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3" codeName="{8C4F1C90-05EB-6A55-5F09-09C24B55AC0B}"/>
  <workbookPr codeName="ThisWorkbook" defaultThemeVersion="124226"/>
  <bookViews>
    <workbookView xWindow="480" yWindow="2220" windowWidth="16610" windowHeight="5840" activeTab="1"/>
  </bookViews>
  <sheets>
    <sheet name="Update" sheetId="27" r:id="rId1"/>
    <sheet name="A50" sheetId="28" r:id="rId2"/>
    <sheet name="Shcomp" sheetId="20" r:id="rId3"/>
    <sheet name="USD" sheetId="25" r:id="rId4"/>
    <sheet name="2823" sheetId="5" r:id="rId5"/>
    <sheet name="2822" sheetId="6" r:id="rId6"/>
    <sheet name="3147" sheetId="7" r:id="rId7"/>
    <sheet name="3188" sheetId="8" r:id="rId8"/>
    <sheet name="FXI" sheetId="12" r:id="rId9"/>
    <sheet name="CNXT" sheetId="11" r:id="rId10"/>
    <sheet name="ASHR" sheetId="9" r:id="rId11"/>
    <sheet name="ASHS" sheetId="10" r:id="rId12"/>
    <sheet name="Sheet1" sheetId="1" r:id="rId13"/>
    <sheet name="Sheet2" sheetId="26" r:id="rId14"/>
  </sheets>
  <definedNames>
    <definedName name="_xlnm._FilterDatabase" localSheetId="5" hidden="1">'2822'!$A$2:$M$67</definedName>
    <definedName name="_xlnm._FilterDatabase" localSheetId="4" hidden="1">'2823'!$A$2:$M$2</definedName>
    <definedName name="_xlnm._FilterDatabase" localSheetId="6" hidden="1">'3147'!$A$2:$N$2</definedName>
    <definedName name="_xlnm._FilterDatabase" localSheetId="11" hidden="1">ASHS!$A$2:$M$67</definedName>
    <definedName name="_xlnm._FilterDatabase" localSheetId="2" hidden="1">Shcomp!$A$6:$JX$449</definedName>
    <definedName name="Date">Update!$A$1</definedName>
  </definedNames>
  <calcPr calcId="145621"/>
</workbook>
</file>

<file path=xl/calcChain.xml><?xml version="1.0" encoding="utf-8"?>
<calcChain xmlns="http://schemas.openxmlformats.org/spreadsheetml/2006/main">
  <c r="S627" i="20" l="1"/>
  <c r="T627" i="20"/>
  <c r="U627" i="20"/>
  <c r="AD627" i="20" s="1"/>
  <c r="V627" i="20"/>
  <c r="Y627" i="20"/>
  <c r="AA627" i="20"/>
  <c r="AC627" i="20"/>
  <c r="AE627" i="20"/>
  <c r="AF627" i="20"/>
  <c r="AG627" i="20"/>
  <c r="AH627" i="20"/>
  <c r="AI627" i="20"/>
  <c r="AJ627" i="20"/>
  <c r="AK627" i="20"/>
  <c r="AL627" i="20"/>
  <c r="AM627" i="20"/>
  <c r="AN627" i="20"/>
  <c r="AO627" i="20"/>
  <c r="AP627" i="20"/>
  <c r="AQ627" i="20"/>
  <c r="AR627" i="20"/>
  <c r="AS627" i="20"/>
  <c r="AT627" i="20"/>
  <c r="AU627" i="20"/>
  <c r="AV627" i="20"/>
  <c r="AW627" i="20"/>
  <c r="AY627" i="20"/>
  <c r="AZ627" i="20"/>
  <c r="BA627" i="20"/>
  <c r="BB627" i="20"/>
  <c r="BC627" i="20"/>
  <c r="BD627" i="20"/>
  <c r="B591" i="25"/>
  <c r="D591" i="25"/>
  <c r="M591" i="25"/>
  <c r="K591" i="25"/>
  <c r="I591" i="25"/>
  <c r="D724" i="28"/>
  <c r="AB627" i="20" l="1"/>
  <c r="AX627" i="20"/>
  <c r="Z627" i="20"/>
  <c r="X627" i="20"/>
  <c r="W627" i="20"/>
  <c r="S626" i="20"/>
  <c r="T626" i="20"/>
  <c r="U626" i="20"/>
  <c r="AD626" i="20" s="1"/>
  <c r="V626" i="20"/>
  <c r="Y626" i="20"/>
  <c r="AA626" i="20"/>
  <c r="AC626" i="20"/>
  <c r="AE626" i="20"/>
  <c r="AF626" i="20"/>
  <c r="AG626" i="20"/>
  <c r="AH626" i="20"/>
  <c r="AI626" i="20"/>
  <c r="AJ626" i="20"/>
  <c r="AK626" i="20"/>
  <c r="AL626" i="20"/>
  <c r="AM626" i="20"/>
  <c r="AN626" i="20"/>
  <c r="AO626" i="20"/>
  <c r="AP626" i="20"/>
  <c r="AQ626" i="20"/>
  <c r="AR626" i="20"/>
  <c r="AS626" i="20"/>
  <c r="AT626" i="20"/>
  <c r="AU626" i="20"/>
  <c r="AW626" i="20"/>
  <c r="AY626" i="20"/>
  <c r="AZ626" i="20"/>
  <c r="BA626" i="20"/>
  <c r="BB626" i="20"/>
  <c r="BC626" i="20"/>
  <c r="BD626" i="20"/>
  <c r="B590" i="25"/>
  <c r="D590" i="25"/>
  <c r="M590" i="25"/>
  <c r="K590" i="25"/>
  <c r="I590" i="25"/>
  <c r="D723" i="28"/>
  <c r="AX626" i="20" l="1"/>
  <c r="Z626" i="20"/>
  <c r="AB626" i="20"/>
  <c r="AV626" i="20"/>
  <c r="X626" i="20"/>
  <c r="W626" i="20"/>
  <c r="S625" i="20"/>
  <c r="T625" i="20"/>
  <c r="U625" i="20"/>
  <c r="AD625" i="20" s="1"/>
  <c r="V625" i="20"/>
  <c r="Y625" i="20"/>
  <c r="Z625" i="20"/>
  <c r="AA625" i="20"/>
  <c r="AB625" i="20"/>
  <c r="AC625" i="20"/>
  <c r="AE625" i="20"/>
  <c r="AF625" i="20"/>
  <c r="AG625" i="20"/>
  <c r="AH625" i="20"/>
  <c r="AI625" i="20"/>
  <c r="AJ625" i="20"/>
  <c r="AK625" i="20"/>
  <c r="AL625" i="20"/>
  <c r="AM625" i="20"/>
  <c r="AN625" i="20"/>
  <c r="AO625" i="20"/>
  <c r="AP625" i="20"/>
  <c r="AQ625" i="20"/>
  <c r="AR625" i="20"/>
  <c r="AS625" i="20"/>
  <c r="AT625" i="20"/>
  <c r="AU625" i="20"/>
  <c r="AV625" i="20"/>
  <c r="AW625" i="20"/>
  <c r="AX625" i="20"/>
  <c r="AY625" i="20"/>
  <c r="AZ625" i="20"/>
  <c r="BA625" i="20"/>
  <c r="BB625" i="20"/>
  <c r="BC625" i="20"/>
  <c r="BD625" i="20"/>
  <c r="B589" i="25"/>
  <c r="D589" i="25"/>
  <c r="M589" i="25"/>
  <c r="K589" i="25"/>
  <c r="I589" i="25"/>
  <c r="D722" i="28"/>
  <c r="X625" i="20" l="1"/>
  <c r="W625" i="20"/>
  <c r="S624" i="20"/>
  <c r="T624" i="20"/>
  <c r="U624" i="20"/>
  <c r="Z624" i="20" s="1"/>
  <c r="V624" i="20"/>
  <c r="AC624" i="20" s="1"/>
  <c r="W624" i="20"/>
  <c r="X624" i="20"/>
  <c r="AA624" i="20"/>
  <c r="AB624" i="20"/>
  <c r="AD624" i="20"/>
  <c r="AE624" i="20"/>
  <c r="AF624" i="20"/>
  <c r="AG624" i="20"/>
  <c r="AH624" i="20"/>
  <c r="AI624" i="20"/>
  <c r="AJ624" i="20"/>
  <c r="AK624" i="20"/>
  <c r="AL624" i="20"/>
  <c r="AM624" i="20"/>
  <c r="AN624" i="20"/>
  <c r="AO624" i="20"/>
  <c r="AP624" i="20"/>
  <c r="AQ624" i="20"/>
  <c r="AR624" i="20"/>
  <c r="AS624" i="20"/>
  <c r="AT624" i="20"/>
  <c r="AU624" i="20"/>
  <c r="AV624" i="20"/>
  <c r="AW624" i="20"/>
  <c r="AY624" i="20"/>
  <c r="AZ624" i="20"/>
  <c r="BA624" i="20"/>
  <c r="BB624" i="20"/>
  <c r="BC624" i="20"/>
  <c r="BD624" i="20"/>
  <c r="B588" i="25"/>
  <c r="D588" i="25"/>
  <c r="M588" i="25"/>
  <c r="K588" i="25"/>
  <c r="I588" i="25"/>
  <c r="D721" i="28"/>
  <c r="AX624" i="20" l="1"/>
  <c r="Y624" i="20"/>
  <c r="B628" i="20"/>
  <c r="B627" i="20"/>
  <c r="B626" i="20"/>
  <c r="B625" i="20"/>
  <c r="B624" i="20"/>
  <c r="S623" i="20"/>
  <c r="T623" i="20"/>
  <c r="U623" i="20"/>
  <c r="AD623" i="20" s="1"/>
  <c r="V623" i="20"/>
  <c r="W623" i="20"/>
  <c r="Y623" i="20"/>
  <c r="AA623" i="20"/>
  <c r="AB623" i="20"/>
  <c r="AC623" i="20"/>
  <c r="AE623" i="20"/>
  <c r="AF623" i="20"/>
  <c r="AG623" i="20"/>
  <c r="AH623" i="20"/>
  <c r="AI623" i="20"/>
  <c r="AJ623" i="20"/>
  <c r="AK623" i="20"/>
  <c r="AL623" i="20"/>
  <c r="AM623" i="20"/>
  <c r="AN623" i="20"/>
  <c r="AO623" i="20"/>
  <c r="AP623" i="20"/>
  <c r="AQ623" i="20"/>
  <c r="AR623" i="20"/>
  <c r="AS623" i="20"/>
  <c r="AT623" i="20"/>
  <c r="AU623" i="20"/>
  <c r="AV623" i="20"/>
  <c r="AW623" i="20"/>
  <c r="AX623" i="20"/>
  <c r="AY623" i="20"/>
  <c r="AZ623" i="20"/>
  <c r="BA623" i="20"/>
  <c r="BB623" i="20"/>
  <c r="BC623" i="20"/>
  <c r="BD623" i="20"/>
  <c r="B587" i="25"/>
  <c r="D587" i="25"/>
  <c r="M587" i="25"/>
  <c r="K587" i="25"/>
  <c r="I587" i="25"/>
  <c r="D720" i="28"/>
  <c r="Z623" i="20" l="1"/>
  <c r="X623" i="20"/>
  <c r="S622" i="20"/>
  <c r="T622" i="20"/>
  <c r="U622" i="20"/>
  <c r="AD622" i="20" s="1"/>
  <c r="V622" i="20"/>
  <c r="Y622" i="20"/>
  <c r="AA622" i="20"/>
  <c r="AC622" i="20"/>
  <c r="AE622" i="20"/>
  <c r="AF622" i="20"/>
  <c r="AG622" i="20"/>
  <c r="AH622" i="20"/>
  <c r="AI622" i="20"/>
  <c r="AJ622" i="20"/>
  <c r="AK622" i="20"/>
  <c r="AL622" i="20"/>
  <c r="AM622" i="20"/>
  <c r="AN622" i="20"/>
  <c r="AO622" i="20"/>
  <c r="AP622" i="20"/>
  <c r="AQ622" i="20"/>
  <c r="AR622" i="20"/>
  <c r="AS622" i="20"/>
  <c r="AT622" i="20"/>
  <c r="AU622" i="20"/>
  <c r="AV622" i="20"/>
  <c r="AW622" i="20"/>
  <c r="AY622" i="20"/>
  <c r="AZ622" i="20"/>
  <c r="BA622" i="20"/>
  <c r="BB622" i="20"/>
  <c r="BC622" i="20"/>
  <c r="BD622" i="20"/>
  <c r="B586" i="25"/>
  <c r="D586" i="25"/>
  <c r="M586" i="25"/>
  <c r="K586" i="25"/>
  <c r="I586" i="25"/>
  <c r="D719" i="28"/>
  <c r="AB622" i="20" l="1"/>
  <c r="AX622" i="20"/>
  <c r="Z622" i="20"/>
  <c r="X622" i="20"/>
  <c r="W622" i="20"/>
  <c r="S621" i="20"/>
  <c r="T621" i="20"/>
  <c r="U621" i="20"/>
  <c r="V621" i="20"/>
  <c r="AC621" i="20" s="1"/>
  <c r="W621" i="20"/>
  <c r="X621" i="20"/>
  <c r="Z621" i="20"/>
  <c r="AA621" i="20"/>
  <c r="AB621" i="20"/>
  <c r="AD621" i="20"/>
  <c r="AE621" i="20"/>
  <c r="AF621" i="20"/>
  <c r="AG621" i="20"/>
  <c r="AH621" i="20"/>
  <c r="AI621" i="20"/>
  <c r="AJ621" i="20"/>
  <c r="AK621" i="20"/>
  <c r="AL621" i="20"/>
  <c r="AM621" i="20"/>
  <c r="AN621" i="20"/>
  <c r="AO621" i="20"/>
  <c r="AP621" i="20"/>
  <c r="AQ621" i="20"/>
  <c r="AR621" i="20"/>
  <c r="AS621" i="20"/>
  <c r="AT621" i="20"/>
  <c r="AU621" i="20"/>
  <c r="AV621" i="20"/>
  <c r="AW621" i="20"/>
  <c r="AX621" i="20"/>
  <c r="AY621" i="20"/>
  <c r="AZ621" i="20"/>
  <c r="BA621" i="20"/>
  <c r="BB621" i="20"/>
  <c r="BC621" i="20"/>
  <c r="BD621" i="20"/>
  <c r="B585" i="25"/>
  <c r="D585" i="25"/>
  <c r="M585" i="25"/>
  <c r="K585" i="25"/>
  <c r="I585" i="25"/>
  <c r="D718" i="28"/>
  <c r="Y621" i="20" l="1"/>
  <c r="S620" i="20"/>
  <c r="T620" i="20"/>
  <c r="U620" i="20"/>
  <c r="AD620" i="20" s="1"/>
  <c r="V620" i="20"/>
  <c r="Y620" i="20"/>
  <c r="AA620" i="20"/>
  <c r="AC620" i="20"/>
  <c r="AE620" i="20"/>
  <c r="AF620" i="20"/>
  <c r="AG620" i="20"/>
  <c r="AH620" i="20"/>
  <c r="AI620" i="20"/>
  <c r="AJ620" i="20"/>
  <c r="AK620" i="20"/>
  <c r="AL620" i="20"/>
  <c r="AM620" i="20"/>
  <c r="AN620" i="20"/>
  <c r="AO620" i="20"/>
  <c r="AP620" i="20"/>
  <c r="AQ620" i="20"/>
  <c r="AR620" i="20"/>
  <c r="AS620" i="20"/>
  <c r="AT620" i="20"/>
  <c r="AU620" i="20"/>
  <c r="AW620" i="20"/>
  <c r="AY620" i="20"/>
  <c r="AZ620" i="20"/>
  <c r="BA620" i="20"/>
  <c r="BB620" i="20"/>
  <c r="BC620" i="20"/>
  <c r="BD620" i="20"/>
  <c r="B584" i="25"/>
  <c r="D584" i="25"/>
  <c r="M584" i="25"/>
  <c r="K584" i="25"/>
  <c r="I584" i="25"/>
  <c r="D717" i="28"/>
  <c r="AB620" i="20" l="1"/>
  <c r="AX620" i="20"/>
  <c r="Z620" i="20"/>
  <c r="AV620" i="20"/>
  <c r="X620" i="20"/>
  <c r="W620" i="20"/>
  <c r="S619" i="20"/>
  <c r="T619" i="20"/>
  <c r="U619" i="20"/>
  <c r="Z619" i="20" s="1"/>
  <c r="V619" i="20"/>
  <c r="Y619" i="20" s="1"/>
  <c r="W619" i="20"/>
  <c r="X619" i="20"/>
  <c r="AA619" i="20"/>
  <c r="AB619" i="20"/>
  <c r="AC619" i="20"/>
  <c r="AD619" i="20"/>
  <c r="AE619" i="20"/>
  <c r="AF619" i="20"/>
  <c r="AG619" i="20"/>
  <c r="AH619" i="20"/>
  <c r="AI619" i="20"/>
  <c r="AJ619" i="20"/>
  <c r="AK619" i="20"/>
  <c r="AL619" i="20"/>
  <c r="AM619" i="20"/>
  <c r="AN619" i="20"/>
  <c r="AO619" i="20"/>
  <c r="AP619" i="20"/>
  <c r="AQ619" i="20"/>
  <c r="AR619" i="20"/>
  <c r="AS619" i="20"/>
  <c r="AT619" i="20"/>
  <c r="AU619" i="20"/>
  <c r="AV619" i="20"/>
  <c r="AW619" i="20"/>
  <c r="AX619" i="20"/>
  <c r="AY619" i="20"/>
  <c r="AZ619" i="20"/>
  <c r="BA619" i="20"/>
  <c r="BB619" i="20"/>
  <c r="BC619" i="20"/>
  <c r="BD619" i="20"/>
  <c r="B583" i="25"/>
  <c r="D583" i="25"/>
  <c r="M583" i="25"/>
  <c r="K583" i="25"/>
  <c r="I583" i="25"/>
  <c r="D716" i="28"/>
  <c r="B619" i="20"/>
  <c r="B620" i="20"/>
  <c r="B621" i="20"/>
  <c r="B622" i="20"/>
  <c r="B623" i="20"/>
  <c r="D715" i="28" l="1"/>
  <c r="D714" i="28"/>
  <c r="S618" i="20"/>
  <c r="T618" i="20"/>
  <c r="U618" i="20"/>
  <c r="X618" i="20" s="1"/>
  <c r="V618" i="20"/>
  <c r="Y618" i="20" s="1"/>
  <c r="W618" i="20"/>
  <c r="Z618" i="20"/>
  <c r="AA618" i="20"/>
  <c r="AB618" i="20"/>
  <c r="AC618" i="20"/>
  <c r="AD618" i="20"/>
  <c r="AE618" i="20"/>
  <c r="AF618" i="20"/>
  <c r="AG618" i="20"/>
  <c r="AH618" i="20"/>
  <c r="AI618" i="20"/>
  <c r="AJ618" i="20"/>
  <c r="AK618" i="20"/>
  <c r="AL618" i="20"/>
  <c r="AM618" i="20"/>
  <c r="AN618" i="20"/>
  <c r="AO618" i="20"/>
  <c r="AP618" i="20"/>
  <c r="AQ618" i="20"/>
  <c r="AR618" i="20"/>
  <c r="AS618" i="20"/>
  <c r="AT618" i="20"/>
  <c r="AU618" i="20"/>
  <c r="AV618" i="20"/>
  <c r="AW618" i="20"/>
  <c r="AX618" i="20"/>
  <c r="AY618" i="20"/>
  <c r="AZ618" i="20"/>
  <c r="BA618" i="20"/>
  <c r="BB618" i="20"/>
  <c r="BC618" i="20"/>
  <c r="BD618" i="20"/>
  <c r="B582" i="25"/>
  <c r="D582" i="25"/>
  <c r="M582" i="25"/>
  <c r="K582" i="25"/>
  <c r="I582" i="25"/>
  <c r="S617" i="20"/>
  <c r="T617" i="20"/>
  <c r="U617" i="20"/>
  <c r="AD617" i="20" s="1"/>
  <c r="V617" i="20"/>
  <c r="Y617" i="20" s="1"/>
  <c r="AA617" i="20"/>
  <c r="AC617" i="20"/>
  <c r="AE617" i="20"/>
  <c r="AF617" i="20"/>
  <c r="AG617" i="20"/>
  <c r="AH617" i="20"/>
  <c r="AI617" i="20"/>
  <c r="AJ617" i="20"/>
  <c r="AK617" i="20"/>
  <c r="AL617" i="20"/>
  <c r="AM617" i="20"/>
  <c r="AN617" i="20"/>
  <c r="AO617" i="20"/>
  <c r="AP617" i="20"/>
  <c r="AQ617" i="20"/>
  <c r="AR617" i="20"/>
  <c r="AS617" i="20"/>
  <c r="AT617" i="20"/>
  <c r="AU617" i="20"/>
  <c r="AW617" i="20"/>
  <c r="AY617" i="20"/>
  <c r="AZ617" i="20"/>
  <c r="BA617" i="20"/>
  <c r="BB617" i="20"/>
  <c r="BC617" i="20"/>
  <c r="BD617" i="20"/>
  <c r="D581" i="25"/>
  <c r="I581" i="25"/>
  <c r="K581" i="25"/>
  <c r="M581" i="25"/>
  <c r="B618" i="20"/>
  <c r="AX617" i="20" l="1"/>
  <c r="Z617" i="20"/>
  <c r="AB617" i="20"/>
  <c r="AV617" i="20"/>
  <c r="X617" i="20"/>
  <c r="W617" i="20"/>
  <c r="S616" i="20"/>
  <c r="T616" i="20"/>
  <c r="U616" i="20"/>
  <c r="AD616" i="20" s="1"/>
  <c r="V616" i="20"/>
  <c r="X616" i="20"/>
  <c r="Y616" i="20"/>
  <c r="AA616" i="20"/>
  <c r="AB616" i="20"/>
  <c r="AC616" i="20"/>
  <c r="AE616" i="20"/>
  <c r="AF616" i="20"/>
  <c r="AG616" i="20"/>
  <c r="AH616" i="20"/>
  <c r="AI616" i="20"/>
  <c r="AJ616" i="20"/>
  <c r="AK616" i="20"/>
  <c r="AL616" i="20"/>
  <c r="AM616" i="20"/>
  <c r="AN616" i="20"/>
  <c r="AO616" i="20"/>
  <c r="AP616" i="20"/>
  <c r="AQ616" i="20"/>
  <c r="AR616" i="20"/>
  <c r="AS616" i="20"/>
  <c r="AT616" i="20"/>
  <c r="AU616" i="20"/>
  <c r="AV616" i="20"/>
  <c r="AW616" i="20"/>
  <c r="AY616" i="20"/>
  <c r="AZ616" i="20"/>
  <c r="BA616" i="20"/>
  <c r="BB616" i="20"/>
  <c r="BC616" i="20"/>
  <c r="BD616" i="20"/>
  <c r="B580" i="25"/>
  <c r="D580" i="25"/>
  <c r="M580" i="25"/>
  <c r="K580" i="25"/>
  <c r="I580" i="25"/>
  <c r="D713" i="28"/>
  <c r="AX616" i="20" l="1"/>
  <c r="Z616" i="20"/>
  <c r="W616" i="20"/>
  <c r="S615" i="20"/>
  <c r="T615" i="20"/>
  <c r="U615" i="20"/>
  <c r="W615" i="20" s="1"/>
  <c r="V615" i="20"/>
  <c r="AC615" i="20" s="1"/>
  <c r="X615" i="20"/>
  <c r="Y615" i="20"/>
  <c r="Z615" i="20"/>
  <c r="AA615" i="20"/>
  <c r="AB615" i="20"/>
  <c r="AD615" i="20"/>
  <c r="AE615" i="20"/>
  <c r="AF615" i="20"/>
  <c r="AG615" i="20"/>
  <c r="AH615" i="20"/>
  <c r="AI615" i="20"/>
  <c r="AJ615" i="20"/>
  <c r="AK615" i="20"/>
  <c r="AL615" i="20"/>
  <c r="AM615" i="20"/>
  <c r="AN615" i="20"/>
  <c r="AO615" i="20"/>
  <c r="AP615" i="20"/>
  <c r="AQ615" i="20"/>
  <c r="AR615" i="20"/>
  <c r="AS615" i="20"/>
  <c r="AT615" i="20"/>
  <c r="AU615" i="20"/>
  <c r="AV615" i="20"/>
  <c r="AW615" i="20"/>
  <c r="AX615" i="20"/>
  <c r="AY615" i="20"/>
  <c r="AZ615" i="20"/>
  <c r="BA615" i="20"/>
  <c r="BB615" i="20"/>
  <c r="BC615" i="20"/>
  <c r="BD615" i="20"/>
  <c r="B579" i="25"/>
  <c r="D579" i="25"/>
  <c r="M579" i="25"/>
  <c r="K579" i="25"/>
  <c r="I579" i="25"/>
  <c r="D712" i="28"/>
  <c r="S614" i="20" l="1"/>
  <c r="T614" i="20"/>
  <c r="U614" i="20"/>
  <c r="AB614" i="20" s="1"/>
  <c r="V614" i="20"/>
  <c r="Y614" i="20"/>
  <c r="AA614" i="20"/>
  <c r="AC614" i="20"/>
  <c r="AE614" i="20"/>
  <c r="AF614" i="20"/>
  <c r="AG614" i="20"/>
  <c r="AH614" i="20"/>
  <c r="AI614" i="20"/>
  <c r="AJ614" i="20"/>
  <c r="AK614" i="20"/>
  <c r="AL614" i="20"/>
  <c r="AM614" i="20"/>
  <c r="AN614" i="20"/>
  <c r="AO614" i="20"/>
  <c r="AP614" i="20"/>
  <c r="AQ614" i="20"/>
  <c r="AR614" i="20"/>
  <c r="AS614" i="20"/>
  <c r="AT614" i="20"/>
  <c r="AU614" i="20"/>
  <c r="AV614" i="20"/>
  <c r="AW614" i="20"/>
  <c r="AX614" i="20"/>
  <c r="AY614" i="20"/>
  <c r="AZ614" i="20"/>
  <c r="BA614" i="20"/>
  <c r="BB614" i="20"/>
  <c r="BC614" i="20"/>
  <c r="BD614" i="20"/>
  <c r="B578" i="25"/>
  <c r="D578" i="25"/>
  <c r="M578" i="25"/>
  <c r="K578" i="25"/>
  <c r="I578" i="25"/>
  <c r="D711" i="28"/>
  <c r="Z614" i="20" l="1"/>
  <c r="X614" i="20"/>
  <c r="W614" i="20"/>
  <c r="AD614" i="20"/>
  <c r="B581" i="25"/>
  <c r="B614" i="20"/>
  <c r="B615" i="20"/>
  <c r="B616" i="20"/>
  <c r="B617" i="20"/>
  <c r="S613" i="20"/>
  <c r="T613" i="20"/>
  <c r="U613" i="20"/>
  <c r="V613" i="20"/>
  <c r="AC613" i="20" s="1"/>
  <c r="W613" i="20"/>
  <c r="X613" i="20"/>
  <c r="Y613" i="20"/>
  <c r="Z613" i="20"/>
  <c r="AA613" i="20"/>
  <c r="AB613" i="20"/>
  <c r="AD613" i="20"/>
  <c r="AE613" i="20"/>
  <c r="AF613" i="20"/>
  <c r="AG613" i="20"/>
  <c r="AH613" i="20"/>
  <c r="AI613" i="20"/>
  <c r="AJ613" i="20"/>
  <c r="AK613" i="20"/>
  <c r="AL613" i="20"/>
  <c r="AM613" i="20"/>
  <c r="AN613" i="20"/>
  <c r="AO613" i="20"/>
  <c r="AP613" i="20"/>
  <c r="AQ613" i="20"/>
  <c r="AR613" i="20"/>
  <c r="AS613" i="20"/>
  <c r="AT613" i="20"/>
  <c r="AU613" i="20"/>
  <c r="AV613" i="20"/>
  <c r="AW613" i="20"/>
  <c r="AX613" i="20"/>
  <c r="AY613" i="20"/>
  <c r="AZ613" i="20"/>
  <c r="BA613" i="20"/>
  <c r="BB613" i="20"/>
  <c r="BC613" i="20"/>
  <c r="BD613" i="20"/>
  <c r="B577" i="25"/>
  <c r="D577" i="25"/>
  <c r="M577" i="25"/>
  <c r="K577" i="25"/>
  <c r="I577" i="25"/>
  <c r="D710" i="28"/>
  <c r="S612" i="20" l="1"/>
  <c r="T612" i="20"/>
  <c r="U612" i="20"/>
  <c r="AD612" i="20" s="1"/>
  <c r="V612" i="20"/>
  <c r="Y612" i="20"/>
  <c r="AA612" i="20"/>
  <c r="AC612" i="20"/>
  <c r="AE612" i="20"/>
  <c r="AF612" i="20"/>
  <c r="AG612" i="20"/>
  <c r="AH612" i="20"/>
  <c r="AI612" i="20"/>
  <c r="AJ612" i="20"/>
  <c r="AK612" i="20"/>
  <c r="AL612" i="20"/>
  <c r="AM612" i="20"/>
  <c r="AN612" i="20"/>
  <c r="AO612" i="20"/>
  <c r="AP612" i="20"/>
  <c r="AQ612" i="20"/>
  <c r="AR612" i="20"/>
  <c r="AS612" i="20"/>
  <c r="AT612" i="20"/>
  <c r="AU612" i="20"/>
  <c r="AW612" i="20"/>
  <c r="AY612" i="20"/>
  <c r="AZ612" i="20"/>
  <c r="BA612" i="20"/>
  <c r="BB612" i="20"/>
  <c r="BC612" i="20"/>
  <c r="BD612" i="20"/>
  <c r="B576" i="25"/>
  <c r="D576" i="25"/>
  <c r="M576" i="25"/>
  <c r="K576" i="25"/>
  <c r="I576" i="25"/>
  <c r="D709" i="28"/>
  <c r="AB612" i="20" l="1"/>
  <c r="AX612" i="20"/>
  <c r="Z612" i="20"/>
  <c r="AV612" i="20"/>
  <c r="X612" i="20"/>
  <c r="W612" i="20"/>
  <c r="S611" i="20"/>
  <c r="T611" i="20"/>
  <c r="U611" i="20"/>
  <c r="V611" i="20"/>
  <c r="AC611" i="20" s="1"/>
  <c r="X611" i="20"/>
  <c r="Y611" i="20"/>
  <c r="Z611" i="20"/>
  <c r="AA611" i="20"/>
  <c r="AB611" i="20"/>
  <c r="AD611" i="20"/>
  <c r="AE611" i="20"/>
  <c r="AF611" i="20"/>
  <c r="AG611" i="20"/>
  <c r="AH611" i="20"/>
  <c r="AI611" i="20"/>
  <c r="AJ611" i="20"/>
  <c r="AK611" i="20"/>
  <c r="AL611" i="20"/>
  <c r="AM611" i="20"/>
  <c r="AN611" i="20"/>
  <c r="AO611" i="20"/>
  <c r="AP611" i="20"/>
  <c r="AQ611" i="20"/>
  <c r="AR611" i="20"/>
  <c r="AS611" i="20"/>
  <c r="AT611" i="20"/>
  <c r="AU611" i="20"/>
  <c r="AV611" i="20"/>
  <c r="AW611" i="20"/>
  <c r="AX611" i="20"/>
  <c r="AY611" i="20"/>
  <c r="AZ611" i="20"/>
  <c r="BA611" i="20"/>
  <c r="BB611" i="20"/>
  <c r="BC611" i="20"/>
  <c r="BD611" i="20"/>
  <c r="B575" i="25"/>
  <c r="D575" i="25"/>
  <c r="M575" i="25"/>
  <c r="K575" i="25"/>
  <c r="I575" i="25"/>
  <c r="D708" i="28"/>
  <c r="W611" i="20" l="1"/>
  <c r="S610" i="20"/>
  <c r="T610" i="20"/>
  <c r="U610" i="20"/>
  <c r="AD610" i="20" s="1"/>
  <c r="V610" i="20"/>
  <c r="W610" i="20"/>
  <c r="Y610" i="20"/>
  <c r="AA610" i="20"/>
  <c r="AC610" i="20"/>
  <c r="AE610" i="20"/>
  <c r="AF610" i="20"/>
  <c r="AG610" i="20"/>
  <c r="AH610" i="20"/>
  <c r="AI610" i="20"/>
  <c r="AJ610" i="20"/>
  <c r="AK610" i="20"/>
  <c r="AL610" i="20"/>
  <c r="AM610" i="20"/>
  <c r="AN610" i="20"/>
  <c r="AO610" i="20"/>
  <c r="AP610" i="20"/>
  <c r="AQ610" i="20"/>
  <c r="AR610" i="20"/>
  <c r="AS610" i="20"/>
  <c r="AT610" i="20"/>
  <c r="AU610" i="20"/>
  <c r="AV610" i="20"/>
  <c r="AW610" i="20"/>
  <c r="AY610" i="20"/>
  <c r="AZ610" i="20"/>
  <c r="BA610" i="20"/>
  <c r="BB610" i="20"/>
  <c r="BC610" i="20"/>
  <c r="BD610" i="20"/>
  <c r="B574" i="25"/>
  <c r="D574" i="25"/>
  <c r="M574" i="25"/>
  <c r="K574" i="25"/>
  <c r="I574" i="25"/>
  <c r="D707" i="28"/>
  <c r="AB610" i="20" l="1"/>
  <c r="AX610" i="20"/>
  <c r="Z610" i="20"/>
  <c r="X610" i="20"/>
  <c r="S609" i="20"/>
  <c r="T609" i="20"/>
  <c r="U609" i="20"/>
  <c r="W609" i="20" s="1"/>
  <c r="V609" i="20"/>
  <c r="AC609" i="20" s="1"/>
  <c r="AA609" i="20"/>
  <c r="AB609" i="20"/>
  <c r="AD609" i="20"/>
  <c r="AF609" i="20"/>
  <c r="AG609" i="20"/>
  <c r="AH609" i="20"/>
  <c r="AI609" i="20"/>
  <c r="AJ609" i="20"/>
  <c r="AK609" i="20"/>
  <c r="AL609" i="20"/>
  <c r="AM609" i="20"/>
  <c r="AN609" i="20"/>
  <c r="AO609" i="20"/>
  <c r="AP609" i="20"/>
  <c r="AQ609" i="20"/>
  <c r="AR609" i="20"/>
  <c r="AS609" i="20"/>
  <c r="AT609" i="20"/>
  <c r="AU609" i="20"/>
  <c r="AV609" i="20"/>
  <c r="AW609" i="20"/>
  <c r="AY609" i="20"/>
  <c r="AZ609" i="20"/>
  <c r="BA609" i="20"/>
  <c r="BB609" i="20"/>
  <c r="BC609" i="20"/>
  <c r="BD609" i="20"/>
  <c r="B573" i="25"/>
  <c r="D573" i="25"/>
  <c r="M573" i="25"/>
  <c r="K573" i="25"/>
  <c r="I573" i="25"/>
  <c r="D706" i="28"/>
  <c r="AX609" i="20" l="1"/>
  <c r="Z609" i="20"/>
  <c r="Y609" i="20"/>
  <c r="X609" i="20"/>
  <c r="AE609" i="20"/>
  <c r="D565" i="25"/>
  <c r="D566" i="25"/>
  <c r="D567" i="25"/>
  <c r="D568" i="25"/>
  <c r="D569" i="25"/>
  <c r="B609" i="20"/>
  <c r="B610" i="20"/>
  <c r="B611" i="20"/>
  <c r="B612" i="20"/>
  <c r="B613" i="20"/>
  <c r="S608" i="20"/>
  <c r="T608" i="20"/>
  <c r="U608" i="20"/>
  <c r="V608" i="20"/>
  <c r="AC608" i="20" s="1"/>
  <c r="X608" i="20"/>
  <c r="Y608" i="20"/>
  <c r="Z608" i="20"/>
  <c r="AA608" i="20"/>
  <c r="AB608" i="20"/>
  <c r="AD608" i="20"/>
  <c r="AE608" i="20"/>
  <c r="AF608" i="20"/>
  <c r="AG608" i="20"/>
  <c r="AH608" i="20"/>
  <c r="AI608" i="20"/>
  <c r="AJ608" i="20"/>
  <c r="AK608" i="20"/>
  <c r="AL608" i="20"/>
  <c r="AM608" i="20"/>
  <c r="AN608" i="20"/>
  <c r="AO608" i="20"/>
  <c r="AP608" i="20"/>
  <c r="AQ608" i="20"/>
  <c r="AR608" i="20"/>
  <c r="AS608" i="20"/>
  <c r="AT608" i="20"/>
  <c r="AU608" i="20"/>
  <c r="AV608" i="20"/>
  <c r="AW608" i="20"/>
  <c r="AX608" i="20"/>
  <c r="AY608" i="20"/>
  <c r="AZ608" i="20"/>
  <c r="BA608" i="20"/>
  <c r="BB608" i="20"/>
  <c r="BC608" i="20"/>
  <c r="BD608" i="20"/>
  <c r="B572" i="25"/>
  <c r="D572" i="25"/>
  <c r="M572" i="25"/>
  <c r="K572" i="25"/>
  <c r="I572" i="25"/>
  <c r="D705" i="28"/>
  <c r="W608" i="20" l="1"/>
  <c r="S607" i="20"/>
  <c r="T607" i="20"/>
  <c r="U607" i="20"/>
  <c r="AB607" i="20" s="1"/>
  <c r="V607" i="20"/>
  <c r="Y607" i="20"/>
  <c r="AA607" i="20"/>
  <c r="AC607" i="20"/>
  <c r="AE607" i="20"/>
  <c r="AF607" i="20"/>
  <c r="AG607" i="20"/>
  <c r="AH607" i="20"/>
  <c r="AI607" i="20"/>
  <c r="AJ607" i="20"/>
  <c r="AK607" i="20"/>
  <c r="AL607" i="20"/>
  <c r="AM607" i="20"/>
  <c r="AN607" i="20"/>
  <c r="AO607" i="20"/>
  <c r="AP607" i="20"/>
  <c r="AQ607" i="20"/>
  <c r="AR607" i="20"/>
  <c r="AS607" i="20"/>
  <c r="AT607" i="20"/>
  <c r="AU607" i="20"/>
  <c r="AV607" i="20"/>
  <c r="AW607" i="20"/>
  <c r="AX607" i="20"/>
  <c r="AY607" i="20"/>
  <c r="AZ607" i="20"/>
  <c r="BA607" i="20"/>
  <c r="BB607" i="20"/>
  <c r="BC607" i="20"/>
  <c r="BD607" i="20"/>
  <c r="B571" i="25"/>
  <c r="D571" i="25"/>
  <c r="M571" i="25"/>
  <c r="K571" i="25"/>
  <c r="I571" i="25"/>
  <c r="D704" i="28"/>
  <c r="Z607" i="20" l="1"/>
  <c r="X607" i="20"/>
  <c r="W607" i="20"/>
  <c r="AD607" i="20"/>
  <c r="S606" i="20"/>
  <c r="T606" i="20"/>
  <c r="U606" i="20"/>
  <c r="AD606" i="20" s="1"/>
  <c r="V606" i="20"/>
  <c r="Y606" i="20"/>
  <c r="AA606" i="20"/>
  <c r="AC606" i="20"/>
  <c r="AE606" i="20"/>
  <c r="AF606" i="20"/>
  <c r="AG606" i="20"/>
  <c r="AH606" i="20"/>
  <c r="AI606" i="20"/>
  <c r="AJ606" i="20"/>
  <c r="AK606" i="20"/>
  <c r="AL606" i="20"/>
  <c r="AM606" i="20"/>
  <c r="AN606" i="20"/>
  <c r="AO606" i="20"/>
  <c r="AP606" i="20"/>
  <c r="AQ606" i="20"/>
  <c r="AR606" i="20"/>
  <c r="AS606" i="20"/>
  <c r="AT606" i="20"/>
  <c r="AU606" i="20"/>
  <c r="AW606" i="20"/>
  <c r="AY606" i="20"/>
  <c r="AZ606" i="20"/>
  <c r="BA606" i="20"/>
  <c r="BB606" i="20"/>
  <c r="BC606" i="20"/>
  <c r="BD606" i="20"/>
  <c r="B570" i="25"/>
  <c r="D570" i="25"/>
  <c r="M570" i="25"/>
  <c r="K570" i="25"/>
  <c r="I570" i="25"/>
  <c r="D703" i="28"/>
  <c r="AB606" i="20" l="1"/>
  <c r="AX606" i="20"/>
  <c r="Z606" i="20"/>
  <c r="X606" i="20"/>
  <c r="AV606" i="20"/>
  <c r="W606" i="20"/>
  <c r="M569" i="25"/>
  <c r="K569" i="25"/>
  <c r="I569" i="25"/>
  <c r="I568" i="25"/>
  <c r="K568" i="25"/>
  <c r="M568" i="25"/>
  <c r="S605" i="20"/>
  <c r="T605" i="20"/>
  <c r="U605" i="20"/>
  <c r="W605" i="20" s="1"/>
  <c r="V605" i="20"/>
  <c r="AE605" i="20" s="1"/>
  <c r="X605" i="20"/>
  <c r="Y605" i="20"/>
  <c r="Z605" i="20"/>
  <c r="AA605" i="20"/>
  <c r="AB605" i="20"/>
  <c r="AC605" i="20"/>
  <c r="AD605" i="20"/>
  <c r="AF605" i="20"/>
  <c r="AG605" i="20"/>
  <c r="AH605" i="20"/>
  <c r="AI605" i="20"/>
  <c r="AJ605" i="20"/>
  <c r="AK605" i="20"/>
  <c r="AL605" i="20"/>
  <c r="AM605" i="20"/>
  <c r="AN605" i="20"/>
  <c r="AO605" i="20"/>
  <c r="AP605" i="20"/>
  <c r="AQ605" i="20"/>
  <c r="AR605" i="20"/>
  <c r="AS605" i="20"/>
  <c r="AT605" i="20"/>
  <c r="AU605" i="20"/>
  <c r="AV605" i="20"/>
  <c r="AW605" i="20"/>
  <c r="AX605" i="20"/>
  <c r="AY605" i="20"/>
  <c r="AZ605" i="20"/>
  <c r="BA605" i="20"/>
  <c r="BB605" i="20"/>
  <c r="BC605" i="20"/>
  <c r="BD605" i="20"/>
  <c r="B569" i="25"/>
  <c r="D702" i="28"/>
  <c r="BD604" i="20"/>
  <c r="BC604" i="20"/>
  <c r="BB604" i="20"/>
  <c r="BA604" i="20"/>
  <c r="AZ604" i="20"/>
  <c r="AY604" i="20"/>
  <c r="AW604" i="20"/>
  <c r="AV604" i="20"/>
  <c r="AU604" i="20"/>
  <c r="AT604" i="20"/>
  <c r="AS604" i="20"/>
  <c r="AR604" i="20"/>
  <c r="AQ604" i="20"/>
  <c r="AP604" i="20"/>
  <c r="AO604" i="20"/>
  <c r="AN604" i="20"/>
  <c r="AM604" i="20"/>
  <c r="AL604" i="20"/>
  <c r="AK604" i="20"/>
  <c r="AJ604" i="20"/>
  <c r="AI604" i="20"/>
  <c r="AH604" i="20"/>
  <c r="AG604" i="20"/>
  <c r="AF604" i="20"/>
  <c r="AE604" i="20"/>
  <c r="AC604" i="20"/>
  <c r="AB604" i="20"/>
  <c r="AA604" i="20"/>
  <c r="Z604" i="20"/>
  <c r="Y604" i="20"/>
  <c r="X604" i="20"/>
  <c r="W604" i="20"/>
  <c r="V604" i="20"/>
  <c r="U604" i="20"/>
  <c r="AD604" i="20" s="1"/>
  <c r="T604" i="20"/>
  <c r="S604" i="20"/>
  <c r="AX604" i="20" l="1"/>
  <c r="D701" i="28"/>
  <c r="B605" i="20"/>
  <c r="BD603" i="20" l="1"/>
  <c r="B567" i="25"/>
  <c r="M567" i="25"/>
  <c r="K567" i="25"/>
  <c r="I567" i="25"/>
  <c r="D700" i="28"/>
  <c r="B568" i="25" l="1"/>
  <c r="B604" i="20"/>
  <c r="B606" i="20"/>
  <c r="B607" i="20"/>
  <c r="B608" i="20"/>
  <c r="S603" i="20"/>
  <c r="T603" i="20"/>
  <c r="U603" i="20"/>
  <c r="V603" i="20"/>
  <c r="AC603" i="20" s="1"/>
  <c r="AA603" i="20"/>
  <c r="AF603" i="20"/>
  <c r="AG603" i="20"/>
  <c r="AH603" i="20"/>
  <c r="AI603" i="20"/>
  <c r="AJ603" i="20"/>
  <c r="AK603" i="20"/>
  <c r="AL603" i="20"/>
  <c r="AM603" i="20"/>
  <c r="AN603" i="20"/>
  <c r="AO603" i="20"/>
  <c r="AP603" i="20"/>
  <c r="AQ603" i="20"/>
  <c r="AR603" i="20"/>
  <c r="AS603" i="20"/>
  <c r="AT603" i="20"/>
  <c r="AU603" i="20"/>
  <c r="AW603" i="20"/>
  <c r="AY603" i="20"/>
  <c r="AZ603" i="20"/>
  <c r="BA603" i="20"/>
  <c r="BB603" i="20"/>
  <c r="BC603" i="20"/>
  <c r="Y603" i="20" l="1"/>
  <c r="Z603" i="20"/>
  <c r="AE603" i="20"/>
  <c r="AV603" i="20"/>
  <c r="AD603" i="20"/>
  <c r="AX603" i="20"/>
  <c r="X603" i="20"/>
  <c r="AB603" i="20"/>
  <c r="W603" i="20"/>
  <c r="S602" i="20"/>
  <c r="T602" i="20"/>
  <c r="U602" i="20"/>
  <c r="V602" i="20"/>
  <c r="AC602" i="20" s="1"/>
  <c r="W602" i="20"/>
  <c r="X602" i="20"/>
  <c r="AA602" i="20"/>
  <c r="AB602" i="20"/>
  <c r="AD602" i="20"/>
  <c r="AE602" i="20"/>
  <c r="AF602" i="20"/>
  <c r="AG602" i="20"/>
  <c r="AH602" i="20"/>
  <c r="AI602" i="20"/>
  <c r="AJ602" i="20"/>
  <c r="AK602" i="20"/>
  <c r="AL602" i="20"/>
  <c r="AM602" i="20"/>
  <c r="AN602" i="20"/>
  <c r="AO602" i="20"/>
  <c r="AP602" i="20"/>
  <c r="AQ602" i="20"/>
  <c r="AR602" i="20"/>
  <c r="AS602" i="20"/>
  <c r="AT602" i="20"/>
  <c r="AU602" i="20"/>
  <c r="AV602" i="20"/>
  <c r="AW602" i="20"/>
  <c r="AX602" i="20"/>
  <c r="AY602" i="20"/>
  <c r="AZ602" i="20"/>
  <c r="BA602" i="20"/>
  <c r="BB602" i="20"/>
  <c r="BC602" i="20"/>
  <c r="BD602" i="20"/>
  <c r="B566" i="25"/>
  <c r="M566" i="25"/>
  <c r="K566" i="25"/>
  <c r="I566" i="25"/>
  <c r="D699" i="28"/>
  <c r="Z602" i="20" l="1"/>
  <c r="Y602" i="20"/>
  <c r="S601" i="20"/>
  <c r="T601" i="20"/>
  <c r="U601" i="20"/>
  <c r="AD601" i="20" s="1"/>
  <c r="V601" i="20"/>
  <c r="Y601" i="20"/>
  <c r="AA601" i="20"/>
  <c r="AC601" i="20"/>
  <c r="AE601" i="20"/>
  <c r="AF601" i="20"/>
  <c r="AG601" i="20"/>
  <c r="AH601" i="20"/>
  <c r="AI601" i="20"/>
  <c r="AJ601" i="20"/>
  <c r="AK601" i="20"/>
  <c r="AL601" i="20"/>
  <c r="AM601" i="20"/>
  <c r="AN601" i="20"/>
  <c r="AO601" i="20"/>
  <c r="AP601" i="20"/>
  <c r="AQ601" i="20"/>
  <c r="AR601" i="20"/>
  <c r="AS601" i="20"/>
  <c r="AT601" i="20"/>
  <c r="AU601" i="20"/>
  <c r="AV601" i="20"/>
  <c r="AW601" i="20"/>
  <c r="AY601" i="20"/>
  <c r="AZ601" i="20"/>
  <c r="BA601" i="20"/>
  <c r="BB601" i="20"/>
  <c r="BC601" i="20"/>
  <c r="BD601" i="20"/>
  <c r="B565" i="25"/>
  <c r="M565" i="25"/>
  <c r="K565" i="25"/>
  <c r="I565" i="25"/>
  <c r="D698" i="28"/>
  <c r="AB601" i="20" l="1"/>
  <c r="AX601" i="20"/>
  <c r="Z601" i="20"/>
  <c r="X601" i="20"/>
  <c r="W601" i="20"/>
  <c r="S600" i="20"/>
  <c r="T600" i="20"/>
  <c r="U600" i="20"/>
  <c r="AB600" i="20" s="1"/>
  <c r="V600" i="20"/>
  <c r="X600" i="20"/>
  <c r="Y600" i="20"/>
  <c r="AA600" i="20"/>
  <c r="AC600" i="20"/>
  <c r="AE600" i="20"/>
  <c r="AF600" i="20"/>
  <c r="AG600" i="20"/>
  <c r="AH600" i="20"/>
  <c r="AI600" i="20"/>
  <c r="AJ600" i="20"/>
  <c r="AK600" i="20"/>
  <c r="AL600" i="20"/>
  <c r="AM600" i="20"/>
  <c r="AN600" i="20"/>
  <c r="AO600" i="20"/>
  <c r="AP600" i="20"/>
  <c r="AQ600" i="20"/>
  <c r="AR600" i="20"/>
  <c r="AS600" i="20"/>
  <c r="AT600" i="20"/>
  <c r="AU600" i="20"/>
  <c r="AV600" i="20"/>
  <c r="AW600" i="20"/>
  <c r="AX600" i="20"/>
  <c r="AY600" i="20"/>
  <c r="AZ600" i="20"/>
  <c r="BA600" i="20"/>
  <c r="BB600" i="20"/>
  <c r="BC600" i="20"/>
  <c r="BD600" i="20"/>
  <c r="B564" i="25"/>
  <c r="D564" i="25"/>
  <c r="M564" i="25"/>
  <c r="K564" i="25"/>
  <c r="I564" i="25"/>
  <c r="D697" i="28"/>
  <c r="Z600" i="20" l="1"/>
  <c r="W600" i="20"/>
  <c r="AD600" i="20"/>
  <c r="S599" i="20" l="1"/>
  <c r="T599" i="20"/>
  <c r="U599" i="20"/>
  <c r="W599" i="20" s="1"/>
  <c r="V599" i="20"/>
  <c r="X599" i="20"/>
  <c r="Y599" i="20"/>
  <c r="Z599" i="20"/>
  <c r="AA599" i="20"/>
  <c r="AB599" i="20"/>
  <c r="AC599" i="20"/>
  <c r="AD599" i="20"/>
  <c r="AE599" i="20"/>
  <c r="AF599" i="20"/>
  <c r="AG599" i="20"/>
  <c r="AH599" i="20"/>
  <c r="AI599" i="20"/>
  <c r="AJ599" i="20"/>
  <c r="AK599" i="20"/>
  <c r="AL599" i="20"/>
  <c r="AM599" i="20"/>
  <c r="AN599" i="20"/>
  <c r="AO599" i="20"/>
  <c r="AP599" i="20"/>
  <c r="AQ599" i="20"/>
  <c r="AR599" i="20"/>
  <c r="AS599" i="20"/>
  <c r="AT599" i="20"/>
  <c r="AU599" i="20"/>
  <c r="AV599" i="20"/>
  <c r="AW599" i="20"/>
  <c r="AX599" i="20"/>
  <c r="AY599" i="20"/>
  <c r="AZ599" i="20"/>
  <c r="BA599" i="20"/>
  <c r="BB599" i="20"/>
  <c r="BC599" i="20"/>
  <c r="BD599" i="20"/>
  <c r="B563" i="25"/>
  <c r="D563" i="25"/>
  <c r="M563" i="25"/>
  <c r="K563" i="25"/>
  <c r="I563" i="25"/>
  <c r="D696" i="28"/>
  <c r="B599" i="20" l="1"/>
  <c r="B600" i="20"/>
  <c r="B601" i="20"/>
  <c r="B602" i="20"/>
  <c r="B603" i="20"/>
  <c r="S598" i="20"/>
  <c r="T598" i="20"/>
  <c r="U598" i="20"/>
  <c r="W598" i="20" s="1"/>
  <c r="V598" i="20"/>
  <c r="X598" i="20"/>
  <c r="Y598" i="20"/>
  <c r="Z598" i="20"/>
  <c r="AA598" i="20"/>
  <c r="AB598" i="20"/>
  <c r="AC598" i="20"/>
  <c r="AD598" i="20"/>
  <c r="AE598" i="20"/>
  <c r="AF598" i="20"/>
  <c r="AG598" i="20"/>
  <c r="AH598" i="20"/>
  <c r="AI598" i="20"/>
  <c r="AJ598" i="20"/>
  <c r="AK598" i="20"/>
  <c r="AL598" i="20"/>
  <c r="AM598" i="20"/>
  <c r="AN598" i="20"/>
  <c r="AO598" i="20"/>
  <c r="AP598" i="20"/>
  <c r="AQ598" i="20"/>
  <c r="AR598" i="20"/>
  <c r="AS598" i="20"/>
  <c r="AT598" i="20"/>
  <c r="AU598" i="20"/>
  <c r="AV598" i="20"/>
  <c r="AW598" i="20"/>
  <c r="AX598" i="20"/>
  <c r="AY598" i="20"/>
  <c r="AZ598" i="20"/>
  <c r="BA598" i="20"/>
  <c r="BB598" i="20"/>
  <c r="BC598" i="20"/>
  <c r="BD598" i="20"/>
  <c r="B562" i="25"/>
  <c r="D562" i="25"/>
  <c r="M562" i="25"/>
  <c r="K562" i="25"/>
  <c r="I562" i="25"/>
  <c r="D695" i="28"/>
  <c r="S597" i="20" l="1"/>
  <c r="T597" i="20"/>
  <c r="U597" i="20"/>
  <c r="V597" i="20"/>
  <c r="AC597" i="20" s="1"/>
  <c r="X597" i="20"/>
  <c r="Y597" i="20"/>
  <c r="Z597" i="20"/>
  <c r="AA597" i="20"/>
  <c r="AB597" i="20"/>
  <c r="AD597" i="20"/>
  <c r="AE597" i="20"/>
  <c r="AF597" i="20"/>
  <c r="AG597" i="20"/>
  <c r="AH597" i="20"/>
  <c r="AI597" i="20"/>
  <c r="AJ597" i="20"/>
  <c r="AK597" i="20"/>
  <c r="AL597" i="20"/>
  <c r="AM597" i="20"/>
  <c r="AN597" i="20"/>
  <c r="AO597" i="20"/>
  <c r="AP597" i="20"/>
  <c r="AQ597" i="20"/>
  <c r="AR597" i="20"/>
  <c r="AS597" i="20"/>
  <c r="AT597" i="20"/>
  <c r="AU597" i="20"/>
  <c r="AV597" i="20"/>
  <c r="AW597" i="20"/>
  <c r="AX597" i="20"/>
  <c r="AY597" i="20"/>
  <c r="AZ597" i="20"/>
  <c r="BA597" i="20"/>
  <c r="BB597" i="20"/>
  <c r="BC597" i="20"/>
  <c r="BD597" i="20"/>
  <c r="B561" i="25"/>
  <c r="D561" i="25"/>
  <c r="M561" i="25"/>
  <c r="K561" i="25"/>
  <c r="I561" i="25"/>
  <c r="D694" i="28"/>
  <c r="W597" i="20" l="1"/>
  <c r="S596" i="20"/>
  <c r="T596" i="20"/>
  <c r="U596" i="20"/>
  <c r="V596" i="20"/>
  <c r="AC596" i="20" s="1"/>
  <c r="X596" i="20"/>
  <c r="Z596" i="20"/>
  <c r="AA596" i="20"/>
  <c r="AB596" i="20"/>
  <c r="AD596" i="20"/>
  <c r="AF596" i="20"/>
  <c r="AG596" i="20"/>
  <c r="AH596" i="20"/>
  <c r="AI596" i="20"/>
  <c r="AJ596" i="20"/>
  <c r="AK596" i="20"/>
  <c r="AL596" i="20"/>
  <c r="AM596" i="20"/>
  <c r="AN596" i="20"/>
  <c r="AO596" i="20"/>
  <c r="AP596" i="20"/>
  <c r="AQ596" i="20"/>
  <c r="AR596" i="20"/>
  <c r="AS596" i="20"/>
  <c r="AT596" i="20"/>
  <c r="AU596" i="20"/>
  <c r="AV596" i="20"/>
  <c r="AW596" i="20"/>
  <c r="AX596" i="20"/>
  <c r="AY596" i="20"/>
  <c r="AZ596" i="20"/>
  <c r="BA596" i="20"/>
  <c r="BB596" i="20"/>
  <c r="BC596" i="20"/>
  <c r="BD596" i="20"/>
  <c r="B560" i="25"/>
  <c r="D560" i="25"/>
  <c r="M560" i="25"/>
  <c r="K560" i="25"/>
  <c r="I560" i="25"/>
  <c r="D693" i="28"/>
  <c r="Y596" i="20" l="1"/>
  <c r="AE596" i="20"/>
  <c r="W596" i="20"/>
  <c r="S595" i="20"/>
  <c r="T595" i="20"/>
  <c r="U595" i="20"/>
  <c r="AB595" i="20" s="1"/>
  <c r="V595" i="20"/>
  <c r="Y595" i="20"/>
  <c r="AA595" i="20"/>
  <c r="AC595" i="20"/>
  <c r="AE595" i="20"/>
  <c r="AF595" i="20"/>
  <c r="AG595" i="20"/>
  <c r="AH595" i="20"/>
  <c r="AI595" i="20"/>
  <c r="AJ595" i="20"/>
  <c r="AK595" i="20"/>
  <c r="AL595" i="20"/>
  <c r="AM595" i="20"/>
  <c r="AN595" i="20"/>
  <c r="AO595" i="20"/>
  <c r="AP595" i="20"/>
  <c r="AQ595" i="20"/>
  <c r="AR595" i="20"/>
  <c r="AS595" i="20"/>
  <c r="AT595" i="20"/>
  <c r="AU595" i="20"/>
  <c r="AW595" i="20"/>
  <c r="AY595" i="20"/>
  <c r="AZ595" i="20"/>
  <c r="BA595" i="20"/>
  <c r="BB595" i="20"/>
  <c r="BC595" i="20"/>
  <c r="BD595" i="20"/>
  <c r="B559" i="25"/>
  <c r="D559" i="25"/>
  <c r="M559" i="25"/>
  <c r="K559" i="25"/>
  <c r="I559" i="25"/>
  <c r="D692" i="28"/>
  <c r="AX595" i="20" l="1"/>
  <c r="Z595" i="20"/>
  <c r="AV595" i="20"/>
  <c r="X595" i="20"/>
  <c r="W595" i="20"/>
  <c r="AD595" i="20"/>
  <c r="S594" i="20"/>
  <c r="T594" i="20"/>
  <c r="U594" i="20"/>
  <c r="V594" i="20"/>
  <c r="AC594" i="20" s="1"/>
  <c r="W594" i="20"/>
  <c r="X594" i="20"/>
  <c r="Y594" i="20"/>
  <c r="Z594" i="20"/>
  <c r="AA594" i="20"/>
  <c r="AB594" i="20"/>
  <c r="AD594" i="20"/>
  <c r="AE594" i="20"/>
  <c r="AF594" i="20"/>
  <c r="AG594" i="20"/>
  <c r="AH594" i="20"/>
  <c r="AI594" i="20"/>
  <c r="AJ594" i="20"/>
  <c r="AK594" i="20"/>
  <c r="AL594" i="20"/>
  <c r="AM594" i="20"/>
  <c r="AN594" i="20"/>
  <c r="AO594" i="20"/>
  <c r="AP594" i="20"/>
  <c r="AQ594" i="20"/>
  <c r="AR594" i="20"/>
  <c r="AS594" i="20"/>
  <c r="AT594" i="20"/>
  <c r="AU594" i="20"/>
  <c r="AV594" i="20"/>
  <c r="AW594" i="20"/>
  <c r="AX594" i="20"/>
  <c r="AY594" i="20"/>
  <c r="AZ594" i="20"/>
  <c r="BA594" i="20"/>
  <c r="BB594" i="20"/>
  <c r="BC594" i="20"/>
  <c r="BD594" i="20"/>
  <c r="B558" i="25"/>
  <c r="D558" i="25"/>
  <c r="M558" i="25"/>
  <c r="K558" i="25"/>
  <c r="I558" i="25"/>
  <c r="D691" i="28"/>
  <c r="B598" i="20" l="1"/>
  <c r="B597" i="20"/>
  <c r="B596" i="20"/>
  <c r="B595" i="20"/>
  <c r="B594" i="20"/>
  <c r="S593" i="20"/>
  <c r="T593" i="20"/>
  <c r="U593" i="20"/>
  <c r="V593" i="20"/>
  <c r="AC593" i="20" s="1"/>
  <c r="W593" i="20"/>
  <c r="X593" i="20"/>
  <c r="Y593" i="20"/>
  <c r="Z593" i="20"/>
  <c r="AA593" i="20"/>
  <c r="AB593" i="20"/>
  <c r="AD593" i="20"/>
  <c r="AE593" i="20"/>
  <c r="AF593" i="20"/>
  <c r="AG593" i="20"/>
  <c r="AH593" i="20"/>
  <c r="AI593" i="20"/>
  <c r="AJ593" i="20"/>
  <c r="AK593" i="20"/>
  <c r="AL593" i="20"/>
  <c r="AM593" i="20"/>
  <c r="AN593" i="20"/>
  <c r="AO593" i="20"/>
  <c r="AP593" i="20"/>
  <c r="AQ593" i="20"/>
  <c r="AR593" i="20"/>
  <c r="AS593" i="20"/>
  <c r="AT593" i="20"/>
  <c r="AU593" i="20"/>
  <c r="AV593" i="20"/>
  <c r="AW593" i="20"/>
  <c r="AX593" i="20"/>
  <c r="AY593" i="20"/>
  <c r="AZ593" i="20"/>
  <c r="BA593" i="20"/>
  <c r="BB593" i="20"/>
  <c r="BC593" i="20"/>
  <c r="BD593" i="20"/>
  <c r="B557" i="25"/>
  <c r="D557" i="25"/>
  <c r="M557" i="25"/>
  <c r="K557" i="25"/>
  <c r="I557" i="25"/>
  <c r="D690" i="28"/>
  <c r="S592" i="20" l="1"/>
  <c r="T592" i="20"/>
  <c r="U592" i="20"/>
  <c r="AB592" i="20" s="1"/>
  <c r="V592" i="20"/>
  <c r="Y592" i="20"/>
  <c r="AA592" i="20"/>
  <c r="AC592" i="20"/>
  <c r="AE592" i="20"/>
  <c r="AF592" i="20"/>
  <c r="AG592" i="20"/>
  <c r="AH592" i="20"/>
  <c r="AI592" i="20"/>
  <c r="AJ592" i="20"/>
  <c r="AK592" i="20"/>
  <c r="AL592" i="20"/>
  <c r="AM592" i="20"/>
  <c r="AN592" i="20"/>
  <c r="AO592" i="20"/>
  <c r="AP592" i="20"/>
  <c r="AQ592" i="20"/>
  <c r="AR592" i="20"/>
  <c r="AS592" i="20"/>
  <c r="AT592" i="20"/>
  <c r="AU592" i="20"/>
  <c r="AW592" i="20"/>
  <c r="AY592" i="20"/>
  <c r="AZ592" i="20"/>
  <c r="BA592" i="20"/>
  <c r="BB592" i="20"/>
  <c r="BC592" i="20"/>
  <c r="BD592" i="20"/>
  <c r="B556" i="25"/>
  <c r="D556" i="25"/>
  <c r="M556" i="25"/>
  <c r="K556" i="25"/>
  <c r="I556" i="25"/>
  <c r="D689" i="28"/>
  <c r="AX592" i="20" l="1"/>
  <c r="Z592" i="20"/>
  <c r="AV592" i="20"/>
  <c r="X592" i="20"/>
  <c r="W592" i="20"/>
  <c r="AD592" i="20"/>
  <c r="S591" i="20"/>
  <c r="T591" i="20"/>
  <c r="U591" i="20"/>
  <c r="AD591" i="20" s="1"/>
  <c r="V591" i="20"/>
  <c r="Y591" i="20"/>
  <c r="AA591" i="20"/>
  <c r="AC591" i="20"/>
  <c r="AE591" i="20"/>
  <c r="AF591" i="20"/>
  <c r="AG591" i="20"/>
  <c r="AH591" i="20"/>
  <c r="AI591" i="20"/>
  <c r="AJ591" i="20"/>
  <c r="AK591" i="20"/>
  <c r="AL591" i="20"/>
  <c r="AM591" i="20"/>
  <c r="AN591" i="20"/>
  <c r="AO591" i="20"/>
  <c r="AP591" i="20"/>
  <c r="AQ591" i="20"/>
  <c r="AR591" i="20"/>
  <c r="AS591" i="20"/>
  <c r="AT591" i="20"/>
  <c r="AU591" i="20"/>
  <c r="AW591" i="20"/>
  <c r="AY591" i="20"/>
  <c r="AZ591" i="20"/>
  <c r="BA591" i="20"/>
  <c r="BB591" i="20"/>
  <c r="BC591" i="20"/>
  <c r="BD591" i="20"/>
  <c r="B555" i="25"/>
  <c r="D555" i="25"/>
  <c r="M555" i="25"/>
  <c r="K555" i="25"/>
  <c r="I555" i="25"/>
  <c r="D688" i="28"/>
  <c r="AB591" i="20" l="1"/>
  <c r="AX591" i="20"/>
  <c r="Z591" i="20"/>
  <c r="AV591" i="20"/>
  <c r="X591" i="20"/>
  <c r="W591" i="20"/>
  <c r="S590" i="20"/>
  <c r="T590" i="20"/>
  <c r="U590" i="20"/>
  <c r="AB590" i="20" s="1"/>
  <c r="V590" i="20"/>
  <c r="Y590" i="20"/>
  <c r="AA590" i="20"/>
  <c r="AC590" i="20"/>
  <c r="AE590" i="20"/>
  <c r="AF590" i="20"/>
  <c r="AG590" i="20"/>
  <c r="AH590" i="20"/>
  <c r="AI590" i="20"/>
  <c r="AJ590" i="20"/>
  <c r="AK590" i="20"/>
  <c r="AL590" i="20"/>
  <c r="AM590" i="20"/>
  <c r="AN590" i="20"/>
  <c r="AO590" i="20"/>
  <c r="AP590" i="20"/>
  <c r="AQ590" i="20"/>
  <c r="AR590" i="20"/>
  <c r="AS590" i="20"/>
  <c r="AT590" i="20"/>
  <c r="AU590" i="20"/>
  <c r="AW590" i="20"/>
  <c r="AY590" i="20"/>
  <c r="AZ590" i="20"/>
  <c r="BA590" i="20"/>
  <c r="BB590" i="20"/>
  <c r="BC590" i="20"/>
  <c r="BD590" i="20"/>
  <c r="B554" i="25"/>
  <c r="D554" i="25"/>
  <c r="M554" i="25"/>
  <c r="K554" i="25"/>
  <c r="I554" i="25"/>
  <c r="D687" i="28"/>
  <c r="AX590" i="20" l="1"/>
  <c r="Z590" i="20"/>
  <c r="AV590" i="20"/>
  <c r="X590" i="20"/>
  <c r="W590" i="20"/>
  <c r="AD590" i="20"/>
  <c r="B593" i="20"/>
  <c r="B592" i="20"/>
  <c r="B591" i="20"/>
  <c r="B590" i="20"/>
  <c r="S589" i="20"/>
  <c r="T589" i="20"/>
  <c r="U589" i="20"/>
  <c r="AD589" i="20" s="1"/>
  <c r="V589" i="20"/>
  <c r="AE589" i="20" s="1"/>
  <c r="Y589" i="20"/>
  <c r="AA589" i="20"/>
  <c r="AC589" i="20"/>
  <c r="AF589" i="20"/>
  <c r="AG589" i="20"/>
  <c r="AH589" i="20"/>
  <c r="AI589" i="20"/>
  <c r="AJ589" i="20"/>
  <c r="AK589" i="20"/>
  <c r="AL589" i="20"/>
  <c r="AM589" i="20"/>
  <c r="AN589" i="20"/>
  <c r="AO589" i="20"/>
  <c r="AP589" i="20"/>
  <c r="AQ589" i="20"/>
  <c r="AR589" i="20"/>
  <c r="AS589" i="20"/>
  <c r="AT589" i="20"/>
  <c r="AU589" i="20"/>
  <c r="AW589" i="20"/>
  <c r="AY589" i="20"/>
  <c r="AZ589" i="20"/>
  <c r="BA589" i="20"/>
  <c r="BB589" i="20"/>
  <c r="BC589" i="20"/>
  <c r="BD589" i="20"/>
  <c r="B553" i="25"/>
  <c r="D553" i="25"/>
  <c r="M553" i="25"/>
  <c r="K553" i="25"/>
  <c r="I553" i="25"/>
  <c r="D686" i="28"/>
  <c r="A1" i="27"/>
  <c r="AB589" i="20" l="1"/>
  <c r="AX589" i="20"/>
  <c r="Z589" i="20"/>
  <c r="AV589" i="20"/>
  <c r="X589" i="20"/>
  <c r="W589" i="20"/>
  <c r="S588" i="20"/>
  <c r="T588" i="20"/>
  <c r="U588" i="20"/>
  <c r="W588" i="20" s="1"/>
  <c r="V588" i="20"/>
  <c r="AC588" i="20" s="1"/>
  <c r="AA588" i="20"/>
  <c r="AB588" i="20"/>
  <c r="AD588" i="20"/>
  <c r="AF588" i="20"/>
  <c r="AG588" i="20"/>
  <c r="AH588" i="20"/>
  <c r="AI588" i="20"/>
  <c r="AJ588" i="20"/>
  <c r="AK588" i="20"/>
  <c r="AL588" i="20"/>
  <c r="AM588" i="20"/>
  <c r="AN588" i="20"/>
  <c r="AO588" i="20"/>
  <c r="AP588" i="20"/>
  <c r="AQ588" i="20"/>
  <c r="AR588" i="20"/>
  <c r="AS588" i="20"/>
  <c r="AT588" i="20"/>
  <c r="AU588" i="20"/>
  <c r="AW588" i="20"/>
  <c r="AY588" i="20"/>
  <c r="AZ588" i="20"/>
  <c r="BA588" i="20"/>
  <c r="BB588" i="20"/>
  <c r="BC588" i="20"/>
  <c r="BD588" i="20"/>
  <c r="AX588" i="20" l="1"/>
  <c r="Z588" i="20"/>
  <c r="Y588" i="20"/>
  <c r="X588" i="20"/>
  <c r="AV588" i="20"/>
  <c r="AE588" i="20"/>
  <c r="M552" i="25"/>
  <c r="K552" i="25"/>
  <c r="I552" i="25"/>
  <c r="D552" i="25"/>
  <c r="B552" i="25"/>
  <c r="B589" i="20"/>
  <c r="K551" i="25" l="1"/>
  <c r="I551" i="25"/>
  <c r="D551" i="25"/>
  <c r="D550" i="25"/>
  <c r="I550" i="25"/>
  <c r="K550" i="25"/>
  <c r="M550" i="25"/>
  <c r="M551" i="25"/>
  <c r="B551" i="25"/>
  <c r="D685" i="28"/>
  <c r="S587" i="20" l="1"/>
  <c r="U587" i="20"/>
  <c r="V587" i="20"/>
  <c r="AC587" i="20" s="1"/>
  <c r="W587" i="20"/>
  <c r="X587" i="20"/>
  <c r="Y587" i="20"/>
  <c r="Z587" i="20"/>
  <c r="AA587" i="20"/>
  <c r="AB587" i="20"/>
  <c r="AD587" i="20"/>
  <c r="AE587" i="20"/>
  <c r="AF587" i="20"/>
  <c r="AG587" i="20"/>
  <c r="AH587" i="20"/>
  <c r="AI587" i="20"/>
  <c r="AJ587" i="20"/>
  <c r="AK587" i="20"/>
  <c r="AL587" i="20"/>
  <c r="AM587" i="20"/>
  <c r="AN587" i="20"/>
  <c r="AO587" i="20"/>
  <c r="AP587" i="20"/>
  <c r="AQ587" i="20"/>
  <c r="AR587" i="20"/>
  <c r="AS587" i="20"/>
  <c r="AT587" i="20"/>
  <c r="AU587" i="20"/>
  <c r="AV587" i="20"/>
  <c r="AW587" i="20"/>
  <c r="AX587" i="20"/>
  <c r="AY587" i="20"/>
  <c r="AZ587" i="20"/>
  <c r="B549" i="25"/>
  <c r="D549" i="25"/>
  <c r="M549" i="25"/>
  <c r="K549" i="25"/>
  <c r="I549" i="25"/>
  <c r="D684" i="28"/>
  <c r="S586" i="20" l="1"/>
  <c r="T587" i="20" s="1"/>
  <c r="U586" i="20"/>
  <c r="W586" i="20" s="1"/>
  <c r="V586" i="20"/>
  <c r="AC586" i="20" s="1"/>
  <c r="AA586" i="20"/>
  <c r="AB586" i="20"/>
  <c r="AD586" i="20"/>
  <c r="AF586" i="20"/>
  <c r="AG586" i="20"/>
  <c r="AH586" i="20"/>
  <c r="AI586" i="20"/>
  <c r="AJ586" i="20"/>
  <c r="AK586" i="20"/>
  <c r="AL586" i="20"/>
  <c r="AM586" i="20"/>
  <c r="AN586" i="20"/>
  <c r="AO586" i="20"/>
  <c r="AP586" i="20"/>
  <c r="AQ586" i="20"/>
  <c r="AR586" i="20"/>
  <c r="AS586" i="20"/>
  <c r="BC587" i="20" s="1"/>
  <c r="AT586" i="20"/>
  <c r="AU586" i="20"/>
  <c r="AW586" i="20"/>
  <c r="AY586" i="20"/>
  <c r="AZ586" i="20"/>
  <c r="B548" i="25"/>
  <c r="D548" i="25"/>
  <c r="M548" i="25"/>
  <c r="K548" i="25"/>
  <c r="I548" i="25"/>
  <c r="D683" i="28"/>
  <c r="Z586" i="20" l="1"/>
  <c r="X586" i="20"/>
  <c r="BB587" i="20"/>
  <c r="BD587" i="20"/>
  <c r="AX586" i="20"/>
  <c r="AV586" i="20"/>
  <c r="BA587" i="20" s="1"/>
  <c r="Y586" i="20"/>
  <c r="AE586" i="20"/>
  <c r="B550" i="25"/>
  <c r="S585" i="20"/>
  <c r="T586" i="20" s="1"/>
  <c r="U585" i="20"/>
  <c r="V585" i="20"/>
  <c r="AC585" i="20" s="1"/>
  <c r="X585" i="20"/>
  <c r="AA585" i="20"/>
  <c r="AB585" i="20"/>
  <c r="AD585" i="20"/>
  <c r="AF585" i="20"/>
  <c r="AG585" i="20"/>
  <c r="AH585" i="20"/>
  <c r="AI585" i="20"/>
  <c r="AJ585" i="20"/>
  <c r="AK585" i="20"/>
  <c r="AL585" i="20"/>
  <c r="AM585" i="20"/>
  <c r="AN585" i="20"/>
  <c r="AO585" i="20"/>
  <c r="AP585" i="20"/>
  <c r="AQ585" i="20"/>
  <c r="AR585" i="20"/>
  <c r="AS585" i="20"/>
  <c r="BC586" i="20" s="1"/>
  <c r="AT585" i="20"/>
  <c r="AU585" i="20"/>
  <c r="AW585" i="20"/>
  <c r="AY585" i="20"/>
  <c r="AZ585" i="20"/>
  <c r="B547" i="25"/>
  <c r="D547" i="25"/>
  <c r="M547" i="25"/>
  <c r="K547" i="25"/>
  <c r="I547" i="25"/>
  <c r="D682" i="28"/>
  <c r="BD586" i="20" l="1"/>
  <c r="BB586" i="20"/>
  <c r="W585" i="20"/>
  <c r="Z585" i="20"/>
  <c r="Y585" i="20"/>
  <c r="AX585" i="20"/>
  <c r="AV585" i="20"/>
  <c r="BA586" i="20" s="1"/>
  <c r="AE585" i="20"/>
  <c r="B585" i="20"/>
  <c r="B586" i="20"/>
  <c r="B587" i="20"/>
  <c r="B588" i="20"/>
  <c r="B546" i="25"/>
  <c r="D546" i="25"/>
  <c r="M546" i="25"/>
  <c r="K546" i="25"/>
  <c r="I546" i="25"/>
  <c r="D681" i="28"/>
  <c r="S584" i="20" l="1"/>
  <c r="T585" i="20" s="1"/>
  <c r="U584" i="20"/>
  <c r="AD584" i="20" s="1"/>
  <c r="V584" i="20"/>
  <c r="Y584" i="20"/>
  <c r="AA584" i="20"/>
  <c r="AC584" i="20"/>
  <c r="AE584" i="20"/>
  <c r="AF584" i="20"/>
  <c r="AG584" i="20"/>
  <c r="AH584" i="20"/>
  <c r="AI584" i="20"/>
  <c r="AJ584" i="20"/>
  <c r="AK584" i="20"/>
  <c r="AL584" i="20"/>
  <c r="AM584" i="20"/>
  <c r="AN584" i="20"/>
  <c r="AO584" i="20"/>
  <c r="AP584" i="20"/>
  <c r="AQ584" i="20"/>
  <c r="AR584" i="20"/>
  <c r="AS584" i="20"/>
  <c r="BC585" i="20" s="1"/>
  <c r="AT584" i="20"/>
  <c r="AU584" i="20"/>
  <c r="AW584" i="20"/>
  <c r="AY584" i="20"/>
  <c r="AZ584" i="20"/>
  <c r="B545" i="25"/>
  <c r="D545" i="25"/>
  <c r="M545" i="25"/>
  <c r="K545" i="25"/>
  <c r="I545" i="25"/>
  <c r="D680" i="28"/>
  <c r="BB585" i="20" l="1"/>
  <c r="BD585" i="20"/>
  <c r="AB584" i="20"/>
  <c r="Z584" i="20"/>
  <c r="AX584" i="20"/>
  <c r="X584" i="20"/>
  <c r="AV584" i="20"/>
  <c r="BA585" i="20" s="1"/>
  <c r="W584" i="20"/>
  <c r="S583" i="20"/>
  <c r="T584" i="20" s="1"/>
  <c r="U583" i="20"/>
  <c r="X583" i="20" s="1"/>
  <c r="V583" i="20"/>
  <c r="AA583" i="20"/>
  <c r="AE583" i="20"/>
  <c r="AF583" i="20"/>
  <c r="AG583" i="20"/>
  <c r="AH583" i="20"/>
  <c r="AI583" i="20"/>
  <c r="AJ583" i="20"/>
  <c r="AK583" i="20"/>
  <c r="AL583" i="20"/>
  <c r="AM583" i="20"/>
  <c r="AN583" i="20"/>
  <c r="AO583" i="20"/>
  <c r="AP583" i="20"/>
  <c r="AQ583" i="20"/>
  <c r="AR583" i="20"/>
  <c r="AS583" i="20"/>
  <c r="BC584" i="20" s="1"/>
  <c r="AT583" i="20"/>
  <c r="AU583" i="20"/>
  <c r="AW583" i="20"/>
  <c r="AY583" i="20"/>
  <c r="AZ583" i="20"/>
  <c r="B544" i="25"/>
  <c r="D544" i="25"/>
  <c r="M544" i="25"/>
  <c r="K544" i="25"/>
  <c r="I544" i="25"/>
  <c r="D679" i="28"/>
  <c r="AD583" i="20" l="1"/>
  <c r="W583" i="20"/>
  <c r="AX583" i="20"/>
  <c r="AV583" i="20"/>
  <c r="BA584" i="20" s="1"/>
  <c r="AC583" i="20"/>
  <c r="BD584" i="20"/>
  <c r="BB584" i="20"/>
  <c r="AB583" i="20"/>
  <c r="Z583" i="20"/>
  <c r="Y583" i="20"/>
  <c r="S582" i="20"/>
  <c r="T583" i="20" s="1"/>
  <c r="U582" i="20"/>
  <c r="AD582" i="20" s="1"/>
  <c r="V582" i="20"/>
  <c r="Y582" i="20" s="1"/>
  <c r="AA582" i="20"/>
  <c r="AF582" i="20"/>
  <c r="AG582" i="20"/>
  <c r="AH582" i="20"/>
  <c r="AI582" i="20"/>
  <c r="AJ582" i="20"/>
  <c r="AK582" i="20"/>
  <c r="AL582" i="20"/>
  <c r="AM582" i="20"/>
  <c r="AN582" i="20"/>
  <c r="AO582" i="20"/>
  <c r="AP582" i="20"/>
  <c r="AQ582" i="20"/>
  <c r="AR582" i="20"/>
  <c r="AS582" i="20"/>
  <c r="BC583" i="20" s="1"/>
  <c r="AT582" i="20"/>
  <c r="AU582" i="20"/>
  <c r="AW582" i="20"/>
  <c r="AY582" i="20"/>
  <c r="AZ582" i="20"/>
  <c r="B543" i="25"/>
  <c r="D543" i="25"/>
  <c r="M543" i="25"/>
  <c r="K543" i="25"/>
  <c r="I543" i="25"/>
  <c r="D678" i="28"/>
  <c r="BD583" i="20" l="1"/>
  <c r="BB583" i="20"/>
  <c r="AE582" i="20"/>
  <c r="AC582" i="20"/>
  <c r="AX582" i="20"/>
  <c r="Z582" i="20"/>
  <c r="AV582" i="20"/>
  <c r="BA583" i="20" s="1"/>
  <c r="X582" i="20"/>
  <c r="AB582" i="20"/>
  <c r="W582" i="20"/>
  <c r="S581" i="20"/>
  <c r="T582" i="20" s="1"/>
  <c r="U581" i="20"/>
  <c r="AB581" i="20" s="1"/>
  <c r="V581" i="20"/>
  <c r="Y581" i="20" s="1"/>
  <c r="AA581" i="20"/>
  <c r="AF581" i="20"/>
  <c r="AG581" i="20"/>
  <c r="AH581" i="20"/>
  <c r="AI581" i="20"/>
  <c r="AJ581" i="20"/>
  <c r="AK581" i="20"/>
  <c r="AL581" i="20"/>
  <c r="AM581" i="20"/>
  <c r="AN581" i="20"/>
  <c r="AO581" i="20"/>
  <c r="AP581" i="20"/>
  <c r="AQ581" i="20"/>
  <c r="AR581" i="20"/>
  <c r="AS581" i="20"/>
  <c r="BC582" i="20" s="1"/>
  <c r="AT581" i="20"/>
  <c r="AU581" i="20"/>
  <c r="AW581" i="20"/>
  <c r="AY581" i="20"/>
  <c r="AZ581" i="20"/>
  <c r="B542" i="25"/>
  <c r="D542" i="25"/>
  <c r="M542" i="25"/>
  <c r="K542" i="25"/>
  <c r="I542" i="25"/>
  <c r="D677" i="28"/>
  <c r="AE581" i="20" l="1"/>
  <c r="AC581" i="20"/>
  <c r="BD582" i="20"/>
  <c r="BB582" i="20"/>
  <c r="AX581" i="20"/>
  <c r="Z581" i="20"/>
  <c r="X581" i="20"/>
  <c r="AV581" i="20"/>
  <c r="BA582" i="20" s="1"/>
  <c r="W581" i="20"/>
  <c r="AD581" i="20"/>
  <c r="S580" i="20"/>
  <c r="T581" i="20" s="1"/>
  <c r="U580" i="20"/>
  <c r="AB580" i="20" s="1"/>
  <c r="V580" i="20"/>
  <c r="AC580" i="20" s="1"/>
  <c r="Y580" i="20"/>
  <c r="AA580" i="20"/>
  <c r="AF580" i="20"/>
  <c r="AG580" i="20"/>
  <c r="AH580" i="20"/>
  <c r="AI580" i="20"/>
  <c r="AJ580" i="20"/>
  <c r="AK580" i="20"/>
  <c r="AL580" i="20"/>
  <c r="AM580" i="20"/>
  <c r="AN580" i="20"/>
  <c r="AO580" i="20"/>
  <c r="AP580" i="20"/>
  <c r="AQ580" i="20"/>
  <c r="AR580" i="20"/>
  <c r="AS580" i="20"/>
  <c r="BC581" i="20" s="1"/>
  <c r="AT580" i="20"/>
  <c r="AU580" i="20"/>
  <c r="AV580" i="20"/>
  <c r="BA581" i="20" s="1"/>
  <c r="AW580" i="20"/>
  <c r="AY580" i="20"/>
  <c r="AZ580" i="20"/>
  <c r="B541" i="25"/>
  <c r="D541" i="25"/>
  <c r="M541" i="25"/>
  <c r="K541" i="25"/>
  <c r="I541" i="25"/>
  <c r="D676" i="28"/>
  <c r="AE580" i="20" l="1"/>
  <c r="BB581" i="20"/>
  <c r="BD581" i="20"/>
  <c r="AX580" i="20"/>
  <c r="Z580" i="20"/>
  <c r="X580" i="20"/>
  <c r="W580" i="20"/>
  <c r="AD580" i="20"/>
  <c r="B580" i="20"/>
  <c r="B581" i="20"/>
  <c r="B582" i="20"/>
  <c r="B583" i="20"/>
  <c r="B584" i="20"/>
  <c r="S579" i="20"/>
  <c r="T580" i="20" s="1"/>
  <c r="U579" i="20"/>
  <c r="AB579" i="20" s="1"/>
  <c r="V579" i="20"/>
  <c r="AC579" i="20" s="1"/>
  <c r="Y579" i="20"/>
  <c r="AA579" i="20"/>
  <c r="AF579" i="20"/>
  <c r="AG579" i="20"/>
  <c r="AH579" i="20"/>
  <c r="AI579" i="20"/>
  <c r="AJ579" i="20"/>
  <c r="AK579" i="20"/>
  <c r="AL579" i="20"/>
  <c r="AM579" i="20"/>
  <c r="AN579" i="20"/>
  <c r="AO579" i="20"/>
  <c r="AP579" i="20"/>
  <c r="AQ579" i="20"/>
  <c r="AR579" i="20"/>
  <c r="AS579" i="20"/>
  <c r="BC580" i="20" s="1"/>
  <c r="AT579" i="20"/>
  <c r="AU579" i="20"/>
  <c r="AW579" i="20"/>
  <c r="AY579" i="20"/>
  <c r="AZ579" i="20"/>
  <c r="B540" i="25"/>
  <c r="D540" i="25"/>
  <c r="M540" i="25"/>
  <c r="K540" i="25"/>
  <c r="I540" i="25"/>
  <c r="D675" i="28"/>
  <c r="AV579" i="20" l="1"/>
  <c r="BA580" i="20" s="1"/>
  <c r="BB580" i="20"/>
  <c r="BD580" i="20"/>
  <c r="AE579" i="20"/>
  <c r="AX579" i="20"/>
  <c r="Z579" i="20"/>
  <c r="X579" i="20"/>
  <c r="W579" i="20"/>
  <c r="AD579" i="20"/>
  <c r="S578" i="20"/>
  <c r="T579" i="20" s="1"/>
  <c r="U578" i="20"/>
  <c r="V578" i="20"/>
  <c r="AC578" i="20" s="1"/>
  <c r="AA578" i="20"/>
  <c r="AE578" i="20"/>
  <c r="AF578" i="20"/>
  <c r="AG578" i="20"/>
  <c r="AH578" i="20"/>
  <c r="AI578" i="20"/>
  <c r="AJ578" i="20"/>
  <c r="AK578" i="20"/>
  <c r="AL578" i="20"/>
  <c r="AM578" i="20"/>
  <c r="AN578" i="20"/>
  <c r="AO578" i="20"/>
  <c r="AP578" i="20"/>
  <c r="AQ578" i="20"/>
  <c r="AR578" i="20"/>
  <c r="AS578" i="20"/>
  <c r="BC579" i="20" s="1"/>
  <c r="AT578" i="20"/>
  <c r="AU578" i="20"/>
  <c r="AW578" i="20"/>
  <c r="AY578" i="20"/>
  <c r="AZ578" i="20"/>
  <c r="B539" i="25"/>
  <c r="D539" i="25"/>
  <c r="M539" i="25"/>
  <c r="K539" i="25"/>
  <c r="I539" i="25"/>
  <c r="D674" i="28"/>
  <c r="W578" i="20" l="1"/>
  <c r="AB578" i="20"/>
  <c r="Z578" i="20"/>
  <c r="AX578" i="20"/>
  <c r="X578" i="20"/>
  <c r="BD579" i="20"/>
  <c r="BB579" i="20"/>
  <c r="AV578" i="20"/>
  <c r="BA579" i="20" s="1"/>
  <c r="AD578" i="20"/>
  <c r="Y578" i="20"/>
  <c r="S577" i="20"/>
  <c r="T578" i="20" s="1"/>
  <c r="U577" i="20"/>
  <c r="AB577" i="20" s="1"/>
  <c r="V577" i="20"/>
  <c r="AE577" i="20" s="1"/>
  <c r="Y577" i="20"/>
  <c r="AA577" i="20"/>
  <c r="AF577" i="20"/>
  <c r="AG577" i="20"/>
  <c r="AH577" i="20"/>
  <c r="AI577" i="20"/>
  <c r="AJ577" i="20"/>
  <c r="AK577" i="20"/>
  <c r="AL577" i="20"/>
  <c r="AM577" i="20"/>
  <c r="AN577" i="20"/>
  <c r="AO577" i="20"/>
  <c r="AP577" i="20"/>
  <c r="AQ577" i="20"/>
  <c r="AR577" i="20"/>
  <c r="AS577" i="20"/>
  <c r="BC578" i="20" s="1"/>
  <c r="AT577" i="20"/>
  <c r="AU577" i="20"/>
  <c r="AW577" i="20"/>
  <c r="AY577" i="20"/>
  <c r="AZ577" i="20"/>
  <c r="B538" i="25"/>
  <c r="D538" i="25"/>
  <c r="M538" i="25"/>
  <c r="K538" i="25"/>
  <c r="I538" i="25"/>
  <c r="D673" i="28"/>
  <c r="AC577" i="20" l="1"/>
  <c r="BB578" i="20"/>
  <c r="BD578" i="20"/>
  <c r="AX577" i="20"/>
  <c r="Z577" i="20"/>
  <c r="AV577" i="20"/>
  <c r="BA578" i="20" s="1"/>
  <c r="X577" i="20"/>
  <c r="W577" i="20"/>
  <c r="AD577" i="20"/>
  <c r="S576" i="20"/>
  <c r="T577" i="20" s="1"/>
  <c r="U576" i="20"/>
  <c r="V576" i="20"/>
  <c r="AE576" i="20" s="1"/>
  <c r="Y576" i="20"/>
  <c r="Z576" i="20"/>
  <c r="AA576" i="20"/>
  <c r="AB576" i="20"/>
  <c r="AF576" i="20"/>
  <c r="AG576" i="20"/>
  <c r="AH576" i="20"/>
  <c r="AI576" i="20"/>
  <c r="AJ576" i="20"/>
  <c r="AK576" i="20"/>
  <c r="AL576" i="20"/>
  <c r="AM576" i="20"/>
  <c r="AN576" i="20"/>
  <c r="AO576" i="20"/>
  <c r="AP576" i="20"/>
  <c r="AQ576" i="20"/>
  <c r="AR576" i="20"/>
  <c r="AS576" i="20"/>
  <c r="BC577" i="20" s="1"/>
  <c r="AT576" i="20"/>
  <c r="AU576" i="20"/>
  <c r="AV576" i="20"/>
  <c r="BA577" i="20" s="1"/>
  <c r="AW576" i="20"/>
  <c r="AY576" i="20"/>
  <c r="AZ576" i="20"/>
  <c r="B537" i="25"/>
  <c r="D537" i="25"/>
  <c r="M537" i="25"/>
  <c r="K537" i="25"/>
  <c r="I537" i="25"/>
  <c r="D672" i="28"/>
  <c r="AX576" i="20" l="1"/>
  <c r="W576" i="20"/>
  <c r="BD577" i="20"/>
  <c r="BB577" i="20"/>
  <c r="AD576" i="20"/>
  <c r="AC576" i="20"/>
  <c r="X576" i="20"/>
  <c r="S575" i="20"/>
  <c r="T576" i="20" s="1"/>
  <c r="U575" i="20"/>
  <c r="AB575" i="20" s="1"/>
  <c r="V575" i="20"/>
  <c r="AE575" i="20" s="1"/>
  <c r="AA575" i="20"/>
  <c r="AF575" i="20"/>
  <c r="AG575" i="20"/>
  <c r="AH575" i="20"/>
  <c r="AI575" i="20"/>
  <c r="AJ575" i="20"/>
  <c r="AK575" i="20"/>
  <c r="AL575" i="20"/>
  <c r="AM575" i="20"/>
  <c r="AN575" i="20"/>
  <c r="AO575" i="20"/>
  <c r="AP575" i="20"/>
  <c r="AQ575" i="20"/>
  <c r="AR575" i="20"/>
  <c r="AS575" i="20"/>
  <c r="BC576" i="20" s="1"/>
  <c r="AT575" i="20"/>
  <c r="AU575" i="20"/>
  <c r="AW575" i="20"/>
  <c r="AY575" i="20"/>
  <c r="AZ575" i="20"/>
  <c r="B536" i="25"/>
  <c r="D536" i="25"/>
  <c r="M536" i="25"/>
  <c r="K536" i="25"/>
  <c r="I536" i="25"/>
  <c r="D671" i="28"/>
  <c r="AC575" i="20" l="1"/>
  <c r="Y575" i="20"/>
  <c r="BB576" i="20"/>
  <c r="BD576" i="20"/>
  <c r="AX575" i="20"/>
  <c r="Z575" i="20"/>
  <c r="AV575" i="20"/>
  <c r="BA576" i="20" s="1"/>
  <c r="X575" i="20"/>
  <c r="W575" i="20"/>
  <c r="AD575" i="20"/>
  <c r="B535" i="25"/>
  <c r="B575" i="20"/>
  <c r="B576" i="20"/>
  <c r="B577" i="20"/>
  <c r="B578" i="20"/>
  <c r="B579" i="20"/>
  <c r="S574" i="20"/>
  <c r="T575" i="20" s="1"/>
  <c r="U574" i="20"/>
  <c r="AD574" i="20" s="1"/>
  <c r="V574" i="20"/>
  <c r="AC574" i="20" s="1"/>
  <c r="W574" i="20"/>
  <c r="X574" i="20"/>
  <c r="Y574" i="20"/>
  <c r="Z574" i="20"/>
  <c r="AA574" i="20"/>
  <c r="AB574" i="20"/>
  <c r="AE574" i="20"/>
  <c r="AF574" i="20"/>
  <c r="AG574" i="20"/>
  <c r="AH574" i="20"/>
  <c r="AI574" i="20"/>
  <c r="AJ574" i="20"/>
  <c r="AK574" i="20"/>
  <c r="AL574" i="20"/>
  <c r="AM574" i="20"/>
  <c r="AN574" i="20"/>
  <c r="AO574" i="20"/>
  <c r="AP574" i="20"/>
  <c r="AQ574" i="20"/>
  <c r="AR574" i="20"/>
  <c r="AS574" i="20"/>
  <c r="BC575" i="20" s="1"/>
  <c r="AT574" i="20"/>
  <c r="AU574" i="20"/>
  <c r="AW574" i="20"/>
  <c r="AX574" i="20"/>
  <c r="AY574" i="20"/>
  <c r="AZ574" i="20"/>
  <c r="D535" i="25"/>
  <c r="M535" i="25"/>
  <c r="K535" i="25"/>
  <c r="I535" i="25"/>
  <c r="D670" i="28"/>
  <c r="AV574" i="20" l="1"/>
  <c r="BA575" i="20" s="1"/>
  <c r="BB575" i="20"/>
  <c r="BD575" i="20"/>
  <c r="S573" i="20"/>
  <c r="T574" i="20" s="1"/>
  <c r="U573" i="20"/>
  <c r="AB573" i="20" s="1"/>
  <c r="V573" i="20"/>
  <c r="AC573" i="20" s="1"/>
  <c r="X573" i="20"/>
  <c r="AA573" i="20"/>
  <c r="AF573" i="20"/>
  <c r="AG573" i="20"/>
  <c r="AH573" i="20"/>
  <c r="AI573" i="20"/>
  <c r="AJ573" i="20"/>
  <c r="AK573" i="20"/>
  <c r="AL573" i="20"/>
  <c r="AM573" i="20"/>
  <c r="AN573" i="20"/>
  <c r="AO573" i="20"/>
  <c r="AP573" i="20"/>
  <c r="AQ573" i="20"/>
  <c r="AR573" i="20"/>
  <c r="AS573" i="20"/>
  <c r="BC574" i="20" s="1"/>
  <c r="AT573" i="20"/>
  <c r="AU573" i="20"/>
  <c r="AW573" i="20"/>
  <c r="AY573" i="20"/>
  <c r="AZ573" i="20"/>
  <c r="B534" i="25"/>
  <c r="D534" i="25"/>
  <c r="M534" i="25"/>
  <c r="K534" i="25"/>
  <c r="I534" i="25"/>
  <c r="D669" i="28"/>
  <c r="AD573" i="20" l="1"/>
  <c r="BB574" i="20"/>
  <c r="BD574" i="20"/>
  <c r="AX573" i="20"/>
  <c r="AV573" i="20"/>
  <c r="BA574" i="20" s="1"/>
  <c r="Z573" i="20"/>
  <c r="Y573" i="20"/>
  <c r="AE573" i="20"/>
  <c r="W573" i="20"/>
  <c r="S572" i="20"/>
  <c r="T573" i="20" s="1"/>
  <c r="U572" i="20"/>
  <c r="AB572" i="20" s="1"/>
  <c r="V572" i="20"/>
  <c r="AE572" i="20" s="1"/>
  <c r="AA572" i="20"/>
  <c r="AC572" i="20"/>
  <c r="AF572" i="20"/>
  <c r="AG572" i="20"/>
  <c r="AH572" i="20"/>
  <c r="AI572" i="20"/>
  <c r="AJ572" i="20"/>
  <c r="AK572" i="20"/>
  <c r="AL572" i="20"/>
  <c r="AM572" i="20"/>
  <c r="AN572" i="20"/>
  <c r="AO572" i="20"/>
  <c r="AP572" i="20"/>
  <c r="AQ572" i="20"/>
  <c r="AR572" i="20"/>
  <c r="AS572" i="20"/>
  <c r="BC573" i="20" s="1"/>
  <c r="AT572" i="20"/>
  <c r="AU572" i="20"/>
  <c r="AW572" i="20"/>
  <c r="AY572" i="20"/>
  <c r="AZ572" i="20"/>
  <c r="B533" i="25"/>
  <c r="D533" i="25"/>
  <c r="M533" i="25"/>
  <c r="K533" i="25"/>
  <c r="I533" i="25"/>
  <c r="D668" i="28"/>
  <c r="BB573" i="20" l="1"/>
  <c r="BD573" i="20"/>
  <c r="Y572" i="20"/>
  <c r="AX572" i="20"/>
  <c r="Z572" i="20"/>
  <c r="AV572" i="20"/>
  <c r="BA573" i="20" s="1"/>
  <c r="X572" i="20"/>
  <c r="W572" i="20"/>
  <c r="AD572" i="20"/>
  <c r="S571" i="20"/>
  <c r="T572" i="20" s="1"/>
  <c r="U571" i="20"/>
  <c r="AB571" i="20" s="1"/>
  <c r="V571" i="20"/>
  <c r="AC571" i="20" s="1"/>
  <c r="X571" i="20"/>
  <c r="Y571" i="20"/>
  <c r="Z571" i="20"/>
  <c r="AA571" i="20"/>
  <c r="AF571" i="20"/>
  <c r="AG571" i="20"/>
  <c r="AH571" i="20"/>
  <c r="AI571" i="20"/>
  <c r="AJ571" i="20"/>
  <c r="AK571" i="20"/>
  <c r="AL571" i="20"/>
  <c r="AM571" i="20"/>
  <c r="AN571" i="20"/>
  <c r="AO571" i="20"/>
  <c r="AP571" i="20"/>
  <c r="AQ571" i="20"/>
  <c r="AR571" i="20"/>
  <c r="AS571" i="20"/>
  <c r="BC572" i="20" s="1"/>
  <c r="AT571" i="20"/>
  <c r="AU571" i="20"/>
  <c r="AW571" i="20"/>
  <c r="AX571" i="20"/>
  <c r="AY571" i="20"/>
  <c r="AZ571" i="20"/>
  <c r="B532" i="25"/>
  <c r="D532" i="25"/>
  <c r="M532" i="25"/>
  <c r="K532" i="25"/>
  <c r="I532" i="25"/>
  <c r="D667" i="28"/>
  <c r="AV571" i="20" l="1"/>
  <c r="BA572" i="20" s="1"/>
  <c r="AE571" i="20"/>
  <c r="AD571" i="20"/>
  <c r="BB572" i="20"/>
  <c r="BD572" i="20"/>
  <c r="W571" i="20"/>
  <c r="S570" i="20"/>
  <c r="T571" i="20" s="1"/>
  <c r="U570" i="20"/>
  <c r="AB570" i="20" s="1"/>
  <c r="V570" i="20"/>
  <c r="AC570" i="20" s="1"/>
  <c r="AA570" i="20"/>
  <c r="AF570" i="20"/>
  <c r="AG570" i="20"/>
  <c r="AH570" i="20"/>
  <c r="AI570" i="20"/>
  <c r="AJ570" i="20"/>
  <c r="AK570" i="20"/>
  <c r="AL570" i="20"/>
  <c r="AM570" i="20"/>
  <c r="AN570" i="20"/>
  <c r="AO570" i="20"/>
  <c r="AP570" i="20"/>
  <c r="AQ570" i="20"/>
  <c r="AR570" i="20"/>
  <c r="AS570" i="20"/>
  <c r="BC571" i="20" s="1"/>
  <c r="AT570" i="20"/>
  <c r="AU570" i="20"/>
  <c r="AW570" i="20"/>
  <c r="AY570" i="20"/>
  <c r="AZ570" i="20"/>
  <c r="B531" i="25"/>
  <c r="D531" i="25"/>
  <c r="M531" i="25"/>
  <c r="K531" i="25"/>
  <c r="I531" i="25"/>
  <c r="D666" i="28"/>
  <c r="AV570" i="20" l="1"/>
  <c r="BA571" i="20" s="1"/>
  <c r="AX570" i="20"/>
  <c r="X570" i="20"/>
  <c r="AD570" i="20"/>
  <c r="BB571" i="20"/>
  <c r="BD571" i="20"/>
  <c r="Z570" i="20"/>
  <c r="Y570" i="20"/>
  <c r="AE570" i="20"/>
  <c r="W570" i="20"/>
  <c r="B530" i="25"/>
  <c r="D530" i="25"/>
  <c r="M530" i="25"/>
  <c r="K530" i="25"/>
  <c r="I530" i="25"/>
  <c r="D665" i="28"/>
  <c r="B574" i="20" l="1"/>
  <c r="B573" i="20"/>
  <c r="B572" i="20"/>
  <c r="B571" i="20"/>
  <c r="B570" i="20"/>
  <c r="S569" i="20"/>
  <c r="T570" i="20" s="1"/>
  <c r="U569" i="20"/>
  <c r="AB569" i="20" s="1"/>
  <c r="V569" i="20"/>
  <c r="AE569" i="20" s="1"/>
  <c r="AA569" i="20"/>
  <c r="AF569" i="20"/>
  <c r="AG569" i="20"/>
  <c r="AH569" i="20"/>
  <c r="AI569" i="20"/>
  <c r="AJ569" i="20"/>
  <c r="AK569" i="20"/>
  <c r="AL569" i="20"/>
  <c r="AM569" i="20"/>
  <c r="AN569" i="20"/>
  <c r="AO569" i="20"/>
  <c r="AP569" i="20"/>
  <c r="AQ569" i="20"/>
  <c r="AR569" i="20"/>
  <c r="AS569" i="20"/>
  <c r="BC570" i="20" s="1"/>
  <c r="AT569" i="20"/>
  <c r="AU569" i="20"/>
  <c r="AW569" i="20"/>
  <c r="AY569" i="20"/>
  <c r="AZ569" i="20"/>
  <c r="BB570" i="20" l="1"/>
  <c r="BD570" i="20"/>
  <c r="AC569" i="20"/>
  <c r="Y569" i="20"/>
  <c r="AX569" i="20"/>
  <c r="Z569" i="20"/>
  <c r="AV569" i="20"/>
  <c r="BA570" i="20" s="1"/>
  <c r="X569" i="20"/>
  <c r="W569" i="20"/>
  <c r="AD569" i="20"/>
  <c r="S568" i="20"/>
  <c r="T569" i="20" s="1"/>
  <c r="U568" i="20"/>
  <c r="AB568" i="20" s="1"/>
  <c r="V568" i="20"/>
  <c r="AC568" i="20" s="1"/>
  <c r="Y568" i="20"/>
  <c r="AA568" i="20"/>
  <c r="AF568" i="20"/>
  <c r="AG568" i="20"/>
  <c r="AH568" i="20"/>
  <c r="AI568" i="20"/>
  <c r="AJ568" i="20"/>
  <c r="AK568" i="20"/>
  <c r="AL568" i="20"/>
  <c r="AM568" i="20"/>
  <c r="AN568" i="20"/>
  <c r="AO568" i="20"/>
  <c r="AP568" i="20"/>
  <c r="AQ568" i="20"/>
  <c r="AR568" i="20"/>
  <c r="AS568" i="20"/>
  <c r="BC569" i="20" s="1"/>
  <c r="AT568" i="20"/>
  <c r="AU568" i="20"/>
  <c r="AW568" i="20"/>
  <c r="AY568" i="20"/>
  <c r="AZ568" i="20"/>
  <c r="B529" i="25"/>
  <c r="D529" i="25"/>
  <c r="M529" i="25"/>
  <c r="K529" i="25"/>
  <c r="I529" i="25"/>
  <c r="D664" i="28"/>
  <c r="BD569" i="20" l="1"/>
  <c r="BB569" i="20"/>
  <c r="AE568" i="20"/>
  <c r="AX568" i="20"/>
  <c r="Z568" i="20"/>
  <c r="AV568" i="20"/>
  <c r="BA569" i="20" s="1"/>
  <c r="X568" i="20"/>
  <c r="W568" i="20"/>
  <c r="AD568" i="20"/>
  <c r="S567" i="20" l="1"/>
  <c r="T568" i="20" s="1"/>
  <c r="U567" i="20"/>
  <c r="AB567" i="20" s="1"/>
  <c r="V567" i="20"/>
  <c r="Y567" i="20"/>
  <c r="AA567" i="20"/>
  <c r="AC567" i="20"/>
  <c r="AE567" i="20"/>
  <c r="AF567" i="20"/>
  <c r="AG567" i="20"/>
  <c r="AH567" i="20"/>
  <c r="AI567" i="20"/>
  <c r="AJ567" i="20"/>
  <c r="AK567" i="20"/>
  <c r="AL567" i="20"/>
  <c r="AM567" i="20"/>
  <c r="AN567" i="20"/>
  <c r="AO567" i="20"/>
  <c r="AP567" i="20"/>
  <c r="AQ567" i="20"/>
  <c r="AR567" i="20"/>
  <c r="AS567" i="20"/>
  <c r="BC568" i="20" s="1"/>
  <c r="AT567" i="20"/>
  <c r="AU567" i="20"/>
  <c r="AW567" i="20"/>
  <c r="AY567" i="20"/>
  <c r="AZ567" i="20"/>
  <c r="B528" i="25"/>
  <c r="D528" i="25"/>
  <c r="M528" i="25"/>
  <c r="K528" i="25"/>
  <c r="I528" i="25"/>
  <c r="D663" i="28"/>
  <c r="BD568" i="20" l="1"/>
  <c r="BB568" i="20"/>
  <c r="AX567" i="20"/>
  <c r="Z567" i="20"/>
  <c r="AV567" i="20"/>
  <c r="BA568" i="20" s="1"/>
  <c r="X567" i="20"/>
  <c r="W567" i="20"/>
  <c r="AD567" i="20"/>
  <c r="S566" i="20"/>
  <c r="T567" i="20" s="1"/>
  <c r="U566" i="20"/>
  <c r="AB566" i="20" s="1"/>
  <c r="V566" i="20"/>
  <c r="AC566" i="20" s="1"/>
  <c r="Y566" i="20"/>
  <c r="Z566" i="20"/>
  <c r="AA566" i="20"/>
  <c r="AF566" i="20"/>
  <c r="AG566" i="20"/>
  <c r="AH566" i="20"/>
  <c r="AI566" i="20"/>
  <c r="AJ566" i="20"/>
  <c r="AK566" i="20"/>
  <c r="AL566" i="20"/>
  <c r="AM566" i="20"/>
  <c r="AN566" i="20"/>
  <c r="AO566" i="20"/>
  <c r="AP566" i="20"/>
  <c r="AQ566" i="20"/>
  <c r="AR566" i="20"/>
  <c r="AS566" i="20"/>
  <c r="BC567" i="20" s="1"/>
  <c r="AT566" i="20"/>
  <c r="AU566" i="20"/>
  <c r="AV566" i="20"/>
  <c r="BA567" i="20" s="1"/>
  <c r="AW566" i="20"/>
  <c r="AX566" i="20"/>
  <c r="AY566" i="20"/>
  <c r="AZ566" i="20"/>
  <c r="B527" i="25"/>
  <c r="D527" i="25"/>
  <c r="M527" i="25"/>
  <c r="K527" i="25"/>
  <c r="I527" i="25"/>
  <c r="D662" i="28"/>
  <c r="X566" i="20" l="1"/>
  <c r="BD567" i="20"/>
  <c r="BB567" i="20"/>
  <c r="AD566" i="20"/>
  <c r="AE566" i="20"/>
  <c r="W566" i="20"/>
  <c r="S565" i="20"/>
  <c r="T566" i="20" s="1"/>
  <c r="U565" i="20"/>
  <c r="AV565" i="20" s="1"/>
  <c r="BA566" i="20" s="1"/>
  <c r="V565" i="20"/>
  <c r="Y565" i="20"/>
  <c r="AA565" i="20"/>
  <c r="AC565" i="20"/>
  <c r="AE565" i="20"/>
  <c r="AF565" i="20"/>
  <c r="AG565" i="20"/>
  <c r="AH565" i="20"/>
  <c r="AI565" i="20"/>
  <c r="AJ565" i="20"/>
  <c r="AK565" i="20"/>
  <c r="AL565" i="20"/>
  <c r="AM565" i="20"/>
  <c r="AN565" i="20"/>
  <c r="AO565" i="20"/>
  <c r="AP565" i="20"/>
  <c r="AQ565" i="20"/>
  <c r="AR565" i="20"/>
  <c r="AS565" i="20"/>
  <c r="BC566" i="20" s="1"/>
  <c r="AT565" i="20"/>
  <c r="AU565" i="20"/>
  <c r="AW565" i="20"/>
  <c r="AY565" i="20"/>
  <c r="AZ565" i="20"/>
  <c r="B526" i="25"/>
  <c r="D526" i="25"/>
  <c r="M526" i="25"/>
  <c r="K526" i="25"/>
  <c r="I526" i="25"/>
  <c r="D661" i="28"/>
  <c r="BB566" i="20" l="1"/>
  <c r="BD566" i="20"/>
  <c r="AB565" i="20"/>
  <c r="AX565" i="20"/>
  <c r="Z565" i="20"/>
  <c r="X565" i="20"/>
  <c r="W565" i="20"/>
  <c r="AD565" i="20"/>
  <c r="B525" i="25"/>
  <c r="D525" i="25"/>
  <c r="M525" i="25"/>
  <c r="K525" i="25"/>
  <c r="I525" i="25"/>
  <c r="D660" i="28"/>
  <c r="B569" i="20" l="1"/>
  <c r="B568" i="20"/>
  <c r="B567" i="20"/>
  <c r="B566" i="20"/>
  <c r="B565" i="20"/>
  <c r="S564" i="20"/>
  <c r="T565" i="20" s="1"/>
  <c r="U564" i="20"/>
  <c r="AB564" i="20" s="1"/>
  <c r="V564" i="20"/>
  <c r="AC564" i="20" s="1"/>
  <c r="AA564" i="20"/>
  <c r="AF564" i="20"/>
  <c r="AG564" i="20"/>
  <c r="AH564" i="20"/>
  <c r="AI564" i="20"/>
  <c r="AJ564" i="20"/>
  <c r="AK564" i="20"/>
  <c r="AL564" i="20"/>
  <c r="AM564" i="20"/>
  <c r="AN564" i="20"/>
  <c r="AO564" i="20"/>
  <c r="AP564" i="20"/>
  <c r="AQ564" i="20"/>
  <c r="AR564" i="20"/>
  <c r="AS564" i="20"/>
  <c r="BC565" i="20" s="1"/>
  <c r="AT564" i="20"/>
  <c r="AU564" i="20"/>
  <c r="AW564" i="20"/>
  <c r="AY564" i="20"/>
  <c r="AZ564" i="20"/>
  <c r="BB565" i="20" l="1"/>
  <c r="BD565" i="20"/>
  <c r="Y564" i="20"/>
  <c r="AE564" i="20"/>
  <c r="AX564" i="20"/>
  <c r="Z564" i="20"/>
  <c r="AV564" i="20"/>
  <c r="BA565" i="20" s="1"/>
  <c r="X564" i="20"/>
  <c r="W564" i="20"/>
  <c r="AD564" i="20"/>
  <c r="S563" i="20"/>
  <c r="T564" i="20" s="1"/>
  <c r="U563" i="20"/>
  <c r="AB563" i="20" s="1"/>
  <c r="V563" i="20"/>
  <c r="AC563" i="20" s="1"/>
  <c r="Y563" i="20"/>
  <c r="AA563" i="20"/>
  <c r="AF563" i="20"/>
  <c r="AG563" i="20"/>
  <c r="AH563" i="20"/>
  <c r="AI563" i="20"/>
  <c r="AJ563" i="20"/>
  <c r="AK563" i="20"/>
  <c r="AL563" i="20"/>
  <c r="AM563" i="20"/>
  <c r="AN563" i="20"/>
  <c r="AO563" i="20"/>
  <c r="AP563" i="20"/>
  <c r="AQ563" i="20"/>
  <c r="AR563" i="20"/>
  <c r="AS563" i="20"/>
  <c r="BC564" i="20" s="1"/>
  <c r="AT563" i="20"/>
  <c r="AU563" i="20"/>
  <c r="AW563" i="20"/>
  <c r="AY563" i="20"/>
  <c r="AZ563" i="20"/>
  <c r="B524" i="25"/>
  <c r="D524" i="25"/>
  <c r="M524" i="25"/>
  <c r="K524" i="25"/>
  <c r="I524" i="25"/>
  <c r="D659" i="28"/>
  <c r="BD564" i="20" l="1"/>
  <c r="BB564" i="20"/>
  <c r="AE563" i="20"/>
  <c r="AX563" i="20"/>
  <c r="Z563" i="20"/>
  <c r="AV563" i="20"/>
  <c r="BA564" i="20" s="1"/>
  <c r="X563" i="20"/>
  <c r="W563" i="20"/>
  <c r="AD563" i="20"/>
  <c r="S562" i="20"/>
  <c r="T563" i="20" s="1"/>
  <c r="U562" i="20"/>
  <c r="AX562" i="20" s="1"/>
  <c r="V562" i="20"/>
  <c r="AC562" i="20" s="1"/>
  <c r="AA562" i="20"/>
  <c r="AB562" i="20"/>
  <c r="AD562" i="20"/>
  <c r="AF562" i="20"/>
  <c r="AG562" i="20"/>
  <c r="AH562" i="20"/>
  <c r="AI562" i="20"/>
  <c r="AJ562" i="20"/>
  <c r="AK562" i="20"/>
  <c r="AL562" i="20"/>
  <c r="AM562" i="20"/>
  <c r="AN562" i="20"/>
  <c r="AO562" i="20"/>
  <c r="AP562" i="20"/>
  <c r="AQ562" i="20"/>
  <c r="AR562" i="20"/>
  <c r="AS562" i="20"/>
  <c r="BC563" i="20" s="1"/>
  <c r="AT562" i="20"/>
  <c r="AU562" i="20"/>
  <c r="AW562" i="20"/>
  <c r="AY562" i="20"/>
  <c r="AZ562" i="20"/>
  <c r="B523" i="25"/>
  <c r="D523" i="25"/>
  <c r="M523" i="25"/>
  <c r="K523" i="25"/>
  <c r="I523" i="25"/>
  <c r="D658" i="28"/>
  <c r="BD563" i="20" l="1"/>
  <c r="BB563" i="20"/>
  <c r="W562" i="20"/>
  <c r="AV562" i="20"/>
  <c r="BA563" i="20" s="1"/>
  <c r="AE562" i="20"/>
  <c r="Z562" i="20"/>
  <c r="Y562" i="20"/>
  <c r="X562" i="20"/>
  <c r="S561" i="20"/>
  <c r="T562" i="20" s="1"/>
  <c r="U561" i="20"/>
  <c r="AB561" i="20" s="1"/>
  <c r="V561" i="20"/>
  <c r="AE561" i="20" s="1"/>
  <c r="Y561" i="20"/>
  <c r="AA561" i="20"/>
  <c r="AC561" i="20"/>
  <c r="AF561" i="20"/>
  <c r="AG561" i="20"/>
  <c r="AH561" i="20"/>
  <c r="AI561" i="20"/>
  <c r="AJ561" i="20"/>
  <c r="AK561" i="20"/>
  <c r="AL561" i="20"/>
  <c r="AM561" i="20"/>
  <c r="AN561" i="20"/>
  <c r="AO561" i="20"/>
  <c r="AP561" i="20"/>
  <c r="AQ561" i="20"/>
  <c r="AR561" i="20"/>
  <c r="AS561" i="20"/>
  <c r="BC562" i="20" s="1"/>
  <c r="AT561" i="20"/>
  <c r="AU561" i="20"/>
  <c r="AW561" i="20"/>
  <c r="AY561" i="20"/>
  <c r="AZ561" i="20"/>
  <c r="B522" i="25"/>
  <c r="D522" i="25"/>
  <c r="M522" i="25"/>
  <c r="K522" i="25"/>
  <c r="I522" i="25"/>
  <c r="D657" i="28"/>
  <c r="BD562" i="20" l="1"/>
  <c r="BB562" i="20"/>
  <c r="AX561" i="20"/>
  <c r="Z561" i="20"/>
  <c r="AV561" i="20"/>
  <c r="BA562" i="20" s="1"/>
  <c r="X561" i="20"/>
  <c r="W561" i="20"/>
  <c r="AD561" i="20"/>
  <c r="S560" i="20"/>
  <c r="T561" i="20" s="1"/>
  <c r="U560" i="20"/>
  <c r="AD560" i="20" s="1"/>
  <c r="V560" i="20"/>
  <c r="Y560" i="20"/>
  <c r="AA560" i="20"/>
  <c r="AC560" i="20"/>
  <c r="AE560" i="20"/>
  <c r="AF560" i="20"/>
  <c r="AG560" i="20"/>
  <c r="AH560" i="20"/>
  <c r="AI560" i="20"/>
  <c r="AJ560" i="20"/>
  <c r="AK560" i="20"/>
  <c r="AL560" i="20"/>
  <c r="AM560" i="20"/>
  <c r="AN560" i="20"/>
  <c r="AO560" i="20"/>
  <c r="AP560" i="20"/>
  <c r="AQ560" i="20"/>
  <c r="AR560" i="20"/>
  <c r="AS560" i="20"/>
  <c r="BC561" i="20" s="1"/>
  <c r="AT560" i="20"/>
  <c r="AU560" i="20"/>
  <c r="AW560" i="20"/>
  <c r="AY560" i="20"/>
  <c r="AZ560" i="20"/>
  <c r="B521" i="25"/>
  <c r="D521" i="25"/>
  <c r="M521" i="25"/>
  <c r="K521" i="25"/>
  <c r="I521" i="25"/>
  <c r="D656" i="28"/>
  <c r="B560" i="20"/>
  <c r="B561" i="20"/>
  <c r="B562" i="20"/>
  <c r="B563" i="20"/>
  <c r="B564" i="20"/>
  <c r="BD561" i="20" l="1"/>
  <c r="BB561" i="20"/>
  <c r="AB560" i="20"/>
  <c r="AX560" i="20"/>
  <c r="Z560" i="20"/>
  <c r="AV560" i="20"/>
  <c r="BA561" i="20" s="1"/>
  <c r="X560" i="20"/>
  <c r="W560" i="20"/>
  <c r="S559" i="20"/>
  <c r="T560" i="20" s="1"/>
  <c r="U559" i="20"/>
  <c r="AD559" i="20" s="1"/>
  <c r="V559" i="20"/>
  <c r="AV559" i="20" s="1"/>
  <c r="BA560" i="20" s="1"/>
  <c r="Y559" i="20"/>
  <c r="AA559" i="20"/>
  <c r="AC559" i="20"/>
  <c r="AE559" i="20"/>
  <c r="AF559" i="20"/>
  <c r="AG559" i="20"/>
  <c r="AH559" i="20"/>
  <c r="AI559" i="20"/>
  <c r="AJ559" i="20"/>
  <c r="AK559" i="20"/>
  <c r="AL559" i="20"/>
  <c r="AM559" i="20"/>
  <c r="AN559" i="20"/>
  <c r="AO559" i="20"/>
  <c r="AP559" i="20"/>
  <c r="AQ559" i="20"/>
  <c r="AR559" i="20"/>
  <c r="AS559" i="20"/>
  <c r="BC560" i="20" s="1"/>
  <c r="AT559" i="20"/>
  <c r="AU559" i="20"/>
  <c r="AW559" i="20"/>
  <c r="AY559" i="20"/>
  <c r="AZ559" i="20"/>
  <c r="B520" i="25"/>
  <c r="D520" i="25"/>
  <c r="M520" i="25"/>
  <c r="K520" i="25"/>
  <c r="I520" i="25"/>
  <c r="D655" i="28"/>
  <c r="BD560" i="20" l="1"/>
  <c r="BB560" i="20"/>
  <c r="AB559" i="20"/>
  <c r="AX559" i="20"/>
  <c r="Z559" i="20"/>
  <c r="X559" i="20"/>
  <c r="W559" i="20"/>
  <c r="S558" i="20"/>
  <c r="T559" i="20" s="1"/>
  <c r="U558" i="20"/>
  <c r="AB558" i="20" s="1"/>
  <c r="V558" i="20"/>
  <c r="Y558" i="20"/>
  <c r="AA558" i="20"/>
  <c r="AC558" i="20"/>
  <c r="AE558" i="20"/>
  <c r="AF558" i="20"/>
  <c r="AG558" i="20"/>
  <c r="AH558" i="20"/>
  <c r="AI558" i="20"/>
  <c r="AJ558" i="20"/>
  <c r="AK558" i="20"/>
  <c r="AL558" i="20"/>
  <c r="AM558" i="20"/>
  <c r="AN558" i="20"/>
  <c r="AO558" i="20"/>
  <c r="AP558" i="20"/>
  <c r="AQ558" i="20"/>
  <c r="AR558" i="20"/>
  <c r="AS558" i="20"/>
  <c r="BC559" i="20" s="1"/>
  <c r="AT558" i="20"/>
  <c r="AU558" i="20"/>
  <c r="AW558" i="20"/>
  <c r="AY558" i="20"/>
  <c r="AZ558" i="20"/>
  <c r="B519" i="25"/>
  <c r="D519" i="25"/>
  <c r="M519" i="25"/>
  <c r="K519" i="25"/>
  <c r="I519" i="25"/>
  <c r="D654" i="28"/>
  <c r="BB559" i="20" l="1"/>
  <c r="BD559" i="20"/>
  <c r="AX558" i="20"/>
  <c r="Z558" i="20"/>
  <c r="W558" i="20"/>
  <c r="AV558" i="20"/>
  <c r="BA559" i="20" s="1"/>
  <c r="X558" i="20"/>
  <c r="AD558" i="20"/>
  <c r="S557" i="20"/>
  <c r="T558" i="20" s="1"/>
  <c r="U557" i="20"/>
  <c r="AD557" i="20" s="1"/>
  <c r="V557" i="20"/>
  <c r="Y557" i="20"/>
  <c r="AA557" i="20"/>
  <c r="AC557" i="20"/>
  <c r="AE557" i="20"/>
  <c r="AF557" i="20"/>
  <c r="AG557" i="20"/>
  <c r="AH557" i="20"/>
  <c r="AI557" i="20"/>
  <c r="AJ557" i="20"/>
  <c r="AK557" i="20"/>
  <c r="AL557" i="20"/>
  <c r="AM557" i="20"/>
  <c r="AN557" i="20"/>
  <c r="AO557" i="20"/>
  <c r="AP557" i="20"/>
  <c r="AQ557" i="20"/>
  <c r="AR557" i="20"/>
  <c r="AS557" i="20"/>
  <c r="BC558" i="20" s="1"/>
  <c r="AT557" i="20"/>
  <c r="AU557" i="20"/>
  <c r="AW557" i="20"/>
  <c r="AY557" i="20"/>
  <c r="AZ557" i="20"/>
  <c r="B518" i="25"/>
  <c r="D518" i="25"/>
  <c r="M518" i="25"/>
  <c r="K518" i="25"/>
  <c r="I518" i="25"/>
  <c r="D653" i="28"/>
  <c r="BB558" i="20" l="1"/>
  <c r="BD558" i="20"/>
  <c r="AB557" i="20"/>
  <c r="AX557" i="20"/>
  <c r="Z557" i="20"/>
  <c r="AV557" i="20"/>
  <c r="BA558" i="20" s="1"/>
  <c r="X557" i="20"/>
  <c r="W557" i="20"/>
  <c r="S556" i="20"/>
  <c r="T557" i="20" s="1"/>
  <c r="U556" i="20"/>
  <c r="AB556" i="20" s="1"/>
  <c r="V556" i="20"/>
  <c r="AC556" i="20" s="1"/>
  <c r="W556" i="20"/>
  <c r="X556" i="20"/>
  <c r="Y556" i="20"/>
  <c r="Z556" i="20"/>
  <c r="AA556" i="20"/>
  <c r="AD556" i="20"/>
  <c r="AF556" i="20"/>
  <c r="AG556" i="20"/>
  <c r="AH556" i="20"/>
  <c r="AI556" i="20"/>
  <c r="AJ556" i="20"/>
  <c r="AK556" i="20"/>
  <c r="AL556" i="20"/>
  <c r="AM556" i="20"/>
  <c r="AN556" i="20"/>
  <c r="AO556" i="20"/>
  <c r="AP556" i="20"/>
  <c r="AQ556" i="20"/>
  <c r="AR556" i="20"/>
  <c r="AS556" i="20"/>
  <c r="BC557" i="20" s="1"/>
  <c r="AT556" i="20"/>
  <c r="AU556" i="20"/>
  <c r="AV556" i="20"/>
  <c r="BA557" i="20" s="1"/>
  <c r="AW556" i="20"/>
  <c r="AX556" i="20"/>
  <c r="AY556" i="20"/>
  <c r="AZ556" i="20"/>
  <c r="B517" i="25"/>
  <c r="D517" i="25"/>
  <c r="M517" i="25"/>
  <c r="K517" i="25"/>
  <c r="I517" i="25"/>
  <c r="D652" i="28"/>
  <c r="AE556" i="20" l="1"/>
  <c r="BB557" i="20"/>
  <c r="BD557" i="20"/>
  <c r="S555" i="20"/>
  <c r="T556" i="20" s="1"/>
  <c r="U555" i="20"/>
  <c r="V555" i="20"/>
  <c r="Y555" i="20" s="1"/>
  <c r="W555" i="20"/>
  <c r="X555" i="20"/>
  <c r="AA555" i="20"/>
  <c r="AF555" i="20"/>
  <c r="AG555" i="20"/>
  <c r="AH555" i="20"/>
  <c r="AI555" i="20"/>
  <c r="AJ555" i="20"/>
  <c r="AK555" i="20"/>
  <c r="AL555" i="20"/>
  <c r="AM555" i="20"/>
  <c r="AN555" i="20"/>
  <c r="AO555" i="20"/>
  <c r="AP555" i="20"/>
  <c r="AQ555" i="20"/>
  <c r="AR555" i="20"/>
  <c r="AS555" i="20"/>
  <c r="BC556" i="20" s="1"/>
  <c r="AT555" i="20"/>
  <c r="AU555" i="20"/>
  <c r="AW555" i="20"/>
  <c r="AY555" i="20"/>
  <c r="AZ555" i="20"/>
  <c r="B516" i="25"/>
  <c r="D516" i="25"/>
  <c r="M516" i="25"/>
  <c r="K516" i="25"/>
  <c r="I516" i="25"/>
  <c r="D651" i="28"/>
  <c r="AV555" i="20" l="1"/>
  <c r="BA556" i="20" s="1"/>
  <c r="Z555" i="20"/>
  <c r="AE555" i="20"/>
  <c r="AD555" i="20"/>
  <c r="AB555" i="20"/>
  <c r="AC555" i="20"/>
  <c r="BD556" i="20"/>
  <c r="BB556" i="20"/>
  <c r="AX555" i="20"/>
  <c r="B515" i="25"/>
  <c r="D515" i="25"/>
  <c r="M515" i="25"/>
  <c r="K515" i="25"/>
  <c r="I515" i="25"/>
  <c r="D650" i="28"/>
  <c r="B559" i="20" l="1"/>
  <c r="B558" i="20"/>
  <c r="B557" i="20"/>
  <c r="B556" i="20"/>
  <c r="B555" i="20"/>
  <c r="S554" i="20"/>
  <c r="T555" i="20" s="1"/>
  <c r="U554" i="20"/>
  <c r="AB554" i="20" s="1"/>
  <c r="V554" i="20"/>
  <c r="AC554" i="20" s="1"/>
  <c r="AA554" i="20"/>
  <c r="AF554" i="20"/>
  <c r="AG554" i="20"/>
  <c r="AH554" i="20"/>
  <c r="AI554" i="20"/>
  <c r="AJ554" i="20"/>
  <c r="AK554" i="20"/>
  <c r="AL554" i="20"/>
  <c r="AM554" i="20"/>
  <c r="AN554" i="20"/>
  <c r="AO554" i="20"/>
  <c r="AP554" i="20"/>
  <c r="AQ554" i="20"/>
  <c r="AR554" i="20"/>
  <c r="AS554" i="20"/>
  <c r="BC555" i="20" s="1"/>
  <c r="AT554" i="20"/>
  <c r="AU554" i="20"/>
  <c r="AW554" i="20"/>
  <c r="AY554" i="20"/>
  <c r="AZ554" i="20"/>
  <c r="BD555" i="20" l="1"/>
  <c r="BB555" i="20"/>
  <c r="Y554" i="20"/>
  <c r="AE554" i="20"/>
  <c r="AX554" i="20"/>
  <c r="AV554" i="20"/>
  <c r="BA555" i="20" s="1"/>
  <c r="Z554" i="20"/>
  <c r="X554" i="20"/>
  <c r="W554" i="20"/>
  <c r="AD554" i="20"/>
  <c r="S553" i="20"/>
  <c r="T554" i="20" s="1"/>
  <c r="U553" i="20"/>
  <c r="AD553" i="20" s="1"/>
  <c r="V553" i="20"/>
  <c r="AE553" i="20" s="1"/>
  <c r="AA553" i="20"/>
  <c r="AB553" i="20"/>
  <c r="AF553" i="20"/>
  <c r="AG553" i="20"/>
  <c r="AH553" i="20"/>
  <c r="AI553" i="20"/>
  <c r="AJ553" i="20"/>
  <c r="AK553" i="20"/>
  <c r="AL553" i="20"/>
  <c r="AM553" i="20"/>
  <c r="AN553" i="20"/>
  <c r="AO553" i="20"/>
  <c r="AP553" i="20"/>
  <c r="AQ553" i="20"/>
  <c r="AR553" i="20"/>
  <c r="AS553" i="20"/>
  <c r="BC554" i="20" s="1"/>
  <c r="AT553" i="20"/>
  <c r="AU553" i="20"/>
  <c r="AW553" i="20"/>
  <c r="AY553" i="20"/>
  <c r="AZ553" i="20"/>
  <c r="B514" i="25"/>
  <c r="D514" i="25"/>
  <c r="M514" i="25"/>
  <c r="K514" i="25"/>
  <c r="I514" i="25"/>
  <c r="D649" i="28"/>
  <c r="BD554" i="20" l="1"/>
  <c r="BB554" i="20"/>
  <c r="AX553" i="20"/>
  <c r="AV553" i="20"/>
  <c r="BA554" i="20" s="1"/>
  <c r="AC553" i="20"/>
  <c r="Z553" i="20"/>
  <c r="Y553" i="20"/>
  <c r="X553" i="20"/>
  <c r="W553" i="20"/>
  <c r="S552" i="20"/>
  <c r="T553" i="20" s="1"/>
  <c r="U552" i="20"/>
  <c r="AB552" i="20" s="1"/>
  <c r="V552" i="20"/>
  <c r="AC552" i="20" s="1"/>
  <c r="X552" i="20"/>
  <c r="Y552" i="20"/>
  <c r="Z552" i="20"/>
  <c r="AA552" i="20"/>
  <c r="AF552" i="20"/>
  <c r="AG552" i="20"/>
  <c r="AH552" i="20"/>
  <c r="AI552" i="20"/>
  <c r="AJ552" i="20"/>
  <c r="AK552" i="20"/>
  <c r="AL552" i="20"/>
  <c r="AM552" i="20"/>
  <c r="AN552" i="20"/>
  <c r="AO552" i="20"/>
  <c r="AP552" i="20"/>
  <c r="AQ552" i="20"/>
  <c r="AR552" i="20"/>
  <c r="AS552" i="20"/>
  <c r="BC553" i="20" s="1"/>
  <c r="AT552" i="20"/>
  <c r="AU552" i="20"/>
  <c r="AW552" i="20"/>
  <c r="AY552" i="20"/>
  <c r="AZ552" i="20"/>
  <c r="B513" i="25"/>
  <c r="D513" i="25"/>
  <c r="M513" i="25"/>
  <c r="K513" i="25"/>
  <c r="I513" i="25"/>
  <c r="D648" i="28"/>
  <c r="AX552" i="20" l="1"/>
  <c r="BD553" i="20"/>
  <c r="BB553" i="20"/>
  <c r="AD552" i="20"/>
  <c r="AV552" i="20"/>
  <c r="BA553" i="20" s="1"/>
  <c r="AE552" i="20"/>
  <c r="W552" i="20"/>
  <c r="B512" i="25"/>
  <c r="D512" i="25"/>
  <c r="M512" i="25"/>
  <c r="K512" i="25"/>
  <c r="I512" i="25"/>
  <c r="D647" i="28"/>
  <c r="S551" i="20" l="1"/>
  <c r="T552" i="20" s="1"/>
  <c r="U551" i="20"/>
  <c r="AB551" i="20" s="1"/>
  <c r="V551" i="20"/>
  <c r="Y551" i="20" s="1"/>
  <c r="AA551" i="20"/>
  <c r="AF551" i="20"/>
  <c r="AG551" i="20"/>
  <c r="AH551" i="20"/>
  <c r="AI551" i="20"/>
  <c r="AJ551" i="20"/>
  <c r="AK551" i="20"/>
  <c r="AL551" i="20"/>
  <c r="AM551" i="20"/>
  <c r="AN551" i="20"/>
  <c r="AO551" i="20"/>
  <c r="AP551" i="20"/>
  <c r="AQ551" i="20"/>
  <c r="AR551" i="20"/>
  <c r="AS551" i="20"/>
  <c r="BC552" i="20" s="1"/>
  <c r="AT551" i="20"/>
  <c r="AU551" i="20"/>
  <c r="AW551" i="20"/>
  <c r="AY551" i="20"/>
  <c r="AZ551" i="20"/>
  <c r="BB552" i="20" l="1"/>
  <c r="BD552" i="20"/>
  <c r="AC551" i="20"/>
  <c r="AE551" i="20"/>
  <c r="AX551" i="20"/>
  <c r="Z551" i="20"/>
  <c r="AV551" i="20"/>
  <c r="BA552" i="20" s="1"/>
  <c r="X551" i="20"/>
  <c r="W551" i="20"/>
  <c r="AD551" i="20"/>
  <c r="S550" i="20"/>
  <c r="T551" i="20" s="1"/>
  <c r="U550" i="20"/>
  <c r="V550" i="20"/>
  <c r="Y550" i="20" s="1"/>
  <c r="W550" i="20"/>
  <c r="X550" i="20"/>
  <c r="AA550" i="20"/>
  <c r="AF550" i="20"/>
  <c r="AG550" i="20"/>
  <c r="AH550" i="20"/>
  <c r="AI550" i="20"/>
  <c r="AJ550" i="20"/>
  <c r="AK550" i="20"/>
  <c r="AL550" i="20"/>
  <c r="AM550" i="20"/>
  <c r="AN550" i="20"/>
  <c r="AO550" i="20"/>
  <c r="AP550" i="20"/>
  <c r="AQ550" i="20"/>
  <c r="AR550" i="20"/>
  <c r="AS550" i="20"/>
  <c r="BC551" i="20" s="1"/>
  <c r="AT550" i="20"/>
  <c r="AU550" i="20"/>
  <c r="AW550" i="20"/>
  <c r="AY550" i="20"/>
  <c r="AZ550" i="20"/>
  <c r="B511" i="25"/>
  <c r="D511" i="25"/>
  <c r="M511" i="25"/>
  <c r="K511" i="25"/>
  <c r="I511" i="25"/>
  <c r="D646" i="28"/>
  <c r="AV550" i="20" l="1"/>
  <c r="BA551" i="20" s="1"/>
  <c r="Z550" i="20"/>
  <c r="AE550" i="20"/>
  <c r="AD550" i="20"/>
  <c r="BD551" i="20"/>
  <c r="BB551" i="20"/>
  <c r="AB550" i="20"/>
  <c r="AX550" i="20"/>
  <c r="AC550" i="20"/>
  <c r="B510" i="25"/>
  <c r="D510" i="25"/>
  <c r="M510" i="25"/>
  <c r="K510" i="25"/>
  <c r="I510" i="25"/>
  <c r="D645" i="28"/>
  <c r="B550" i="20"/>
  <c r="B551" i="20"/>
  <c r="B552" i="20"/>
  <c r="B553" i="20"/>
  <c r="B554" i="20"/>
  <c r="S549" i="20" l="1"/>
  <c r="T550" i="20" s="1"/>
  <c r="U549" i="20"/>
  <c r="AB549" i="20" s="1"/>
  <c r="V549" i="20"/>
  <c r="AE549" i="20" s="1"/>
  <c r="AA549" i="20"/>
  <c r="AF549" i="20"/>
  <c r="AG549" i="20"/>
  <c r="AH549" i="20"/>
  <c r="AI549" i="20"/>
  <c r="AJ549" i="20"/>
  <c r="AK549" i="20"/>
  <c r="AL549" i="20"/>
  <c r="AM549" i="20"/>
  <c r="AN549" i="20"/>
  <c r="AO549" i="20"/>
  <c r="AP549" i="20"/>
  <c r="AQ549" i="20"/>
  <c r="AR549" i="20"/>
  <c r="AS549" i="20"/>
  <c r="BC550" i="20" s="1"/>
  <c r="AT549" i="20"/>
  <c r="AU549" i="20"/>
  <c r="AW549" i="20"/>
  <c r="AY549" i="20"/>
  <c r="AZ549" i="20"/>
  <c r="BB550" i="20" l="1"/>
  <c r="BD550" i="20"/>
  <c r="AC549" i="20"/>
  <c r="Y549" i="20"/>
  <c r="AX549" i="20"/>
  <c r="Z549" i="20"/>
  <c r="X549" i="20"/>
  <c r="W549" i="20"/>
  <c r="AV549" i="20"/>
  <c r="BA550" i="20" s="1"/>
  <c r="AD549" i="20"/>
  <c r="S548" i="20"/>
  <c r="T549" i="20" s="1"/>
  <c r="U548" i="20"/>
  <c r="AD548" i="20" s="1"/>
  <c r="V548" i="20"/>
  <c r="AC548" i="20" s="1"/>
  <c r="X548" i="20"/>
  <c r="Y548" i="20"/>
  <c r="AA548" i="20"/>
  <c r="AF548" i="20"/>
  <c r="AG548" i="20"/>
  <c r="AH548" i="20"/>
  <c r="AI548" i="20"/>
  <c r="AJ548" i="20"/>
  <c r="AK548" i="20"/>
  <c r="AL548" i="20"/>
  <c r="AM548" i="20"/>
  <c r="AN548" i="20"/>
  <c r="AO548" i="20"/>
  <c r="AP548" i="20"/>
  <c r="AQ548" i="20"/>
  <c r="AR548" i="20"/>
  <c r="AS548" i="20"/>
  <c r="BC549" i="20" s="1"/>
  <c r="AT548" i="20"/>
  <c r="AU548" i="20"/>
  <c r="AW548" i="20"/>
  <c r="AY548" i="20"/>
  <c r="AZ548" i="20"/>
  <c r="B509" i="25"/>
  <c r="D509" i="25"/>
  <c r="M509" i="25"/>
  <c r="K509" i="25"/>
  <c r="I509" i="25"/>
  <c r="D644" i="28"/>
  <c r="AX548" i="20" l="1"/>
  <c r="AV548" i="20"/>
  <c r="BA549" i="20" s="1"/>
  <c r="AE548" i="20"/>
  <c r="BD549" i="20"/>
  <c r="BB549" i="20"/>
  <c r="AB548" i="20"/>
  <c r="Z548" i="20"/>
  <c r="W548" i="20"/>
  <c r="S547" i="20"/>
  <c r="T548" i="20" s="1"/>
  <c r="U547" i="20"/>
  <c r="AB547" i="20" s="1"/>
  <c r="V547" i="20"/>
  <c r="Y547" i="20"/>
  <c r="AA547" i="20"/>
  <c r="AC547" i="20"/>
  <c r="AE547" i="20"/>
  <c r="AF547" i="20"/>
  <c r="AG547" i="20"/>
  <c r="AH547" i="20"/>
  <c r="AI547" i="20"/>
  <c r="AJ547" i="20"/>
  <c r="AK547" i="20"/>
  <c r="AL547" i="20"/>
  <c r="AM547" i="20"/>
  <c r="AN547" i="20"/>
  <c r="AO547" i="20"/>
  <c r="AP547" i="20"/>
  <c r="AQ547" i="20"/>
  <c r="AR547" i="20"/>
  <c r="AS547" i="20"/>
  <c r="BC548" i="20" s="1"/>
  <c r="AT547" i="20"/>
  <c r="AU547" i="20"/>
  <c r="AW547" i="20"/>
  <c r="AY547" i="20"/>
  <c r="AZ547" i="20"/>
  <c r="B508" i="25"/>
  <c r="D508" i="25"/>
  <c r="M508" i="25"/>
  <c r="K508" i="25"/>
  <c r="I508" i="25"/>
  <c r="D643" i="28"/>
  <c r="BB548" i="20" l="1"/>
  <c r="BD548" i="20"/>
  <c r="AX547" i="20"/>
  <c r="Z547" i="20"/>
  <c r="AV547" i="20"/>
  <c r="BA548" i="20" s="1"/>
  <c r="X547" i="20"/>
  <c r="W547" i="20"/>
  <c r="AD547" i="20"/>
  <c r="S546" i="20"/>
  <c r="T547" i="20" s="1"/>
  <c r="U546" i="20"/>
  <c r="AB546" i="20" s="1"/>
  <c r="V546" i="20"/>
  <c r="Y546" i="20"/>
  <c r="AA546" i="20"/>
  <c r="AC546" i="20"/>
  <c r="AE546" i="20"/>
  <c r="AF546" i="20"/>
  <c r="AG546" i="20"/>
  <c r="AH546" i="20"/>
  <c r="AI546" i="20"/>
  <c r="AJ546" i="20"/>
  <c r="AK546" i="20"/>
  <c r="AL546" i="20"/>
  <c r="AM546" i="20"/>
  <c r="AN546" i="20"/>
  <c r="AO546" i="20"/>
  <c r="AP546" i="20"/>
  <c r="AQ546" i="20"/>
  <c r="AR546" i="20"/>
  <c r="AS546" i="20"/>
  <c r="BC547" i="20" s="1"/>
  <c r="AT546" i="20"/>
  <c r="AU546" i="20"/>
  <c r="AW546" i="20"/>
  <c r="AY546" i="20"/>
  <c r="AZ546" i="20"/>
  <c r="B507" i="25"/>
  <c r="D507" i="25"/>
  <c r="M507" i="25"/>
  <c r="K507" i="25"/>
  <c r="I507" i="25"/>
  <c r="D642" i="28"/>
  <c r="BB547" i="20" l="1"/>
  <c r="BD547" i="20"/>
  <c r="AX546" i="20"/>
  <c r="Z546" i="20"/>
  <c r="AV546" i="20"/>
  <c r="BA547" i="20" s="1"/>
  <c r="X546" i="20"/>
  <c r="W546" i="20"/>
  <c r="AD546" i="20"/>
  <c r="S545" i="20"/>
  <c r="T546" i="20" s="1"/>
  <c r="U545" i="20"/>
  <c r="AB545" i="20" s="1"/>
  <c r="V545" i="20"/>
  <c r="Y545" i="20"/>
  <c r="AA545" i="20"/>
  <c r="AC545" i="20"/>
  <c r="AE545" i="20"/>
  <c r="AF545" i="20"/>
  <c r="AG545" i="20"/>
  <c r="AH545" i="20"/>
  <c r="AI545" i="20"/>
  <c r="AJ545" i="20"/>
  <c r="AK545" i="20"/>
  <c r="AL545" i="20"/>
  <c r="AM545" i="20"/>
  <c r="AN545" i="20"/>
  <c r="AO545" i="20"/>
  <c r="AP545" i="20"/>
  <c r="AQ545" i="20"/>
  <c r="AR545" i="20"/>
  <c r="AS545" i="20"/>
  <c r="BC546" i="20" s="1"/>
  <c r="AT545" i="20"/>
  <c r="AU545" i="20"/>
  <c r="AW545" i="20"/>
  <c r="AY545" i="20"/>
  <c r="AZ545" i="20"/>
  <c r="B506" i="25"/>
  <c r="D506" i="25"/>
  <c r="M506" i="25"/>
  <c r="K506" i="25"/>
  <c r="I506" i="25"/>
  <c r="D641" i="28"/>
  <c r="BD546" i="20" l="1"/>
  <c r="BB546" i="20"/>
  <c r="AX545" i="20"/>
  <c r="Z545" i="20"/>
  <c r="AV545" i="20"/>
  <c r="BA546" i="20" s="1"/>
  <c r="X545" i="20"/>
  <c r="W545" i="20"/>
  <c r="AD545" i="20"/>
  <c r="B505" i="25"/>
  <c r="D505" i="25"/>
  <c r="M505" i="25"/>
  <c r="K505" i="25"/>
  <c r="I505" i="25"/>
  <c r="D640" i="28"/>
  <c r="B545" i="20" l="1"/>
  <c r="B546" i="20"/>
  <c r="B547" i="20"/>
  <c r="B548" i="20"/>
  <c r="B549" i="20"/>
  <c r="S544" i="20"/>
  <c r="T545" i="20" s="1"/>
  <c r="U544" i="20"/>
  <c r="AB544" i="20" s="1"/>
  <c r="V544" i="20"/>
  <c r="AC544" i="20" s="1"/>
  <c r="AA544" i="20"/>
  <c r="AF544" i="20"/>
  <c r="AG544" i="20"/>
  <c r="AH544" i="20"/>
  <c r="AI544" i="20"/>
  <c r="AJ544" i="20"/>
  <c r="AK544" i="20"/>
  <c r="AL544" i="20"/>
  <c r="AM544" i="20"/>
  <c r="AN544" i="20"/>
  <c r="AO544" i="20"/>
  <c r="AP544" i="20"/>
  <c r="AQ544" i="20"/>
  <c r="AR544" i="20"/>
  <c r="AS544" i="20"/>
  <c r="BC545" i="20" s="1"/>
  <c r="AT544" i="20"/>
  <c r="AU544" i="20"/>
  <c r="AW544" i="20"/>
  <c r="AY544" i="20"/>
  <c r="AZ544" i="20"/>
  <c r="BD545" i="20" l="1"/>
  <c r="BB545" i="20"/>
  <c r="AE544" i="20"/>
  <c r="Y544" i="20"/>
  <c r="AX544" i="20"/>
  <c r="Z544" i="20"/>
  <c r="AV544" i="20"/>
  <c r="BA545" i="20" s="1"/>
  <c r="X544" i="20"/>
  <c r="W544" i="20"/>
  <c r="AD544" i="20"/>
  <c r="S543" i="20"/>
  <c r="T544" i="20" s="1"/>
  <c r="U543" i="20"/>
  <c r="AB543" i="20" s="1"/>
  <c r="V543" i="20"/>
  <c r="AC543" i="20" s="1"/>
  <c r="Y543" i="20"/>
  <c r="AA543" i="20"/>
  <c r="AF543" i="20"/>
  <c r="AG543" i="20"/>
  <c r="AH543" i="20"/>
  <c r="AI543" i="20"/>
  <c r="AJ543" i="20"/>
  <c r="AK543" i="20"/>
  <c r="AL543" i="20"/>
  <c r="AM543" i="20"/>
  <c r="AN543" i="20"/>
  <c r="AO543" i="20"/>
  <c r="AP543" i="20"/>
  <c r="AQ543" i="20"/>
  <c r="AR543" i="20"/>
  <c r="AS543" i="20"/>
  <c r="BC544" i="20" s="1"/>
  <c r="AT543" i="20"/>
  <c r="AU543" i="20"/>
  <c r="AW543" i="20"/>
  <c r="AY543" i="20"/>
  <c r="AZ543" i="20"/>
  <c r="B504" i="25"/>
  <c r="D504" i="25"/>
  <c r="M504" i="25"/>
  <c r="K504" i="25"/>
  <c r="I504" i="25"/>
  <c r="D639" i="28"/>
  <c r="BD544" i="20" l="1"/>
  <c r="BB544" i="20"/>
  <c r="AX543" i="20"/>
  <c r="AE543" i="20"/>
  <c r="AV543" i="20"/>
  <c r="BA544" i="20" s="1"/>
  <c r="Z543" i="20"/>
  <c r="X543" i="20"/>
  <c r="W543" i="20"/>
  <c r="AD543" i="20"/>
  <c r="S542" i="20"/>
  <c r="T543" i="20" s="1"/>
  <c r="U542" i="20"/>
  <c r="AB542" i="20" s="1"/>
  <c r="V542" i="20"/>
  <c r="AE542" i="20" s="1"/>
  <c r="Y542" i="20"/>
  <c r="AA542" i="20"/>
  <c r="AC542" i="20"/>
  <c r="AF542" i="20"/>
  <c r="AG542" i="20"/>
  <c r="AH542" i="20"/>
  <c r="AI542" i="20"/>
  <c r="AJ542" i="20"/>
  <c r="AK542" i="20"/>
  <c r="AL542" i="20"/>
  <c r="AM542" i="20"/>
  <c r="AN542" i="20"/>
  <c r="AO542" i="20"/>
  <c r="AP542" i="20"/>
  <c r="AQ542" i="20"/>
  <c r="AR542" i="20"/>
  <c r="AS542" i="20"/>
  <c r="BC543" i="20" s="1"/>
  <c r="AT542" i="20"/>
  <c r="AU542" i="20"/>
  <c r="AW542" i="20"/>
  <c r="AY542" i="20"/>
  <c r="AZ542" i="20"/>
  <c r="B503" i="25"/>
  <c r="D503" i="25"/>
  <c r="M503" i="25"/>
  <c r="K503" i="25"/>
  <c r="I503" i="25"/>
  <c r="D638" i="28"/>
  <c r="BB543" i="20" l="1"/>
  <c r="BD543" i="20"/>
  <c r="Z542" i="20"/>
  <c r="X542" i="20"/>
  <c r="W542" i="20"/>
  <c r="AX542" i="20"/>
  <c r="AV542" i="20"/>
  <c r="BA543" i="20" s="1"/>
  <c r="AD542" i="20"/>
  <c r="S541" i="20"/>
  <c r="T542" i="20" s="1"/>
  <c r="U541" i="20"/>
  <c r="AB541" i="20" s="1"/>
  <c r="V541" i="20"/>
  <c r="Y541" i="20"/>
  <c r="AA541" i="20"/>
  <c r="AC541" i="20"/>
  <c r="AE541" i="20"/>
  <c r="AF541" i="20"/>
  <c r="AG541" i="20"/>
  <c r="AH541" i="20"/>
  <c r="AI541" i="20"/>
  <c r="AJ541" i="20"/>
  <c r="AK541" i="20"/>
  <c r="AL541" i="20"/>
  <c r="AM541" i="20"/>
  <c r="AN541" i="20"/>
  <c r="AO541" i="20"/>
  <c r="AP541" i="20"/>
  <c r="AQ541" i="20"/>
  <c r="AR541" i="20"/>
  <c r="AS541" i="20"/>
  <c r="BC542" i="20" s="1"/>
  <c r="AT541" i="20"/>
  <c r="AU541" i="20"/>
  <c r="AW541" i="20"/>
  <c r="AY541" i="20"/>
  <c r="AZ541" i="20"/>
  <c r="B502" i="25"/>
  <c r="D502" i="25"/>
  <c r="M502" i="25"/>
  <c r="K502" i="25"/>
  <c r="I502" i="25"/>
  <c r="D637" i="28"/>
  <c r="BB542" i="20" l="1"/>
  <c r="BD542" i="20"/>
  <c r="AX541" i="20"/>
  <c r="Z541" i="20"/>
  <c r="AV541" i="20"/>
  <c r="BA542" i="20" s="1"/>
  <c r="X541" i="20"/>
  <c r="W541" i="20"/>
  <c r="AD541" i="20"/>
  <c r="S540" i="20"/>
  <c r="T541" i="20" s="1"/>
  <c r="U540" i="20"/>
  <c r="AB540" i="20" s="1"/>
  <c r="V540" i="20"/>
  <c r="Y540" i="20"/>
  <c r="AA540" i="20"/>
  <c r="AC540" i="20"/>
  <c r="AE540" i="20"/>
  <c r="AF540" i="20"/>
  <c r="AG540" i="20"/>
  <c r="AH540" i="20"/>
  <c r="AI540" i="20"/>
  <c r="AJ540" i="20"/>
  <c r="AK540" i="20"/>
  <c r="AL540" i="20"/>
  <c r="AM540" i="20"/>
  <c r="AN540" i="20"/>
  <c r="AO540" i="20"/>
  <c r="AP540" i="20"/>
  <c r="AQ540" i="20"/>
  <c r="AR540" i="20"/>
  <c r="AS540" i="20"/>
  <c r="BC541" i="20" s="1"/>
  <c r="AT540" i="20"/>
  <c r="AU540" i="20"/>
  <c r="AW540" i="20"/>
  <c r="AY540" i="20"/>
  <c r="AZ540" i="20"/>
  <c r="B501" i="25"/>
  <c r="D501" i="25"/>
  <c r="M501" i="25"/>
  <c r="K501" i="25"/>
  <c r="I501" i="25"/>
  <c r="D636" i="28"/>
  <c r="BB541" i="20" l="1"/>
  <c r="BD541" i="20"/>
  <c r="AX540" i="20"/>
  <c r="Z540" i="20"/>
  <c r="AV540" i="20"/>
  <c r="BA541" i="20" s="1"/>
  <c r="X540" i="20"/>
  <c r="W540" i="20"/>
  <c r="AD540" i="20"/>
  <c r="B540" i="20"/>
  <c r="B541" i="20"/>
  <c r="B542" i="20"/>
  <c r="B543" i="20"/>
  <c r="B544" i="20"/>
  <c r="S539" i="20" l="1"/>
  <c r="T540" i="20" s="1"/>
  <c r="U539" i="20"/>
  <c r="AD539" i="20" s="1"/>
  <c r="V539" i="20"/>
  <c r="AV539" i="20" s="1"/>
  <c r="BA540" i="20" s="1"/>
  <c r="Y539" i="20"/>
  <c r="AA539" i="20"/>
  <c r="AC539" i="20"/>
  <c r="AE539" i="20"/>
  <c r="AF539" i="20"/>
  <c r="AG539" i="20"/>
  <c r="AH539" i="20"/>
  <c r="AI539" i="20"/>
  <c r="AJ539" i="20"/>
  <c r="AK539" i="20"/>
  <c r="AL539" i="20"/>
  <c r="AM539" i="20"/>
  <c r="AN539" i="20"/>
  <c r="AO539" i="20"/>
  <c r="AP539" i="20"/>
  <c r="AQ539" i="20"/>
  <c r="AR539" i="20"/>
  <c r="AS539" i="20"/>
  <c r="BC540" i="20" s="1"/>
  <c r="AT539" i="20"/>
  <c r="AU539" i="20"/>
  <c r="AW539" i="20"/>
  <c r="AY539" i="20"/>
  <c r="AZ539" i="20"/>
  <c r="B500" i="25"/>
  <c r="D500" i="25"/>
  <c r="M500" i="25"/>
  <c r="K500" i="25"/>
  <c r="I500" i="25"/>
  <c r="D635" i="28"/>
  <c r="BB540" i="20" l="1"/>
  <c r="BD540" i="20"/>
  <c r="AB539" i="20"/>
  <c r="AX539" i="20"/>
  <c r="Z539" i="20"/>
  <c r="X539" i="20"/>
  <c r="W539" i="20"/>
  <c r="S538" i="20"/>
  <c r="T539" i="20" s="1"/>
  <c r="U538" i="20"/>
  <c r="AD538" i="20" s="1"/>
  <c r="V538" i="20"/>
  <c r="Y538" i="20"/>
  <c r="AA538" i="20"/>
  <c r="AC538" i="20"/>
  <c r="AE538" i="20"/>
  <c r="AF538" i="20"/>
  <c r="AG538" i="20"/>
  <c r="AH538" i="20"/>
  <c r="AI538" i="20"/>
  <c r="AJ538" i="20"/>
  <c r="AK538" i="20"/>
  <c r="AL538" i="20"/>
  <c r="AM538" i="20"/>
  <c r="AN538" i="20"/>
  <c r="AO538" i="20"/>
  <c r="AP538" i="20"/>
  <c r="AQ538" i="20"/>
  <c r="AR538" i="20"/>
  <c r="AS538" i="20"/>
  <c r="BC539" i="20" s="1"/>
  <c r="AT538" i="20"/>
  <c r="AU538" i="20"/>
  <c r="AW538" i="20"/>
  <c r="AY538" i="20"/>
  <c r="AZ538" i="20"/>
  <c r="B499" i="25"/>
  <c r="D499" i="25"/>
  <c r="M499" i="25"/>
  <c r="K499" i="25"/>
  <c r="I499" i="25"/>
  <c r="D634" i="28"/>
  <c r="BB539" i="20" l="1"/>
  <c r="BD539" i="20"/>
  <c r="AB538" i="20"/>
  <c r="AX538" i="20"/>
  <c r="Z538" i="20"/>
  <c r="AV538" i="20"/>
  <c r="BA539" i="20" s="1"/>
  <c r="X538" i="20"/>
  <c r="W538" i="20"/>
  <c r="S537" i="20"/>
  <c r="T538" i="20" s="1"/>
  <c r="U537" i="20"/>
  <c r="AD537" i="20" s="1"/>
  <c r="V537" i="20"/>
  <c r="AE537" i="20" s="1"/>
  <c r="Y537" i="20"/>
  <c r="AA537" i="20"/>
  <c r="AB537" i="20"/>
  <c r="AC537" i="20"/>
  <c r="AF537" i="20"/>
  <c r="AG537" i="20"/>
  <c r="AH537" i="20"/>
  <c r="AI537" i="20"/>
  <c r="AJ537" i="20"/>
  <c r="AK537" i="20"/>
  <c r="AL537" i="20"/>
  <c r="AM537" i="20"/>
  <c r="AN537" i="20"/>
  <c r="AO537" i="20"/>
  <c r="AP537" i="20"/>
  <c r="AQ537" i="20"/>
  <c r="AR537" i="20"/>
  <c r="AS537" i="20"/>
  <c r="BC538" i="20" s="1"/>
  <c r="AT537" i="20"/>
  <c r="AU537" i="20"/>
  <c r="AW537" i="20"/>
  <c r="AY537" i="20"/>
  <c r="AZ537" i="20"/>
  <c r="B498" i="25"/>
  <c r="D498" i="25"/>
  <c r="M498" i="25"/>
  <c r="K498" i="25"/>
  <c r="I498" i="25"/>
  <c r="D633" i="28"/>
  <c r="BB538" i="20" l="1"/>
  <c r="BD538" i="20"/>
  <c r="AX537" i="20"/>
  <c r="Z537" i="20"/>
  <c r="AV537" i="20"/>
  <c r="BA538" i="20" s="1"/>
  <c r="X537" i="20"/>
  <c r="W537" i="20"/>
  <c r="S536" i="20"/>
  <c r="T537" i="20" s="1"/>
  <c r="U536" i="20"/>
  <c r="AB536" i="20" s="1"/>
  <c r="V536" i="20"/>
  <c r="Y536" i="20"/>
  <c r="AA536" i="20"/>
  <c r="AC536" i="20"/>
  <c r="AE536" i="20"/>
  <c r="AF536" i="20"/>
  <c r="AG536" i="20"/>
  <c r="AH536" i="20"/>
  <c r="AI536" i="20"/>
  <c r="AJ536" i="20"/>
  <c r="AK536" i="20"/>
  <c r="AL536" i="20"/>
  <c r="AM536" i="20"/>
  <c r="AN536" i="20"/>
  <c r="AO536" i="20"/>
  <c r="AP536" i="20"/>
  <c r="AQ536" i="20"/>
  <c r="AR536" i="20"/>
  <c r="AS536" i="20"/>
  <c r="BC537" i="20" s="1"/>
  <c r="AT536" i="20"/>
  <c r="AU536" i="20"/>
  <c r="AW536" i="20"/>
  <c r="AY536" i="20"/>
  <c r="AZ536" i="20"/>
  <c r="B497" i="25"/>
  <c r="D497" i="25"/>
  <c r="M497" i="25"/>
  <c r="K497" i="25"/>
  <c r="I497" i="25"/>
  <c r="D632" i="28"/>
  <c r="BB537" i="20" l="1"/>
  <c r="BD537" i="20"/>
  <c r="AX536" i="20"/>
  <c r="Z536" i="20"/>
  <c r="AV536" i="20"/>
  <c r="BA537" i="20" s="1"/>
  <c r="X536" i="20"/>
  <c r="W536" i="20"/>
  <c r="AD536" i="20"/>
  <c r="S535" i="20"/>
  <c r="T536" i="20" s="1"/>
  <c r="U535" i="20"/>
  <c r="AD535" i="20" s="1"/>
  <c r="V535" i="20"/>
  <c r="Y535" i="20"/>
  <c r="AA535" i="20"/>
  <c r="AC535" i="20"/>
  <c r="AE535" i="20"/>
  <c r="AF535" i="20"/>
  <c r="AG535" i="20"/>
  <c r="AH535" i="20"/>
  <c r="AI535" i="20"/>
  <c r="AJ535" i="20"/>
  <c r="AK535" i="20"/>
  <c r="AL535" i="20"/>
  <c r="AM535" i="20"/>
  <c r="AN535" i="20"/>
  <c r="AO535" i="20"/>
  <c r="AP535" i="20"/>
  <c r="AQ535" i="20"/>
  <c r="AR535" i="20"/>
  <c r="AS535" i="20"/>
  <c r="BC536" i="20" s="1"/>
  <c r="AT535" i="20"/>
  <c r="AU535" i="20"/>
  <c r="AW535" i="20"/>
  <c r="AY535" i="20"/>
  <c r="AZ535" i="20"/>
  <c r="B496" i="25"/>
  <c r="D496" i="25"/>
  <c r="M496" i="25"/>
  <c r="K496" i="25"/>
  <c r="I496" i="25"/>
  <c r="D631" i="28"/>
  <c r="BB536" i="20" l="1"/>
  <c r="BD536" i="20"/>
  <c r="AB535" i="20"/>
  <c r="AX535" i="20"/>
  <c r="Z535" i="20"/>
  <c r="AV535" i="20"/>
  <c r="BA536" i="20" s="1"/>
  <c r="X535" i="20"/>
  <c r="W535" i="20"/>
  <c r="B495" i="25"/>
  <c r="D495" i="25"/>
  <c r="M495" i="25"/>
  <c r="K495" i="25"/>
  <c r="I495" i="25"/>
  <c r="D630" i="28"/>
  <c r="B539" i="20" l="1"/>
  <c r="B538" i="20"/>
  <c r="B537" i="20"/>
  <c r="B536" i="20"/>
  <c r="B535" i="20"/>
  <c r="S534" i="20"/>
  <c r="T535" i="20" s="1"/>
  <c r="U534" i="20"/>
  <c r="AB534" i="20" s="1"/>
  <c r="V534" i="20"/>
  <c r="AC534" i="20" s="1"/>
  <c r="AA534" i="20"/>
  <c r="AF534" i="20"/>
  <c r="AG534" i="20"/>
  <c r="AH534" i="20"/>
  <c r="AI534" i="20"/>
  <c r="AJ534" i="20"/>
  <c r="AK534" i="20"/>
  <c r="AL534" i="20"/>
  <c r="AM534" i="20"/>
  <c r="AN534" i="20"/>
  <c r="AO534" i="20"/>
  <c r="AP534" i="20"/>
  <c r="AQ534" i="20"/>
  <c r="AR534" i="20"/>
  <c r="AS534" i="20"/>
  <c r="BC535" i="20" s="1"/>
  <c r="AT534" i="20"/>
  <c r="AU534" i="20"/>
  <c r="AW534" i="20"/>
  <c r="AY534" i="20"/>
  <c r="AZ534" i="20"/>
  <c r="BB535" i="20" l="1"/>
  <c r="BD535" i="20"/>
  <c r="AE534" i="20"/>
  <c r="Y534" i="20"/>
  <c r="AV534" i="20"/>
  <c r="BA535" i="20" s="1"/>
  <c r="AX534" i="20"/>
  <c r="Z534" i="20"/>
  <c r="X534" i="20"/>
  <c r="W534" i="20"/>
  <c r="AD534" i="20"/>
  <c r="S533" i="20"/>
  <c r="T534" i="20" s="1"/>
  <c r="U533" i="20"/>
  <c r="V533" i="20"/>
  <c r="AC533" i="20" s="1"/>
  <c r="X533" i="20"/>
  <c r="AA533" i="20"/>
  <c r="AF533" i="20"/>
  <c r="AG533" i="20"/>
  <c r="AH533" i="20"/>
  <c r="AI533" i="20"/>
  <c r="AJ533" i="20"/>
  <c r="AK533" i="20"/>
  <c r="AL533" i="20"/>
  <c r="AM533" i="20"/>
  <c r="AN533" i="20"/>
  <c r="AO533" i="20"/>
  <c r="AP533" i="20"/>
  <c r="AQ533" i="20"/>
  <c r="AR533" i="20"/>
  <c r="AS533" i="20"/>
  <c r="BC534" i="20" s="1"/>
  <c r="AT533" i="20"/>
  <c r="AU533" i="20"/>
  <c r="AW533" i="20"/>
  <c r="AY533" i="20"/>
  <c r="AZ533" i="20"/>
  <c r="B494" i="25"/>
  <c r="D494" i="25"/>
  <c r="M494" i="25"/>
  <c r="K494" i="25"/>
  <c r="I494" i="25"/>
  <c r="D629" i="28"/>
  <c r="W533" i="20" l="1"/>
  <c r="BD534" i="20"/>
  <c r="BB534" i="20"/>
  <c r="Z533" i="20"/>
  <c r="AV533" i="20"/>
  <c r="BA534" i="20" s="1"/>
  <c r="AD533" i="20"/>
  <c r="AE533" i="20"/>
  <c r="AB533" i="20"/>
  <c r="AX533" i="20"/>
  <c r="Y533" i="20"/>
  <c r="S532" i="20"/>
  <c r="T533" i="20" s="1"/>
  <c r="U532" i="20"/>
  <c r="AD532" i="20" s="1"/>
  <c r="V532" i="20"/>
  <c r="AC532" i="20" s="1"/>
  <c r="W532" i="20"/>
  <c r="X532" i="20"/>
  <c r="Y532" i="20"/>
  <c r="AA532" i="20"/>
  <c r="AF532" i="20"/>
  <c r="AG532" i="20"/>
  <c r="AH532" i="20"/>
  <c r="AI532" i="20"/>
  <c r="AJ532" i="20"/>
  <c r="AK532" i="20"/>
  <c r="AL532" i="20"/>
  <c r="AM532" i="20"/>
  <c r="AN532" i="20"/>
  <c r="AO532" i="20"/>
  <c r="AP532" i="20"/>
  <c r="AQ532" i="20"/>
  <c r="AR532" i="20"/>
  <c r="AS532" i="20"/>
  <c r="BC533" i="20" s="1"/>
  <c r="AT532" i="20"/>
  <c r="AU532" i="20"/>
  <c r="AW532" i="20"/>
  <c r="AY532" i="20"/>
  <c r="AZ532" i="20"/>
  <c r="B493" i="25"/>
  <c r="D493" i="25"/>
  <c r="M493" i="25"/>
  <c r="K493" i="25"/>
  <c r="I493" i="25"/>
  <c r="D628" i="28"/>
  <c r="AX532" i="20" l="1"/>
  <c r="AE532" i="20"/>
  <c r="AV532" i="20"/>
  <c r="BA533" i="20" s="1"/>
  <c r="AB532" i="20"/>
  <c r="BB533" i="20"/>
  <c r="BD533" i="20"/>
  <c r="Z532" i="20"/>
  <c r="S531" i="20"/>
  <c r="T532" i="20" s="1"/>
  <c r="U531" i="20"/>
  <c r="V531" i="20"/>
  <c r="AV531" i="20" s="1"/>
  <c r="BA532" i="20" s="1"/>
  <c r="AA531" i="20"/>
  <c r="AE531" i="20"/>
  <c r="AF531" i="20"/>
  <c r="AG531" i="20"/>
  <c r="AH531" i="20"/>
  <c r="AI531" i="20"/>
  <c r="AJ531" i="20"/>
  <c r="AK531" i="20"/>
  <c r="AL531" i="20"/>
  <c r="AM531" i="20"/>
  <c r="AN531" i="20"/>
  <c r="AO531" i="20"/>
  <c r="AP531" i="20"/>
  <c r="AQ531" i="20"/>
  <c r="AR531" i="20"/>
  <c r="AS531" i="20"/>
  <c r="BC532" i="20" s="1"/>
  <c r="AT531" i="20"/>
  <c r="AU531" i="20"/>
  <c r="AW531" i="20"/>
  <c r="AY531" i="20"/>
  <c r="AZ531" i="20"/>
  <c r="B492" i="25"/>
  <c r="D492" i="25"/>
  <c r="M492" i="25"/>
  <c r="K492" i="25"/>
  <c r="I492" i="25"/>
  <c r="D627" i="28"/>
  <c r="W531" i="20" l="1"/>
  <c r="AD531" i="20"/>
  <c r="BD532" i="20"/>
  <c r="BB532" i="20"/>
  <c r="Z531" i="20"/>
  <c r="AB531" i="20"/>
  <c r="AX531" i="20"/>
  <c r="Y531" i="20"/>
  <c r="AC531" i="20"/>
  <c r="X531" i="20"/>
  <c r="S530" i="20"/>
  <c r="T531" i="20" s="1"/>
  <c r="U530" i="20"/>
  <c r="AB530" i="20" s="1"/>
  <c r="V530" i="20"/>
  <c r="AE530" i="20" s="1"/>
  <c r="Y530" i="20"/>
  <c r="AA530" i="20"/>
  <c r="AC530" i="20"/>
  <c r="AF530" i="20"/>
  <c r="AG530" i="20"/>
  <c r="AH530" i="20"/>
  <c r="AI530" i="20"/>
  <c r="AJ530" i="20"/>
  <c r="AK530" i="20"/>
  <c r="AL530" i="20"/>
  <c r="AM530" i="20"/>
  <c r="AN530" i="20"/>
  <c r="AO530" i="20"/>
  <c r="AP530" i="20"/>
  <c r="AQ530" i="20"/>
  <c r="AR530" i="20"/>
  <c r="AS530" i="20"/>
  <c r="BC531" i="20" s="1"/>
  <c r="AT530" i="20"/>
  <c r="AU530" i="20"/>
  <c r="AW530" i="20"/>
  <c r="AY530" i="20"/>
  <c r="AZ530" i="20"/>
  <c r="B491" i="25"/>
  <c r="D491" i="25"/>
  <c r="M491" i="25"/>
  <c r="K491" i="25"/>
  <c r="I491" i="25"/>
  <c r="D626" i="28"/>
  <c r="BD531" i="20" l="1"/>
  <c r="BB531" i="20"/>
  <c r="AX530" i="20"/>
  <c r="Z530" i="20"/>
  <c r="AV530" i="20"/>
  <c r="BA531" i="20" s="1"/>
  <c r="X530" i="20"/>
  <c r="W530" i="20"/>
  <c r="AD530" i="20"/>
  <c r="B490" i="25"/>
  <c r="D490" i="25"/>
  <c r="M490" i="25"/>
  <c r="K490" i="25"/>
  <c r="I490" i="25"/>
  <c r="D625" i="28"/>
  <c r="B530" i="20" l="1"/>
  <c r="B531" i="20"/>
  <c r="B532" i="20"/>
  <c r="B533" i="20"/>
  <c r="B534" i="20"/>
  <c r="S529" i="20"/>
  <c r="T530" i="20" s="1"/>
  <c r="U529" i="20"/>
  <c r="V529" i="20"/>
  <c r="AC529" i="20" s="1"/>
  <c r="AA529" i="20"/>
  <c r="AF529" i="20"/>
  <c r="AG529" i="20"/>
  <c r="AH529" i="20"/>
  <c r="AI529" i="20"/>
  <c r="AJ529" i="20"/>
  <c r="AK529" i="20"/>
  <c r="AL529" i="20"/>
  <c r="AM529" i="20"/>
  <c r="AN529" i="20"/>
  <c r="AO529" i="20"/>
  <c r="AP529" i="20"/>
  <c r="AQ529" i="20"/>
  <c r="AR529" i="20"/>
  <c r="AS529" i="20"/>
  <c r="BC530" i="20" s="1"/>
  <c r="AT529" i="20"/>
  <c r="AU529" i="20"/>
  <c r="AW529" i="20"/>
  <c r="AY529" i="20"/>
  <c r="AZ529" i="20"/>
  <c r="BB530" i="20" l="1"/>
  <c r="BD530" i="20"/>
  <c r="AX529" i="20"/>
  <c r="Y529" i="20"/>
  <c r="AE529" i="20"/>
  <c r="X529" i="20"/>
  <c r="W529" i="20"/>
  <c r="AD529" i="20"/>
  <c r="AB529" i="20"/>
  <c r="AV529" i="20"/>
  <c r="BA530" i="20" s="1"/>
  <c r="Z529" i="20"/>
  <c r="S528" i="20"/>
  <c r="T529" i="20" s="1"/>
  <c r="U528" i="20"/>
  <c r="AD528" i="20" s="1"/>
  <c r="V528" i="20"/>
  <c r="AC528" i="20" s="1"/>
  <c r="AA528" i="20"/>
  <c r="AF528" i="20"/>
  <c r="AG528" i="20"/>
  <c r="AH528" i="20"/>
  <c r="AI528" i="20"/>
  <c r="AJ528" i="20"/>
  <c r="AK528" i="20"/>
  <c r="AL528" i="20"/>
  <c r="AM528" i="20"/>
  <c r="AN528" i="20"/>
  <c r="AO528" i="20"/>
  <c r="AP528" i="20"/>
  <c r="AQ528" i="20"/>
  <c r="AR528" i="20"/>
  <c r="AS528" i="20"/>
  <c r="BC529" i="20" s="1"/>
  <c r="AT528" i="20"/>
  <c r="AU528" i="20"/>
  <c r="AW528" i="20"/>
  <c r="AY528" i="20"/>
  <c r="AZ528" i="20"/>
  <c r="B489" i="25"/>
  <c r="D489" i="25"/>
  <c r="M489" i="25"/>
  <c r="K489" i="25"/>
  <c r="I489" i="25"/>
  <c r="D624" i="28"/>
  <c r="W528" i="20" l="1"/>
  <c r="AB528" i="20"/>
  <c r="Y528" i="20"/>
  <c r="AV528" i="20"/>
  <c r="BA529" i="20" s="1"/>
  <c r="AE528" i="20"/>
  <c r="BD529" i="20"/>
  <c r="BB529" i="20"/>
  <c r="AX528" i="20"/>
  <c r="X528" i="20"/>
  <c r="Z528" i="20"/>
  <c r="S527" i="20"/>
  <c r="T528" i="20" s="1"/>
  <c r="U527" i="20"/>
  <c r="AD527" i="20" s="1"/>
  <c r="V527" i="20"/>
  <c r="AC527" i="20" s="1"/>
  <c r="AA527" i="20"/>
  <c r="AF527" i="20"/>
  <c r="AG527" i="20"/>
  <c r="AH527" i="20"/>
  <c r="AI527" i="20"/>
  <c r="AJ527" i="20"/>
  <c r="AK527" i="20"/>
  <c r="AL527" i="20"/>
  <c r="AM527" i="20"/>
  <c r="AN527" i="20"/>
  <c r="AO527" i="20"/>
  <c r="AP527" i="20"/>
  <c r="AQ527" i="20"/>
  <c r="AR527" i="20"/>
  <c r="AS527" i="20"/>
  <c r="BC528" i="20" s="1"/>
  <c r="AT527" i="20"/>
  <c r="AU527" i="20"/>
  <c r="AW527" i="20"/>
  <c r="AY527" i="20"/>
  <c r="AZ527" i="20"/>
  <c r="B488" i="25"/>
  <c r="D488" i="25"/>
  <c r="M488" i="25"/>
  <c r="K488" i="25"/>
  <c r="I488" i="25"/>
  <c r="D623" i="28"/>
  <c r="Y527" i="20" l="1"/>
  <c r="AE527" i="20"/>
  <c r="BB528" i="20"/>
  <c r="BD528" i="20"/>
  <c r="AB527" i="20"/>
  <c r="AX527" i="20"/>
  <c r="Z527" i="20"/>
  <c r="AV527" i="20"/>
  <c r="BA528" i="20" s="1"/>
  <c r="X527" i="20"/>
  <c r="W527" i="20"/>
  <c r="S526" i="20"/>
  <c r="T527" i="20" s="1"/>
  <c r="U526" i="20"/>
  <c r="V526" i="20"/>
  <c r="AC526" i="20" s="1"/>
  <c r="W526" i="20"/>
  <c r="X526" i="20"/>
  <c r="AA526" i="20"/>
  <c r="AF526" i="20"/>
  <c r="AG526" i="20"/>
  <c r="AH526" i="20"/>
  <c r="AI526" i="20"/>
  <c r="AJ526" i="20"/>
  <c r="AK526" i="20"/>
  <c r="AL526" i="20"/>
  <c r="AM526" i="20"/>
  <c r="AN526" i="20"/>
  <c r="AO526" i="20"/>
  <c r="AP526" i="20"/>
  <c r="AQ526" i="20"/>
  <c r="AR526" i="20"/>
  <c r="AS526" i="20"/>
  <c r="BC527" i="20" s="1"/>
  <c r="AT526" i="20"/>
  <c r="AU526" i="20"/>
  <c r="AW526" i="20"/>
  <c r="AY526" i="20"/>
  <c r="AZ526" i="20"/>
  <c r="B487" i="25"/>
  <c r="D487" i="25"/>
  <c r="M487" i="25"/>
  <c r="K487" i="25"/>
  <c r="I487" i="25"/>
  <c r="D622" i="28"/>
  <c r="Z526" i="20" l="1"/>
  <c r="AX526" i="20"/>
  <c r="AV526" i="20"/>
  <c r="BA527" i="20" s="1"/>
  <c r="AE526" i="20"/>
  <c r="AD526" i="20"/>
  <c r="BD527" i="20"/>
  <c r="BB527" i="20"/>
  <c r="AB526" i="20"/>
  <c r="Y526" i="20"/>
  <c r="B486" i="25"/>
  <c r="D486" i="25"/>
  <c r="M486" i="25"/>
  <c r="K486" i="25"/>
  <c r="I486" i="25"/>
  <c r="D621" i="28"/>
  <c r="D620" i="28"/>
  <c r="D619" i="28"/>
  <c r="D618" i="28"/>
  <c r="D617" i="28"/>
  <c r="D616" i="28"/>
  <c r="D615" i="28"/>
  <c r="D614" i="28"/>
  <c r="D613" i="28"/>
  <c r="D612" i="28"/>
  <c r="D611" i="28"/>
  <c r="D610" i="28"/>
  <c r="D609" i="28"/>
  <c r="D608" i="28"/>
  <c r="D607" i="28"/>
  <c r="D606" i="28"/>
  <c r="D605" i="28"/>
  <c r="D604" i="28"/>
  <c r="D603" i="28"/>
  <c r="D602" i="28"/>
  <c r="D601" i="28"/>
  <c r="D600" i="28"/>
  <c r="D599" i="28"/>
  <c r="D598" i="28"/>
  <c r="D597" i="28"/>
  <c r="D596" i="28"/>
  <c r="D595" i="28"/>
  <c r="D594" i="28"/>
  <c r="D593" i="28"/>
  <c r="D592" i="28"/>
  <c r="D591" i="28"/>
  <c r="D590" i="28"/>
  <c r="D589" i="28"/>
  <c r="D588" i="28"/>
  <c r="D587" i="28"/>
  <c r="D586" i="28"/>
  <c r="D585" i="28"/>
  <c r="D584" i="28"/>
  <c r="D583" i="28"/>
  <c r="D582" i="28"/>
  <c r="D581" i="28"/>
  <c r="D580" i="28"/>
  <c r="D579" i="28"/>
  <c r="D578" i="28"/>
  <c r="D577" i="28"/>
  <c r="D576" i="28"/>
  <c r="D575" i="28"/>
  <c r="D574" i="28"/>
  <c r="D573" i="28"/>
  <c r="D572" i="28"/>
  <c r="D571" i="28"/>
  <c r="D570" i="28"/>
  <c r="D569" i="28"/>
  <c r="D568" i="28"/>
  <c r="D567" i="28"/>
  <c r="D566" i="28"/>
  <c r="D565" i="28"/>
  <c r="D564" i="28"/>
  <c r="D563" i="28"/>
  <c r="D562" i="28"/>
  <c r="D561" i="28"/>
  <c r="D560" i="28"/>
  <c r="D559" i="28"/>
  <c r="D558" i="28"/>
  <c r="D557" i="28"/>
  <c r="D556" i="28"/>
  <c r="D555" i="28"/>
  <c r="D554" i="28"/>
  <c r="D553" i="28"/>
  <c r="D552" i="28"/>
  <c r="D551" i="28"/>
  <c r="D550" i="28"/>
  <c r="D549" i="28"/>
  <c r="D548" i="28"/>
  <c r="D547" i="28"/>
  <c r="D546" i="28"/>
  <c r="D545" i="28"/>
  <c r="D544" i="28"/>
  <c r="D543" i="28"/>
  <c r="D542" i="28"/>
  <c r="D541" i="28"/>
  <c r="D540" i="28"/>
  <c r="D539" i="28"/>
  <c r="D538" i="28"/>
  <c r="D537" i="28"/>
  <c r="D536" i="28"/>
  <c r="D535" i="28"/>
  <c r="D534" i="28"/>
  <c r="D533" i="28"/>
  <c r="D532" i="28"/>
  <c r="D531" i="28"/>
  <c r="D530" i="28"/>
  <c r="D529" i="28"/>
  <c r="D528" i="28"/>
  <c r="D527" i="28"/>
  <c r="D526" i="28"/>
  <c r="D525" i="28"/>
  <c r="D524" i="28"/>
  <c r="D523" i="28"/>
  <c r="D522" i="28"/>
  <c r="D521" i="28"/>
  <c r="D520" i="28"/>
  <c r="D519" i="28"/>
  <c r="D518" i="28"/>
  <c r="D517" i="28"/>
  <c r="D516" i="28"/>
  <c r="D515" i="28"/>
  <c r="D514" i="28"/>
  <c r="D513" i="28"/>
  <c r="D512" i="28"/>
  <c r="D511" i="28"/>
  <c r="D510" i="28"/>
  <c r="D509" i="28"/>
  <c r="D508" i="28"/>
  <c r="D507" i="28"/>
  <c r="D506" i="28"/>
  <c r="D505" i="28"/>
  <c r="D504" i="28"/>
  <c r="D503" i="28"/>
  <c r="D502" i="28"/>
  <c r="D501" i="28"/>
  <c r="D500" i="28"/>
  <c r="D499" i="28"/>
  <c r="D498" i="28"/>
  <c r="D497" i="28"/>
  <c r="D496" i="28"/>
  <c r="D495" i="28"/>
  <c r="D494" i="28"/>
  <c r="D493" i="28"/>
  <c r="D492" i="28"/>
  <c r="D491" i="28"/>
  <c r="D490" i="28"/>
  <c r="D489" i="28"/>
  <c r="D488" i="28"/>
  <c r="D487" i="28"/>
  <c r="D486" i="28"/>
  <c r="D485" i="28"/>
  <c r="D484" i="28"/>
  <c r="D483" i="28"/>
  <c r="D482" i="28"/>
  <c r="D481" i="28"/>
  <c r="D480" i="28"/>
  <c r="D479" i="28"/>
  <c r="D478" i="28"/>
  <c r="D477" i="28"/>
  <c r="D476" i="28"/>
  <c r="D475" i="28"/>
  <c r="D474" i="28"/>
  <c r="D473" i="28"/>
  <c r="D472" i="28"/>
  <c r="D471" i="28"/>
  <c r="D470" i="28"/>
  <c r="D469" i="28"/>
  <c r="D468" i="28"/>
  <c r="D467" i="28"/>
  <c r="D466" i="28"/>
  <c r="D465" i="28"/>
  <c r="D464" i="28"/>
  <c r="D463" i="28"/>
  <c r="D462" i="28"/>
  <c r="D461" i="28"/>
  <c r="D460" i="28"/>
  <c r="D459" i="28"/>
  <c r="D458" i="28"/>
  <c r="D457" i="28"/>
  <c r="D456" i="28"/>
  <c r="D455" i="28"/>
  <c r="D454" i="28"/>
  <c r="D453" i="28"/>
  <c r="D452" i="28"/>
  <c r="D451" i="28"/>
  <c r="D450" i="28"/>
  <c r="D449" i="28"/>
  <c r="D448" i="28"/>
  <c r="D447" i="28"/>
  <c r="D446" i="28"/>
  <c r="D445" i="28"/>
  <c r="D444" i="28"/>
  <c r="D443" i="28"/>
  <c r="D442" i="28"/>
  <c r="D441" i="28"/>
  <c r="D440" i="28"/>
  <c r="D439" i="28"/>
  <c r="D438" i="28"/>
  <c r="D437" i="28"/>
  <c r="D436" i="28"/>
  <c r="D435" i="28"/>
  <c r="D434" i="28"/>
  <c r="D433" i="28"/>
  <c r="D432" i="28"/>
  <c r="D431" i="28"/>
  <c r="D430" i="28"/>
  <c r="D429" i="28"/>
  <c r="D428" i="28"/>
  <c r="D427" i="28"/>
  <c r="D426" i="28"/>
  <c r="D425" i="28"/>
  <c r="D424" i="28"/>
  <c r="D423" i="28"/>
  <c r="D422" i="28"/>
  <c r="D421" i="28"/>
  <c r="D420" i="28"/>
  <c r="D419" i="28"/>
  <c r="D418" i="28"/>
  <c r="D417" i="28"/>
  <c r="D416" i="28"/>
  <c r="D415" i="28"/>
  <c r="D414" i="28"/>
  <c r="D413" i="28"/>
  <c r="D412" i="28"/>
  <c r="D411" i="28"/>
  <c r="D410" i="28"/>
  <c r="D409" i="28"/>
  <c r="D408" i="28"/>
  <c r="D407" i="28"/>
  <c r="D406" i="28"/>
  <c r="D405" i="28"/>
  <c r="D404" i="28"/>
  <c r="D403" i="28"/>
  <c r="D402" i="28"/>
  <c r="D401" i="28"/>
  <c r="D400" i="28"/>
  <c r="D399" i="28"/>
  <c r="D398" i="28"/>
  <c r="D397" i="28"/>
  <c r="D396" i="28"/>
  <c r="D395" i="28"/>
  <c r="D394" i="28"/>
  <c r="D393" i="28"/>
  <c r="D392" i="28"/>
  <c r="D391" i="28"/>
  <c r="D390" i="28"/>
  <c r="D389" i="28"/>
  <c r="D388" i="28"/>
  <c r="D387" i="28"/>
  <c r="D386" i="28"/>
  <c r="D385" i="28"/>
  <c r="D384" i="28"/>
  <c r="D383" i="28"/>
  <c r="D382" i="28"/>
  <c r="D381" i="28"/>
  <c r="D380" i="28"/>
  <c r="D379" i="28"/>
  <c r="D378" i="28"/>
  <c r="D377" i="28"/>
  <c r="D376" i="28"/>
  <c r="D375" i="28"/>
  <c r="D374" i="28"/>
  <c r="D373" i="28"/>
  <c r="D372" i="28"/>
  <c r="D371" i="28"/>
  <c r="D370" i="28"/>
  <c r="D369" i="28"/>
  <c r="D368" i="28"/>
  <c r="D367" i="28"/>
  <c r="D366" i="28"/>
  <c r="D365" i="28"/>
  <c r="D364" i="28"/>
  <c r="D363" i="28"/>
  <c r="D362" i="28"/>
  <c r="D361" i="28"/>
  <c r="D360" i="28"/>
  <c r="D359" i="28"/>
  <c r="D358" i="28"/>
  <c r="D357" i="28"/>
  <c r="D356" i="28"/>
  <c r="D355" i="28"/>
  <c r="D354" i="28"/>
  <c r="D353" i="28"/>
  <c r="D352" i="28"/>
  <c r="D351" i="28"/>
  <c r="D350" i="28"/>
  <c r="D349" i="28"/>
  <c r="D348" i="28"/>
  <c r="D347" i="28"/>
  <c r="D346" i="28"/>
  <c r="D345" i="28"/>
  <c r="D344" i="28"/>
  <c r="D343" i="28"/>
  <c r="D342" i="28"/>
  <c r="D341" i="28"/>
  <c r="D340" i="28"/>
  <c r="D339" i="28"/>
  <c r="D338" i="28"/>
  <c r="D337" i="28"/>
  <c r="D336" i="28"/>
  <c r="D335" i="28"/>
  <c r="D334" i="28"/>
  <c r="D333" i="28"/>
  <c r="D332" i="28"/>
  <c r="D331" i="28"/>
  <c r="D330" i="28"/>
  <c r="D329" i="28"/>
  <c r="D328" i="28"/>
  <c r="D327" i="28"/>
  <c r="D326" i="28"/>
  <c r="D325" i="28"/>
  <c r="D324" i="28"/>
  <c r="D323" i="28"/>
  <c r="D322" i="28"/>
  <c r="D321" i="28"/>
  <c r="D320" i="28"/>
  <c r="D319" i="28"/>
  <c r="D318" i="28"/>
  <c r="D317" i="28"/>
  <c r="D316" i="28"/>
  <c r="D315" i="28"/>
  <c r="D314" i="28"/>
  <c r="D313" i="28"/>
  <c r="D312" i="28"/>
  <c r="D311" i="28"/>
  <c r="D310" i="28"/>
  <c r="D309" i="28"/>
  <c r="D308" i="28"/>
  <c r="D307" i="28"/>
  <c r="D306" i="28"/>
  <c r="D305" i="28"/>
  <c r="D304" i="28"/>
  <c r="D303" i="28"/>
  <c r="D302" i="28"/>
  <c r="D301" i="28"/>
  <c r="D300" i="28"/>
  <c r="D299" i="28"/>
  <c r="D298" i="28"/>
  <c r="D297" i="28"/>
  <c r="D296" i="28"/>
  <c r="D295" i="28"/>
  <c r="D294" i="28"/>
  <c r="D293" i="28"/>
  <c r="D292" i="28"/>
  <c r="D291" i="28"/>
  <c r="D290" i="28"/>
  <c r="D289" i="28"/>
  <c r="D288" i="28"/>
  <c r="D287" i="28"/>
  <c r="D286" i="28"/>
  <c r="D285" i="28"/>
  <c r="D284" i="28"/>
  <c r="D283" i="28"/>
  <c r="D282" i="28"/>
  <c r="D281" i="28"/>
  <c r="D280" i="28"/>
  <c r="A280" i="28"/>
  <c r="A281" i="28" s="1"/>
  <c r="A282" i="28" s="1"/>
  <c r="A283" i="28" s="1"/>
  <c r="D279" i="28"/>
  <c r="D278" i="28"/>
  <c r="D277" i="28"/>
  <c r="D276" i="28"/>
  <c r="D275" i="28"/>
  <c r="D274" i="28"/>
  <c r="D273" i="28"/>
  <c r="D272" i="28"/>
  <c r="D271" i="28"/>
  <c r="D270" i="28"/>
  <c r="D269" i="28"/>
  <c r="D268" i="28"/>
  <c r="D267" i="28"/>
  <c r="D266" i="28"/>
  <c r="D265" i="28"/>
  <c r="D264" i="28"/>
  <c r="D263" i="28"/>
  <c r="D262" i="28"/>
  <c r="D261" i="28"/>
  <c r="D260" i="28"/>
  <c r="D259" i="28"/>
  <c r="D258" i="28"/>
  <c r="D257" i="28"/>
  <c r="D256" i="28"/>
  <c r="D255" i="28"/>
  <c r="D254" i="28"/>
  <c r="D253" i="28"/>
  <c r="D252" i="28"/>
  <c r="D251" i="28"/>
  <c r="D250" i="28"/>
  <c r="D249" i="28"/>
  <c r="D248" i="28"/>
  <c r="D247" i="28"/>
  <c r="D246" i="28"/>
  <c r="D245" i="28"/>
  <c r="D244" i="28"/>
  <c r="D243" i="28"/>
  <c r="D242" i="28"/>
  <c r="D241" i="28"/>
  <c r="D240" i="28"/>
  <c r="D239" i="28"/>
  <c r="D238" i="28"/>
  <c r="D237" i="28"/>
  <c r="D236" i="28"/>
  <c r="D235" i="28"/>
  <c r="D234" i="28"/>
  <c r="D233" i="28"/>
  <c r="D232" i="28"/>
  <c r="D231" i="28"/>
  <c r="D230" i="28"/>
  <c r="D229" i="28"/>
  <c r="D228" i="28"/>
  <c r="D227" i="28"/>
  <c r="D226" i="28"/>
  <c r="D225" i="28"/>
  <c r="D224" i="28"/>
  <c r="D223" i="28"/>
  <c r="D222" i="28"/>
  <c r="D221" i="28"/>
  <c r="D220" i="28"/>
  <c r="D219" i="28"/>
  <c r="D218" i="28"/>
  <c r="D217" i="28"/>
  <c r="D216" i="28"/>
  <c r="D215" i="28"/>
  <c r="D214" i="28"/>
  <c r="D213" i="28"/>
  <c r="D212" i="28"/>
  <c r="D211" i="28"/>
  <c r="D210" i="28"/>
  <c r="D209" i="28"/>
  <c r="D208" i="28"/>
  <c r="D207" i="28"/>
  <c r="D206" i="28"/>
  <c r="D205" i="28"/>
  <c r="D204" i="28"/>
  <c r="D203" i="28"/>
  <c r="D202" i="28"/>
  <c r="D201" i="28"/>
  <c r="D200" i="28"/>
  <c r="D199" i="28"/>
  <c r="D198" i="28"/>
  <c r="D197" i="28"/>
  <c r="D196" i="28"/>
  <c r="D195" i="28"/>
  <c r="D194" i="28"/>
  <c r="D193" i="28"/>
  <c r="A193" i="28"/>
  <c r="A194" i="28" s="1"/>
  <c r="A195" i="28" s="1"/>
  <c r="A196" i="28" s="1"/>
  <c r="D192" i="28"/>
  <c r="D191" i="28"/>
  <c r="D190" i="28"/>
  <c r="D189" i="28"/>
  <c r="D188" i="28"/>
  <c r="D187" i="28"/>
  <c r="D186" i="28"/>
  <c r="D185" i="28"/>
  <c r="D184" i="28"/>
  <c r="D183" i="28"/>
  <c r="D182" i="28"/>
  <c r="D181" i="28"/>
  <c r="D180" i="28"/>
  <c r="D179" i="28"/>
  <c r="D178" i="28"/>
  <c r="D177" i="28"/>
  <c r="D176" i="28"/>
  <c r="D175" i="28"/>
  <c r="D174" i="28"/>
  <c r="D173" i="28"/>
  <c r="D172" i="28"/>
  <c r="D171" i="28"/>
  <c r="D170" i="28"/>
  <c r="D169" i="28"/>
  <c r="D168" i="28"/>
  <c r="D167" i="28"/>
  <c r="D166" i="28"/>
  <c r="D165" i="28"/>
  <c r="D164" i="28"/>
  <c r="D163" i="28"/>
  <c r="D162" i="28"/>
  <c r="D161" i="28"/>
  <c r="D160" i="28"/>
  <c r="B159" i="28"/>
  <c r="D159" i="28" s="1"/>
  <c r="D158" i="28"/>
  <c r="D157" i="28"/>
  <c r="D156" i="28"/>
  <c r="D155" i="28"/>
  <c r="D154" i="28"/>
  <c r="D153" i="28"/>
  <c r="D152" i="28"/>
  <c r="D151" i="28"/>
  <c r="D150" i="28"/>
  <c r="D149" i="28"/>
  <c r="D148" i="28"/>
  <c r="D147" i="28"/>
  <c r="D146" i="28"/>
  <c r="D145" i="28"/>
  <c r="D144" i="28"/>
  <c r="D143" i="28"/>
  <c r="D142" i="28"/>
  <c r="D141" i="28"/>
  <c r="D140" i="28"/>
  <c r="D139" i="28"/>
  <c r="D138" i="28"/>
  <c r="D137" i="28"/>
  <c r="D136" i="28"/>
  <c r="D135" i="28"/>
  <c r="D134" i="28"/>
  <c r="B133" i="28"/>
  <c r="D133" i="28" s="1"/>
  <c r="D132" i="28"/>
  <c r="D131" i="28"/>
  <c r="D130" i="28"/>
  <c r="D129" i="28"/>
  <c r="D128" i="28"/>
  <c r="D127" i="28"/>
  <c r="D126" i="28"/>
  <c r="D125" i="28"/>
  <c r="D124" i="28"/>
  <c r="D123" i="28"/>
  <c r="D122" i="28"/>
  <c r="D121" i="28"/>
  <c r="D120" i="28"/>
  <c r="D119" i="28"/>
  <c r="D118" i="28"/>
  <c r="D117" i="28"/>
  <c r="D116" i="28"/>
  <c r="D115" i="28"/>
  <c r="D114" i="28"/>
  <c r="D113" i="28"/>
  <c r="D112" i="28"/>
  <c r="D111" i="28"/>
  <c r="D110" i="28"/>
  <c r="B109" i="28"/>
  <c r="D109" i="28" s="1"/>
  <c r="D108" i="28"/>
  <c r="D107" i="28"/>
  <c r="D106" i="28"/>
  <c r="D105" i="28"/>
  <c r="D104" i="28"/>
  <c r="D103" i="28"/>
  <c r="D102" i="28"/>
  <c r="D101" i="28"/>
  <c r="D100" i="28"/>
  <c r="D99" i="28"/>
  <c r="D98" i="28"/>
  <c r="D97" i="28"/>
  <c r="D96" i="28"/>
  <c r="D95" i="28"/>
  <c r="D94" i="28"/>
  <c r="D93" i="28"/>
  <c r="D92" i="28"/>
  <c r="D91" i="28"/>
  <c r="D90" i="28"/>
  <c r="D89" i="28"/>
  <c r="D88" i="28"/>
  <c r="D87" i="28"/>
  <c r="D86" i="28"/>
  <c r="D85" i="28"/>
  <c r="D84" i="28"/>
  <c r="D83" i="28"/>
  <c r="D82" i="28"/>
  <c r="D81" i="28"/>
  <c r="D80" i="28"/>
  <c r="D79" i="28"/>
  <c r="D78" i="28"/>
  <c r="D77" i="28"/>
  <c r="D76" i="28"/>
  <c r="D75" i="28"/>
  <c r="D74" i="28"/>
  <c r="D73" i="28"/>
  <c r="D72" i="28"/>
  <c r="D71" i="28"/>
  <c r="D70" i="28"/>
  <c r="D69" i="28"/>
  <c r="D68" i="28"/>
  <c r="D67" i="28"/>
  <c r="D66" i="28"/>
  <c r="D65" i="28"/>
  <c r="D64" i="28"/>
  <c r="D63" i="28"/>
  <c r="D62" i="28"/>
  <c r="D61" i="28"/>
  <c r="D60" i="28"/>
  <c r="D59" i="28"/>
  <c r="D58" i="28"/>
  <c r="D57" i="28"/>
  <c r="D56" i="28"/>
  <c r="D55" i="28"/>
  <c r="D54" i="28"/>
  <c r="D53" i="28"/>
  <c r="D52" i="28"/>
  <c r="D51" i="28"/>
  <c r="D50" i="28"/>
  <c r="D49" i="28"/>
  <c r="D48" i="28"/>
  <c r="D47" i="28"/>
  <c r="D46" i="28"/>
  <c r="D45" i="28"/>
  <c r="D44" i="28"/>
  <c r="D43" i="28"/>
  <c r="D42" i="28"/>
  <c r="D41" i="28"/>
  <c r="D40" i="28"/>
  <c r="D39" i="28"/>
  <c r="D38" i="28"/>
  <c r="D37" i="28"/>
  <c r="D36" i="28"/>
  <c r="D35" i="28"/>
  <c r="D34" i="28"/>
  <c r="D33" i="28"/>
  <c r="D32" i="28"/>
  <c r="D31" i="28"/>
  <c r="D30" i="28"/>
  <c r="D29" i="28"/>
  <c r="D28" i="28"/>
  <c r="D27" i="28"/>
  <c r="D26" i="28"/>
  <c r="D25" i="28"/>
  <c r="D24" i="28"/>
  <c r="D23" i="28"/>
  <c r="D22" i="28"/>
  <c r="D21" i="28"/>
  <c r="D20" i="28"/>
  <c r="D19" i="28"/>
  <c r="D18" i="28"/>
  <c r="D17" i="28"/>
  <c r="D16" i="28"/>
  <c r="D15" i="28"/>
  <c r="D14" i="28"/>
  <c r="D13" i="28"/>
  <c r="D12" i="28"/>
  <c r="D11" i="28"/>
  <c r="D10" i="28"/>
  <c r="D9" i="28"/>
  <c r="D8" i="28"/>
  <c r="D7" i="28"/>
  <c r="D6" i="28"/>
  <c r="D5" i="28"/>
  <c r="D4" i="28"/>
  <c r="A4" i="28"/>
  <c r="S525" i="20" l="1"/>
  <c r="T526" i="20" s="1"/>
  <c r="U525" i="20"/>
  <c r="AB525" i="20" s="1"/>
  <c r="V525" i="20"/>
  <c r="AC525" i="20" s="1"/>
  <c r="AA525" i="20"/>
  <c r="AF525" i="20"/>
  <c r="AG525" i="20"/>
  <c r="AH525" i="20"/>
  <c r="AI525" i="20"/>
  <c r="AJ525" i="20"/>
  <c r="AK525" i="20"/>
  <c r="AL525" i="20"/>
  <c r="AM525" i="20"/>
  <c r="AN525" i="20"/>
  <c r="AO525" i="20"/>
  <c r="AP525" i="20"/>
  <c r="AQ525" i="20"/>
  <c r="AR525" i="20"/>
  <c r="AS525" i="20"/>
  <c r="BC526" i="20" s="1"/>
  <c r="AT525" i="20"/>
  <c r="AU525" i="20"/>
  <c r="AW525" i="20"/>
  <c r="AY525" i="20"/>
  <c r="AZ525" i="20"/>
  <c r="BD526" i="20" l="1"/>
  <c r="BB526" i="20"/>
  <c r="W525" i="20"/>
  <c r="Z525" i="20"/>
  <c r="X525" i="20"/>
  <c r="AX525" i="20"/>
  <c r="AV525" i="20"/>
  <c r="BA526" i="20" s="1"/>
  <c r="AD525" i="20"/>
  <c r="Y525" i="20"/>
  <c r="AE525" i="20"/>
  <c r="B485" i="25"/>
  <c r="D485" i="25"/>
  <c r="M485" i="25"/>
  <c r="K485" i="25"/>
  <c r="I485" i="25"/>
  <c r="G630" i="10"/>
  <c r="C630" i="10"/>
  <c r="L629" i="10"/>
  <c r="M629" i="10"/>
  <c r="I629" i="10"/>
  <c r="C629" i="10"/>
  <c r="G629" i="9"/>
  <c r="C629" i="9"/>
  <c r="L628" i="9"/>
  <c r="M628" i="9"/>
  <c r="I628" i="9"/>
  <c r="C628" i="9"/>
  <c r="G629" i="11"/>
  <c r="C629" i="11"/>
  <c r="L628" i="11"/>
  <c r="M628" i="11"/>
  <c r="I628" i="11"/>
  <c r="C628" i="11"/>
  <c r="G629" i="12"/>
  <c r="C629" i="12"/>
  <c r="L628" i="12"/>
  <c r="M628" i="12"/>
  <c r="I628" i="12"/>
  <c r="C628" i="12"/>
  <c r="L620" i="8"/>
  <c r="M620" i="8"/>
  <c r="I620" i="8"/>
  <c r="C620" i="8"/>
  <c r="L620" i="7"/>
  <c r="M620" i="7"/>
  <c r="I620" i="7"/>
  <c r="C620" i="7"/>
  <c r="L619" i="6"/>
  <c r="M619" i="6"/>
  <c r="I619" i="6"/>
  <c r="C619" i="6"/>
  <c r="L620" i="5"/>
  <c r="M620" i="5"/>
  <c r="I619" i="5"/>
  <c r="C620" i="5"/>
  <c r="D629" i="10" l="1"/>
  <c r="D628" i="9"/>
  <c r="D628" i="11"/>
  <c r="D628" i="12"/>
  <c r="G628" i="12" s="1"/>
  <c r="D620" i="8"/>
  <c r="D620" i="7"/>
  <c r="D619" i="6"/>
  <c r="D620" i="5"/>
  <c r="G629" i="10" l="1"/>
  <c r="G628" i="9"/>
  <c r="G628" i="11"/>
  <c r="G620" i="8"/>
  <c r="G620" i="7"/>
  <c r="G619" i="6"/>
  <c r="G620" i="5"/>
  <c r="B529" i="20"/>
  <c r="B528" i="20"/>
  <c r="B527" i="20"/>
  <c r="B526" i="20"/>
  <c r="B525" i="20"/>
  <c r="S524" i="20"/>
  <c r="T525" i="20" s="1"/>
  <c r="U524" i="20"/>
  <c r="AB524" i="20" s="1"/>
  <c r="V524" i="20"/>
  <c r="AC524" i="20" s="1"/>
  <c r="AA524" i="20"/>
  <c r="AF524" i="20"/>
  <c r="AG524" i="20"/>
  <c r="AH524" i="20"/>
  <c r="AI524" i="20"/>
  <c r="AJ524" i="20"/>
  <c r="AK524" i="20"/>
  <c r="AL524" i="20"/>
  <c r="AM524" i="20"/>
  <c r="AN524" i="20"/>
  <c r="AO524" i="20"/>
  <c r="AP524" i="20"/>
  <c r="AQ524" i="20"/>
  <c r="AR524" i="20"/>
  <c r="AS524" i="20"/>
  <c r="BC525" i="20" s="1"/>
  <c r="AT524" i="20"/>
  <c r="AU524" i="20"/>
  <c r="AW524" i="20"/>
  <c r="AY524" i="20"/>
  <c r="AZ524" i="20"/>
  <c r="I628" i="10"/>
  <c r="I627" i="9"/>
  <c r="I627" i="11"/>
  <c r="I627" i="12"/>
  <c r="BD525" i="20" l="1"/>
  <c r="BB525" i="20"/>
  <c r="AE524" i="20"/>
  <c r="Y524" i="20"/>
  <c r="AX524" i="20"/>
  <c r="Z524" i="20"/>
  <c r="AV524" i="20"/>
  <c r="BA525" i="20" s="1"/>
  <c r="W524" i="20"/>
  <c r="X524" i="20"/>
  <c r="AD524" i="20"/>
  <c r="S523" i="20"/>
  <c r="T524" i="20" s="1"/>
  <c r="U523" i="20"/>
  <c r="V523" i="20"/>
  <c r="AC523" i="20" s="1"/>
  <c r="X523" i="20"/>
  <c r="Y523" i="20"/>
  <c r="AA523" i="20"/>
  <c r="AF523" i="20"/>
  <c r="AG523" i="20"/>
  <c r="AH523" i="20"/>
  <c r="AI523" i="20"/>
  <c r="AJ523" i="20"/>
  <c r="AK523" i="20"/>
  <c r="AL523" i="20"/>
  <c r="AM523" i="20"/>
  <c r="AN523" i="20"/>
  <c r="AO523" i="20"/>
  <c r="AP523" i="20"/>
  <c r="AQ523" i="20"/>
  <c r="AR523" i="20"/>
  <c r="AS523" i="20"/>
  <c r="BC524" i="20" s="1"/>
  <c r="AT523" i="20"/>
  <c r="AU523" i="20"/>
  <c r="AW523" i="20"/>
  <c r="AX523" i="20"/>
  <c r="AY523" i="20"/>
  <c r="AZ523" i="20"/>
  <c r="B484" i="25"/>
  <c r="D484" i="25"/>
  <c r="M484" i="25"/>
  <c r="K484" i="25"/>
  <c r="I484" i="25"/>
  <c r="L628" i="10"/>
  <c r="M628" i="10"/>
  <c r="I627" i="10"/>
  <c r="C628" i="10"/>
  <c r="D628" i="10"/>
  <c r="L627" i="9"/>
  <c r="M627" i="9"/>
  <c r="I626" i="9"/>
  <c r="C627" i="9"/>
  <c r="D627" i="9"/>
  <c r="L627" i="11"/>
  <c r="M627" i="11"/>
  <c r="I626" i="11"/>
  <c r="C627" i="11"/>
  <c r="D627" i="11"/>
  <c r="L627" i="12"/>
  <c r="M627" i="12"/>
  <c r="I626" i="12"/>
  <c r="C627" i="12"/>
  <c r="D627" i="12"/>
  <c r="G627" i="12" s="1"/>
  <c r="L619" i="8"/>
  <c r="M619" i="8"/>
  <c r="I619" i="8"/>
  <c r="C619" i="8"/>
  <c r="D619" i="8"/>
  <c r="L619" i="7"/>
  <c r="M619" i="7"/>
  <c r="I619" i="7"/>
  <c r="C619" i="7"/>
  <c r="D619" i="7"/>
  <c r="L618" i="6"/>
  <c r="M618" i="6"/>
  <c r="I618" i="6"/>
  <c r="C618" i="6"/>
  <c r="D618" i="6"/>
  <c r="L619" i="5"/>
  <c r="M619" i="5"/>
  <c r="I618" i="5"/>
  <c r="C619" i="5"/>
  <c r="D619" i="5"/>
  <c r="AV523" i="20" l="1"/>
  <c r="BA524" i="20" s="1"/>
  <c r="W523" i="20"/>
  <c r="AD523" i="20"/>
  <c r="AB523" i="20"/>
  <c r="BD524" i="20"/>
  <c r="BB524" i="20"/>
  <c r="Z523" i="20"/>
  <c r="AE523" i="20"/>
  <c r="G628" i="10"/>
  <c r="G627" i="9"/>
  <c r="G627" i="11"/>
  <c r="G619" i="8"/>
  <c r="G619" i="7"/>
  <c r="G618" i="6"/>
  <c r="G619" i="5"/>
  <c r="I625" i="11"/>
  <c r="I626" i="10"/>
  <c r="I625" i="9"/>
  <c r="S522" i="20"/>
  <c r="T523" i="20" s="1"/>
  <c r="U522" i="20"/>
  <c r="AD522" i="20" s="1"/>
  <c r="V522" i="20"/>
  <c r="AE522" i="20" s="1"/>
  <c r="AA522" i="20"/>
  <c r="AB522" i="20"/>
  <c r="AF522" i="20"/>
  <c r="AG522" i="20"/>
  <c r="AH522" i="20"/>
  <c r="AI522" i="20"/>
  <c r="AJ522" i="20"/>
  <c r="AK522" i="20"/>
  <c r="AL522" i="20"/>
  <c r="AM522" i="20"/>
  <c r="AN522" i="20"/>
  <c r="AO522" i="20"/>
  <c r="AP522" i="20"/>
  <c r="AQ522" i="20"/>
  <c r="AR522" i="20"/>
  <c r="AS522" i="20"/>
  <c r="BC523" i="20" s="1"/>
  <c r="AT522" i="20"/>
  <c r="AU522" i="20"/>
  <c r="AW522" i="20"/>
  <c r="AX522" i="20"/>
  <c r="AY522" i="20"/>
  <c r="AZ522" i="20"/>
  <c r="B483" i="25"/>
  <c r="D483" i="25"/>
  <c r="M483" i="25"/>
  <c r="K483" i="25"/>
  <c r="I483" i="25"/>
  <c r="L627" i="10"/>
  <c r="M627" i="10"/>
  <c r="C627" i="10"/>
  <c r="D627" i="10"/>
  <c r="L626" i="9"/>
  <c r="D626" i="9" s="1"/>
  <c r="M626" i="9"/>
  <c r="C626" i="9"/>
  <c r="L626" i="11"/>
  <c r="M626" i="11"/>
  <c r="C626" i="11"/>
  <c r="D626" i="11"/>
  <c r="L626" i="12"/>
  <c r="M626" i="12"/>
  <c r="I625" i="12"/>
  <c r="C626" i="12"/>
  <c r="D626" i="12"/>
  <c r="G626" i="12" s="1"/>
  <c r="L618" i="8"/>
  <c r="M618" i="8"/>
  <c r="I618" i="8"/>
  <c r="C618" i="8"/>
  <c r="D618" i="8"/>
  <c r="G618" i="8" s="1"/>
  <c r="L618" i="7"/>
  <c r="M618" i="7"/>
  <c r="I618" i="7"/>
  <c r="C618" i="7"/>
  <c r="D618" i="7"/>
  <c r="L617" i="6"/>
  <c r="M617" i="6"/>
  <c r="I617" i="6"/>
  <c r="C617" i="6"/>
  <c r="D617" i="6"/>
  <c r="L618" i="5"/>
  <c r="M618" i="5"/>
  <c r="I617" i="5"/>
  <c r="C618" i="5"/>
  <c r="D618" i="5"/>
  <c r="Y522" i="20" l="1"/>
  <c r="AV522" i="20"/>
  <c r="BA523" i="20" s="1"/>
  <c r="AC522" i="20"/>
  <c r="BB523" i="20"/>
  <c r="BD523" i="20"/>
  <c r="Z522" i="20"/>
  <c r="X522" i="20"/>
  <c r="W522" i="20"/>
  <c r="G627" i="10"/>
  <c r="G626" i="9"/>
  <c r="G626" i="11"/>
  <c r="G618" i="7"/>
  <c r="G617" i="6"/>
  <c r="G618" i="5"/>
  <c r="S521" i="20"/>
  <c r="T522" i="20" s="1"/>
  <c r="U521" i="20"/>
  <c r="AB521" i="20" s="1"/>
  <c r="V521" i="20"/>
  <c r="AE521" i="20" s="1"/>
  <c r="Y521" i="20"/>
  <c r="AA521" i="20"/>
  <c r="AC521" i="20"/>
  <c r="AF521" i="20"/>
  <c r="AG521" i="20"/>
  <c r="AH521" i="20"/>
  <c r="AI521" i="20"/>
  <c r="AJ521" i="20"/>
  <c r="AK521" i="20"/>
  <c r="AL521" i="20"/>
  <c r="AM521" i="20"/>
  <c r="AN521" i="20"/>
  <c r="AO521" i="20"/>
  <c r="AP521" i="20"/>
  <c r="AQ521" i="20"/>
  <c r="AR521" i="20"/>
  <c r="AS521" i="20"/>
  <c r="BC522" i="20" s="1"/>
  <c r="AT521" i="20"/>
  <c r="AU521" i="20"/>
  <c r="AW521" i="20"/>
  <c r="AY521" i="20"/>
  <c r="AZ521" i="20"/>
  <c r="B482" i="25"/>
  <c r="D482" i="25"/>
  <c r="M482" i="25"/>
  <c r="K482" i="25"/>
  <c r="I482" i="25"/>
  <c r="L626" i="10"/>
  <c r="M626" i="10"/>
  <c r="I625" i="10"/>
  <c r="C626" i="10"/>
  <c r="D626" i="10"/>
  <c r="L625" i="9"/>
  <c r="M625" i="9"/>
  <c r="I624" i="9"/>
  <c r="C625" i="9"/>
  <c r="D625" i="9"/>
  <c r="L625" i="11"/>
  <c r="M625" i="11"/>
  <c r="I624" i="11"/>
  <c r="C625" i="11"/>
  <c r="D625" i="11"/>
  <c r="L625" i="12"/>
  <c r="D625" i="12" s="1"/>
  <c r="G625" i="12" s="1"/>
  <c r="M625" i="12"/>
  <c r="I624" i="12"/>
  <c r="C625" i="12"/>
  <c r="L617" i="8"/>
  <c r="D617" i="8" s="1"/>
  <c r="M617" i="8"/>
  <c r="I617" i="8"/>
  <c r="C617" i="8"/>
  <c r="L617" i="7"/>
  <c r="M617" i="7"/>
  <c r="I617" i="7"/>
  <c r="C617" i="7"/>
  <c r="D617" i="7"/>
  <c r="L616" i="6"/>
  <c r="M616" i="6"/>
  <c r="I616" i="6"/>
  <c r="C616" i="6"/>
  <c r="D616" i="6"/>
  <c r="L617" i="5"/>
  <c r="M617" i="5"/>
  <c r="I616" i="5"/>
  <c r="C617" i="5"/>
  <c r="D617" i="5"/>
  <c r="BB522" i="20" l="1"/>
  <c r="BD522" i="20"/>
  <c r="AX521" i="20"/>
  <c r="Z521" i="20"/>
  <c r="AV521" i="20"/>
  <c r="BA522" i="20" s="1"/>
  <c r="X521" i="20"/>
  <c r="W521" i="20"/>
  <c r="AD521" i="20"/>
  <c r="G626" i="10"/>
  <c r="G625" i="9"/>
  <c r="G625" i="11"/>
  <c r="G617" i="8"/>
  <c r="G617" i="7"/>
  <c r="G616" i="6"/>
  <c r="G617" i="5"/>
  <c r="S520" i="20"/>
  <c r="T521" i="20" s="1"/>
  <c r="U520" i="20"/>
  <c r="AB520" i="20" s="1"/>
  <c r="V520" i="20"/>
  <c r="AE520" i="20" s="1"/>
  <c r="Y520" i="20"/>
  <c r="AA520" i="20"/>
  <c r="AC520" i="20"/>
  <c r="AF520" i="20"/>
  <c r="AG520" i="20"/>
  <c r="AH520" i="20"/>
  <c r="AI520" i="20"/>
  <c r="AJ520" i="20"/>
  <c r="AK520" i="20"/>
  <c r="AL520" i="20"/>
  <c r="AM520" i="20"/>
  <c r="AN520" i="20"/>
  <c r="AO520" i="20"/>
  <c r="AP520" i="20"/>
  <c r="AQ520" i="20"/>
  <c r="AR520" i="20"/>
  <c r="AS520" i="20"/>
  <c r="BC521" i="20" s="1"/>
  <c r="AT520" i="20"/>
  <c r="AU520" i="20"/>
  <c r="AW520" i="20"/>
  <c r="AX520" i="20"/>
  <c r="AY520" i="20"/>
  <c r="AZ520" i="20"/>
  <c r="B481" i="25"/>
  <c r="D481" i="25"/>
  <c r="M481" i="25"/>
  <c r="K481" i="25"/>
  <c r="I481" i="25"/>
  <c r="L625" i="10"/>
  <c r="M625" i="10"/>
  <c r="I624" i="10"/>
  <c r="C625" i="10"/>
  <c r="D625" i="10"/>
  <c r="L624" i="9"/>
  <c r="M624" i="9"/>
  <c r="I623" i="9"/>
  <c r="C624" i="9"/>
  <c r="D624" i="9"/>
  <c r="L624" i="11"/>
  <c r="M624" i="11"/>
  <c r="I623" i="11"/>
  <c r="C624" i="11"/>
  <c r="D624" i="11"/>
  <c r="L624" i="12"/>
  <c r="M624" i="12"/>
  <c r="I623" i="12"/>
  <c r="C624" i="12"/>
  <c r="D624" i="12"/>
  <c r="G624" i="12" s="1"/>
  <c r="L616" i="8"/>
  <c r="M616" i="8"/>
  <c r="I616" i="8"/>
  <c r="C616" i="8"/>
  <c r="D616" i="8"/>
  <c r="L616" i="7"/>
  <c r="M616" i="7"/>
  <c r="I616" i="7"/>
  <c r="C616" i="7"/>
  <c r="D616" i="7"/>
  <c r="L615" i="6"/>
  <c r="M615" i="6"/>
  <c r="I615" i="6"/>
  <c r="C615" i="6"/>
  <c r="D615" i="6"/>
  <c r="L616" i="5"/>
  <c r="M616" i="5"/>
  <c r="I615" i="5"/>
  <c r="C616" i="5"/>
  <c r="D616" i="5"/>
  <c r="BB521" i="20" l="1"/>
  <c r="BD521" i="20"/>
  <c r="Z520" i="20"/>
  <c r="X520" i="20"/>
  <c r="W520" i="20"/>
  <c r="AV520" i="20"/>
  <c r="BA521" i="20" s="1"/>
  <c r="AD520" i="20"/>
  <c r="G625" i="10"/>
  <c r="G624" i="9"/>
  <c r="G624" i="11"/>
  <c r="G616" i="8"/>
  <c r="G616" i="7"/>
  <c r="G615" i="6"/>
  <c r="G616" i="5"/>
  <c r="B480" i="25"/>
  <c r="D480" i="25"/>
  <c r="M480" i="25"/>
  <c r="K480" i="25"/>
  <c r="I480" i="25"/>
  <c r="L624" i="10"/>
  <c r="M624" i="10"/>
  <c r="C624" i="10"/>
  <c r="L623" i="9"/>
  <c r="M623" i="9"/>
  <c r="C623" i="9"/>
  <c r="L623" i="11"/>
  <c r="M623" i="11"/>
  <c r="C623" i="11"/>
  <c r="L623" i="12"/>
  <c r="M623" i="12"/>
  <c r="C623" i="12"/>
  <c r="L615" i="8"/>
  <c r="M615" i="8"/>
  <c r="I615" i="8"/>
  <c r="C615" i="8"/>
  <c r="L615" i="7"/>
  <c r="M615" i="7"/>
  <c r="I615" i="7"/>
  <c r="C615" i="7"/>
  <c r="L614" i="6"/>
  <c r="M614" i="6"/>
  <c r="I614" i="6"/>
  <c r="C614" i="6"/>
  <c r="L615" i="5"/>
  <c r="M615" i="5"/>
  <c r="I614" i="5"/>
  <c r="C615" i="5"/>
  <c r="D624" i="10" l="1"/>
  <c r="D623" i="9"/>
  <c r="D623" i="11"/>
  <c r="D623" i="12"/>
  <c r="G623" i="12" s="1"/>
  <c r="D615" i="8"/>
  <c r="D615" i="7"/>
  <c r="D614" i="6"/>
  <c r="D615" i="5"/>
  <c r="G624" i="10" l="1"/>
  <c r="G623" i="9"/>
  <c r="G623" i="11"/>
  <c r="G615" i="8"/>
  <c r="G615" i="7"/>
  <c r="G614" i="6"/>
  <c r="G615" i="5"/>
  <c r="B524" i="20"/>
  <c r="B523" i="20"/>
  <c r="B522" i="20"/>
  <c r="B521" i="20"/>
  <c r="B520" i="20"/>
  <c r="S519" i="20"/>
  <c r="T520" i="20" s="1"/>
  <c r="U519" i="20"/>
  <c r="AD519" i="20" s="1"/>
  <c r="V519" i="20"/>
  <c r="Y519" i="20" s="1"/>
  <c r="AA519" i="20"/>
  <c r="AF519" i="20"/>
  <c r="AG519" i="20"/>
  <c r="AH519" i="20"/>
  <c r="AI519" i="20"/>
  <c r="AJ519" i="20"/>
  <c r="AK519" i="20"/>
  <c r="AL519" i="20"/>
  <c r="AM519" i="20"/>
  <c r="AN519" i="20"/>
  <c r="AO519" i="20"/>
  <c r="AP519" i="20"/>
  <c r="AQ519" i="20"/>
  <c r="AR519" i="20"/>
  <c r="AS519" i="20"/>
  <c r="BC520" i="20" s="1"/>
  <c r="AT519" i="20"/>
  <c r="AU519" i="20"/>
  <c r="AW519" i="20"/>
  <c r="AY519" i="20"/>
  <c r="AZ519" i="20"/>
  <c r="I623" i="10"/>
  <c r="I622" i="9"/>
  <c r="I622" i="11"/>
  <c r="I622" i="12"/>
  <c r="BB520" i="20" l="1"/>
  <c r="BD520" i="20"/>
  <c r="AE519" i="20"/>
  <c r="AC519" i="20"/>
  <c r="AB519" i="20"/>
  <c r="AX519" i="20"/>
  <c r="Z519" i="20"/>
  <c r="AV519" i="20"/>
  <c r="BA520" i="20" s="1"/>
  <c r="X519" i="20"/>
  <c r="W519" i="20"/>
  <c r="S518" i="20"/>
  <c r="T519" i="20" s="1"/>
  <c r="U518" i="20"/>
  <c r="AB518" i="20" s="1"/>
  <c r="V518" i="20"/>
  <c r="AC518" i="20" s="1"/>
  <c r="Y518" i="20"/>
  <c r="AA518" i="20"/>
  <c r="AF518" i="20"/>
  <c r="AG518" i="20"/>
  <c r="AH518" i="20"/>
  <c r="AI518" i="20"/>
  <c r="AJ518" i="20"/>
  <c r="AK518" i="20"/>
  <c r="AL518" i="20"/>
  <c r="AM518" i="20"/>
  <c r="AN518" i="20"/>
  <c r="AO518" i="20"/>
  <c r="AP518" i="20"/>
  <c r="AQ518" i="20"/>
  <c r="AR518" i="20"/>
  <c r="AS518" i="20"/>
  <c r="BC519" i="20" s="1"/>
  <c r="AT518" i="20"/>
  <c r="AU518" i="20"/>
  <c r="AW518" i="20"/>
  <c r="AY518" i="20"/>
  <c r="AZ518" i="20"/>
  <c r="B479" i="25"/>
  <c r="D479" i="25"/>
  <c r="M479" i="25"/>
  <c r="K479" i="25"/>
  <c r="I479" i="25"/>
  <c r="L623" i="10"/>
  <c r="M623" i="10"/>
  <c r="I622" i="10"/>
  <c r="C623" i="10"/>
  <c r="D623" i="10"/>
  <c r="L622" i="9"/>
  <c r="M622" i="9"/>
  <c r="I621" i="9"/>
  <c r="C622" i="9"/>
  <c r="D622" i="9"/>
  <c r="L622" i="11"/>
  <c r="D622" i="11" s="1"/>
  <c r="M622" i="11"/>
  <c r="I621" i="11"/>
  <c r="C622" i="11"/>
  <c r="L622" i="12"/>
  <c r="M622" i="12"/>
  <c r="I621" i="12"/>
  <c r="C622" i="12"/>
  <c r="D622" i="12"/>
  <c r="G622" i="12" s="1"/>
  <c r="L614" i="8"/>
  <c r="M614" i="8"/>
  <c r="I614" i="8"/>
  <c r="C614" i="8"/>
  <c r="D614" i="8"/>
  <c r="L614" i="7"/>
  <c r="M614" i="7"/>
  <c r="I614" i="7"/>
  <c r="C614" i="7"/>
  <c r="D614" i="7"/>
  <c r="L613" i="6"/>
  <c r="M613" i="6"/>
  <c r="I613" i="6"/>
  <c r="C613" i="6"/>
  <c r="D613" i="6"/>
  <c r="L614" i="5"/>
  <c r="M614" i="5"/>
  <c r="I613" i="5"/>
  <c r="C614" i="5"/>
  <c r="D614" i="5"/>
  <c r="BD519" i="20" l="1"/>
  <c r="BB519" i="20"/>
  <c r="AE518" i="20"/>
  <c r="AX518" i="20"/>
  <c r="Z518" i="20"/>
  <c r="AV518" i="20"/>
  <c r="BA519" i="20" s="1"/>
  <c r="X518" i="20"/>
  <c r="W518" i="20"/>
  <c r="AD518" i="20"/>
  <c r="G623" i="10"/>
  <c r="G622" i="9"/>
  <c r="G622" i="11"/>
  <c r="G614" i="8"/>
  <c r="G614" i="7"/>
  <c r="G613" i="6"/>
  <c r="G614" i="5"/>
  <c r="S517" i="20"/>
  <c r="T518" i="20" s="1"/>
  <c r="U517" i="20"/>
  <c r="AD517" i="20" s="1"/>
  <c r="V517" i="20"/>
  <c r="AC517" i="20" s="1"/>
  <c r="X517" i="20"/>
  <c r="Y517" i="20"/>
  <c r="Z517" i="20"/>
  <c r="AA517" i="20"/>
  <c r="AB517" i="20"/>
  <c r="AF517" i="20"/>
  <c r="AG517" i="20"/>
  <c r="AH517" i="20"/>
  <c r="AI517" i="20"/>
  <c r="AJ517" i="20"/>
  <c r="AK517" i="20"/>
  <c r="AL517" i="20"/>
  <c r="AM517" i="20"/>
  <c r="AN517" i="20"/>
  <c r="AO517" i="20"/>
  <c r="AP517" i="20"/>
  <c r="AQ517" i="20"/>
  <c r="AR517" i="20"/>
  <c r="AS517" i="20"/>
  <c r="BC518" i="20" s="1"/>
  <c r="AT517" i="20"/>
  <c r="AU517" i="20"/>
  <c r="AW517" i="20"/>
  <c r="AX517" i="20"/>
  <c r="AY517" i="20"/>
  <c r="AZ517" i="20"/>
  <c r="B478" i="25"/>
  <c r="D478" i="25"/>
  <c r="M478" i="25"/>
  <c r="K478" i="25"/>
  <c r="I478" i="25"/>
  <c r="L622" i="10"/>
  <c r="M622" i="10"/>
  <c r="I621" i="10"/>
  <c r="C622" i="10"/>
  <c r="D622" i="10"/>
  <c r="L621" i="9"/>
  <c r="M621" i="9"/>
  <c r="I620" i="9"/>
  <c r="C621" i="9"/>
  <c r="D621" i="9"/>
  <c r="L621" i="11"/>
  <c r="M621" i="11"/>
  <c r="I620" i="11"/>
  <c r="C621" i="11"/>
  <c r="D621" i="11"/>
  <c r="L621" i="12"/>
  <c r="D621" i="12" s="1"/>
  <c r="G621" i="12" s="1"/>
  <c r="M621" i="12"/>
  <c r="I620" i="12"/>
  <c r="C621" i="12"/>
  <c r="L613" i="8"/>
  <c r="M613" i="8"/>
  <c r="I613" i="8"/>
  <c r="C613" i="8"/>
  <c r="D613" i="8"/>
  <c r="L613" i="7"/>
  <c r="M613" i="7"/>
  <c r="I613" i="7"/>
  <c r="C613" i="7"/>
  <c r="D613" i="7"/>
  <c r="L612" i="6"/>
  <c r="M612" i="6"/>
  <c r="I612" i="6"/>
  <c r="C612" i="6"/>
  <c r="D612" i="6"/>
  <c r="L613" i="5"/>
  <c r="M613" i="5"/>
  <c r="I612" i="5"/>
  <c r="C613" i="5"/>
  <c r="D613" i="5"/>
  <c r="BD518" i="20" l="1"/>
  <c r="BB518" i="20"/>
  <c r="AV517" i="20"/>
  <c r="BA518" i="20" s="1"/>
  <c r="AE517" i="20"/>
  <c r="W517" i="20"/>
  <c r="G622" i="10"/>
  <c r="G621" i="9"/>
  <c r="G621" i="11"/>
  <c r="G613" i="8"/>
  <c r="G613" i="7"/>
  <c r="G612" i="6"/>
  <c r="G613" i="5"/>
  <c r="I620" i="10"/>
  <c r="S516" i="20"/>
  <c r="T517" i="20" s="1"/>
  <c r="U516" i="20"/>
  <c r="X516" i="20" s="1"/>
  <c r="V516" i="20"/>
  <c r="AC516" i="20" s="1"/>
  <c r="AA516" i="20"/>
  <c r="AF516" i="20"/>
  <c r="AG516" i="20"/>
  <c r="AH516" i="20"/>
  <c r="AI516" i="20"/>
  <c r="AJ516" i="20"/>
  <c r="AK516" i="20"/>
  <c r="AL516" i="20"/>
  <c r="AM516" i="20"/>
  <c r="AN516" i="20"/>
  <c r="AO516" i="20"/>
  <c r="AP516" i="20"/>
  <c r="AQ516" i="20"/>
  <c r="AR516" i="20"/>
  <c r="AS516" i="20"/>
  <c r="BC517" i="20" s="1"/>
  <c r="AT516" i="20"/>
  <c r="AU516" i="20"/>
  <c r="AW516" i="20"/>
  <c r="AY516" i="20"/>
  <c r="AZ516" i="20"/>
  <c r="B477" i="25"/>
  <c r="D477" i="25"/>
  <c r="M477" i="25"/>
  <c r="K477" i="25"/>
  <c r="I477" i="25"/>
  <c r="L621" i="10"/>
  <c r="D621" i="10" s="1"/>
  <c r="M621" i="10"/>
  <c r="C621" i="10"/>
  <c r="L620" i="9"/>
  <c r="D620" i="9" s="1"/>
  <c r="M620" i="9"/>
  <c r="I619" i="9"/>
  <c r="C620" i="9"/>
  <c r="L620" i="11"/>
  <c r="M620" i="11"/>
  <c r="I619" i="11"/>
  <c r="C620" i="11"/>
  <c r="D620" i="11"/>
  <c r="L620" i="12"/>
  <c r="M620" i="12"/>
  <c r="I619" i="12"/>
  <c r="C620" i="12"/>
  <c r="D620" i="12"/>
  <c r="G620" i="12" s="1"/>
  <c r="L612" i="8"/>
  <c r="M612" i="8"/>
  <c r="I612" i="8"/>
  <c r="C612" i="8"/>
  <c r="D612" i="8"/>
  <c r="L612" i="7"/>
  <c r="M612" i="7"/>
  <c r="I612" i="7"/>
  <c r="C612" i="7"/>
  <c r="D612" i="7"/>
  <c r="L611" i="6"/>
  <c r="M611" i="6"/>
  <c r="I611" i="6"/>
  <c r="C611" i="6"/>
  <c r="D611" i="6"/>
  <c r="L612" i="5"/>
  <c r="M612" i="5"/>
  <c r="I611" i="5"/>
  <c r="C612" i="5"/>
  <c r="D612" i="5"/>
  <c r="AX516" i="20" l="1"/>
  <c r="W516" i="20"/>
  <c r="AE516" i="20"/>
  <c r="AB516" i="20"/>
  <c r="AV516" i="20"/>
  <c r="BA517" i="20" s="1"/>
  <c r="BD517" i="20"/>
  <c r="BB517" i="20"/>
  <c r="AD516" i="20"/>
  <c r="Z516" i="20"/>
  <c r="Y516" i="20"/>
  <c r="G621" i="10"/>
  <c r="G620" i="9"/>
  <c r="G620" i="11"/>
  <c r="G612" i="8"/>
  <c r="G612" i="7"/>
  <c r="G611" i="6"/>
  <c r="G612" i="5"/>
  <c r="I611" i="7"/>
  <c r="I610" i="6"/>
  <c r="B476" i="25"/>
  <c r="D476" i="25"/>
  <c r="M476" i="25"/>
  <c r="K476" i="25"/>
  <c r="I476" i="25"/>
  <c r="L620" i="10"/>
  <c r="M620" i="10"/>
  <c r="I619" i="10"/>
  <c r="C620" i="10"/>
  <c r="D620" i="10"/>
  <c r="L619" i="9"/>
  <c r="M619" i="9"/>
  <c r="I618" i="9"/>
  <c r="C619" i="9"/>
  <c r="D619" i="9"/>
  <c r="L619" i="11"/>
  <c r="M619" i="11"/>
  <c r="I618" i="11"/>
  <c r="C619" i="11"/>
  <c r="D619" i="11"/>
  <c r="L619" i="12"/>
  <c r="M619" i="12"/>
  <c r="I618" i="12"/>
  <c r="C619" i="12"/>
  <c r="D619" i="12"/>
  <c r="G619" i="12" s="1"/>
  <c r="I611" i="8"/>
  <c r="I610" i="7"/>
  <c r="I609" i="6"/>
  <c r="I610" i="5"/>
  <c r="B516" i="20"/>
  <c r="B517" i="20"/>
  <c r="B518" i="20"/>
  <c r="B519" i="20"/>
  <c r="G620" i="10" l="1"/>
  <c r="G619" i="9"/>
  <c r="G619" i="11"/>
  <c r="B475" i="25"/>
  <c r="D475" i="25"/>
  <c r="M475" i="25"/>
  <c r="K475" i="25"/>
  <c r="I475" i="25"/>
  <c r="L619" i="10"/>
  <c r="M619" i="10"/>
  <c r="C619" i="10"/>
  <c r="L618" i="9"/>
  <c r="M618" i="9"/>
  <c r="C618" i="9"/>
  <c r="L618" i="11"/>
  <c r="M618" i="11"/>
  <c r="C618" i="11"/>
  <c r="L618" i="12"/>
  <c r="M618" i="12"/>
  <c r="C618" i="12"/>
  <c r="L611" i="8"/>
  <c r="M611" i="8"/>
  <c r="C611" i="8"/>
  <c r="L611" i="7"/>
  <c r="M611" i="7"/>
  <c r="C611" i="7"/>
  <c r="L610" i="6"/>
  <c r="M610" i="6"/>
  <c r="C610" i="6"/>
  <c r="L611" i="5"/>
  <c r="M611" i="5"/>
  <c r="C611" i="5"/>
  <c r="I607" i="8" l="1"/>
  <c r="I608" i="8"/>
  <c r="I609" i="8"/>
  <c r="I610" i="8"/>
  <c r="D619" i="10"/>
  <c r="D618" i="9"/>
  <c r="D618" i="11"/>
  <c r="D618" i="12"/>
  <c r="G618" i="12" s="1"/>
  <c r="D611" i="8"/>
  <c r="D611" i="7"/>
  <c r="D610" i="6"/>
  <c r="D611" i="5"/>
  <c r="G619" i="10" l="1"/>
  <c r="G618" i="9"/>
  <c r="G618" i="11"/>
  <c r="G611" i="8"/>
  <c r="G611" i="7"/>
  <c r="G610" i="6"/>
  <c r="G611" i="5"/>
  <c r="S515" i="20"/>
  <c r="T516" i="20" s="1"/>
  <c r="U515" i="20"/>
  <c r="AD515" i="20" s="1"/>
  <c r="V515" i="20"/>
  <c r="AA515" i="20"/>
  <c r="AF515" i="20"/>
  <c r="AG515" i="20"/>
  <c r="AH515" i="20"/>
  <c r="AI515" i="20"/>
  <c r="AJ515" i="20"/>
  <c r="AK515" i="20"/>
  <c r="AL515" i="20"/>
  <c r="AM515" i="20"/>
  <c r="AN515" i="20"/>
  <c r="AO515" i="20"/>
  <c r="AP515" i="20"/>
  <c r="AQ515" i="20"/>
  <c r="AR515" i="20"/>
  <c r="AS515" i="20"/>
  <c r="BC516" i="20" s="1"/>
  <c r="AT515" i="20"/>
  <c r="AU515" i="20"/>
  <c r="AW515" i="20"/>
  <c r="AY515" i="20"/>
  <c r="AZ515" i="20"/>
  <c r="I618" i="10"/>
  <c r="I617" i="9"/>
  <c r="I617" i="11"/>
  <c r="I617" i="12"/>
  <c r="BB516" i="20" l="1"/>
  <c r="BD516" i="20"/>
  <c r="Z515" i="20"/>
  <c r="X515" i="20"/>
  <c r="AV515" i="20"/>
  <c r="BA516" i="20" s="1"/>
  <c r="Y515" i="20"/>
  <c r="W515" i="20"/>
  <c r="AE515" i="20"/>
  <c r="AX515" i="20"/>
  <c r="AC515" i="20"/>
  <c r="AB515" i="20"/>
  <c r="B474" i="25"/>
  <c r="D474" i="25"/>
  <c r="M474" i="25"/>
  <c r="K474" i="25"/>
  <c r="I474" i="25"/>
  <c r="L618" i="10"/>
  <c r="M618" i="10"/>
  <c r="I617" i="10"/>
  <c r="C618" i="10"/>
  <c r="L617" i="9"/>
  <c r="M617" i="9"/>
  <c r="I616" i="9"/>
  <c r="C617" i="9"/>
  <c r="L617" i="11"/>
  <c r="M617" i="11"/>
  <c r="I616" i="11"/>
  <c r="C617" i="11"/>
  <c r="L617" i="12"/>
  <c r="M617" i="12"/>
  <c r="I616" i="12"/>
  <c r="C617" i="12"/>
  <c r="L610" i="8"/>
  <c r="D610" i="8" s="1"/>
  <c r="M610" i="8"/>
  <c r="C610" i="8"/>
  <c r="L610" i="7"/>
  <c r="M610" i="7"/>
  <c r="C610" i="7"/>
  <c r="L609" i="6"/>
  <c r="M609" i="6"/>
  <c r="C609" i="6"/>
  <c r="L610" i="5"/>
  <c r="D610" i="5" s="1"/>
  <c r="M610" i="5"/>
  <c r="I609" i="5"/>
  <c r="C610" i="5"/>
  <c r="S514" i="20"/>
  <c r="T515" i="20" s="1"/>
  <c r="U514" i="20"/>
  <c r="X514" i="20" s="1"/>
  <c r="V514" i="20"/>
  <c r="AC514" i="20" s="1"/>
  <c r="AA514" i="20"/>
  <c r="AF514" i="20"/>
  <c r="AG514" i="20"/>
  <c r="AH514" i="20"/>
  <c r="AI514" i="20"/>
  <c r="AJ514" i="20"/>
  <c r="AK514" i="20"/>
  <c r="AL514" i="20"/>
  <c r="AM514" i="20"/>
  <c r="AN514" i="20"/>
  <c r="AO514" i="20"/>
  <c r="AP514" i="20"/>
  <c r="AQ514" i="20"/>
  <c r="AR514" i="20"/>
  <c r="AS514" i="20"/>
  <c r="BC515" i="20" s="1"/>
  <c r="AT514" i="20"/>
  <c r="AU514" i="20"/>
  <c r="AW514" i="20"/>
  <c r="AY514" i="20"/>
  <c r="AZ514" i="20"/>
  <c r="D618" i="10"/>
  <c r="D617" i="9"/>
  <c r="D617" i="11"/>
  <c r="D617" i="12"/>
  <c r="G617" i="12" s="1"/>
  <c r="D610" i="7"/>
  <c r="D609" i="6"/>
  <c r="BD515" i="20" l="1"/>
  <c r="BB515" i="20"/>
  <c r="AE514" i="20"/>
  <c r="AV514" i="20"/>
  <c r="BA515" i="20" s="1"/>
  <c r="AD514" i="20"/>
  <c r="AB514" i="20"/>
  <c r="AX514" i="20"/>
  <c r="W514" i="20"/>
  <c r="G618" i="10"/>
  <c r="G617" i="9"/>
  <c r="G617" i="11"/>
  <c r="G610" i="8"/>
  <c r="G610" i="7"/>
  <c r="G609" i="6"/>
  <c r="G610" i="5"/>
  <c r="Z514" i="20"/>
  <c r="Y514" i="20"/>
  <c r="S513" i="20"/>
  <c r="T514" i="20" s="1"/>
  <c r="U513" i="20"/>
  <c r="AB513" i="20" s="1"/>
  <c r="V513" i="20"/>
  <c r="Y513" i="20" s="1"/>
  <c r="AA513" i="20"/>
  <c r="AF513" i="20"/>
  <c r="AG513" i="20"/>
  <c r="AH513" i="20"/>
  <c r="AI513" i="20"/>
  <c r="AJ513" i="20"/>
  <c r="AK513" i="20"/>
  <c r="AL513" i="20"/>
  <c r="AM513" i="20"/>
  <c r="AN513" i="20"/>
  <c r="AO513" i="20"/>
  <c r="AP513" i="20"/>
  <c r="AQ513" i="20"/>
  <c r="AR513" i="20"/>
  <c r="AS513" i="20"/>
  <c r="BC514" i="20" s="1"/>
  <c r="AT513" i="20"/>
  <c r="AU513" i="20"/>
  <c r="AW513" i="20"/>
  <c r="AY513" i="20"/>
  <c r="AZ513" i="20"/>
  <c r="B473" i="25"/>
  <c r="D473" i="25"/>
  <c r="M473" i="25"/>
  <c r="K473" i="25"/>
  <c r="I473" i="25"/>
  <c r="L617" i="10"/>
  <c r="M617" i="10"/>
  <c r="I616" i="10"/>
  <c r="C617" i="10"/>
  <c r="D617" i="10"/>
  <c r="L616" i="9"/>
  <c r="M616" i="9"/>
  <c r="I615" i="9"/>
  <c r="C616" i="9"/>
  <c r="D616" i="9"/>
  <c r="L616" i="11"/>
  <c r="M616" i="11"/>
  <c r="I615" i="11"/>
  <c r="C616" i="11"/>
  <c r="D616" i="11"/>
  <c r="L616" i="12"/>
  <c r="M616" i="12"/>
  <c r="I615" i="12"/>
  <c r="C616" i="12"/>
  <c r="D616" i="12"/>
  <c r="G616" i="12" s="1"/>
  <c r="L609" i="8"/>
  <c r="M609" i="8"/>
  <c r="C609" i="8"/>
  <c r="D609" i="8"/>
  <c r="L609" i="7"/>
  <c r="M609" i="7"/>
  <c r="I609" i="7"/>
  <c r="C609" i="7"/>
  <c r="D609" i="7"/>
  <c r="L608" i="6"/>
  <c r="D608" i="6" s="1"/>
  <c r="G608" i="6" s="1"/>
  <c r="M608" i="6"/>
  <c r="I608" i="6"/>
  <c r="C608" i="6"/>
  <c r="L609" i="5"/>
  <c r="M609" i="5"/>
  <c r="I608" i="5"/>
  <c r="C609" i="5"/>
  <c r="D609" i="5"/>
  <c r="AE513" i="20" l="1"/>
  <c r="AC513" i="20"/>
  <c r="BD514" i="20"/>
  <c r="BB514" i="20"/>
  <c r="AX513" i="20"/>
  <c r="Z513" i="20"/>
  <c r="AV513" i="20"/>
  <c r="BA514" i="20" s="1"/>
  <c r="X513" i="20"/>
  <c r="W513" i="20"/>
  <c r="AD513" i="20"/>
  <c r="G617" i="10"/>
  <c r="G616" i="9"/>
  <c r="G616" i="11"/>
  <c r="G609" i="8"/>
  <c r="G609" i="7"/>
  <c r="G609" i="5"/>
  <c r="S512" i="20"/>
  <c r="T513" i="20" s="1"/>
  <c r="U512" i="20"/>
  <c r="AB512" i="20" s="1"/>
  <c r="V512" i="20"/>
  <c r="Y512" i="20" s="1"/>
  <c r="AA512" i="20"/>
  <c r="AF512" i="20"/>
  <c r="AG512" i="20"/>
  <c r="AH512" i="20"/>
  <c r="AI512" i="20"/>
  <c r="AJ512" i="20"/>
  <c r="AK512" i="20"/>
  <c r="AL512" i="20"/>
  <c r="AM512" i="20"/>
  <c r="AN512" i="20"/>
  <c r="AO512" i="20"/>
  <c r="AP512" i="20"/>
  <c r="AQ512" i="20"/>
  <c r="AR512" i="20"/>
  <c r="AS512" i="20"/>
  <c r="BC513" i="20" s="1"/>
  <c r="AT512" i="20"/>
  <c r="AU512" i="20"/>
  <c r="AW512" i="20"/>
  <c r="AY512" i="20"/>
  <c r="AZ512" i="20"/>
  <c r="B472" i="25"/>
  <c r="D472" i="25"/>
  <c r="M472" i="25"/>
  <c r="K472" i="25"/>
  <c r="I472" i="25"/>
  <c r="L616" i="10"/>
  <c r="M616" i="10"/>
  <c r="I615" i="10"/>
  <c r="C616" i="10"/>
  <c r="D616" i="10"/>
  <c r="L615" i="9"/>
  <c r="M615" i="9"/>
  <c r="I614" i="9"/>
  <c r="C615" i="9"/>
  <c r="D615" i="9"/>
  <c r="L615" i="11"/>
  <c r="M615" i="11"/>
  <c r="I614" i="11"/>
  <c r="C615" i="11"/>
  <c r="D615" i="11"/>
  <c r="L615" i="12"/>
  <c r="M615" i="12"/>
  <c r="I614" i="12"/>
  <c r="C615" i="12"/>
  <c r="D615" i="12"/>
  <c r="G615" i="12" s="1"/>
  <c r="L608" i="8"/>
  <c r="D608" i="8" s="1"/>
  <c r="M608" i="8"/>
  <c r="C608" i="8"/>
  <c r="L608" i="7"/>
  <c r="M608" i="7"/>
  <c r="I608" i="7"/>
  <c r="C608" i="7"/>
  <c r="D608" i="7"/>
  <c r="L607" i="6"/>
  <c r="M607" i="6"/>
  <c r="I607" i="6"/>
  <c r="C607" i="6"/>
  <c r="D607" i="6"/>
  <c r="L608" i="5"/>
  <c r="D608" i="5" s="1"/>
  <c r="M608" i="5"/>
  <c r="I607" i="5"/>
  <c r="C608" i="5"/>
  <c r="AE512" i="20" l="1"/>
  <c r="AC512" i="20"/>
  <c r="BB513" i="20"/>
  <c r="BD513" i="20"/>
  <c r="AX512" i="20"/>
  <c r="Z512" i="20"/>
  <c r="AV512" i="20"/>
  <c r="BA513" i="20" s="1"/>
  <c r="X512" i="20"/>
  <c r="W512" i="20"/>
  <c r="AD512" i="20"/>
  <c r="G616" i="10"/>
  <c r="G615" i="9"/>
  <c r="G615" i="11"/>
  <c r="G608" i="8"/>
  <c r="G608" i="7"/>
  <c r="G607" i="6"/>
  <c r="G608" i="5"/>
  <c r="I606" i="8"/>
  <c r="S511" i="20"/>
  <c r="T512" i="20" s="1"/>
  <c r="U511" i="20"/>
  <c r="AD511" i="20" s="1"/>
  <c r="V511" i="20"/>
  <c r="AC511" i="20" s="1"/>
  <c r="AA511" i="20"/>
  <c r="AB511" i="20"/>
  <c r="AF511" i="20"/>
  <c r="AG511" i="20"/>
  <c r="AH511" i="20"/>
  <c r="AI511" i="20"/>
  <c r="AJ511" i="20"/>
  <c r="AK511" i="20"/>
  <c r="AL511" i="20"/>
  <c r="AM511" i="20"/>
  <c r="AN511" i="20"/>
  <c r="AO511" i="20"/>
  <c r="AP511" i="20"/>
  <c r="AQ511" i="20"/>
  <c r="AR511" i="20"/>
  <c r="AS511" i="20"/>
  <c r="BC512" i="20" s="1"/>
  <c r="AT511" i="20"/>
  <c r="AU511" i="20"/>
  <c r="AW511" i="20"/>
  <c r="AY511" i="20"/>
  <c r="AZ511" i="20"/>
  <c r="B471" i="25"/>
  <c r="D471" i="25"/>
  <c r="M471" i="25"/>
  <c r="K471" i="25"/>
  <c r="I471" i="25"/>
  <c r="L615" i="10"/>
  <c r="M615" i="10"/>
  <c r="I614" i="10"/>
  <c r="C615" i="10"/>
  <c r="D615" i="10"/>
  <c r="L614" i="9"/>
  <c r="M614" i="9"/>
  <c r="C614" i="9"/>
  <c r="D614" i="9"/>
  <c r="L614" i="11"/>
  <c r="M614" i="11"/>
  <c r="I613" i="11"/>
  <c r="C614" i="11"/>
  <c r="D614" i="11"/>
  <c r="L614" i="12"/>
  <c r="M614" i="12"/>
  <c r="I613" i="12"/>
  <c r="C614" i="12"/>
  <c r="D614" i="12"/>
  <c r="G614" i="12" s="1"/>
  <c r="L607" i="8"/>
  <c r="M607" i="8"/>
  <c r="C607" i="8"/>
  <c r="D607" i="8"/>
  <c r="G607" i="8" s="1"/>
  <c r="L607" i="7"/>
  <c r="D607" i="7" s="1"/>
  <c r="M607" i="7"/>
  <c r="I607" i="7"/>
  <c r="C607" i="7"/>
  <c r="L606" i="6"/>
  <c r="M606" i="6"/>
  <c r="I606" i="6"/>
  <c r="C606" i="6"/>
  <c r="D606" i="6"/>
  <c r="L607" i="5"/>
  <c r="M607" i="5"/>
  <c r="I606" i="5"/>
  <c r="C607" i="5"/>
  <c r="D607" i="5"/>
  <c r="Y511" i="20" l="1"/>
  <c r="W511" i="20"/>
  <c r="BB512" i="20"/>
  <c r="BD512" i="20"/>
  <c r="X511" i="20"/>
  <c r="AX511" i="20"/>
  <c r="AV511" i="20"/>
  <c r="BA512" i="20" s="1"/>
  <c r="Z511" i="20"/>
  <c r="AE511" i="20"/>
  <c r="G615" i="10"/>
  <c r="G614" i="9"/>
  <c r="G614" i="11"/>
  <c r="G607" i="7"/>
  <c r="G606" i="6"/>
  <c r="G607" i="5"/>
  <c r="B470" i="25"/>
  <c r="D470" i="25"/>
  <c r="M470" i="25"/>
  <c r="K470" i="25"/>
  <c r="I470" i="25"/>
  <c r="L614" i="10"/>
  <c r="M614" i="10"/>
  <c r="C614" i="10"/>
  <c r="L613" i="9"/>
  <c r="M613" i="9"/>
  <c r="I613" i="9"/>
  <c r="C613" i="9"/>
  <c r="L613" i="11"/>
  <c r="M613" i="11"/>
  <c r="C613" i="11"/>
  <c r="L613" i="12"/>
  <c r="M613" i="12"/>
  <c r="C613" i="12"/>
  <c r="L606" i="8"/>
  <c r="M606" i="8"/>
  <c r="I605" i="8"/>
  <c r="C606" i="8"/>
  <c r="L606" i="7"/>
  <c r="M606" i="7"/>
  <c r="I606" i="7"/>
  <c r="C606" i="7"/>
  <c r="L605" i="6"/>
  <c r="M605" i="6"/>
  <c r="I605" i="6"/>
  <c r="C605" i="6"/>
  <c r="L606" i="5"/>
  <c r="M606" i="5"/>
  <c r="I605" i="5"/>
  <c r="C606" i="5"/>
  <c r="B513" i="20" l="1"/>
  <c r="B514" i="20"/>
  <c r="B515" i="20"/>
  <c r="B512" i="20"/>
  <c r="B511" i="20"/>
  <c r="D614" i="10"/>
  <c r="D613" i="9"/>
  <c r="D613" i="11"/>
  <c r="D613" i="12"/>
  <c r="G613" i="12" s="1"/>
  <c r="D606" i="8"/>
  <c r="D606" i="7"/>
  <c r="D605" i="6"/>
  <c r="D606" i="5"/>
  <c r="G614" i="10" l="1"/>
  <c r="G613" i="9"/>
  <c r="G613" i="11"/>
  <c r="G606" i="8"/>
  <c r="G606" i="7"/>
  <c r="G605" i="6"/>
  <c r="G606" i="5"/>
  <c r="S510" i="20"/>
  <c r="T511" i="20" s="1"/>
  <c r="U510" i="20"/>
  <c r="V510" i="20"/>
  <c r="AE510" i="20" s="1"/>
  <c r="AA510" i="20"/>
  <c r="AF510" i="20"/>
  <c r="AG510" i="20"/>
  <c r="AH510" i="20"/>
  <c r="AI510" i="20"/>
  <c r="AJ510" i="20"/>
  <c r="AK510" i="20"/>
  <c r="AL510" i="20"/>
  <c r="AM510" i="20"/>
  <c r="AN510" i="20"/>
  <c r="AO510" i="20"/>
  <c r="AP510" i="20"/>
  <c r="AQ510" i="20"/>
  <c r="AR510" i="20"/>
  <c r="AS510" i="20"/>
  <c r="BC511" i="20" s="1"/>
  <c r="AT510" i="20"/>
  <c r="AU510" i="20"/>
  <c r="AW510" i="20"/>
  <c r="AY510" i="20"/>
  <c r="AZ510" i="20"/>
  <c r="I613" i="10"/>
  <c r="I612" i="9"/>
  <c r="I612" i="11"/>
  <c r="I612" i="12"/>
  <c r="BD511" i="20" l="1"/>
  <c r="BB511" i="20"/>
  <c r="Z510" i="20"/>
  <c r="W510" i="20"/>
  <c r="Y510" i="20"/>
  <c r="AX510" i="20"/>
  <c r="AC510" i="20"/>
  <c r="AV510" i="20"/>
  <c r="BA511" i="20" s="1"/>
  <c r="X510" i="20"/>
  <c r="AD510" i="20"/>
  <c r="AB510" i="20"/>
  <c r="S509" i="20"/>
  <c r="T510" i="20" s="1"/>
  <c r="U509" i="20"/>
  <c r="AD509" i="20" s="1"/>
  <c r="V509" i="20"/>
  <c r="AC509" i="20" s="1"/>
  <c r="X509" i="20"/>
  <c r="Y509" i="20"/>
  <c r="AA509" i="20"/>
  <c r="AF509" i="20"/>
  <c r="AG509" i="20"/>
  <c r="AH509" i="20"/>
  <c r="AI509" i="20"/>
  <c r="AJ509" i="20"/>
  <c r="AK509" i="20"/>
  <c r="AL509" i="20"/>
  <c r="AM509" i="20"/>
  <c r="AN509" i="20"/>
  <c r="AO509" i="20"/>
  <c r="AP509" i="20"/>
  <c r="AQ509" i="20"/>
  <c r="AR509" i="20"/>
  <c r="AS509" i="20"/>
  <c r="BC510" i="20" s="1"/>
  <c r="AT509" i="20"/>
  <c r="AU509" i="20"/>
  <c r="AW509" i="20"/>
  <c r="AY509" i="20"/>
  <c r="AZ509" i="20"/>
  <c r="B469" i="25"/>
  <c r="D469" i="25"/>
  <c r="M469" i="25"/>
  <c r="K469" i="25"/>
  <c r="I469" i="25"/>
  <c r="L613" i="10"/>
  <c r="M613" i="10"/>
  <c r="I612" i="10"/>
  <c r="C613" i="10"/>
  <c r="D613" i="10"/>
  <c r="L612" i="9"/>
  <c r="M612" i="9"/>
  <c r="I611" i="9"/>
  <c r="C612" i="9"/>
  <c r="D612" i="9"/>
  <c r="L612" i="11"/>
  <c r="M612" i="11"/>
  <c r="I611" i="11"/>
  <c r="C612" i="11"/>
  <c r="D612" i="11"/>
  <c r="L612" i="12"/>
  <c r="M612" i="12"/>
  <c r="I611" i="12"/>
  <c r="C612" i="12"/>
  <c r="D612" i="12"/>
  <c r="G612" i="12" s="1"/>
  <c r="L605" i="8"/>
  <c r="D605" i="8" s="1"/>
  <c r="M605" i="8"/>
  <c r="C605" i="8"/>
  <c r="L605" i="7"/>
  <c r="D605" i="7" s="1"/>
  <c r="G605" i="7" s="1"/>
  <c r="M605" i="7"/>
  <c r="I605" i="7"/>
  <c r="C605" i="7"/>
  <c r="L604" i="6"/>
  <c r="D604" i="6" s="1"/>
  <c r="M604" i="6"/>
  <c r="I604" i="6"/>
  <c r="C604" i="6"/>
  <c r="L605" i="5"/>
  <c r="M605" i="5"/>
  <c r="I604" i="5"/>
  <c r="C605" i="5"/>
  <c r="D605" i="5"/>
  <c r="AX509" i="20" l="1"/>
  <c r="AV509" i="20"/>
  <c r="BA510" i="20" s="1"/>
  <c r="AE509" i="20"/>
  <c r="AB509" i="20"/>
  <c r="Z509" i="20"/>
  <c r="BD510" i="20"/>
  <c r="BB510" i="20"/>
  <c r="W509" i="20"/>
  <c r="G613" i="10"/>
  <c r="G612" i="9"/>
  <c r="G612" i="11"/>
  <c r="G605" i="8"/>
  <c r="G604" i="6"/>
  <c r="G605" i="5"/>
  <c r="S508" i="20"/>
  <c r="T509" i="20" s="1"/>
  <c r="U508" i="20"/>
  <c r="AB508" i="20" s="1"/>
  <c r="V508" i="20"/>
  <c r="AE508" i="20" s="1"/>
  <c r="AA508" i="20"/>
  <c r="AF508" i="20"/>
  <c r="AG508" i="20"/>
  <c r="AH508" i="20"/>
  <c r="AI508" i="20"/>
  <c r="AJ508" i="20"/>
  <c r="AK508" i="20"/>
  <c r="AL508" i="20"/>
  <c r="AM508" i="20"/>
  <c r="AN508" i="20"/>
  <c r="AO508" i="20"/>
  <c r="AP508" i="20"/>
  <c r="AQ508" i="20"/>
  <c r="AR508" i="20"/>
  <c r="AS508" i="20"/>
  <c r="BC509" i="20" s="1"/>
  <c r="AT508" i="20"/>
  <c r="AU508" i="20"/>
  <c r="AW508" i="20"/>
  <c r="AY508" i="20"/>
  <c r="AZ508" i="20"/>
  <c r="B468" i="25"/>
  <c r="D468" i="25"/>
  <c r="M468" i="25"/>
  <c r="K468" i="25"/>
  <c r="I468" i="25"/>
  <c r="L612" i="10"/>
  <c r="M612" i="10"/>
  <c r="I611" i="10"/>
  <c r="C612" i="10"/>
  <c r="D612" i="10"/>
  <c r="L611" i="9"/>
  <c r="M611" i="9"/>
  <c r="I610" i="9"/>
  <c r="C611" i="9"/>
  <c r="D611" i="9"/>
  <c r="L611" i="11"/>
  <c r="M611" i="11"/>
  <c r="I610" i="11"/>
  <c r="C611" i="11"/>
  <c r="D611" i="11"/>
  <c r="L611" i="12"/>
  <c r="D611" i="12" s="1"/>
  <c r="G611" i="12" s="1"/>
  <c r="M611" i="12"/>
  <c r="I610" i="12"/>
  <c r="C611" i="12"/>
  <c r="L604" i="8"/>
  <c r="M604" i="8"/>
  <c r="I604" i="8"/>
  <c r="C604" i="8"/>
  <c r="D604" i="8"/>
  <c r="L604" i="7"/>
  <c r="D604" i="7" s="1"/>
  <c r="M604" i="7"/>
  <c r="I604" i="7"/>
  <c r="C604" i="7"/>
  <c r="L603" i="6"/>
  <c r="M603" i="6"/>
  <c r="I603" i="6"/>
  <c r="C603" i="6"/>
  <c r="D603" i="6"/>
  <c r="L604" i="5"/>
  <c r="D604" i="5" s="1"/>
  <c r="M604" i="5"/>
  <c r="I603" i="5"/>
  <c r="C604" i="5"/>
  <c r="Y508" i="20" l="1"/>
  <c r="AC508" i="20"/>
  <c r="BB509" i="20"/>
  <c r="BD509" i="20"/>
  <c r="AX508" i="20"/>
  <c r="Z508" i="20"/>
  <c r="AV508" i="20"/>
  <c r="BA509" i="20" s="1"/>
  <c r="X508" i="20"/>
  <c r="W508" i="20"/>
  <c r="AD508" i="20"/>
  <c r="G612" i="10"/>
  <c r="G611" i="9"/>
  <c r="G611" i="11"/>
  <c r="G604" i="8"/>
  <c r="G604" i="7"/>
  <c r="G603" i="6"/>
  <c r="G604" i="5"/>
  <c r="S507" i="20"/>
  <c r="T508" i="20" s="1"/>
  <c r="U507" i="20"/>
  <c r="AB507" i="20" s="1"/>
  <c r="V507" i="20"/>
  <c r="AE507" i="20" s="1"/>
  <c r="Y507" i="20"/>
  <c r="AA507" i="20"/>
  <c r="AF507" i="20"/>
  <c r="AG507" i="20"/>
  <c r="AH507" i="20"/>
  <c r="AI507" i="20"/>
  <c r="AJ507" i="20"/>
  <c r="AK507" i="20"/>
  <c r="AL507" i="20"/>
  <c r="AM507" i="20"/>
  <c r="AN507" i="20"/>
  <c r="AO507" i="20"/>
  <c r="AP507" i="20"/>
  <c r="AQ507" i="20"/>
  <c r="AR507" i="20"/>
  <c r="AS507" i="20"/>
  <c r="BC508" i="20" s="1"/>
  <c r="AT507" i="20"/>
  <c r="AU507" i="20"/>
  <c r="AW507" i="20"/>
  <c r="AY507" i="20"/>
  <c r="AZ507" i="20"/>
  <c r="B467" i="25"/>
  <c r="D467" i="25"/>
  <c r="M467" i="25"/>
  <c r="K467" i="25"/>
  <c r="I467" i="25"/>
  <c r="L611" i="10"/>
  <c r="M611" i="10"/>
  <c r="I610" i="10"/>
  <c r="C611" i="10"/>
  <c r="D611" i="10"/>
  <c r="L610" i="9"/>
  <c r="M610" i="9"/>
  <c r="I609" i="9"/>
  <c r="C610" i="9"/>
  <c r="D610" i="9"/>
  <c r="L610" i="11"/>
  <c r="M610" i="11"/>
  <c r="I609" i="11"/>
  <c r="C610" i="11"/>
  <c r="D610" i="11"/>
  <c r="L610" i="12"/>
  <c r="D610" i="12" s="1"/>
  <c r="G610" i="12" s="1"/>
  <c r="M610" i="12"/>
  <c r="I609" i="12"/>
  <c r="C610" i="12"/>
  <c r="L603" i="8"/>
  <c r="D603" i="8" s="1"/>
  <c r="M603" i="8"/>
  <c r="I603" i="8"/>
  <c r="C603" i="8"/>
  <c r="L603" i="7"/>
  <c r="D603" i="7" s="1"/>
  <c r="M603" i="7"/>
  <c r="I603" i="7"/>
  <c r="C603" i="7"/>
  <c r="L602" i="6"/>
  <c r="M602" i="6"/>
  <c r="I602" i="6"/>
  <c r="C602" i="6"/>
  <c r="D602" i="6"/>
  <c r="G602" i="6" s="1"/>
  <c r="L603" i="5"/>
  <c r="D603" i="5" s="1"/>
  <c r="M603" i="5"/>
  <c r="I602" i="5"/>
  <c r="C603" i="5"/>
  <c r="AC507" i="20" l="1"/>
  <c r="BB508" i="20"/>
  <c r="BD508" i="20"/>
  <c r="AX507" i="20"/>
  <c r="Z507" i="20"/>
  <c r="AV507" i="20"/>
  <c r="BA508" i="20" s="1"/>
  <c r="X507" i="20"/>
  <c r="W507" i="20"/>
  <c r="AD507" i="20"/>
  <c r="G611" i="10"/>
  <c r="G610" i="9"/>
  <c r="G610" i="11"/>
  <c r="G603" i="8"/>
  <c r="G603" i="7"/>
  <c r="G603" i="5"/>
  <c r="S506" i="20"/>
  <c r="T507" i="20" s="1"/>
  <c r="U506" i="20"/>
  <c r="AD506" i="20" s="1"/>
  <c r="V506" i="20"/>
  <c r="AC506" i="20" s="1"/>
  <c r="W506" i="20"/>
  <c r="X506" i="20"/>
  <c r="AA506" i="20"/>
  <c r="AB506" i="20"/>
  <c r="AF506" i="20"/>
  <c r="AG506" i="20"/>
  <c r="AH506" i="20"/>
  <c r="AI506" i="20"/>
  <c r="AJ506" i="20"/>
  <c r="AK506" i="20"/>
  <c r="AL506" i="20"/>
  <c r="AM506" i="20"/>
  <c r="AN506" i="20"/>
  <c r="AO506" i="20"/>
  <c r="AP506" i="20"/>
  <c r="AQ506" i="20"/>
  <c r="AR506" i="20"/>
  <c r="AS506" i="20"/>
  <c r="BC507" i="20" s="1"/>
  <c r="AT506" i="20"/>
  <c r="AU506" i="20"/>
  <c r="AW506" i="20"/>
  <c r="AX506" i="20"/>
  <c r="AY506" i="20"/>
  <c r="AZ506" i="20"/>
  <c r="B466" i="25"/>
  <c r="D466" i="25"/>
  <c r="M466" i="25"/>
  <c r="K466" i="25"/>
  <c r="I466" i="25"/>
  <c r="L610" i="10"/>
  <c r="M610" i="10"/>
  <c r="I609" i="10"/>
  <c r="C610" i="10"/>
  <c r="D610" i="10"/>
  <c r="L609" i="9"/>
  <c r="M609" i="9"/>
  <c r="I608" i="9"/>
  <c r="C609" i="9"/>
  <c r="L609" i="11"/>
  <c r="M609" i="11"/>
  <c r="I608" i="11"/>
  <c r="C609" i="11"/>
  <c r="L609" i="12"/>
  <c r="M609" i="12"/>
  <c r="I608" i="12"/>
  <c r="C609" i="12"/>
  <c r="L602" i="8"/>
  <c r="M602" i="8"/>
  <c r="I602" i="8"/>
  <c r="C602" i="8"/>
  <c r="L602" i="7"/>
  <c r="M602" i="7"/>
  <c r="I602" i="7"/>
  <c r="C602" i="7"/>
  <c r="L601" i="6"/>
  <c r="D601" i="6" s="1"/>
  <c r="M601" i="6"/>
  <c r="I601" i="6"/>
  <c r="C601" i="6"/>
  <c r="L602" i="5"/>
  <c r="M602" i="5"/>
  <c r="I601" i="5"/>
  <c r="C602" i="5"/>
  <c r="D609" i="9"/>
  <c r="D609" i="11"/>
  <c r="D609" i="12"/>
  <c r="G609" i="12" s="1"/>
  <c r="D602" i="8"/>
  <c r="D602" i="7"/>
  <c r="D602" i="5"/>
  <c r="AE506" i="20" l="1"/>
  <c r="BB507" i="20"/>
  <c r="BD507" i="20"/>
  <c r="AV506" i="20"/>
  <c r="BA507" i="20" s="1"/>
  <c r="Z506" i="20"/>
  <c r="Y506" i="20"/>
  <c r="G610" i="10"/>
  <c r="G609" i="9"/>
  <c r="G609" i="11"/>
  <c r="G602" i="8"/>
  <c r="G602" i="7"/>
  <c r="G601" i="6"/>
  <c r="G602" i="5"/>
  <c r="I607" i="9"/>
  <c r="B465" i="25"/>
  <c r="D465" i="25"/>
  <c r="M465" i="25"/>
  <c r="K465" i="25"/>
  <c r="I465" i="25"/>
  <c r="L609" i="10"/>
  <c r="M609" i="10"/>
  <c r="I608" i="10"/>
  <c r="C609" i="10"/>
  <c r="L608" i="9"/>
  <c r="M608" i="9"/>
  <c r="C608" i="9"/>
  <c r="L608" i="11"/>
  <c r="M608" i="11"/>
  <c r="I607" i="11"/>
  <c r="C608" i="11"/>
  <c r="L608" i="12"/>
  <c r="M608" i="12"/>
  <c r="I607" i="12"/>
  <c r="C608" i="12"/>
  <c r="L601" i="8"/>
  <c r="M601" i="8"/>
  <c r="I601" i="8"/>
  <c r="C601" i="8"/>
  <c r="L601" i="7"/>
  <c r="M601" i="7"/>
  <c r="I601" i="7"/>
  <c r="C601" i="7"/>
  <c r="L600" i="6"/>
  <c r="M600" i="6"/>
  <c r="I600" i="6"/>
  <c r="C600" i="6"/>
  <c r="L601" i="5"/>
  <c r="M601" i="5"/>
  <c r="I600" i="5"/>
  <c r="C601" i="5"/>
  <c r="B510" i="20" l="1"/>
  <c r="B509" i="20"/>
  <c r="B508" i="20"/>
  <c r="B507" i="20"/>
  <c r="B506" i="20"/>
  <c r="S505" i="20"/>
  <c r="T506" i="20" s="1"/>
  <c r="U505" i="20"/>
  <c r="AB505" i="20" s="1"/>
  <c r="V505" i="20"/>
  <c r="AE505" i="20" s="1"/>
  <c r="AA505" i="20"/>
  <c r="AF505" i="20"/>
  <c r="AG505" i="20"/>
  <c r="AH505" i="20"/>
  <c r="AI505" i="20"/>
  <c r="AJ505" i="20"/>
  <c r="AK505" i="20"/>
  <c r="AL505" i="20"/>
  <c r="AM505" i="20"/>
  <c r="AN505" i="20"/>
  <c r="AO505" i="20"/>
  <c r="AP505" i="20"/>
  <c r="AQ505" i="20"/>
  <c r="AR505" i="20"/>
  <c r="AS505" i="20"/>
  <c r="BC506" i="20" s="1"/>
  <c r="AT505" i="20"/>
  <c r="AU505" i="20"/>
  <c r="AW505" i="20"/>
  <c r="AY505" i="20"/>
  <c r="AZ505" i="20"/>
  <c r="D609" i="10"/>
  <c r="D608" i="9"/>
  <c r="D608" i="11"/>
  <c r="D608" i="12"/>
  <c r="G608" i="12" s="1"/>
  <c r="D601" i="8"/>
  <c r="D601" i="7"/>
  <c r="D600" i="6"/>
  <c r="D601" i="5"/>
  <c r="BB506" i="20" l="1"/>
  <c r="BD506" i="20"/>
  <c r="Y505" i="20"/>
  <c r="AC505" i="20"/>
  <c r="G609" i="10"/>
  <c r="G608" i="9"/>
  <c r="G608" i="11"/>
  <c r="G601" i="8"/>
  <c r="G601" i="7"/>
  <c r="G600" i="6"/>
  <c r="G601" i="5"/>
  <c r="AX505" i="20"/>
  <c r="Z505" i="20"/>
  <c r="AV505" i="20"/>
  <c r="BA506" i="20" s="1"/>
  <c r="X505" i="20"/>
  <c r="W505" i="20"/>
  <c r="AD505" i="20"/>
  <c r="I605" i="12"/>
  <c r="I606" i="12"/>
  <c r="I604" i="12"/>
  <c r="I605" i="11"/>
  <c r="I606" i="11"/>
  <c r="I604" i="11"/>
  <c r="S504" i="20"/>
  <c r="T505" i="20" s="1"/>
  <c r="U504" i="20"/>
  <c r="AD504" i="20" s="1"/>
  <c r="V504" i="20"/>
  <c r="AV504" i="20" s="1"/>
  <c r="BA505" i="20" s="1"/>
  <c r="AA504" i="20"/>
  <c r="AF504" i="20"/>
  <c r="AG504" i="20"/>
  <c r="AH504" i="20"/>
  <c r="AI504" i="20"/>
  <c r="AJ504" i="20"/>
  <c r="AK504" i="20"/>
  <c r="AL504" i="20"/>
  <c r="AM504" i="20"/>
  <c r="AN504" i="20"/>
  <c r="AO504" i="20"/>
  <c r="AP504" i="20"/>
  <c r="AQ504" i="20"/>
  <c r="AR504" i="20"/>
  <c r="AS504" i="20"/>
  <c r="BC505" i="20" s="1"/>
  <c r="AT504" i="20"/>
  <c r="AU504" i="20"/>
  <c r="AW504" i="20"/>
  <c r="AY504" i="20"/>
  <c r="AZ504" i="20"/>
  <c r="B464" i="25"/>
  <c r="D464" i="25"/>
  <c r="M464" i="25"/>
  <c r="K464" i="25"/>
  <c r="I464" i="25"/>
  <c r="L608" i="10"/>
  <c r="M608" i="10"/>
  <c r="I607" i="10"/>
  <c r="C608" i="10"/>
  <c r="D608" i="10"/>
  <c r="L607" i="9"/>
  <c r="M607" i="9"/>
  <c r="I606" i="9"/>
  <c r="C607" i="9"/>
  <c r="D607" i="9"/>
  <c r="L607" i="11"/>
  <c r="M607" i="11"/>
  <c r="C607" i="11"/>
  <c r="D607" i="11"/>
  <c r="L607" i="12"/>
  <c r="M607" i="12"/>
  <c r="C607" i="12"/>
  <c r="D607" i="12"/>
  <c r="G607" i="12" s="1"/>
  <c r="L600" i="8"/>
  <c r="M600" i="8"/>
  <c r="I600" i="8"/>
  <c r="C600" i="8"/>
  <c r="D600" i="8"/>
  <c r="L600" i="7"/>
  <c r="M600" i="7"/>
  <c r="I600" i="7"/>
  <c r="C600" i="7"/>
  <c r="D600" i="7"/>
  <c r="L599" i="6"/>
  <c r="M599" i="6"/>
  <c r="I599" i="6"/>
  <c r="C599" i="6"/>
  <c r="D599" i="6"/>
  <c r="L600" i="5"/>
  <c r="D600" i="5" s="1"/>
  <c r="M600" i="5"/>
  <c r="I599" i="5"/>
  <c r="C600" i="5"/>
  <c r="AE504" i="20" l="1"/>
  <c r="AC504" i="20"/>
  <c r="AB504" i="20"/>
  <c r="BD505" i="20"/>
  <c r="BB505" i="20"/>
  <c r="Z504" i="20"/>
  <c r="AX504" i="20"/>
  <c r="Y504" i="20"/>
  <c r="X504" i="20"/>
  <c r="W504" i="20"/>
  <c r="G608" i="10"/>
  <c r="G607" i="9"/>
  <c r="G607" i="11"/>
  <c r="G600" i="8"/>
  <c r="G600" i="7"/>
  <c r="G599" i="6"/>
  <c r="G600" i="5"/>
  <c r="S503" i="20"/>
  <c r="T504" i="20" s="1"/>
  <c r="U503" i="20"/>
  <c r="AD503" i="20" s="1"/>
  <c r="V503" i="20"/>
  <c r="AE503" i="20" s="1"/>
  <c r="X503" i="20"/>
  <c r="AA503" i="20"/>
  <c r="AB503" i="20"/>
  <c r="AC503" i="20"/>
  <c r="AF503" i="20"/>
  <c r="AG503" i="20"/>
  <c r="AH503" i="20"/>
  <c r="AI503" i="20"/>
  <c r="AJ503" i="20"/>
  <c r="AK503" i="20"/>
  <c r="AL503" i="20"/>
  <c r="AM503" i="20"/>
  <c r="AN503" i="20"/>
  <c r="AO503" i="20"/>
  <c r="AP503" i="20"/>
  <c r="AQ503" i="20"/>
  <c r="AR503" i="20"/>
  <c r="AS503" i="20"/>
  <c r="BC504" i="20" s="1"/>
  <c r="AT503" i="20"/>
  <c r="AU503" i="20"/>
  <c r="AW503" i="20"/>
  <c r="AX503" i="20"/>
  <c r="AY503" i="20"/>
  <c r="AZ503" i="20"/>
  <c r="B463" i="25"/>
  <c r="D463" i="25"/>
  <c r="M463" i="25"/>
  <c r="K463" i="25"/>
  <c r="I463" i="25"/>
  <c r="L607" i="10"/>
  <c r="M607" i="10"/>
  <c r="I606" i="10"/>
  <c r="C607" i="10"/>
  <c r="D607" i="10"/>
  <c r="L606" i="9"/>
  <c r="M606" i="9"/>
  <c r="I605" i="9"/>
  <c r="C606" i="9"/>
  <c r="D606" i="9"/>
  <c r="L606" i="11"/>
  <c r="D606" i="11" s="1"/>
  <c r="M606" i="11"/>
  <c r="C606" i="11"/>
  <c r="L606" i="12"/>
  <c r="M606" i="12"/>
  <c r="C606" i="12"/>
  <c r="D606" i="12"/>
  <c r="G606" i="12" s="1"/>
  <c r="L599" i="8"/>
  <c r="D599" i="8" s="1"/>
  <c r="M599" i="8"/>
  <c r="I599" i="8"/>
  <c r="C599" i="8"/>
  <c r="L599" i="7"/>
  <c r="M599" i="7"/>
  <c r="I599" i="7"/>
  <c r="C599" i="7"/>
  <c r="D599" i="7"/>
  <c r="L598" i="6"/>
  <c r="M598" i="6"/>
  <c r="I598" i="6"/>
  <c r="C598" i="6"/>
  <c r="D598" i="6"/>
  <c r="L599" i="5"/>
  <c r="D599" i="5" s="1"/>
  <c r="M599" i="5"/>
  <c r="I598" i="5"/>
  <c r="C599" i="5"/>
  <c r="AV503" i="20" l="1"/>
  <c r="BA504" i="20" s="1"/>
  <c r="BD504" i="20"/>
  <c r="BB504" i="20"/>
  <c r="Z503" i="20"/>
  <c r="Y503" i="20"/>
  <c r="W503" i="20"/>
  <c r="G607" i="10"/>
  <c r="G606" i="9"/>
  <c r="G606" i="11"/>
  <c r="G599" i="8"/>
  <c r="G599" i="7"/>
  <c r="G598" i="6"/>
  <c r="G599" i="5"/>
  <c r="I605" i="10"/>
  <c r="I604" i="9"/>
  <c r="S502" i="20"/>
  <c r="T503" i="20" s="1"/>
  <c r="U502" i="20"/>
  <c r="V502" i="20"/>
  <c r="AC502" i="20" s="1"/>
  <c r="AA502" i="20"/>
  <c r="AF502" i="20"/>
  <c r="AG502" i="20"/>
  <c r="AH502" i="20"/>
  <c r="AI502" i="20"/>
  <c r="AJ502" i="20"/>
  <c r="AK502" i="20"/>
  <c r="AL502" i="20"/>
  <c r="AM502" i="20"/>
  <c r="AN502" i="20"/>
  <c r="AO502" i="20"/>
  <c r="AP502" i="20"/>
  <c r="AQ502" i="20"/>
  <c r="AR502" i="20"/>
  <c r="AS502" i="20"/>
  <c r="BC503" i="20" s="1"/>
  <c r="AT502" i="20"/>
  <c r="AU502" i="20"/>
  <c r="AW502" i="20"/>
  <c r="AY502" i="20"/>
  <c r="AZ502" i="20"/>
  <c r="B462" i="25"/>
  <c r="D462" i="25"/>
  <c r="M462" i="25"/>
  <c r="K462" i="25"/>
  <c r="I462" i="25"/>
  <c r="L606" i="10"/>
  <c r="M606" i="10"/>
  <c r="I604" i="10"/>
  <c r="C606" i="10"/>
  <c r="D606" i="10"/>
  <c r="L605" i="9"/>
  <c r="M605" i="9"/>
  <c r="I603" i="9"/>
  <c r="C605" i="9"/>
  <c r="D605" i="9"/>
  <c r="L605" i="11"/>
  <c r="M605" i="11"/>
  <c r="I603" i="11"/>
  <c r="C605" i="11"/>
  <c r="D605" i="11"/>
  <c r="L605" i="12"/>
  <c r="M605" i="12"/>
  <c r="I603" i="12"/>
  <c r="C605" i="12"/>
  <c r="D605" i="12"/>
  <c r="G605" i="12" s="1"/>
  <c r="L598" i="8"/>
  <c r="D598" i="8" s="1"/>
  <c r="M598" i="8"/>
  <c r="I598" i="8"/>
  <c r="C598" i="8"/>
  <c r="L598" i="7"/>
  <c r="D598" i="7" s="1"/>
  <c r="M598" i="7"/>
  <c r="I598" i="7"/>
  <c r="C598" i="7"/>
  <c r="L597" i="6"/>
  <c r="M597" i="6"/>
  <c r="I597" i="6"/>
  <c r="C597" i="6"/>
  <c r="D597" i="6"/>
  <c r="L598" i="5"/>
  <c r="D598" i="5" s="1"/>
  <c r="M598" i="5"/>
  <c r="I597" i="5"/>
  <c r="C598" i="5"/>
  <c r="W502" i="20" l="1"/>
  <c r="AE502" i="20"/>
  <c r="G598" i="8"/>
  <c r="AB502" i="20"/>
  <c r="BB503" i="20"/>
  <c r="BD503" i="20"/>
  <c r="Z502" i="20"/>
  <c r="AX502" i="20"/>
  <c r="Y502" i="20"/>
  <c r="AD502" i="20"/>
  <c r="X502" i="20"/>
  <c r="AV502" i="20"/>
  <c r="BA503" i="20" s="1"/>
  <c r="G606" i="10"/>
  <c r="G605" i="9"/>
  <c r="G605" i="11"/>
  <c r="G598" i="7"/>
  <c r="G597" i="6"/>
  <c r="G598" i="5"/>
  <c r="B461" i="25"/>
  <c r="D461" i="25"/>
  <c r="M461" i="25"/>
  <c r="K461" i="25"/>
  <c r="I461" i="25"/>
  <c r="L605" i="10"/>
  <c r="M605" i="10"/>
  <c r="C605" i="10"/>
  <c r="L604" i="9"/>
  <c r="M604" i="9"/>
  <c r="C604" i="9"/>
  <c r="L604" i="11"/>
  <c r="M604" i="11"/>
  <c r="C604" i="11"/>
  <c r="L604" i="12"/>
  <c r="M604" i="12"/>
  <c r="C604" i="12"/>
  <c r="L597" i="8"/>
  <c r="M597" i="8"/>
  <c r="I597" i="8"/>
  <c r="C597" i="8"/>
  <c r="L597" i="7"/>
  <c r="M597" i="7"/>
  <c r="I597" i="7"/>
  <c r="C597" i="7"/>
  <c r="L596" i="6"/>
  <c r="M596" i="6"/>
  <c r="I596" i="6"/>
  <c r="C596" i="6"/>
  <c r="L597" i="5"/>
  <c r="M597" i="5"/>
  <c r="C597" i="5"/>
  <c r="S501" i="20" l="1"/>
  <c r="T502" i="20" s="1"/>
  <c r="U501" i="20"/>
  <c r="AD501" i="20" s="1"/>
  <c r="V501" i="20"/>
  <c r="Y501" i="20" s="1"/>
  <c r="AA501" i="20"/>
  <c r="AF501" i="20"/>
  <c r="AG501" i="20"/>
  <c r="AH501" i="20"/>
  <c r="AI501" i="20"/>
  <c r="AJ501" i="20"/>
  <c r="AK501" i="20"/>
  <c r="AL501" i="20"/>
  <c r="AM501" i="20"/>
  <c r="AN501" i="20"/>
  <c r="AO501" i="20"/>
  <c r="AP501" i="20"/>
  <c r="AQ501" i="20"/>
  <c r="AR501" i="20"/>
  <c r="AS501" i="20"/>
  <c r="BC502" i="20" s="1"/>
  <c r="AT501" i="20"/>
  <c r="AU501" i="20"/>
  <c r="AW501" i="20"/>
  <c r="AY501" i="20"/>
  <c r="AZ501" i="20"/>
  <c r="D605" i="10"/>
  <c r="D604" i="9"/>
  <c r="D604" i="11"/>
  <c r="D604" i="12"/>
  <c r="G604" i="12" s="1"/>
  <c r="D597" i="8"/>
  <c r="D597" i="7"/>
  <c r="D596" i="6"/>
  <c r="D597" i="5"/>
  <c r="I596" i="5"/>
  <c r="BD502" i="20" l="1"/>
  <c r="BB502" i="20"/>
  <c r="AE501" i="20"/>
  <c r="AC501" i="20"/>
  <c r="G605" i="10"/>
  <c r="G604" i="9"/>
  <c r="G604" i="11"/>
  <c r="G597" i="8"/>
  <c r="G597" i="7"/>
  <c r="G596" i="6"/>
  <c r="G597" i="5"/>
  <c r="AB501" i="20"/>
  <c r="AX501" i="20"/>
  <c r="Z501" i="20"/>
  <c r="AV501" i="20"/>
  <c r="BA502" i="20" s="1"/>
  <c r="X501" i="20"/>
  <c r="W501" i="20"/>
  <c r="B460" i="25"/>
  <c r="D460" i="25"/>
  <c r="M460" i="25"/>
  <c r="K460" i="25"/>
  <c r="I460" i="25"/>
  <c r="L604" i="10"/>
  <c r="M604" i="10"/>
  <c r="C604" i="10"/>
  <c r="L603" i="9"/>
  <c r="M603" i="9"/>
  <c r="C603" i="9"/>
  <c r="L603" i="11"/>
  <c r="M603" i="11"/>
  <c r="C603" i="11"/>
  <c r="L603" i="12"/>
  <c r="M603" i="12"/>
  <c r="C603" i="12"/>
  <c r="L596" i="8"/>
  <c r="M596" i="8"/>
  <c r="I596" i="8"/>
  <c r="C596" i="8"/>
  <c r="L596" i="7"/>
  <c r="M596" i="7"/>
  <c r="I596" i="7"/>
  <c r="C596" i="7"/>
  <c r="L595" i="6"/>
  <c r="M595" i="6"/>
  <c r="I595" i="6"/>
  <c r="C595" i="6"/>
  <c r="L596" i="5"/>
  <c r="M596" i="5"/>
  <c r="I595" i="5"/>
  <c r="C596" i="5"/>
  <c r="D604" i="10" l="1"/>
  <c r="D603" i="9"/>
  <c r="D603" i="11"/>
  <c r="D603" i="12"/>
  <c r="G603" i="12" s="1"/>
  <c r="D596" i="8"/>
  <c r="D596" i="7"/>
  <c r="D595" i="6"/>
  <c r="D596" i="5"/>
  <c r="G604" i="10" l="1"/>
  <c r="G603" i="9"/>
  <c r="G603" i="11"/>
  <c r="G596" i="8"/>
  <c r="G596" i="7"/>
  <c r="G595" i="6"/>
  <c r="G596" i="5"/>
  <c r="B505" i="20"/>
  <c r="B504" i="20"/>
  <c r="B503" i="20"/>
  <c r="B502" i="20"/>
  <c r="B501" i="20"/>
  <c r="S500" i="20"/>
  <c r="T501" i="20" s="1"/>
  <c r="U500" i="20"/>
  <c r="X500" i="20" s="1"/>
  <c r="V500" i="20"/>
  <c r="AC500" i="20" s="1"/>
  <c r="AA500" i="20"/>
  <c r="AF500" i="20"/>
  <c r="AG500" i="20"/>
  <c r="AH500" i="20"/>
  <c r="AI500" i="20"/>
  <c r="AJ500" i="20"/>
  <c r="AK500" i="20"/>
  <c r="AL500" i="20"/>
  <c r="AM500" i="20"/>
  <c r="AN500" i="20"/>
  <c r="AO500" i="20"/>
  <c r="AP500" i="20"/>
  <c r="AQ500" i="20"/>
  <c r="AR500" i="20"/>
  <c r="AS500" i="20"/>
  <c r="BC501" i="20" s="1"/>
  <c r="AT500" i="20"/>
  <c r="AU500" i="20"/>
  <c r="AW500" i="20"/>
  <c r="AY500" i="20"/>
  <c r="AZ500" i="20"/>
  <c r="I603" i="10"/>
  <c r="I602" i="9"/>
  <c r="I602" i="11"/>
  <c r="I602" i="12"/>
  <c r="BD501" i="20" l="1"/>
  <c r="BB501" i="20"/>
  <c r="AX500" i="20"/>
  <c r="Y500" i="20"/>
  <c r="Z500" i="20"/>
  <c r="AV500" i="20"/>
  <c r="BA501" i="20" s="1"/>
  <c r="AD500" i="20"/>
  <c r="AB500" i="20"/>
  <c r="AE500" i="20"/>
  <c r="W500" i="20"/>
  <c r="S499" i="20"/>
  <c r="T500" i="20" s="1"/>
  <c r="U499" i="20"/>
  <c r="V499" i="20"/>
  <c r="AC499" i="20" s="1"/>
  <c r="W499" i="20"/>
  <c r="X499" i="20"/>
  <c r="AA499" i="20"/>
  <c r="AF499" i="20"/>
  <c r="AG499" i="20"/>
  <c r="AH499" i="20"/>
  <c r="AI499" i="20"/>
  <c r="AJ499" i="20"/>
  <c r="AK499" i="20"/>
  <c r="AL499" i="20"/>
  <c r="AM499" i="20"/>
  <c r="AN499" i="20"/>
  <c r="AO499" i="20"/>
  <c r="AP499" i="20"/>
  <c r="AQ499" i="20"/>
  <c r="AR499" i="20"/>
  <c r="AS499" i="20"/>
  <c r="BC500" i="20" s="1"/>
  <c r="AT499" i="20"/>
  <c r="AU499" i="20"/>
  <c r="AW499" i="20"/>
  <c r="AY499" i="20"/>
  <c r="AZ499" i="20"/>
  <c r="B459" i="25"/>
  <c r="D459" i="25"/>
  <c r="M459" i="25"/>
  <c r="K459" i="25"/>
  <c r="I459" i="25"/>
  <c r="L603" i="10"/>
  <c r="D603" i="10" s="1"/>
  <c r="M603" i="10"/>
  <c r="I602" i="10"/>
  <c r="C603" i="10"/>
  <c r="L602" i="9"/>
  <c r="D602" i="9" s="1"/>
  <c r="M602" i="9"/>
  <c r="I601" i="9"/>
  <c r="C602" i="9"/>
  <c r="L602" i="11"/>
  <c r="M602" i="11"/>
  <c r="I601" i="11"/>
  <c r="C602" i="11"/>
  <c r="D602" i="11"/>
  <c r="L602" i="12"/>
  <c r="M602" i="12"/>
  <c r="I601" i="12"/>
  <c r="C602" i="12"/>
  <c r="D602" i="12"/>
  <c r="G602" i="12" s="1"/>
  <c r="L595" i="8"/>
  <c r="D595" i="8" s="1"/>
  <c r="G595" i="8" s="1"/>
  <c r="M595" i="8"/>
  <c r="I595" i="8"/>
  <c r="C595" i="8"/>
  <c r="L595" i="7"/>
  <c r="D595" i="7" s="1"/>
  <c r="M595" i="7"/>
  <c r="I595" i="7"/>
  <c r="C595" i="7"/>
  <c r="L594" i="6"/>
  <c r="D594" i="6" s="1"/>
  <c r="M594" i="6"/>
  <c r="I594" i="6"/>
  <c r="C594" i="6"/>
  <c r="L595" i="5"/>
  <c r="D595" i="5" s="1"/>
  <c r="M595" i="5"/>
  <c r="I594" i="5"/>
  <c r="C595" i="5"/>
  <c r="AX499" i="20" l="1"/>
  <c r="AV499" i="20"/>
  <c r="BA500" i="20" s="1"/>
  <c r="AE499" i="20"/>
  <c r="AD499" i="20"/>
  <c r="AB499" i="20"/>
  <c r="BD500" i="20"/>
  <c r="BB500" i="20"/>
  <c r="Z499" i="20"/>
  <c r="Y499" i="20"/>
  <c r="G603" i="10"/>
  <c r="G602" i="9"/>
  <c r="G602" i="11"/>
  <c r="G595" i="7"/>
  <c r="G594" i="6"/>
  <c r="G595" i="5"/>
  <c r="I594" i="8"/>
  <c r="I593" i="8"/>
  <c r="I594" i="7"/>
  <c r="I593" i="7"/>
  <c r="I593" i="6"/>
  <c r="I592" i="6"/>
  <c r="I593" i="5"/>
  <c r="S498" i="20" l="1"/>
  <c r="T499" i="20" s="1"/>
  <c r="U498" i="20"/>
  <c r="AB498" i="20" s="1"/>
  <c r="V498" i="20"/>
  <c r="AE498" i="20" s="1"/>
  <c r="Y498" i="20"/>
  <c r="AA498" i="20"/>
  <c r="AC498" i="20"/>
  <c r="AF498" i="20"/>
  <c r="AG498" i="20"/>
  <c r="AH498" i="20"/>
  <c r="AI498" i="20"/>
  <c r="AJ498" i="20"/>
  <c r="AK498" i="20"/>
  <c r="AL498" i="20"/>
  <c r="AM498" i="20"/>
  <c r="AN498" i="20"/>
  <c r="AO498" i="20"/>
  <c r="AP498" i="20"/>
  <c r="AQ498" i="20"/>
  <c r="AR498" i="20"/>
  <c r="AS498" i="20"/>
  <c r="BC499" i="20" s="1"/>
  <c r="AT498" i="20"/>
  <c r="AU498" i="20"/>
  <c r="AW498" i="20"/>
  <c r="AY498" i="20"/>
  <c r="AZ498" i="20"/>
  <c r="B458" i="25"/>
  <c r="D458" i="25"/>
  <c r="M458" i="25"/>
  <c r="K458" i="25"/>
  <c r="I458" i="25"/>
  <c r="L602" i="10"/>
  <c r="M602" i="10"/>
  <c r="I601" i="10"/>
  <c r="C602" i="10"/>
  <c r="D602" i="10"/>
  <c r="L601" i="9"/>
  <c r="M601" i="9"/>
  <c r="I600" i="9"/>
  <c r="C601" i="9"/>
  <c r="D601" i="9"/>
  <c r="L601" i="11"/>
  <c r="M601" i="11"/>
  <c r="I600" i="11"/>
  <c r="C601" i="11"/>
  <c r="D601" i="11"/>
  <c r="L601" i="12"/>
  <c r="M601" i="12"/>
  <c r="I600" i="12"/>
  <c r="C601" i="12"/>
  <c r="D601" i="12"/>
  <c r="G601" i="12" s="1"/>
  <c r="L594" i="8"/>
  <c r="M594" i="8"/>
  <c r="C594" i="8"/>
  <c r="D594" i="8"/>
  <c r="L594" i="7"/>
  <c r="M594" i="7"/>
  <c r="C594" i="7"/>
  <c r="D594" i="7"/>
  <c r="L593" i="6"/>
  <c r="M593" i="6"/>
  <c r="C593" i="6"/>
  <c r="D593" i="6"/>
  <c r="L594" i="5"/>
  <c r="M594" i="5"/>
  <c r="I592" i="5"/>
  <c r="C594" i="5"/>
  <c r="D594" i="5"/>
  <c r="BD499" i="20" l="1"/>
  <c r="BB499" i="20"/>
  <c r="AX498" i="20"/>
  <c r="Z498" i="20"/>
  <c r="AV498" i="20"/>
  <c r="BA499" i="20" s="1"/>
  <c r="X498" i="20"/>
  <c r="W498" i="20"/>
  <c r="AD498" i="20"/>
  <c r="G602" i="10"/>
  <c r="G601" i="9"/>
  <c r="G601" i="11"/>
  <c r="G594" i="8"/>
  <c r="G594" i="7"/>
  <c r="G593" i="6"/>
  <c r="G594" i="5"/>
  <c r="S497" i="20"/>
  <c r="T498" i="20" s="1"/>
  <c r="U497" i="20"/>
  <c r="AB497" i="20" s="1"/>
  <c r="V497" i="20"/>
  <c r="Y497" i="20" s="1"/>
  <c r="AA497" i="20"/>
  <c r="AF497" i="20"/>
  <c r="AG497" i="20"/>
  <c r="AH497" i="20"/>
  <c r="AI497" i="20"/>
  <c r="AJ497" i="20"/>
  <c r="AK497" i="20"/>
  <c r="AL497" i="20"/>
  <c r="AM497" i="20"/>
  <c r="AN497" i="20"/>
  <c r="AO497" i="20"/>
  <c r="AP497" i="20"/>
  <c r="AQ497" i="20"/>
  <c r="AR497" i="20"/>
  <c r="AS497" i="20"/>
  <c r="BC498" i="20" s="1"/>
  <c r="AT497" i="20"/>
  <c r="AU497" i="20"/>
  <c r="AW497" i="20"/>
  <c r="AY497" i="20"/>
  <c r="AZ497" i="20"/>
  <c r="B457" i="25"/>
  <c r="D457" i="25"/>
  <c r="M457" i="25"/>
  <c r="K457" i="25"/>
  <c r="I457" i="25"/>
  <c r="L601" i="10"/>
  <c r="M601" i="10"/>
  <c r="I600" i="10"/>
  <c r="C601" i="10"/>
  <c r="D601" i="10"/>
  <c r="L600" i="9"/>
  <c r="M600" i="9"/>
  <c r="I599" i="9"/>
  <c r="C600" i="9"/>
  <c r="D600" i="9"/>
  <c r="L600" i="11"/>
  <c r="M600" i="11"/>
  <c r="I599" i="11"/>
  <c r="C600" i="11"/>
  <c r="D600" i="11"/>
  <c r="L600" i="12"/>
  <c r="M600" i="12"/>
  <c r="I599" i="12"/>
  <c r="C600" i="12"/>
  <c r="D600" i="12"/>
  <c r="G600" i="12" s="1"/>
  <c r="L593" i="8"/>
  <c r="D593" i="8" s="1"/>
  <c r="M593" i="8"/>
  <c r="I592" i="8"/>
  <c r="C593" i="8"/>
  <c r="L593" i="7"/>
  <c r="M593" i="7"/>
  <c r="I592" i="7"/>
  <c r="C593" i="7"/>
  <c r="D593" i="7"/>
  <c r="L592" i="6"/>
  <c r="M592" i="6"/>
  <c r="I591" i="6"/>
  <c r="C592" i="6"/>
  <c r="D592" i="6"/>
  <c r="L593" i="5"/>
  <c r="M593" i="5"/>
  <c r="I591" i="5"/>
  <c r="C593" i="5"/>
  <c r="D593" i="5"/>
  <c r="AE497" i="20" l="1"/>
  <c r="AC497" i="20"/>
  <c r="BD498" i="20"/>
  <c r="BB498" i="20"/>
  <c r="AX497" i="20"/>
  <c r="Z497" i="20"/>
  <c r="AV497" i="20"/>
  <c r="BA498" i="20" s="1"/>
  <c r="X497" i="20"/>
  <c r="W497" i="20"/>
  <c r="AD497" i="20"/>
  <c r="G601" i="10"/>
  <c r="G600" i="9"/>
  <c r="G600" i="11"/>
  <c r="G593" i="8"/>
  <c r="G593" i="7"/>
  <c r="G592" i="6"/>
  <c r="G593" i="5"/>
  <c r="S496" i="20"/>
  <c r="T497" i="20" s="1"/>
  <c r="U496" i="20"/>
  <c r="AD496" i="20" s="1"/>
  <c r="V496" i="20"/>
  <c r="AV496" i="20" s="1"/>
  <c r="BA497" i="20" s="1"/>
  <c r="Y496" i="20"/>
  <c r="AA496" i="20"/>
  <c r="AC496" i="20"/>
  <c r="AE496" i="20"/>
  <c r="AF496" i="20"/>
  <c r="AG496" i="20"/>
  <c r="AH496" i="20"/>
  <c r="AI496" i="20"/>
  <c r="AJ496" i="20"/>
  <c r="AK496" i="20"/>
  <c r="AL496" i="20"/>
  <c r="AM496" i="20"/>
  <c r="AN496" i="20"/>
  <c r="AO496" i="20"/>
  <c r="AP496" i="20"/>
  <c r="AQ496" i="20"/>
  <c r="AR496" i="20"/>
  <c r="AS496" i="20"/>
  <c r="BC497" i="20" s="1"/>
  <c r="AT496" i="20"/>
  <c r="AU496" i="20"/>
  <c r="AW496" i="20"/>
  <c r="AY496" i="20"/>
  <c r="AZ496" i="20"/>
  <c r="B456" i="25"/>
  <c r="D456" i="25"/>
  <c r="M456" i="25"/>
  <c r="K456" i="25"/>
  <c r="I456" i="25"/>
  <c r="L600" i="10"/>
  <c r="M600" i="10"/>
  <c r="C600" i="10"/>
  <c r="D600" i="10"/>
  <c r="L599" i="9"/>
  <c r="M599" i="9"/>
  <c r="I598" i="9"/>
  <c r="C599" i="9"/>
  <c r="D599" i="9"/>
  <c r="L599" i="11"/>
  <c r="M599" i="11"/>
  <c r="I598" i="11"/>
  <c r="C599" i="11"/>
  <c r="D599" i="11"/>
  <c r="L599" i="12"/>
  <c r="M599" i="12"/>
  <c r="I598" i="12"/>
  <c r="C599" i="12"/>
  <c r="D599" i="12"/>
  <c r="G599" i="12" s="1"/>
  <c r="L592" i="8"/>
  <c r="M592" i="8"/>
  <c r="C592" i="8"/>
  <c r="D592" i="8"/>
  <c r="L592" i="7"/>
  <c r="M592" i="7"/>
  <c r="C592" i="7"/>
  <c r="D592" i="7"/>
  <c r="L591" i="6"/>
  <c r="M591" i="6"/>
  <c r="C591" i="6"/>
  <c r="D591" i="6"/>
  <c r="L592" i="5"/>
  <c r="M592" i="5"/>
  <c r="C592" i="5"/>
  <c r="D592" i="5"/>
  <c r="AB496" i="20" l="1"/>
  <c r="BB497" i="20"/>
  <c r="BD497" i="20"/>
  <c r="Z496" i="20"/>
  <c r="AX496" i="20"/>
  <c r="X496" i="20"/>
  <c r="W496" i="20"/>
  <c r="G600" i="10"/>
  <c r="G599" i="9"/>
  <c r="G599" i="11"/>
  <c r="G592" i="8"/>
  <c r="G592" i="7"/>
  <c r="G591" i="6"/>
  <c r="G592" i="5"/>
  <c r="B455" i="25"/>
  <c r="D455" i="25"/>
  <c r="M455" i="25"/>
  <c r="K455" i="25"/>
  <c r="I455" i="25"/>
  <c r="L599" i="10"/>
  <c r="M599" i="10"/>
  <c r="I599" i="10"/>
  <c r="C599" i="10"/>
  <c r="L598" i="9"/>
  <c r="M598" i="9"/>
  <c r="C598" i="9"/>
  <c r="L598" i="11"/>
  <c r="M598" i="11"/>
  <c r="C598" i="11"/>
  <c r="L598" i="12"/>
  <c r="M598" i="12"/>
  <c r="C598" i="12"/>
  <c r="L591" i="8"/>
  <c r="M591" i="8"/>
  <c r="I591" i="8"/>
  <c r="C591" i="8"/>
  <c r="L591" i="7"/>
  <c r="M591" i="7"/>
  <c r="I591" i="7"/>
  <c r="C591" i="7"/>
  <c r="L590" i="6"/>
  <c r="M590" i="6"/>
  <c r="I590" i="6"/>
  <c r="C590" i="6"/>
  <c r="L591" i="5"/>
  <c r="M591" i="5"/>
  <c r="I590" i="5"/>
  <c r="C591" i="5"/>
  <c r="D599" i="10" l="1"/>
  <c r="D598" i="9"/>
  <c r="D598" i="11"/>
  <c r="D598" i="12"/>
  <c r="G598" i="12" s="1"/>
  <c r="D591" i="8"/>
  <c r="D591" i="7"/>
  <c r="D590" i="6"/>
  <c r="D591" i="5"/>
  <c r="G599" i="10" l="1"/>
  <c r="G598" i="9"/>
  <c r="G598" i="11"/>
  <c r="G591" i="8"/>
  <c r="G591" i="7"/>
  <c r="G590" i="6"/>
  <c r="G591" i="5"/>
  <c r="B500" i="20"/>
  <c r="B499" i="20"/>
  <c r="B498" i="20"/>
  <c r="B497" i="20"/>
  <c r="B496" i="20"/>
  <c r="S495" i="20"/>
  <c r="T496" i="20" s="1"/>
  <c r="U495" i="20"/>
  <c r="AD495" i="20" s="1"/>
  <c r="V495" i="20"/>
  <c r="AE495" i="20" s="1"/>
  <c r="AA495" i="20"/>
  <c r="AF495" i="20"/>
  <c r="AG495" i="20"/>
  <c r="AH495" i="20"/>
  <c r="AI495" i="20"/>
  <c r="AJ495" i="20"/>
  <c r="AK495" i="20"/>
  <c r="AL495" i="20"/>
  <c r="AM495" i="20"/>
  <c r="AN495" i="20"/>
  <c r="AO495" i="20"/>
  <c r="AP495" i="20"/>
  <c r="AQ495" i="20"/>
  <c r="AR495" i="20"/>
  <c r="AS495" i="20"/>
  <c r="BC496" i="20" s="1"/>
  <c r="AT495" i="20"/>
  <c r="AU495" i="20"/>
  <c r="AW495" i="20"/>
  <c r="AY495" i="20"/>
  <c r="AZ495" i="20"/>
  <c r="I598" i="10"/>
  <c r="I597" i="9"/>
  <c r="I597" i="11"/>
  <c r="I597" i="12"/>
  <c r="BD496" i="20" l="1"/>
  <c r="BB496" i="20"/>
  <c r="AC495" i="20"/>
  <c r="Y495" i="20"/>
  <c r="AV495" i="20"/>
  <c r="BA496" i="20" s="1"/>
  <c r="AB495" i="20"/>
  <c r="AX495" i="20"/>
  <c r="Z495" i="20"/>
  <c r="X495" i="20"/>
  <c r="W495" i="20"/>
  <c r="S494" i="20"/>
  <c r="T495" i="20" s="1"/>
  <c r="U494" i="20"/>
  <c r="AD494" i="20" s="1"/>
  <c r="V494" i="20"/>
  <c r="Y494" i="20" s="1"/>
  <c r="AA494" i="20"/>
  <c r="AF494" i="20"/>
  <c r="AG494" i="20"/>
  <c r="AH494" i="20"/>
  <c r="AI494" i="20"/>
  <c r="AJ494" i="20"/>
  <c r="AK494" i="20"/>
  <c r="AL494" i="20"/>
  <c r="AM494" i="20"/>
  <c r="AN494" i="20"/>
  <c r="AO494" i="20"/>
  <c r="AP494" i="20"/>
  <c r="AQ494" i="20"/>
  <c r="AR494" i="20"/>
  <c r="AS494" i="20"/>
  <c r="BC495" i="20" s="1"/>
  <c r="AT494" i="20"/>
  <c r="AU494" i="20"/>
  <c r="AW494" i="20"/>
  <c r="AY494" i="20"/>
  <c r="AZ494" i="20"/>
  <c r="B454" i="25"/>
  <c r="D454" i="25"/>
  <c r="M454" i="25"/>
  <c r="K454" i="25"/>
  <c r="I454" i="25"/>
  <c r="L598" i="10"/>
  <c r="M598" i="10"/>
  <c r="I597" i="10"/>
  <c r="C598" i="10"/>
  <c r="D598" i="10"/>
  <c r="L597" i="9"/>
  <c r="M597" i="9"/>
  <c r="I596" i="9"/>
  <c r="C597" i="9"/>
  <c r="D597" i="9"/>
  <c r="L597" i="11"/>
  <c r="M597" i="11"/>
  <c r="I596" i="11"/>
  <c r="C597" i="11"/>
  <c r="D597" i="11"/>
  <c r="L597" i="12"/>
  <c r="D597" i="12" s="1"/>
  <c r="G597" i="12" s="1"/>
  <c r="M597" i="12"/>
  <c r="I596" i="12"/>
  <c r="C597" i="12"/>
  <c r="L590" i="8"/>
  <c r="M590" i="8"/>
  <c r="I590" i="8"/>
  <c r="C590" i="8"/>
  <c r="D590" i="8"/>
  <c r="L590" i="7"/>
  <c r="D590" i="7" s="1"/>
  <c r="M590" i="7"/>
  <c r="I590" i="7"/>
  <c r="C590" i="7"/>
  <c r="L589" i="6"/>
  <c r="M589" i="6"/>
  <c r="I589" i="6"/>
  <c r="C589" i="6"/>
  <c r="D589" i="6"/>
  <c r="L590" i="5"/>
  <c r="D590" i="5" s="1"/>
  <c r="M590" i="5"/>
  <c r="I589" i="5"/>
  <c r="C590" i="5"/>
  <c r="AC494" i="20" l="1"/>
  <c r="BD495" i="20"/>
  <c r="BB495" i="20"/>
  <c r="AE494" i="20"/>
  <c r="AB494" i="20"/>
  <c r="AX494" i="20"/>
  <c r="Z494" i="20"/>
  <c r="AV494" i="20"/>
  <c r="BA495" i="20" s="1"/>
  <c r="W494" i="20"/>
  <c r="X494" i="20"/>
  <c r="G598" i="10"/>
  <c r="G597" i="9"/>
  <c r="G597" i="11"/>
  <c r="G590" i="8"/>
  <c r="G590" i="7"/>
  <c r="G589" i="6"/>
  <c r="G590" i="5"/>
  <c r="I595" i="10"/>
  <c r="I596" i="10"/>
  <c r="S493" i="20"/>
  <c r="T494" i="20" s="1"/>
  <c r="U493" i="20"/>
  <c r="AB493" i="20" s="1"/>
  <c r="V493" i="20"/>
  <c r="AC493" i="20" s="1"/>
  <c r="AA493" i="20"/>
  <c r="AF493" i="20"/>
  <c r="AG493" i="20"/>
  <c r="AH493" i="20"/>
  <c r="AI493" i="20"/>
  <c r="AJ493" i="20"/>
  <c r="AK493" i="20"/>
  <c r="AL493" i="20"/>
  <c r="AM493" i="20"/>
  <c r="AN493" i="20"/>
  <c r="AO493" i="20"/>
  <c r="AP493" i="20"/>
  <c r="AQ493" i="20"/>
  <c r="AR493" i="20"/>
  <c r="AS493" i="20"/>
  <c r="BC494" i="20" s="1"/>
  <c r="AT493" i="20"/>
  <c r="AU493" i="20"/>
  <c r="AW493" i="20"/>
  <c r="AY493" i="20"/>
  <c r="AZ493" i="20"/>
  <c r="B453" i="25"/>
  <c r="D453" i="25"/>
  <c r="M453" i="25"/>
  <c r="K453" i="25"/>
  <c r="I453" i="25"/>
  <c r="L597" i="10"/>
  <c r="M597" i="10"/>
  <c r="C597" i="10"/>
  <c r="D597" i="10"/>
  <c r="L596" i="9"/>
  <c r="M596" i="9"/>
  <c r="I595" i="9"/>
  <c r="C596" i="9"/>
  <c r="D596" i="9"/>
  <c r="L596" i="11"/>
  <c r="M596" i="11"/>
  <c r="I595" i="11"/>
  <c r="C596" i="11"/>
  <c r="D596" i="11"/>
  <c r="L596" i="12"/>
  <c r="M596" i="12"/>
  <c r="I595" i="12"/>
  <c r="C596" i="12"/>
  <c r="D596" i="12"/>
  <c r="G596" i="12" s="1"/>
  <c r="L589" i="8"/>
  <c r="M589" i="8"/>
  <c r="I589" i="8"/>
  <c r="C589" i="8"/>
  <c r="D589" i="8"/>
  <c r="L589" i="7"/>
  <c r="D589" i="7" s="1"/>
  <c r="M589" i="7"/>
  <c r="I589" i="7"/>
  <c r="C589" i="7"/>
  <c r="L588" i="6"/>
  <c r="M588" i="6"/>
  <c r="I588" i="6"/>
  <c r="C588" i="6"/>
  <c r="D588" i="6"/>
  <c r="L589" i="5"/>
  <c r="M589" i="5"/>
  <c r="I588" i="5"/>
  <c r="C589" i="5"/>
  <c r="D589" i="5"/>
  <c r="Y493" i="20" l="1"/>
  <c r="AE493" i="20"/>
  <c r="BB494" i="20"/>
  <c r="BD494" i="20"/>
  <c r="AX493" i="20"/>
  <c r="Z493" i="20"/>
  <c r="AV493" i="20"/>
  <c r="BA494" i="20" s="1"/>
  <c r="W493" i="20"/>
  <c r="X493" i="20"/>
  <c r="AD493" i="20"/>
  <c r="G597" i="10"/>
  <c r="G596" i="9"/>
  <c r="G596" i="11"/>
  <c r="G589" i="8"/>
  <c r="G589" i="7"/>
  <c r="G588" i="6"/>
  <c r="G589" i="5"/>
  <c r="I594" i="11"/>
  <c r="I594" i="9"/>
  <c r="S492" i="20"/>
  <c r="T493" i="20" s="1"/>
  <c r="U492" i="20"/>
  <c r="Z492" i="20" s="1"/>
  <c r="V492" i="20"/>
  <c r="AE492" i="20" s="1"/>
  <c r="X492" i="20"/>
  <c r="Y492" i="20"/>
  <c r="AA492" i="20"/>
  <c r="AF492" i="20"/>
  <c r="AG492" i="20"/>
  <c r="AH492" i="20"/>
  <c r="AI492" i="20"/>
  <c r="AJ492" i="20"/>
  <c r="AK492" i="20"/>
  <c r="AL492" i="20"/>
  <c r="AM492" i="20"/>
  <c r="AN492" i="20"/>
  <c r="AO492" i="20"/>
  <c r="AP492" i="20"/>
  <c r="AQ492" i="20"/>
  <c r="AR492" i="20"/>
  <c r="AS492" i="20"/>
  <c r="BC493" i="20" s="1"/>
  <c r="AT492" i="20"/>
  <c r="AU492" i="20"/>
  <c r="AW492" i="20"/>
  <c r="AX492" i="20"/>
  <c r="AY492" i="20"/>
  <c r="AZ492" i="20"/>
  <c r="B452" i="25"/>
  <c r="D452" i="25"/>
  <c r="M452" i="25"/>
  <c r="K452" i="25"/>
  <c r="I452" i="25"/>
  <c r="L596" i="10"/>
  <c r="M596" i="10"/>
  <c r="C596" i="10"/>
  <c r="D596" i="10"/>
  <c r="L595" i="9"/>
  <c r="D595" i="9" s="1"/>
  <c r="M595" i="9"/>
  <c r="C595" i="9"/>
  <c r="L595" i="11"/>
  <c r="M595" i="11"/>
  <c r="C595" i="11"/>
  <c r="D595" i="11"/>
  <c r="L595" i="12"/>
  <c r="M595" i="12"/>
  <c r="I594" i="12"/>
  <c r="C595" i="12"/>
  <c r="D595" i="12"/>
  <c r="G595" i="12" s="1"/>
  <c r="L588" i="8"/>
  <c r="M588" i="8"/>
  <c r="I588" i="8"/>
  <c r="C588" i="8"/>
  <c r="D588" i="8"/>
  <c r="L588" i="7"/>
  <c r="D588" i="7" s="1"/>
  <c r="M588" i="7"/>
  <c r="I588" i="7"/>
  <c r="C588" i="7"/>
  <c r="L587" i="6"/>
  <c r="D587" i="6" s="1"/>
  <c r="M587" i="6"/>
  <c r="I587" i="6"/>
  <c r="C587" i="6"/>
  <c r="L588" i="5"/>
  <c r="D588" i="5" s="1"/>
  <c r="M588" i="5"/>
  <c r="I587" i="5"/>
  <c r="C588" i="5"/>
  <c r="AD492" i="20" l="1"/>
  <c r="AB492" i="20"/>
  <c r="AV492" i="20"/>
  <c r="BA493" i="20" s="1"/>
  <c r="BB493" i="20"/>
  <c r="BD493" i="20"/>
  <c r="W492" i="20"/>
  <c r="AC492" i="20"/>
  <c r="G596" i="10"/>
  <c r="G595" i="9"/>
  <c r="G595" i="11"/>
  <c r="G588" i="8"/>
  <c r="G588" i="7"/>
  <c r="G587" i="6"/>
  <c r="G588" i="5"/>
  <c r="S491" i="20"/>
  <c r="T492" i="20" s="1"/>
  <c r="U491" i="20"/>
  <c r="X491" i="20" s="1"/>
  <c r="V491" i="20"/>
  <c r="AC491" i="20" s="1"/>
  <c r="AA491" i="20"/>
  <c r="AF491" i="20"/>
  <c r="AG491" i="20"/>
  <c r="AH491" i="20"/>
  <c r="AI491" i="20"/>
  <c r="AJ491" i="20"/>
  <c r="AK491" i="20"/>
  <c r="AL491" i="20"/>
  <c r="AM491" i="20"/>
  <c r="AN491" i="20"/>
  <c r="AO491" i="20"/>
  <c r="AP491" i="20"/>
  <c r="AQ491" i="20"/>
  <c r="AR491" i="20"/>
  <c r="AS491" i="20"/>
  <c r="BC492" i="20" s="1"/>
  <c r="AT491" i="20"/>
  <c r="AU491" i="20"/>
  <c r="AW491" i="20"/>
  <c r="AY491" i="20"/>
  <c r="AZ491" i="20"/>
  <c r="B451" i="25"/>
  <c r="D451" i="25"/>
  <c r="M451" i="25"/>
  <c r="K451" i="25"/>
  <c r="I451" i="25"/>
  <c r="L595" i="10"/>
  <c r="M595" i="10"/>
  <c r="I594" i="10"/>
  <c r="C595" i="10"/>
  <c r="D595" i="10"/>
  <c r="L594" i="9"/>
  <c r="M594" i="9"/>
  <c r="I593" i="9"/>
  <c r="C594" i="9"/>
  <c r="D594" i="9"/>
  <c r="L594" i="11"/>
  <c r="M594" i="11"/>
  <c r="I593" i="11"/>
  <c r="C594" i="11"/>
  <c r="D594" i="11"/>
  <c r="L594" i="12"/>
  <c r="M594" i="12"/>
  <c r="I593" i="12"/>
  <c r="C594" i="12"/>
  <c r="D594" i="12"/>
  <c r="G594" i="12" s="1"/>
  <c r="L587" i="8"/>
  <c r="D587" i="8" s="1"/>
  <c r="M587" i="8"/>
  <c r="I587" i="8"/>
  <c r="C587" i="8"/>
  <c r="L587" i="7"/>
  <c r="M587" i="7"/>
  <c r="I587" i="7"/>
  <c r="C587" i="7"/>
  <c r="D587" i="7"/>
  <c r="L586" i="6"/>
  <c r="M586" i="6"/>
  <c r="I586" i="6"/>
  <c r="C586" i="6"/>
  <c r="D586" i="6"/>
  <c r="L587" i="5"/>
  <c r="D587" i="5" s="1"/>
  <c r="M587" i="5"/>
  <c r="I586" i="5"/>
  <c r="C587" i="5"/>
  <c r="Z491" i="20" l="1"/>
  <c r="AX491" i="20"/>
  <c r="AV491" i="20"/>
  <c r="BA492" i="20" s="1"/>
  <c r="AB491" i="20"/>
  <c r="Y491" i="20"/>
  <c r="AD491" i="20"/>
  <c r="BB492" i="20"/>
  <c r="BD492" i="20"/>
  <c r="AE491" i="20"/>
  <c r="W491" i="20"/>
  <c r="G595" i="10"/>
  <c r="G594" i="9"/>
  <c r="G594" i="11"/>
  <c r="G587" i="8"/>
  <c r="G587" i="7"/>
  <c r="G586" i="6"/>
  <c r="G587" i="5"/>
  <c r="B450" i="25"/>
  <c r="D450" i="25"/>
  <c r="M450" i="25"/>
  <c r="K450" i="25"/>
  <c r="I450" i="25"/>
  <c r="L594" i="10"/>
  <c r="M594" i="10"/>
  <c r="C594" i="10"/>
  <c r="L593" i="9"/>
  <c r="M593" i="9"/>
  <c r="C593" i="9"/>
  <c r="L593" i="11"/>
  <c r="M593" i="11"/>
  <c r="C593" i="11"/>
  <c r="L593" i="12"/>
  <c r="M593" i="12"/>
  <c r="C593" i="12"/>
  <c r="L586" i="8"/>
  <c r="M586" i="8"/>
  <c r="I586" i="8"/>
  <c r="C586" i="8"/>
  <c r="L586" i="7"/>
  <c r="M586" i="7"/>
  <c r="I586" i="7"/>
  <c r="C586" i="7"/>
  <c r="L585" i="6"/>
  <c r="M585" i="6"/>
  <c r="I585" i="6"/>
  <c r="C585" i="6"/>
  <c r="L586" i="5"/>
  <c r="M586" i="5"/>
  <c r="I585" i="5"/>
  <c r="C586" i="5"/>
  <c r="B495" i="20" l="1"/>
  <c r="B494" i="20"/>
  <c r="B493" i="20"/>
  <c r="B492" i="20"/>
  <c r="B491" i="20"/>
  <c r="S490" i="20"/>
  <c r="T491" i="20" s="1"/>
  <c r="U490" i="20"/>
  <c r="AB490" i="20" s="1"/>
  <c r="V490" i="20"/>
  <c r="Y490" i="20" s="1"/>
  <c r="AA490" i="20"/>
  <c r="AF490" i="20"/>
  <c r="AG490" i="20"/>
  <c r="AH490" i="20"/>
  <c r="AI490" i="20"/>
  <c r="AJ490" i="20"/>
  <c r="AK490" i="20"/>
  <c r="AL490" i="20"/>
  <c r="AM490" i="20"/>
  <c r="AN490" i="20"/>
  <c r="AO490" i="20"/>
  <c r="AP490" i="20"/>
  <c r="AQ490" i="20"/>
  <c r="AR490" i="20"/>
  <c r="AS490" i="20"/>
  <c r="BC491" i="20" s="1"/>
  <c r="AT490" i="20"/>
  <c r="AU490" i="20"/>
  <c r="AW490" i="20"/>
  <c r="AY490" i="20"/>
  <c r="AZ490" i="20"/>
  <c r="D594" i="10"/>
  <c r="I593" i="10"/>
  <c r="D593" i="9"/>
  <c r="I592" i="9"/>
  <c r="D593" i="11"/>
  <c r="I592" i="11"/>
  <c r="D593" i="12"/>
  <c r="G593" i="12" s="1"/>
  <c r="I592" i="12"/>
  <c r="D586" i="8"/>
  <c r="D586" i="7"/>
  <c r="D585" i="6"/>
  <c r="D586" i="5"/>
  <c r="BD491" i="20" l="1"/>
  <c r="BB491" i="20"/>
  <c r="AE490" i="20"/>
  <c r="AC490" i="20"/>
  <c r="G594" i="10"/>
  <c r="G593" i="9"/>
  <c r="G593" i="11"/>
  <c r="G586" i="8"/>
  <c r="G586" i="7"/>
  <c r="G585" i="6"/>
  <c r="G586" i="5"/>
  <c r="AX490" i="20"/>
  <c r="Z490" i="20"/>
  <c r="AV490" i="20"/>
  <c r="BA491" i="20" s="1"/>
  <c r="W490" i="20"/>
  <c r="X490" i="20"/>
  <c r="AD490" i="20"/>
  <c r="S489" i="20"/>
  <c r="T490" i="20" s="1"/>
  <c r="U489" i="20"/>
  <c r="AB489" i="20" s="1"/>
  <c r="V489" i="20"/>
  <c r="Y489" i="20" s="1"/>
  <c r="AA489" i="20"/>
  <c r="AC489" i="20"/>
  <c r="AE489" i="20"/>
  <c r="AF489" i="20"/>
  <c r="AG489" i="20"/>
  <c r="AH489" i="20"/>
  <c r="AI489" i="20"/>
  <c r="AJ489" i="20"/>
  <c r="AK489" i="20"/>
  <c r="AL489" i="20"/>
  <c r="AM489" i="20"/>
  <c r="AN489" i="20"/>
  <c r="AO489" i="20"/>
  <c r="AP489" i="20"/>
  <c r="AQ489" i="20"/>
  <c r="AR489" i="20"/>
  <c r="AS489" i="20"/>
  <c r="BC490" i="20" s="1"/>
  <c r="AT489" i="20"/>
  <c r="AU489" i="20"/>
  <c r="AW489" i="20"/>
  <c r="AY489" i="20"/>
  <c r="AZ489" i="20"/>
  <c r="B449" i="25"/>
  <c r="D449" i="25"/>
  <c r="M449" i="25"/>
  <c r="K449" i="25"/>
  <c r="I449" i="25"/>
  <c r="L593" i="10"/>
  <c r="M593" i="10"/>
  <c r="I592" i="10"/>
  <c r="C593" i="10"/>
  <c r="D593" i="10"/>
  <c r="L592" i="9"/>
  <c r="M592" i="9"/>
  <c r="I591" i="9"/>
  <c r="C592" i="9"/>
  <c r="D592" i="9"/>
  <c r="L592" i="11"/>
  <c r="M592" i="11"/>
  <c r="I591" i="11"/>
  <c r="C592" i="11"/>
  <c r="D592" i="11"/>
  <c r="L592" i="12"/>
  <c r="M592" i="12"/>
  <c r="I591" i="12"/>
  <c r="C592" i="12"/>
  <c r="D592" i="12"/>
  <c r="G592" i="12" s="1"/>
  <c r="L585" i="8"/>
  <c r="M585" i="8"/>
  <c r="I585" i="8"/>
  <c r="C585" i="8"/>
  <c r="D585" i="8"/>
  <c r="L585" i="7"/>
  <c r="D585" i="7" s="1"/>
  <c r="M585" i="7"/>
  <c r="I585" i="7"/>
  <c r="C585" i="7"/>
  <c r="L584" i="6"/>
  <c r="M584" i="6"/>
  <c r="I584" i="6"/>
  <c r="C584" i="6"/>
  <c r="D584" i="6"/>
  <c r="L585" i="5"/>
  <c r="M585" i="5"/>
  <c r="I584" i="5"/>
  <c r="C585" i="5"/>
  <c r="D585" i="5"/>
  <c r="BD490" i="20" l="1"/>
  <c r="BB490" i="20"/>
  <c r="AX489" i="20"/>
  <c r="Z489" i="20"/>
  <c r="AV489" i="20"/>
  <c r="BA490" i="20" s="1"/>
  <c r="X489" i="20"/>
  <c r="W489" i="20"/>
  <c r="AD489" i="20"/>
  <c r="G593" i="10"/>
  <c r="G592" i="9"/>
  <c r="G592" i="11"/>
  <c r="G585" i="8"/>
  <c r="G585" i="7"/>
  <c r="G584" i="6"/>
  <c r="G585" i="5"/>
  <c r="S488" i="20"/>
  <c r="T489" i="20" s="1"/>
  <c r="U488" i="20"/>
  <c r="X488" i="20" s="1"/>
  <c r="V488" i="20"/>
  <c r="AC488" i="20" s="1"/>
  <c r="Y488" i="20"/>
  <c r="AA488" i="20"/>
  <c r="AD488" i="20"/>
  <c r="AF488" i="20"/>
  <c r="AG488" i="20"/>
  <c r="AH488" i="20"/>
  <c r="AI488" i="20"/>
  <c r="AJ488" i="20"/>
  <c r="AK488" i="20"/>
  <c r="AL488" i="20"/>
  <c r="AM488" i="20"/>
  <c r="AN488" i="20"/>
  <c r="AO488" i="20"/>
  <c r="AP488" i="20"/>
  <c r="AQ488" i="20"/>
  <c r="AR488" i="20"/>
  <c r="AS488" i="20"/>
  <c r="BC489" i="20" s="1"/>
  <c r="AT488" i="20"/>
  <c r="AU488" i="20"/>
  <c r="AV488" i="20"/>
  <c r="BA489" i="20" s="1"/>
  <c r="AW488" i="20"/>
  <c r="AY488" i="20"/>
  <c r="AZ488" i="20"/>
  <c r="B448" i="25"/>
  <c r="D448" i="25"/>
  <c r="M448" i="25"/>
  <c r="K448" i="25"/>
  <c r="I448" i="25"/>
  <c r="L592" i="10"/>
  <c r="M592" i="10"/>
  <c r="I591" i="10"/>
  <c r="C592" i="10"/>
  <c r="D592" i="10"/>
  <c r="L591" i="9"/>
  <c r="M591" i="9"/>
  <c r="I590" i="9"/>
  <c r="C591" i="9"/>
  <c r="D591" i="9"/>
  <c r="L591" i="11"/>
  <c r="M591" i="11"/>
  <c r="I590" i="11"/>
  <c r="C591" i="11"/>
  <c r="D591" i="11"/>
  <c r="L591" i="12"/>
  <c r="M591" i="12"/>
  <c r="I590" i="12"/>
  <c r="C591" i="12"/>
  <c r="D591" i="12"/>
  <c r="G591" i="12" s="1"/>
  <c r="L584" i="8"/>
  <c r="D584" i="8" s="1"/>
  <c r="G584" i="8" s="1"/>
  <c r="M584" i="8"/>
  <c r="I584" i="8"/>
  <c r="C584" i="8"/>
  <c r="L584" i="7"/>
  <c r="M584" i="7"/>
  <c r="I584" i="7"/>
  <c r="C584" i="7"/>
  <c r="D584" i="7"/>
  <c r="L583" i="6"/>
  <c r="D583" i="6" s="1"/>
  <c r="M583" i="6"/>
  <c r="I583" i="6"/>
  <c r="C583" i="6"/>
  <c r="L584" i="5"/>
  <c r="D584" i="5" s="1"/>
  <c r="M584" i="5"/>
  <c r="I583" i="5"/>
  <c r="C584" i="5"/>
  <c r="AB488" i="20" l="1"/>
  <c r="Z488" i="20"/>
  <c r="AX488" i="20"/>
  <c r="BB489" i="20"/>
  <c r="BD489" i="20"/>
  <c r="AE488" i="20"/>
  <c r="W488" i="20"/>
  <c r="G592" i="10"/>
  <c r="G591" i="9"/>
  <c r="G591" i="11"/>
  <c r="G584" i="7"/>
  <c r="G583" i="6"/>
  <c r="G584" i="5"/>
  <c r="S487" i="20"/>
  <c r="T488" i="20" s="1"/>
  <c r="U487" i="20"/>
  <c r="AB487" i="20" s="1"/>
  <c r="V487" i="20"/>
  <c r="AE487" i="20" s="1"/>
  <c r="AA487" i="20"/>
  <c r="AF487" i="20"/>
  <c r="AG487" i="20"/>
  <c r="AH487" i="20"/>
  <c r="AI487" i="20"/>
  <c r="AJ487" i="20"/>
  <c r="AK487" i="20"/>
  <c r="AL487" i="20"/>
  <c r="AM487" i="20"/>
  <c r="AN487" i="20"/>
  <c r="AO487" i="20"/>
  <c r="AP487" i="20"/>
  <c r="AQ487" i="20"/>
  <c r="AR487" i="20"/>
  <c r="AS487" i="20"/>
  <c r="BC488" i="20" s="1"/>
  <c r="AT487" i="20"/>
  <c r="AU487" i="20"/>
  <c r="AW487" i="20"/>
  <c r="AY487" i="20"/>
  <c r="AZ487" i="20"/>
  <c r="B447" i="25"/>
  <c r="D447" i="25"/>
  <c r="M447" i="25"/>
  <c r="K447" i="25"/>
  <c r="I447" i="25"/>
  <c r="L591" i="10"/>
  <c r="M591" i="10"/>
  <c r="I590" i="10"/>
  <c r="C591" i="10"/>
  <c r="D591" i="10"/>
  <c r="L590" i="9"/>
  <c r="M590" i="9"/>
  <c r="I589" i="9"/>
  <c r="C590" i="9"/>
  <c r="D590" i="9"/>
  <c r="L590" i="11"/>
  <c r="M590" i="11"/>
  <c r="I589" i="11"/>
  <c r="C590" i="11"/>
  <c r="D590" i="11"/>
  <c r="L590" i="12"/>
  <c r="M590" i="12"/>
  <c r="I589" i="12"/>
  <c r="C590" i="12"/>
  <c r="D590" i="12"/>
  <c r="G590" i="12" s="1"/>
  <c r="L583" i="8"/>
  <c r="M583" i="8"/>
  <c r="I583" i="8"/>
  <c r="C583" i="8"/>
  <c r="D583" i="8"/>
  <c r="G583" i="8" s="1"/>
  <c r="L583" i="7"/>
  <c r="M583" i="7"/>
  <c r="I583" i="7"/>
  <c r="C583" i="7"/>
  <c r="D583" i="7"/>
  <c r="L582" i="6"/>
  <c r="D582" i="6" s="1"/>
  <c r="M582" i="6"/>
  <c r="I582" i="6"/>
  <c r="C582" i="6"/>
  <c r="L583" i="5"/>
  <c r="D583" i="5" s="1"/>
  <c r="M583" i="5"/>
  <c r="I582" i="5"/>
  <c r="C583" i="5"/>
  <c r="Y487" i="20" l="1"/>
  <c r="AC487" i="20"/>
  <c r="BD488" i="20"/>
  <c r="BB488" i="20"/>
  <c r="AX487" i="20"/>
  <c r="Z487" i="20"/>
  <c r="AV487" i="20"/>
  <c r="BA488" i="20" s="1"/>
  <c r="X487" i="20"/>
  <c r="W487" i="20"/>
  <c r="AD487" i="20"/>
  <c r="G591" i="10"/>
  <c r="G590" i="9"/>
  <c r="G590" i="11"/>
  <c r="G583" i="7"/>
  <c r="G582" i="6"/>
  <c r="G583" i="5"/>
  <c r="S486" i="20"/>
  <c r="T487" i="20" s="1"/>
  <c r="U486" i="20"/>
  <c r="V486" i="20"/>
  <c r="AV486" i="20" s="1"/>
  <c r="BA487" i="20" s="1"/>
  <c r="AA486" i="20"/>
  <c r="AC486" i="20"/>
  <c r="AD486" i="20"/>
  <c r="AE486" i="20"/>
  <c r="AF486" i="20"/>
  <c r="AG486" i="20"/>
  <c r="AH486" i="20"/>
  <c r="AI486" i="20"/>
  <c r="AJ486" i="20"/>
  <c r="AK486" i="20"/>
  <c r="AL486" i="20"/>
  <c r="AM486" i="20"/>
  <c r="AN486" i="20"/>
  <c r="AO486" i="20"/>
  <c r="AP486" i="20"/>
  <c r="AQ486" i="20"/>
  <c r="AR486" i="20"/>
  <c r="AS486" i="20"/>
  <c r="BC487" i="20" s="1"/>
  <c r="AT486" i="20"/>
  <c r="AU486" i="20"/>
  <c r="AW486" i="20"/>
  <c r="AY486" i="20"/>
  <c r="AZ486" i="20"/>
  <c r="B446" i="25"/>
  <c r="D446" i="25"/>
  <c r="M446" i="25"/>
  <c r="K446" i="25"/>
  <c r="I446" i="25"/>
  <c r="L590" i="10"/>
  <c r="M590" i="10"/>
  <c r="I589" i="10"/>
  <c r="C590" i="10"/>
  <c r="D590" i="10"/>
  <c r="G590" i="10" s="1"/>
  <c r="L589" i="9"/>
  <c r="M589" i="9"/>
  <c r="I588" i="9"/>
  <c r="C589" i="9"/>
  <c r="D589" i="9"/>
  <c r="L589" i="11"/>
  <c r="D589" i="11" s="1"/>
  <c r="M589" i="11"/>
  <c r="I588" i="11"/>
  <c r="C589" i="11"/>
  <c r="L589" i="12"/>
  <c r="D589" i="12" s="1"/>
  <c r="G589" i="12" s="1"/>
  <c r="M589" i="12"/>
  <c r="I588" i="12"/>
  <c r="C589" i="12"/>
  <c r="L582" i="8"/>
  <c r="D582" i="8" s="1"/>
  <c r="M582" i="8"/>
  <c r="I582" i="8"/>
  <c r="C582" i="8"/>
  <c r="L582" i="7"/>
  <c r="M582" i="7"/>
  <c r="I582" i="7"/>
  <c r="C582" i="7"/>
  <c r="D582" i="7"/>
  <c r="L581" i="6"/>
  <c r="M581" i="6"/>
  <c r="I581" i="6"/>
  <c r="C581" i="6"/>
  <c r="D581" i="6"/>
  <c r="L582" i="5"/>
  <c r="D582" i="5" s="1"/>
  <c r="M582" i="5"/>
  <c r="I581" i="5"/>
  <c r="C582" i="5"/>
  <c r="W486" i="20" l="1"/>
  <c r="G582" i="8"/>
  <c r="AX486" i="20"/>
  <c r="Z486" i="20"/>
  <c r="BB487" i="20"/>
  <c r="BD487" i="20"/>
  <c r="Y486" i="20"/>
  <c r="AB486" i="20"/>
  <c r="X486" i="20"/>
  <c r="G589" i="9"/>
  <c r="G589" i="11"/>
  <c r="G582" i="7"/>
  <c r="G581" i="6"/>
  <c r="G582" i="5"/>
  <c r="B445" i="25"/>
  <c r="D445" i="25"/>
  <c r="M445" i="25"/>
  <c r="K445" i="25"/>
  <c r="I445" i="25"/>
  <c r="L589" i="10"/>
  <c r="M589" i="10"/>
  <c r="C589" i="10"/>
  <c r="L588" i="9"/>
  <c r="M588" i="9"/>
  <c r="C588" i="9"/>
  <c r="L588" i="11"/>
  <c r="M588" i="11"/>
  <c r="C588" i="11"/>
  <c r="L588" i="12"/>
  <c r="M588" i="12"/>
  <c r="C588" i="12"/>
  <c r="L581" i="8"/>
  <c r="M581" i="8"/>
  <c r="I581" i="8"/>
  <c r="C581" i="8"/>
  <c r="L581" i="7"/>
  <c r="M581" i="7"/>
  <c r="I581" i="7"/>
  <c r="C581" i="7"/>
  <c r="L580" i="6"/>
  <c r="M580" i="6"/>
  <c r="I580" i="6"/>
  <c r="C580" i="6"/>
  <c r="L581" i="5"/>
  <c r="M581" i="5"/>
  <c r="I580" i="5"/>
  <c r="C581" i="5"/>
  <c r="D589" i="10" l="1"/>
  <c r="D588" i="9"/>
  <c r="D588" i="11"/>
  <c r="D588" i="12"/>
  <c r="G588" i="12" s="1"/>
  <c r="D581" i="8"/>
  <c r="D581" i="7"/>
  <c r="D580" i="6"/>
  <c r="D581" i="5"/>
  <c r="G589" i="10" l="1"/>
  <c r="G588" i="9"/>
  <c r="G588" i="11"/>
  <c r="G581" i="8"/>
  <c r="G581" i="7"/>
  <c r="G580" i="6"/>
  <c r="G581" i="5"/>
  <c r="D584" i="11"/>
  <c r="D585" i="11"/>
  <c r="D586" i="11"/>
  <c r="D587" i="11"/>
  <c r="B490" i="20" l="1"/>
  <c r="B489" i="20"/>
  <c r="B488" i="20"/>
  <c r="B487" i="20"/>
  <c r="B486" i="20"/>
  <c r="D585" i="10"/>
  <c r="D586" i="10"/>
  <c r="D587" i="10"/>
  <c r="D588" i="10"/>
  <c r="S485" i="20"/>
  <c r="T486" i="20" s="1"/>
  <c r="U485" i="20"/>
  <c r="AB485" i="20" s="1"/>
  <c r="V485" i="20"/>
  <c r="AE485" i="20" s="1"/>
  <c r="AA485" i="20"/>
  <c r="AF485" i="20"/>
  <c r="AG485" i="20"/>
  <c r="AH485" i="20"/>
  <c r="AI485" i="20"/>
  <c r="AJ485" i="20"/>
  <c r="AK485" i="20"/>
  <c r="AL485" i="20"/>
  <c r="AM485" i="20"/>
  <c r="AN485" i="20"/>
  <c r="AO485" i="20"/>
  <c r="AP485" i="20"/>
  <c r="AQ485" i="20"/>
  <c r="AR485" i="20"/>
  <c r="AS485" i="20"/>
  <c r="BC486" i="20" s="1"/>
  <c r="AT485" i="20"/>
  <c r="AU485" i="20"/>
  <c r="AW485" i="20"/>
  <c r="AY485" i="20"/>
  <c r="AZ485" i="20"/>
  <c r="I588" i="10"/>
  <c r="I587" i="9"/>
  <c r="I587" i="11"/>
  <c r="I587" i="12"/>
  <c r="BD486" i="20" l="1"/>
  <c r="BB486" i="20"/>
  <c r="AC485" i="20"/>
  <c r="Y485" i="20"/>
  <c r="AX485" i="20"/>
  <c r="Z485" i="20"/>
  <c r="AV485" i="20"/>
  <c r="BA486" i="20" s="1"/>
  <c r="X485" i="20"/>
  <c r="W485" i="20"/>
  <c r="AD485" i="20"/>
  <c r="S484" i="20"/>
  <c r="T485" i="20" s="1"/>
  <c r="U484" i="20"/>
  <c r="AD484" i="20" s="1"/>
  <c r="V484" i="20"/>
  <c r="AC484" i="20" s="1"/>
  <c r="Y484" i="20"/>
  <c r="AA484" i="20"/>
  <c r="AF484" i="20"/>
  <c r="AG484" i="20"/>
  <c r="AH484" i="20"/>
  <c r="AI484" i="20"/>
  <c r="AJ484" i="20"/>
  <c r="AK484" i="20"/>
  <c r="AL484" i="20"/>
  <c r="AM484" i="20"/>
  <c r="AN484" i="20"/>
  <c r="AO484" i="20"/>
  <c r="AP484" i="20"/>
  <c r="AQ484" i="20"/>
  <c r="AR484" i="20"/>
  <c r="AS484" i="20"/>
  <c r="BC485" i="20" s="1"/>
  <c r="AT484" i="20"/>
  <c r="AU484" i="20"/>
  <c r="AW484" i="20"/>
  <c r="AY484" i="20"/>
  <c r="AZ484" i="20"/>
  <c r="B444" i="25"/>
  <c r="D444" i="25"/>
  <c r="M444" i="25"/>
  <c r="K444" i="25"/>
  <c r="I444" i="25"/>
  <c r="L588" i="10"/>
  <c r="M588" i="10"/>
  <c r="I587" i="10"/>
  <c r="G588" i="10"/>
  <c r="C588" i="10"/>
  <c r="L587" i="9"/>
  <c r="M587" i="9"/>
  <c r="I586" i="9"/>
  <c r="C587" i="9"/>
  <c r="D587" i="9"/>
  <c r="L587" i="11"/>
  <c r="M587" i="11"/>
  <c r="I586" i="11"/>
  <c r="G587" i="11"/>
  <c r="C587" i="11"/>
  <c r="L587" i="12"/>
  <c r="M587" i="12"/>
  <c r="I586" i="12"/>
  <c r="C587" i="12"/>
  <c r="D587" i="12"/>
  <c r="G587" i="12" s="1"/>
  <c r="L580" i="8"/>
  <c r="D580" i="8" s="1"/>
  <c r="G580" i="8" s="1"/>
  <c r="M580" i="8"/>
  <c r="I580" i="8"/>
  <c r="C580" i="8"/>
  <c r="L580" i="7"/>
  <c r="D580" i="7" s="1"/>
  <c r="M580" i="7"/>
  <c r="I580" i="7"/>
  <c r="C580" i="7"/>
  <c r="L579" i="6"/>
  <c r="M579" i="6"/>
  <c r="I579" i="6"/>
  <c r="C579" i="6"/>
  <c r="D579" i="6"/>
  <c r="L580" i="5"/>
  <c r="D580" i="5" s="1"/>
  <c r="M580" i="5"/>
  <c r="I579" i="5"/>
  <c r="C580" i="5"/>
  <c r="BD485" i="20" l="1"/>
  <c r="BB485" i="20"/>
  <c r="AE484" i="20"/>
  <c r="AB484" i="20"/>
  <c r="AX484" i="20"/>
  <c r="Z484" i="20"/>
  <c r="AV484" i="20"/>
  <c r="BA485" i="20" s="1"/>
  <c r="X484" i="20"/>
  <c r="W484" i="20"/>
  <c r="G587" i="9"/>
  <c r="G580" i="7"/>
  <c r="G579" i="6"/>
  <c r="G580" i="5"/>
  <c r="C584" i="12"/>
  <c r="C585" i="12"/>
  <c r="C586" i="12"/>
  <c r="I585" i="12"/>
  <c r="L585" i="12"/>
  <c r="D585" i="12" s="1"/>
  <c r="G585" i="12" s="1"/>
  <c r="M585" i="12"/>
  <c r="D583" i="12"/>
  <c r="D586" i="12"/>
  <c r="G586" i="12"/>
  <c r="L586" i="12"/>
  <c r="M586" i="12"/>
  <c r="S483" i="20"/>
  <c r="T484" i="20" s="1"/>
  <c r="U483" i="20"/>
  <c r="AD483" i="20" s="1"/>
  <c r="V483" i="20"/>
  <c r="AC483" i="20" s="1"/>
  <c r="AA483" i="20"/>
  <c r="AF483" i="20"/>
  <c r="AG483" i="20"/>
  <c r="AH483" i="20"/>
  <c r="AI483" i="20"/>
  <c r="AJ483" i="20"/>
  <c r="AK483" i="20"/>
  <c r="AL483" i="20"/>
  <c r="AM483" i="20"/>
  <c r="AN483" i="20"/>
  <c r="AO483" i="20"/>
  <c r="AP483" i="20"/>
  <c r="AQ483" i="20"/>
  <c r="AR483" i="20"/>
  <c r="AS483" i="20"/>
  <c r="BC484" i="20" s="1"/>
  <c r="AT483" i="20"/>
  <c r="AU483" i="20"/>
  <c r="AW483" i="20"/>
  <c r="AY483" i="20"/>
  <c r="AZ483" i="20"/>
  <c r="B443" i="25"/>
  <c r="D443" i="25"/>
  <c r="M443" i="25"/>
  <c r="K443" i="25"/>
  <c r="I443" i="25"/>
  <c r="L587" i="10"/>
  <c r="M587" i="10"/>
  <c r="G587" i="10"/>
  <c r="C587" i="10"/>
  <c r="L586" i="9"/>
  <c r="M586" i="9"/>
  <c r="I585" i="9"/>
  <c r="C586" i="9"/>
  <c r="D586" i="9"/>
  <c r="L586" i="11"/>
  <c r="M586" i="11"/>
  <c r="G586" i="11"/>
  <c r="C586" i="11"/>
  <c r="L579" i="8"/>
  <c r="D579" i="8" s="1"/>
  <c r="M579" i="8"/>
  <c r="I579" i="8"/>
  <c r="C579" i="8"/>
  <c r="L579" i="7"/>
  <c r="M579" i="7"/>
  <c r="I579" i="7"/>
  <c r="C579" i="7"/>
  <c r="D579" i="7"/>
  <c r="L578" i="6"/>
  <c r="D578" i="6" s="1"/>
  <c r="M578" i="6"/>
  <c r="I578" i="6"/>
  <c r="C578" i="6"/>
  <c r="L579" i="5"/>
  <c r="M579" i="5"/>
  <c r="I578" i="5"/>
  <c r="C579" i="5"/>
  <c r="D579" i="5"/>
  <c r="AV483" i="20" l="1"/>
  <c r="BA484" i="20" s="1"/>
  <c r="AE483" i="20"/>
  <c r="AB483" i="20"/>
  <c r="BB484" i="20"/>
  <c r="BD484" i="20"/>
  <c r="X483" i="20"/>
  <c r="AX483" i="20"/>
  <c r="W483" i="20"/>
  <c r="Z483" i="20"/>
  <c r="Y483" i="20"/>
  <c r="G586" i="9"/>
  <c r="G579" i="8"/>
  <c r="G579" i="7"/>
  <c r="G578" i="6"/>
  <c r="G579" i="5"/>
  <c r="L584" i="12"/>
  <c r="D584" i="12" s="1"/>
  <c r="M584" i="12"/>
  <c r="I584" i="12"/>
  <c r="L584" i="11"/>
  <c r="M584" i="11"/>
  <c r="L585" i="11"/>
  <c r="M585" i="11"/>
  <c r="I585" i="11"/>
  <c r="L584" i="9"/>
  <c r="D584" i="9" s="1"/>
  <c r="M584" i="9"/>
  <c r="L585" i="9"/>
  <c r="D585" i="9" s="1"/>
  <c r="M585" i="9"/>
  <c r="C584" i="9"/>
  <c r="C585" i="9"/>
  <c r="I585" i="10"/>
  <c r="L585" i="10"/>
  <c r="M585" i="10"/>
  <c r="I586" i="10"/>
  <c r="L586" i="10"/>
  <c r="M586" i="10"/>
  <c r="C578" i="8"/>
  <c r="I578" i="8"/>
  <c r="L578" i="8"/>
  <c r="D578" i="8" s="1"/>
  <c r="M578" i="8"/>
  <c r="C578" i="7"/>
  <c r="I578" i="7"/>
  <c r="L578" i="7"/>
  <c r="D578" i="7" s="1"/>
  <c r="M578" i="7"/>
  <c r="C577" i="6"/>
  <c r="I577" i="6"/>
  <c r="L577" i="6"/>
  <c r="D577" i="6" s="1"/>
  <c r="M577" i="6"/>
  <c r="L578" i="5"/>
  <c r="M578" i="5"/>
  <c r="C578" i="5"/>
  <c r="D578" i="5"/>
  <c r="G578" i="5" s="1"/>
  <c r="K442" i="25"/>
  <c r="I442" i="25"/>
  <c r="D442" i="25"/>
  <c r="D441" i="25"/>
  <c r="I441" i="25"/>
  <c r="K441" i="25"/>
  <c r="M441" i="25"/>
  <c r="M442" i="25"/>
  <c r="B442" i="25"/>
  <c r="G586" i="10"/>
  <c r="C586" i="10"/>
  <c r="I584" i="9"/>
  <c r="I584" i="11"/>
  <c r="G585" i="11"/>
  <c r="C585" i="11"/>
  <c r="I577" i="8"/>
  <c r="I577" i="7"/>
  <c r="I576" i="6"/>
  <c r="I577" i="5"/>
  <c r="G584" i="9" l="1"/>
  <c r="G585" i="9"/>
  <c r="G578" i="8"/>
  <c r="G578" i="7"/>
  <c r="G577" i="6"/>
  <c r="B440" i="25"/>
  <c r="D440" i="25"/>
  <c r="M440" i="25"/>
  <c r="K440" i="25"/>
  <c r="I440" i="25"/>
  <c r="G585" i="10"/>
  <c r="C585" i="10"/>
  <c r="L584" i="10"/>
  <c r="M584" i="10"/>
  <c r="I584" i="10"/>
  <c r="C584" i="10"/>
  <c r="L583" i="9"/>
  <c r="M583" i="9"/>
  <c r="I583" i="9"/>
  <c r="C583" i="9"/>
  <c r="G584" i="11"/>
  <c r="C584" i="11"/>
  <c r="L583" i="11"/>
  <c r="M583" i="11"/>
  <c r="I583" i="11"/>
  <c r="C583" i="11"/>
  <c r="G584" i="12"/>
  <c r="L583" i="12"/>
  <c r="M583" i="12"/>
  <c r="I583" i="12"/>
  <c r="C583" i="12"/>
  <c r="L577" i="8"/>
  <c r="M577" i="8"/>
  <c r="C577" i="8"/>
  <c r="L577" i="7"/>
  <c r="M577" i="7"/>
  <c r="C577" i="7"/>
  <c r="L576" i="6"/>
  <c r="M576" i="6"/>
  <c r="C576" i="6"/>
  <c r="L577" i="5"/>
  <c r="M577" i="5"/>
  <c r="I576" i="5"/>
  <c r="C577" i="5"/>
  <c r="D584" i="10" l="1"/>
  <c r="D583" i="9"/>
  <c r="D583" i="11"/>
  <c r="G583" i="12"/>
  <c r="D577" i="8"/>
  <c r="D577" i="7"/>
  <c r="D576" i="6"/>
  <c r="D577" i="5"/>
  <c r="G584" i="10" l="1"/>
  <c r="G583" i="9"/>
  <c r="G583" i="11"/>
  <c r="G577" i="8"/>
  <c r="G577" i="7"/>
  <c r="G576" i="6"/>
  <c r="G577" i="5"/>
  <c r="B441" i="25"/>
  <c r="B485" i="20"/>
  <c r="B484" i="20"/>
  <c r="B483" i="20"/>
  <c r="S482" i="20"/>
  <c r="T483" i="20" s="1"/>
  <c r="U482" i="20"/>
  <c r="V482" i="20"/>
  <c r="AC482" i="20" s="1"/>
  <c r="AA482" i="20"/>
  <c r="AF482" i="20"/>
  <c r="AG482" i="20"/>
  <c r="AH482" i="20"/>
  <c r="AI482" i="20"/>
  <c r="AJ482" i="20"/>
  <c r="AK482" i="20"/>
  <c r="AL482" i="20"/>
  <c r="AM482" i="20"/>
  <c r="AN482" i="20"/>
  <c r="AO482" i="20"/>
  <c r="AP482" i="20"/>
  <c r="AQ482" i="20"/>
  <c r="AR482" i="20"/>
  <c r="AS482" i="20"/>
  <c r="BC483" i="20" s="1"/>
  <c r="AT482" i="20"/>
  <c r="AU482" i="20"/>
  <c r="AW482" i="20"/>
  <c r="AY482" i="20"/>
  <c r="AZ482" i="20"/>
  <c r="I583" i="10"/>
  <c r="I582" i="9"/>
  <c r="I582" i="11"/>
  <c r="I582" i="12"/>
  <c r="BB483" i="20" l="1"/>
  <c r="BD483" i="20"/>
  <c r="Z482" i="20"/>
  <c r="Y482" i="20"/>
  <c r="AX482" i="20"/>
  <c r="W482" i="20"/>
  <c r="AE482" i="20"/>
  <c r="AV482" i="20"/>
  <c r="BA483" i="20" s="1"/>
  <c r="X482" i="20"/>
  <c r="AD482" i="20"/>
  <c r="AB482" i="20"/>
  <c r="S481" i="20"/>
  <c r="T482" i="20" s="1"/>
  <c r="U481" i="20"/>
  <c r="V481" i="20"/>
  <c r="AC481" i="20" s="1"/>
  <c r="X481" i="20"/>
  <c r="AA481" i="20"/>
  <c r="AF481" i="20"/>
  <c r="AG481" i="20"/>
  <c r="AH481" i="20"/>
  <c r="AI481" i="20"/>
  <c r="AJ481" i="20"/>
  <c r="AK481" i="20"/>
  <c r="AL481" i="20"/>
  <c r="AM481" i="20"/>
  <c r="AN481" i="20"/>
  <c r="AO481" i="20"/>
  <c r="AP481" i="20"/>
  <c r="AQ481" i="20"/>
  <c r="AR481" i="20"/>
  <c r="AS481" i="20"/>
  <c r="BC482" i="20" s="1"/>
  <c r="AT481" i="20"/>
  <c r="AU481" i="20"/>
  <c r="AW481" i="20"/>
  <c r="AY481" i="20"/>
  <c r="AZ481" i="20"/>
  <c r="B439" i="25"/>
  <c r="D439" i="25"/>
  <c r="M439" i="25"/>
  <c r="K439" i="25"/>
  <c r="I439" i="25"/>
  <c r="L583" i="10"/>
  <c r="M583" i="10"/>
  <c r="I582" i="10"/>
  <c r="C583" i="10"/>
  <c r="D583" i="10"/>
  <c r="L582" i="9"/>
  <c r="M582" i="9"/>
  <c r="I581" i="9"/>
  <c r="C582" i="9"/>
  <c r="D582" i="9"/>
  <c r="L582" i="11"/>
  <c r="D582" i="11" s="1"/>
  <c r="M582" i="11"/>
  <c r="I581" i="11"/>
  <c r="C582" i="11"/>
  <c r="L582" i="12"/>
  <c r="D582" i="12" s="1"/>
  <c r="G582" i="12" s="1"/>
  <c r="M582" i="12"/>
  <c r="I581" i="12"/>
  <c r="C582" i="12"/>
  <c r="L576" i="8"/>
  <c r="D576" i="8" s="1"/>
  <c r="G576" i="8" s="1"/>
  <c r="M576" i="8"/>
  <c r="I576" i="8"/>
  <c r="C576" i="8"/>
  <c r="L576" i="7"/>
  <c r="D576" i="7" s="1"/>
  <c r="M576" i="7"/>
  <c r="I576" i="7"/>
  <c r="C576" i="7"/>
  <c r="L575" i="6"/>
  <c r="D575" i="6" s="1"/>
  <c r="M575" i="6"/>
  <c r="I575" i="6"/>
  <c r="C575" i="6"/>
  <c r="L576" i="5"/>
  <c r="D576" i="5" s="1"/>
  <c r="M576" i="5"/>
  <c r="I575" i="5"/>
  <c r="C576" i="5"/>
  <c r="Z481" i="20" l="1"/>
  <c r="AX481" i="20"/>
  <c r="AD481" i="20"/>
  <c r="Y481" i="20"/>
  <c r="AV481" i="20"/>
  <c r="BA482" i="20" s="1"/>
  <c r="AB481" i="20"/>
  <c r="BD482" i="20"/>
  <c r="BB482" i="20"/>
  <c r="AE481" i="20"/>
  <c r="W481" i="20"/>
  <c r="G583" i="10"/>
  <c r="G582" i="9"/>
  <c r="G582" i="11"/>
  <c r="G576" i="7"/>
  <c r="G575" i="6"/>
  <c r="G576" i="5"/>
  <c r="S480" i="20"/>
  <c r="T481" i="20" s="1"/>
  <c r="U480" i="20"/>
  <c r="V480" i="20"/>
  <c r="Y480" i="20" s="1"/>
  <c r="AA480" i="20"/>
  <c r="AF480" i="20"/>
  <c r="AG480" i="20"/>
  <c r="AH480" i="20"/>
  <c r="AI480" i="20"/>
  <c r="AJ480" i="20"/>
  <c r="AK480" i="20"/>
  <c r="AL480" i="20"/>
  <c r="AM480" i="20"/>
  <c r="AN480" i="20"/>
  <c r="AO480" i="20"/>
  <c r="AP480" i="20"/>
  <c r="AQ480" i="20"/>
  <c r="AR480" i="20"/>
  <c r="AS480" i="20"/>
  <c r="BC481" i="20" s="1"/>
  <c r="AT480" i="20"/>
  <c r="AU480" i="20"/>
  <c r="AW480" i="20"/>
  <c r="AY480" i="20"/>
  <c r="AZ480" i="20"/>
  <c r="B438" i="25"/>
  <c r="D438" i="25"/>
  <c r="M438" i="25"/>
  <c r="K438" i="25"/>
  <c r="I438" i="25"/>
  <c r="L582" i="10"/>
  <c r="M582" i="10"/>
  <c r="I581" i="10"/>
  <c r="C582" i="10"/>
  <c r="D582" i="10"/>
  <c r="L581" i="9"/>
  <c r="D581" i="9" s="1"/>
  <c r="M581" i="9"/>
  <c r="I580" i="9"/>
  <c r="C581" i="9"/>
  <c r="L581" i="11"/>
  <c r="M581" i="11"/>
  <c r="I580" i="11"/>
  <c r="C581" i="11"/>
  <c r="D581" i="11"/>
  <c r="L581" i="12"/>
  <c r="D581" i="12" s="1"/>
  <c r="G581" i="12" s="1"/>
  <c r="M581" i="12"/>
  <c r="I580" i="12"/>
  <c r="C581" i="12"/>
  <c r="L575" i="8"/>
  <c r="M575" i="8"/>
  <c r="I575" i="8"/>
  <c r="C575" i="8"/>
  <c r="D575" i="8"/>
  <c r="G575" i="8" s="1"/>
  <c r="L575" i="7"/>
  <c r="D575" i="7" s="1"/>
  <c r="M575" i="7"/>
  <c r="I575" i="7"/>
  <c r="C575" i="7"/>
  <c r="L574" i="6"/>
  <c r="D574" i="6" s="1"/>
  <c r="M574" i="6"/>
  <c r="I574" i="6"/>
  <c r="C574" i="6"/>
  <c r="L575" i="5"/>
  <c r="D575" i="5" s="1"/>
  <c r="M575" i="5"/>
  <c r="I574" i="5"/>
  <c r="C575" i="5"/>
  <c r="Z480" i="20" l="1"/>
  <c r="AV480" i="20"/>
  <c r="BA481" i="20" s="1"/>
  <c r="AD480" i="20"/>
  <c r="X480" i="20"/>
  <c r="AE480" i="20"/>
  <c r="W480" i="20"/>
  <c r="AC480" i="20"/>
  <c r="BB481" i="20"/>
  <c r="BD481" i="20"/>
  <c r="AB480" i="20"/>
  <c r="AX480" i="20"/>
  <c r="G582" i="10"/>
  <c r="G581" i="9"/>
  <c r="G581" i="11"/>
  <c r="G575" i="7"/>
  <c r="G574" i="6"/>
  <c r="G575" i="5"/>
  <c r="S479" i="20"/>
  <c r="T480" i="20" s="1"/>
  <c r="U479" i="20"/>
  <c r="AB479" i="20" s="1"/>
  <c r="V479" i="20"/>
  <c r="AE479" i="20" s="1"/>
  <c r="AA479" i="20"/>
  <c r="AF479" i="20"/>
  <c r="AG479" i="20"/>
  <c r="AH479" i="20"/>
  <c r="AI479" i="20"/>
  <c r="AJ479" i="20"/>
  <c r="AK479" i="20"/>
  <c r="AL479" i="20"/>
  <c r="AM479" i="20"/>
  <c r="AN479" i="20"/>
  <c r="AO479" i="20"/>
  <c r="AP479" i="20"/>
  <c r="AQ479" i="20"/>
  <c r="AR479" i="20"/>
  <c r="AS479" i="20"/>
  <c r="BC480" i="20" s="1"/>
  <c r="AT479" i="20"/>
  <c r="AU479" i="20"/>
  <c r="AW479" i="20"/>
  <c r="AY479" i="20"/>
  <c r="AZ479" i="20"/>
  <c r="B437" i="25"/>
  <c r="D437" i="25"/>
  <c r="M437" i="25"/>
  <c r="K437" i="25"/>
  <c r="I437" i="25"/>
  <c r="L581" i="10"/>
  <c r="M581" i="10"/>
  <c r="I580" i="10"/>
  <c r="C581" i="10"/>
  <c r="D581" i="10"/>
  <c r="L580" i="9"/>
  <c r="M580" i="9"/>
  <c r="I579" i="9"/>
  <c r="C580" i="9"/>
  <c r="D580" i="9"/>
  <c r="L580" i="11"/>
  <c r="D580" i="11" s="1"/>
  <c r="M580" i="11"/>
  <c r="I579" i="11"/>
  <c r="C580" i="11"/>
  <c r="L580" i="12"/>
  <c r="M580" i="12"/>
  <c r="I579" i="12"/>
  <c r="C580" i="12"/>
  <c r="D580" i="12"/>
  <c r="G580" i="12" s="1"/>
  <c r="L574" i="8"/>
  <c r="D574" i="8" s="1"/>
  <c r="M574" i="8"/>
  <c r="I574" i="8"/>
  <c r="C574" i="8"/>
  <c r="L574" i="7"/>
  <c r="D574" i="7" s="1"/>
  <c r="M574" i="7"/>
  <c r="I574" i="7"/>
  <c r="C574" i="7"/>
  <c r="L573" i="6"/>
  <c r="D573" i="6" s="1"/>
  <c r="M573" i="6"/>
  <c r="I573" i="6"/>
  <c r="C573" i="6"/>
  <c r="L574" i="5"/>
  <c r="D574" i="5" s="1"/>
  <c r="M574" i="5"/>
  <c r="I573" i="5"/>
  <c r="C574" i="5"/>
  <c r="Y479" i="20" l="1"/>
  <c r="AC479" i="20"/>
  <c r="BB480" i="20"/>
  <c r="BD480" i="20"/>
  <c r="AX479" i="20"/>
  <c r="Z479" i="20"/>
  <c r="AV479" i="20"/>
  <c r="BA480" i="20" s="1"/>
  <c r="X479" i="20"/>
  <c r="W479" i="20"/>
  <c r="AD479" i="20"/>
  <c r="G581" i="10"/>
  <c r="G580" i="9"/>
  <c r="G580" i="11"/>
  <c r="G574" i="8"/>
  <c r="G574" i="7"/>
  <c r="G573" i="6"/>
  <c r="G574" i="5"/>
  <c r="S478" i="20"/>
  <c r="T479" i="20" s="1"/>
  <c r="U478" i="20"/>
  <c r="V478" i="20"/>
  <c r="AC478" i="20" s="1"/>
  <c r="AA478" i="20"/>
  <c r="AB478" i="20"/>
  <c r="AD478" i="20"/>
  <c r="AE478" i="20"/>
  <c r="AF478" i="20"/>
  <c r="AG478" i="20"/>
  <c r="AH478" i="20"/>
  <c r="AI478" i="20"/>
  <c r="AJ478" i="20"/>
  <c r="AK478" i="20"/>
  <c r="AL478" i="20"/>
  <c r="AM478" i="20"/>
  <c r="AN478" i="20"/>
  <c r="AO478" i="20"/>
  <c r="AP478" i="20"/>
  <c r="AQ478" i="20"/>
  <c r="AR478" i="20"/>
  <c r="AS478" i="20"/>
  <c r="BC479" i="20" s="1"/>
  <c r="AT478" i="20"/>
  <c r="AU478" i="20"/>
  <c r="AW478" i="20"/>
  <c r="AY478" i="20"/>
  <c r="AZ478" i="20"/>
  <c r="B436" i="25"/>
  <c r="D436" i="25"/>
  <c r="M436" i="25"/>
  <c r="K436" i="25"/>
  <c r="I436" i="25"/>
  <c r="L580" i="10"/>
  <c r="M580" i="10"/>
  <c r="I579" i="10"/>
  <c r="C580" i="10"/>
  <c r="D580" i="10"/>
  <c r="L579" i="9"/>
  <c r="M579" i="9"/>
  <c r="I578" i="9"/>
  <c r="C579" i="9"/>
  <c r="D579" i="9"/>
  <c r="L579" i="11"/>
  <c r="M579" i="11"/>
  <c r="I578" i="11"/>
  <c r="C579" i="11"/>
  <c r="D579" i="11"/>
  <c r="L579" i="12"/>
  <c r="M579" i="12"/>
  <c r="I578" i="12"/>
  <c r="C579" i="12"/>
  <c r="D579" i="12"/>
  <c r="G579" i="12" s="1"/>
  <c r="L573" i="8"/>
  <c r="M573" i="8"/>
  <c r="I573" i="8"/>
  <c r="C573" i="8"/>
  <c r="D573" i="8"/>
  <c r="L573" i="7"/>
  <c r="D573" i="7" s="1"/>
  <c r="M573" i="7"/>
  <c r="I573" i="7"/>
  <c r="C573" i="7"/>
  <c r="L572" i="6"/>
  <c r="M572" i="6"/>
  <c r="I572" i="6"/>
  <c r="C572" i="6"/>
  <c r="D572" i="6"/>
  <c r="L573" i="5"/>
  <c r="D573" i="5" s="1"/>
  <c r="M573" i="5"/>
  <c r="I572" i="5"/>
  <c r="C573" i="5"/>
  <c r="Y478" i="20" l="1"/>
  <c r="AV478" i="20"/>
  <c r="BA479" i="20" s="1"/>
  <c r="Z478" i="20"/>
  <c r="AX478" i="20"/>
  <c r="X478" i="20"/>
  <c r="BB479" i="20"/>
  <c r="BD479" i="20"/>
  <c r="W478" i="20"/>
  <c r="G580" i="10"/>
  <c r="G579" i="9"/>
  <c r="G579" i="11"/>
  <c r="G573" i="8"/>
  <c r="G573" i="7"/>
  <c r="G572" i="6"/>
  <c r="G573" i="5"/>
  <c r="B435" i="25"/>
  <c r="D435" i="25"/>
  <c r="M435" i="25"/>
  <c r="K435" i="25"/>
  <c r="I435" i="25"/>
  <c r="L579" i="10"/>
  <c r="M579" i="10"/>
  <c r="C579" i="10"/>
  <c r="L578" i="9"/>
  <c r="M578" i="9"/>
  <c r="C578" i="9"/>
  <c r="L578" i="11"/>
  <c r="M578" i="11"/>
  <c r="C578" i="11"/>
  <c r="L578" i="12"/>
  <c r="M578" i="12"/>
  <c r="C578" i="12"/>
  <c r="L572" i="8"/>
  <c r="M572" i="8"/>
  <c r="I572" i="8"/>
  <c r="C572" i="8"/>
  <c r="L572" i="7"/>
  <c r="M572" i="7"/>
  <c r="I572" i="7"/>
  <c r="C572" i="7"/>
  <c r="L571" i="6"/>
  <c r="M571" i="6"/>
  <c r="I571" i="6"/>
  <c r="C571" i="6"/>
  <c r="L572" i="5"/>
  <c r="M572" i="5"/>
  <c r="I571" i="5"/>
  <c r="C572" i="5"/>
  <c r="D579" i="10" l="1"/>
  <c r="D578" i="9"/>
  <c r="D578" i="11"/>
  <c r="D578" i="12"/>
  <c r="G578" i="12" s="1"/>
  <c r="D572" i="8"/>
  <c r="D572" i="7"/>
  <c r="D571" i="6"/>
  <c r="D572" i="5"/>
  <c r="G579" i="10" l="1"/>
  <c r="G578" i="9"/>
  <c r="G578" i="11"/>
  <c r="G572" i="8"/>
  <c r="G572" i="7"/>
  <c r="G571" i="6"/>
  <c r="G572" i="5"/>
  <c r="B482" i="20"/>
  <c r="B481" i="20"/>
  <c r="B480" i="20"/>
  <c r="B479" i="20"/>
  <c r="B478" i="20"/>
  <c r="I578" i="10"/>
  <c r="I577" i="9"/>
  <c r="I577" i="11"/>
  <c r="I577" i="12"/>
  <c r="S477" i="20"/>
  <c r="T478" i="20" s="1"/>
  <c r="U477" i="20"/>
  <c r="V477" i="20"/>
  <c r="AC477" i="20" s="1"/>
  <c r="AA477" i="20"/>
  <c r="AF477" i="20"/>
  <c r="AG477" i="20"/>
  <c r="AH477" i="20"/>
  <c r="AI477" i="20"/>
  <c r="AJ477" i="20"/>
  <c r="AK477" i="20"/>
  <c r="AL477" i="20"/>
  <c r="AM477" i="20"/>
  <c r="AN477" i="20"/>
  <c r="AO477" i="20"/>
  <c r="AP477" i="20"/>
  <c r="AQ477" i="20"/>
  <c r="AR477" i="20"/>
  <c r="AS477" i="20"/>
  <c r="BC478" i="20" s="1"/>
  <c r="AT477" i="20"/>
  <c r="AU477" i="20"/>
  <c r="AW477" i="20"/>
  <c r="AY477" i="20"/>
  <c r="AZ477" i="20"/>
  <c r="BB478" i="20" l="1"/>
  <c r="BD478" i="20"/>
  <c r="Z477" i="20"/>
  <c r="Y477" i="20"/>
  <c r="X477" i="20"/>
  <c r="AD477" i="20"/>
  <c r="AB477" i="20"/>
  <c r="AX477" i="20"/>
  <c r="AV477" i="20"/>
  <c r="BA478" i="20" s="1"/>
  <c r="AE477" i="20"/>
  <c r="W477" i="20"/>
  <c r="S476" i="20"/>
  <c r="T477" i="20" s="1"/>
  <c r="U476" i="20"/>
  <c r="AB476" i="20" s="1"/>
  <c r="V476" i="20"/>
  <c r="AC476" i="20" s="1"/>
  <c r="X476" i="20"/>
  <c r="AA476" i="20"/>
  <c r="AF476" i="20"/>
  <c r="AG476" i="20"/>
  <c r="AH476" i="20"/>
  <c r="AI476" i="20"/>
  <c r="AJ476" i="20"/>
  <c r="AK476" i="20"/>
  <c r="AL476" i="20"/>
  <c r="AM476" i="20"/>
  <c r="AN476" i="20"/>
  <c r="AO476" i="20"/>
  <c r="AP476" i="20"/>
  <c r="AQ476" i="20"/>
  <c r="AR476" i="20"/>
  <c r="AS476" i="20"/>
  <c r="BC477" i="20" s="1"/>
  <c r="AT476" i="20"/>
  <c r="AU476" i="20"/>
  <c r="AW476" i="20"/>
  <c r="AY476" i="20"/>
  <c r="AZ476" i="20"/>
  <c r="B434" i="25"/>
  <c r="D434" i="25"/>
  <c r="M434" i="25"/>
  <c r="K434" i="25"/>
  <c r="I434" i="25"/>
  <c r="L578" i="10"/>
  <c r="M578" i="10"/>
  <c r="I577" i="10"/>
  <c r="C578" i="10"/>
  <c r="D578" i="10"/>
  <c r="L577" i="9"/>
  <c r="M577" i="9"/>
  <c r="I576" i="9"/>
  <c r="C577" i="9"/>
  <c r="D577" i="9"/>
  <c r="L577" i="11"/>
  <c r="M577" i="11"/>
  <c r="I576" i="11"/>
  <c r="C577" i="11"/>
  <c r="D577" i="11"/>
  <c r="L577" i="12"/>
  <c r="D577" i="12" s="1"/>
  <c r="G577" i="12" s="1"/>
  <c r="M577" i="12"/>
  <c r="I576" i="12"/>
  <c r="C577" i="12"/>
  <c r="L571" i="8"/>
  <c r="M571" i="8"/>
  <c r="I571" i="8"/>
  <c r="C571" i="8"/>
  <c r="D571" i="8"/>
  <c r="L571" i="7"/>
  <c r="D571" i="7" s="1"/>
  <c r="M571" i="7"/>
  <c r="I571" i="7"/>
  <c r="C571" i="7"/>
  <c r="L570" i="6"/>
  <c r="M570" i="6"/>
  <c r="I570" i="6"/>
  <c r="C570" i="6"/>
  <c r="D570" i="6"/>
  <c r="L571" i="5"/>
  <c r="D571" i="5" s="1"/>
  <c r="M571" i="5"/>
  <c r="I570" i="5"/>
  <c r="C571" i="5"/>
  <c r="Z476" i="20" l="1"/>
  <c r="AV476" i="20"/>
  <c r="BA477" i="20" s="1"/>
  <c r="AX476" i="20"/>
  <c r="AD476" i="20"/>
  <c r="BD477" i="20"/>
  <c r="BB477" i="20"/>
  <c r="Y476" i="20"/>
  <c r="AE476" i="20"/>
  <c r="W476" i="20"/>
  <c r="G578" i="10"/>
  <c r="G577" i="9"/>
  <c r="G577" i="11"/>
  <c r="G571" i="8"/>
  <c r="G571" i="7"/>
  <c r="G570" i="6"/>
  <c r="G571" i="5"/>
  <c r="S475" i="20"/>
  <c r="T476" i="20" s="1"/>
  <c r="U475" i="20"/>
  <c r="AB475" i="20" s="1"/>
  <c r="V475" i="20"/>
  <c r="AC475" i="20" s="1"/>
  <c r="Y475" i="20"/>
  <c r="AA475" i="20"/>
  <c r="AF475" i="20"/>
  <c r="AG475" i="20"/>
  <c r="AH475" i="20"/>
  <c r="AI475" i="20"/>
  <c r="AJ475" i="20"/>
  <c r="AK475" i="20"/>
  <c r="AL475" i="20"/>
  <c r="AM475" i="20"/>
  <c r="AN475" i="20"/>
  <c r="AO475" i="20"/>
  <c r="AP475" i="20"/>
  <c r="AQ475" i="20"/>
  <c r="AR475" i="20"/>
  <c r="AS475" i="20"/>
  <c r="BC476" i="20" s="1"/>
  <c r="AT475" i="20"/>
  <c r="AU475" i="20"/>
  <c r="AW475" i="20"/>
  <c r="AY475" i="20"/>
  <c r="AZ475" i="20"/>
  <c r="B433" i="25"/>
  <c r="D433" i="25"/>
  <c r="M433" i="25"/>
  <c r="K433" i="25"/>
  <c r="I433" i="25"/>
  <c r="L577" i="10"/>
  <c r="M577" i="10"/>
  <c r="I576" i="10"/>
  <c r="C577" i="10"/>
  <c r="D577" i="10"/>
  <c r="L576" i="9"/>
  <c r="M576" i="9"/>
  <c r="I575" i="9"/>
  <c r="C576" i="9"/>
  <c r="D576" i="9"/>
  <c r="L576" i="11"/>
  <c r="M576" i="11"/>
  <c r="I575" i="11"/>
  <c r="C576" i="11"/>
  <c r="D576" i="11"/>
  <c r="L576" i="12"/>
  <c r="D576" i="12" s="1"/>
  <c r="G576" i="12" s="1"/>
  <c r="M576" i="12"/>
  <c r="I575" i="12"/>
  <c r="C576" i="12"/>
  <c r="L570" i="8"/>
  <c r="D570" i="8" s="1"/>
  <c r="M570" i="8"/>
  <c r="I570" i="8"/>
  <c r="C570" i="8"/>
  <c r="L570" i="7"/>
  <c r="D570" i="7" s="1"/>
  <c r="M570" i="7"/>
  <c r="I570" i="7"/>
  <c r="C570" i="7"/>
  <c r="L569" i="6"/>
  <c r="D569" i="6" s="1"/>
  <c r="M569" i="6"/>
  <c r="I569" i="6"/>
  <c r="C569" i="6"/>
  <c r="L570" i="5"/>
  <c r="M570" i="5"/>
  <c r="I569" i="5"/>
  <c r="C570" i="5"/>
  <c r="D570" i="5"/>
  <c r="G570" i="8" l="1"/>
  <c r="BB476" i="20"/>
  <c r="BD476" i="20"/>
  <c r="AE475" i="20"/>
  <c r="AX475" i="20"/>
  <c r="Z475" i="20"/>
  <c r="AV475" i="20"/>
  <c r="BA476" i="20" s="1"/>
  <c r="X475" i="20"/>
  <c r="W475" i="20"/>
  <c r="AD475" i="20"/>
  <c r="G577" i="10"/>
  <c r="G576" i="9"/>
  <c r="G576" i="11"/>
  <c r="G570" i="7"/>
  <c r="G569" i="6"/>
  <c r="G570" i="5"/>
  <c r="I575" i="10"/>
  <c r="S474" i="20"/>
  <c r="T475" i="20" s="1"/>
  <c r="U474" i="20"/>
  <c r="AB474" i="20" s="1"/>
  <c r="V474" i="20"/>
  <c r="Y474" i="20" s="1"/>
  <c r="AA474" i="20"/>
  <c r="AF474" i="20"/>
  <c r="AG474" i="20"/>
  <c r="AH474" i="20"/>
  <c r="AI474" i="20"/>
  <c r="AJ474" i="20"/>
  <c r="AK474" i="20"/>
  <c r="AL474" i="20"/>
  <c r="AM474" i="20"/>
  <c r="AN474" i="20"/>
  <c r="AO474" i="20"/>
  <c r="AP474" i="20"/>
  <c r="AQ474" i="20"/>
  <c r="AR474" i="20"/>
  <c r="AS474" i="20"/>
  <c r="BC475" i="20" s="1"/>
  <c r="AT474" i="20"/>
  <c r="AU474" i="20"/>
  <c r="AW474" i="20"/>
  <c r="AY474" i="20"/>
  <c r="AZ474" i="20"/>
  <c r="B432" i="25"/>
  <c r="D432" i="25"/>
  <c r="M432" i="25"/>
  <c r="K432" i="25"/>
  <c r="I432" i="25"/>
  <c r="L576" i="10"/>
  <c r="M576" i="10"/>
  <c r="C576" i="10"/>
  <c r="D576" i="10"/>
  <c r="L575" i="9"/>
  <c r="M575" i="9"/>
  <c r="I574" i="9"/>
  <c r="C575" i="9"/>
  <c r="D575" i="9"/>
  <c r="L575" i="11"/>
  <c r="M575" i="11"/>
  <c r="I574" i="11"/>
  <c r="C575" i="11"/>
  <c r="D575" i="11"/>
  <c r="L575" i="12"/>
  <c r="M575" i="12"/>
  <c r="I574" i="12"/>
  <c r="C575" i="12"/>
  <c r="D575" i="12"/>
  <c r="G575" i="12" s="1"/>
  <c r="L569" i="8"/>
  <c r="D569" i="8" s="1"/>
  <c r="G569" i="8" s="1"/>
  <c r="M569" i="8"/>
  <c r="I569" i="8"/>
  <c r="C569" i="8"/>
  <c r="L569" i="7"/>
  <c r="M569" i="7"/>
  <c r="I569" i="7"/>
  <c r="C569" i="7"/>
  <c r="D569" i="7"/>
  <c r="L568" i="6"/>
  <c r="D568" i="6" s="1"/>
  <c r="M568" i="6"/>
  <c r="I568" i="6"/>
  <c r="C568" i="6"/>
  <c r="L569" i="5"/>
  <c r="D569" i="5" s="1"/>
  <c r="M569" i="5"/>
  <c r="I568" i="5"/>
  <c r="C569" i="5"/>
  <c r="AC474" i="20" l="1"/>
  <c r="AE474" i="20"/>
  <c r="BD475" i="20"/>
  <c r="BB475" i="20"/>
  <c r="AX474" i="20"/>
  <c r="Z474" i="20"/>
  <c r="AV474" i="20"/>
  <c r="BA475" i="20" s="1"/>
  <c r="X474" i="20"/>
  <c r="W474" i="20"/>
  <c r="AD474" i="20"/>
  <c r="G576" i="10"/>
  <c r="G575" i="9"/>
  <c r="G575" i="11"/>
  <c r="G569" i="7"/>
  <c r="G568" i="6"/>
  <c r="G569" i="5"/>
  <c r="I567" i="7"/>
  <c r="I568" i="7"/>
  <c r="I567" i="6"/>
  <c r="I566" i="6"/>
  <c r="S473" i="20"/>
  <c r="T474" i="20" s="1"/>
  <c r="U473" i="20"/>
  <c r="V473" i="20"/>
  <c r="AC473" i="20" s="1"/>
  <c r="AA473" i="20"/>
  <c r="AF473" i="20"/>
  <c r="AG473" i="20"/>
  <c r="AH473" i="20"/>
  <c r="AI473" i="20"/>
  <c r="AJ473" i="20"/>
  <c r="AK473" i="20"/>
  <c r="AL473" i="20"/>
  <c r="AM473" i="20"/>
  <c r="AN473" i="20"/>
  <c r="AO473" i="20"/>
  <c r="AP473" i="20"/>
  <c r="AQ473" i="20"/>
  <c r="AR473" i="20"/>
  <c r="AS473" i="20"/>
  <c r="BC474" i="20" s="1"/>
  <c r="AT473" i="20"/>
  <c r="AU473" i="20"/>
  <c r="AW473" i="20"/>
  <c r="AY473" i="20"/>
  <c r="AZ473" i="20"/>
  <c r="B431" i="25"/>
  <c r="D431" i="25"/>
  <c r="M431" i="25"/>
  <c r="K431" i="25"/>
  <c r="I431" i="25"/>
  <c r="L575" i="10"/>
  <c r="M575" i="10"/>
  <c r="I574" i="10"/>
  <c r="C575" i="10"/>
  <c r="D575" i="10"/>
  <c r="L574" i="9"/>
  <c r="M574" i="9"/>
  <c r="I573" i="9"/>
  <c r="C574" i="9"/>
  <c r="D574" i="9"/>
  <c r="L574" i="11"/>
  <c r="D574" i="11" s="1"/>
  <c r="M574" i="11"/>
  <c r="C574" i="11"/>
  <c r="L574" i="12"/>
  <c r="D574" i="12" s="1"/>
  <c r="G574" i="12" s="1"/>
  <c r="M574" i="12"/>
  <c r="I573" i="12"/>
  <c r="C574" i="12"/>
  <c r="L568" i="8"/>
  <c r="D568" i="8" s="1"/>
  <c r="M568" i="8"/>
  <c r="I568" i="8"/>
  <c r="C568" i="8"/>
  <c r="L568" i="7"/>
  <c r="D568" i="7" s="1"/>
  <c r="G568" i="7" s="1"/>
  <c r="M568" i="7"/>
  <c r="C568" i="7"/>
  <c r="L567" i="6"/>
  <c r="D567" i="6" s="1"/>
  <c r="M567" i="6"/>
  <c r="C567" i="6"/>
  <c r="L568" i="5"/>
  <c r="D568" i="5" s="1"/>
  <c r="M568" i="5"/>
  <c r="I567" i="5"/>
  <c r="C568" i="5"/>
  <c r="W473" i="20" l="1"/>
  <c r="X473" i="20"/>
  <c r="AX473" i="20"/>
  <c r="AV473" i="20"/>
  <c r="BA474" i="20" s="1"/>
  <c r="AD473" i="20"/>
  <c r="AB473" i="20"/>
  <c r="BB474" i="20"/>
  <c r="BD474" i="20"/>
  <c r="Z473" i="20"/>
  <c r="Y473" i="20"/>
  <c r="AE473" i="20"/>
  <c r="G575" i="10"/>
  <c r="G574" i="9"/>
  <c r="G574" i="11"/>
  <c r="G568" i="8"/>
  <c r="G567" i="6"/>
  <c r="G568" i="5"/>
  <c r="B430" i="25"/>
  <c r="D430" i="25"/>
  <c r="M430" i="25"/>
  <c r="K430" i="25"/>
  <c r="I430" i="25"/>
  <c r="L574" i="10"/>
  <c r="M574" i="10"/>
  <c r="C574" i="10"/>
  <c r="L573" i="9"/>
  <c r="M573" i="9"/>
  <c r="C573" i="9"/>
  <c r="L573" i="11"/>
  <c r="M573" i="11"/>
  <c r="I573" i="11"/>
  <c r="C573" i="11"/>
  <c r="L573" i="12"/>
  <c r="M573" i="12"/>
  <c r="C573" i="12"/>
  <c r="L567" i="8"/>
  <c r="M567" i="8"/>
  <c r="I567" i="8"/>
  <c r="C567" i="8"/>
  <c r="L567" i="7"/>
  <c r="M567" i="7"/>
  <c r="I566" i="7"/>
  <c r="C567" i="7"/>
  <c r="L566" i="6"/>
  <c r="M566" i="6"/>
  <c r="I565" i="6"/>
  <c r="C566" i="6"/>
  <c r="L567" i="5"/>
  <c r="M567" i="5"/>
  <c r="I566" i="5"/>
  <c r="C567" i="5"/>
  <c r="B477" i="20" l="1"/>
  <c r="B476" i="20"/>
  <c r="B475" i="20"/>
  <c r="B474" i="20"/>
  <c r="B473" i="20"/>
  <c r="S472" i="20"/>
  <c r="T473" i="20" s="1"/>
  <c r="U472" i="20"/>
  <c r="X472" i="20" s="1"/>
  <c r="V472" i="20"/>
  <c r="AC472" i="20" s="1"/>
  <c r="AA472" i="20"/>
  <c r="AF472" i="20"/>
  <c r="AG472" i="20"/>
  <c r="AH472" i="20"/>
  <c r="AI472" i="20"/>
  <c r="AJ472" i="20"/>
  <c r="AK472" i="20"/>
  <c r="AL472" i="20"/>
  <c r="AM472" i="20"/>
  <c r="AN472" i="20"/>
  <c r="AO472" i="20"/>
  <c r="AP472" i="20"/>
  <c r="AQ472" i="20"/>
  <c r="AR472" i="20"/>
  <c r="AS472" i="20"/>
  <c r="BC473" i="20" s="1"/>
  <c r="AT472" i="20"/>
  <c r="AU472" i="20"/>
  <c r="AW472" i="20"/>
  <c r="AY472" i="20"/>
  <c r="AZ472" i="20"/>
  <c r="D574" i="10"/>
  <c r="D573" i="9"/>
  <c r="I572" i="9"/>
  <c r="D573" i="11"/>
  <c r="D573" i="12"/>
  <c r="G573" i="12" s="1"/>
  <c r="I572" i="12"/>
  <c r="D567" i="8"/>
  <c r="D567" i="7"/>
  <c r="D566" i="6"/>
  <c r="D567" i="5"/>
  <c r="BB473" i="20" l="1"/>
  <c r="BD473" i="20"/>
  <c r="Y472" i="20"/>
  <c r="AX472" i="20"/>
  <c r="AE472" i="20"/>
  <c r="W472" i="20"/>
  <c r="AD472" i="20"/>
  <c r="AV472" i="20"/>
  <c r="BA473" i="20" s="1"/>
  <c r="AB472" i="20"/>
  <c r="G574" i="10"/>
  <c r="G573" i="9"/>
  <c r="G573" i="11"/>
  <c r="G567" i="8"/>
  <c r="G567" i="7"/>
  <c r="G566" i="6"/>
  <c r="G567" i="5"/>
  <c r="Z472" i="20"/>
  <c r="I572" i="10"/>
  <c r="I573" i="10"/>
  <c r="I571" i="11"/>
  <c r="I572" i="11"/>
  <c r="S471" i="20"/>
  <c r="T472" i="20" s="1"/>
  <c r="U471" i="20"/>
  <c r="AB471" i="20" s="1"/>
  <c r="V471" i="20"/>
  <c r="AE471" i="20" s="1"/>
  <c r="AA471" i="20"/>
  <c r="AF471" i="20"/>
  <c r="AG471" i="20"/>
  <c r="AH471" i="20"/>
  <c r="AI471" i="20"/>
  <c r="AJ471" i="20"/>
  <c r="AK471" i="20"/>
  <c r="AL471" i="20"/>
  <c r="AM471" i="20"/>
  <c r="AN471" i="20"/>
  <c r="AO471" i="20"/>
  <c r="AP471" i="20"/>
  <c r="AQ471" i="20"/>
  <c r="AR471" i="20"/>
  <c r="AS471" i="20"/>
  <c r="BC472" i="20" s="1"/>
  <c r="AT471" i="20"/>
  <c r="AU471" i="20"/>
  <c r="AW471" i="20"/>
  <c r="AY471" i="20"/>
  <c r="AZ471" i="20"/>
  <c r="B429" i="25"/>
  <c r="D429" i="25"/>
  <c r="M429" i="25"/>
  <c r="K429" i="25"/>
  <c r="I429" i="25"/>
  <c r="L573" i="10"/>
  <c r="D573" i="10" s="1"/>
  <c r="M573" i="10"/>
  <c r="C573" i="10"/>
  <c r="L572" i="9"/>
  <c r="D572" i="9" s="1"/>
  <c r="M572" i="9"/>
  <c r="I571" i="9"/>
  <c r="C572" i="9"/>
  <c r="L572" i="11"/>
  <c r="M572" i="11"/>
  <c r="C572" i="11"/>
  <c r="D572" i="11"/>
  <c r="L572" i="12"/>
  <c r="M572" i="12"/>
  <c r="I571" i="12"/>
  <c r="C572" i="12"/>
  <c r="D572" i="12"/>
  <c r="G572" i="12" s="1"/>
  <c r="L566" i="8"/>
  <c r="D566" i="8" s="1"/>
  <c r="M566" i="8"/>
  <c r="I566" i="8"/>
  <c r="C566" i="8"/>
  <c r="L566" i="7"/>
  <c r="D566" i="7" s="1"/>
  <c r="M566" i="7"/>
  <c r="C566" i="7"/>
  <c r="L565" i="6"/>
  <c r="D565" i="6" s="1"/>
  <c r="M565" i="6"/>
  <c r="C565" i="6"/>
  <c r="L566" i="5"/>
  <c r="D566" i="5" s="1"/>
  <c r="M566" i="5"/>
  <c r="I565" i="5"/>
  <c r="C566" i="5"/>
  <c r="G566" i="8" l="1"/>
  <c r="Y471" i="20"/>
  <c r="BD472" i="20"/>
  <c r="BB472" i="20"/>
  <c r="AC471" i="20"/>
  <c r="AX471" i="20"/>
  <c r="Z471" i="20"/>
  <c r="AV471" i="20"/>
  <c r="BA472" i="20" s="1"/>
  <c r="X471" i="20"/>
  <c r="W471" i="20"/>
  <c r="AD471" i="20"/>
  <c r="G573" i="10"/>
  <c r="G572" i="9"/>
  <c r="G572" i="11"/>
  <c r="G566" i="7"/>
  <c r="G565" i="6"/>
  <c r="G566" i="5"/>
  <c r="S470" i="20"/>
  <c r="T471" i="20" s="1"/>
  <c r="U470" i="20"/>
  <c r="AD470" i="20" s="1"/>
  <c r="V470" i="20"/>
  <c r="Y470" i="20" s="1"/>
  <c r="AA470" i="20"/>
  <c r="AF470" i="20"/>
  <c r="AG470" i="20"/>
  <c r="AH470" i="20"/>
  <c r="AI470" i="20"/>
  <c r="AJ470" i="20"/>
  <c r="AK470" i="20"/>
  <c r="AL470" i="20"/>
  <c r="AM470" i="20"/>
  <c r="AN470" i="20"/>
  <c r="AO470" i="20"/>
  <c r="AP470" i="20"/>
  <c r="AQ470" i="20"/>
  <c r="AR470" i="20"/>
  <c r="AS470" i="20"/>
  <c r="BC471" i="20" s="1"/>
  <c r="AT470" i="20"/>
  <c r="AU470" i="20"/>
  <c r="AW470" i="20"/>
  <c r="AY470" i="20"/>
  <c r="AZ470" i="20"/>
  <c r="B428" i="25"/>
  <c r="D428" i="25"/>
  <c r="M428" i="25"/>
  <c r="K428" i="25"/>
  <c r="I428" i="25"/>
  <c r="L572" i="10"/>
  <c r="M572" i="10"/>
  <c r="I571" i="10"/>
  <c r="C572" i="10"/>
  <c r="D572" i="10"/>
  <c r="L571" i="9"/>
  <c r="M571" i="9"/>
  <c r="I570" i="9"/>
  <c r="C571" i="9"/>
  <c r="D571" i="9"/>
  <c r="L571" i="11"/>
  <c r="M571" i="11"/>
  <c r="I570" i="11"/>
  <c r="C571" i="11"/>
  <c r="D571" i="11"/>
  <c r="L571" i="12"/>
  <c r="D571" i="12" s="1"/>
  <c r="G571" i="12" s="1"/>
  <c r="M571" i="12"/>
  <c r="I570" i="12"/>
  <c r="C571" i="12"/>
  <c r="L565" i="8"/>
  <c r="D565" i="8" s="1"/>
  <c r="M565" i="8"/>
  <c r="I565" i="8"/>
  <c r="C565" i="8"/>
  <c r="L565" i="7"/>
  <c r="D565" i="7" s="1"/>
  <c r="M565" i="7"/>
  <c r="I565" i="7"/>
  <c r="C565" i="7"/>
  <c r="L564" i="6"/>
  <c r="M564" i="6"/>
  <c r="I564" i="6"/>
  <c r="C564" i="6"/>
  <c r="D564" i="6"/>
  <c r="L565" i="5"/>
  <c r="D565" i="5" s="1"/>
  <c r="M565" i="5"/>
  <c r="I564" i="5"/>
  <c r="C565" i="5"/>
  <c r="AE470" i="20" l="1"/>
  <c r="AC470" i="20"/>
  <c r="BB471" i="20"/>
  <c r="BD471" i="20"/>
  <c r="AB470" i="20"/>
  <c r="AX470" i="20"/>
  <c r="Z470" i="20"/>
  <c r="X470" i="20"/>
  <c r="W470" i="20"/>
  <c r="AV470" i="20"/>
  <c r="BA471" i="20" s="1"/>
  <c r="G572" i="10"/>
  <c r="G571" i="9"/>
  <c r="G571" i="11"/>
  <c r="G565" i="8"/>
  <c r="G565" i="7"/>
  <c r="G564" i="6"/>
  <c r="G565" i="5"/>
  <c r="AA468" i="20"/>
  <c r="AA469" i="20"/>
  <c r="AG468" i="20"/>
  <c r="AG469" i="20"/>
  <c r="AP468" i="20"/>
  <c r="AP469" i="20"/>
  <c r="S469" i="20"/>
  <c r="T470" i="20" s="1"/>
  <c r="U469" i="20"/>
  <c r="AB469" i="20" s="1"/>
  <c r="V469" i="20"/>
  <c r="AE469" i="20" s="1"/>
  <c r="AF469" i="20"/>
  <c r="AH469" i="20"/>
  <c r="AI469" i="20"/>
  <c r="AJ469" i="20"/>
  <c r="AK469" i="20"/>
  <c r="AL469" i="20"/>
  <c r="AM469" i="20"/>
  <c r="AN469" i="20"/>
  <c r="AO469" i="20"/>
  <c r="AQ469" i="20"/>
  <c r="AR469" i="20"/>
  <c r="AS469" i="20"/>
  <c r="BC470" i="20" s="1"/>
  <c r="AT469" i="20"/>
  <c r="AU469" i="20"/>
  <c r="AW469" i="20"/>
  <c r="AY469" i="20"/>
  <c r="AZ469" i="20"/>
  <c r="B427" i="25"/>
  <c r="D427" i="25"/>
  <c r="M427" i="25"/>
  <c r="K427" i="25"/>
  <c r="I427" i="25"/>
  <c r="L571" i="10"/>
  <c r="M571" i="10"/>
  <c r="I570" i="10"/>
  <c r="C571" i="10"/>
  <c r="D571" i="10"/>
  <c r="L570" i="9"/>
  <c r="M570" i="9"/>
  <c r="I569" i="9"/>
  <c r="C570" i="9"/>
  <c r="D570" i="9"/>
  <c r="L570" i="11"/>
  <c r="M570" i="11"/>
  <c r="I569" i="11"/>
  <c r="C570" i="11"/>
  <c r="D570" i="11"/>
  <c r="L570" i="12"/>
  <c r="D570" i="12" s="1"/>
  <c r="G570" i="12" s="1"/>
  <c r="M570" i="12"/>
  <c r="I569" i="12"/>
  <c r="C570" i="12"/>
  <c r="L564" i="8"/>
  <c r="M564" i="8"/>
  <c r="I564" i="8"/>
  <c r="C564" i="8"/>
  <c r="D564" i="8"/>
  <c r="L564" i="7"/>
  <c r="D564" i="7" s="1"/>
  <c r="M564" i="7"/>
  <c r="I564" i="7"/>
  <c r="C564" i="7"/>
  <c r="L563" i="6"/>
  <c r="D563" i="6" s="1"/>
  <c r="M563" i="6"/>
  <c r="I563" i="6"/>
  <c r="C563" i="6"/>
  <c r="L564" i="5"/>
  <c r="M564" i="5"/>
  <c r="I563" i="5"/>
  <c r="C564" i="5"/>
  <c r="D564" i="5"/>
  <c r="AC469" i="20" l="1"/>
  <c r="BB470" i="20"/>
  <c r="BD470" i="20"/>
  <c r="Y469" i="20"/>
  <c r="AX469" i="20"/>
  <c r="Z469" i="20"/>
  <c r="AV469" i="20"/>
  <c r="BA470" i="20" s="1"/>
  <c r="X469" i="20"/>
  <c r="W469" i="20"/>
  <c r="AD469" i="20"/>
  <c r="G571" i="10"/>
  <c r="G570" i="9"/>
  <c r="G570" i="11"/>
  <c r="G564" i="8"/>
  <c r="G564" i="7"/>
  <c r="G563" i="6"/>
  <c r="G564" i="5"/>
  <c r="S468" i="20"/>
  <c r="T469" i="20" s="1"/>
  <c r="U468" i="20"/>
  <c r="AB468" i="20" s="1"/>
  <c r="V468" i="20"/>
  <c r="AE468" i="20" s="1"/>
  <c r="AF468" i="20"/>
  <c r="AH468" i="20"/>
  <c r="AI468" i="20"/>
  <c r="AJ468" i="20"/>
  <c r="AK468" i="20"/>
  <c r="AL468" i="20"/>
  <c r="AM468" i="20"/>
  <c r="AN468" i="20"/>
  <c r="AO468" i="20"/>
  <c r="AQ468" i="20"/>
  <c r="AR468" i="20"/>
  <c r="AS468" i="20"/>
  <c r="BC469" i="20" s="1"/>
  <c r="AT468" i="20"/>
  <c r="AU468" i="20"/>
  <c r="AW468" i="20"/>
  <c r="AY468" i="20"/>
  <c r="AZ468" i="20"/>
  <c r="B426" i="25"/>
  <c r="D426" i="25"/>
  <c r="M426" i="25"/>
  <c r="K426" i="25"/>
  <c r="I426" i="25"/>
  <c r="L570" i="10"/>
  <c r="D570" i="10" s="1"/>
  <c r="M570" i="10"/>
  <c r="I569" i="10"/>
  <c r="C570" i="10"/>
  <c r="L569" i="9"/>
  <c r="D569" i="9" s="1"/>
  <c r="M569" i="9"/>
  <c r="I568" i="9"/>
  <c r="C569" i="9"/>
  <c r="L569" i="11"/>
  <c r="D569" i="11" s="1"/>
  <c r="M569" i="11"/>
  <c r="I568" i="11"/>
  <c r="C569" i="11"/>
  <c r="L569" i="12"/>
  <c r="D569" i="12" s="1"/>
  <c r="G569" i="12" s="1"/>
  <c r="M569" i="12"/>
  <c r="I568" i="12"/>
  <c r="C569" i="12"/>
  <c r="L563" i="8"/>
  <c r="D563" i="8" s="1"/>
  <c r="M563" i="8"/>
  <c r="I563" i="8"/>
  <c r="C563" i="8"/>
  <c r="L563" i="7"/>
  <c r="D563" i="7" s="1"/>
  <c r="M563" i="7"/>
  <c r="I563" i="7"/>
  <c r="C563" i="7"/>
  <c r="L562" i="6"/>
  <c r="D562" i="6" s="1"/>
  <c r="M562" i="6"/>
  <c r="I562" i="6"/>
  <c r="C562" i="6"/>
  <c r="L563" i="5"/>
  <c r="D563" i="5" s="1"/>
  <c r="M563" i="5"/>
  <c r="I562" i="5"/>
  <c r="C563" i="5"/>
  <c r="AC468" i="20" l="1"/>
  <c r="BD469" i="20"/>
  <c r="BB469" i="20"/>
  <c r="Y468" i="20"/>
  <c r="AX468" i="20"/>
  <c r="Z468" i="20"/>
  <c r="AV468" i="20"/>
  <c r="BA469" i="20" s="1"/>
  <c r="X468" i="20"/>
  <c r="W468" i="20"/>
  <c r="AD468" i="20"/>
  <c r="G570" i="10"/>
  <c r="G569" i="9"/>
  <c r="G569" i="11"/>
  <c r="G563" i="8"/>
  <c r="G563" i="7"/>
  <c r="G562" i="6"/>
  <c r="G563" i="5"/>
  <c r="B425" i="25"/>
  <c r="D425" i="25"/>
  <c r="M425" i="25"/>
  <c r="K425" i="25"/>
  <c r="I425" i="25"/>
  <c r="L569" i="10"/>
  <c r="M569" i="10"/>
  <c r="C569" i="10"/>
  <c r="L568" i="9"/>
  <c r="M568" i="9"/>
  <c r="C568" i="9"/>
  <c r="L568" i="11"/>
  <c r="M568" i="11"/>
  <c r="C568" i="11"/>
  <c r="L568" i="12"/>
  <c r="M568" i="12"/>
  <c r="C568" i="12"/>
  <c r="L562" i="8"/>
  <c r="M562" i="8"/>
  <c r="I560" i="8"/>
  <c r="C562" i="8"/>
  <c r="L562" i="7"/>
  <c r="M562" i="7"/>
  <c r="I560" i="7"/>
  <c r="C562" i="7"/>
  <c r="L561" i="6"/>
  <c r="M561" i="6"/>
  <c r="I559" i="6"/>
  <c r="C561" i="6"/>
  <c r="L562" i="5"/>
  <c r="M562" i="5"/>
  <c r="I560" i="5"/>
  <c r="C562" i="5"/>
  <c r="D569" i="10" l="1"/>
  <c r="D568" i="9"/>
  <c r="D568" i="11"/>
  <c r="D568" i="12"/>
  <c r="G568" i="12" s="1"/>
  <c r="D562" i="8"/>
  <c r="D562" i="7"/>
  <c r="D561" i="6"/>
  <c r="D562" i="5"/>
  <c r="G569" i="10" l="1"/>
  <c r="G568" i="9"/>
  <c r="G568" i="11"/>
  <c r="G562" i="8"/>
  <c r="G562" i="7"/>
  <c r="G561" i="6"/>
  <c r="G562" i="5"/>
  <c r="B472" i="20"/>
  <c r="B471" i="20"/>
  <c r="B470" i="20"/>
  <c r="B469" i="20"/>
  <c r="B468" i="20"/>
  <c r="I561" i="8"/>
  <c r="I562" i="8"/>
  <c r="I561" i="7"/>
  <c r="I562" i="7"/>
  <c r="I561" i="5"/>
  <c r="I560" i="6"/>
  <c r="I561" i="6"/>
  <c r="I568" i="10"/>
  <c r="I567" i="9"/>
  <c r="I567" i="11"/>
  <c r="I567" i="12"/>
  <c r="B424" i="25" l="1"/>
  <c r="D424" i="25"/>
  <c r="M424" i="25"/>
  <c r="K424" i="25"/>
  <c r="I424" i="25"/>
  <c r="L568" i="10"/>
  <c r="M568" i="10"/>
  <c r="I567" i="10"/>
  <c r="C568" i="10"/>
  <c r="D568" i="10"/>
  <c r="L567" i="9"/>
  <c r="M567" i="9"/>
  <c r="I566" i="9"/>
  <c r="C567" i="9"/>
  <c r="D567" i="9"/>
  <c r="L567" i="11"/>
  <c r="D567" i="11" s="1"/>
  <c r="M567" i="11"/>
  <c r="I566" i="11"/>
  <c r="C567" i="11"/>
  <c r="L567" i="12"/>
  <c r="M567" i="12"/>
  <c r="I566" i="12"/>
  <c r="C567" i="12"/>
  <c r="D567" i="12"/>
  <c r="G567" i="12" s="1"/>
  <c r="L561" i="8"/>
  <c r="M561" i="8"/>
  <c r="C561" i="8"/>
  <c r="D561" i="8"/>
  <c r="L561" i="7"/>
  <c r="M561" i="7"/>
  <c r="C561" i="7"/>
  <c r="D561" i="7"/>
  <c r="L560" i="6"/>
  <c r="M560" i="6"/>
  <c r="C560" i="6"/>
  <c r="D560" i="6"/>
  <c r="L561" i="5"/>
  <c r="D561" i="5" s="1"/>
  <c r="M561" i="5"/>
  <c r="I559" i="5"/>
  <c r="C561" i="5"/>
  <c r="G568" i="10" l="1"/>
  <c r="G567" i="9"/>
  <c r="G567" i="11"/>
  <c r="G561" i="8"/>
  <c r="G561" i="7"/>
  <c r="G560" i="6"/>
  <c r="G561" i="5"/>
  <c r="I563" i="9"/>
  <c r="I564" i="9"/>
  <c r="I565" i="9"/>
  <c r="S467" i="20"/>
  <c r="T468" i="20" s="1"/>
  <c r="U467" i="20"/>
  <c r="AD467" i="20" s="1"/>
  <c r="V467" i="20"/>
  <c r="AC467" i="20" s="1"/>
  <c r="X467" i="20"/>
  <c r="AA467" i="20"/>
  <c r="AB467" i="20"/>
  <c r="AF467" i="20"/>
  <c r="AG467" i="20"/>
  <c r="AH467" i="20"/>
  <c r="AI467" i="20"/>
  <c r="AJ467" i="20"/>
  <c r="AK467" i="20"/>
  <c r="AL467" i="20"/>
  <c r="AM467" i="20"/>
  <c r="AN467" i="20"/>
  <c r="AO467" i="20"/>
  <c r="AP467" i="20"/>
  <c r="AQ467" i="20"/>
  <c r="AR467" i="20"/>
  <c r="AS467" i="20"/>
  <c r="BC468" i="20" s="1"/>
  <c r="AT467" i="20"/>
  <c r="AU467" i="20"/>
  <c r="AW467" i="20"/>
  <c r="AY467" i="20"/>
  <c r="AZ467" i="20"/>
  <c r="B423" i="25"/>
  <c r="D423" i="25"/>
  <c r="M423" i="25"/>
  <c r="K423" i="25"/>
  <c r="I423" i="25"/>
  <c r="L567" i="10"/>
  <c r="M567" i="10"/>
  <c r="I566" i="10"/>
  <c r="C567" i="10"/>
  <c r="D567" i="10"/>
  <c r="L566" i="9"/>
  <c r="M566" i="9"/>
  <c r="C566" i="9"/>
  <c r="D566" i="9"/>
  <c r="L566" i="11"/>
  <c r="M566" i="11"/>
  <c r="I565" i="11"/>
  <c r="C566" i="11"/>
  <c r="D566" i="11"/>
  <c r="L566" i="12"/>
  <c r="D566" i="12" s="1"/>
  <c r="G566" i="12" s="1"/>
  <c r="M566" i="12"/>
  <c r="I565" i="12"/>
  <c r="C566" i="12"/>
  <c r="L560" i="8"/>
  <c r="M560" i="8"/>
  <c r="C560" i="8"/>
  <c r="D560" i="8"/>
  <c r="G560" i="8" s="1"/>
  <c r="L560" i="7"/>
  <c r="D560" i="7" s="1"/>
  <c r="M560" i="7"/>
  <c r="C560" i="7"/>
  <c r="L559" i="6"/>
  <c r="M559" i="6"/>
  <c r="C559" i="6"/>
  <c r="D559" i="6"/>
  <c r="L560" i="5"/>
  <c r="D560" i="5" s="1"/>
  <c r="M560" i="5"/>
  <c r="C560" i="5"/>
  <c r="AX467" i="20" l="1"/>
  <c r="BB468" i="20"/>
  <c r="BD468" i="20"/>
  <c r="Z467" i="20"/>
  <c r="Y467" i="20"/>
  <c r="AV467" i="20"/>
  <c r="BA468" i="20" s="1"/>
  <c r="AE467" i="20"/>
  <c r="W467" i="20"/>
  <c r="G567" i="10"/>
  <c r="G566" i="9"/>
  <c r="G566" i="11"/>
  <c r="G560" i="7"/>
  <c r="G559" i="6"/>
  <c r="G560" i="5"/>
  <c r="I558" i="8"/>
  <c r="I559" i="8"/>
  <c r="I558" i="7"/>
  <c r="I559" i="7"/>
  <c r="I556" i="6"/>
  <c r="I557" i="6"/>
  <c r="I558" i="6"/>
  <c r="I558" i="5"/>
  <c r="S466" i="20"/>
  <c r="T467" i="20" s="1"/>
  <c r="U466" i="20"/>
  <c r="AB466" i="20" s="1"/>
  <c r="V466" i="20"/>
  <c r="AE466" i="20" s="1"/>
  <c r="AA466" i="20"/>
  <c r="AF466" i="20"/>
  <c r="AG466" i="20"/>
  <c r="AH466" i="20"/>
  <c r="AI466" i="20"/>
  <c r="AJ466" i="20"/>
  <c r="AK466" i="20"/>
  <c r="AL466" i="20"/>
  <c r="AM466" i="20"/>
  <c r="AN466" i="20"/>
  <c r="AO466" i="20"/>
  <c r="AP466" i="20"/>
  <c r="AQ466" i="20"/>
  <c r="AR466" i="20"/>
  <c r="AS466" i="20"/>
  <c r="BC467" i="20" s="1"/>
  <c r="AT466" i="20"/>
  <c r="AU466" i="20"/>
  <c r="AW466" i="20"/>
  <c r="AY466" i="20"/>
  <c r="AZ466" i="20"/>
  <c r="B422" i="25"/>
  <c r="D422" i="25"/>
  <c r="M422" i="25"/>
  <c r="K422" i="25"/>
  <c r="I422" i="25"/>
  <c r="L566" i="10"/>
  <c r="M566" i="10"/>
  <c r="I565" i="10"/>
  <c r="C566" i="10"/>
  <c r="D566" i="10"/>
  <c r="L565" i="9"/>
  <c r="M565" i="9"/>
  <c r="C565" i="9"/>
  <c r="D565" i="9"/>
  <c r="L565" i="11"/>
  <c r="M565" i="11"/>
  <c r="I564" i="11"/>
  <c r="C565" i="11"/>
  <c r="D565" i="11"/>
  <c r="L565" i="12"/>
  <c r="D565" i="12" s="1"/>
  <c r="G565" i="12" s="1"/>
  <c r="M565" i="12"/>
  <c r="I564" i="12"/>
  <c r="C565" i="12"/>
  <c r="L559" i="8"/>
  <c r="M559" i="8"/>
  <c r="C559" i="8"/>
  <c r="D559" i="8"/>
  <c r="G559" i="8" s="1"/>
  <c r="L559" i="7"/>
  <c r="D559" i="7" s="1"/>
  <c r="M559" i="7"/>
  <c r="C559" i="7"/>
  <c r="L558" i="6"/>
  <c r="M558" i="6"/>
  <c r="C558" i="6"/>
  <c r="D558" i="6"/>
  <c r="L559" i="5"/>
  <c r="D559" i="5" s="1"/>
  <c r="M559" i="5"/>
  <c r="I556" i="5"/>
  <c r="C559" i="5"/>
  <c r="Y466" i="20" l="1"/>
  <c r="AC466" i="20"/>
  <c r="BD467" i="20"/>
  <c r="BB467" i="20"/>
  <c r="AX466" i="20"/>
  <c r="Z466" i="20"/>
  <c r="AV466" i="20"/>
  <c r="BA467" i="20" s="1"/>
  <c r="X466" i="20"/>
  <c r="W466" i="20"/>
  <c r="AD466" i="20"/>
  <c r="G566" i="10"/>
  <c r="G565" i="9"/>
  <c r="G565" i="11"/>
  <c r="G559" i="7"/>
  <c r="G558" i="6"/>
  <c r="G559" i="5"/>
  <c r="I557" i="7"/>
  <c r="I557" i="8"/>
  <c r="I563" i="12"/>
  <c r="I563" i="11"/>
  <c r="I564" i="10"/>
  <c r="S465" i="20"/>
  <c r="T466" i="20" s="1"/>
  <c r="U465" i="20"/>
  <c r="AB465" i="20" s="1"/>
  <c r="V465" i="20"/>
  <c r="AE465" i="20" s="1"/>
  <c r="AA465" i="20"/>
  <c r="AF465" i="20"/>
  <c r="AG465" i="20"/>
  <c r="AH465" i="20"/>
  <c r="AI465" i="20"/>
  <c r="AJ465" i="20"/>
  <c r="AK465" i="20"/>
  <c r="AL465" i="20"/>
  <c r="AM465" i="20"/>
  <c r="AN465" i="20"/>
  <c r="AO465" i="20"/>
  <c r="AP465" i="20"/>
  <c r="AQ465" i="20"/>
  <c r="AR465" i="20"/>
  <c r="AS465" i="20"/>
  <c r="BC466" i="20" s="1"/>
  <c r="AT465" i="20"/>
  <c r="AU465" i="20"/>
  <c r="AW465" i="20"/>
  <c r="AY465" i="20"/>
  <c r="AZ465" i="20"/>
  <c r="B421" i="25"/>
  <c r="D421" i="25"/>
  <c r="M421" i="25"/>
  <c r="K421" i="25"/>
  <c r="I421" i="25"/>
  <c r="L565" i="10"/>
  <c r="M565" i="10"/>
  <c r="C565" i="10"/>
  <c r="D565" i="10"/>
  <c r="L564" i="9"/>
  <c r="M564" i="9"/>
  <c r="I562" i="9"/>
  <c r="C564" i="9"/>
  <c r="D564" i="9"/>
  <c r="L564" i="11"/>
  <c r="M564" i="11"/>
  <c r="I562" i="11"/>
  <c r="C564" i="11"/>
  <c r="D564" i="11"/>
  <c r="L564" i="12"/>
  <c r="D564" i="12" s="1"/>
  <c r="G564" i="12" s="1"/>
  <c r="M564" i="12"/>
  <c r="I562" i="12"/>
  <c r="C564" i="12"/>
  <c r="L558" i="8"/>
  <c r="M558" i="8"/>
  <c r="I556" i="8"/>
  <c r="C558" i="8"/>
  <c r="D558" i="8"/>
  <c r="L558" i="7"/>
  <c r="D558" i="7" s="1"/>
  <c r="M558" i="7"/>
  <c r="I556" i="7"/>
  <c r="C558" i="7"/>
  <c r="L557" i="6"/>
  <c r="D557" i="6" s="1"/>
  <c r="M557" i="6"/>
  <c r="I555" i="6"/>
  <c r="C557" i="6"/>
  <c r="L558" i="5"/>
  <c r="D558" i="5" s="1"/>
  <c r="M558" i="5"/>
  <c r="I555" i="5"/>
  <c r="C558" i="5"/>
  <c r="Y465" i="20" l="1"/>
  <c r="AC465" i="20"/>
  <c r="BB466" i="20"/>
  <c r="BD466" i="20"/>
  <c r="AX465" i="20"/>
  <c r="Z465" i="20"/>
  <c r="W465" i="20"/>
  <c r="AV465" i="20"/>
  <c r="BA466" i="20" s="1"/>
  <c r="X465" i="20"/>
  <c r="AD465" i="20"/>
  <c r="G565" i="10"/>
  <c r="G564" i="9"/>
  <c r="G564" i="11"/>
  <c r="G558" i="8"/>
  <c r="G558" i="7"/>
  <c r="G557" i="6"/>
  <c r="G558" i="5"/>
  <c r="B420" i="25"/>
  <c r="D420" i="25"/>
  <c r="M420" i="25"/>
  <c r="K420" i="25"/>
  <c r="I420" i="25"/>
  <c r="L564" i="10"/>
  <c r="M564" i="10"/>
  <c r="I563" i="10"/>
  <c r="C564" i="10"/>
  <c r="L563" i="9"/>
  <c r="M563" i="9"/>
  <c r="C563" i="9"/>
  <c r="L563" i="11"/>
  <c r="M563" i="11"/>
  <c r="C563" i="11"/>
  <c r="L563" i="12"/>
  <c r="M563" i="12"/>
  <c r="C563" i="12"/>
  <c r="L557" i="8"/>
  <c r="M557" i="8"/>
  <c r="C557" i="8"/>
  <c r="L557" i="7"/>
  <c r="M557" i="7"/>
  <c r="C557" i="7"/>
  <c r="L556" i="6"/>
  <c r="M556" i="6"/>
  <c r="C556" i="6"/>
  <c r="L557" i="5"/>
  <c r="M557" i="5"/>
  <c r="C557" i="5"/>
  <c r="B467" i="20" l="1"/>
  <c r="B466" i="20"/>
  <c r="B465" i="20"/>
  <c r="D564" i="10"/>
  <c r="D563" i="9"/>
  <c r="D563" i="11"/>
  <c r="D563" i="12"/>
  <c r="G563" i="12" s="1"/>
  <c r="D557" i="8"/>
  <c r="D557" i="7"/>
  <c r="D556" i="6"/>
  <c r="D557" i="5"/>
  <c r="G564" i="10" l="1"/>
  <c r="G563" i="9"/>
  <c r="G563" i="11"/>
  <c r="G557" i="8"/>
  <c r="G557" i="7"/>
  <c r="G556" i="6"/>
  <c r="G557" i="5"/>
  <c r="I557" i="5"/>
  <c r="S464" i="20"/>
  <c r="T465" i="20" s="1"/>
  <c r="U464" i="20"/>
  <c r="AB464" i="20" s="1"/>
  <c r="V464" i="20"/>
  <c r="AC464" i="20" s="1"/>
  <c r="AA464" i="20"/>
  <c r="AF464" i="20"/>
  <c r="AG464" i="20"/>
  <c r="AH464" i="20"/>
  <c r="AI464" i="20"/>
  <c r="AJ464" i="20"/>
  <c r="AK464" i="20"/>
  <c r="AL464" i="20"/>
  <c r="AM464" i="20"/>
  <c r="AN464" i="20"/>
  <c r="AO464" i="20"/>
  <c r="AP464" i="20"/>
  <c r="AQ464" i="20"/>
  <c r="AR464" i="20"/>
  <c r="AS464" i="20"/>
  <c r="BC465" i="20" s="1"/>
  <c r="AT464" i="20"/>
  <c r="AU464" i="20"/>
  <c r="AW464" i="20"/>
  <c r="AY464" i="20"/>
  <c r="AZ464" i="20"/>
  <c r="BB465" i="20" l="1"/>
  <c r="BD465" i="20"/>
  <c r="Y464" i="20"/>
  <c r="AE464" i="20"/>
  <c r="AX464" i="20"/>
  <c r="Z464" i="20"/>
  <c r="AV464" i="20"/>
  <c r="BA465" i="20" s="1"/>
  <c r="X464" i="20"/>
  <c r="W464" i="20"/>
  <c r="AD464" i="20"/>
  <c r="S463" i="20"/>
  <c r="T464" i="20" s="1"/>
  <c r="U463" i="20"/>
  <c r="AD463" i="20" s="1"/>
  <c r="V463" i="20"/>
  <c r="Y463" i="20" s="1"/>
  <c r="AA463" i="20"/>
  <c r="AE463" i="20"/>
  <c r="AF463" i="20"/>
  <c r="AG463" i="20"/>
  <c r="AH463" i="20"/>
  <c r="AI463" i="20"/>
  <c r="AJ463" i="20"/>
  <c r="AK463" i="20"/>
  <c r="AL463" i="20"/>
  <c r="AM463" i="20"/>
  <c r="AN463" i="20"/>
  <c r="AO463" i="20"/>
  <c r="AP463" i="20"/>
  <c r="AQ463" i="20"/>
  <c r="AR463" i="20"/>
  <c r="AS463" i="20"/>
  <c r="BC464" i="20" s="1"/>
  <c r="AT463" i="20"/>
  <c r="AU463" i="20"/>
  <c r="AW463" i="20"/>
  <c r="AY463" i="20"/>
  <c r="AZ463" i="20"/>
  <c r="B419" i="25"/>
  <c r="D419" i="25"/>
  <c r="M419" i="25"/>
  <c r="K419" i="25"/>
  <c r="I419" i="25"/>
  <c r="L563" i="10"/>
  <c r="M563" i="10"/>
  <c r="I562" i="10"/>
  <c r="C563" i="10"/>
  <c r="D563" i="10"/>
  <c r="L562" i="9"/>
  <c r="M562" i="9"/>
  <c r="I561" i="9"/>
  <c r="C562" i="9"/>
  <c r="D562" i="9"/>
  <c r="L562" i="11"/>
  <c r="M562" i="11"/>
  <c r="I561" i="11"/>
  <c r="C562" i="11"/>
  <c r="D562" i="11"/>
  <c r="L562" i="12"/>
  <c r="D562" i="12" s="1"/>
  <c r="G562" i="12" s="1"/>
  <c r="M562" i="12"/>
  <c r="I561" i="12"/>
  <c r="C562" i="12"/>
  <c r="L556" i="8"/>
  <c r="M556" i="8"/>
  <c r="C556" i="8"/>
  <c r="D556" i="8"/>
  <c r="L556" i="7"/>
  <c r="D556" i="7" s="1"/>
  <c r="M556" i="7"/>
  <c r="C556" i="7"/>
  <c r="L555" i="6"/>
  <c r="M555" i="6"/>
  <c r="C555" i="6"/>
  <c r="D555" i="6"/>
  <c r="L556" i="5"/>
  <c r="D556" i="5" s="1"/>
  <c r="M556" i="5"/>
  <c r="C556" i="5"/>
  <c r="G556" i="7" l="1"/>
  <c r="X463" i="20"/>
  <c r="W463" i="20"/>
  <c r="BD464" i="20"/>
  <c r="BB464" i="20"/>
  <c r="AV463" i="20"/>
  <c r="BA464" i="20" s="1"/>
  <c r="AC463" i="20"/>
  <c r="AB463" i="20"/>
  <c r="AX463" i="20"/>
  <c r="Z463" i="20"/>
  <c r="G563" i="10"/>
  <c r="G562" i="9"/>
  <c r="G562" i="11"/>
  <c r="G556" i="8"/>
  <c r="G555" i="6"/>
  <c r="G556" i="5"/>
  <c r="I561" i="10" l="1"/>
  <c r="S462" i="20"/>
  <c r="T463" i="20" s="1"/>
  <c r="U462" i="20"/>
  <c r="AD462" i="20" s="1"/>
  <c r="V462" i="20"/>
  <c r="AE462" i="20" s="1"/>
  <c r="AA462" i="20"/>
  <c r="AF462" i="20"/>
  <c r="AG462" i="20"/>
  <c r="AH462" i="20"/>
  <c r="AI462" i="20"/>
  <c r="AJ462" i="20"/>
  <c r="AK462" i="20"/>
  <c r="AL462" i="20"/>
  <c r="AM462" i="20"/>
  <c r="AN462" i="20"/>
  <c r="AO462" i="20"/>
  <c r="AP462" i="20"/>
  <c r="AQ462" i="20"/>
  <c r="AR462" i="20"/>
  <c r="AS462" i="20"/>
  <c r="BC463" i="20" s="1"/>
  <c r="AT462" i="20"/>
  <c r="AU462" i="20"/>
  <c r="AW462" i="20"/>
  <c r="AY462" i="20"/>
  <c r="AZ462" i="20"/>
  <c r="B418" i="25"/>
  <c r="D418" i="25"/>
  <c r="M418" i="25"/>
  <c r="K418" i="25"/>
  <c r="I418" i="25"/>
  <c r="L562" i="10"/>
  <c r="M562" i="10"/>
  <c r="C562" i="10"/>
  <c r="D562" i="10"/>
  <c r="L561" i="9"/>
  <c r="M561" i="9"/>
  <c r="I560" i="9"/>
  <c r="C561" i="9"/>
  <c r="D561" i="9"/>
  <c r="L561" i="11"/>
  <c r="M561" i="11"/>
  <c r="I560" i="11"/>
  <c r="C561" i="11"/>
  <c r="D561" i="11"/>
  <c r="L561" i="12"/>
  <c r="M561" i="12"/>
  <c r="I560" i="12"/>
  <c r="C561" i="12"/>
  <c r="D561" i="12"/>
  <c r="G561" i="12" s="1"/>
  <c r="L555" i="8"/>
  <c r="M555" i="8"/>
  <c r="I555" i="8"/>
  <c r="C555" i="8"/>
  <c r="D555" i="8"/>
  <c r="L555" i="7"/>
  <c r="D555" i="7" s="1"/>
  <c r="M555" i="7"/>
  <c r="I555" i="7"/>
  <c r="C555" i="7"/>
  <c r="L554" i="6"/>
  <c r="M554" i="6"/>
  <c r="I554" i="6"/>
  <c r="C554" i="6"/>
  <c r="D554" i="6"/>
  <c r="L555" i="5"/>
  <c r="D555" i="5" s="1"/>
  <c r="M555" i="5"/>
  <c r="I554" i="5"/>
  <c r="C555" i="5"/>
  <c r="AC462" i="20" l="1"/>
  <c r="Y462" i="20"/>
  <c r="BB463" i="20"/>
  <c r="BD463" i="20"/>
  <c r="AB462" i="20"/>
  <c r="AX462" i="20"/>
  <c r="Z462" i="20"/>
  <c r="X462" i="20"/>
  <c r="AV462" i="20"/>
  <c r="BA463" i="20" s="1"/>
  <c r="W462" i="20"/>
  <c r="G562" i="10"/>
  <c r="G561" i="9"/>
  <c r="G561" i="11"/>
  <c r="G555" i="8"/>
  <c r="G555" i="7"/>
  <c r="G554" i="6"/>
  <c r="G555" i="5"/>
  <c r="S461" i="20"/>
  <c r="T462" i="20" s="1"/>
  <c r="U461" i="20"/>
  <c r="AB461" i="20" s="1"/>
  <c r="V461" i="20"/>
  <c r="Y461" i="20" s="1"/>
  <c r="AA461" i="20"/>
  <c r="AC461" i="20"/>
  <c r="AE461" i="20"/>
  <c r="AF461" i="20"/>
  <c r="AG461" i="20"/>
  <c r="AH461" i="20"/>
  <c r="AI461" i="20"/>
  <c r="AJ461" i="20"/>
  <c r="AK461" i="20"/>
  <c r="AL461" i="20"/>
  <c r="AM461" i="20"/>
  <c r="AN461" i="20"/>
  <c r="AO461" i="20"/>
  <c r="AP461" i="20"/>
  <c r="AQ461" i="20"/>
  <c r="AR461" i="20"/>
  <c r="AS461" i="20"/>
  <c r="BC462" i="20" s="1"/>
  <c r="AT461" i="20"/>
  <c r="AU461" i="20"/>
  <c r="AW461" i="20"/>
  <c r="AY461" i="20"/>
  <c r="AZ461" i="20"/>
  <c r="B417" i="25"/>
  <c r="D417" i="25"/>
  <c r="M417" i="25"/>
  <c r="K417" i="25"/>
  <c r="I417" i="25"/>
  <c r="L561" i="10"/>
  <c r="M561" i="10"/>
  <c r="I560" i="10"/>
  <c r="C561" i="10"/>
  <c r="D561" i="10"/>
  <c r="L560" i="9"/>
  <c r="M560" i="9"/>
  <c r="I559" i="9"/>
  <c r="C560" i="9"/>
  <c r="D560" i="9"/>
  <c r="L560" i="11"/>
  <c r="M560" i="11"/>
  <c r="I559" i="11"/>
  <c r="C560" i="11"/>
  <c r="D560" i="11"/>
  <c r="L560" i="12"/>
  <c r="D560" i="12" s="1"/>
  <c r="G560" i="12" s="1"/>
  <c r="M560" i="12"/>
  <c r="I559" i="12"/>
  <c r="C560" i="12"/>
  <c r="L554" i="8"/>
  <c r="M554" i="8"/>
  <c r="I554" i="8"/>
  <c r="C554" i="8"/>
  <c r="D554" i="8"/>
  <c r="L554" i="7"/>
  <c r="D554" i="7" s="1"/>
  <c r="M554" i="7"/>
  <c r="I554" i="7"/>
  <c r="C554" i="7"/>
  <c r="L553" i="6"/>
  <c r="M553" i="6"/>
  <c r="I553" i="6"/>
  <c r="C553" i="6"/>
  <c r="D553" i="6"/>
  <c r="L554" i="5"/>
  <c r="D554" i="5" s="1"/>
  <c r="M554" i="5"/>
  <c r="I553" i="5"/>
  <c r="C554" i="5"/>
  <c r="BB462" i="20" l="1"/>
  <c r="BD462" i="20"/>
  <c r="AX461" i="20"/>
  <c r="Z461" i="20"/>
  <c r="AV461" i="20"/>
  <c r="BA462" i="20" s="1"/>
  <c r="X461" i="20"/>
  <c r="W461" i="20"/>
  <c r="AD461" i="20"/>
  <c r="G561" i="10"/>
  <c r="G560" i="9"/>
  <c r="G560" i="11"/>
  <c r="G554" i="8"/>
  <c r="G554" i="7"/>
  <c r="G553" i="6"/>
  <c r="G554" i="5"/>
  <c r="S460" i="20"/>
  <c r="T461" i="20" s="1"/>
  <c r="U460" i="20"/>
  <c r="AD460" i="20" s="1"/>
  <c r="V460" i="20"/>
  <c r="Y460" i="20" s="1"/>
  <c r="AA460" i="20"/>
  <c r="AF460" i="20"/>
  <c r="AG460" i="20"/>
  <c r="AH460" i="20"/>
  <c r="AI460" i="20"/>
  <c r="AJ460" i="20"/>
  <c r="AK460" i="20"/>
  <c r="AL460" i="20"/>
  <c r="AM460" i="20"/>
  <c r="AN460" i="20"/>
  <c r="AO460" i="20"/>
  <c r="AP460" i="20"/>
  <c r="AQ460" i="20"/>
  <c r="AR460" i="20"/>
  <c r="AS460" i="20"/>
  <c r="BC461" i="20" s="1"/>
  <c r="AT460" i="20"/>
  <c r="AU460" i="20"/>
  <c r="AW460" i="20"/>
  <c r="AY460" i="20"/>
  <c r="AZ460" i="20"/>
  <c r="B416" i="25"/>
  <c r="D416" i="25"/>
  <c r="M416" i="25"/>
  <c r="K416" i="25"/>
  <c r="I416" i="25"/>
  <c r="L560" i="10"/>
  <c r="D560" i="10" s="1"/>
  <c r="M560" i="10"/>
  <c r="I559" i="10"/>
  <c r="C560" i="10"/>
  <c r="L559" i="9"/>
  <c r="D559" i="9" s="1"/>
  <c r="M559" i="9"/>
  <c r="I558" i="9"/>
  <c r="C559" i="9"/>
  <c r="L559" i="11"/>
  <c r="M559" i="11"/>
  <c r="I558" i="11"/>
  <c r="C559" i="11"/>
  <c r="D559" i="11"/>
  <c r="L559" i="12"/>
  <c r="D559" i="12" s="1"/>
  <c r="G559" i="12" s="1"/>
  <c r="M559" i="12"/>
  <c r="I558" i="12"/>
  <c r="C559" i="12"/>
  <c r="L553" i="8"/>
  <c r="M553" i="8"/>
  <c r="I553" i="8"/>
  <c r="C553" i="8"/>
  <c r="D553" i="8"/>
  <c r="L553" i="7"/>
  <c r="D553" i="7" s="1"/>
  <c r="M553" i="7"/>
  <c r="I553" i="7"/>
  <c r="C553" i="7"/>
  <c r="L552" i="6"/>
  <c r="M552" i="6"/>
  <c r="I552" i="6"/>
  <c r="C552" i="6"/>
  <c r="D552" i="6"/>
  <c r="L553" i="5"/>
  <c r="M553" i="5"/>
  <c r="I552" i="5"/>
  <c r="C553" i="5"/>
  <c r="D553" i="5"/>
  <c r="AE460" i="20" l="1"/>
  <c r="AC460" i="20"/>
  <c r="BD461" i="20"/>
  <c r="BB461" i="20"/>
  <c r="AX460" i="20"/>
  <c r="Z460" i="20"/>
  <c r="AB460" i="20"/>
  <c r="AV460" i="20"/>
  <c r="BA461" i="20" s="1"/>
  <c r="X460" i="20"/>
  <c r="W460" i="20"/>
  <c r="G560" i="10"/>
  <c r="G559" i="9"/>
  <c r="G559" i="11"/>
  <c r="G553" i="8"/>
  <c r="G553" i="7"/>
  <c r="G552" i="6"/>
  <c r="G553" i="5"/>
  <c r="B415" i="25"/>
  <c r="D415" i="25"/>
  <c r="M415" i="25"/>
  <c r="K415" i="25"/>
  <c r="I415" i="25"/>
  <c r="L559" i="10"/>
  <c r="M559" i="10"/>
  <c r="C559" i="10"/>
  <c r="L558" i="9"/>
  <c r="M558" i="9"/>
  <c r="C558" i="9"/>
  <c r="L558" i="11"/>
  <c r="M558" i="11"/>
  <c r="C558" i="11"/>
  <c r="L558" i="12"/>
  <c r="M558" i="12"/>
  <c r="C558" i="12"/>
  <c r="L552" i="8"/>
  <c r="M552" i="8"/>
  <c r="I552" i="8"/>
  <c r="C552" i="8"/>
  <c r="L552" i="7"/>
  <c r="M552" i="7"/>
  <c r="I552" i="7"/>
  <c r="C552" i="7"/>
  <c r="L551" i="6"/>
  <c r="M551" i="6"/>
  <c r="I551" i="6"/>
  <c r="C551" i="6"/>
  <c r="L552" i="5"/>
  <c r="M552" i="5"/>
  <c r="I551" i="5"/>
  <c r="C552" i="5"/>
  <c r="D559" i="10" l="1"/>
  <c r="D558" i="9"/>
  <c r="D558" i="11"/>
  <c r="D558" i="12"/>
  <c r="G558" i="12" s="1"/>
  <c r="D552" i="8"/>
  <c r="D552" i="7"/>
  <c r="D551" i="6"/>
  <c r="D552" i="5"/>
  <c r="G559" i="10" l="1"/>
  <c r="G558" i="9"/>
  <c r="G558" i="11"/>
  <c r="G552" i="8"/>
  <c r="G552" i="7"/>
  <c r="G551" i="6"/>
  <c r="G552" i="5"/>
  <c r="I557" i="11"/>
  <c r="I558" i="10"/>
  <c r="B464" i="20"/>
  <c r="B463" i="20"/>
  <c r="B462" i="20"/>
  <c r="B461" i="20"/>
  <c r="B460" i="20"/>
  <c r="S459" i="20"/>
  <c r="T460" i="20" s="1"/>
  <c r="U459" i="20"/>
  <c r="AD459" i="20" s="1"/>
  <c r="V459" i="20"/>
  <c r="AC459" i="20" s="1"/>
  <c r="AA459" i="20"/>
  <c r="AF459" i="20"/>
  <c r="AG459" i="20"/>
  <c r="AH459" i="20"/>
  <c r="AI459" i="20"/>
  <c r="AJ459" i="20"/>
  <c r="AK459" i="20"/>
  <c r="AL459" i="20"/>
  <c r="AM459" i="20"/>
  <c r="AN459" i="20"/>
  <c r="AO459" i="20"/>
  <c r="AP459" i="20"/>
  <c r="AQ459" i="20"/>
  <c r="AR459" i="20"/>
  <c r="AS459" i="20"/>
  <c r="BC460" i="20" s="1"/>
  <c r="AT459" i="20"/>
  <c r="AU459" i="20"/>
  <c r="AW459" i="20"/>
  <c r="AY459" i="20"/>
  <c r="AZ459" i="20"/>
  <c r="I557" i="9"/>
  <c r="I557" i="12"/>
  <c r="BD460" i="20" l="1"/>
  <c r="BB460" i="20"/>
  <c r="AE459" i="20"/>
  <c r="AB459" i="20"/>
  <c r="AV459" i="20"/>
  <c r="BA460" i="20" s="1"/>
  <c r="Z459" i="20"/>
  <c r="AX459" i="20"/>
  <c r="Y459" i="20"/>
  <c r="X459" i="20"/>
  <c r="W459" i="20"/>
  <c r="S458" i="20"/>
  <c r="T459" i="20" s="1"/>
  <c r="U458" i="20"/>
  <c r="AB458" i="20" s="1"/>
  <c r="V458" i="20"/>
  <c r="AE458" i="20" s="1"/>
  <c r="AA458" i="20"/>
  <c r="AF458" i="20"/>
  <c r="AG458" i="20"/>
  <c r="AH458" i="20"/>
  <c r="AI458" i="20"/>
  <c r="AJ458" i="20"/>
  <c r="AK458" i="20"/>
  <c r="AL458" i="20"/>
  <c r="AM458" i="20"/>
  <c r="AN458" i="20"/>
  <c r="AO458" i="20"/>
  <c r="AP458" i="20"/>
  <c r="AQ458" i="20"/>
  <c r="AR458" i="20"/>
  <c r="AS458" i="20"/>
  <c r="BC459" i="20" s="1"/>
  <c r="AT458" i="20"/>
  <c r="AU458" i="20"/>
  <c r="AW458" i="20"/>
  <c r="AY458" i="20"/>
  <c r="AZ458" i="20"/>
  <c r="B414" i="25"/>
  <c r="D414" i="25"/>
  <c r="M414" i="25"/>
  <c r="K414" i="25"/>
  <c r="I414" i="25"/>
  <c r="L558" i="10"/>
  <c r="M558" i="10"/>
  <c r="I557" i="10"/>
  <c r="C558" i="10"/>
  <c r="D558" i="10"/>
  <c r="L557" i="9"/>
  <c r="M557" i="9"/>
  <c r="I556" i="9"/>
  <c r="C557" i="9"/>
  <c r="D557" i="9"/>
  <c r="L557" i="11"/>
  <c r="D557" i="11" s="1"/>
  <c r="M557" i="11"/>
  <c r="I556" i="11"/>
  <c r="C557" i="11"/>
  <c r="L557" i="12"/>
  <c r="D557" i="12" s="1"/>
  <c r="G557" i="12" s="1"/>
  <c r="M557" i="12"/>
  <c r="I556" i="12"/>
  <c r="C557" i="12"/>
  <c r="L551" i="8"/>
  <c r="M551" i="8"/>
  <c r="I551" i="8"/>
  <c r="C551" i="8"/>
  <c r="D551" i="8"/>
  <c r="G551" i="8" s="1"/>
  <c r="L551" i="7"/>
  <c r="D551" i="7" s="1"/>
  <c r="M551" i="7"/>
  <c r="I551" i="7"/>
  <c r="C551" i="7"/>
  <c r="L550" i="6"/>
  <c r="M550" i="6"/>
  <c r="I550" i="6"/>
  <c r="C550" i="6"/>
  <c r="D550" i="6"/>
  <c r="L551" i="5"/>
  <c r="D551" i="5" s="1"/>
  <c r="M551" i="5"/>
  <c r="I550" i="5"/>
  <c r="C551" i="5"/>
  <c r="Y458" i="20" l="1"/>
  <c r="BD459" i="20"/>
  <c r="BB459" i="20"/>
  <c r="AC458" i="20"/>
  <c r="AX458" i="20"/>
  <c r="Z458" i="20"/>
  <c r="AV458" i="20"/>
  <c r="BA459" i="20" s="1"/>
  <c r="X458" i="20"/>
  <c r="W458" i="20"/>
  <c r="AD458" i="20"/>
  <c r="G558" i="10"/>
  <c r="G557" i="9"/>
  <c r="G557" i="11"/>
  <c r="G551" i="7"/>
  <c r="G550" i="6"/>
  <c r="G551" i="5"/>
  <c r="I556" i="10"/>
  <c r="I555" i="11"/>
  <c r="I554" i="11"/>
  <c r="S457" i="20"/>
  <c r="T458" i="20" s="1"/>
  <c r="U457" i="20"/>
  <c r="V457" i="20"/>
  <c r="AC457" i="20" s="1"/>
  <c r="AA457" i="20"/>
  <c r="AF457" i="20"/>
  <c r="AG457" i="20"/>
  <c r="AH457" i="20"/>
  <c r="AI457" i="20"/>
  <c r="AJ457" i="20"/>
  <c r="AK457" i="20"/>
  <c r="AL457" i="20"/>
  <c r="AM457" i="20"/>
  <c r="AN457" i="20"/>
  <c r="AO457" i="20"/>
  <c r="AP457" i="20"/>
  <c r="AQ457" i="20"/>
  <c r="AR457" i="20"/>
  <c r="AS457" i="20"/>
  <c r="BC458" i="20" s="1"/>
  <c r="AT457" i="20"/>
  <c r="AU457" i="20"/>
  <c r="AW457" i="20"/>
  <c r="AY457" i="20"/>
  <c r="AZ457" i="20"/>
  <c r="B413" i="25"/>
  <c r="D413" i="25"/>
  <c r="M413" i="25"/>
  <c r="K413" i="25"/>
  <c r="I413" i="25"/>
  <c r="L557" i="10"/>
  <c r="M557" i="10"/>
  <c r="C557" i="10"/>
  <c r="D557" i="10"/>
  <c r="L556" i="9"/>
  <c r="D556" i="9" s="1"/>
  <c r="M556" i="9"/>
  <c r="I555" i="9"/>
  <c r="C556" i="9"/>
  <c r="L556" i="11"/>
  <c r="D556" i="11" s="1"/>
  <c r="M556" i="11"/>
  <c r="C556" i="11"/>
  <c r="L556" i="12"/>
  <c r="D556" i="12" s="1"/>
  <c r="G556" i="12" s="1"/>
  <c r="M556" i="12"/>
  <c r="I555" i="12"/>
  <c r="C556" i="12"/>
  <c r="L550" i="8"/>
  <c r="M550" i="8"/>
  <c r="I550" i="8"/>
  <c r="C550" i="8"/>
  <c r="D550" i="8"/>
  <c r="L550" i="7"/>
  <c r="D550" i="7" s="1"/>
  <c r="M550" i="7"/>
  <c r="I550" i="7"/>
  <c r="C550" i="7"/>
  <c r="L549" i="6"/>
  <c r="M549" i="6"/>
  <c r="I549" i="6"/>
  <c r="C549" i="6"/>
  <c r="D549" i="6"/>
  <c r="L550" i="5"/>
  <c r="D550" i="5" s="1"/>
  <c r="M550" i="5"/>
  <c r="I549" i="5"/>
  <c r="C550" i="5"/>
  <c r="W457" i="20" l="1"/>
  <c r="AE457" i="20"/>
  <c r="AD457" i="20"/>
  <c r="AB457" i="20"/>
  <c r="Z457" i="20"/>
  <c r="BB458" i="20"/>
  <c r="BD458" i="20"/>
  <c r="AX457" i="20"/>
  <c r="Y457" i="20"/>
  <c r="X457" i="20"/>
  <c r="AV457" i="20"/>
  <c r="BA458" i="20" s="1"/>
  <c r="G557" i="10"/>
  <c r="G556" i="9"/>
  <c r="G556" i="11"/>
  <c r="G550" i="8"/>
  <c r="G550" i="7"/>
  <c r="G549" i="6"/>
  <c r="G550" i="5"/>
  <c r="S456" i="20"/>
  <c r="T457" i="20" s="1"/>
  <c r="U456" i="20"/>
  <c r="AD456" i="20" s="1"/>
  <c r="V456" i="20"/>
  <c r="AC456" i="20" s="1"/>
  <c r="Y456" i="20"/>
  <c r="AA456" i="20"/>
  <c r="AF456" i="20"/>
  <c r="AG456" i="20"/>
  <c r="AH456" i="20"/>
  <c r="AI456" i="20"/>
  <c r="AJ456" i="20"/>
  <c r="AK456" i="20"/>
  <c r="AL456" i="20"/>
  <c r="AM456" i="20"/>
  <c r="AN456" i="20"/>
  <c r="AO456" i="20"/>
  <c r="AP456" i="20"/>
  <c r="AQ456" i="20"/>
  <c r="AR456" i="20"/>
  <c r="AS456" i="20"/>
  <c r="BC457" i="20" s="1"/>
  <c r="AT456" i="20"/>
  <c r="AU456" i="20"/>
  <c r="AW456" i="20"/>
  <c r="AY456" i="20"/>
  <c r="AZ456" i="20"/>
  <c r="B412" i="25"/>
  <c r="D412" i="25"/>
  <c r="M412" i="25"/>
  <c r="K412" i="25"/>
  <c r="I412" i="25"/>
  <c r="L556" i="10"/>
  <c r="M556" i="10"/>
  <c r="I555" i="10"/>
  <c r="C556" i="10"/>
  <c r="D556" i="10"/>
  <c r="L555" i="9"/>
  <c r="M555" i="9"/>
  <c r="I554" i="9"/>
  <c r="C555" i="9"/>
  <c r="D555" i="9"/>
  <c r="L555" i="11"/>
  <c r="M555" i="11"/>
  <c r="C555" i="11"/>
  <c r="D555" i="11"/>
  <c r="L555" i="12"/>
  <c r="D555" i="12" s="1"/>
  <c r="G555" i="12" s="1"/>
  <c r="M555" i="12"/>
  <c r="I554" i="12"/>
  <c r="C555" i="12"/>
  <c r="L549" i="8"/>
  <c r="M549" i="8"/>
  <c r="I549" i="8"/>
  <c r="C549" i="8"/>
  <c r="D549" i="8"/>
  <c r="L549" i="7"/>
  <c r="D549" i="7" s="1"/>
  <c r="M549" i="7"/>
  <c r="I549" i="7"/>
  <c r="C549" i="7"/>
  <c r="L548" i="6"/>
  <c r="D548" i="6" s="1"/>
  <c r="M548" i="6"/>
  <c r="I548" i="6"/>
  <c r="C548" i="6"/>
  <c r="L549" i="5"/>
  <c r="M549" i="5"/>
  <c r="I548" i="5"/>
  <c r="C549" i="5"/>
  <c r="D549" i="5"/>
  <c r="AE456" i="20" l="1"/>
  <c r="BD457" i="20"/>
  <c r="BB457" i="20"/>
  <c r="AB456" i="20"/>
  <c r="AX456" i="20"/>
  <c r="Z456" i="20"/>
  <c r="AV456" i="20"/>
  <c r="BA457" i="20" s="1"/>
  <c r="X456" i="20"/>
  <c r="W456" i="20"/>
  <c r="G556" i="10"/>
  <c r="G555" i="9"/>
  <c r="G555" i="11"/>
  <c r="G549" i="8"/>
  <c r="G549" i="7"/>
  <c r="G548" i="6"/>
  <c r="G549" i="5"/>
  <c r="S455" i="20"/>
  <c r="T456" i="20" s="1"/>
  <c r="U455" i="20"/>
  <c r="AB455" i="20" s="1"/>
  <c r="V455" i="20"/>
  <c r="Y455" i="20" s="1"/>
  <c r="AA455" i="20"/>
  <c r="AC455" i="20"/>
  <c r="AE455" i="20"/>
  <c r="AF455" i="20"/>
  <c r="AG455" i="20"/>
  <c r="AH455" i="20"/>
  <c r="AI455" i="20"/>
  <c r="AJ455" i="20"/>
  <c r="AK455" i="20"/>
  <c r="AL455" i="20"/>
  <c r="AM455" i="20"/>
  <c r="AN455" i="20"/>
  <c r="AO455" i="20"/>
  <c r="AP455" i="20"/>
  <c r="AQ455" i="20"/>
  <c r="AR455" i="20"/>
  <c r="AS455" i="20"/>
  <c r="BC456" i="20" s="1"/>
  <c r="AT455" i="20"/>
  <c r="AU455" i="20"/>
  <c r="AW455" i="20"/>
  <c r="AY455" i="20"/>
  <c r="AZ455" i="20"/>
  <c r="B411" i="25"/>
  <c r="D411" i="25"/>
  <c r="M411" i="25"/>
  <c r="K411" i="25"/>
  <c r="I411" i="25"/>
  <c r="L555" i="10"/>
  <c r="M555" i="10"/>
  <c r="C555" i="10"/>
  <c r="D555" i="10"/>
  <c r="L554" i="9"/>
  <c r="M554" i="9"/>
  <c r="I553" i="9"/>
  <c r="C554" i="9"/>
  <c r="D554" i="9"/>
  <c r="L554" i="11"/>
  <c r="M554" i="11"/>
  <c r="I553" i="11"/>
  <c r="C554" i="11"/>
  <c r="D554" i="11"/>
  <c r="L554" i="12"/>
  <c r="D554" i="12" s="1"/>
  <c r="G554" i="12" s="1"/>
  <c r="M554" i="12"/>
  <c r="I553" i="12"/>
  <c r="C554" i="12"/>
  <c r="L548" i="8"/>
  <c r="M548" i="8"/>
  <c r="I548" i="8"/>
  <c r="C548" i="8"/>
  <c r="D548" i="8"/>
  <c r="L548" i="7"/>
  <c r="D548" i="7" s="1"/>
  <c r="M548" i="7"/>
  <c r="I548" i="7"/>
  <c r="C548" i="7"/>
  <c r="L547" i="6"/>
  <c r="M547" i="6"/>
  <c r="I547" i="6"/>
  <c r="C547" i="6"/>
  <c r="D547" i="6"/>
  <c r="L548" i="5"/>
  <c r="D548" i="5" s="1"/>
  <c r="M548" i="5"/>
  <c r="I547" i="5"/>
  <c r="C548" i="5"/>
  <c r="AD455" i="20" l="1"/>
  <c r="AX455" i="20"/>
  <c r="Z455" i="20"/>
  <c r="X455" i="20"/>
  <c r="BD456" i="20"/>
  <c r="BB456" i="20"/>
  <c r="AV455" i="20"/>
  <c r="BA456" i="20" s="1"/>
  <c r="W455" i="20"/>
  <c r="G555" i="10"/>
  <c r="G554" i="9"/>
  <c r="G554" i="11"/>
  <c r="G548" i="8"/>
  <c r="G548" i="7"/>
  <c r="G547" i="6"/>
  <c r="G548" i="5"/>
  <c r="B410" i="25"/>
  <c r="D410" i="25"/>
  <c r="M410" i="25"/>
  <c r="K410" i="25"/>
  <c r="I410" i="25"/>
  <c r="L554" i="10"/>
  <c r="M554" i="10"/>
  <c r="I554" i="10"/>
  <c r="C554" i="10"/>
  <c r="L553" i="9"/>
  <c r="M553" i="9"/>
  <c r="C553" i="9"/>
  <c r="L553" i="11"/>
  <c r="M553" i="11"/>
  <c r="C553" i="11"/>
  <c r="L553" i="12"/>
  <c r="M553" i="12"/>
  <c r="C553" i="12"/>
  <c r="L547" i="8"/>
  <c r="M547" i="8"/>
  <c r="I547" i="8"/>
  <c r="C547" i="8"/>
  <c r="L547" i="7"/>
  <c r="M547" i="7"/>
  <c r="I547" i="7"/>
  <c r="C547" i="7"/>
  <c r="L546" i="6"/>
  <c r="M546" i="6"/>
  <c r="I546" i="6"/>
  <c r="C546" i="6"/>
  <c r="L547" i="5"/>
  <c r="M547" i="5"/>
  <c r="I546" i="5"/>
  <c r="C547" i="5"/>
  <c r="D554" i="10" l="1"/>
  <c r="D553" i="9"/>
  <c r="D553" i="11"/>
  <c r="D553" i="12"/>
  <c r="G553" i="12" s="1"/>
  <c r="D547" i="8"/>
  <c r="D547" i="7"/>
  <c r="D546" i="6"/>
  <c r="D547" i="5"/>
  <c r="G554" i="10" l="1"/>
  <c r="G553" i="9"/>
  <c r="G553" i="11"/>
  <c r="G547" i="8"/>
  <c r="G547" i="7"/>
  <c r="G546" i="6"/>
  <c r="G547" i="5"/>
  <c r="B456" i="20"/>
  <c r="B457" i="20"/>
  <c r="B458" i="20"/>
  <c r="B459" i="20"/>
  <c r="B455" i="20"/>
  <c r="S454" i="20"/>
  <c r="T455" i="20" s="1"/>
  <c r="U454" i="20"/>
  <c r="AD454" i="20" s="1"/>
  <c r="V454" i="20"/>
  <c r="AE454" i="20" s="1"/>
  <c r="AA454" i="20"/>
  <c r="AF454" i="20"/>
  <c r="AG454" i="20"/>
  <c r="AH454" i="20"/>
  <c r="AI454" i="20"/>
  <c r="AJ454" i="20"/>
  <c r="AK454" i="20"/>
  <c r="AL454" i="20"/>
  <c r="AM454" i="20"/>
  <c r="AN454" i="20"/>
  <c r="AO454" i="20"/>
  <c r="AP454" i="20"/>
  <c r="AQ454" i="20"/>
  <c r="AR454" i="20"/>
  <c r="AS454" i="20"/>
  <c r="BC455" i="20" s="1"/>
  <c r="AT454" i="20"/>
  <c r="AU454" i="20"/>
  <c r="AW454" i="20"/>
  <c r="AY454" i="20"/>
  <c r="AZ454" i="20"/>
  <c r="I553" i="10"/>
  <c r="I552" i="9"/>
  <c r="I552" i="11"/>
  <c r="I552" i="12"/>
  <c r="BD455" i="20" l="1"/>
  <c r="BB455" i="20"/>
  <c r="AC454" i="20"/>
  <c r="Y454" i="20"/>
  <c r="AB454" i="20"/>
  <c r="AX454" i="20"/>
  <c r="Z454" i="20"/>
  <c r="AV454" i="20"/>
  <c r="BA455" i="20" s="1"/>
  <c r="X454" i="20"/>
  <c r="W454" i="20"/>
  <c r="S453" i="20"/>
  <c r="T454" i="20" s="1"/>
  <c r="U453" i="20"/>
  <c r="V453" i="20"/>
  <c r="AC453" i="20" s="1"/>
  <c r="X453" i="20"/>
  <c r="AA453" i="20"/>
  <c r="AB453" i="20"/>
  <c r="AF453" i="20"/>
  <c r="AG453" i="20"/>
  <c r="AH453" i="20"/>
  <c r="AI453" i="20"/>
  <c r="AJ453" i="20"/>
  <c r="AK453" i="20"/>
  <c r="AL453" i="20"/>
  <c r="AM453" i="20"/>
  <c r="AN453" i="20"/>
  <c r="AO453" i="20"/>
  <c r="AP453" i="20"/>
  <c r="AQ453" i="20"/>
  <c r="AR453" i="20"/>
  <c r="AS453" i="20"/>
  <c r="BC454" i="20" s="1"/>
  <c r="AT453" i="20"/>
  <c r="AU453" i="20"/>
  <c r="AW453" i="20"/>
  <c r="AY453" i="20"/>
  <c r="AZ453" i="20"/>
  <c r="B409" i="25"/>
  <c r="D409" i="25"/>
  <c r="M409" i="25"/>
  <c r="K409" i="25"/>
  <c r="I409" i="25"/>
  <c r="L553" i="10"/>
  <c r="D553" i="10" s="1"/>
  <c r="M553" i="10"/>
  <c r="I552" i="10"/>
  <c r="C553" i="10"/>
  <c r="L552" i="9"/>
  <c r="M552" i="9"/>
  <c r="I551" i="9"/>
  <c r="C552" i="9"/>
  <c r="D552" i="9"/>
  <c r="L552" i="11"/>
  <c r="M552" i="11"/>
  <c r="I551" i="11"/>
  <c r="C552" i="11"/>
  <c r="D552" i="11"/>
  <c r="L552" i="12"/>
  <c r="D552" i="12" s="1"/>
  <c r="G552" i="12" s="1"/>
  <c r="M552" i="12"/>
  <c r="I551" i="12"/>
  <c r="C552" i="12"/>
  <c r="L546" i="8"/>
  <c r="M546" i="8"/>
  <c r="I546" i="8"/>
  <c r="C546" i="8"/>
  <c r="D546" i="8"/>
  <c r="G546" i="8" s="1"/>
  <c r="L546" i="7"/>
  <c r="D546" i="7" s="1"/>
  <c r="M546" i="7"/>
  <c r="I546" i="7"/>
  <c r="C546" i="7"/>
  <c r="L545" i="6"/>
  <c r="D545" i="6" s="1"/>
  <c r="M545" i="6"/>
  <c r="I545" i="6"/>
  <c r="C545" i="6"/>
  <c r="L546" i="5"/>
  <c r="D546" i="5" s="1"/>
  <c r="M546" i="5"/>
  <c r="I545" i="5"/>
  <c r="C546" i="5"/>
  <c r="AX453" i="20" l="1"/>
  <c r="Z453" i="20"/>
  <c r="AV453" i="20"/>
  <c r="BA454" i="20" s="1"/>
  <c r="Y453" i="20"/>
  <c r="AE453" i="20"/>
  <c r="AD453" i="20"/>
  <c r="BD454" i="20"/>
  <c r="BB454" i="20"/>
  <c r="W453" i="20"/>
  <c r="G553" i="10"/>
  <c r="G552" i="9"/>
  <c r="G552" i="11"/>
  <c r="G546" i="7"/>
  <c r="G545" i="6"/>
  <c r="G546" i="5"/>
  <c r="S452" i="20"/>
  <c r="T453" i="20" s="1"/>
  <c r="U452" i="20"/>
  <c r="AB452" i="20" s="1"/>
  <c r="V452" i="20"/>
  <c r="AE452" i="20" s="1"/>
  <c r="AA452" i="20"/>
  <c r="AF452" i="20"/>
  <c r="AG452" i="20"/>
  <c r="AH452" i="20"/>
  <c r="AI452" i="20"/>
  <c r="AJ452" i="20"/>
  <c r="AK452" i="20"/>
  <c r="AL452" i="20"/>
  <c r="AM452" i="20"/>
  <c r="AN452" i="20"/>
  <c r="AO452" i="20"/>
  <c r="AP452" i="20"/>
  <c r="AQ452" i="20"/>
  <c r="AR452" i="20"/>
  <c r="AS452" i="20"/>
  <c r="BC453" i="20" s="1"/>
  <c r="AT452" i="20"/>
  <c r="AU452" i="20"/>
  <c r="AW452" i="20"/>
  <c r="AY452" i="20"/>
  <c r="AZ452" i="20"/>
  <c r="B408" i="25"/>
  <c r="D408" i="25"/>
  <c r="M408" i="25"/>
  <c r="K408" i="25"/>
  <c r="I408" i="25"/>
  <c r="L552" i="10"/>
  <c r="M552" i="10"/>
  <c r="I551" i="10"/>
  <c r="C552" i="10"/>
  <c r="D552" i="10"/>
  <c r="L551" i="9"/>
  <c r="M551" i="9"/>
  <c r="I550" i="9"/>
  <c r="C551" i="9"/>
  <c r="D551" i="9"/>
  <c r="L551" i="11"/>
  <c r="M551" i="11"/>
  <c r="I550" i="11"/>
  <c r="C551" i="11"/>
  <c r="D551" i="11"/>
  <c r="L551" i="12"/>
  <c r="D551" i="12" s="1"/>
  <c r="G551" i="12" s="1"/>
  <c r="M551" i="12"/>
  <c r="I550" i="12"/>
  <c r="C551" i="12"/>
  <c r="L545" i="8"/>
  <c r="D545" i="8" s="1"/>
  <c r="M545" i="8"/>
  <c r="I545" i="8"/>
  <c r="C545" i="8"/>
  <c r="L545" i="7"/>
  <c r="M545" i="7"/>
  <c r="I545" i="7"/>
  <c r="C545" i="7"/>
  <c r="D545" i="7"/>
  <c r="L544" i="6"/>
  <c r="D544" i="6" s="1"/>
  <c r="M544" i="6"/>
  <c r="I544" i="6"/>
  <c r="C544" i="6"/>
  <c r="L545" i="5"/>
  <c r="D545" i="5" s="1"/>
  <c r="M545" i="5"/>
  <c r="I544" i="5"/>
  <c r="C545" i="5"/>
  <c r="Y452" i="20" l="1"/>
  <c r="BD453" i="20"/>
  <c r="BB453" i="20"/>
  <c r="AC452" i="20"/>
  <c r="AX452" i="20"/>
  <c r="Z452" i="20"/>
  <c r="AV452" i="20"/>
  <c r="BA453" i="20" s="1"/>
  <c r="X452" i="20"/>
  <c r="W452" i="20"/>
  <c r="AD452" i="20"/>
  <c r="G552" i="10"/>
  <c r="G551" i="9"/>
  <c r="G551" i="11"/>
  <c r="G545" i="8"/>
  <c r="G545" i="7"/>
  <c r="G544" i="6"/>
  <c r="G545" i="5"/>
  <c r="S451" i="20"/>
  <c r="T452" i="20" s="1"/>
  <c r="U451" i="20"/>
  <c r="X451" i="20" s="1"/>
  <c r="V451" i="20"/>
  <c r="Y451" i="20" s="1"/>
  <c r="AA451" i="20"/>
  <c r="AC451" i="20"/>
  <c r="AE451" i="20"/>
  <c r="AF451" i="20"/>
  <c r="AG451" i="20"/>
  <c r="AH451" i="20"/>
  <c r="AI451" i="20"/>
  <c r="AJ451" i="20"/>
  <c r="AK451" i="20"/>
  <c r="AL451" i="20"/>
  <c r="AM451" i="20"/>
  <c r="AN451" i="20"/>
  <c r="AO451" i="20"/>
  <c r="AP451" i="20"/>
  <c r="AQ451" i="20"/>
  <c r="AR451" i="20"/>
  <c r="AS451" i="20"/>
  <c r="BC452" i="20" s="1"/>
  <c r="AT451" i="20"/>
  <c r="AU451" i="20"/>
  <c r="AW451" i="20"/>
  <c r="AY451" i="20"/>
  <c r="AZ451" i="20"/>
  <c r="B407" i="25"/>
  <c r="D407" i="25"/>
  <c r="M407" i="25"/>
  <c r="K407" i="25"/>
  <c r="I407" i="25"/>
  <c r="L551" i="10"/>
  <c r="M551" i="10"/>
  <c r="I550" i="10"/>
  <c r="C551" i="10"/>
  <c r="D551" i="10"/>
  <c r="L550" i="9"/>
  <c r="M550" i="9"/>
  <c r="I549" i="9"/>
  <c r="C550" i="9"/>
  <c r="D550" i="9"/>
  <c r="L550" i="11"/>
  <c r="M550" i="11"/>
  <c r="I549" i="11"/>
  <c r="C550" i="11"/>
  <c r="D550" i="11"/>
  <c r="L550" i="12"/>
  <c r="D550" i="12" s="1"/>
  <c r="G550" i="12" s="1"/>
  <c r="M550" i="12"/>
  <c r="I549" i="12"/>
  <c r="C550" i="12"/>
  <c r="L544" i="8"/>
  <c r="M544" i="8"/>
  <c r="I544" i="8"/>
  <c r="C544" i="8"/>
  <c r="D544" i="8"/>
  <c r="L544" i="7"/>
  <c r="D544" i="7" s="1"/>
  <c r="M544" i="7"/>
  <c r="I544" i="7"/>
  <c r="C544" i="7"/>
  <c r="L543" i="6"/>
  <c r="M543" i="6"/>
  <c r="I543" i="6"/>
  <c r="C543" i="6"/>
  <c r="D543" i="6"/>
  <c r="L544" i="5"/>
  <c r="D544" i="5" s="1"/>
  <c r="M544" i="5"/>
  <c r="I543" i="5"/>
  <c r="C544" i="5"/>
  <c r="AB451" i="20" l="1"/>
  <c r="AX451" i="20"/>
  <c r="Z451" i="20"/>
  <c r="AV451" i="20"/>
  <c r="BA452" i="20" s="1"/>
  <c r="W451" i="20"/>
  <c r="AD451" i="20"/>
  <c r="BD452" i="20"/>
  <c r="BB452" i="20"/>
  <c r="G551" i="10"/>
  <c r="G550" i="9"/>
  <c r="G550" i="11"/>
  <c r="G544" i="8"/>
  <c r="G544" i="7"/>
  <c r="G543" i="6"/>
  <c r="G544" i="5"/>
  <c r="S450" i="20"/>
  <c r="T451" i="20" s="1"/>
  <c r="U450" i="20"/>
  <c r="AD450" i="20" s="1"/>
  <c r="V450" i="20"/>
  <c r="AE450" i="20" s="1"/>
  <c r="AA450" i="20"/>
  <c r="AF450" i="20"/>
  <c r="AG450" i="20"/>
  <c r="AH450" i="20"/>
  <c r="AI450" i="20"/>
  <c r="AJ450" i="20"/>
  <c r="AK450" i="20"/>
  <c r="AL450" i="20"/>
  <c r="AM450" i="20"/>
  <c r="AN450" i="20"/>
  <c r="AO450" i="20"/>
  <c r="AP450" i="20"/>
  <c r="AQ450" i="20"/>
  <c r="AR450" i="20"/>
  <c r="AS450" i="20"/>
  <c r="BC451" i="20" s="1"/>
  <c r="AT450" i="20"/>
  <c r="AU450" i="20"/>
  <c r="AW450" i="20"/>
  <c r="AY450" i="20"/>
  <c r="AZ450" i="20"/>
  <c r="B406" i="25"/>
  <c r="D406" i="25"/>
  <c r="M406" i="25"/>
  <c r="K406" i="25"/>
  <c r="I406" i="25"/>
  <c r="L550" i="10"/>
  <c r="M550" i="10"/>
  <c r="I549" i="10"/>
  <c r="C550" i="10"/>
  <c r="D550" i="10"/>
  <c r="L549" i="9"/>
  <c r="M549" i="9"/>
  <c r="I548" i="9"/>
  <c r="C549" i="9"/>
  <c r="D549" i="9"/>
  <c r="L549" i="11"/>
  <c r="M549" i="11"/>
  <c r="I548" i="11"/>
  <c r="C549" i="11"/>
  <c r="D549" i="11"/>
  <c r="L549" i="12"/>
  <c r="M549" i="12"/>
  <c r="I548" i="12"/>
  <c r="C549" i="12"/>
  <c r="D549" i="12"/>
  <c r="G549" i="12" s="1"/>
  <c r="L543" i="8"/>
  <c r="D543" i="8" s="1"/>
  <c r="M543" i="8"/>
  <c r="I543" i="8"/>
  <c r="C543" i="8"/>
  <c r="L543" i="7"/>
  <c r="M543" i="7"/>
  <c r="I543" i="7"/>
  <c r="C543" i="7"/>
  <c r="D543" i="7"/>
  <c r="L542" i="6"/>
  <c r="D542" i="6" s="1"/>
  <c r="M542" i="6"/>
  <c r="I542" i="6"/>
  <c r="C542" i="6"/>
  <c r="L543" i="5"/>
  <c r="D543" i="5" s="1"/>
  <c r="M543" i="5"/>
  <c r="I542" i="5"/>
  <c r="C543" i="5"/>
  <c r="AC450" i="20" l="1"/>
  <c r="Y450" i="20"/>
  <c r="BB451" i="20"/>
  <c r="BD451" i="20"/>
  <c r="AB450" i="20"/>
  <c r="AX450" i="20"/>
  <c r="Z450" i="20"/>
  <c r="AV450" i="20"/>
  <c r="BA451" i="20" s="1"/>
  <c r="X450" i="20"/>
  <c r="W450" i="20"/>
  <c r="G550" i="10"/>
  <c r="G549" i="9"/>
  <c r="G549" i="11"/>
  <c r="G543" i="8"/>
  <c r="G543" i="7"/>
  <c r="G542" i="6"/>
  <c r="G543" i="5"/>
  <c r="B405" i="25"/>
  <c r="D405" i="25"/>
  <c r="M405" i="25"/>
  <c r="K405" i="25"/>
  <c r="I405" i="25"/>
  <c r="L549" i="10"/>
  <c r="M549" i="10"/>
  <c r="C549" i="10"/>
  <c r="L548" i="9"/>
  <c r="M548" i="9"/>
  <c r="C548" i="9"/>
  <c r="L548" i="11"/>
  <c r="M548" i="11"/>
  <c r="C548" i="11"/>
  <c r="L548" i="12"/>
  <c r="M548" i="12"/>
  <c r="C548" i="12"/>
  <c r="L542" i="8"/>
  <c r="M542" i="8"/>
  <c r="I542" i="8"/>
  <c r="C542" i="8"/>
  <c r="L542" i="7"/>
  <c r="M542" i="7"/>
  <c r="I542" i="7"/>
  <c r="C542" i="7"/>
  <c r="L541" i="6"/>
  <c r="M541" i="6"/>
  <c r="I541" i="6"/>
  <c r="C541" i="6"/>
  <c r="L542" i="5"/>
  <c r="M542" i="5"/>
  <c r="I541" i="5"/>
  <c r="C542" i="5"/>
  <c r="B454" i="20" l="1"/>
  <c r="B453" i="20"/>
  <c r="B452" i="20"/>
  <c r="B451" i="20"/>
  <c r="B450" i="20"/>
  <c r="S449" i="20"/>
  <c r="T450" i="20" s="1"/>
  <c r="U449" i="20"/>
  <c r="AB449" i="20" s="1"/>
  <c r="V449" i="20"/>
  <c r="Y449" i="20" s="1"/>
  <c r="AA449" i="20"/>
  <c r="AF449" i="20"/>
  <c r="AG449" i="20"/>
  <c r="AH449" i="20"/>
  <c r="AI449" i="20"/>
  <c r="AJ449" i="20"/>
  <c r="AK449" i="20"/>
  <c r="AL449" i="20"/>
  <c r="AM449" i="20"/>
  <c r="AN449" i="20"/>
  <c r="AO449" i="20"/>
  <c r="AP449" i="20"/>
  <c r="AQ449" i="20"/>
  <c r="AR449" i="20"/>
  <c r="AS449" i="20"/>
  <c r="BC450" i="20" s="1"/>
  <c r="AT449" i="20"/>
  <c r="AU449" i="20"/>
  <c r="AW449" i="20"/>
  <c r="AY449" i="20"/>
  <c r="AZ449" i="20"/>
  <c r="D549" i="10"/>
  <c r="I548" i="10"/>
  <c r="D548" i="9"/>
  <c r="I547" i="9"/>
  <c r="D548" i="11"/>
  <c r="I547" i="11"/>
  <c r="D548" i="12"/>
  <c r="G548" i="12" s="1"/>
  <c r="I547" i="12"/>
  <c r="D542" i="8"/>
  <c r="D542" i="7"/>
  <c r="D541" i="6"/>
  <c r="D542" i="5"/>
  <c r="BD450" i="20" l="1"/>
  <c r="BB450" i="20"/>
  <c r="AE449" i="20"/>
  <c r="AC449" i="20"/>
  <c r="G549" i="10"/>
  <c r="G548" i="9"/>
  <c r="G548" i="11"/>
  <c r="G542" i="8"/>
  <c r="G542" i="7"/>
  <c r="G541" i="6"/>
  <c r="G542" i="5"/>
  <c r="AX449" i="20"/>
  <c r="Z449" i="20"/>
  <c r="AV449" i="20"/>
  <c r="BA450" i="20" s="1"/>
  <c r="X449" i="20"/>
  <c r="W449" i="20"/>
  <c r="AD449" i="20"/>
  <c r="S448" i="20"/>
  <c r="T449" i="20" s="1"/>
  <c r="U448" i="20"/>
  <c r="V448" i="20"/>
  <c r="Y448" i="20" s="1"/>
  <c r="AA448" i="20"/>
  <c r="AC448" i="20"/>
  <c r="AE448" i="20"/>
  <c r="AF448" i="20"/>
  <c r="AG448" i="20"/>
  <c r="AH448" i="20"/>
  <c r="AI448" i="20"/>
  <c r="AJ448" i="20"/>
  <c r="AK448" i="20"/>
  <c r="AL448" i="20"/>
  <c r="AM448" i="20"/>
  <c r="AN448" i="20"/>
  <c r="AO448" i="20"/>
  <c r="AP448" i="20"/>
  <c r="AQ448" i="20"/>
  <c r="AR448" i="20"/>
  <c r="AS448" i="20"/>
  <c r="BC449" i="20" s="1"/>
  <c r="AT448" i="20"/>
  <c r="AU448" i="20"/>
  <c r="AW448" i="20"/>
  <c r="AY448" i="20"/>
  <c r="AZ448" i="20"/>
  <c r="B404" i="25"/>
  <c r="D404" i="25"/>
  <c r="M404" i="25"/>
  <c r="K404" i="25"/>
  <c r="I404" i="25"/>
  <c r="L548" i="10"/>
  <c r="M548" i="10"/>
  <c r="I547" i="10"/>
  <c r="C548" i="10"/>
  <c r="D548" i="10"/>
  <c r="L547" i="9"/>
  <c r="M547" i="9"/>
  <c r="I546" i="9"/>
  <c r="C547" i="9"/>
  <c r="D547" i="9"/>
  <c r="L547" i="11"/>
  <c r="M547" i="11"/>
  <c r="I546" i="11"/>
  <c r="C547" i="11"/>
  <c r="D547" i="11"/>
  <c r="L547" i="12"/>
  <c r="D547" i="12" s="1"/>
  <c r="G547" i="12" s="1"/>
  <c r="M547" i="12"/>
  <c r="I546" i="12"/>
  <c r="C547" i="12"/>
  <c r="L541" i="8"/>
  <c r="D541" i="8" s="1"/>
  <c r="M541" i="8"/>
  <c r="I541" i="8"/>
  <c r="C541" i="8"/>
  <c r="L541" i="7"/>
  <c r="D541" i="7" s="1"/>
  <c r="M541" i="7"/>
  <c r="I541" i="7"/>
  <c r="C541" i="7"/>
  <c r="L540" i="6"/>
  <c r="D540" i="6" s="1"/>
  <c r="M540" i="6"/>
  <c r="I540" i="6"/>
  <c r="C540" i="6"/>
  <c r="L541" i="5"/>
  <c r="D541" i="5" s="1"/>
  <c r="M541" i="5"/>
  <c r="I540" i="5"/>
  <c r="C541" i="5"/>
  <c r="AX448" i="20" l="1"/>
  <c r="AD448" i="20"/>
  <c r="AB448" i="20"/>
  <c r="Z448" i="20"/>
  <c r="X448" i="20"/>
  <c r="AV448" i="20"/>
  <c r="BA449" i="20" s="1"/>
  <c r="W448" i="20"/>
  <c r="BD449" i="20"/>
  <c r="BB449" i="20"/>
  <c r="G548" i="10"/>
  <c r="G547" i="9"/>
  <c r="G547" i="11"/>
  <c r="G541" i="8"/>
  <c r="G541" i="7"/>
  <c r="G540" i="6"/>
  <c r="G541" i="5"/>
  <c r="B403" i="25"/>
  <c r="D403" i="25"/>
  <c r="M403" i="25"/>
  <c r="K403" i="25"/>
  <c r="I403" i="25"/>
  <c r="L547" i="10"/>
  <c r="M547" i="10"/>
  <c r="I546" i="10"/>
  <c r="C547" i="10"/>
  <c r="L546" i="9"/>
  <c r="M546" i="9"/>
  <c r="I545" i="9"/>
  <c r="C546" i="9"/>
  <c r="L546" i="11"/>
  <c r="M546" i="11"/>
  <c r="I545" i="11"/>
  <c r="C546" i="11"/>
  <c r="L546" i="12"/>
  <c r="M546" i="12"/>
  <c r="I545" i="12"/>
  <c r="C546" i="12"/>
  <c r="L540" i="8"/>
  <c r="D540" i="8" s="1"/>
  <c r="M540" i="8"/>
  <c r="I540" i="8"/>
  <c r="C540" i="8"/>
  <c r="L540" i="7"/>
  <c r="D540" i="7" s="1"/>
  <c r="M540" i="7"/>
  <c r="I540" i="7"/>
  <c r="C540" i="7"/>
  <c r="L539" i="6"/>
  <c r="D539" i="6" s="1"/>
  <c r="M539" i="6"/>
  <c r="I539" i="6"/>
  <c r="C539" i="6"/>
  <c r="L540" i="5"/>
  <c r="D540" i="5" s="1"/>
  <c r="M540" i="5"/>
  <c r="I539" i="5"/>
  <c r="C540" i="5"/>
  <c r="D547" i="10"/>
  <c r="D546" i="9"/>
  <c r="D546" i="11"/>
  <c r="D546" i="12"/>
  <c r="G546" i="12" s="1"/>
  <c r="G547" i="10" l="1"/>
  <c r="G546" i="9"/>
  <c r="G546" i="11"/>
  <c r="G540" i="8"/>
  <c r="G540" i="7"/>
  <c r="G539" i="6"/>
  <c r="G540" i="5"/>
  <c r="S447" i="20"/>
  <c r="T448" i="20" s="1"/>
  <c r="U447" i="20"/>
  <c r="AB447" i="20" s="1"/>
  <c r="V447" i="20"/>
  <c r="AE447" i="20" s="1"/>
  <c r="AA447" i="20"/>
  <c r="AF447" i="20"/>
  <c r="AG447" i="20"/>
  <c r="AH447" i="20"/>
  <c r="AI447" i="20"/>
  <c r="AJ447" i="20"/>
  <c r="AK447" i="20"/>
  <c r="AL447" i="20"/>
  <c r="AM447" i="20"/>
  <c r="AN447" i="20"/>
  <c r="AO447" i="20"/>
  <c r="AP447" i="20"/>
  <c r="AQ447" i="20"/>
  <c r="AR447" i="20"/>
  <c r="AS447" i="20"/>
  <c r="BC448" i="20" s="1"/>
  <c r="AT447" i="20"/>
  <c r="AU447" i="20"/>
  <c r="AW447" i="20"/>
  <c r="AY447" i="20"/>
  <c r="AZ447" i="20"/>
  <c r="BB448" i="20" l="1"/>
  <c r="BD448" i="20"/>
  <c r="AC447" i="20"/>
  <c r="Y447" i="20"/>
  <c r="Z447" i="20"/>
  <c r="AV447" i="20"/>
  <c r="BA448" i="20" s="1"/>
  <c r="X447" i="20"/>
  <c r="W447" i="20"/>
  <c r="AX447" i="20"/>
  <c r="AD447" i="20"/>
  <c r="B402" i="25"/>
  <c r="D402" i="25"/>
  <c r="M402" i="25"/>
  <c r="K402" i="25"/>
  <c r="I402" i="25"/>
  <c r="L546" i="10"/>
  <c r="M546" i="10"/>
  <c r="I545" i="10"/>
  <c r="C546" i="10"/>
  <c r="L545" i="9"/>
  <c r="M545" i="9"/>
  <c r="I544" i="9"/>
  <c r="C545" i="9"/>
  <c r="L545" i="11"/>
  <c r="M545" i="11"/>
  <c r="I544" i="11"/>
  <c r="C545" i="11"/>
  <c r="L545" i="12"/>
  <c r="D545" i="12" s="1"/>
  <c r="G545" i="12" s="1"/>
  <c r="M545" i="12"/>
  <c r="I544" i="12"/>
  <c r="C545" i="12"/>
  <c r="L539" i="8"/>
  <c r="M539" i="8"/>
  <c r="I539" i="8"/>
  <c r="C539" i="8"/>
  <c r="L539" i="7"/>
  <c r="D539" i="7" s="1"/>
  <c r="M539" i="7"/>
  <c r="I539" i="7"/>
  <c r="C539" i="7"/>
  <c r="L538" i="6"/>
  <c r="D538" i="6" s="1"/>
  <c r="M538" i="6"/>
  <c r="I538" i="6"/>
  <c r="C538" i="6"/>
  <c r="L539" i="5"/>
  <c r="D539" i="5" s="1"/>
  <c r="M539" i="5"/>
  <c r="I538" i="5"/>
  <c r="C539" i="5"/>
  <c r="S446" i="20"/>
  <c r="T447" i="20" s="1"/>
  <c r="U446" i="20"/>
  <c r="V446" i="20"/>
  <c r="AE446" i="20" s="1"/>
  <c r="AA446" i="20"/>
  <c r="AF446" i="20"/>
  <c r="AG446" i="20"/>
  <c r="AH446" i="20"/>
  <c r="AI446" i="20"/>
  <c r="AJ446" i="20"/>
  <c r="AK446" i="20"/>
  <c r="AL446" i="20"/>
  <c r="AM446" i="20"/>
  <c r="AN446" i="20"/>
  <c r="AO446" i="20"/>
  <c r="AP446" i="20"/>
  <c r="AQ446" i="20"/>
  <c r="AR446" i="20"/>
  <c r="AS446" i="20"/>
  <c r="BC447" i="20" s="1"/>
  <c r="AT446" i="20"/>
  <c r="AU446" i="20"/>
  <c r="AW446" i="20"/>
  <c r="AY446" i="20"/>
  <c r="AZ446" i="20"/>
  <c r="D546" i="10"/>
  <c r="D545" i="9"/>
  <c r="D545" i="11"/>
  <c r="D539" i="8"/>
  <c r="W446" i="20" l="1"/>
  <c r="BD447" i="20"/>
  <c r="BB447" i="20"/>
  <c r="AC446" i="20"/>
  <c r="Y446" i="20"/>
  <c r="Z446" i="20"/>
  <c r="AX446" i="20"/>
  <c r="AV446" i="20"/>
  <c r="BA447" i="20" s="1"/>
  <c r="AD446" i="20"/>
  <c r="AB446" i="20"/>
  <c r="G546" i="10"/>
  <c r="G545" i="9"/>
  <c r="G545" i="11"/>
  <c r="G539" i="8"/>
  <c r="G539" i="7"/>
  <c r="G538" i="6"/>
  <c r="G539" i="5"/>
  <c r="X446" i="20"/>
  <c r="B401" i="25"/>
  <c r="D401" i="25"/>
  <c r="M401" i="25"/>
  <c r="K401" i="25"/>
  <c r="I401" i="25"/>
  <c r="L545" i="10"/>
  <c r="M545" i="10"/>
  <c r="C545" i="10"/>
  <c r="L544" i="9"/>
  <c r="M544" i="9"/>
  <c r="I543" i="9"/>
  <c r="C544" i="9"/>
  <c r="L544" i="11"/>
  <c r="M544" i="11"/>
  <c r="I543" i="11"/>
  <c r="C544" i="11"/>
  <c r="L544" i="12"/>
  <c r="D544" i="12" s="1"/>
  <c r="G544" i="12" s="1"/>
  <c r="M544" i="12"/>
  <c r="I543" i="12"/>
  <c r="C544" i="12"/>
  <c r="L538" i="8"/>
  <c r="D538" i="8" s="1"/>
  <c r="M538" i="8"/>
  <c r="I538" i="8"/>
  <c r="C538" i="8"/>
  <c r="L538" i="7"/>
  <c r="D538" i="7" s="1"/>
  <c r="M538" i="7"/>
  <c r="I538" i="7"/>
  <c r="C538" i="7"/>
  <c r="L537" i="6"/>
  <c r="M537" i="6"/>
  <c r="I537" i="6"/>
  <c r="C537" i="6"/>
  <c r="L538" i="5"/>
  <c r="M538" i="5"/>
  <c r="I537" i="5"/>
  <c r="C538" i="5"/>
  <c r="S445" i="20"/>
  <c r="T446" i="20" s="1"/>
  <c r="U445" i="20"/>
  <c r="AB445" i="20" s="1"/>
  <c r="V445" i="20"/>
  <c r="AE445" i="20" s="1"/>
  <c r="AA445" i="20"/>
  <c r="AF445" i="20"/>
  <c r="AG445" i="20"/>
  <c r="AH445" i="20"/>
  <c r="AI445" i="20"/>
  <c r="AJ445" i="20"/>
  <c r="AK445" i="20"/>
  <c r="AL445" i="20"/>
  <c r="AM445" i="20"/>
  <c r="AN445" i="20"/>
  <c r="AO445" i="20"/>
  <c r="AP445" i="20"/>
  <c r="AQ445" i="20"/>
  <c r="AR445" i="20"/>
  <c r="AS445" i="20"/>
  <c r="BC446" i="20" s="1"/>
  <c r="AT445" i="20"/>
  <c r="AU445" i="20"/>
  <c r="AW445" i="20"/>
  <c r="AY445" i="20"/>
  <c r="AZ445" i="20"/>
  <c r="D545" i="10"/>
  <c r="I544" i="10"/>
  <c r="D544" i="9"/>
  <c r="D544" i="11"/>
  <c r="D537" i="6"/>
  <c r="D538" i="5"/>
  <c r="BB446" i="20" l="1"/>
  <c r="BD446" i="20"/>
  <c r="AC445" i="20"/>
  <c r="Y445" i="20"/>
  <c r="G545" i="10"/>
  <c r="G544" i="9"/>
  <c r="G544" i="11"/>
  <c r="G538" i="8"/>
  <c r="G538" i="7"/>
  <c r="G537" i="6"/>
  <c r="G538" i="5"/>
  <c r="AX445" i="20"/>
  <c r="Z445" i="20"/>
  <c r="AV445" i="20"/>
  <c r="BA446" i="20" s="1"/>
  <c r="X445" i="20"/>
  <c r="W445" i="20"/>
  <c r="AD445" i="20"/>
  <c r="B400" i="25"/>
  <c r="D400" i="25"/>
  <c r="M400" i="25"/>
  <c r="K400" i="25"/>
  <c r="I400" i="25"/>
  <c r="L544" i="10"/>
  <c r="M544" i="10"/>
  <c r="C544" i="10"/>
  <c r="L543" i="9"/>
  <c r="M543" i="9"/>
  <c r="C543" i="9"/>
  <c r="L543" i="11"/>
  <c r="M543" i="11"/>
  <c r="C543" i="11"/>
  <c r="L543" i="12"/>
  <c r="M543" i="12"/>
  <c r="C543" i="12"/>
  <c r="L537" i="8"/>
  <c r="M537" i="8"/>
  <c r="I537" i="8"/>
  <c r="C537" i="8"/>
  <c r="L537" i="7"/>
  <c r="M537" i="7"/>
  <c r="I537" i="7"/>
  <c r="C537" i="7"/>
  <c r="L536" i="6"/>
  <c r="M536" i="6"/>
  <c r="I536" i="6"/>
  <c r="C536" i="6"/>
  <c r="L537" i="5"/>
  <c r="M537" i="5"/>
  <c r="I536" i="5"/>
  <c r="C537" i="5"/>
  <c r="B445" i="20" l="1"/>
  <c r="B446" i="20"/>
  <c r="B447" i="20"/>
  <c r="B448" i="20"/>
  <c r="B449" i="20"/>
  <c r="S444" i="20"/>
  <c r="T445" i="20" s="1"/>
  <c r="U444" i="20"/>
  <c r="AB444" i="20" s="1"/>
  <c r="V444" i="20"/>
  <c r="AE444" i="20" s="1"/>
  <c r="AA444" i="20"/>
  <c r="AF444" i="20"/>
  <c r="AG444" i="20"/>
  <c r="AH444" i="20"/>
  <c r="AI444" i="20"/>
  <c r="AJ444" i="20"/>
  <c r="AK444" i="20"/>
  <c r="AL444" i="20"/>
  <c r="AM444" i="20"/>
  <c r="AN444" i="20"/>
  <c r="AO444" i="20"/>
  <c r="AP444" i="20"/>
  <c r="AQ444" i="20"/>
  <c r="AR444" i="20"/>
  <c r="AS444" i="20"/>
  <c r="BC445" i="20" s="1"/>
  <c r="AT444" i="20"/>
  <c r="AU444" i="20"/>
  <c r="AW444" i="20"/>
  <c r="AY444" i="20"/>
  <c r="AZ444" i="20"/>
  <c r="D544" i="10"/>
  <c r="I543" i="10"/>
  <c r="D543" i="9"/>
  <c r="I542" i="9"/>
  <c r="D543" i="11"/>
  <c r="I542" i="11"/>
  <c r="D543" i="12"/>
  <c r="G543" i="12" s="1"/>
  <c r="I542" i="12"/>
  <c r="D537" i="8"/>
  <c r="D537" i="7"/>
  <c r="D536" i="6"/>
  <c r="D537" i="5"/>
  <c r="BB445" i="20" l="1"/>
  <c r="BD445" i="20"/>
  <c r="Y444" i="20"/>
  <c r="AC444" i="20"/>
  <c r="G544" i="10"/>
  <c r="G543" i="9"/>
  <c r="G543" i="11"/>
  <c r="G537" i="8"/>
  <c r="G537" i="7"/>
  <c r="G536" i="6"/>
  <c r="G537" i="5"/>
  <c r="AX444" i="20"/>
  <c r="Z444" i="20"/>
  <c r="AV444" i="20"/>
  <c r="BA445" i="20" s="1"/>
  <c r="X444" i="20"/>
  <c r="W444" i="20"/>
  <c r="AD444" i="20"/>
  <c r="S443" i="20"/>
  <c r="T444" i="20" s="1"/>
  <c r="U443" i="20"/>
  <c r="AD443" i="20" s="1"/>
  <c r="V443" i="20"/>
  <c r="AE443" i="20" s="1"/>
  <c r="AA443" i="20"/>
  <c r="AF443" i="20"/>
  <c r="AG443" i="20"/>
  <c r="AH443" i="20"/>
  <c r="AI443" i="20"/>
  <c r="AJ443" i="20"/>
  <c r="AK443" i="20"/>
  <c r="AL443" i="20"/>
  <c r="AM443" i="20"/>
  <c r="AN443" i="20"/>
  <c r="AO443" i="20"/>
  <c r="AP443" i="20"/>
  <c r="AQ443" i="20"/>
  <c r="AR443" i="20"/>
  <c r="AS443" i="20"/>
  <c r="BC444" i="20" s="1"/>
  <c r="AT443" i="20"/>
  <c r="AU443" i="20"/>
  <c r="AW443" i="20"/>
  <c r="AY443" i="20"/>
  <c r="AZ443" i="20"/>
  <c r="B399" i="25"/>
  <c r="D399" i="25"/>
  <c r="M399" i="25"/>
  <c r="K399" i="25"/>
  <c r="I399" i="25"/>
  <c r="L543" i="10"/>
  <c r="M543" i="10"/>
  <c r="I542" i="10"/>
  <c r="C543" i="10"/>
  <c r="D543" i="10"/>
  <c r="L542" i="9"/>
  <c r="M542" i="9"/>
  <c r="I541" i="9"/>
  <c r="C542" i="9"/>
  <c r="D542" i="9"/>
  <c r="L542" i="11"/>
  <c r="M542" i="11"/>
  <c r="I541" i="11"/>
  <c r="C542" i="11"/>
  <c r="D542" i="11"/>
  <c r="G542" i="11" s="1"/>
  <c r="L542" i="12"/>
  <c r="M542" i="12"/>
  <c r="I541" i="12"/>
  <c r="C542" i="12"/>
  <c r="D542" i="12"/>
  <c r="G542" i="12" s="1"/>
  <c r="L536" i="8"/>
  <c r="D536" i="8" s="1"/>
  <c r="G536" i="8" s="1"/>
  <c r="M536" i="8"/>
  <c r="I536" i="8"/>
  <c r="C536" i="8"/>
  <c r="L536" i="7"/>
  <c r="M536" i="7"/>
  <c r="I536" i="7"/>
  <c r="C536" i="7"/>
  <c r="D536" i="7"/>
  <c r="G536" i="7" s="1"/>
  <c r="L535" i="6"/>
  <c r="D535" i="6" s="1"/>
  <c r="M535" i="6"/>
  <c r="I535" i="6"/>
  <c r="C535" i="6"/>
  <c r="L536" i="5"/>
  <c r="D536" i="5" s="1"/>
  <c r="M536" i="5"/>
  <c r="I535" i="5"/>
  <c r="C536" i="5"/>
  <c r="Y443" i="20" l="1"/>
  <c r="W443" i="20"/>
  <c r="AX443" i="20"/>
  <c r="AC443" i="20"/>
  <c r="AV443" i="20"/>
  <c r="BA444" i="20" s="1"/>
  <c r="AB443" i="20"/>
  <c r="BD444" i="20"/>
  <c r="BB444" i="20"/>
  <c r="Z443" i="20"/>
  <c r="X443" i="20"/>
  <c r="G543" i="10"/>
  <c r="G542" i="9"/>
  <c r="G535" i="6"/>
  <c r="G536" i="5"/>
  <c r="S442" i="20"/>
  <c r="T443" i="20" s="1"/>
  <c r="U442" i="20"/>
  <c r="Z442" i="20" s="1"/>
  <c r="V442" i="20"/>
  <c r="AC442" i="20" s="1"/>
  <c r="Y442" i="20"/>
  <c r="AA442" i="20"/>
  <c r="AE442" i="20"/>
  <c r="AF442" i="20"/>
  <c r="AG442" i="20"/>
  <c r="AH442" i="20"/>
  <c r="AI442" i="20"/>
  <c r="AJ442" i="20"/>
  <c r="AK442" i="20"/>
  <c r="AL442" i="20"/>
  <c r="AM442" i="20"/>
  <c r="AN442" i="20"/>
  <c r="AO442" i="20"/>
  <c r="AP442" i="20"/>
  <c r="AQ442" i="20"/>
  <c r="AR442" i="20"/>
  <c r="AS442" i="20"/>
  <c r="BC443" i="20" s="1"/>
  <c r="AT442" i="20"/>
  <c r="AU442" i="20"/>
  <c r="AW442" i="20"/>
  <c r="AY442" i="20"/>
  <c r="AZ442" i="20"/>
  <c r="B398" i="25"/>
  <c r="D398" i="25"/>
  <c r="M398" i="25"/>
  <c r="K398" i="25"/>
  <c r="I398" i="25"/>
  <c r="L542" i="10"/>
  <c r="M542" i="10"/>
  <c r="I541" i="10"/>
  <c r="C542" i="10"/>
  <c r="D542" i="10"/>
  <c r="L541" i="9"/>
  <c r="M541" i="9"/>
  <c r="I540" i="9"/>
  <c r="C541" i="9"/>
  <c r="D541" i="9"/>
  <c r="L541" i="11"/>
  <c r="M541" i="11"/>
  <c r="I540" i="11"/>
  <c r="C541" i="11"/>
  <c r="D541" i="11"/>
  <c r="L541" i="12"/>
  <c r="M541" i="12"/>
  <c r="I540" i="12"/>
  <c r="C541" i="12"/>
  <c r="D541" i="12"/>
  <c r="G541" i="12" s="1"/>
  <c r="L535" i="8"/>
  <c r="M535" i="8"/>
  <c r="I535" i="8"/>
  <c r="C535" i="8"/>
  <c r="D535" i="8"/>
  <c r="L535" i="7"/>
  <c r="M535" i="7"/>
  <c r="I535" i="7"/>
  <c r="C535" i="7"/>
  <c r="D535" i="7"/>
  <c r="L534" i="6"/>
  <c r="M534" i="6"/>
  <c r="I534" i="6"/>
  <c r="C534" i="6"/>
  <c r="D534" i="6"/>
  <c r="L535" i="5"/>
  <c r="D535" i="5" s="1"/>
  <c r="M535" i="5"/>
  <c r="I534" i="5"/>
  <c r="C535" i="5"/>
  <c r="AV442" i="20" l="1"/>
  <c r="BA443" i="20" s="1"/>
  <c r="AD442" i="20"/>
  <c r="W442" i="20"/>
  <c r="AX442" i="20"/>
  <c r="AB442" i="20"/>
  <c r="BB443" i="20"/>
  <c r="BD443" i="20"/>
  <c r="X442" i="20"/>
  <c r="G542" i="10"/>
  <c r="G541" i="9"/>
  <c r="G541" i="11"/>
  <c r="G535" i="8"/>
  <c r="G535" i="7"/>
  <c r="G534" i="6"/>
  <c r="G535" i="5"/>
  <c r="S441" i="20"/>
  <c r="T442" i="20" s="1"/>
  <c r="U441" i="20"/>
  <c r="AB441" i="20" s="1"/>
  <c r="V441" i="20"/>
  <c r="AE441" i="20" s="1"/>
  <c r="AA441" i="20"/>
  <c r="AF441" i="20"/>
  <c r="AG441" i="20"/>
  <c r="AH441" i="20"/>
  <c r="AI441" i="20"/>
  <c r="AJ441" i="20"/>
  <c r="AK441" i="20"/>
  <c r="AL441" i="20"/>
  <c r="AM441" i="20"/>
  <c r="AN441" i="20"/>
  <c r="AO441" i="20"/>
  <c r="AP441" i="20"/>
  <c r="AQ441" i="20"/>
  <c r="AR441" i="20"/>
  <c r="AS441" i="20"/>
  <c r="BC442" i="20" s="1"/>
  <c r="AT441" i="20"/>
  <c r="AU441" i="20"/>
  <c r="AW441" i="20"/>
  <c r="AY441" i="20"/>
  <c r="AZ441" i="20"/>
  <c r="B397" i="25"/>
  <c r="D397" i="25"/>
  <c r="M397" i="25"/>
  <c r="K397" i="25"/>
  <c r="I397" i="25"/>
  <c r="L541" i="10"/>
  <c r="D541" i="10" s="1"/>
  <c r="M541" i="10"/>
  <c r="I540" i="10"/>
  <c r="C541" i="10"/>
  <c r="L540" i="9"/>
  <c r="M540" i="9"/>
  <c r="I539" i="9"/>
  <c r="C540" i="9"/>
  <c r="L540" i="11"/>
  <c r="D540" i="11" s="1"/>
  <c r="M540" i="11"/>
  <c r="I539" i="11"/>
  <c r="C540" i="11"/>
  <c r="L540" i="12"/>
  <c r="D540" i="12" s="1"/>
  <c r="G540" i="12" s="1"/>
  <c r="M540" i="12"/>
  <c r="I539" i="12"/>
  <c r="C540" i="12"/>
  <c r="L534" i="8"/>
  <c r="M534" i="8"/>
  <c r="I534" i="8"/>
  <c r="C534" i="8"/>
  <c r="D534" i="8"/>
  <c r="L534" i="7"/>
  <c r="D534" i="7" s="1"/>
  <c r="G534" i="7" s="1"/>
  <c r="M534" i="7"/>
  <c r="I534" i="7"/>
  <c r="C534" i="7"/>
  <c r="L533" i="6"/>
  <c r="D533" i="6" s="1"/>
  <c r="M533" i="6"/>
  <c r="I533" i="6"/>
  <c r="C533" i="6"/>
  <c r="L534" i="5"/>
  <c r="D534" i="5" s="1"/>
  <c r="M534" i="5"/>
  <c r="I533" i="5"/>
  <c r="C534" i="5"/>
  <c r="AC441" i="20" l="1"/>
  <c r="Y441" i="20"/>
  <c r="BB442" i="20"/>
  <c r="BD442" i="20"/>
  <c r="AX441" i="20"/>
  <c r="Z441" i="20"/>
  <c r="AV441" i="20"/>
  <c r="BA442" i="20" s="1"/>
  <c r="X441" i="20"/>
  <c r="W441" i="20"/>
  <c r="AD441" i="20"/>
  <c r="G541" i="10"/>
  <c r="G540" i="11"/>
  <c r="G534" i="8"/>
  <c r="G533" i="6"/>
  <c r="G534" i="5"/>
  <c r="D540" i="9"/>
  <c r="G540" i="9" l="1"/>
  <c r="S438" i="20"/>
  <c r="U438" i="20"/>
  <c r="AB438" i="20" s="1"/>
  <c r="V438" i="20"/>
  <c r="AE438" i="20" s="1"/>
  <c r="AA438" i="20"/>
  <c r="AF438" i="20"/>
  <c r="AG438" i="20"/>
  <c r="AH438" i="20"/>
  <c r="AI438" i="20"/>
  <c r="AJ438" i="20"/>
  <c r="AK438" i="20"/>
  <c r="AL438" i="20"/>
  <c r="AM438" i="20"/>
  <c r="AN438" i="20"/>
  <c r="AO438" i="20"/>
  <c r="AP438" i="20"/>
  <c r="AQ438" i="20"/>
  <c r="AR438" i="20"/>
  <c r="BB439" i="20" s="1"/>
  <c r="AS438" i="20"/>
  <c r="BC439" i="20" s="1"/>
  <c r="AT438" i="20"/>
  <c r="AU438" i="20"/>
  <c r="AW438" i="20"/>
  <c r="AY438" i="20"/>
  <c r="AZ438" i="20"/>
  <c r="S439" i="20"/>
  <c r="T440" i="20" s="1"/>
  <c r="T439" i="20"/>
  <c r="U439" i="20"/>
  <c r="AD439" i="20" s="1"/>
  <c r="V439" i="20"/>
  <c r="AC439" i="20" s="1"/>
  <c r="AA439" i="20"/>
  <c r="AF439" i="20"/>
  <c r="AG439" i="20"/>
  <c r="AH439" i="20"/>
  <c r="AI439" i="20"/>
  <c r="AJ439" i="20"/>
  <c r="AK439" i="20"/>
  <c r="AL439" i="20"/>
  <c r="AM439" i="20"/>
  <c r="AN439" i="20"/>
  <c r="AO439" i="20"/>
  <c r="AP439" i="20"/>
  <c r="AQ439" i="20"/>
  <c r="AR439" i="20"/>
  <c r="BD440" i="20" s="1"/>
  <c r="AS439" i="20"/>
  <c r="BC440" i="20" s="1"/>
  <c r="AT439" i="20"/>
  <c r="AU439" i="20"/>
  <c r="AW439" i="20"/>
  <c r="AY439" i="20"/>
  <c r="AZ439" i="20"/>
  <c r="S440" i="20"/>
  <c r="T441" i="20" s="1"/>
  <c r="U440" i="20"/>
  <c r="AB440" i="20" s="1"/>
  <c r="V440" i="20"/>
  <c r="Y440" i="20" s="1"/>
  <c r="AA440" i="20"/>
  <c r="AD440" i="20"/>
  <c r="AF440" i="20"/>
  <c r="AG440" i="20"/>
  <c r="AH440" i="20"/>
  <c r="AI440" i="20"/>
  <c r="AJ440" i="20"/>
  <c r="AK440" i="20"/>
  <c r="AL440" i="20"/>
  <c r="AM440" i="20"/>
  <c r="AN440" i="20"/>
  <c r="AO440" i="20"/>
  <c r="AP440" i="20"/>
  <c r="AQ440" i="20"/>
  <c r="AR440" i="20"/>
  <c r="AS440" i="20"/>
  <c r="BC441" i="20" s="1"/>
  <c r="AT440" i="20"/>
  <c r="AU440" i="20"/>
  <c r="AW440" i="20"/>
  <c r="AY440" i="20"/>
  <c r="AZ440" i="20"/>
  <c r="BD439" i="20"/>
  <c r="B396" i="25"/>
  <c r="D396" i="25"/>
  <c r="M396" i="25"/>
  <c r="K396" i="25"/>
  <c r="I396" i="25"/>
  <c r="L540" i="10"/>
  <c r="D540" i="10" s="1"/>
  <c r="M540" i="10"/>
  <c r="I539" i="10"/>
  <c r="C540" i="10"/>
  <c r="L539" i="9"/>
  <c r="M539" i="9"/>
  <c r="I538" i="9"/>
  <c r="C539" i="9"/>
  <c r="D539" i="9"/>
  <c r="L539" i="11"/>
  <c r="M539" i="11"/>
  <c r="I538" i="11"/>
  <c r="C539" i="11"/>
  <c r="D539" i="11"/>
  <c r="L539" i="12"/>
  <c r="D539" i="12" s="1"/>
  <c r="G539" i="12" s="1"/>
  <c r="M539" i="12"/>
  <c r="I538" i="12"/>
  <c r="C539" i="12"/>
  <c r="L533" i="8"/>
  <c r="M533" i="8"/>
  <c r="I533" i="8"/>
  <c r="C533" i="8"/>
  <c r="D533" i="8"/>
  <c r="L533" i="7"/>
  <c r="D533" i="7" s="1"/>
  <c r="M533" i="7"/>
  <c r="I533" i="7"/>
  <c r="C533" i="7"/>
  <c r="L532" i="6"/>
  <c r="D532" i="6" s="1"/>
  <c r="M532" i="6"/>
  <c r="I532" i="6"/>
  <c r="C532" i="6"/>
  <c r="L533" i="5"/>
  <c r="M533" i="5"/>
  <c r="I532" i="5"/>
  <c r="C533" i="5"/>
  <c r="D533" i="5"/>
  <c r="AE439" i="20" l="1"/>
  <c r="Y439" i="20"/>
  <c r="AX440" i="20"/>
  <c r="AE440" i="20"/>
  <c r="X439" i="20"/>
  <c r="X440" i="20"/>
  <c r="W440" i="20"/>
  <c r="AV439" i="20"/>
  <c r="BA440" i="20" s="1"/>
  <c r="Z440" i="20"/>
  <c r="Y438" i="20"/>
  <c r="AV440" i="20"/>
  <c r="BA441" i="20" s="1"/>
  <c r="AX438" i="20"/>
  <c r="AC438" i="20"/>
  <c r="BB441" i="20"/>
  <c r="BD441" i="20"/>
  <c r="AB439" i="20"/>
  <c r="Z438" i="20"/>
  <c r="BB440" i="20"/>
  <c r="AV438" i="20"/>
  <c r="BA439" i="20" s="1"/>
  <c r="X438" i="20"/>
  <c r="AC440" i="20"/>
  <c r="AX439" i="20"/>
  <c r="Z439" i="20"/>
  <c r="W438" i="20"/>
  <c r="AD438" i="20"/>
  <c r="W439" i="20"/>
  <c r="G540" i="10"/>
  <c r="G539" i="9"/>
  <c r="G539" i="11"/>
  <c r="G533" i="8"/>
  <c r="G533" i="7"/>
  <c r="G532" i="6"/>
  <c r="G533" i="5"/>
  <c r="B444" i="20"/>
  <c r="B443" i="20"/>
  <c r="B442" i="20"/>
  <c r="B441" i="20"/>
  <c r="B440" i="20"/>
  <c r="B395" i="25"/>
  <c r="D395" i="25"/>
  <c r="M395" i="25"/>
  <c r="K395" i="25"/>
  <c r="I395" i="25"/>
  <c r="L539" i="10"/>
  <c r="M539" i="10"/>
  <c r="C539" i="10"/>
  <c r="L538" i="9"/>
  <c r="M538" i="9"/>
  <c r="C538" i="9"/>
  <c r="L538" i="11"/>
  <c r="M538" i="11"/>
  <c r="C538" i="11"/>
  <c r="L538" i="12"/>
  <c r="M538" i="12"/>
  <c r="C538" i="12"/>
  <c r="L532" i="8"/>
  <c r="M532" i="8"/>
  <c r="I532" i="8"/>
  <c r="C532" i="8"/>
  <c r="L532" i="7"/>
  <c r="M532" i="7"/>
  <c r="I532" i="7"/>
  <c r="C532" i="7"/>
  <c r="L531" i="6"/>
  <c r="M531" i="6"/>
  <c r="I531" i="6"/>
  <c r="C531" i="6"/>
  <c r="L532" i="5"/>
  <c r="M532" i="5"/>
  <c r="I531" i="5"/>
  <c r="C532" i="5"/>
  <c r="D539" i="10" l="1"/>
  <c r="I538" i="10"/>
  <c r="D538" i="9"/>
  <c r="I537" i="9"/>
  <c r="D538" i="11"/>
  <c r="I537" i="11"/>
  <c r="D538" i="12"/>
  <c r="G538" i="12" s="1"/>
  <c r="I537" i="12"/>
  <c r="D532" i="8"/>
  <c r="D532" i="7"/>
  <c r="D531" i="6"/>
  <c r="D532" i="5"/>
  <c r="G539" i="10" l="1"/>
  <c r="G538" i="9"/>
  <c r="G538" i="11"/>
  <c r="G532" i="8"/>
  <c r="G532" i="7"/>
  <c r="G531" i="6"/>
  <c r="G532" i="5"/>
  <c r="I535" i="9"/>
  <c r="I536" i="9"/>
  <c r="I530" i="6" l="1"/>
  <c r="I529" i="6"/>
  <c r="I531" i="7"/>
  <c r="I530" i="7"/>
  <c r="I530" i="8"/>
  <c r="I531" i="8"/>
  <c r="B394" i="25"/>
  <c r="D394" i="25"/>
  <c r="M394" i="25"/>
  <c r="K394" i="25"/>
  <c r="I394" i="25"/>
  <c r="L538" i="10"/>
  <c r="M538" i="10"/>
  <c r="I537" i="10"/>
  <c r="C538" i="10"/>
  <c r="D538" i="10"/>
  <c r="L537" i="9"/>
  <c r="M537" i="9"/>
  <c r="C537" i="9"/>
  <c r="D537" i="9"/>
  <c r="L537" i="11"/>
  <c r="M537" i="11"/>
  <c r="I536" i="11"/>
  <c r="C537" i="11"/>
  <c r="D537" i="11"/>
  <c r="L537" i="12"/>
  <c r="M537" i="12"/>
  <c r="I536" i="12"/>
  <c r="C537" i="12"/>
  <c r="D537" i="12"/>
  <c r="G537" i="12" s="1"/>
  <c r="L531" i="8"/>
  <c r="D531" i="8" s="1"/>
  <c r="M531" i="8"/>
  <c r="C531" i="8"/>
  <c r="L531" i="7"/>
  <c r="M531" i="7"/>
  <c r="C531" i="7"/>
  <c r="D531" i="7"/>
  <c r="G531" i="7" s="1"/>
  <c r="L530" i="6"/>
  <c r="D530" i="6" s="1"/>
  <c r="M530" i="6"/>
  <c r="C530" i="6"/>
  <c r="L531" i="5"/>
  <c r="M531" i="5"/>
  <c r="I530" i="5"/>
  <c r="C531" i="5"/>
  <c r="D531" i="5"/>
  <c r="G538" i="10" l="1"/>
  <c r="G537" i="9"/>
  <c r="G537" i="11"/>
  <c r="G531" i="8"/>
  <c r="G530" i="6"/>
  <c r="G531" i="5"/>
  <c r="B393" i="25"/>
  <c r="D393" i="25"/>
  <c r="M393" i="25"/>
  <c r="K393" i="25"/>
  <c r="I393" i="25"/>
  <c r="L537" i="10"/>
  <c r="D537" i="10" s="1"/>
  <c r="M537" i="10"/>
  <c r="I536" i="10"/>
  <c r="C537" i="10"/>
  <c r="L536" i="9"/>
  <c r="D536" i="9" s="1"/>
  <c r="M536" i="9"/>
  <c r="C536" i="9"/>
  <c r="L536" i="11"/>
  <c r="D536" i="11" s="1"/>
  <c r="M536" i="11"/>
  <c r="I535" i="11"/>
  <c r="C536" i="11"/>
  <c r="L536" i="12"/>
  <c r="D536" i="12" s="1"/>
  <c r="G536" i="12" s="1"/>
  <c r="M536" i="12"/>
  <c r="I535" i="12"/>
  <c r="C536" i="12"/>
  <c r="L530" i="8"/>
  <c r="M530" i="8"/>
  <c r="I525" i="8"/>
  <c r="C530" i="8"/>
  <c r="D530" i="8"/>
  <c r="L530" i="7"/>
  <c r="D530" i="7" s="1"/>
  <c r="M530" i="7"/>
  <c r="I525" i="7"/>
  <c r="C530" i="7"/>
  <c r="L529" i="6"/>
  <c r="M529" i="6"/>
  <c r="I524" i="6"/>
  <c r="C529" i="6"/>
  <c r="D529" i="6"/>
  <c r="L530" i="5"/>
  <c r="D530" i="5" s="1"/>
  <c r="M530" i="5"/>
  <c r="I529" i="5"/>
  <c r="C530" i="5"/>
  <c r="G537" i="10" l="1"/>
  <c r="G536" i="9"/>
  <c r="G536" i="11"/>
  <c r="G530" i="8"/>
  <c r="G530" i="7"/>
  <c r="G529" i="6"/>
  <c r="G530" i="5"/>
  <c r="I528" i="5"/>
  <c r="I527" i="6"/>
  <c r="I528" i="6"/>
  <c r="I528" i="7"/>
  <c r="I529" i="7"/>
  <c r="I528" i="8"/>
  <c r="I529" i="8"/>
  <c r="I534" i="12"/>
  <c r="I534" i="11"/>
  <c r="I534" i="9"/>
  <c r="I535" i="10"/>
  <c r="B392" i="25"/>
  <c r="D392" i="25"/>
  <c r="M392" i="25"/>
  <c r="K392" i="25"/>
  <c r="I392" i="25"/>
  <c r="L536" i="10"/>
  <c r="M536" i="10"/>
  <c r="I534" i="10"/>
  <c r="C536" i="10"/>
  <c r="D536" i="10"/>
  <c r="L535" i="9"/>
  <c r="M535" i="9"/>
  <c r="I533" i="9"/>
  <c r="C535" i="9"/>
  <c r="D535" i="9"/>
  <c r="G535" i="9" s="1"/>
  <c r="L535" i="11"/>
  <c r="M535" i="11"/>
  <c r="I533" i="11"/>
  <c r="C535" i="11"/>
  <c r="D535" i="11"/>
  <c r="G535" i="11" s="1"/>
  <c r="L535" i="12"/>
  <c r="D535" i="12" s="1"/>
  <c r="G535" i="12" s="1"/>
  <c r="M535" i="12"/>
  <c r="I533" i="12"/>
  <c r="C535" i="12"/>
  <c r="L529" i="8"/>
  <c r="M529" i="8"/>
  <c r="C529" i="8"/>
  <c r="D529" i="8"/>
  <c r="L529" i="7"/>
  <c r="D529" i="7" s="1"/>
  <c r="M529" i="7"/>
  <c r="C529" i="7"/>
  <c r="L528" i="6"/>
  <c r="M528" i="6"/>
  <c r="C528" i="6"/>
  <c r="D528" i="6"/>
  <c r="L529" i="5"/>
  <c r="D529" i="5" s="1"/>
  <c r="M529" i="5"/>
  <c r="I526" i="5"/>
  <c r="C529" i="5"/>
  <c r="G536" i="10" l="1"/>
  <c r="G529" i="8"/>
  <c r="G529" i="7"/>
  <c r="G528" i="6"/>
  <c r="G529" i="5"/>
  <c r="B391" i="25"/>
  <c r="D391" i="25"/>
  <c r="M391" i="25"/>
  <c r="K391" i="25"/>
  <c r="I391" i="25"/>
  <c r="L535" i="10"/>
  <c r="M535" i="10"/>
  <c r="C535" i="10"/>
  <c r="D535" i="10"/>
  <c r="L534" i="9"/>
  <c r="M534" i="9"/>
  <c r="C534" i="9"/>
  <c r="D534" i="9"/>
  <c r="L534" i="11"/>
  <c r="M534" i="11"/>
  <c r="C534" i="11"/>
  <c r="D534" i="11"/>
  <c r="L534" i="12"/>
  <c r="D534" i="12" s="1"/>
  <c r="G534" i="12" s="1"/>
  <c r="M534" i="12"/>
  <c r="C534" i="12"/>
  <c r="L528" i="8"/>
  <c r="M528" i="8"/>
  <c r="C528" i="8"/>
  <c r="D528" i="8"/>
  <c r="L528" i="7"/>
  <c r="D528" i="7" s="1"/>
  <c r="G528" i="7" s="1"/>
  <c r="M528" i="7"/>
  <c r="C528" i="7"/>
  <c r="L527" i="6"/>
  <c r="M527" i="6"/>
  <c r="C527" i="6"/>
  <c r="D527" i="6"/>
  <c r="L528" i="5"/>
  <c r="D528" i="5" s="1"/>
  <c r="M528" i="5"/>
  <c r="I525" i="5"/>
  <c r="C528" i="5"/>
  <c r="G535" i="10" l="1"/>
  <c r="G534" i="9"/>
  <c r="G534" i="11"/>
  <c r="G528" i="8"/>
  <c r="G527" i="6"/>
  <c r="G528" i="5"/>
  <c r="I526" i="7"/>
  <c r="I527" i="7"/>
  <c r="B438" i="20"/>
  <c r="B439" i="20"/>
  <c r="B390" i="25"/>
  <c r="D390" i="25"/>
  <c r="M390" i="25"/>
  <c r="K390" i="25"/>
  <c r="I390" i="25"/>
  <c r="L534" i="10"/>
  <c r="M534" i="10"/>
  <c r="C534" i="10"/>
  <c r="L533" i="9"/>
  <c r="M533" i="9"/>
  <c r="C533" i="9"/>
  <c r="L533" i="11"/>
  <c r="M533" i="11"/>
  <c r="C533" i="11"/>
  <c r="L533" i="12"/>
  <c r="M533" i="12"/>
  <c r="C533" i="12"/>
  <c r="L527" i="8"/>
  <c r="M527" i="8"/>
  <c r="C527" i="8"/>
  <c r="L527" i="7"/>
  <c r="M527" i="7"/>
  <c r="C527" i="7"/>
  <c r="L526" i="6"/>
  <c r="M526" i="6"/>
  <c r="C526" i="6"/>
  <c r="L527" i="5"/>
  <c r="M527" i="5"/>
  <c r="C527" i="5"/>
  <c r="I525" i="6" l="1"/>
  <c r="I526" i="6"/>
  <c r="I527" i="5"/>
  <c r="I527" i="8"/>
  <c r="I526" i="8"/>
  <c r="D534" i="10"/>
  <c r="I533" i="10"/>
  <c r="D533" i="9"/>
  <c r="I532" i="9"/>
  <c r="D533" i="11"/>
  <c r="I532" i="11"/>
  <c r="D533" i="12"/>
  <c r="G533" i="12" s="1"/>
  <c r="I532" i="12"/>
  <c r="D527" i="8"/>
  <c r="D527" i="7"/>
  <c r="D526" i="6"/>
  <c r="D527" i="5"/>
  <c r="G534" i="10" l="1"/>
  <c r="G533" i="9"/>
  <c r="G533" i="11"/>
  <c r="G527" i="8"/>
  <c r="G527" i="7"/>
  <c r="G526" i="6"/>
  <c r="G527" i="5"/>
  <c r="B389" i="25"/>
  <c r="D389" i="25"/>
  <c r="M389" i="25"/>
  <c r="K389" i="25"/>
  <c r="I389" i="25"/>
  <c r="L533" i="10"/>
  <c r="M533" i="10"/>
  <c r="I532" i="10"/>
  <c r="C533" i="10"/>
  <c r="D533" i="10"/>
  <c r="L532" i="9"/>
  <c r="M532" i="9"/>
  <c r="I531" i="9"/>
  <c r="C532" i="9"/>
  <c r="D532" i="9"/>
  <c r="L532" i="11"/>
  <c r="M532" i="11"/>
  <c r="I531" i="11"/>
  <c r="C532" i="11"/>
  <c r="D532" i="11"/>
  <c r="L532" i="12"/>
  <c r="M532" i="12"/>
  <c r="I531" i="12"/>
  <c r="C532" i="12"/>
  <c r="D532" i="12"/>
  <c r="G532" i="12" s="1"/>
  <c r="L526" i="8"/>
  <c r="D526" i="8" s="1"/>
  <c r="M526" i="8"/>
  <c r="C526" i="8"/>
  <c r="L526" i="7"/>
  <c r="M526" i="7"/>
  <c r="C526" i="7"/>
  <c r="D526" i="7"/>
  <c r="L525" i="6"/>
  <c r="M525" i="6"/>
  <c r="C525" i="6"/>
  <c r="D525" i="6"/>
  <c r="L526" i="5"/>
  <c r="D526" i="5" s="1"/>
  <c r="M526" i="5"/>
  <c r="C526" i="5"/>
  <c r="G533" i="10" l="1"/>
  <c r="G532" i="9"/>
  <c r="G532" i="11"/>
  <c r="G526" i="8"/>
  <c r="G526" i="7"/>
  <c r="G525" i="6"/>
  <c r="G526" i="5"/>
  <c r="S437" i="20"/>
  <c r="T438" i="20" s="1"/>
  <c r="U437" i="20"/>
  <c r="V437" i="20"/>
  <c r="AC437" i="20" s="1"/>
  <c r="AA437" i="20"/>
  <c r="AF437" i="20"/>
  <c r="AG437" i="20"/>
  <c r="AH437" i="20"/>
  <c r="AI437" i="20"/>
  <c r="AJ437" i="20"/>
  <c r="AK437" i="20"/>
  <c r="AL437" i="20"/>
  <c r="AM437" i="20"/>
  <c r="AN437" i="20"/>
  <c r="AO437" i="20"/>
  <c r="AP437" i="20"/>
  <c r="AQ437" i="20"/>
  <c r="AR437" i="20"/>
  <c r="AS437" i="20"/>
  <c r="BC438" i="20" s="1"/>
  <c r="AT437" i="20"/>
  <c r="AU437" i="20"/>
  <c r="AW437" i="20"/>
  <c r="AY437" i="20"/>
  <c r="AZ437" i="20"/>
  <c r="B388" i="25"/>
  <c r="D388" i="25"/>
  <c r="M388" i="25"/>
  <c r="K388" i="25"/>
  <c r="I388" i="25"/>
  <c r="L532" i="10"/>
  <c r="D532" i="10" s="1"/>
  <c r="M532" i="10"/>
  <c r="I531" i="10"/>
  <c r="C532" i="10"/>
  <c r="L531" i="9"/>
  <c r="M531" i="9"/>
  <c r="I530" i="9"/>
  <c r="C531" i="9"/>
  <c r="D531" i="9"/>
  <c r="L531" i="11"/>
  <c r="D531" i="11" s="1"/>
  <c r="M531" i="11"/>
  <c r="I530" i="11"/>
  <c r="C531" i="11"/>
  <c r="L531" i="12"/>
  <c r="D531" i="12" s="1"/>
  <c r="G531" i="12" s="1"/>
  <c r="M531" i="12"/>
  <c r="I530" i="12"/>
  <c r="C531" i="12"/>
  <c r="L525" i="8"/>
  <c r="M525" i="8"/>
  <c r="C525" i="8"/>
  <c r="D525" i="8"/>
  <c r="L525" i="7"/>
  <c r="D525" i="7" s="1"/>
  <c r="M525" i="7"/>
  <c r="C525" i="7"/>
  <c r="L524" i="6"/>
  <c r="D524" i="6" s="1"/>
  <c r="M524" i="6"/>
  <c r="C524" i="6"/>
  <c r="L525" i="5"/>
  <c r="D525" i="5" s="1"/>
  <c r="M525" i="5"/>
  <c r="I524" i="5"/>
  <c r="C525" i="5"/>
  <c r="W437" i="20" l="1"/>
  <c r="AX437" i="20"/>
  <c r="AD437" i="20"/>
  <c r="AB437" i="20"/>
  <c r="AE437" i="20"/>
  <c r="BD438" i="20"/>
  <c r="BB438" i="20"/>
  <c r="X437" i="20"/>
  <c r="AV437" i="20"/>
  <c r="BA438" i="20" s="1"/>
  <c r="Z437" i="20"/>
  <c r="Y437" i="20"/>
  <c r="G532" i="10"/>
  <c r="G531" i="9"/>
  <c r="G531" i="11"/>
  <c r="G525" i="8"/>
  <c r="G525" i="7"/>
  <c r="G524" i="6"/>
  <c r="G525" i="5"/>
  <c r="S436" i="20"/>
  <c r="T437" i="20" s="1"/>
  <c r="U436" i="20"/>
  <c r="AB436" i="20" s="1"/>
  <c r="V436" i="20"/>
  <c r="AE436" i="20" s="1"/>
  <c r="AA436" i="20"/>
  <c r="AF436" i="20"/>
  <c r="AG436" i="20"/>
  <c r="AH436" i="20"/>
  <c r="AI436" i="20"/>
  <c r="AJ436" i="20"/>
  <c r="AK436" i="20"/>
  <c r="AL436" i="20"/>
  <c r="AM436" i="20"/>
  <c r="AN436" i="20"/>
  <c r="AO436" i="20"/>
  <c r="AP436" i="20"/>
  <c r="AQ436" i="20"/>
  <c r="AR436" i="20"/>
  <c r="AS436" i="20"/>
  <c r="BC437" i="20" s="1"/>
  <c r="AT436" i="20"/>
  <c r="AU436" i="20"/>
  <c r="AW436" i="20"/>
  <c r="AY436" i="20"/>
  <c r="AZ436" i="20"/>
  <c r="B387" i="25"/>
  <c r="D387" i="25"/>
  <c r="M387" i="25"/>
  <c r="K387" i="25"/>
  <c r="I387" i="25"/>
  <c r="L531" i="10"/>
  <c r="M531" i="10"/>
  <c r="I530" i="10"/>
  <c r="C531" i="10"/>
  <c r="D531" i="10"/>
  <c r="L530" i="9"/>
  <c r="M530" i="9"/>
  <c r="I529" i="9"/>
  <c r="C530" i="9"/>
  <c r="D530" i="9"/>
  <c r="L530" i="11"/>
  <c r="M530" i="11"/>
  <c r="I529" i="11"/>
  <c r="C530" i="11"/>
  <c r="D530" i="11"/>
  <c r="L530" i="12"/>
  <c r="D530" i="12" s="1"/>
  <c r="G530" i="12" s="1"/>
  <c r="M530" i="12"/>
  <c r="I529" i="12"/>
  <c r="C530" i="12"/>
  <c r="L524" i="8"/>
  <c r="M524" i="8"/>
  <c r="I524" i="8"/>
  <c r="C524" i="8"/>
  <c r="D524" i="8"/>
  <c r="L524" i="7"/>
  <c r="M524" i="7"/>
  <c r="I524" i="7"/>
  <c r="C524" i="7"/>
  <c r="D524" i="7"/>
  <c r="L523" i="6"/>
  <c r="D523" i="6" s="1"/>
  <c r="M523" i="6"/>
  <c r="I523" i="6"/>
  <c r="C523" i="6"/>
  <c r="L524" i="5"/>
  <c r="M524" i="5"/>
  <c r="I523" i="5"/>
  <c r="C524" i="5"/>
  <c r="D524" i="5"/>
  <c r="Y436" i="20" l="1"/>
  <c r="AC436" i="20"/>
  <c r="BB437" i="20"/>
  <c r="BD437" i="20"/>
  <c r="AX436" i="20"/>
  <c r="Z436" i="20"/>
  <c r="AV436" i="20"/>
  <c r="BA437" i="20" s="1"/>
  <c r="X436" i="20"/>
  <c r="W436" i="20"/>
  <c r="AD436" i="20"/>
  <c r="G531" i="10"/>
  <c r="G530" i="9"/>
  <c r="G530" i="11"/>
  <c r="G524" i="8"/>
  <c r="G524" i="7"/>
  <c r="G523" i="6"/>
  <c r="G524" i="5"/>
  <c r="S435" i="20"/>
  <c r="T436" i="20" s="1"/>
  <c r="U435" i="20"/>
  <c r="X435" i="20" s="1"/>
  <c r="V435" i="20"/>
  <c r="AA435" i="20"/>
  <c r="AF435" i="20"/>
  <c r="AG435" i="20"/>
  <c r="AH435" i="20"/>
  <c r="AI435" i="20"/>
  <c r="AJ435" i="20"/>
  <c r="AK435" i="20"/>
  <c r="AL435" i="20"/>
  <c r="AM435" i="20"/>
  <c r="AN435" i="20"/>
  <c r="AO435" i="20"/>
  <c r="AP435" i="20"/>
  <c r="AQ435" i="20"/>
  <c r="AR435" i="20"/>
  <c r="AS435" i="20"/>
  <c r="BC436" i="20" s="1"/>
  <c r="AT435" i="20"/>
  <c r="AU435" i="20"/>
  <c r="AW435" i="20"/>
  <c r="AY435" i="20"/>
  <c r="AZ435" i="20"/>
  <c r="B386" i="25"/>
  <c r="D386" i="25"/>
  <c r="M386" i="25"/>
  <c r="K386" i="25"/>
  <c r="I386" i="25"/>
  <c r="L530" i="10"/>
  <c r="M530" i="10"/>
  <c r="I529" i="10"/>
  <c r="C530" i="10"/>
  <c r="D530" i="10"/>
  <c r="L529" i="9"/>
  <c r="M529" i="9"/>
  <c r="I528" i="9"/>
  <c r="C529" i="9"/>
  <c r="D529" i="9"/>
  <c r="L529" i="11"/>
  <c r="M529" i="11"/>
  <c r="I528" i="11"/>
  <c r="C529" i="11"/>
  <c r="D529" i="11"/>
  <c r="L529" i="12"/>
  <c r="M529" i="12"/>
  <c r="I528" i="12"/>
  <c r="C529" i="12"/>
  <c r="D529" i="12"/>
  <c r="G529" i="12" s="1"/>
  <c r="L523" i="8"/>
  <c r="D523" i="8" s="1"/>
  <c r="M523" i="8"/>
  <c r="I523" i="8"/>
  <c r="C523" i="8"/>
  <c r="L523" i="7"/>
  <c r="M523" i="7"/>
  <c r="I523" i="7"/>
  <c r="C523" i="7"/>
  <c r="D523" i="7"/>
  <c r="L522" i="6"/>
  <c r="D522" i="6" s="1"/>
  <c r="M522" i="6"/>
  <c r="I522" i="6"/>
  <c r="C522" i="6"/>
  <c r="L523" i="5"/>
  <c r="D523" i="5" s="1"/>
  <c r="M523" i="5"/>
  <c r="I522" i="5"/>
  <c r="C523" i="5"/>
  <c r="AV435" i="20" l="1"/>
  <c r="BA436" i="20" s="1"/>
  <c r="AE435" i="20"/>
  <c r="AD435" i="20"/>
  <c r="AB435" i="20"/>
  <c r="AX435" i="20"/>
  <c r="W435" i="20"/>
  <c r="AC435" i="20"/>
  <c r="Z435" i="20"/>
  <c r="Y435" i="20"/>
  <c r="BB436" i="20"/>
  <c r="BD436" i="20"/>
  <c r="G530" i="10"/>
  <c r="G529" i="9"/>
  <c r="G529" i="11"/>
  <c r="G523" i="8"/>
  <c r="G523" i="7"/>
  <c r="G522" i="6"/>
  <c r="G523" i="5"/>
  <c r="B385" i="25"/>
  <c r="D385" i="25"/>
  <c r="M385" i="25"/>
  <c r="K385" i="25"/>
  <c r="I385" i="25"/>
  <c r="L529" i="10"/>
  <c r="M529" i="10"/>
  <c r="C529" i="10"/>
  <c r="L528" i="9"/>
  <c r="M528" i="9"/>
  <c r="C528" i="9"/>
  <c r="L528" i="11"/>
  <c r="M528" i="11"/>
  <c r="C528" i="11"/>
  <c r="L528" i="12"/>
  <c r="M528" i="12"/>
  <c r="C528" i="12"/>
  <c r="L522" i="8"/>
  <c r="M522" i="8"/>
  <c r="I522" i="8"/>
  <c r="C522" i="8"/>
  <c r="L522" i="7"/>
  <c r="M522" i="7"/>
  <c r="I522" i="7"/>
  <c r="C522" i="7"/>
  <c r="L521" i="6"/>
  <c r="M521" i="6"/>
  <c r="I521" i="6"/>
  <c r="C521" i="6"/>
  <c r="L522" i="5"/>
  <c r="M522" i="5"/>
  <c r="I521" i="5"/>
  <c r="C522" i="5"/>
  <c r="B437" i="20" l="1"/>
  <c r="B436" i="20"/>
  <c r="B435" i="20"/>
  <c r="S434" i="20"/>
  <c r="T435" i="20" s="1"/>
  <c r="U434" i="20"/>
  <c r="AB434" i="20" s="1"/>
  <c r="V434" i="20"/>
  <c r="AC434" i="20" s="1"/>
  <c r="AA434" i="20"/>
  <c r="AF434" i="20"/>
  <c r="AG434" i="20"/>
  <c r="AH434" i="20"/>
  <c r="AI434" i="20"/>
  <c r="AJ434" i="20"/>
  <c r="AK434" i="20"/>
  <c r="AL434" i="20"/>
  <c r="AM434" i="20"/>
  <c r="AN434" i="20"/>
  <c r="AO434" i="20"/>
  <c r="AP434" i="20"/>
  <c r="AQ434" i="20"/>
  <c r="AR434" i="20"/>
  <c r="AS434" i="20"/>
  <c r="BC435" i="20" s="1"/>
  <c r="AT434" i="20"/>
  <c r="AU434" i="20"/>
  <c r="AW434" i="20"/>
  <c r="AY434" i="20"/>
  <c r="AZ434" i="20"/>
  <c r="D529" i="10"/>
  <c r="I528" i="10"/>
  <c r="D528" i="9"/>
  <c r="I527" i="9"/>
  <c r="D528" i="11"/>
  <c r="I527" i="11"/>
  <c r="D528" i="12"/>
  <c r="G528" i="12" s="1"/>
  <c r="I527" i="12"/>
  <c r="D522" i="8"/>
  <c r="D522" i="7"/>
  <c r="D521" i="6"/>
  <c r="D522" i="5"/>
  <c r="BB435" i="20" l="1"/>
  <c r="BD435" i="20"/>
  <c r="Y434" i="20"/>
  <c r="AV434" i="20"/>
  <c r="BA435" i="20" s="1"/>
  <c r="AD434" i="20"/>
  <c r="Z434" i="20"/>
  <c r="AX434" i="20"/>
  <c r="X434" i="20"/>
  <c r="G529" i="10"/>
  <c r="G528" i="9"/>
  <c r="G528" i="11"/>
  <c r="G522" i="8"/>
  <c r="G522" i="7"/>
  <c r="G521" i="6"/>
  <c r="G522" i="5"/>
  <c r="AE434" i="20"/>
  <c r="W434" i="20"/>
  <c r="S433" i="20"/>
  <c r="T434" i="20" s="1"/>
  <c r="U433" i="20"/>
  <c r="AB433" i="20" s="1"/>
  <c r="V433" i="20"/>
  <c r="AE433" i="20" s="1"/>
  <c r="AA433" i="20"/>
  <c r="AF433" i="20"/>
  <c r="AG433" i="20"/>
  <c r="AH433" i="20"/>
  <c r="AI433" i="20"/>
  <c r="AJ433" i="20"/>
  <c r="AK433" i="20"/>
  <c r="AL433" i="20"/>
  <c r="AM433" i="20"/>
  <c r="AN433" i="20"/>
  <c r="AO433" i="20"/>
  <c r="AP433" i="20"/>
  <c r="AQ433" i="20"/>
  <c r="AR433" i="20"/>
  <c r="AS433" i="20"/>
  <c r="BC434" i="20" s="1"/>
  <c r="AT433" i="20"/>
  <c r="AU433" i="20"/>
  <c r="AW433" i="20"/>
  <c r="AY433" i="20"/>
  <c r="AZ433" i="20"/>
  <c r="B384" i="25"/>
  <c r="D384" i="25"/>
  <c r="M384" i="25"/>
  <c r="K384" i="25"/>
  <c r="I384" i="25"/>
  <c r="L528" i="10"/>
  <c r="M528" i="10"/>
  <c r="I527" i="10"/>
  <c r="C528" i="10"/>
  <c r="D528" i="10"/>
  <c r="L527" i="9"/>
  <c r="M527" i="9"/>
  <c r="I526" i="9"/>
  <c r="C527" i="9"/>
  <c r="D527" i="9"/>
  <c r="L527" i="11"/>
  <c r="M527" i="11"/>
  <c r="I526" i="11"/>
  <c r="C527" i="11"/>
  <c r="D527" i="11"/>
  <c r="L527" i="12"/>
  <c r="M527" i="12"/>
  <c r="I526" i="12"/>
  <c r="C527" i="12"/>
  <c r="D527" i="12"/>
  <c r="G527" i="12" s="1"/>
  <c r="L521" i="8"/>
  <c r="D521" i="8" s="1"/>
  <c r="M521" i="8"/>
  <c r="I521" i="8"/>
  <c r="C521" i="8"/>
  <c r="L521" i="7"/>
  <c r="M521" i="7"/>
  <c r="I521" i="7"/>
  <c r="C521" i="7"/>
  <c r="D521" i="7"/>
  <c r="L520" i="6"/>
  <c r="D520" i="6" s="1"/>
  <c r="M520" i="6"/>
  <c r="I520" i="6"/>
  <c r="C520" i="6"/>
  <c r="L521" i="5"/>
  <c r="D521" i="5" s="1"/>
  <c r="M521" i="5"/>
  <c r="I520" i="5"/>
  <c r="C521" i="5"/>
  <c r="AC433" i="20" l="1"/>
  <c r="Y433" i="20"/>
  <c r="BD434" i="20"/>
  <c r="BB434" i="20"/>
  <c r="Z433" i="20"/>
  <c r="AV433" i="20"/>
  <c r="BA434" i="20" s="1"/>
  <c r="X433" i="20"/>
  <c r="W433" i="20"/>
  <c r="AX433" i="20"/>
  <c r="AD433" i="20"/>
  <c r="G528" i="10"/>
  <c r="G527" i="9"/>
  <c r="G527" i="11"/>
  <c r="G521" i="8"/>
  <c r="G521" i="7"/>
  <c r="G520" i="6"/>
  <c r="G521" i="5"/>
  <c r="S432" i="20"/>
  <c r="T433" i="20" s="1"/>
  <c r="U432" i="20"/>
  <c r="AB432" i="20" s="1"/>
  <c r="V432" i="20"/>
  <c r="AE432" i="20" s="1"/>
  <c r="AA432" i="20"/>
  <c r="AC432" i="20"/>
  <c r="AF432" i="20"/>
  <c r="AG432" i="20"/>
  <c r="AH432" i="20"/>
  <c r="AI432" i="20"/>
  <c r="AJ432" i="20"/>
  <c r="AK432" i="20"/>
  <c r="AL432" i="20"/>
  <c r="AM432" i="20"/>
  <c r="AN432" i="20"/>
  <c r="AO432" i="20"/>
  <c r="AP432" i="20"/>
  <c r="AQ432" i="20"/>
  <c r="AR432" i="20"/>
  <c r="AS432" i="20"/>
  <c r="BC433" i="20" s="1"/>
  <c r="AT432" i="20"/>
  <c r="AU432" i="20"/>
  <c r="AW432" i="20"/>
  <c r="AY432" i="20"/>
  <c r="AZ432" i="20"/>
  <c r="B383" i="25"/>
  <c r="D383" i="25"/>
  <c r="M383" i="25"/>
  <c r="K383" i="25"/>
  <c r="I383" i="25"/>
  <c r="L527" i="10"/>
  <c r="M527" i="10"/>
  <c r="I526" i="10"/>
  <c r="C527" i="10"/>
  <c r="D527" i="10"/>
  <c r="L526" i="9"/>
  <c r="M526" i="9"/>
  <c r="I525" i="9"/>
  <c r="C526" i="9"/>
  <c r="D526" i="9"/>
  <c r="L526" i="11"/>
  <c r="M526" i="11"/>
  <c r="I525" i="11"/>
  <c r="C526" i="11"/>
  <c r="D526" i="11"/>
  <c r="L526" i="12"/>
  <c r="M526" i="12"/>
  <c r="I525" i="12"/>
  <c r="C526" i="12"/>
  <c r="D526" i="12"/>
  <c r="G526" i="12" s="1"/>
  <c r="L520" i="8"/>
  <c r="M520" i="8"/>
  <c r="I520" i="8"/>
  <c r="C520" i="8"/>
  <c r="D520" i="8"/>
  <c r="G520" i="8" s="1"/>
  <c r="L520" i="7"/>
  <c r="D520" i="7" s="1"/>
  <c r="M520" i="7"/>
  <c r="I520" i="7"/>
  <c r="C520" i="7"/>
  <c r="L519" i="6"/>
  <c r="M519" i="6"/>
  <c r="I519" i="6"/>
  <c r="C519" i="6"/>
  <c r="D519" i="6"/>
  <c r="L520" i="5"/>
  <c r="D520" i="5" s="1"/>
  <c r="M520" i="5"/>
  <c r="I519" i="5"/>
  <c r="C520" i="5"/>
  <c r="Y432" i="20" l="1"/>
  <c r="BB433" i="20"/>
  <c r="BD433" i="20"/>
  <c r="AX432" i="20"/>
  <c r="Z432" i="20"/>
  <c r="AV432" i="20"/>
  <c r="BA433" i="20" s="1"/>
  <c r="X432" i="20"/>
  <c r="W432" i="20"/>
  <c r="AD432" i="20"/>
  <c r="G527" i="10"/>
  <c r="G526" i="9"/>
  <c r="G526" i="11"/>
  <c r="G520" i="7"/>
  <c r="G519" i="6"/>
  <c r="G520" i="5"/>
  <c r="S431" i="20"/>
  <c r="T432" i="20" s="1"/>
  <c r="U431" i="20"/>
  <c r="AB431" i="20" s="1"/>
  <c r="V431" i="20"/>
  <c r="AC431" i="20" s="1"/>
  <c r="AA431" i="20"/>
  <c r="AF431" i="20"/>
  <c r="AG431" i="20"/>
  <c r="AH431" i="20"/>
  <c r="AI431" i="20"/>
  <c r="AJ431" i="20"/>
  <c r="AK431" i="20"/>
  <c r="AL431" i="20"/>
  <c r="AM431" i="20"/>
  <c r="AN431" i="20"/>
  <c r="AO431" i="20"/>
  <c r="AP431" i="20"/>
  <c r="AQ431" i="20"/>
  <c r="AR431" i="20"/>
  <c r="AS431" i="20"/>
  <c r="BC432" i="20" s="1"/>
  <c r="AT431" i="20"/>
  <c r="AU431" i="20"/>
  <c r="AW431" i="20"/>
  <c r="AY431" i="20"/>
  <c r="AZ431" i="20"/>
  <c r="B382" i="25"/>
  <c r="D382" i="25"/>
  <c r="M382" i="25"/>
  <c r="K382" i="25"/>
  <c r="I382" i="25"/>
  <c r="L526" i="10"/>
  <c r="M526" i="10"/>
  <c r="I525" i="10"/>
  <c r="C526" i="10"/>
  <c r="D526" i="10"/>
  <c r="L525" i="9"/>
  <c r="M525" i="9"/>
  <c r="I524" i="9"/>
  <c r="C525" i="9"/>
  <c r="D525" i="9"/>
  <c r="L525" i="11"/>
  <c r="M525" i="11"/>
  <c r="I524" i="11"/>
  <c r="C525" i="11"/>
  <c r="D525" i="11"/>
  <c r="L525" i="12"/>
  <c r="M525" i="12"/>
  <c r="I524" i="12"/>
  <c r="C525" i="12"/>
  <c r="D525" i="12"/>
  <c r="G525" i="12" s="1"/>
  <c r="L519" i="8"/>
  <c r="D519" i="8" s="1"/>
  <c r="M519" i="8"/>
  <c r="I519" i="8"/>
  <c r="C519" i="8"/>
  <c r="L519" i="7"/>
  <c r="M519" i="7"/>
  <c r="I519" i="7"/>
  <c r="C519" i="7"/>
  <c r="D519" i="7"/>
  <c r="L518" i="6"/>
  <c r="D518" i="6" s="1"/>
  <c r="M518" i="6"/>
  <c r="I518" i="6"/>
  <c r="C518" i="6"/>
  <c r="L519" i="5"/>
  <c r="D519" i="5" s="1"/>
  <c r="M519" i="5"/>
  <c r="I518" i="5"/>
  <c r="C519" i="5"/>
  <c r="BB432" i="20" l="1"/>
  <c r="BD432" i="20"/>
  <c r="AD431" i="20"/>
  <c r="AX431" i="20"/>
  <c r="Z431" i="20"/>
  <c r="X431" i="20"/>
  <c r="Y431" i="20"/>
  <c r="AV431" i="20"/>
  <c r="BA432" i="20" s="1"/>
  <c r="AE431" i="20"/>
  <c r="W431" i="20"/>
  <c r="G526" i="10"/>
  <c r="G525" i="9"/>
  <c r="G525" i="11"/>
  <c r="G519" i="8"/>
  <c r="G519" i="7"/>
  <c r="G518" i="6"/>
  <c r="G519" i="5"/>
  <c r="S430" i="20"/>
  <c r="T431" i="20" s="1"/>
  <c r="U430" i="20"/>
  <c r="AB430" i="20" s="1"/>
  <c r="V430" i="20"/>
  <c r="AE430" i="20" s="1"/>
  <c r="AA430" i="20"/>
  <c r="AC430" i="20"/>
  <c r="AF430" i="20"/>
  <c r="AG430" i="20"/>
  <c r="AH430" i="20"/>
  <c r="AI430" i="20"/>
  <c r="AJ430" i="20"/>
  <c r="AK430" i="20"/>
  <c r="AL430" i="20"/>
  <c r="AM430" i="20"/>
  <c r="AN430" i="20"/>
  <c r="AO430" i="20"/>
  <c r="AP430" i="20"/>
  <c r="AQ430" i="20"/>
  <c r="AR430" i="20"/>
  <c r="AS430" i="20"/>
  <c r="BC431" i="20" s="1"/>
  <c r="AT430" i="20"/>
  <c r="AU430" i="20"/>
  <c r="AW430" i="20"/>
  <c r="AY430" i="20"/>
  <c r="AZ430" i="20"/>
  <c r="B381" i="25"/>
  <c r="D381" i="25"/>
  <c r="M381" i="25"/>
  <c r="K381" i="25"/>
  <c r="I381" i="25"/>
  <c r="L525" i="10"/>
  <c r="M525" i="10"/>
  <c r="I524" i="10"/>
  <c r="C525" i="10"/>
  <c r="D525" i="10"/>
  <c r="L524" i="9"/>
  <c r="M524" i="9"/>
  <c r="I523" i="9"/>
  <c r="C524" i="9"/>
  <c r="D524" i="9"/>
  <c r="L524" i="11"/>
  <c r="M524" i="11"/>
  <c r="I523" i="11"/>
  <c r="C524" i="11"/>
  <c r="D524" i="11"/>
  <c r="L524" i="12"/>
  <c r="D524" i="12" s="1"/>
  <c r="G524" i="12" s="1"/>
  <c r="M524" i="12"/>
  <c r="I523" i="12"/>
  <c r="C524" i="12"/>
  <c r="L518" i="8"/>
  <c r="D518" i="8" s="1"/>
  <c r="M518" i="8"/>
  <c r="I518" i="8"/>
  <c r="C518" i="8"/>
  <c r="L518" i="7"/>
  <c r="D518" i="7" s="1"/>
  <c r="M518" i="7"/>
  <c r="I518" i="7"/>
  <c r="C518" i="7"/>
  <c r="L517" i="6"/>
  <c r="D517" i="6" s="1"/>
  <c r="M517" i="6"/>
  <c r="I517" i="6"/>
  <c r="C517" i="6"/>
  <c r="L518" i="5"/>
  <c r="D518" i="5" s="1"/>
  <c r="M518" i="5"/>
  <c r="I517" i="5"/>
  <c r="C518" i="5"/>
  <c r="G518" i="8" l="1"/>
  <c r="Y430" i="20"/>
  <c r="BD431" i="20"/>
  <c r="BB431" i="20"/>
  <c r="AX430" i="20"/>
  <c r="Z430" i="20"/>
  <c r="AV430" i="20"/>
  <c r="BA431" i="20" s="1"/>
  <c r="W430" i="20"/>
  <c r="X430" i="20"/>
  <c r="AD430" i="20"/>
  <c r="G525" i="10"/>
  <c r="G524" i="9"/>
  <c r="G524" i="11"/>
  <c r="G518" i="7"/>
  <c r="G517" i="6"/>
  <c r="G518" i="5"/>
  <c r="B380" i="25"/>
  <c r="D380" i="25"/>
  <c r="M380" i="25"/>
  <c r="K380" i="25"/>
  <c r="I380" i="25"/>
  <c r="L524" i="10"/>
  <c r="M524" i="10"/>
  <c r="C524" i="10"/>
  <c r="L523" i="9"/>
  <c r="M523" i="9"/>
  <c r="C523" i="9"/>
  <c r="L523" i="11"/>
  <c r="M523" i="11"/>
  <c r="C523" i="11"/>
  <c r="L523" i="12"/>
  <c r="M523" i="12"/>
  <c r="C523" i="12"/>
  <c r="L517" i="8"/>
  <c r="M517" i="8"/>
  <c r="I517" i="8"/>
  <c r="C517" i="8"/>
  <c r="L517" i="7"/>
  <c r="M517" i="7"/>
  <c r="I517" i="7"/>
  <c r="C517" i="7"/>
  <c r="L516" i="6"/>
  <c r="M516" i="6"/>
  <c r="I516" i="6"/>
  <c r="C516" i="6"/>
  <c r="L517" i="5"/>
  <c r="M517" i="5"/>
  <c r="I516" i="5"/>
  <c r="C517" i="5"/>
  <c r="D524" i="10" l="1"/>
  <c r="D523" i="9"/>
  <c r="D523" i="11"/>
  <c r="D523" i="12"/>
  <c r="G523" i="12" s="1"/>
  <c r="D517" i="8"/>
  <c r="D517" i="7"/>
  <c r="D516" i="6"/>
  <c r="D517" i="5"/>
  <c r="G524" i="10" l="1"/>
  <c r="G523" i="9"/>
  <c r="G523" i="11"/>
  <c r="G517" i="8"/>
  <c r="G517" i="7"/>
  <c r="G516" i="6"/>
  <c r="G517" i="5"/>
  <c r="B430" i="20"/>
  <c r="B431" i="20"/>
  <c r="B432" i="20"/>
  <c r="B433" i="20"/>
  <c r="B434" i="20"/>
  <c r="S429" i="20"/>
  <c r="T430" i="20" s="1"/>
  <c r="U429" i="20"/>
  <c r="AD429" i="20" s="1"/>
  <c r="V429" i="20"/>
  <c r="AE429" i="20" s="1"/>
  <c r="AA429" i="20"/>
  <c r="AF429" i="20"/>
  <c r="AG429" i="20"/>
  <c r="AH429" i="20"/>
  <c r="AI429" i="20"/>
  <c r="AJ429" i="20"/>
  <c r="AK429" i="20"/>
  <c r="AL429" i="20"/>
  <c r="AM429" i="20"/>
  <c r="AN429" i="20"/>
  <c r="AO429" i="20"/>
  <c r="AP429" i="20"/>
  <c r="AQ429" i="20"/>
  <c r="AR429" i="20"/>
  <c r="AS429" i="20"/>
  <c r="BC430" i="20" s="1"/>
  <c r="AT429" i="20"/>
  <c r="AU429" i="20"/>
  <c r="AW429" i="20"/>
  <c r="AY429" i="20"/>
  <c r="AZ429" i="20"/>
  <c r="I523" i="10"/>
  <c r="I522" i="9"/>
  <c r="I522" i="11"/>
  <c r="I522" i="12"/>
  <c r="BB430" i="20" l="1"/>
  <c r="BD430" i="20"/>
  <c r="AC429" i="20"/>
  <c r="X429" i="20"/>
  <c r="Y429" i="20"/>
  <c r="Z429" i="20"/>
  <c r="AX429" i="20"/>
  <c r="AV429" i="20"/>
  <c r="BA430" i="20" s="1"/>
  <c r="W429" i="20"/>
  <c r="AB429" i="20"/>
  <c r="S428" i="20"/>
  <c r="T429" i="20" s="1"/>
  <c r="U428" i="20"/>
  <c r="AD428" i="20" s="1"/>
  <c r="V428" i="20"/>
  <c r="AE428" i="20" s="1"/>
  <c r="Y428" i="20"/>
  <c r="AA428" i="20"/>
  <c r="AF428" i="20"/>
  <c r="AG428" i="20"/>
  <c r="AH428" i="20"/>
  <c r="AI428" i="20"/>
  <c r="AJ428" i="20"/>
  <c r="AK428" i="20"/>
  <c r="AL428" i="20"/>
  <c r="AM428" i="20"/>
  <c r="AN428" i="20"/>
  <c r="AO428" i="20"/>
  <c r="AP428" i="20"/>
  <c r="AQ428" i="20"/>
  <c r="AR428" i="20"/>
  <c r="AS428" i="20"/>
  <c r="BC429" i="20" s="1"/>
  <c r="AT428" i="20"/>
  <c r="AU428" i="20"/>
  <c r="AW428" i="20"/>
  <c r="AY428" i="20"/>
  <c r="AZ428" i="20"/>
  <c r="B379" i="25"/>
  <c r="D379" i="25"/>
  <c r="M379" i="25"/>
  <c r="K379" i="25"/>
  <c r="I379" i="25"/>
  <c r="L523" i="10"/>
  <c r="D523" i="10" s="1"/>
  <c r="M523" i="10"/>
  <c r="I522" i="10"/>
  <c r="C523" i="10"/>
  <c r="L522" i="9"/>
  <c r="D522" i="9" s="1"/>
  <c r="M522" i="9"/>
  <c r="I521" i="9"/>
  <c r="C522" i="9"/>
  <c r="L522" i="11"/>
  <c r="D522" i="11" s="1"/>
  <c r="M522" i="11"/>
  <c r="I521" i="11"/>
  <c r="C522" i="11"/>
  <c r="L522" i="12"/>
  <c r="D522" i="12" s="1"/>
  <c r="G522" i="12" s="1"/>
  <c r="M522" i="12"/>
  <c r="I521" i="12"/>
  <c r="C522" i="12"/>
  <c r="L516" i="8"/>
  <c r="D516" i="8" s="1"/>
  <c r="M516" i="8"/>
  <c r="I516" i="8"/>
  <c r="C516" i="8"/>
  <c r="L516" i="7"/>
  <c r="D516" i="7" s="1"/>
  <c r="M516" i="7"/>
  <c r="I516" i="7"/>
  <c r="C516" i="7"/>
  <c r="L515" i="6"/>
  <c r="D515" i="6" s="1"/>
  <c r="M515" i="6"/>
  <c r="I515" i="6"/>
  <c r="C515" i="6"/>
  <c r="L516" i="5"/>
  <c r="D516" i="5" s="1"/>
  <c r="M516" i="5"/>
  <c r="I515" i="5"/>
  <c r="C516" i="5"/>
  <c r="BD429" i="20" l="1"/>
  <c r="BB429" i="20"/>
  <c r="AC428" i="20"/>
  <c r="AB428" i="20"/>
  <c r="AX428" i="20"/>
  <c r="Z428" i="20"/>
  <c r="AV428" i="20"/>
  <c r="BA429" i="20" s="1"/>
  <c r="X428" i="20"/>
  <c r="W428" i="20"/>
  <c r="G523" i="10"/>
  <c r="G522" i="9"/>
  <c r="G522" i="11"/>
  <c r="G516" i="8"/>
  <c r="G516" i="7"/>
  <c r="G515" i="6"/>
  <c r="G516" i="5"/>
  <c r="S427" i="20"/>
  <c r="T428" i="20" s="1"/>
  <c r="U427" i="20"/>
  <c r="AD427" i="20" s="1"/>
  <c r="V427" i="20"/>
  <c r="Y427" i="20" s="1"/>
  <c r="AA427" i="20"/>
  <c r="AE427" i="20"/>
  <c r="AF427" i="20"/>
  <c r="AG427" i="20"/>
  <c r="AH427" i="20"/>
  <c r="AI427" i="20"/>
  <c r="AJ427" i="20"/>
  <c r="AK427" i="20"/>
  <c r="AL427" i="20"/>
  <c r="AM427" i="20"/>
  <c r="AN427" i="20"/>
  <c r="AO427" i="20"/>
  <c r="AP427" i="20"/>
  <c r="AQ427" i="20"/>
  <c r="AR427" i="20"/>
  <c r="AS427" i="20"/>
  <c r="BC428" i="20" s="1"/>
  <c r="AT427" i="20"/>
  <c r="AU427" i="20"/>
  <c r="AW427" i="20"/>
  <c r="AY427" i="20"/>
  <c r="AZ427" i="20"/>
  <c r="B378" i="25"/>
  <c r="D378" i="25"/>
  <c r="M378" i="25"/>
  <c r="K378" i="25"/>
  <c r="I378" i="25"/>
  <c r="L522" i="10"/>
  <c r="M522" i="10"/>
  <c r="I521" i="10"/>
  <c r="C522" i="10"/>
  <c r="D522" i="10"/>
  <c r="L521" i="9"/>
  <c r="M521" i="9"/>
  <c r="I520" i="9"/>
  <c r="C521" i="9"/>
  <c r="D521" i="9"/>
  <c r="L521" i="11"/>
  <c r="M521" i="11"/>
  <c r="I520" i="11"/>
  <c r="C521" i="11"/>
  <c r="D521" i="11"/>
  <c r="L521" i="12"/>
  <c r="D521" i="12" s="1"/>
  <c r="G521" i="12" s="1"/>
  <c r="M521" i="12"/>
  <c r="I520" i="12"/>
  <c r="C521" i="12"/>
  <c r="L515" i="8"/>
  <c r="M515" i="8"/>
  <c r="I515" i="8"/>
  <c r="C515" i="8"/>
  <c r="D515" i="8"/>
  <c r="L515" i="7"/>
  <c r="M515" i="7"/>
  <c r="I515" i="7"/>
  <c r="C515" i="7"/>
  <c r="D515" i="7"/>
  <c r="L514" i="6"/>
  <c r="D514" i="6" s="1"/>
  <c r="M514" i="6"/>
  <c r="I514" i="6"/>
  <c r="C514" i="6"/>
  <c r="L515" i="5"/>
  <c r="M515" i="5"/>
  <c r="I514" i="5"/>
  <c r="C515" i="5"/>
  <c r="D515" i="5"/>
  <c r="AC427" i="20" l="1"/>
  <c r="BB428" i="20"/>
  <c r="BD428" i="20"/>
  <c r="Z427" i="20"/>
  <c r="AB427" i="20"/>
  <c r="AX427" i="20"/>
  <c r="W427" i="20"/>
  <c r="AV427" i="20"/>
  <c r="BA428" i="20" s="1"/>
  <c r="X427" i="20"/>
  <c r="G522" i="10"/>
  <c r="G521" i="9"/>
  <c r="G521" i="11"/>
  <c r="G515" i="8"/>
  <c r="G515" i="7"/>
  <c r="G514" i="6"/>
  <c r="G515" i="5"/>
  <c r="L520" i="12"/>
  <c r="D520" i="12" s="1"/>
  <c r="G520" i="12" s="1"/>
  <c r="I513" i="5"/>
  <c r="S426" i="20"/>
  <c r="T427" i="20" s="1"/>
  <c r="U426" i="20"/>
  <c r="AD426" i="20" s="1"/>
  <c r="V426" i="20"/>
  <c r="AC426" i="20" s="1"/>
  <c r="X426" i="20"/>
  <c r="Y426" i="20"/>
  <c r="Z426" i="20"/>
  <c r="AA426" i="20"/>
  <c r="AF426" i="20"/>
  <c r="AG426" i="20"/>
  <c r="AH426" i="20"/>
  <c r="AI426" i="20"/>
  <c r="AJ426" i="20"/>
  <c r="AK426" i="20"/>
  <c r="AL426" i="20"/>
  <c r="AM426" i="20"/>
  <c r="AN426" i="20"/>
  <c r="AO426" i="20"/>
  <c r="AP426" i="20"/>
  <c r="AQ426" i="20"/>
  <c r="AR426" i="20"/>
  <c r="AS426" i="20"/>
  <c r="BC427" i="20" s="1"/>
  <c r="AT426" i="20"/>
  <c r="AU426" i="20"/>
  <c r="AV426" i="20"/>
  <c r="BA427" i="20" s="1"/>
  <c r="AW426" i="20"/>
  <c r="AX426" i="20"/>
  <c r="AY426" i="20"/>
  <c r="AZ426" i="20"/>
  <c r="B377" i="25"/>
  <c r="D377" i="25"/>
  <c r="M377" i="25"/>
  <c r="K377" i="25"/>
  <c r="I377" i="25"/>
  <c r="L521" i="10"/>
  <c r="M521" i="10"/>
  <c r="I520" i="10"/>
  <c r="C521" i="10"/>
  <c r="D521" i="10"/>
  <c r="L520" i="9"/>
  <c r="M520" i="9"/>
  <c r="I519" i="9"/>
  <c r="C520" i="9"/>
  <c r="D520" i="9"/>
  <c r="L520" i="11"/>
  <c r="D520" i="11" s="1"/>
  <c r="M520" i="11"/>
  <c r="I519" i="11"/>
  <c r="C520" i="11"/>
  <c r="M520" i="12"/>
  <c r="I519" i="12"/>
  <c r="C520" i="12"/>
  <c r="L514" i="8"/>
  <c r="M514" i="8"/>
  <c r="I514" i="8"/>
  <c r="C514" i="8"/>
  <c r="D514" i="8"/>
  <c r="G514" i="8" s="1"/>
  <c r="L514" i="7"/>
  <c r="D514" i="7" s="1"/>
  <c r="M514" i="7"/>
  <c r="I514" i="7"/>
  <c r="C514" i="7"/>
  <c r="L513" i="6"/>
  <c r="D513" i="6" s="1"/>
  <c r="M513" i="6"/>
  <c r="I513" i="6"/>
  <c r="C513" i="6"/>
  <c r="L514" i="5"/>
  <c r="D514" i="5" s="1"/>
  <c r="M514" i="5"/>
  <c r="C514" i="5"/>
  <c r="AB426" i="20" l="1"/>
  <c r="BB427" i="20"/>
  <c r="BD427" i="20"/>
  <c r="AE426" i="20"/>
  <c r="W426" i="20"/>
  <c r="G521" i="10"/>
  <c r="G520" i="9"/>
  <c r="G520" i="11"/>
  <c r="G514" i="7"/>
  <c r="G513" i="6"/>
  <c r="G514" i="5"/>
  <c r="S425" i="20"/>
  <c r="T426" i="20" s="1"/>
  <c r="U425" i="20"/>
  <c r="AB425" i="20" s="1"/>
  <c r="V425" i="20"/>
  <c r="AE425" i="20" s="1"/>
  <c r="AA425" i="20"/>
  <c r="AF425" i="20"/>
  <c r="AG425" i="20"/>
  <c r="AH425" i="20"/>
  <c r="AI425" i="20"/>
  <c r="AJ425" i="20"/>
  <c r="AK425" i="20"/>
  <c r="AL425" i="20"/>
  <c r="AM425" i="20"/>
  <c r="AN425" i="20"/>
  <c r="AO425" i="20"/>
  <c r="AP425" i="20"/>
  <c r="AQ425" i="20"/>
  <c r="AR425" i="20"/>
  <c r="AS425" i="20"/>
  <c r="BC426" i="20" s="1"/>
  <c r="AT425" i="20"/>
  <c r="AU425" i="20"/>
  <c r="AW425" i="20"/>
  <c r="AY425" i="20"/>
  <c r="AZ425" i="20"/>
  <c r="B376" i="25"/>
  <c r="D376" i="25"/>
  <c r="M376" i="25"/>
  <c r="K376" i="25"/>
  <c r="I376" i="25"/>
  <c r="L520" i="10"/>
  <c r="M520" i="10"/>
  <c r="I519" i="10"/>
  <c r="C520" i="10"/>
  <c r="D520" i="10"/>
  <c r="L519" i="9"/>
  <c r="M519" i="9"/>
  <c r="I518" i="9"/>
  <c r="C519" i="9"/>
  <c r="D519" i="9"/>
  <c r="L519" i="11"/>
  <c r="M519" i="11"/>
  <c r="I518" i="11"/>
  <c r="C519" i="11"/>
  <c r="D519" i="11"/>
  <c r="L519" i="12"/>
  <c r="M519" i="12"/>
  <c r="I518" i="12"/>
  <c r="C519" i="12"/>
  <c r="D519" i="12"/>
  <c r="G519" i="12" s="1"/>
  <c r="L513" i="8"/>
  <c r="D513" i="8" s="1"/>
  <c r="M513" i="8"/>
  <c r="I513" i="8"/>
  <c r="C513" i="8"/>
  <c r="L513" i="7"/>
  <c r="D513" i="7" s="1"/>
  <c r="M513" i="7"/>
  <c r="I513" i="7"/>
  <c r="C513" i="7"/>
  <c r="L512" i="6"/>
  <c r="D512" i="6" s="1"/>
  <c r="M512" i="6"/>
  <c r="I512" i="6"/>
  <c r="C512" i="6"/>
  <c r="L513" i="5"/>
  <c r="M513" i="5"/>
  <c r="I512" i="5"/>
  <c r="C513" i="5"/>
  <c r="D513" i="5"/>
  <c r="AC425" i="20" l="1"/>
  <c r="Y425" i="20"/>
  <c r="BB426" i="20"/>
  <c r="BD426" i="20"/>
  <c r="AX425" i="20"/>
  <c r="Z425" i="20"/>
  <c r="AV425" i="20"/>
  <c r="BA426" i="20" s="1"/>
  <c r="X425" i="20"/>
  <c r="W425" i="20"/>
  <c r="AD425" i="20"/>
  <c r="G520" i="10"/>
  <c r="G519" i="9"/>
  <c r="G519" i="11"/>
  <c r="G513" i="8"/>
  <c r="G513" i="7"/>
  <c r="G512" i="6"/>
  <c r="G513" i="5"/>
  <c r="B375" i="25"/>
  <c r="D375" i="25"/>
  <c r="M375" i="25"/>
  <c r="K375" i="25"/>
  <c r="I375" i="25"/>
  <c r="L519" i="10"/>
  <c r="M519" i="10"/>
  <c r="C519" i="10"/>
  <c r="L518" i="9"/>
  <c r="M518" i="9"/>
  <c r="C518" i="9"/>
  <c r="L518" i="11"/>
  <c r="M518" i="11"/>
  <c r="C518" i="11"/>
  <c r="L518" i="12"/>
  <c r="M518" i="12"/>
  <c r="C518" i="12"/>
  <c r="L512" i="8"/>
  <c r="M512" i="8"/>
  <c r="I512" i="8"/>
  <c r="C512" i="8"/>
  <c r="L512" i="7"/>
  <c r="M512" i="7"/>
  <c r="I512" i="7"/>
  <c r="C512" i="7"/>
  <c r="L511" i="6"/>
  <c r="M511" i="6"/>
  <c r="I511" i="6"/>
  <c r="C511" i="6"/>
  <c r="L512" i="5"/>
  <c r="M512" i="5"/>
  <c r="I511" i="5"/>
  <c r="C512" i="5"/>
  <c r="D519" i="10" l="1"/>
  <c r="D518" i="9"/>
  <c r="D518" i="11"/>
  <c r="D518" i="12"/>
  <c r="G518" i="12" s="1"/>
  <c r="D512" i="8"/>
  <c r="D512" i="7"/>
  <c r="D511" i="6"/>
  <c r="D512" i="5"/>
  <c r="G519" i="10" l="1"/>
  <c r="G518" i="9"/>
  <c r="G518" i="11"/>
  <c r="G512" i="8"/>
  <c r="G512" i="7"/>
  <c r="G511" i="6"/>
  <c r="G512" i="5"/>
  <c r="B425" i="20"/>
  <c r="B426" i="20"/>
  <c r="B427" i="20"/>
  <c r="B428" i="20"/>
  <c r="B429" i="20"/>
  <c r="S424" i="20"/>
  <c r="T425" i="20" s="1"/>
  <c r="U424" i="20"/>
  <c r="AB424" i="20" s="1"/>
  <c r="V424" i="20"/>
  <c r="AC424" i="20" s="1"/>
  <c r="AA424" i="20"/>
  <c r="AF424" i="20"/>
  <c r="AG424" i="20"/>
  <c r="AH424" i="20"/>
  <c r="AI424" i="20"/>
  <c r="AJ424" i="20"/>
  <c r="AK424" i="20"/>
  <c r="AL424" i="20"/>
  <c r="AM424" i="20"/>
  <c r="AN424" i="20"/>
  <c r="AO424" i="20"/>
  <c r="AP424" i="20"/>
  <c r="AQ424" i="20"/>
  <c r="AR424" i="20"/>
  <c r="AS424" i="20"/>
  <c r="BC425" i="20" s="1"/>
  <c r="AT424" i="20"/>
  <c r="AU424" i="20"/>
  <c r="AW424" i="20"/>
  <c r="AY424" i="20"/>
  <c r="AZ424" i="20"/>
  <c r="I518" i="10"/>
  <c r="I517" i="9"/>
  <c r="I517" i="11"/>
  <c r="I517" i="12"/>
  <c r="I511" i="7"/>
  <c r="I510" i="6"/>
  <c r="BB425" i="20" l="1"/>
  <c r="BD425" i="20"/>
  <c r="AD424" i="20"/>
  <c r="Y424" i="20"/>
  <c r="W424" i="20"/>
  <c r="AX424" i="20"/>
  <c r="Z424" i="20"/>
  <c r="AV424" i="20"/>
  <c r="BA425" i="20" s="1"/>
  <c r="X424" i="20"/>
  <c r="AE424" i="20"/>
  <c r="S423" i="20"/>
  <c r="T424" i="20" s="1"/>
  <c r="U423" i="20"/>
  <c r="AB423" i="20" s="1"/>
  <c r="V423" i="20"/>
  <c r="AE423" i="20" s="1"/>
  <c r="Y423" i="20"/>
  <c r="AA423" i="20"/>
  <c r="AF423" i="20"/>
  <c r="AG423" i="20"/>
  <c r="AH423" i="20"/>
  <c r="AI423" i="20"/>
  <c r="AJ423" i="20"/>
  <c r="AK423" i="20"/>
  <c r="AL423" i="20"/>
  <c r="AM423" i="20"/>
  <c r="AN423" i="20"/>
  <c r="AO423" i="20"/>
  <c r="AP423" i="20"/>
  <c r="AQ423" i="20"/>
  <c r="AR423" i="20"/>
  <c r="AS423" i="20"/>
  <c r="BC424" i="20" s="1"/>
  <c r="AT423" i="20"/>
  <c r="AU423" i="20"/>
  <c r="AW423" i="20"/>
  <c r="AY423" i="20"/>
  <c r="AZ423" i="20"/>
  <c r="B374" i="25"/>
  <c r="D374" i="25"/>
  <c r="M374" i="25"/>
  <c r="K374" i="25"/>
  <c r="I374" i="25"/>
  <c r="L518" i="10"/>
  <c r="M518" i="10"/>
  <c r="I517" i="10"/>
  <c r="C518" i="10"/>
  <c r="D518" i="10"/>
  <c r="L517" i="9"/>
  <c r="M517" i="9"/>
  <c r="I516" i="9"/>
  <c r="C517" i="9"/>
  <c r="D517" i="9"/>
  <c r="L517" i="11"/>
  <c r="M517" i="11"/>
  <c r="I516" i="11"/>
  <c r="C517" i="11"/>
  <c r="D517" i="11"/>
  <c r="L517" i="12"/>
  <c r="D517" i="12" s="1"/>
  <c r="G517" i="12" s="1"/>
  <c r="M517" i="12"/>
  <c r="I516" i="12"/>
  <c r="C517" i="12"/>
  <c r="L511" i="8"/>
  <c r="M511" i="8"/>
  <c r="I511" i="8"/>
  <c r="C511" i="8"/>
  <c r="D511" i="8"/>
  <c r="L511" i="7"/>
  <c r="D511" i="7" s="1"/>
  <c r="M511" i="7"/>
  <c r="C511" i="7"/>
  <c r="L510" i="6"/>
  <c r="M510" i="6"/>
  <c r="C510" i="6"/>
  <c r="D510" i="6"/>
  <c r="L511" i="5"/>
  <c r="D511" i="5" s="1"/>
  <c r="M511" i="5"/>
  <c r="I510" i="5"/>
  <c r="C511" i="5"/>
  <c r="BD424" i="20" l="1"/>
  <c r="BB424" i="20"/>
  <c r="AX423" i="20"/>
  <c r="AC423" i="20"/>
  <c r="Z423" i="20"/>
  <c r="X423" i="20"/>
  <c r="AV423" i="20"/>
  <c r="BA424" i="20" s="1"/>
  <c r="W423" i="20"/>
  <c r="AD423" i="20"/>
  <c r="G518" i="10"/>
  <c r="G517" i="9"/>
  <c r="G517" i="11"/>
  <c r="G511" i="8"/>
  <c r="G511" i="7"/>
  <c r="G510" i="6"/>
  <c r="G511" i="5"/>
  <c r="S422" i="20"/>
  <c r="T423" i="20" s="1"/>
  <c r="U422" i="20"/>
  <c r="AB422" i="20" s="1"/>
  <c r="V422" i="20"/>
  <c r="Y422" i="20" s="1"/>
  <c r="AA422" i="20"/>
  <c r="AC422" i="20"/>
  <c r="AE422" i="20"/>
  <c r="AF422" i="20"/>
  <c r="AG422" i="20"/>
  <c r="AH422" i="20"/>
  <c r="AI422" i="20"/>
  <c r="AJ422" i="20"/>
  <c r="AK422" i="20"/>
  <c r="AL422" i="20"/>
  <c r="AM422" i="20"/>
  <c r="AN422" i="20"/>
  <c r="AO422" i="20"/>
  <c r="AP422" i="20"/>
  <c r="AQ422" i="20"/>
  <c r="AR422" i="20"/>
  <c r="AS422" i="20"/>
  <c r="BC423" i="20" s="1"/>
  <c r="AT422" i="20"/>
  <c r="AU422" i="20"/>
  <c r="AW422" i="20"/>
  <c r="AY422" i="20"/>
  <c r="AZ422" i="20"/>
  <c r="B373" i="25"/>
  <c r="D373" i="25"/>
  <c r="M373" i="25"/>
  <c r="K373" i="25"/>
  <c r="I373" i="25"/>
  <c r="L517" i="10"/>
  <c r="M517" i="10"/>
  <c r="I516" i="10"/>
  <c r="C517" i="10"/>
  <c r="D517" i="10"/>
  <c r="L516" i="9"/>
  <c r="M516" i="9"/>
  <c r="I515" i="9"/>
  <c r="C516" i="9"/>
  <c r="D516" i="9"/>
  <c r="L516" i="11"/>
  <c r="M516" i="11"/>
  <c r="I515" i="11"/>
  <c r="C516" i="11"/>
  <c r="D516" i="11"/>
  <c r="L516" i="12"/>
  <c r="M516" i="12"/>
  <c r="I515" i="12"/>
  <c r="C516" i="12"/>
  <c r="D516" i="12"/>
  <c r="G516" i="12" s="1"/>
  <c r="L510" i="8"/>
  <c r="M510" i="8"/>
  <c r="I510" i="8"/>
  <c r="C510" i="8"/>
  <c r="D510" i="8"/>
  <c r="L510" i="7"/>
  <c r="D510" i="7" s="1"/>
  <c r="M510" i="7"/>
  <c r="I510" i="7"/>
  <c r="C510" i="7"/>
  <c r="L509" i="6"/>
  <c r="M509" i="6"/>
  <c r="I509" i="6"/>
  <c r="C509" i="6"/>
  <c r="D509" i="6"/>
  <c r="L510" i="5"/>
  <c r="D510" i="5" s="1"/>
  <c r="M510" i="5"/>
  <c r="I509" i="5"/>
  <c r="C510" i="5"/>
  <c r="BD423" i="20" l="1"/>
  <c r="BB423" i="20"/>
  <c r="AX422" i="20"/>
  <c r="Z422" i="20"/>
  <c r="AV422" i="20"/>
  <c r="BA423" i="20" s="1"/>
  <c r="X422" i="20"/>
  <c r="W422" i="20"/>
  <c r="AD422" i="20"/>
  <c r="G517" i="10"/>
  <c r="G516" i="9"/>
  <c r="G516" i="11"/>
  <c r="G510" i="8"/>
  <c r="G510" i="7"/>
  <c r="G509" i="6"/>
  <c r="G510" i="5"/>
  <c r="S421" i="20"/>
  <c r="T422" i="20" s="1"/>
  <c r="U421" i="20"/>
  <c r="AB421" i="20" s="1"/>
  <c r="V421" i="20"/>
  <c r="Y421" i="20" s="1"/>
  <c r="AA421" i="20"/>
  <c r="AF421" i="20"/>
  <c r="AG421" i="20"/>
  <c r="AH421" i="20"/>
  <c r="AI421" i="20"/>
  <c r="AJ421" i="20"/>
  <c r="AK421" i="20"/>
  <c r="AL421" i="20"/>
  <c r="AM421" i="20"/>
  <c r="AN421" i="20"/>
  <c r="AO421" i="20"/>
  <c r="AP421" i="20"/>
  <c r="AQ421" i="20"/>
  <c r="AR421" i="20"/>
  <c r="AS421" i="20"/>
  <c r="BC422" i="20" s="1"/>
  <c r="AT421" i="20"/>
  <c r="AU421" i="20"/>
  <c r="AW421" i="20"/>
  <c r="AY421" i="20"/>
  <c r="AZ421" i="20"/>
  <c r="B372" i="25"/>
  <c r="D372" i="25"/>
  <c r="M372" i="25"/>
  <c r="K372" i="25"/>
  <c r="I372" i="25"/>
  <c r="L516" i="10"/>
  <c r="M516" i="10"/>
  <c r="I515" i="10"/>
  <c r="C516" i="10"/>
  <c r="D516" i="10"/>
  <c r="L515" i="9"/>
  <c r="M515" i="9"/>
  <c r="I514" i="9"/>
  <c r="C515" i="9"/>
  <c r="D515" i="9"/>
  <c r="L515" i="11"/>
  <c r="M515" i="11"/>
  <c r="I514" i="11"/>
  <c r="C515" i="11"/>
  <c r="D515" i="11"/>
  <c r="L515" i="12"/>
  <c r="M515" i="12"/>
  <c r="I514" i="12"/>
  <c r="C515" i="12"/>
  <c r="D515" i="12"/>
  <c r="G515" i="12" s="1"/>
  <c r="L509" i="8"/>
  <c r="D509" i="8" s="1"/>
  <c r="M509" i="8"/>
  <c r="I509" i="8"/>
  <c r="C509" i="8"/>
  <c r="L509" i="7"/>
  <c r="M509" i="7"/>
  <c r="I509" i="7"/>
  <c r="C509" i="7"/>
  <c r="D509" i="7"/>
  <c r="L508" i="6"/>
  <c r="D508" i="6" s="1"/>
  <c r="M508" i="6"/>
  <c r="I508" i="6"/>
  <c r="C508" i="6"/>
  <c r="L509" i="5"/>
  <c r="D509" i="5" s="1"/>
  <c r="M509" i="5"/>
  <c r="I508" i="5"/>
  <c r="C509" i="5"/>
  <c r="AE421" i="20" l="1"/>
  <c r="AC421" i="20"/>
  <c r="BB422" i="20"/>
  <c r="BD422" i="20"/>
  <c r="AX421" i="20"/>
  <c r="Z421" i="20"/>
  <c r="AV421" i="20"/>
  <c r="BA422" i="20" s="1"/>
  <c r="X421" i="20"/>
  <c r="W421" i="20"/>
  <c r="AD421" i="20"/>
  <c r="G516" i="10"/>
  <c r="G515" i="9"/>
  <c r="G515" i="11"/>
  <c r="G509" i="8"/>
  <c r="G509" i="7"/>
  <c r="G508" i="6"/>
  <c r="G509" i="5"/>
  <c r="S420" i="20"/>
  <c r="T421" i="20" s="1"/>
  <c r="U420" i="20"/>
  <c r="X420" i="20" s="1"/>
  <c r="V420" i="20"/>
  <c r="AC420" i="20" s="1"/>
  <c r="AA420" i="20"/>
  <c r="AF420" i="20"/>
  <c r="AG420" i="20"/>
  <c r="AH420" i="20"/>
  <c r="AI420" i="20"/>
  <c r="AJ420" i="20"/>
  <c r="AK420" i="20"/>
  <c r="AL420" i="20"/>
  <c r="AM420" i="20"/>
  <c r="AN420" i="20"/>
  <c r="AO420" i="20"/>
  <c r="AP420" i="20"/>
  <c r="AQ420" i="20"/>
  <c r="AR420" i="20"/>
  <c r="AS420" i="20"/>
  <c r="BC421" i="20" s="1"/>
  <c r="AT420" i="20"/>
  <c r="AU420" i="20"/>
  <c r="AV420" i="20"/>
  <c r="BA421" i="20" s="1"/>
  <c r="AW420" i="20"/>
  <c r="AX420" i="20"/>
  <c r="AY420" i="20"/>
  <c r="AZ420" i="20"/>
  <c r="B371" i="25"/>
  <c r="D371" i="25"/>
  <c r="M371" i="25"/>
  <c r="K371" i="25"/>
  <c r="I371" i="25"/>
  <c r="L515" i="10"/>
  <c r="M515" i="10"/>
  <c r="I514" i="10"/>
  <c r="C515" i="10"/>
  <c r="D515" i="10"/>
  <c r="L514" i="9"/>
  <c r="M514" i="9"/>
  <c r="I513" i="9"/>
  <c r="C514" i="9"/>
  <c r="D514" i="9"/>
  <c r="L514" i="11"/>
  <c r="M514" i="11"/>
  <c r="I513" i="11"/>
  <c r="C514" i="11"/>
  <c r="D514" i="11"/>
  <c r="L514" i="12"/>
  <c r="D514" i="12" s="1"/>
  <c r="G514" i="12" s="1"/>
  <c r="M514" i="12"/>
  <c r="I513" i="12"/>
  <c r="C514" i="12"/>
  <c r="L508" i="8"/>
  <c r="M508" i="8"/>
  <c r="I508" i="8"/>
  <c r="C508" i="8"/>
  <c r="D508" i="8"/>
  <c r="L508" i="7"/>
  <c r="D508" i="7" s="1"/>
  <c r="M508" i="7"/>
  <c r="I508" i="7"/>
  <c r="C508" i="7"/>
  <c r="L507" i="6"/>
  <c r="M507" i="6"/>
  <c r="I507" i="6"/>
  <c r="C507" i="6"/>
  <c r="D507" i="6"/>
  <c r="L508" i="5"/>
  <c r="D508" i="5" s="1"/>
  <c r="M508" i="5"/>
  <c r="I507" i="5"/>
  <c r="C508" i="5"/>
  <c r="AD420" i="20" l="1"/>
  <c r="AB420" i="20"/>
  <c r="BB421" i="20"/>
  <c r="BD421" i="20"/>
  <c r="Z420" i="20"/>
  <c r="Y420" i="20"/>
  <c r="AE420" i="20"/>
  <c r="W420" i="20"/>
  <c r="G515" i="10"/>
  <c r="G514" i="9"/>
  <c r="G514" i="11"/>
  <c r="G508" i="8"/>
  <c r="G508" i="7"/>
  <c r="G507" i="6"/>
  <c r="G508" i="5"/>
  <c r="B370" i="25"/>
  <c r="D370" i="25"/>
  <c r="M370" i="25"/>
  <c r="K370" i="25"/>
  <c r="I370" i="25"/>
  <c r="L514" i="10"/>
  <c r="M514" i="10"/>
  <c r="C514" i="10"/>
  <c r="L513" i="9"/>
  <c r="M513" i="9"/>
  <c r="C513" i="9"/>
  <c r="L513" i="11"/>
  <c r="M513" i="11"/>
  <c r="C513" i="11"/>
  <c r="L513" i="12"/>
  <c r="M513" i="12"/>
  <c r="C513" i="12"/>
  <c r="L507" i="8"/>
  <c r="M507" i="8"/>
  <c r="I507" i="8"/>
  <c r="C507" i="8"/>
  <c r="L507" i="7"/>
  <c r="M507" i="7"/>
  <c r="I507" i="7"/>
  <c r="C507" i="7"/>
  <c r="L506" i="6"/>
  <c r="M506" i="6"/>
  <c r="I506" i="6"/>
  <c r="C506" i="6"/>
  <c r="L507" i="5"/>
  <c r="M507" i="5"/>
  <c r="I506" i="5"/>
  <c r="C507" i="5"/>
  <c r="B424" i="20" l="1"/>
  <c r="B423" i="20"/>
  <c r="B422" i="20"/>
  <c r="B421" i="20"/>
  <c r="B420" i="20"/>
  <c r="S419" i="20"/>
  <c r="T420" i="20" s="1"/>
  <c r="U419" i="20"/>
  <c r="AB419" i="20" s="1"/>
  <c r="V419" i="20"/>
  <c r="AE419" i="20" s="1"/>
  <c r="AA419" i="20"/>
  <c r="AF419" i="20"/>
  <c r="AG419" i="20"/>
  <c r="AH419" i="20"/>
  <c r="AI419" i="20"/>
  <c r="AJ419" i="20"/>
  <c r="AK419" i="20"/>
  <c r="AL419" i="20"/>
  <c r="AM419" i="20"/>
  <c r="AN419" i="20"/>
  <c r="AO419" i="20"/>
  <c r="AP419" i="20"/>
  <c r="AQ419" i="20"/>
  <c r="AR419" i="20"/>
  <c r="AS419" i="20"/>
  <c r="BC420" i="20" s="1"/>
  <c r="AT419" i="20"/>
  <c r="AU419" i="20"/>
  <c r="AW419" i="20"/>
  <c r="AY419" i="20"/>
  <c r="AZ419" i="20"/>
  <c r="D514" i="10"/>
  <c r="I513" i="10"/>
  <c r="D513" i="9"/>
  <c r="I512" i="9"/>
  <c r="D513" i="11"/>
  <c r="I512" i="11"/>
  <c r="D513" i="12"/>
  <c r="G513" i="12" s="1"/>
  <c r="I512" i="12"/>
  <c r="D507" i="8"/>
  <c r="D507" i="7"/>
  <c r="D506" i="6"/>
  <c r="D507" i="5"/>
  <c r="BB420" i="20" l="1"/>
  <c r="BD420" i="20"/>
  <c r="AC419" i="20"/>
  <c r="Y419" i="20"/>
  <c r="G514" i="10"/>
  <c r="G513" i="9"/>
  <c r="G513" i="11"/>
  <c r="G507" i="8"/>
  <c r="G507" i="7"/>
  <c r="G506" i="6"/>
  <c r="G507" i="5"/>
  <c r="AX419" i="20"/>
  <c r="Z419" i="20"/>
  <c r="AV419" i="20"/>
  <c r="BA420" i="20" s="1"/>
  <c r="X419" i="20"/>
  <c r="W419" i="20"/>
  <c r="AD419" i="20"/>
  <c r="I512" i="10"/>
  <c r="S418" i="20"/>
  <c r="T419" i="20" s="1"/>
  <c r="U418" i="20"/>
  <c r="AD418" i="20" s="1"/>
  <c r="V418" i="20"/>
  <c r="AC418" i="20" s="1"/>
  <c r="W418" i="20"/>
  <c r="Y418" i="20"/>
  <c r="Z418" i="20"/>
  <c r="AA418" i="20"/>
  <c r="AF418" i="20"/>
  <c r="AG418" i="20"/>
  <c r="AH418" i="20"/>
  <c r="AI418" i="20"/>
  <c r="AJ418" i="20"/>
  <c r="AK418" i="20"/>
  <c r="AL418" i="20"/>
  <c r="AM418" i="20"/>
  <c r="AN418" i="20"/>
  <c r="AO418" i="20"/>
  <c r="AP418" i="20"/>
  <c r="AQ418" i="20"/>
  <c r="AR418" i="20"/>
  <c r="AS418" i="20"/>
  <c r="BC419" i="20" s="1"/>
  <c r="AT418" i="20"/>
  <c r="AU418" i="20"/>
  <c r="AV418" i="20"/>
  <c r="BA419" i="20" s="1"/>
  <c r="AW418" i="20"/>
  <c r="AX418" i="20"/>
  <c r="AY418" i="20"/>
  <c r="AZ418" i="20"/>
  <c r="B369" i="25"/>
  <c r="D369" i="25"/>
  <c r="M369" i="25"/>
  <c r="K369" i="25"/>
  <c r="I369" i="25"/>
  <c r="L513" i="10"/>
  <c r="M513" i="10"/>
  <c r="C513" i="10"/>
  <c r="D513" i="10"/>
  <c r="L512" i="9"/>
  <c r="M512" i="9"/>
  <c r="I511" i="9"/>
  <c r="C512" i="9"/>
  <c r="D512" i="9"/>
  <c r="L512" i="11"/>
  <c r="M512" i="11"/>
  <c r="I511" i="11"/>
  <c r="C512" i="11"/>
  <c r="D512" i="11"/>
  <c r="L512" i="12"/>
  <c r="D512" i="12" s="1"/>
  <c r="G512" i="12" s="1"/>
  <c r="M512" i="12"/>
  <c r="I511" i="12"/>
  <c r="C512" i="12"/>
  <c r="L506" i="8"/>
  <c r="D506" i="8" s="1"/>
  <c r="M506" i="8"/>
  <c r="I506" i="8"/>
  <c r="C506" i="8"/>
  <c r="L506" i="7"/>
  <c r="M506" i="7"/>
  <c r="I506" i="7"/>
  <c r="C506" i="7"/>
  <c r="D506" i="7"/>
  <c r="L505" i="6"/>
  <c r="D505" i="6" s="1"/>
  <c r="M505" i="6"/>
  <c r="I505" i="6"/>
  <c r="C505" i="6"/>
  <c r="L506" i="5"/>
  <c r="D506" i="5" s="1"/>
  <c r="M506" i="5"/>
  <c r="I505" i="5"/>
  <c r="C506" i="5"/>
  <c r="AE418" i="20" l="1"/>
  <c r="AB418" i="20"/>
  <c r="BD419" i="20"/>
  <c r="BB419" i="20"/>
  <c r="X418" i="20"/>
  <c r="G513" i="10"/>
  <c r="G512" i="9"/>
  <c r="G512" i="11"/>
  <c r="G506" i="8"/>
  <c r="G506" i="7"/>
  <c r="G505" i="6"/>
  <c r="G506" i="5"/>
  <c r="S417" i="20"/>
  <c r="T418" i="20" s="1"/>
  <c r="U417" i="20"/>
  <c r="AD417" i="20" s="1"/>
  <c r="V417" i="20"/>
  <c r="AC417" i="20" s="1"/>
  <c r="X417" i="20"/>
  <c r="AA417" i="20"/>
  <c r="AF417" i="20"/>
  <c r="AG417" i="20"/>
  <c r="AH417" i="20"/>
  <c r="AI417" i="20"/>
  <c r="AJ417" i="20"/>
  <c r="AK417" i="20"/>
  <c r="AL417" i="20"/>
  <c r="AM417" i="20"/>
  <c r="AN417" i="20"/>
  <c r="AO417" i="20"/>
  <c r="AP417" i="20"/>
  <c r="AQ417" i="20"/>
  <c r="AR417" i="20"/>
  <c r="AS417" i="20"/>
  <c r="BC418" i="20" s="1"/>
  <c r="AT417" i="20"/>
  <c r="AU417" i="20"/>
  <c r="AW417" i="20"/>
  <c r="AY417" i="20"/>
  <c r="AZ417" i="20"/>
  <c r="B368" i="25"/>
  <c r="D368" i="25"/>
  <c r="M368" i="25"/>
  <c r="K368" i="25"/>
  <c r="I368" i="25"/>
  <c r="L512" i="10"/>
  <c r="M512" i="10"/>
  <c r="I511" i="10"/>
  <c r="C512" i="10"/>
  <c r="D512" i="10"/>
  <c r="L511" i="9"/>
  <c r="M511" i="9"/>
  <c r="I510" i="9"/>
  <c r="C511" i="9"/>
  <c r="D511" i="9"/>
  <c r="L511" i="11"/>
  <c r="M511" i="11"/>
  <c r="I510" i="11"/>
  <c r="C511" i="11"/>
  <c r="D511" i="11"/>
  <c r="L511" i="12"/>
  <c r="M511" i="12"/>
  <c r="I510" i="12"/>
  <c r="C511" i="12"/>
  <c r="D511" i="12"/>
  <c r="G511" i="12" s="1"/>
  <c r="L505" i="8"/>
  <c r="D505" i="8" s="1"/>
  <c r="M505" i="8"/>
  <c r="I505" i="8"/>
  <c r="C505" i="8"/>
  <c r="L505" i="7"/>
  <c r="M505" i="7"/>
  <c r="I505" i="7"/>
  <c r="C505" i="7"/>
  <c r="D505" i="7"/>
  <c r="L504" i="6"/>
  <c r="D504" i="6" s="1"/>
  <c r="M504" i="6"/>
  <c r="I504" i="6"/>
  <c r="C504" i="6"/>
  <c r="L505" i="5"/>
  <c r="D505" i="5" s="1"/>
  <c r="M505" i="5"/>
  <c r="I504" i="5"/>
  <c r="C505" i="5"/>
  <c r="AV417" i="20" l="1"/>
  <c r="BA418" i="20" s="1"/>
  <c r="AB417" i="20"/>
  <c r="AX417" i="20"/>
  <c r="Z417" i="20"/>
  <c r="W417" i="20"/>
  <c r="AE417" i="20"/>
  <c r="BB418" i="20"/>
  <c r="BD418" i="20"/>
  <c r="Y417" i="20"/>
  <c r="G512" i="10"/>
  <c r="G511" i="9"/>
  <c r="G511" i="11"/>
  <c r="G505" i="8"/>
  <c r="G505" i="7"/>
  <c r="G504" i="6"/>
  <c r="G505" i="5"/>
  <c r="I509" i="12"/>
  <c r="I509" i="11"/>
  <c r="I509" i="9"/>
  <c r="I510" i="10"/>
  <c r="S416" i="20"/>
  <c r="T417" i="20" s="1"/>
  <c r="U416" i="20"/>
  <c r="AD416" i="20" s="1"/>
  <c r="V416" i="20"/>
  <c r="AE416" i="20" s="1"/>
  <c r="AA416" i="20"/>
  <c r="AF416" i="20"/>
  <c r="AG416" i="20"/>
  <c r="AH416" i="20"/>
  <c r="AI416" i="20"/>
  <c r="AJ416" i="20"/>
  <c r="AK416" i="20"/>
  <c r="AL416" i="20"/>
  <c r="AM416" i="20"/>
  <c r="AN416" i="20"/>
  <c r="AO416" i="20"/>
  <c r="AP416" i="20"/>
  <c r="AQ416" i="20"/>
  <c r="AR416" i="20"/>
  <c r="AS416" i="20"/>
  <c r="BC417" i="20" s="1"/>
  <c r="AT416" i="20"/>
  <c r="AU416" i="20"/>
  <c r="AW416" i="20"/>
  <c r="AY416" i="20"/>
  <c r="AZ416" i="20"/>
  <c r="B367" i="25"/>
  <c r="D367" i="25"/>
  <c r="M367" i="25"/>
  <c r="K367" i="25"/>
  <c r="I367" i="25"/>
  <c r="L511" i="10"/>
  <c r="M511" i="10"/>
  <c r="I509" i="10"/>
  <c r="C511" i="10"/>
  <c r="D511" i="10"/>
  <c r="L510" i="9"/>
  <c r="M510" i="9"/>
  <c r="I508" i="9"/>
  <c r="C510" i="9"/>
  <c r="D510" i="9"/>
  <c r="L510" i="11"/>
  <c r="M510" i="11"/>
  <c r="I508" i="11"/>
  <c r="C510" i="11"/>
  <c r="D510" i="11"/>
  <c r="L510" i="12"/>
  <c r="M510" i="12"/>
  <c r="I508" i="12"/>
  <c r="C510" i="12"/>
  <c r="D510" i="12"/>
  <c r="G510" i="12" s="1"/>
  <c r="L504" i="8"/>
  <c r="D504" i="8" s="1"/>
  <c r="M504" i="8"/>
  <c r="I504" i="8"/>
  <c r="C504" i="8"/>
  <c r="L504" i="7"/>
  <c r="M504" i="7"/>
  <c r="I504" i="7"/>
  <c r="C504" i="7"/>
  <c r="D504" i="7"/>
  <c r="L503" i="6"/>
  <c r="D503" i="6" s="1"/>
  <c r="M503" i="6"/>
  <c r="I503" i="6"/>
  <c r="C503" i="6"/>
  <c r="L504" i="5"/>
  <c r="D504" i="5" s="1"/>
  <c r="M504" i="5"/>
  <c r="I503" i="5"/>
  <c r="C504" i="5"/>
  <c r="BB417" i="20" l="1"/>
  <c r="BD417" i="20"/>
  <c r="AC416" i="20"/>
  <c r="Y416" i="20"/>
  <c r="AB416" i="20"/>
  <c r="AX416" i="20"/>
  <c r="Z416" i="20"/>
  <c r="AV416" i="20"/>
  <c r="BA417" i="20" s="1"/>
  <c r="X416" i="20"/>
  <c r="W416" i="20"/>
  <c r="G511" i="10"/>
  <c r="G510" i="9"/>
  <c r="G510" i="11"/>
  <c r="G504" i="8"/>
  <c r="G504" i="7"/>
  <c r="G503" i="6"/>
  <c r="G504" i="5"/>
  <c r="L508" i="9"/>
  <c r="S415" i="20"/>
  <c r="T416" i="20" s="1"/>
  <c r="U415" i="20"/>
  <c r="AD415" i="20" s="1"/>
  <c r="V415" i="20"/>
  <c r="AE415" i="20" s="1"/>
  <c r="Y415" i="20"/>
  <c r="AA415" i="20"/>
  <c r="AC415" i="20"/>
  <c r="AF415" i="20"/>
  <c r="AG415" i="20"/>
  <c r="AH415" i="20"/>
  <c r="AI415" i="20"/>
  <c r="AJ415" i="20"/>
  <c r="AK415" i="20"/>
  <c r="AL415" i="20"/>
  <c r="AM415" i="20"/>
  <c r="AN415" i="20"/>
  <c r="AO415" i="20"/>
  <c r="AP415" i="20"/>
  <c r="AQ415" i="20"/>
  <c r="AR415" i="20"/>
  <c r="AS415" i="20"/>
  <c r="BC416" i="20" s="1"/>
  <c r="AT415" i="20"/>
  <c r="AU415" i="20"/>
  <c r="AW415" i="20"/>
  <c r="AY415" i="20"/>
  <c r="AZ415" i="20"/>
  <c r="B366" i="25"/>
  <c r="D366" i="25"/>
  <c r="M366" i="25"/>
  <c r="K366" i="25"/>
  <c r="I366" i="25"/>
  <c r="L510" i="10"/>
  <c r="D510" i="10" s="1"/>
  <c r="G510" i="10" s="1"/>
  <c r="M510" i="10"/>
  <c r="C510" i="10"/>
  <c r="L509" i="9"/>
  <c r="M509" i="9"/>
  <c r="C509" i="9"/>
  <c r="L509" i="11"/>
  <c r="D509" i="11" s="1"/>
  <c r="M509" i="11"/>
  <c r="C509" i="11"/>
  <c r="L509" i="12"/>
  <c r="D509" i="12" s="1"/>
  <c r="G509" i="12" s="1"/>
  <c r="M509" i="12"/>
  <c r="C509" i="12"/>
  <c r="L503" i="8"/>
  <c r="M503" i="8"/>
  <c r="I503" i="8"/>
  <c r="C503" i="8"/>
  <c r="L503" i="7"/>
  <c r="D503" i="7" s="1"/>
  <c r="M503" i="7"/>
  <c r="I503" i="7"/>
  <c r="C503" i="7"/>
  <c r="L502" i="6"/>
  <c r="M502" i="6"/>
  <c r="I502" i="6"/>
  <c r="C502" i="6"/>
  <c r="D502" i="6"/>
  <c r="L503" i="5"/>
  <c r="D503" i="5" s="1"/>
  <c r="M503" i="5"/>
  <c r="I502" i="5"/>
  <c r="C503" i="5"/>
  <c r="D509" i="9"/>
  <c r="D503" i="8"/>
  <c r="BD416" i="20" l="1"/>
  <c r="BB416" i="20"/>
  <c r="AB415" i="20"/>
  <c r="AX415" i="20"/>
  <c r="Z415" i="20"/>
  <c r="AV415" i="20"/>
  <c r="BA416" i="20" s="1"/>
  <c r="X415" i="20"/>
  <c r="W415" i="20"/>
  <c r="G509" i="9"/>
  <c r="G509" i="11"/>
  <c r="G503" i="8"/>
  <c r="G503" i="7"/>
  <c r="G502" i="6"/>
  <c r="G503" i="5"/>
  <c r="B365" i="25"/>
  <c r="D365" i="25"/>
  <c r="M365" i="25"/>
  <c r="K365" i="25"/>
  <c r="I365" i="25"/>
  <c r="L509" i="10"/>
  <c r="M509" i="10"/>
  <c r="C509" i="10"/>
  <c r="M508" i="9"/>
  <c r="C508" i="9"/>
  <c r="L508" i="11"/>
  <c r="M508" i="11"/>
  <c r="C508" i="11"/>
  <c r="L508" i="12"/>
  <c r="M508" i="12"/>
  <c r="C508" i="12"/>
  <c r="L502" i="8"/>
  <c r="M502" i="8"/>
  <c r="I502" i="8"/>
  <c r="C502" i="8"/>
  <c r="L502" i="7"/>
  <c r="M502" i="7"/>
  <c r="I502" i="7"/>
  <c r="C502" i="7"/>
  <c r="L501" i="6"/>
  <c r="M501" i="6"/>
  <c r="I501" i="6"/>
  <c r="C501" i="6"/>
  <c r="L502" i="5"/>
  <c r="M502" i="5"/>
  <c r="I501" i="5"/>
  <c r="C502" i="5"/>
  <c r="I507" i="12" l="1"/>
  <c r="I507" i="11"/>
  <c r="I508" i="10"/>
  <c r="I507" i="9"/>
  <c r="B419" i="20"/>
  <c r="B418" i="20"/>
  <c r="B417" i="20"/>
  <c r="B416" i="20"/>
  <c r="B415" i="20"/>
  <c r="S414" i="20"/>
  <c r="T415" i="20" s="1"/>
  <c r="U414" i="20"/>
  <c r="AB414" i="20" s="1"/>
  <c r="V414" i="20"/>
  <c r="AE414" i="20" s="1"/>
  <c r="AA414" i="20"/>
  <c r="AF414" i="20"/>
  <c r="AG414" i="20"/>
  <c r="AH414" i="20"/>
  <c r="AI414" i="20"/>
  <c r="AJ414" i="20"/>
  <c r="AK414" i="20"/>
  <c r="AL414" i="20"/>
  <c r="AM414" i="20"/>
  <c r="AN414" i="20"/>
  <c r="AO414" i="20"/>
  <c r="AP414" i="20"/>
  <c r="AQ414" i="20"/>
  <c r="AR414" i="20"/>
  <c r="AS414" i="20"/>
  <c r="BC415" i="20" s="1"/>
  <c r="AT414" i="20"/>
  <c r="AU414" i="20"/>
  <c r="AW414" i="20"/>
  <c r="AY414" i="20"/>
  <c r="AZ414" i="20"/>
  <c r="D509" i="10"/>
  <c r="D508" i="9"/>
  <c r="D508" i="11"/>
  <c r="D508" i="12"/>
  <c r="G508" i="12" s="1"/>
  <c r="D502" i="8"/>
  <c r="D502" i="7"/>
  <c r="D501" i="6"/>
  <c r="D502" i="5"/>
  <c r="BD415" i="20" l="1"/>
  <c r="BB415" i="20"/>
  <c r="G509" i="10"/>
  <c r="G508" i="9"/>
  <c r="G508" i="11"/>
  <c r="G502" i="8"/>
  <c r="G502" i="7"/>
  <c r="G501" i="6"/>
  <c r="G502" i="5"/>
  <c r="AC414" i="20"/>
  <c r="Y414" i="20"/>
  <c r="AX414" i="20"/>
  <c r="Z414" i="20"/>
  <c r="AV414" i="20"/>
  <c r="BA415" i="20" s="1"/>
  <c r="X414" i="20"/>
  <c r="W414" i="20"/>
  <c r="AD414" i="20"/>
  <c r="S413" i="20"/>
  <c r="T414" i="20" s="1"/>
  <c r="U413" i="20"/>
  <c r="V413" i="20"/>
  <c r="Y413" i="20"/>
  <c r="AA413" i="20"/>
  <c r="AC413" i="20"/>
  <c r="AE413" i="20"/>
  <c r="AF413" i="20"/>
  <c r="AG413" i="20"/>
  <c r="AH413" i="20"/>
  <c r="AI413" i="20"/>
  <c r="AJ413" i="20"/>
  <c r="AK413" i="20"/>
  <c r="AL413" i="20"/>
  <c r="AM413" i="20"/>
  <c r="AN413" i="20"/>
  <c r="AO413" i="20"/>
  <c r="AP413" i="20"/>
  <c r="AQ413" i="20"/>
  <c r="AR413" i="20"/>
  <c r="AS413" i="20"/>
  <c r="BC414" i="20" s="1"/>
  <c r="AT413" i="20"/>
  <c r="AU413" i="20"/>
  <c r="AW413" i="20"/>
  <c r="AY413" i="20"/>
  <c r="AZ413" i="20"/>
  <c r="B364" i="25"/>
  <c r="D364" i="25"/>
  <c r="M364" i="25"/>
  <c r="K364" i="25"/>
  <c r="I364" i="25"/>
  <c r="L508" i="10"/>
  <c r="M508" i="10"/>
  <c r="I507" i="10"/>
  <c r="C508" i="10"/>
  <c r="D508" i="10"/>
  <c r="L507" i="9"/>
  <c r="M507" i="9"/>
  <c r="I506" i="9"/>
  <c r="C507" i="9"/>
  <c r="D507" i="9"/>
  <c r="L507" i="11"/>
  <c r="M507" i="11"/>
  <c r="I506" i="11"/>
  <c r="C507" i="11"/>
  <c r="D507" i="11"/>
  <c r="L507" i="12"/>
  <c r="D507" i="12" s="1"/>
  <c r="G507" i="12" s="1"/>
  <c r="M507" i="12"/>
  <c r="I506" i="12"/>
  <c r="C507" i="12"/>
  <c r="L501" i="8"/>
  <c r="M501" i="8"/>
  <c r="I501" i="8"/>
  <c r="C501" i="8"/>
  <c r="D501" i="8"/>
  <c r="L501" i="7"/>
  <c r="D501" i="7" s="1"/>
  <c r="M501" i="7"/>
  <c r="I501" i="7"/>
  <c r="C501" i="7"/>
  <c r="L500" i="6"/>
  <c r="D500" i="6" s="1"/>
  <c r="M500" i="6"/>
  <c r="I500" i="6"/>
  <c r="C500" i="6"/>
  <c r="L501" i="5"/>
  <c r="D501" i="5" s="1"/>
  <c r="M501" i="5"/>
  <c r="I500" i="5"/>
  <c r="C501" i="5"/>
  <c r="G501" i="8" l="1"/>
  <c r="BD414" i="20"/>
  <c r="BB414" i="20"/>
  <c r="W413" i="20"/>
  <c r="AX413" i="20"/>
  <c r="AD413" i="20"/>
  <c r="Z413" i="20"/>
  <c r="AV413" i="20"/>
  <c r="BA414" i="20" s="1"/>
  <c r="AB413" i="20"/>
  <c r="X413" i="20"/>
  <c r="G508" i="10"/>
  <c r="G507" i="9"/>
  <c r="G507" i="11"/>
  <c r="G501" i="7"/>
  <c r="G500" i="6"/>
  <c r="G501" i="5"/>
  <c r="S412" i="20"/>
  <c r="T413" i="20" s="1"/>
  <c r="U412" i="20"/>
  <c r="V412" i="20"/>
  <c r="Y412" i="20" s="1"/>
  <c r="AA412" i="20"/>
  <c r="AC412" i="20"/>
  <c r="AE412" i="20"/>
  <c r="AF412" i="20"/>
  <c r="AG412" i="20"/>
  <c r="AH412" i="20"/>
  <c r="AI412" i="20"/>
  <c r="AJ412" i="20"/>
  <c r="AK412" i="20"/>
  <c r="AL412" i="20"/>
  <c r="AM412" i="20"/>
  <c r="AN412" i="20"/>
  <c r="AO412" i="20"/>
  <c r="AP412" i="20"/>
  <c r="AQ412" i="20"/>
  <c r="AR412" i="20"/>
  <c r="AS412" i="20"/>
  <c r="BC413" i="20" s="1"/>
  <c r="AT412" i="20"/>
  <c r="AU412" i="20"/>
  <c r="AW412" i="20"/>
  <c r="AY412" i="20"/>
  <c r="AZ412" i="20"/>
  <c r="B363" i="25"/>
  <c r="D363" i="25"/>
  <c r="M363" i="25"/>
  <c r="K363" i="25"/>
  <c r="I363" i="25"/>
  <c r="L507" i="10"/>
  <c r="D507" i="10" s="1"/>
  <c r="M507" i="10"/>
  <c r="I506" i="10"/>
  <c r="C507" i="10"/>
  <c r="L506" i="9"/>
  <c r="M506" i="9"/>
  <c r="I505" i="9"/>
  <c r="C506" i="9"/>
  <c r="D506" i="9"/>
  <c r="L506" i="11"/>
  <c r="D506" i="11" s="1"/>
  <c r="M506" i="11"/>
  <c r="I505" i="11"/>
  <c r="C506" i="11"/>
  <c r="L506" i="12"/>
  <c r="M506" i="12"/>
  <c r="I505" i="12"/>
  <c r="C506" i="12"/>
  <c r="D506" i="12"/>
  <c r="G506" i="12" s="1"/>
  <c r="L500" i="8"/>
  <c r="D500" i="8" s="1"/>
  <c r="M500" i="8"/>
  <c r="I500" i="8"/>
  <c r="C500" i="8"/>
  <c r="L500" i="7"/>
  <c r="D500" i="7" s="1"/>
  <c r="M500" i="7"/>
  <c r="I500" i="7"/>
  <c r="C500" i="7"/>
  <c r="L499" i="6"/>
  <c r="D499" i="6" s="1"/>
  <c r="M499" i="6"/>
  <c r="I499" i="6"/>
  <c r="C499" i="6"/>
  <c r="L500" i="5"/>
  <c r="D500" i="5" s="1"/>
  <c r="M500" i="5"/>
  <c r="I499" i="5"/>
  <c r="C500" i="5"/>
  <c r="W412" i="20" l="1"/>
  <c r="BB413" i="20"/>
  <c r="BD413" i="20"/>
  <c r="AV412" i="20"/>
  <c r="BA413" i="20" s="1"/>
  <c r="X412" i="20"/>
  <c r="AX412" i="20"/>
  <c r="AD412" i="20"/>
  <c r="Z412" i="20"/>
  <c r="AB412" i="20"/>
  <c r="G507" i="10"/>
  <c r="G506" i="9"/>
  <c r="G506" i="11"/>
  <c r="G500" i="8"/>
  <c r="G500" i="7"/>
  <c r="G499" i="6"/>
  <c r="G500" i="5"/>
  <c r="S411" i="20"/>
  <c r="T412" i="20" s="1"/>
  <c r="U411" i="20"/>
  <c r="X411" i="20" s="1"/>
  <c r="V411" i="20"/>
  <c r="AC411" i="20" s="1"/>
  <c r="AA411" i="20"/>
  <c r="AF411" i="20"/>
  <c r="AG411" i="20"/>
  <c r="AH411" i="20"/>
  <c r="AI411" i="20"/>
  <c r="AJ411" i="20"/>
  <c r="AK411" i="20"/>
  <c r="AL411" i="20"/>
  <c r="AM411" i="20"/>
  <c r="AN411" i="20"/>
  <c r="AO411" i="20"/>
  <c r="AP411" i="20"/>
  <c r="AQ411" i="20"/>
  <c r="AR411" i="20"/>
  <c r="AS411" i="20"/>
  <c r="BC412" i="20" s="1"/>
  <c r="AT411" i="20"/>
  <c r="AU411" i="20"/>
  <c r="AW411" i="20"/>
  <c r="AY411" i="20"/>
  <c r="AZ411" i="20"/>
  <c r="B362" i="25"/>
  <c r="D362" i="25"/>
  <c r="M362" i="25"/>
  <c r="K362" i="25"/>
  <c r="I362" i="25"/>
  <c r="L506" i="10"/>
  <c r="M506" i="10"/>
  <c r="I505" i="10"/>
  <c r="G506" i="10"/>
  <c r="C506" i="10"/>
  <c r="D506" i="10"/>
  <c r="L505" i="9"/>
  <c r="M505" i="9"/>
  <c r="I504" i="9"/>
  <c r="C505" i="9"/>
  <c r="D505" i="9"/>
  <c r="L505" i="11"/>
  <c r="M505" i="11"/>
  <c r="I504" i="11"/>
  <c r="C505" i="11"/>
  <c r="D505" i="11"/>
  <c r="L505" i="12"/>
  <c r="D505" i="12" s="1"/>
  <c r="G505" i="12" s="1"/>
  <c r="M505" i="12"/>
  <c r="I504" i="12"/>
  <c r="C505" i="12"/>
  <c r="L499" i="8"/>
  <c r="D499" i="8" s="1"/>
  <c r="M499" i="8"/>
  <c r="I499" i="8"/>
  <c r="C499" i="8"/>
  <c r="L499" i="7"/>
  <c r="M499" i="7"/>
  <c r="I499" i="7"/>
  <c r="C499" i="7"/>
  <c r="D499" i="7"/>
  <c r="L498" i="6"/>
  <c r="D498" i="6" s="1"/>
  <c r="M498" i="6"/>
  <c r="I498" i="6"/>
  <c r="C498" i="6"/>
  <c r="L499" i="5"/>
  <c r="D499" i="5" s="1"/>
  <c r="M499" i="5"/>
  <c r="I498" i="5"/>
  <c r="C499" i="5"/>
  <c r="BB412" i="20" l="1"/>
  <c r="BD412" i="20"/>
  <c r="Y411" i="20"/>
  <c r="AE411" i="20"/>
  <c r="W411" i="20"/>
  <c r="AX411" i="20"/>
  <c r="AD411" i="20"/>
  <c r="Z411" i="20"/>
  <c r="AV411" i="20"/>
  <c r="BA412" i="20" s="1"/>
  <c r="AB411" i="20"/>
  <c r="G505" i="9"/>
  <c r="G505" i="11"/>
  <c r="G499" i="8"/>
  <c r="G499" i="7"/>
  <c r="G498" i="6"/>
  <c r="G499" i="5"/>
  <c r="S410" i="20"/>
  <c r="T411" i="20" s="1"/>
  <c r="U410" i="20"/>
  <c r="V410" i="20"/>
  <c r="Y410" i="20"/>
  <c r="AA410" i="20"/>
  <c r="AC410" i="20"/>
  <c r="AE410" i="20"/>
  <c r="AF410" i="20"/>
  <c r="AG410" i="20"/>
  <c r="AH410" i="20"/>
  <c r="AI410" i="20"/>
  <c r="AJ410" i="20"/>
  <c r="AK410" i="20"/>
  <c r="AL410" i="20"/>
  <c r="AM410" i="20"/>
  <c r="AN410" i="20"/>
  <c r="AO410" i="20"/>
  <c r="AP410" i="20"/>
  <c r="AQ410" i="20"/>
  <c r="AR410" i="20"/>
  <c r="AS410" i="20"/>
  <c r="BC411" i="20" s="1"/>
  <c r="AT410" i="20"/>
  <c r="AU410" i="20"/>
  <c r="AW410" i="20"/>
  <c r="AY410" i="20"/>
  <c r="AZ410" i="20"/>
  <c r="B361" i="25"/>
  <c r="D361" i="25"/>
  <c r="M361" i="25"/>
  <c r="K361" i="25"/>
  <c r="I361" i="25"/>
  <c r="L505" i="10"/>
  <c r="M505" i="10"/>
  <c r="I504" i="10"/>
  <c r="C505" i="10"/>
  <c r="D505" i="10"/>
  <c r="L504" i="9"/>
  <c r="M504" i="9"/>
  <c r="I503" i="9"/>
  <c r="C504" i="9"/>
  <c r="D504" i="9"/>
  <c r="L504" i="11"/>
  <c r="D504" i="11" s="1"/>
  <c r="M504" i="11"/>
  <c r="I503" i="11"/>
  <c r="C504" i="11"/>
  <c r="L504" i="12"/>
  <c r="M504" i="12"/>
  <c r="I503" i="12"/>
  <c r="C504" i="12"/>
  <c r="D504" i="12"/>
  <c r="G504" i="12" s="1"/>
  <c r="L498" i="8"/>
  <c r="M498" i="8"/>
  <c r="I498" i="8"/>
  <c r="C498" i="8"/>
  <c r="D498" i="8"/>
  <c r="L498" i="7"/>
  <c r="D498" i="7" s="1"/>
  <c r="M498" i="7"/>
  <c r="I498" i="7"/>
  <c r="C498" i="7"/>
  <c r="L497" i="6"/>
  <c r="M497" i="6"/>
  <c r="I497" i="6"/>
  <c r="C497" i="6"/>
  <c r="D497" i="6"/>
  <c r="L498" i="5"/>
  <c r="D498" i="5" s="1"/>
  <c r="M498" i="5"/>
  <c r="I497" i="5"/>
  <c r="C498" i="5"/>
  <c r="G497" i="6" l="1"/>
  <c r="BD411" i="20"/>
  <c r="BB411" i="20"/>
  <c r="W410" i="20"/>
  <c r="AX410" i="20"/>
  <c r="AD410" i="20"/>
  <c r="Z410" i="20"/>
  <c r="AV410" i="20"/>
  <c r="BA411" i="20" s="1"/>
  <c r="AB410" i="20"/>
  <c r="X410" i="20"/>
  <c r="G505" i="10"/>
  <c r="G504" i="9"/>
  <c r="G504" i="11"/>
  <c r="G498" i="8"/>
  <c r="G498" i="7"/>
  <c r="G498" i="5"/>
  <c r="B360" i="25"/>
  <c r="D360" i="25"/>
  <c r="M360" i="25"/>
  <c r="K360" i="25"/>
  <c r="I360" i="25"/>
  <c r="L504" i="10"/>
  <c r="M504" i="10"/>
  <c r="C504" i="10"/>
  <c r="L503" i="9"/>
  <c r="M503" i="9"/>
  <c r="C503" i="9"/>
  <c r="L503" i="11"/>
  <c r="M503" i="11"/>
  <c r="C503" i="11"/>
  <c r="L503" i="12"/>
  <c r="M503" i="12"/>
  <c r="C503" i="12"/>
  <c r="L497" i="8"/>
  <c r="M497" i="8"/>
  <c r="I497" i="8"/>
  <c r="C497" i="8"/>
  <c r="L497" i="7"/>
  <c r="M497" i="7"/>
  <c r="I497" i="7"/>
  <c r="C497" i="7"/>
  <c r="L496" i="6"/>
  <c r="M496" i="6"/>
  <c r="I496" i="6"/>
  <c r="C496" i="6"/>
  <c r="L497" i="5"/>
  <c r="M497" i="5"/>
  <c r="I496" i="5"/>
  <c r="C497" i="5"/>
  <c r="D504" i="10" l="1"/>
  <c r="D503" i="9"/>
  <c r="D503" i="11"/>
  <c r="D503" i="12"/>
  <c r="G503" i="12" s="1"/>
  <c r="D497" i="8"/>
  <c r="D497" i="7"/>
  <c r="D496" i="6"/>
  <c r="D497" i="5"/>
  <c r="G504" i="10" l="1"/>
  <c r="G503" i="9"/>
  <c r="G503" i="11"/>
  <c r="G497" i="8"/>
  <c r="G497" i="7"/>
  <c r="G496" i="6"/>
  <c r="G497" i="5"/>
  <c r="B414" i="20"/>
  <c r="B413" i="20"/>
  <c r="B412" i="20"/>
  <c r="B411" i="20"/>
  <c r="B410" i="20"/>
  <c r="S409" i="20"/>
  <c r="T410" i="20" s="1"/>
  <c r="U409" i="20"/>
  <c r="X409" i="20" s="1"/>
  <c r="V409" i="20"/>
  <c r="Y409" i="20" s="1"/>
  <c r="AA409" i="20"/>
  <c r="AF409" i="20"/>
  <c r="AG409" i="20"/>
  <c r="AH409" i="20"/>
  <c r="AI409" i="20"/>
  <c r="AJ409" i="20"/>
  <c r="AK409" i="20"/>
  <c r="AL409" i="20"/>
  <c r="AM409" i="20"/>
  <c r="AN409" i="20"/>
  <c r="AO409" i="20"/>
  <c r="AP409" i="20"/>
  <c r="AQ409" i="20"/>
  <c r="AR409" i="20"/>
  <c r="AS409" i="20"/>
  <c r="BC410" i="20" s="1"/>
  <c r="AT409" i="20"/>
  <c r="AU409" i="20"/>
  <c r="AW409" i="20"/>
  <c r="AY409" i="20"/>
  <c r="AZ409" i="20"/>
  <c r="I503" i="10"/>
  <c r="I502" i="9"/>
  <c r="I502" i="11"/>
  <c r="I502" i="12"/>
  <c r="BD410" i="20" l="1"/>
  <c r="BB410" i="20"/>
  <c r="AE409" i="20"/>
  <c r="AC409" i="20"/>
  <c r="AV409" i="20"/>
  <c r="BA410" i="20" s="1"/>
  <c r="W409" i="20"/>
  <c r="AX409" i="20"/>
  <c r="AD409" i="20"/>
  <c r="Z409" i="20"/>
  <c r="AB409" i="20"/>
  <c r="S408" i="20"/>
  <c r="T409" i="20" s="1"/>
  <c r="U408" i="20"/>
  <c r="V408" i="20"/>
  <c r="AC408" i="20" s="1"/>
  <c r="Y408" i="20"/>
  <c r="AA408" i="20"/>
  <c r="AF408" i="20"/>
  <c r="AG408" i="20"/>
  <c r="AH408" i="20"/>
  <c r="AI408" i="20"/>
  <c r="AJ408" i="20"/>
  <c r="AK408" i="20"/>
  <c r="AL408" i="20"/>
  <c r="AM408" i="20"/>
  <c r="AN408" i="20"/>
  <c r="AO408" i="20"/>
  <c r="AP408" i="20"/>
  <c r="AQ408" i="20"/>
  <c r="AR408" i="20"/>
  <c r="AS408" i="20"/>
  <c r="BC409" i="20" s="1"/>
  <c r="AT408" i="20"/>
  <c r="AU408" i="20"/>
  <c r="AW408" i="20"/>
  <c r="AY408" i="20"/>
  <c r="AZ408" i="20"/>
  <c r="B359" i="25"/>
  <c r="D359" i="25"/>
  <c r="M359" i="25"/>
  <c r="K359" i="25"/>
  <c r="I359" i="25"/>
  <c r="L503" i="10"/>
  <c r="D503" i="10" s="1"/>
  <c r="M503" i="10"/>
  <c r="I502" i="10"/>
  <c r="C503" i="10"/>
  <c r="L502" i="9"/>
  <c r="D502" i="9" s="1"/>
  <c r="M502" i="9"/>
  <c r="I501" i="9"/>
  <c r="C502" i="9"/>
  <c r="L502" i="11"/>
  <c r="D502" i="11" s="1"/>
  <c r="M502" i="11"/>
  <c r="I501" i="11"/>
  <c r="C502" i="11"/>
  <c r="L502" i="12"/>
  <c r="M502" i="12"/>
  <c r="I501" i="12"/>
  <c r="C502" i="12"/>
  <c r="D502" i="12"/>
  <c r="G502" i="12" s="1"/>
  <c r="L496" i="8"/>
  <c r="D496" i="8" s="1"/>
  <c r="M496" i="8"/>
  <c r="I496" i="8"/>
  <c r="C496" i="8"/>
  <c r="L496" i="7"/>
  <c r="D496" i="7" s="1"/>
  <c r="M496" i="7"/>
  <c r="I496" i="7"/>
  <c r="C496" i="7"/>
  <c r="L495" i="6"/>
  <c r="M495" i="6"/>
  <c r="I495" i="6"/>
  <c r="C495" i="6"/>
  <c r="D495" i="6"/>
  <c r="L496" i="5"/>
  <c r="D496" i="5" s="1"/>
  <c r="M496" i="5"/>
  <c r="I495" i="5"/>
  <c r="C496" i="5"/>
  <c r="W408" i="20" l="1"/>
  <c r="BD409" i="20"/>
  <c r="BB409" i="20"/>
  <c r="AE408" i="20"/>
  <c r="X408" i="20"/>
  <c r="AX408" i="20"/>
  <c r="AD408" i="20"/>
  <c r="Z408" i="20"/>
  <c r="AV408" i="20"/>
  <c r="BA409" i="20" s="1"/>
  <c r="AB408" i="20"/>
  <c r="G503" i="10"/>
  <c r="G502" i="9"/>
  <c r="G502" i="11"/>
  <c r="G496" i="8"/>
  <c r="G496" i="7"/>
  <c r="G495" i="6"/>
  <c r="G496" i="5"/>
  <c r="S407" i="20"/>
  <c r="T408" i="20" s="1"/>
  <c r="U407" i="20"/>
  <c r="X407" i="20" s="1"/>
  <c r="V407" i="20"/>
  <c r="Y407" i="20" s="1"/>
  <c r="AA407" i="20"/>
  <c r="AF407" i="20"/>
  <c r="AG407" i="20"/>
  <c r="AH407" i="20"/>
  <c r="AI407" i="20"/>
  <c r="AJ407" i="20"/>
  <c r="AK407" i="20"/>
  <c r="AL407" i="20"/>
  <c r="AM407" i="20"/>
  <c r="AN407" i="20"/>
  <c r="AO407" i="20"/>
  <c r="AP407" i="20"/>
  <c r="AQ407" i="20"/>
  <c r="AR407" i="20"/>
  <c r="AS407" i="20"/>
  <c r="BC408" i="20" s="1"/>
  <c r="AT407" i="20"/>
  <c r="AU407" i="20"/>
  <c r="AW407" i="20"/>
  <c r="AY407" i="20"/>
  <c r="AZ407" i="20"/>
  <c r="B358" i="25"/>
  <c r="D358" i="25"/>
  <c r="M358" i="25"/>
  <c r="K358" i="25"/>
  <c r="I358" i="25"/>
  <c r="L502" i="10"/>
  <c r="D502" i="10" s="1"/>
  <c r="M502" i="10"/>
  <c r="I501" i="10"/>
  <c r="C502" i="10"/>
  <c r="L501" i="9"/>
  <c r="D501" i="9" s="1"/>
  <c r="M501" i="9"/>
  <c r="I500" i="9"/>
  <c r="C501" i="9"/>
  <c r="L501" i="11"/>
  <c r="D501" i="11" s="1"/>
  <c r="M501" i="11"/>
  <c r="I500" i="11"/>
  <c r="C501" i="11"/>
  <c r="L501" i="12"/>
  <c r="D501" i="12" s="1"/>
  <c r="G501" i="12" s="1"/>
  <c r="M501" i="12"/>
  <c r="I500" i="12"/>
  <c r="C501" i="12"/>
  <c r="L495" i="8"/>
  <c r="M495" i="8"/>
  <c r="I495" i="8"/>
  <c r="C495" i="8"/>
  <c r="D495" i="8"/>
  <c r="G495" i="8" s="1"/>
  <c r="L495" i="7"/>
  <c r="D495" i="7" s="1"/>
  <c r="M495" i="7"/>
  <c r="I495" i="7"/>
  <c r="C495" i="7"/>
  <c r="L494" i="6"/>
  <c r="M494" i="6"/>
  <c r="I494" i="6"/>
  <c r="C494" i="6"/>
  <c r="D494" i="6"/>
  <c r="L495" i="5"/>
  <c r="D495" i="5" s="1"/>
  <c r="M495" i="5"/>
  <c r="I494" i="5"/>
  <c r="C495" i="5"/>
  <c r="AE407" i="20" l="1"/>
  <c r="AC407" i="20"/>
  <c r="BD408" i="20"/>
  <c r="BB408" i="20"/>
  <c r="AB407" i="20"/>
  <c r="W407" i="20"/>
  <c r="AX407" i="20"/>
  <c r="AD407" i="20"/>
  <c r="Z407" i="20"/>
  <c r="AV407" i="20"/>
  <c r="BA408" i="20" s="1"/>
  <c r="G502" i="10"/>
  <c r="G501" i="9"/>
  <c r="G501" i="11"/>
  <c r="G495" i="7"/>
  <c r="G494" i="6"/>
  <c r="G495" i="5"/>
  <c r="S406" i="20"/>
  <c r="T407" i="20" s="1"/>
  <c r="U406" i="20"/>
  <c r="V406" i="20"/>
  <c r="Y406" i="20" s="1"/>
  <c r="AA406" i="20"/>
  <c r="AF406" i="20"/>
  <c r="AG406" i="20"/>
  <c r="AH406" i="20"/>
  <c r="AI406" i="20"/>
  <c r="AJ406" i="20"/>
  <c r="AK406" i="20"/>
  <c r="AL406" i="20"/>
  <c r="AM406" i="20"/>
  <c r="AN406" i="20"/>
  <c r="AO406" i="20"/>
  <c r="AP406" i="20"/>
  <c r="AQ406" i="20"/>
  <c r="AR406" i="20"/>
  <c r="AS406" i="20"/>
  <c r="BC407" i="20" s="1"/>
  <c r="AT406" i="20"/>
  <c r="AU406" i="20"/>
  <c r="AW406" i="20"/>
  <c r="AY406" i="20"/>
  <c r="AZ406" i="20"/>
  <c r="B357" i="25"/>
  <c r="D357" i="25"/>
  <c r="M357" i="25"/>
  <c r="K357" i="25"/>
  <c r="I357" i="25"/>
  <c r="L501" i="10"/>
  <c r="M501" i="10"/>
  <c r="I500" i="10"/>
  <c r="C501" i="10"/>
  <c r="D501" i="10"/>
  <c r="L500" i="9"/>
  <c r="M500" i="9"/>
  <c r="I499" i="9"/>
  <c r="C500" i="9"/>
  <c r="D500" i="9"/>
  <c r="L500" i="11"/>
  <c r="M500" i="11"/>
  <c r="I499" i="11"/>
  <c r="C500" i="11"/>
  <c r="D500" i="11"/>
  <c r="L500" i="12"/>
  <c r="D500" i="12" s="1"/>
  <c r="G500" i="12" s="1"/>
  <c r="M500" i="12"/>
  <c r="I499" i="12"/>
  <c r="C500" i="12"/>
  <c r="L494" i="8"/>
  <c r="D494" i="8" s="1"/>
  <c r="M494" i="8"/>
  <c r="I494" i="8"/>
  <c r="C494" i="8"/>
  <c r="L494" i="7"/>
  <c r="D494" i="7" s="1"/>
  <c r="M494" i="7"/>
  <c r="I494" i="7"/>
  <c r="C494" i="7"/>
  <c r="L493" i="6"/>
  <c r="D493" i="6" s="1"/>
  <c r="M493" i="6"/>
  <c r="I493" i="6"/>
  <c r="C493" i="6"/>
  <c r="L494" i="5"/>
  <c r="D494" i="5" s="1"/>
  <c r="M494" i="5"/>
  <c r="I493" i="5"/>
  <c r="C494" i="5"/>
  <c r="AE406" i="20" l="1"/>
  <c r="AC406" i="20"/>
  <c r="BB407" i="20"/>
  <c r="BD407" i="20"/>
  <c r="W406" i="20"/>
  <c r="AV406" i="20"/>
  <c r="BA407" i="20" s="1"/>
  <c r="AB406" i="20"/>
  <c r="X406" i="20"/>
  <c r="AX406" i="20"/>
  <c r="AD406" i="20"/>
  <c r="Z406" i="20"/>
  <c r="G501" i="10"/>
  <c r="G500" i="9"/>
  <c r="G500" i="11"/>
  <c r="G494" i="8"/>
  <c r="G494" i="7"/>
  <c r="G493" i="6"/>
  <c r="G494" i="5"/>
  <c r="B356" i="25"/>
  <c r="D356" i="25"/>
  <c r="L500" i="10"/>
  <c r="M500" i="10"/>
  <c r="C500" i="10"/>
  <c r="L499" i="9"/>
  <c r="M499" i="9"/>
  <c r="C499" i="9"/>
  <c r="L499" i="11"/>
  <c r="M499" i="11"/>
  <c r="C499" i="11"/>
  <c r="L499" i="12"/>
  <c r="M499" i="12"/>
  <c r="C499" i="12"/>
  <c r="L493" i="8"/>
  <c r="M493" i="8"/>
  <c r="I493" i="8"/>
  <c r="C493" i="8"/>
  <c r="L493" i="7"/>
  <c r="M493" i="7"/>
  <c r="I493" i="7"/>
  <c r="C493" i="7"/>
  <c r="L492" i="6"/>
  <c r="M492" i="6"/>
  <c r="I492" i="6"/>
  <c r="C492" i="6"/>
  <c r="L493" i="5"/>
  <c r="M493" i="5"/>
  <c r="C493" i="5"/>
  <c r="M356" i="25" l="1"/>
  <c r="K356" i="25"/>
  <c r="I356" i="25"/>
  <c r="D500" i="10"/>
  <c r="D499" i="9"/>
  <c r="D499" i="11"/>
  <c r="D499" i="12"/>
  <c r="G499" i="12" s="1"/>
  <c r="D493" i="8"/>
  <c r="D493" i="7"/>
  <c r="D492" i="6"/>
  <c r="D493" i="5"/>
  <c r="I492" i="5"/>
  <c r="G500" i="10" l="1"/>
  <c r="G499" i="9"/>
  <c r="G499" i="11"/>
  <c r="G493" i="8"/>
  <c r="G493" i="7"/>
  <c r="G492" i="6"/>
  <c r="G493" i="5"/>
  <c r="B406" i="20"/>
  <c r="B407" i="20"/>
  <c r="B408" i="20"/>
  <c r="B409" i="20"/>
  <c r="S405" i="20"/>
  <c r="T406" i="20" s="1"/>
  <c r="U405" i="20"/>
  <c r="AB405" i="20" s="1"/>
  <c r="V405" i="20"/>
  <c r="AC405" i="20" s="1"/>
  <c r="AA405" i="20"/>
  <c r="AF405" i="20"/>
  <c r="AG405" i="20"/>
  <c r="AH405" i="20"/>
  <c r="AI405" i="20"/>
  <c r="AJ405" i="20"/>
  <c r="AK405" i="20"/>
  <c r="AL405" i="20"/>
  <c r="AM405" i="20"/>
  <c r="AN405" i="20"/>
  <c r="AO405" i="20"/>
  <c r="AP405" i="20"/>
  <c r="AQ405" i="20"/>
  <c r="AR405" i="20"/>
  <c r="AS405" i="20"/>
  <c r="BC406" i="20" s="1"/>
  <c r="AT405" i="20"/>
  <c r="AU405" i="20"/>
  <c r="AW405" i="20"/>
  <c r="AY405" i="20"/>
  <c r="AZ405" i="20"/>
  <c r="I499" i="10"/>
  <c r="I498" i="9"/>
  <c r="I498" i="11"/>
  <c r="I498" i="12"/>
  <c r="BB406" i="20" l="1"/>
  <c r="BD406" i="20"/>
  <c r="Y405" i="20"/>
  <c r="AE405" i="20"/>
  <c r="AV405" i="20"/>
  <c r="BA406" i="20" s="1"/>
  <c r="W405" i="20"/>
  <c r="AX405" i="20"/>
  <c r="AD405" i="20"/>
  <c r="Z405" i="20"/>
  <c r="X405" i="20"/>
  <c r="I491" i="8"/>
  <c r="I492" i="8"/>
  <c r="I490" i="8"/>
  <c r="S404" i="20"/>
  <c r="T405" i="20" s="1"/>
  <c r="U404" i="20"/>
  <c r="X404" i="20" s="1"/>
  <c r="V404" i="20"/>
  <c r="AA404" i="20"/>
  <c r="AF404" i="20"/>
  <c r="AG404" i="20"/>
  <c r="AH404" i="20"/>
  <c r="AI404" i="20"/>
  <c r="AJ404" i="20"/>
  <c r="AK404" i="20"/>
  <c r="AL404" i="20"/>
  <c r="AM404" i="20"/>
  <c r="AN404" i="20"/>
  <c r="AO404" i="20"/>
  <c r="AP404" i="20"/>
  <c r="AQ404" i="20"/>
  <c r="AR404" i="20"/>
  <c r="AS404" i="20"/>
  <c r="BC405" i="20" s="1"/>
  <c r="AT404" i="20"/>
  <c r="AU404" i="20"/>
  <c r="AW404" i="20"/>
  <c r="AY404" i="20"/>
  <c r="AZ404" i="20"/>
  <c r="B355" i="25"/>
  <c r="D355" i="25"/>
  <c r="M355" i="25"/>
  <c r="K355" i="25"/>
  <c r="I355" i="25"/>
  <c r="L499" i="10"/>
  <c r="D499" i="10" s="1"/>
  <c r="M499" i="10"/>
  <c r="I498" i="10"/>
  <c r="C499" i="10"/>
  <c r="L498" i="9"/>
  <c r="D498" i="9" s="1"/>
  <c r="M498" i="9"/>
  <c r="I497" i="9"/>
  <c r="C498" i="9"/>
  <c r="L498" i="11"/>
  <c r="D498" i="11" s="1"/>
  <c r="M498" i="11"/>
  <c r="I497" i="11"/>
  <c r="C498" i="11"/>
  <c r="L498" i="12"/>
  <c r="D498" i="12" s="1"/>
  <c r="G498" i="12" s="1"/>
  <c r="M498" i="12"/>
  <c r="I497" i="12"/>
  <c r="C498" i="12"/>
  <c r="L492" i="8"/>
  <c r="M492" i="8"/>
  <c r="C492" i="8"/>
  <c r="D492" i="8"/>
  <c r="L492" i="7"/>
  <c r="D492" i="7" s="1"/>
  <c r="M492" i="7"/>
  <c r="I492" i="7"/>
  <c r="C492" i="7"/>
  <c r="L491" i="6"/>
  <c r="D491" i="6" s="1"/>
  <c r="M491" i="6"/>
  <c r="I491" i="6"/>
  <c r="C491" i="6"/>
  <c r="L492" i="5"/>
  <c r="D492" i="5" s="1"/>
  <c r="M492" i="5"/>
  <c r="I491" i="5"/>
  <c r="C492" i="5"/>
  <c r="W404" i="20" l="1"/>
  <c r="AB404" i="20"/>
  <c r="Z404" i="20"/>
  <c r="AD404" i="20"/>
  <c r="AX404" i="20"/>
  <c r="BD405" i="20"/>
  <c r="BB405" i="20"/>
  <c r="AC404" i="20"/>
  <c r="Y404" i="20"/>
  <c r="AV404" i="20"/>
  <c r="BA405" i="20" s="1"/>
  <c r="AE404" i="20"/>
  <c r="G499" i="10"/>
  <c r="G498" i="9"/>
  <c r="G498" i="11"/>
  <c r="G492" i="8"/>
  <c r="G492" i="7"/>
  <c r="G491" i="6"/>
  <c r="G492" i="5"/>
  <c r="B354" i="25"/>
  <c r="D354" i="25"/>
  <c r="M354" i="25"/>
  <c r="K354" i="25"/>
  <c r="I354" i="25"/>
  <c r="L498" i="10"/>
  <c r="M498" i="10"/>
  <c r="I497" i="10"/>
  <c r="C498" i="10"/>
  <c r="L497" i="9"/>
  <c r="M497" i="9"/>
  <c r="I496" i="9"/>
  <c r="C497" i="9"/>
  <c r="L497" i="11"/>
  <c r="D497" i="11" s="1"/>
  <c r="M497" i="11"/>
  <c r="I496" i="11"/>
  <c r="C497" i="11"/>
  <c r="L497" i="12"/>
  <c r="D497" i="12" s="1"/>
  <c r="G497" i="12" s="1"/>
  <c r="M497" i="12"/>
  <c r="I496" i="12"/>
  <c r="C497" i="12"/>
  <c r="L491" i="8"/>
  <c r="M491" i="8"/>
  <c r="C491" i="8"/>
  <c r="L491" i="7"/>
  <c r="D491" i="7" s="1"/>
  <c r="M491" i="7"/>
  <c r="I491" i="7"/>
  <c r="C491" i="7"/>
  <c r="L490" i="6"/>
  <c r="M490" i="6"/>
  <c r="I490" i="6"/>
  <c r="C490" i="6"/>
  <c r="L491" i="5"/>
  <c r="D491" i="5" s="1"/>
  <c r="M491" i="5"/>
  <c r="I488" i="5"/>
  <c r="C491" i="5"/>
  <c r="I490" i="5"/>
  <c r="I489" i="6"/>
  <c r="I490" i="7"/>
  <c r="I495" i="11"/>
  <c r="S403" i="20"/>
  <c r="T404" i="20" s="1"/>
  <c r="U403" i="20"/>
  <c r="V403" i="20"/>
  <c r="AC403" i="20" s="1"/>
  <c r="AA403" i="20"/>
  <c r="AF403" i="20"/>
  <c r="AG403" i="20"/>
  <c r="AH403" i="20"/>
  <c r="AI403" i="20"/>
  <c r="AJ403" i="20"/>
  <c r="AK403" i="20"/>
  <c r="AL403" i="20"/>
  <c r="AM403" i="20"/>
  <c r="AN403" i="20"/>
  <c r="AO403" i="20"/>
  <c r="AP403" i="20"/>
  <c r="AQ403" i="20"/>
  <c r="AR403" i="20"/>
  <c r="AS403" i="20"/>
  <c r="BC404" i="20" s="1"/>
  <c r="AT403" i="20"/>
  <c r="AU403" i="20"/>
  <c r="AW403" i="20"/>
  <c r="AY403" i="20"/>
  <c r="AZ403" i="20"/>
  <c r="D498" i="10"/>
  <c r="D497" i="9"/>
  <c r="D491" i="8"/>
  <c r="D490" i="6"/>
  <c r="G490" i="6" s="1"/>
  <c r="BD404" i="20" l="1"/>
  <c r="BB404" i="20"/>
  <c r="AE403" i="20"/>
  <c r="Y403" i="20"/>
  <c r="Z403" i="20"/>
  <c r="AV403" i="20"/>
  <c r="BA404" i="20" s="1"/>
  <c r="G498" i="10"/>
  <c r="G497" i="9"/>
  <c r="G497" i="11"/>
  <c r="G491" i="8"/>
  <c r="G491" i="7"/>
  <c r="G491" i="5"/>
  <c r="AB403" i="20"/>
  <c r="X403" i="20"/>
  <c r="W403" i="20"/>
  <c r="AX403" i="20"/>
  <c r="AD403" i="20"/>
  <c r="I489" i="5"/>
  <c r="I488" i="6"/>
  <c r="I489" i="7"/>
  <c r="I489" i="8"/>
  <c r="I495" i="12"/>
  <c r="I495" i="9"/>
  <c r="I496" i="10"/>
  <c r="S402" i="20"/>
  <c r="T403" i="20" s="1"/>
  <c r="U402" i="20"/>
  <c r="V402" i="20"/>
  <c r="Y402" i="20"/>
  <c r="AA402" i="20"/>
  <c r="AC402" i="20"/>
  <c r="AE402" i="20"/>
  <c r="AF402" i="20"/>
  <c r="AG402" i="20"/>
  <c r="AH402" i="20"/>
  <c r="AI402" i="20"/>
  <c r="AJ402" i="20"/>
  <c r="AK402" i="20"/>
  <c r="AL402" i="20"/>
  <c r="AM402" i="20"/>
  <c r="AN402" i="20"/>
  <c r="AO402" i="20"/>
  <c r="AP402" i="20"/>
  <c r="AQ402" i="20"/>
  <c r="AR402" i="20"/>
  <c r="AS402" i="20"/>
  <c r="BC403" i="20" s="1"/>
  <c r="AT402" i="20"/>
  <c r="AU402" i="20"/>
  <c r="AW402" i="20"/>
  <c r="AY402" i="20"/>
  <c r="AZ402" i="20"/>
  <c r="B353" i="25"/>
  <c r="D353" i="25"/>
  <c r="M353" i="25"/>
  <c r="K353" i="25"/>
  <c r="I353" i="25"/>
  <c r="L497" i="10"/>
  <c r="D497" i="10" s="1"/>
  <c r="M497" i="10"/>
  <c r="I495" i="10"/>
  <c r="C497" i="10"/>
  <c r="L496" i="9"/>
  <c r="D496" i="9" s="1"/>
  <c r="M496" i="9"/>
  <c r="I494" i="9"/>
  <c r="C496" i="9"/>
  <c r="L496" i="11"/>
  <c r="D496" i="11" s="1"/>
  <c r="M496" i="11"/>
  <c r="I494" i="11"/>
  <c r="C496" i="11"/>
  <c r="L496" i="12"/>
  <c r="M496" i="12"/>
  <c r="I494" i="12"/>
  <c r="C496" i="12"/>
  <c r="D496" i="12"/>
  <c r="G496" i="12" s="1"/>
  <c r="L490" i="8"/>
  <c r="D490" i="8" s="1"/>
  <c r="M490" i="8"/>
  <c r="I488" i="8"/>
  <c r="C490" i="8"/>
  <c r="L490" i="7"/>
  <c r="D490" i="7" s="1"/>
  <c r="M490" i="7"/>
  <c r="I488" i="7"/>
  <c r="C490" i="7"/>
  <c r="L489" i="6"/>
  <c r="D489" i="6" s="1"/>
  <c r="M489" i="6"/>
  <c r="I487" i="6"/>
  <c r="C489" i="6"/>
  <c r="L490" i="5"/>
  <c r="D490" i="5" s="1"/>
  <c r="M490" i="5"/>
  <c r="C490" i="5"/>
  <c r="W402" i="20" l="1"/>
  <c r="BD403" i="20"/>
  <c r="BB403" i="20"/>
  <c r="AX402" i="20"/>
  <c r="AD402" i="20"/>
  <c r="Z402" i="20"/>
  <c r="AV402" i="20"/>
  <c r="BA403" i="20" s="1"/>
  <c r="AB402" i="20"/>
  <c r="X402" i="20"/>
  <c r="G497" i="10"/>
  <c r="G496" i="9"/>
  <c r="G496" i="11"/>
  <c r="G490" i="8"/>
  <c r="G490" i="7"/>
  <c r="G489" i="6"/>
  <c r="G490" i="5"/>
  <c r="S401" i="20"/>
  <c r="T402" i="20" s="1"/>
  <c r="U401" i="20"/>
  <c r="X401" i="20" s="1"/>
  <c r="V401" i="20"/>
  <c r="Y401" i="20" s="1"/>
  <c r="AA401" i="20"/>
  <c r="AF401" i="20"/>
  <c r="AG401" i="20"/>
  <c r="AH401" i="20"/>
  <c r="AI401" i="20"/>
  <c r="AJ401" i="20"/>
  <c r="AK401" i="20"/>
  <c r="AL401" i="20"/>
  <c r="AM401" i="20"/>
  <c r="AN401" i="20"/>
  <c r="AO401" i="20"/>
  <c r="AP401" i="20"/>
  <c r="AQ401" i="20"/>
  <c r="AR401" i="20"/>
  <c r="AS401" i="20"/>
  <c r="BC402" i="20" s="1"/>
  <c r="AT401" i="20"/>
  <c r="AU401" i="20"/>
  <c r="AW401" i="20"/>
  <c r="AY401" i="20"/>
  <c r="AZ401" i="20"/>
  <c r="B352" i="25"/>
  <c r="D352" i="25"/>
  <c r="M352" i="25"/>
  <c r="K352" i="25"/>
  <c r="I352" i="25"/>
  <c r="L496" i="10"/>
  <c r="M496" i="10"/>
  <c r="C496" i="10"/>
  <c r="D496" i="10"/>
  <c r="L495" i="9"/>
  <c r="M495" i="9"/>
  <c r="C495" i="9"/>
  <c r="D495" i="9"/>
  <c r="L495" i="11"/>
  <c r="M495" i="11"/>
  <c r="C495" i="11"/>
  <c r="D495" i="11"/>
  <c r="L495" i="12"/>
  <c r="M495" i="12"/>
  <c r="C495" i="12"/>
  <c r="D495" i="12"/>
  <c r="G495" i="12" s="1"/>
  <c r="L489" i="8"/>
  <c r="D489" i="8" s="1"/>
  <c r="G489" i="8" s="1"/>
  <c r="M489" i="8"/>
  <c r="C489" i="8"/>
  <c r="L489" i="7"/>
  <c r="M489" i="7"/>
  <c r="C489" i="7"/>
  <c r="D489" i="7"/>
  <c r="L488" i="6"/>
  <c r="D488" i="6" s="1"/>
  <c r="M488" i="6"/>
  <c r="C488" i="6"/>
  <c r="L489" i="5"/>
  <c r="D489" i="5" s="1"/>
  <c r="M489" i="5"/>
  <c r="C489" i="5"/>
  <c r="AE401" i="20" l="1"/>
  <c r="AC401" i="20"/>
  <c r="BD402" i="20"/>
  <c r="BB402" i="20"/>
  <c r="G496" i="10"/>
  <c r="AV401" i="20"/>
  <c r="BA402" i="20" s="1"/>
  <c r="W401" i="20"/>
  <c r="AX401" i="20"/>
  <c r="AD401" i="20"/>
  <c r="Z401" i="20"/>
  <c r="AB401" i="20"/>
  <c r="G495" i="9"/>
  <c r="G495" i="11"/>
  <c r="G489" i="7"/>
  <c r="G488" i="6"/>
  <c r="G489" i="5"/>
  <c r="B405" i="20"/>
  <c r="B404" i="20"/>
  <c r="B403" i="20"/>
  <c r="B402" i="20"/>
  <c r="B401" i="20"/>
  <c r="D60" i="12"/>
  <c r="I487" i="5"/>
  <c r="I493" i="12"/>
  <c r="I493" i="11"/>
  <c r="I493" i="9"/>
  <c r="I494" i="10"/>
  <c r="S400" i="20"/>
  <c r="T401" i="20" s="1"/>
  <c r="U400" i="20"/>
  <c r="AB400" i="20" s="1"/>
  <c r="V400" i="20"/>
  <c r="Y400" i="20" s="1"/>
  <c r="X400" i="20"/>
  <c r="AA400" i="20"/>
  <c r="AF400" i="20"/>
  <c r="AG400" i="20"/>
  <c r="AH400" i="20"/>
  <c r="AI400" i="20"/>
  <c r="AJ400" i="20"/>
  <c r="AK400" i="20"/>
  <c r="AL400" i="20"/>
  <c r="AM400" i="20"/>
  <c r="AN400" i="20"/>
  <c r="AO400" i="20"/>
  <c r="AP400" i="20"/>
  <c r="AQ400" i="20"/>
  <c r="AR400" i="20"/>
  <c r="AS400" i="20"/>
  <c r="BC401" i="20" s="1"/>
  <c r="AT400" i="20"/>
  <c r="AU400" i="20"/>
  <c r="AW400" i="20"/>
  <c r="AY400" i="20"/>
  <c r="AZ400" i="20"/>
  <c r="B351" i="25"/>
  <c r="D351" i="25"/>
  <c r="M351" i="25"/>
  <c r="K351" i="25"/>
  <c r="I351" i="25"/>
  <c r="L495" i="10"/>
  <c r="M495" i="10"/>
  <c r="C495" i="10"/>
  <c r="D495" i="10"/>
  <c r="L494" i="9"/>
  <c r="M494" i="9"/>
  <c r="C494" i="9"/>
  <c r="D494" i="9"/>
  <c r="L494" i="11"/>
  <c r="M494" i="11"/>
  <c r="C494" i="11"/>
  <c r="D494" i="11"/>
  <c r="G494" i="11" s="1"/>
  <c r="L494" i="12"/>
  <c r="D494" i="12" s="1"/>
  <c r="G494" i="12" s="1"/>
  <c r="M494" i="12"/>
  <c r="C494" i="12"/>
  <c r="L488" i="8"/>
  <c r="D488" i="8" s="1"/>
  <c r="M488" i="8"/>
  <c r="C488" i="8"/>
  <c r="L488" i="7"/>
  <c r="M488" i="7"/>
  <c r="C488" i="7"/>
  <c r="D488" i="7"/>
  <c r="L487" i="6"/>
  <c r="D487" i="6" s="1"/>
  <c r="M487" i="6"/>
  <c r="C487" i="6"/>
  <c r="L488" i="5"/>
  <c r="M488" i="5"/>
  <c r="C488" i="5"/>
  <c r="D488" i="5"/>
  <c r="Z400" i="20" l="1"/>
  <c r="AV400" i="20"/>
  <c r="BA401" i="20" s="1"/>
  <c r="BB401" i="20"/>
  <c r="BD401" i="20"/>
  <c r="AX400" i="20"/>
  <c r="AD400" i="20"/>
  <c r="AC400" i="20"/>
  <c r="AE400" i="20"/>
  <c r="W400" i="20"/>
  <c r="G495" i="10"/>
  <c r="G494" i="9"/>
  <c r="G488" i="8"/>
  <c r="G488" i="7"/>
  <c r="G487" i="6"/>
  <c r="G488" i="5"/>
  <c r="D55" i="6"/>
  <c r="C57" i="6"/>
  <c r="C58" i="6"/>
  <c r="C59" i="6"/>
  <c r="C60" i="6"/>
  <c r="C61" i="6"/>
  <c r="C62" i="6"/>
  <c r="C63" i="6"/>
  <c r="C64" i="6"/>
  <c r="C65" i="6"/>
  <c r="C66" i="6"/>
  <c r="C67" i="6"/>
  <c r="C68" i="6"/>
  <c r="C69" i="6"/>
  <c r="C70" i="6"/>
  <c r="C71" i="6"/>
  <c r="C72" i="6"/>
  <c r="C73" i="6"/>
  <c r="C74" i="6"/>
  <c r="C75" i="6"/>
  <c r="C76" i="6"/>
  <c r="C77" i="6"/>
  <c r="C78" i="6"/>
  <c r="C79" i="6"/>
  <c r="C80" i="6"/>
  <c r="C81" i="6"/>
  <c r="C82" i="6"/>
  <c r="C83" i="6"/>
  <c r="C84" i="6"/>
  <c r="C85" i="6"/>
  <c r="C86" i="6"/>
  <c r="C87" i="6"/>
  <c r="C88" i="6"/>
  <c r="C89" i="6"/>
  <c r="C90" i="6"/>
  <c r="C91" i="6"/>
  <c r="C92" i="6"/>
  <c r="C93" i="6"/>
  <c r="C94" i="6"/>
  <c r="C95" i="6"/>
  <c r="C96" i="6"/>
  <c r="C97" i="6"/>
  <c r="C98" i="6"/>
  <c r="C99" i="6"/>
  <c r="C100" i="6"/>
  <c r="C101" i="6"/>
  <c r="C102" i="6"/>
  <c r="C103" i="6"/>
  <c r="C104" i="6"/>
  <c r="C105" i="6"/>
  <c r="C106" i="6"/>
  <c r="C107" i="6"/>
  <c r="C108" i="6"/>
  <c r="C109" i="6"/>
  <c r="C110" i="6"/>
  <c r="C111" i="6"/>
  <c r="C112" i="6"/>
  <c r="C113" i="6"/>
  <c r="C114" i="6"/>
  <c r="C115" i="6"/>
  <c r="C116" i="6"/>
  <c r="C117" i="6"/>
  <c r="C118" i="6"/>
  <c r="C119" i="6"/>
  <c r="C120" i="6"/>
  <c r="C121" i="6"/>
  <c r="C122" i="6"/>
  <c r="C123" i="6"/>
  <c r="C124" i="6"/>
  <c r="C125" i="6"/>
  <c r="C126" i="6"/>
  <c r="C127" i="6"/>
  <c r="C128" i="6"/>
  <c r="C129" i="6"/>
  <c r="C130" i="6"/>
  <c r="C131" i="6"/>
  <c r="C132" i="6"/>
  <c r="C133" i="6"/>
  <c r="C134" i="6"/>
  <c r="C135" i="6"/>
  <c r="C136" i="6"/>
  <c r="C137" i="6"/>
  <c r="C138" i="6"/>
  <c r="C139" i="6"/>
  <c r="C140" i="6"/>
  <c r="C141" i="6"/>
  <c r="C142" i="6"/>
  <c r="C143" i="6"/>
  <c r="C144" i="6"/>
  <c r="C145" i="6"/>
  <c r="C146" i="6"/>
  <c r="C147" i="6"/>
  <c r="C148" i="6"/>
  <c r="C149" i="6"/>
  <c r="C150" i="6"/>
  <c r="C151" i="6"/>
  <c r="C152" i="6"/>
  <c r="C153" i="6"/>
  <c r="C154" i="6"/>
  <c r="C155" i="6"/>
  <c r="C156" i="6"/>
  <c r="C157" i="6"/>
  <c r="C158" i="6"/>
  <c r="C159" i="6"/>
  <c r="C160" i="6"/>
  <c r="C161" i="6"/>
  <c r="C162" i="6"/>
  <c r="C163" i="6"/>
  <c r="C164" i="6"/>
  <c r="C165" i="6"/>
  <c r="C166" i="6"/>
  <c r="C167" i="6"/>
  <c r="C168" i="6"/>
  <c r="C169" i="6"/>
  <c r="C170" i="6"/>
  <c r="C171" i="6"/>
  <c r="C172" i="6"/>
  <c r="C173" i="6"/>
  <c r="C174" i="6"/>
  <c r="C175" i="6"/>
  <c r="C176" i="6"/>
  <c r="C177" i="6"/>
  <c r="C178" i="6"/>
  <c r="C179" i="6"/>
  <c r="C180" i="6"/>
  <c r="C181" i="6"/>
  <c r="C182" i="6"/>
  <c r="C183" i="6"/>
  <c r="C184" i="6"/>
  <c r="C185" i="6"/>
  <c r="C186" i="6"/>
  <c r="C187" i="6"/>
  <c r="C188" i="6"/>
  <c r="C189" i="6"/>
  <c r="C190" i="6"/>
  <c r="C191" i="6"/>
  <c r="C192" i="6"/>
  <c r="C193" i="6"/>
  <c r="C194" i="6"/>
  <c r="C195" i="6"/>
  <c r="C196" i="6"/>
  <c r="C197" i="6"/>
  <c r="C198" i="6"/>
  <c r="C199" i="6"/>
  <c r="C200" i="6"/>
  <c r="C201" i="6"/>
  <c r="C202" i="6"/>
  <c r="C203" i="6"/>
  <c r="C204" i="6"/>
  <c r="C205" i="6"/>
  <c r="C206" i="6"/>
  <c r="C207" i="6"/>
  <c r="C208" i="6"/>
  <c r="C209" i="6"/>
  <c r="C210" i="6"/>
  <c r="C211" i="6"/>
  <c r="C212" i="6"/>
  <c r="C213" i="6"/>
  <c r="C214" i="6"/>
  <c r="C215" i="6"/>
  <c r="C216" i="6"/>
  <c r="C217" i="6"/>
  <c r="C218" i="6"/>
  <c r="C219" i="6"/>
  <c r="C220" i="6"/>
  <c r="C221" i="6"/>
  <c r="C222" i="6"/>
  <c r="C223" i="6"/>
  <c r="C224" i="6"/>
  <c r="C225" i="6"/>
  <c r="C226" i="6"/>
  <c r="C227" i="6"/>
  <c r="C228" i="6"/>
  <c r="C229" i="6"/>
  <c r="C230" i="6"/>
  <c r="C231" i="6"/>
  <c r="C232" i="6"/>
  <c r="C233" i="6"/>
  <c r="C234" i="6"/>
  <c r="C235" i="6"/>
  <c r="C236" i="6"/>
  <c r="C237" i="6"/>
  <c r="C238" i="6"/>
  <c r="C239" i="6"/>
  <c r="C240" i="6"/>
  <c r="C241" i="6"/>
  <c r="C242" i="6"/>
  <c r="C243" i="6"/>
  <c r="C244" i="6"/>
  <c r="C245" i="6"/>
  <c r="C246" i="6"/>
  <c r="C247" i="6"/>
  <c r="C248" i="6"/>
  <c r="C249" i="6"/>
  <c r="C250" i="6"/>
  <c r="C251" i="6"/>
  <c r="C252" i="6"/>
  <c r="C253" i="6"/>
  <c r="C254" i="6"/>
  <c r="C255" i="6"/>
  <c r="C256" i="6"/>
  <c r="C257" i="6"/>
  <c r="C258" i="6"/>
  <c r="C259" i="6"/>
  <c r="C260" i="6"/>
  <c r="C261" i="6"/>
  <c r="C262" i="6"/>
  <c r="C263" i="6"/>
  <c r="C264" i="6"/>
  <c r="C265" i="6"/>
  <c r="C266" i="6"/>
  <c r="C267" i="6"/>
  <c r="C268" i="6"/>
  <c r="C269" i="6"/>
  <c r="C270" i="6"/>
  <c r="C271" i="6"/>
  <c r="C272" i="6"/>
  <c r="C273" i="6"/>
  <c r="C274" i="6"/>
  <c r="C275" i="6"/>
  <c r="C276" i="6"/>
  <c r="C277" i="6"/>
  <c r="C278" i="6"/>
  <c r="C279" i="6"/>
  <c r="C280" i="6"/>
  <c r="C281" i="6"/>
  <c r="C282" i="6"/>
  <c r="C283" i="6"/>
  <c r="C284" i="6"/>
  <c r="C285" i="6"/>
  <c r="C286" i="6"/>
  <c r="C287" i="6"/>
  <c r="C288" i="6"/>
  <c r="C289" i="6"/>
  <c r="C290" i="6"/>
  <c r="C291" i="6"/>
  <c r="C292" i="6"/>
  <c r="C293" i="6"/>
  <c r="C294" i="6"/>
  <c r="C295" i="6"/>
  <c r="C296" i="6"/>
  <c r="C297" i="6"/>
  <c r="C298" i="6"/>
  <c r="C299" i="6"/>
  <c r="C300" i="6"/>
  <c r="C301" i="6"/>
  <c r="C302" i="6"/>
  <c r="C303" i="6"/>
  <c r="C304" i="6"/>
  <c r="C305" i="6"/>
  <c r="C306" i="6"/>
  <c r="C307" i="6"/>
  <c r="C308" i="6"/>
  <c r="C309" i="6"/>
  <c r="C310" i="6"/>
  <c r="C311" i="6"/>
  <c r="C312" i="6"/>
  <c r="C313" i="6"/>
  <c r="C314" i="6"/>
  <c r="C315" i="6"/>
  <c r="C316" i="6"/>
  <c r="C317" i="6"/>
  <c r="C318" i="6"/>
  <c r="C319" i="6"/>
  <c r="C320" i="6"/>
  <c r="C321" i="6"/>
  <c r="C322" i="6"/>
  <c r="C323" i="6"/>
  <c r="C324" i="6"/>
  <c r="C325" i="6"/>
  <c r="C326" i="6"/>
  <c r="C327" i="6"/>
  <c r="C328" i="6"/>
  <c r="C329" i="6"/>
  <c r="C330" i="6"/>
  <c r="C331" i="6"/>
  <c r="C332" i="6"/>
  <c r="C333" i="6"/>
  <c r="C334" i="6"/>
  <c r="C335" i="6"/>
  <c r="C336" i="6"/>
  <c r="C337" i="6"/>
  <c r="C338" i="6"/>
  <c r="C339" i="6"/>
  <c r="C340" i="6"/>
  <c r="C341" i="6"/>
  <c r="C342" i="6"/>
  <c r="C343" i="6"/>
  <c r="C344" i="6"/>
  <c r="C345" i="6"/>
  <c r="C346" i="6"/>
  <c r="C347" i="6"/>
  <c r="C348" i="6"/>
  <c r="C349" i="6"/>
  <c r="C350" i="6"/>
  <c r="C351" i="6"/>
  <c r="C352" i="6"/>
  <c r="C353" i="6"/>
  <c r="C354" i="6"/>
  <c r="C355" i="6"/>
  <c r="C356" i="6"/>
  <c r="C357" i="6"/>
  <c r="C358" i="6"/>
  <c r="C359" i="6"/>
  <c r="C360" i="6"/>
  <c r="C361" i="6"/>
  <c r="C362" i="6"/>
  <c r="C363" i="6"/>
  <c r="C364" i="6"/>
  <c r="C365" i="6"/>
  <c r="C366" i="6"/>
  <c r="C367" i="6"/>
  <c r="C368" i="6"/>
  <c r="C369" i="6"/>
  <c r="C370" i="6"/>
  <c r="C371" i="6"/>
  <c r="C372" i="6"/>
  <c r="C373" i="6"/>
  <c r="C374" i="6"/>
  <c r="C375" i="6"/>
  <c r="C376" i="6"/>
  <c r="C377" i="6"/>
  <c r="C378" i="6"/>
  <c r="C379" i="6"/>
  <c r="C380" i="6"/>
  <c r="C381" i="6"/>
  <c r="C382" i="6"/>
  <c r="C383" i="6"/>
  <c r="C384" i="6"/>
  <c r="C385" i="6"/>
  <c r="C386" i="6"/>
  <c r="C387" i="6"/>
  <c r="C388" i="6"/>
  <c r="C389" i="6"/>
  <c r="C390" i="6"/>
  <c r="C391" i="6"/>
  <c r="C392" i="6"/>
  <c r="C393" i="6"/>
  <c r="C394" i="6"/>
  <c r="C395" i="6"/>
  <c r="C396" i="6"/>
  <c r="C397" i="6"/>
  <c r="C398" i="6"/>
  <c r="C399" i="6"/>
  <c r="C400" i="6"/>
  <c r="C401" i="6"/>
  <c r="C402" i="6"/>
  <c r="C403" i="6"/>
  <c r="C404" i="6"/>
  <c r="C405" i="6"/>
  <c r="C406" i="6"/>
  <c r="C407" i="6"/>
  <c r="C408" i="6"/>
  <c r="C409" i="6"/>
  <c r="C410" i="6"/>
  <c r="C411" i="6"/>
  <c r="C412" i="6"/>
  <c r="C413" i="6"/>
  <c r="C414" i="6"/>
  <c r="C415" i="6"/>
  <c r="C416" i="6"/>
  <c r="C417" i="6"/>
  <c r="C418" i="6"/>
  <c r="C419" i="6"/>
  <c r="C420" i="6"/>
  <c r="C421" i="6"/>
  <c r="C422" i="6"/>
  <c r="C423" i="6"/>
  <c r="C424" i="6"/>
  <c r="C425" i="6"/>
  <c r="C426" i="6"/>
  <c r="C427" i="6"/>
  <c r="C428" i="6"/>
  <c r="C429" i="6"/>
  <c r="C430" i="6"/>
  <c r="C431" i="6"/>
  <c r="C432" i="6"/>
  <c r="C433" i="6"/>
  <c r="C434" i="6"/>
  <c r="C435" i="6"/>
  <c r="C436" i="6"/>
  <c r="C437" i="6"/>
  <c r="C438" i="6"/>
  <c r="C439" i="6"/>
  <c r="C440" i="6"/>
  <c r="C441" i="6"/>
  <c r="C442" i="6"/>
  <c r="C443" i="6"/>
  <c r="C444" i="6"/>
  <c r="C445" i="6"/>
  <c r="C446" i="6"/>
  <c r="C447" i="6"/>
  <c r="C448" i="6"/>
  <c r="C449" i="6"/>
  <c r="C450" i="6"/>
  <c r="C451" i="6"/>
  <c r="C452" i="6"/>
  <c r="C453" i="6"/>
  <c r="C454" i="6"/>
  <c r="C455" i="6"/>
  <c r="C456" i="6"/>
  <c r="C457" i="6"/>
  <c r="C458" i="6"/>
  <c r="C459" i="6"/>
  <c r="C460" i="6"/>
  <c r="C461" i="6"/>
  <c r="C462" i="6"/>
  <c r="C463" i="6"/>
  <c r="C464" i="6"/>
  <c r="C465" i="6"/>
  <c r="C466" i="6"/>
  <c r="C467" i="6"/>
  <c r="C468" i="6"/>
  <c r="C469" i="6"/>
  <c r="C470" i="6"/>
  <c r="C471" i="6"/>
  <c r="C472" i="6"/>
  <c r="C473" i="6"/>
  <c r="C474" i="6"/>
  <c r="C475" i="6"/>
  <c r="C476" i="6"/>
  <c r="C477" i="6"/>
  <c r="C478" i="6"/>
  <c r="C479" i="6"/>
  <c r="C480" i="6"/>
  <c r="C481" i="6"/>
  <c r="C482" i="6"/>
  <c r="C484" i="6"/>
  <c r="C485" i="6"/>
  <c r="C486" i="6"/>
  <c r="C56" i="6"/>
  <c r="O483" i="6"/>
  <c r="C483" i="6" s="1"/>
  <c r="C5" i="5"/>
  <c r="C6" i="5"/>
  <c r="C7" i="5"/>
  <c r="C8" i="5"/>
  <c r="C9" i="5"/>
  <c r="C10" i="5"/>
  <c r="C11" i="5"/>
  <c r="C12" i="5"/>
  <c r="C13" i="5"/>
  <c r="C14" i="5"/>
  <c r="C15" i="5"/>
  <c r="C16" i="5"/>
  <c r="C17" i="5"/>
  <c r="C18" i="5"/>
  <c r="C19" i="5"/>
  <c r="C20" i="5"/>
  <c r="C21" i="5"/>
  <c r="C22" i="5"/>
  <c r="C23" i="5"/>
  <c r="C24" i="5"/>
  <c r="C25" i="5"/>
  <c r="C26" i="5"/>
  <c r="C27" i="5"/>
  <c r="C28" i="5"/>
  <c r="C29" i="5"/>
  <c r="C30" i="5"/>
  <c r="C31" i="5"/>
  <c r="C32" i="5"/>
  <c r="C33" i="5"/>
  <c r="C34" i="5"/>
  <c r="C35" i="5"/>
  <c r="C36" i="5"/>
  <c r="C37" i="5"/>
  <c r="C38" i="5"/>
  <c r="C39" i="5"/>
  <c r="C40" i="5"/>
  <c r="C41" i="5"/>
  <c r="C42" i="5"/>
  <c r="C43" i="5"/>
  <c r="C44" i="5"/>
  <c r="C45" i="5"/>
  <c r="C46" i="5"/>
  <c r="C47" i="5"/>
  <c r="C48" i="5"/>
  <c r="C49" i="5"/>
  <c r="C50" i="5"/>
  <c r="C51" i="5"/>
  <c r="C52" i="5"/>
  <c r="C53" i="5"/>
  <c r="C54" i="5"/>
  <c r="C55" i="5"/>
  <c r="C56" i="5"/>
  <c r="C57" i="5"/>
  <c r="C58" i="5"/>
  <c r="C59" i="5"/>
  <c r="C60" i="5"/>
  <c r="C61" i="5"/>
  <c r="C62" i="5"/>
  <c r="C63" i="5"/>
  <c r="C64" i="5"/>
  <c r="C65" i="5"/>
  <c r="C66" i="5"/>
  <c r="C67" i="5"/>
  <c r="C68" i="5"/>
  <c r="C69" i="5"/>
  <c r="C70" i="5"/>
  <c r="C71" i="5"/>
  <c r="C72" i="5"/>
  <c r="C73" i="5"/>
  <c r="C74" i="5"/>
  <c r="C75" i="5"/>
  <c r="C76" i="5"/>
  <c r="C77" i="5"/>
  <c r="C78" i="5"/>
  <c r="C79" i="5"/>
  <c r="C80" i="5"/>
  <c r="C81" i="5"/>
  <c r="C82" i="5"/>
  <c r="C83" i="5"/>
  <c r="C84" i="5"/>
  <c r="C85" i="5"/>
  <c r="C86" i="5"/>
  <c r="C87" i="5"/>
  <c r="C88" i="5"/>
  <c r="C89" i="5"/>
  <c r="C90" i="5"/>
  <c r="C91" i="5"/>
  <c r="C92" i="5"/>
  <c r="C93" i="5"/>
  <c r="C94" i="5"/>
  <c r="C95" i="5"/>
  <c r="C96" i="5"/>
  <c r="C97" i="5"/>
  <c r="C98" i="5"/>
  <c r="C99" i="5"/>
  <c r="C100" i="5"/>
  <c r="C101" i="5"/>
  <c r="C102" i="5"/>
  <c r="C103" i="5"/>
  <c r="C104" i="5"/>
  <c r="C105" i="5"/>
  <c r="C106" i="5"/>
  <c r="C107" i="5"/>
  <c r="C108" i="5"/>
  <c r="C109" i="5"/>
  <c r="C110" i="5"/>
  <c r="C111" i="5"/>
  <c r="C112" i="5"/>
  <c r="C113" i="5"/>
  <c r="C114" i="5"/>
  <c r="C115" i="5"/>
  <c r="C116" i="5"/>
  <c r="C117" i="5"/>
  <c r="C118" i="5"/>
  <c r="C119" i="5"/>
  <c r="C120" i="5"/>
  <c r="C121" i="5"/>
  <c r="C122" i="5"/>
  <c r="C123" i="5"/>
  <c r="C124" i="5"/>
  <c r="C125" i="5"/>
  <c r="C126" i="5"/>
  <c r="C127" i="5"/>
  <c r="C128" i="5"/>
  <c r="C129" i="5"/>
  <c r="C130" i="5"/>
  <c r="C131" i="5"/>
  <c r="C132" i="5"/>
  <c r="C133" i="5"/>
  <c r="C134" i="5"/>
  <c r="C135" i="5"/>
  <c r="C136" i="5"/>
  <c r="C137" i="5"/>
  <c r="C138" i="5"/>
  <c r="C139" i="5"/>
  <c r="C140" i="5"/>
  <c r="C141" i="5"/>
  <c r="C142" i="5"/>
  <c r="C143" i="5"/>
  <c r="C144" i="5"/>
  <c r="C145" i="5"/>
  <c r="C146" i="5"/>
  <c r="C147" i="5"/>
  <c r="C148" i="5"/>
  <c r="C149" i="5"/>
  <c r="C150" i="5"/>
  <c r="C151" i="5"/>
  <c r="C152" i="5"/>
  <c r="C153" i="5"/>
  <c r="C154" i="5"/>
  <c r="C155" i="5"/>
  <c r="C156" i="5"/>
  <c r="C157" i="5"/>
  <c r="C158" i="5"/>
  <c r="C159" i="5"/>
  <c r="C160" i="5"/>
  <c r="C161" i="5"/>
  <c r="C162" i="5"/>
  <c r="C163" i="5"/>
  <c r="C164" i="5"/>
  <c r="C165" i="5"/>
  <c r="C166" i="5"/>
  <c r="C167" i="5"/>
  <c r="C168" i="5"/>
  <c r="C169" i="5"/>
  <c r="C170" i="5"/>
  <c r="C171" i="5"/>
  <c r="C172" i="5"/>
  <c r="C173" i="5"/>
  <c r="C174" i="5"/>
  <c r="C175" i="5"/>
  <c r="C176" i="5"/>
  <c r="C177" i="5"/>
  <c r="C178" i="5"/>
  <c r="C179" i="5"/>
  <c r="C180" i="5"/>
  <c r="C181" i="5"/>
  <c r="C182" i="5"/>
  <c r="C183" i="5"/>
  <c r="C184" i="5"/>
  <c r="C185" i="5"/>
  <c r="C186" i="5"/>
  <c r="C187" i="5"/>
  <c r="C188" i="5"/>
  <c r="C189" i="5"/>
  <c r="C190" i="5"/>
  <c r="C191" i="5"/>
  <c r="C192" i="5"/>
  <c r="C193" i="5"/>
  <c r="C194" i="5"/>
  <c r="C195" i="5"/>
  <c r="C196" i="5"/>
  <c r="C197" i="5"/>
  <c r="C198" i="5"/>
  <c r="C199" i="5"/>
  <c r="C200" i="5"/>
  <c r="C201" i="5"/>
  <c r="C202" i="5"/>
  <c r="C203" i="5"/>
  <c r="C204" i="5"/>
  <c r="C205" i="5"/>
  <c r="C206" i="5"/>
  <c r="C207" i="5"/>
  <c r="C208" i="5"/>
  <c r="C209" i="5"/>
  <c r="C210" i="5"/>
  <c r="C211" i="5"/>
  <c r="C212" i="5"/>
  <c r="C213" i="5"/>
  <c r="C214" i="5"/>
  <c r="C215" i="5"/>
  <c r="C216" i="5"/>
  <c r="C217" i="5"/>
  <c r="C218" i="5"/>
  <c r="C219" i="5"/>
  <c r="C220" i="5"/>
  <c r="C221" i="5"/>
  <c r="C222" i="5"/>
  <c r="C223" i="5"/>
  <c r="C224" i="5"/>
  <c r="C225" i="5"/>
  <c r="C226" i="5"/>
  <c r="C227" i="5"/>
  <c r="C228" i="5"/>
  <c r="C229" i="5"/>
  <c r="C230" i="5"/>
  <c r="C231" i="5"/>
  <c r="C232" i="5"/>
  <c r="C233" i="5"/>
  <c r="C234" i="5"/>
  <c r="C235" i="5"/>
  <c r="C236" i="5"/>
  <c r="C237" i="5"/>
  <c r="C238" i="5"/>
  <c r="C239" i="5"/>
  <c r="C240" i="5"/>
  <c r="C241" i="5"/>
  <c r="C242" i="5"/>
  <c r="C243" i="5"/>
  <c r="C244" i="5"/>
  <c r="C245" i="5"/>
  <c r="C246" i="5"/>
  <c r="C247" i="5"/>
  <c r="C248" i="5"/>
  <c r="C249" i="5"/>
  <c r="C250" i="5"/>
  <c r="C251" i="5"/>
  <c r="C252" i="5"/>
  <c r="C253" i="5"/>
  <c r="C254" i="5"/>
  <c r="C255" i="5"/>
  <c r="C256" i="5"/>
  <c r="C257" i="5"/>
  <c r="C258" i="5"/>
  <c r="C259" i="5"/>
  <c r="C260" i="5"/>
  <c r="C261" i="5"/>
  <c r="C262" i="5"/>
  <c r="C263" i="5"/>
  <c r="C264" i="5"/>
  <c r="C265" i="5"/>
  <c r="C266" i="5"/>
  <c r="C267" i="5"/>
  <c r="C268" i="5"/>
  <c r="C269" i="5"/>
  <c r="C270" i="5"/>
  <c r="C271" i="5"/>
  <c r="C272" i="5"/>
  <c r="C273" i="5"/>
  <c r="C274" i="5"/>
  <c r="C275" i="5"/>
  <c r="C276" i="5"/>
  <c r="C277" i="5"/>
  <c r="C278" i="5"/>
  <c r="C279" i="5"/>
  <c r="C280" i="5"/>
  <c r="C281" i="5"/>
  <c r="C282" i="5"/>
  <c r="C283" i="5"/>
  <c r="C284" i="5"/>
  <c r="C285" i="5"/>
  <c r="C286" i="5"/>
  <c r="C287" i="5"/>
  <c r="C288" i="5"/>
  <c r="C289" i="5"/>
  <c r="C290" i="5"/>
  <c r="C291" i="5"/>
  <c r="C292" i="5"/>
  <c r="C293" i="5"/>
  <c r="C294" i="5"/>
  <c r="C295" i="5"/>
  <c r="C296" i="5"/>
  <c r="C297" i="5"/>
  <c r="C298" i="5"/>
  <c r="C299" i="5"/>
  <c r="C300" i="5"/>
  <c r="C301" i="5"/>
  <c r="C302" i="5"/>
  <c r="C303" i="5"/>
  <c r="C304" i="5"/>
  <c r="C305" i="5"/>
  <c r="C306" i="5"/>
  <c r="C307" i="5"/>
  <c r="C308" i="5"/>
  <c r="C309" i="5"/>
  <c r="C310" i="5"/>
  <c r="C311" i="5"/>
  <c r="C312" i="5"/>
  <c r="C313" i="5"/>
  <c r="C314" i="5"/>
  <c r="C315" i="5"/>
  <c r="C316" i="5"/>
  <c r="C317" i="5"/>
  <c r="C318" i="5"/>
  <c r="C319" i="5"/>
  <c r="C320" i="5"/>
  <c r="C321" i="5"/>
  <c r="C322" i="5"/>
  <c r="C323" i="5"/>
  <c r="C324" i="5"/>
  <c r="C325" i="5"/>
  <c r="C326" i="5"/>
  <c r="C327" i="5"/>
  <c r="C328" i="5"/>
  <c r="C329" i="5"/>
  <c r="C330" i="5"/>
  <c r="C331" i="5"/>
  <c r="C332" i="5"/>
  <c r="C333" i="5"/>
  <c r="C334" i="5"/>
  <c r="C335" i="5"/>
  <c r="C336" i="5"/>
  <c r="C337" i="5"/>
  <c r="C338" i="5"/>
  <c r="C339" i="5"/>
  <c r="C340" i="5"/>
  <c r="C341" i="5"/>
  <c r="C342" i="5"/>
  <c r="C343" i="5"/>
  <c r="C344" i="5"/>
  <c r="C345" i="5"/>
  <c r="C346" i="5"/>
  <c r="C347" i="5"/>
  <c r="C348" i="5"/>
  <c r="C349" i="5"/>
  <c r="C350" i="5"/>
  <c r="C351" i="5"/>
  <c r="C352" i="5"/>
  <c r="C353" i="5"/>
  <c r="C354" i="5"/>
  <c r="C355" i="5"/>
  <c r="C356" i="5"/>
  <c r="C357" i="5"/>
  <c r="C358" i="5"/>
  <c r="C359" i="5"/>
  <c r="C360" i="5"/>
  <c r="C361" i="5"/>
  <c r="C362" i="5"/>
  <c r="C363" i="5"/>
  <c r="C364" i="5"/>
  <c r="C365" i="5"/>
  <c r="C366" i="5"/>
  <c r="C367" i="5"/>
  <c r="C368" i="5"/>
  <c r="C369" i="5"/>
  <c r="C370" i="5"/>
  <c r="C371" i="5"/>
  <c r="C372" i="5"/>
  <c r="C373" i="5"/>
  <c r="C374" i="5"/>
  <c r="C375" i="5"/>
  <c r="C376" i="5"/>
  <c r="C377" i="5"/>
  <c r="C378" i="5"/>
  <c r="C379" i="5"/>
  <c r="C380" i="5"/>
  <c r="C381" i="5"/>
  <c r="C382" i="5"/>
  <c r="C383" i="5"/>
  <c r="C384" i="5"/>
  <c r="C385" i="5"/>
  <c r="C386" i="5"/>
  <c r="C387" i="5"/>
  <c r="C388" i="5"/>
  <c r="C389" i="5"/>
  <c r="C390" i="5"/>
  <c r="C391" i="5"/>
  <c r="C392" i="5"/>
  <c r="C393" i="5"/>
  <c r="C394" i="5"/>
  <c r="C395" i="5"/>
  <c r="C396" i="5"/>
  <c r="C397" i="5"/>
  <c r="C398" i="5"/>
  <c r="C399" i="5"/>
  <c r="C400" i="5"/>
  <c r="C401" i="5"/>
  <c r="C402" i="5"/>
  <c r="C403" i="5"/>
  <c r="C404" i="5"/>
  <c r="C405" i="5"/>
  <c r="C406" i="5"/>
  <c r="C407" i="5"/>
  <c r="C408" i="5"/>
  <c r="C409" i="5"/>
  <c r="C410" i="5"/>
  <c r="C411" i="5"/>
  <c r="C412" i="5"/>
  <c r="C413" i="5"/>
  <c r="C414" i="5"/>
  <c r="C415" i="5"/>
  <c r="C416" i="5"/>
  <c r="C417" i="5"/>
  <c r="C418" i="5"/>
  <c r="C419" i="5"/>
  <c r="C420" i="5"/>
  <c r="C421" i="5"/>
  <c r="C422" i="5"/>
  <c r="C423" i="5"/>
  <c r="C424" i="5"/>
  <c r="C425" i="5"/>
  <c r="C426" i="5"/>
  <c r="C427" i="5"/>
  <c r="C428" i="5"/>
  <c r="C429" i="5"/>
  <c r="C430" i="5"/>
  <c r="C431" i="5"/>
  <c r="C432" i="5"/>
  <c r="C433" i="5"/>
  <c r="C434" i="5"/>
  <c r="C435" i="5"/>
  <c r="C436" i="5"/>
  <c r="C437" i="5"/>
  <c r="C438" i="5"/>
  <c r="C439" i="5"/>
  <c r="C440" i="5"/>
  <c r="C441" i="5"/>
  <c r="C442" i="5"/>
  <c r="C443" i="5"/>
  <c r="C444" i="5"/>
  <c r="C445" i="5"/>
  <c r="C446" i="5"/>
  <c r="C447" i="5"/>
  <c r="C448" i="5"/>
  <c r="C449" i="5"/>
  <c r="C450" i="5"/>
  <c r="C451" i="5"/>
  <c r="C452" i="5"/>
  <c r="C453" i="5"/>
  <c r="C454" i="5"/>
  <c r="C455" i="5"/>
  <c r="C456" i="5"/>
  <c r="C457" i="5"/>
  <c r="C458" i="5"/>
  <c r="C459" i="5"/>
  <c r="C460" i="5"/>
  <c r="C461" i="5"/>
  <c r="C462" i="5"/>
  <c r="C463" i="5"/>
  <c r="C464" i="5"/>
  <c r="C465" i="5"/>
  <c r="C466" i="5"/>
  <c r="C467" i="5"/>
  <c r="C468" i="5"/>
  <c r="C469" i="5"/>
  <c r="C470" i="5"/>
  <c r="C471" i="5"/>
  <c r="C472" i="5"/>
  <c r="C473" i="5"/>
  <c r="C474" i="5"/>
  <c r="C475" i="5"/>
  <c r="C476" i="5"/>
  <c r="C477" i="5"/>
  <c r="C478" i="5"/>
  <c r="C479" i="5"/>
  <c r="C480" i="5"/>
  <c r="C481" i="5"/>
  <c r="C482" i="5"/>
  <c r="C483" i="5"/>
  <c r="C484" i="5"/>
  <c r="C485" i="5"/>
  <c r="C486" i="5"/>
  <c r="C487" i="5"/>
  <c r="C4" i="5"/>
  <c r="S399" i="20"/>
  <c r="T400" i="20" s="1"/>
  <c r="U399" i="20"/>
  <c r="W399" i="20" s="1"/>
  <c r="V399" i="20"/>
  <c r="Y399" i="20" s="1"/>
  <c r="AA399" i="20"/>
  <c r="AF399" i="20"/>
  <c r="AG399" i="20"/>
  <c r="AH399" i="20"/>
  <c r="AI399" i="20"/>
  <c r="AJ399" i="20"/>
  <c r="AK399" i="20"/>
  <c r="AL399" i="20"/>
  <c r="AM399" i="20"/>
  <c r="AN399" i="20"/>
  <c r="AO399" i="20"/>
  <c r="AP399" i="20"/>
  <c r="AQ399" i="20"/>
  <c r="AR399" i="20"/>
  <c r="AS399" i="20"/>
  <c r="BC400" i="20" s="1"/>
  <c r="AT399" i="20"/>
  <c r="AU399" i="20"/>
  <c r="AV399" i="20"/>
  <c r="BA400" i="20" s="1"/>
  <c r="AW399" i="20"/>
  <c r="AX399" i="20"/>
  <c r="AY399" i="20"/>
  <c r="AZ399" i="20"/>
  <c r="B350" i="25"/>
  <c r="D350" i="25"/>
  <c r="M350" i="25"/>
  <c r="K350" i="25"/>
  <c r="I350" i="25"/>
  <c r="L494" i="10"/>
  <c r="M494" i="10"/>
  <c r="I493" i="10"/>
  <c r="C494" i="10"/>
  <c r="D494" i="10"/>
  <c r="L493" i="9"/>
  <c r="M493" i="9"/>
  <c r="I492" i="9"/>
  <c r="C493" i="9"/>
  <c r="D493" i="9"/>
  <c r="L493" i="11"/>
  <c r="M493" i="11"/>
  <c r="I492" i="11"/>
  <c r="C493" i="11"/>
  <c r="D493" i="11"/>
  <c r="L493" i="12"/>
  <c r="D493" i="12" s="1"/>
  <c r="G493" i="12" s="1"/>
  <c r="M493" i="12"/>
  <c r="I492" i="12"/>
  <c r="C493" i="12"/>
  <c r="L487" i="8"/>
  <c r="D487" i="8" s="1"/>
  <c r="M487" i="8"/>
  <c r="I487" i="8"/>
  <c r="C487" i="8"/>
  <c r="L487" i="7"/>
  <c r="D487" i="7" s="1"/>
  <c r="M487" i="7"/>
  <c r="I487" i="7"/>
  <c r="C487" i="7"/>
  <c r="L486" i="6"/>
  <c r="D486" i="6" s="1"/>
  <c r="M486" i="6"/>
  <c r="I486" i="6"/>
  <c r="L487" i="5"/>
  <c r="D487" i="5" s="1"/>
  <c r="M487" i="5"/>
  <c r="I486" i="5"/>
  <c r="G487" i="8" l="1"/>
  <c r="AE399" i="20"/>
  <c r="AD399" i="20"/>
  <c r="AC399" i="20"/>
  <c r="AB399" i="20"/>
  <c r="BB400" i="20"/>
  <c r="BD400" i="20"/>
  <c r="Z399" i="20"/>
  <c r="X399" i="20"/>
  <c r="G494" i="10"/>
  <c r="G493" i="9"/>
  <c r="G493" i="11"/>
  <c r="G487" i="7"/>
  <c r="G486" i="6"/>
  <c r="G487" i="5"/>
  <c r="B349" i="25"/>
  <c r="D349" i="25"/>
  <c r="M349" i="25"/>
  <c r="K349" i="25"/>
  <c r="I349" i="25"/>
  <c r="L493" i="10"/>
  <c r="M493" i="10"/>
  <c r="I492" i="10"/>
  <c r="C493" i="10"/>
  <c r="L492" i="9"/>
  <c r="M492" i="9"/>
  <c r="I491" i="9"/>
  <c r="C492" i="9"/>
  <c r="L492" i="11"/>
  <c r="M492" i="11"/>
  <c r="I491" i="11"/>
  <c r="C492" i="11"/>
  <c r="L492" i="12"/>
  <c r="D492" i="12" s="1"/>
  <c r="M492" i="12"/>
  <c r="I491" i="12"/>
  <c r="C492" i="12"/>
  <c r="L486" i="8"/>
  <c r="M486" i="8"/>
  <c r="I486" i="8"/>
  <c r="C486" i="8"/>
  <c r="L486" i="7"/>
  <c r="M486" i="7"/>
  <c r="I486" i="7"/>
  <c r="C486" i="7"/>
  <c r="L485" i="6"/>
  <c r="D485" i="6" s="1"/>
  <c r="M485" i="6"/>
  <c r="I485" i="6"/>
  <c r="L486" i="5"/>
  <c r="D486" i="5" s="1"/>
  <c r="M486" i="5"/>
  <c r="I485" i="5"/>
  <c r="S398" i="20" l="1"/>
  <c r="T399" i="20" s="1"/>
  <c r="U398" i="20"/>
  <c r="AB398" i="20" s="1"/>
  <c r="V398" i="20"/>
  <c r="Y398" i="20" s="1"/>
  <c r="AA398" i="20"/>
  <c r="AF398" i="20"/>
  <c r="AG398" i="20"/>
  <c r="AH398" i="20"/>
  <c r="AI398" i="20"/>
  <c r="AJ398" i="20"/>
  <c r="AK398" i="20"/>
  <c r="AL398" i="20"/>
  <c r="AM398" i="20"/>
  <c r="AN398" i="20"/>
  <c r="AO398" i="20"/>
  <c r="AP398" i="20"/>
  <c r="AQ398" i="20"/>
  <c r="AR398" i="20"/>
  <c r="AS398" i="20"/>
  <c r="BC399" i="20" s="1"/>
  <c r="AT398" i="20"/>
  <c r="AU398" i="20"/>
  <c r="AW398" i="20"/>
  <c r="AY398" i="20"/>
  <c r="AZ398" i="20"/>
  <c r="D493" i="10"/>
  <c r="D492" i="9"/>
  <c r="D492" i="11"/>
  <c r="G492" i="12"/>
  <c r="D486" i="8"/>
  <c r="D486" i="7"/>
  <c r="BD399" i="20" l="1"/>
  <c r="BB399" i="20"/>
  <c r="AE398" i="20"/>
  <c r="AC398" i="20"/>
  <c r="G493" i="10"/>
  <c r="G492" i="9"/>
  <c r="G492" i="11"/>
  <c r="G486" i="8"/>
  <c r="G486" i="7"/>
  <c r="G485" i="6"/>
  <c r="G486" i="5"/>
  <c r="AX398" i="20"/>
  <c r="Z398" i="20"/>
  <c r="AV398" i="20"/>
  <c r="BA399" i="20" s="1"/>
  <c r="X398" i="20"/>
  <c r="W398" i="20"/>
  <c r="AD398" i="20"/>
  <c r="I484" i="5"/>
  <c r="S397" i="20"/>
  <c r="T398" i="20" s="1"/>
  <c r="U397" i="20"/>
  <c r="V397" i="20"/>
  <c r="AC397" i="20" s="1"/>
  <c r="AA397" i="20"/>
  <c r="AF397" i="20"/>
  <c r="AG397" i="20"/>
  <c r="AH397" i="20"/>
  <c r="AI397" i="20"/>
  <c r="AJ397" i="20"/>
  <c r="AK397" i="20"/>
  <c r="AL397" i="20"/>
  <c r="AM397" i="20"/>
  <c r="AN397" i="20"/>
  <c r="AO397" i="20"/>
  <c r="AP397" i="20"/>
  <c r="AQ397" i="20"/>
  <c r="AR397" i="20"/>
  <c r="AS397" i="20"/>
  <c r="BC398" i="20" s="1"/>
  <c r="AT397" i="20"/>
  <c r="AU397" i="20"/>
  <c r="AW397" i="20"/>
  <c r="AY397" i="20"/>
  <c r="AZ397" i="20"/>
  <c r="B348" i="25"/>
  <c r="D348" i="25"/>
  <c r="M348" i="25"/>
  <c r="K348" i="25"/>
  <c r="I348" i="25"/>
  <c r="L492" i="10"/>
  <c r="M492" i="10"/>
  <c r="I491" i="10"/>
  <c r="C492" i="10"/>
  <c r="D492" i="10"/>
  <c r="L491" i="9"/>
  <c r="M491" i="9"/>
  <c r="I490" i="9"/>
  <c r="C491" i="9"/>
  <c r="D491" i="9"/>
  <c r="L491" i="11"/>
  <c r="M491" i="11"/>
  <c r="I490" i="11"/>
  <c r="C491" i="11"/>
  <c r="D491" i="11"/>
  <c r="L491" i="12"/>
  <c r="D491" i="12" s="1"/>
  <c r="M491" i="12"/>
  <c r="I490" i="12"/>
  <c r="C491" i="12"/>
  <c r="G491" i="12"/>
  <c r="L485" i="8"/>
  <c r="D485" i="8" s="1"/>
  <c r="M485" i="8"/>
  <c r="I485" i="8"/>
  <c r="C485" i="8"/>
  <c r="L485" i="7"/>
  <c r="M485" i="7"/>
  <c r="I485" i="7"/>
  <c r="C485" i="7"/>
  <c r="D485" i="7"/>
  <c r="L484" i="6"/>
  <c r="D484" i="6" s="1"/>
  <c r="M484" i="6"/>
  <c r="I484" i="6"/>
  <c r="L485" i="5"/>
  <c r="D485" i="5" s="1"/>
  <c r="M485" i="5"/>
  <c r="AV397" i="20" l="1"/>
  <c r="BA398" i="20" s="1"/>
  <c r="AD397" i="20"/>
  <c r="AB397" i="20"/>
  <c r="X397" i="20"/>
  <c r="BD398" i="20"/>
  <c r="BB398" i="20"/>
  <c r="AX397" i="20"/>
  <c r="W397" i="20"/>
  <c r="Z397" i="20"/>
  <c r="Y397" i="20"/>
  <c r="AE397" i="20"/>
  <c r="G492" i="10"/>
  <c r="G491" i="9"/>
  <c r="G491" i="11"/>
  <c r="G485" i="8"/>
  <c r="G485" i="7"/>
  <c r="G484" i="6"/>
  <c r="G485" i="5"/>
  <c r="S396" i="20"/>
  <c r="T397" i="20" s="1"/>
  <c r="U396" i="20"/>
  <c r="AD396" i="20" s="1"/>
  <c r="V396" i="20"/>
  <c r="AE396" i="20" s="1"/>
  <c r="Y396" i="20"/>
  <c r="Z396" i="20"/>
  <c r="AA396" i="20"/>
  <c r="AF396" i="20"/>
  <c r="AG396" i="20"/>
  <c r="AH396" i="20"/>
  <c r="AI396" i="20"/>
  <c r="AJ396" i="20"/>
  <c r="AK396" i="20"/>
  <c r="AL396" i="20"/>
  <c r="AM396" i="20"/>
  <c r="AN396" i="20"/>
  <c r="AO396" i="20"/>
  <c r="AP396" i="20"/>
  <c r="AQ396" i="20"/>
  <c r="AR396" i="20"/>
  <c r="AS396" i="20"/>
  <c r="BC397" i="20" s="1"/>
  <c r="AT396" i="20"/>
  <c r="AU396" i="20"/>
  <c r="AW396" i="20"/>
  <c r="AY396" i="20"/>
  <c r="AZ396" i="20"/>
  <c r="B347" i="25"/>
  <c r="D347" i="25"/>
  <c r="M347" i="25"/>
  <c r="K347" i="25"/>
  <c r="I347" i="25"/>
  <c r="L491" i="10"/>
  <c r="D491" i="10" s="1"/>
  <c r="M491" i="10"/>
  <c r="I490" i="10"/>
  <c r="C491" i="10"/>
  <c r="L490" i="9"/>
  <c r="M490" i="9"/>
  <c r="I489" i="9"/>
  <c r="C490" i="9"/>
  <c r="D490" i="9"/>
  <c r="L490" i="11"/>
  <c r="D490" i="11" s="1"/>
  <c r="M490" i="11"/>
  <c r="I489" i="11"/>
  <c r="C490" i="11"/>
  <c r="L490" i="12"/>
  <c r="D490" i="12" s="1"/>
  <c r="G490" i="12" s="1"/>
  <c r="M490" i="12"/>
  <c r="I489" i="12"/>
  <c r="C490" i="12"/>
  <c r="L484" i="8"/>
  <c r="D484" i="8" s="1"/>
  <c r="M484" i="8"/>
  <c r="I484" i="8"/>
  <c r="C484" i="8"/>
  <c r="L484" i="7"/>
  <c r="D484" i="7" s="1"/>
  <c r="M484" i="7"/>
  <c r="I484" i="7"/>
  <c r="C484" i="7"/>
  <c r="L483" i="6"/>
  <c r="D483" i="6" s="1"/>
  <c r="M483" i="6"/>
  <c r="I483" i="6"/>
  <c r="L484" i="5"/>
  <c r="D484" i="5" s="1"/>
  <c r="M484" i="5"/>
  <c r="I483" i="5"/>
  <c r="AV396" i="20" l="1"/>
  <c r="BA397" i="20" s="1"/>
  <c r="AC396" i="20"/>
  <c r="BB397" i="20"/>
  <c r="BD397" i="20"/>
  <c r="AX396" i="20"/>
  <c r="AB396" i="20"/>
  <c r="X396" i="20"/>
  <c r="W396" i="20"/>
  <c r="G491" i="10"/>
  <c r="G490" i="9"/>
  <c r="G490" i="11"/>
  <c r="G484" i="8"/>
  <c r="G484" i="7"/>
  <c r="G483" i="6"/>
  <c r="G484" i="5"/>
  <c r="B346" i="25"/>
  <c r="D346" i="25"/>
  <c r="M346" i="25"/>
  <c r="K346" i="25"/>
  <c r="I346" i="25"/>
  <c r="L490" i="10"/>
  <c r="M490" i="10"/>
  <c r="C490" i="10"/>
  <c r="L489" i="9"/>
  <c r="M489" i="9"/>
  <c r="C489" i="9"/>
  <c r="L489" i="11"/>
  <c r="M489" i="11"/>
  <c r="C489" i="11"/>
  <c r="L489" i="12"/>
  <c r="D489" i="12" s="1"/>
  <c r="M489" i="12"/>
  <c r="C489" i="12"/>
  <c r="L483" i="8"/>
  <c r="M483" i="8"/>
  <c r="I483" i="8"/>
  <c r="C483" i="8"/>
  <c r="L483" i="7"/>
  <c r="M483" i="7"/>
  <c r="I483" i="7"/>
  <c r="C483" i="7"/>
  <c r="L482" i="6"/>
  <c r="D482" i="6" s="1"/>
  <c r="M482" i="6"/>
  <c r="I482" i="6"/>
  <c r="L483" i="5"/>
  <c r="M483" i="5"/>
  <c r="B400" i="20" l="1"/>
  <c r="B399" i="20"/>
  <c r="B398" i="20"/>
  <c r="B397" i="20"/>
  <c r="B396" i="20"/>
  <c r="S395" i="20"/>
  <c r="T396" i="20" s="1"/>
  <c r="U395" i="20"/>
  <c r="V395" i="20"/>
  <c r="Y395" i="20" s="1"/>
  <c r="AA395" i="20"/>
  <c r="AF395" i="20"/>
  <c r="AG395" i="20"/>
  <c r="AH395" i="20"/>
  <c r="AI395" i="20"/>
  <c r="AJ395" i="20"/>
  <c r="AK395" i="20"/>
  <c r="AL395" i="20"/>
  <c r="AM395" i="20"/>
  <c r="AN395" i="20"/>
  <c r="AO395" i="20"/>
  <c r="AP395" i="20"/>
  <c r="AQ395" i="20"/>
  <c r="AR395" i="20"/>
  <c r="AS395" i="20"/>
  <c r="BC396" i="20" s="1"/>
  <c r="AT395" i="20"/>
  <c r="AU395" i="20"/>
  <c r="AW395" i="20"/>
  <c r="AY395" i="20"/>
  <c r="AZ395" i="20"/>
  <c r="D490" i="10"/>
  <c r="I489" i="10"/>
  <c r="D489" i="9"/>
  <c r="I488" i="9"/>
  <c r="D489" i="11"/>
  <c r="I488" i="11"/>
  <c r="G489" i="12"/>
  <c r="I488" i="12"/>
  <c r="D483" i="8"/>
  <c r="D483" i="7"/>
  <c r="D483" i="5"/>
  <c r="I482" i="5"/>
  <c r="BB396" i="20" l="1"/>
  <c r="BD396" i="20"/>
  <c r="Z395" i="20"/>
  <c r="AE395" i="20"/>
  <c r="AC395" i="20"/>
  <c r="AB395" i="20"/>
  <c r="AD395" i="20"/>
  <c r="AX395" i="20"/>
  <c r="W395" i="20"/>
  <c r="X395" i="20"/>
  <c r="AV395" i="20"/>
  <c r="BA396" i="20" s="1"/>
  <c r="G490" i="10"/>
  <c r="G489" i="9"/>
  <c r="G489" i="11"/>
  <c r="G483" i="8"/>
  <c r="G483" i="7"/>
  <c r="G482" i="6"/>
  <c r="G483" i="5"/>
  <c r="S394" i="20"/>
  <c r="T395" i="20" s="1"/>
  <c r="U394" i="20"/>
  <c r="X394" i="20" s="1"/>
  <c r="V394" i="20"/>
  <c r="AE394" i="20" s="1"/>
  <c r="AA394" i="20"/>
  <c r="AD394" i="20"/>
  <c r="AF394" i="20"/>
  <c r="AG394" i="20"/>
  <c r="AH394" i="20"/>
  <c r="AI394" i="20"/>
  <c r="AJ394" i="20"/>
  <c r="AK394" i="20"/>
  <c r="AL394" i="20"/>
  <c r="AM394" i="20"/>
  <c r="AN394" i="20"/>
  <c r="AO394" i="20"/>
  <c r="AP394" i="20"/>
  <c r="AQ394" i="20"/>
  <c r="AR394" i="20"/>
  <c r="AS394" i="20"/>
  <c r="BC395" i="20" s="1"/>
  <c r="AT394" i="20"/>
  <c r="AU394" i="20"/>
  <c r="AV394" i="20"/>
  <c r="BA395" i="20" s="1"/>
  <c r="AW394" i="20"/>
  <c r="AY394" i="20"/>
  <c r="AZ394" i="20"/>
  <c r="B345" i="25"/>
  <c r="D345" i="25"/>
  <c r="M345" i="25"/>
  <c r="K345" i="25"/>
  <c r="I345" i="25"/>
  <c r="L489" i="10"/>
  <c r="M489" i="10"/>
  <c r="I488" i="10"/>
  <c r="C489" i="10"/>
  <c r="D489" i="10"/>
  <c r="L488" i="9"/>
  <c r="M488" i="9"/>
  <c r="I487" i="9"/>
  <c r="C488" i="9"/>
  <c r="D488" i="9"/>
  <c r="L488" i="11"/>
  <c r="M488" i="11"/>
  <c r="I487" i="11"/>
  <c r="C488" i="11"/>
  <c r="D488" i="11"/>
  <c r="L488" i="12"/>
  <c r="D488" i="12" s="1"/>
  <c r="G488" i="12" s="1"/>
  <c r="M488" i="12"/>
  <c r="I487" i="12"/>
  <c r="C488" i="12"/>
  <c r="L482" i="8"/>
  <c r="D482" i="8" s="1"/>
  <c r="M482" i="8"/>
  <c r="I482" i="8"/>
  <c r="C482" i="8"/>
  <c r="L482" i="7"/>
  <c r="D482" i="7" s="1"/>
  <c r="M482" i="7"/>
  <c r="I482" i="7"/>
  <c r="C482" i="7"/>
  <c r="L481" i="6"/>
  <c r="D481" i="6" s="1"/>
  <c r="M481" i="6"/>
  <c r="I481" i="6"/>
  <c r="L482" i="5"/>
  <c r="D482" i="5" s="1"/>
  <c r="M482" i="5"/>
  <c r="I481" i="5"/>
  <c r="AB394" i="20" l="1"/>
  <c r="BD395" i="20"/>
  <c r="BB395" i="20"/>
  <c r="Z394" i="20"/>
  <c r="W394" i="20"/>
  <c r="AX394" i="20"/>
  <c r="AC394" i="20"/>
  <c r="Y394" i="20"/>
  <c r="G489" i="10"/>
  <c r="G488" i="9"/>
  <c r="G488" i="11"/>
  <c r="G482" i="8"/>
  <c r="G482" i="7"/>
  <c r="G481" i="6"/>
  <c r="G482" i="5"/>
  <c r="M343" i="25"/>
  <c r="M344" i="25"/>
  <c r="K343" i="25"/>
  <c r="K344" i="25"/>
  <c r="I343" i="25"/>
  <c r="I344" i="25"/>
  <c r="S393" i="20"/>
  <c r="T394" i="20" s="1"/>
  <c r="U393" i="20"/>
  <c r="AB393" i="20" s="1"/>
  <c r="V393" i="20"/>
  <c r="AE393" i="20" s="1"/>
  <c r="AA393" i="20"/>
  <c r="AF393" i="20"/>
  <c r="AG393" i="20"/>
  <c r="AH393" i="20"/>
  <c r="AI393" i="20"/>
  <c r="AJ393" i="20"/>
  <c r="AK393" i="20"/>
  <c r="AL393" i="20"/>
  <c r="AM393" i="20"/>
  <c r="AN393" i="20"/>
  <c r="AO393" i="20"/>
  <c r="AP393" i="20"/>
  <c r="AQ393" i="20"/>
  <c r="AR393" i="20"/>
  <c r="AS393" i="20"/>
  <c r="BC394" i="20" s="1"/>
  <c r="AT393" i="20"/>
  <c r="AU393" i="20"/>
  <c r="AW393" i="20"/>
  <c r="AY393" i="20"/>
  <c r="AZ393" i="20"/>
  <c r="B344" i="25"/>
  <c r="D344" i="25"/>
  <c r="L488" i="10"/>
  <c r="M488" i="10"/>
  <c r="I487" i="10"/>
  <c r="C488" i="10"/>
  <c r="D488" i="10"/>
  <c r="L487" i="9"/>
  <c r="M487" i="9"/>
  <c r="I486" i="9"/>
  <c r="C487" i="9"/>
  <c r="D487" i="9"/>
  <c r="L487" i="11"/>
  <c r="M487" i="11"/>
  <c r="I486" i="11"/>
  <c r="C487" i="11"/>
  <c r="D487" i="11"/>
  <c r="L487" i="12"/>
  <c r="D487" i="12" s="1"/>
  <c r="G487" i="12" s="1"/>
  <c r="M487" i="12"/>
  <c r="I486" i="12"/>
  <c r="C487" i="12"/>
  <c r="L481" i="8"/>
  <c r="M481" i="8"/>
  <c r="I481" i="8"/>
  <c r="C481" i="8"/>
  <c r="D481" i="8"/>
  <c r="L481" i="7"/>
  <c r="D481" i="7" s="1"/>
  <c r="M481" i="7"/>
  <c r="I481" i="7"/>
  <c r="C481" i="7"/>
  <c r="L480" i="6"/>
  <c r="D480" i="6" s="1"/>
  <c r="M480" i="6"/>
  <c r="I480" i="6"/>
  <c r="L481" i="5"/>
  <c r="D481" i="5" s="1"/>
  <c r="M481" i="5"/>
  <c r="I480" i="5"/>
  <c r="AC393" i="20" l="1"/>
  <c r="BB394" i="20"/>
  <c r="BD394" i="20"/>
  <c r="Y393" i="20"/>
  <c r="AX393" i="20"/>
  <c r="Z393" i="20"/>
  <c r="AV393" i="20"/>
  <c r="BA394" i="20" s="1"/>
  <c r="X393" i="20"/>
  <c r="W393" i="20"/>
  <c r="AD393" i="20"/>
  <c r="G488" i="10"/>
  <c r="G487" i="9"/>
  <c r="G487" i="11"/>
  <c r="G481" i="8"/>
  <c r="G481" i="7"/>
  <c r="G480" i="6"/>
  <c r="G481" i="5"/>
  <c r="S392" i="20"/>
  <c r="T393" i="20" s="1"/>
  <c r="U392" i="20"/>
  <c r="AB392" i="20" s="1"/>
  <c r="V392" i="20"/>
  <c r="Y392" i="20" s="1"/>
  <c r="X392" i="20"/>
  <c r="AA392" i="20"/>
  <c r="AF392" i="20"/>
  <c r="AG392" i="20"/>
  <c r="AH392" i="20"/>
  <c r="AI392" i="20"/>
  <c r="AJ392" i="20"/>
  <c r="AK392" i="20"/>
  <c r="AL392" i="20"/>
  <c r="AM392" i="20"/>
  <c r="AN392" i="20"/>
  <c r="AO392" i="20"/>
  <c r="AP392" i="20"/>
  <c r="AQ392" i="20"/>
  <c r="AR392" i="20"/>
  <c r="AS392" i="20"/>
  <c r="BC393" i="20" s="1"/>
  <c r="AT392" i="20"/>
  <c r="AU392" i="20"/>
  <c r="AW392" i="20"/>
  <c r="AY392" i="20"/>
  <c r="AZ392" i="20"/>
  <c r="B343" i="25"/>
  <c r="D343" i="25"/>
  <c r="L487" i="10"/>
  <c r="M487" i="10"/>
  <c r="I486" i="10"/>
  <c r="C487" i="10"/>
  <c r="D487" i="10"/>
  <c r="L486" i="9"/>
  <c r="M486" i="9"/>
  <c r="I485" i="9"/>
  <c r="C486" i="9"/>
  <c r="D486" i="9"/>
  <c r="L486" i="11"/>
  <c r="M486" i="11"/>
  <c r="I485" i="11"/>
  <c r="C486" i="11"/>
  <c r="D486" i="11"/>
  <c r="L486" i="12"/>
  <c r="D486" i="12" s="1"/>
  <c r="G486" i="12" s="1"/>
  <c r="M486" i="12"/>
  <c r="I485" i="12"/>
  <c r="C486" i="12"/>
  <c r="L480" i="8"/>
  <c r="M480" i="8"/>
  <c r="I480" i="8"/>
  <c r="C480" i="8"/>
  <c r="D480" i="8"/>
  <c r="L480" i="7"/>
  <c r="D480" i="7" s="1"/>
  <c r="M480" i="7"/>
  <c r="I480" i="7"/>
  <c r="C480" i="7"/>
  <c r="L479" i="6"/>
  <c r="D479" i="6" s="1"/>
  <c r="M479" i="6"/>
  <c r="I479" i="6"/>
  <c r="L480" i="5"/>
  <c r="D480" i="5" s="1"/>
  <c r="M480" i="5"/>
  <c r="I479" i="5"/>
  <c r="AE392" i="20" l="1"/>
  <c r="AD392" i="20"/>
  <c r="AV392" i="20"/>
  <c r="BA393" i="20" s="1"/>
  <c r="AC392" i="20"/>
  <c r="BD393" i="20"/>
  <c r="BB393" i="20"/>
  <c r="W392" i="20"/>
  <c r="AX392" i="20"/>
  <c r="Z392" i="20"/>
  <c r="G487" i="10"/>
  <c r="G486" i="9"/>
  <c r="G486" i="11"/>
  <c r="G480" i="8"/>
  <c r="G480" i="7"/>
  <c r="G479" i="6"/>
  <c r="G480" i="5"/>
  <c r="S391" i="20"/>
  <c r="T392" i="20" s="1"/>
  <c r="U391" i="20"/>
  <c r="AB391" i="20" s="1"/>
  <c r="V391" i="20"/>
  <c r="AE391" i="20" s="1"/>
  <c r="AA391" i="20"/>
  <c r="AC391" i="20"/>
  <c r="AF391" i="20"/>
  <c r="AG391" i="20"/>
  <c r="AH391" i="20"/>
  <c r="AI391" i="20"/>
  <c r="AJ391" i="20"/>
  <c r="AK391" i="20"/>
  <c r="AL391" i="20"/>
  <c r="AM391" i="20"/>
  <c r="AN391" i="20"/>
  <c r="AO391" i="20"/>
  <c r="AP391" i="20"/>
  <c r="AQ391" i="20"/>
  <c r="AR391" i="20"/>
  <c r="AS391" i="20"/>
  <c r="BC392" i="20" s="1"/>
  <c r="AT391" i="20"/>
  <c r="AU391" i="20"/>
  <c r="AW391" i="20"/>
  <c r="AY391" i="20"/>
  <c r="AZ391" i="20"/>
  <c r="B342" i="25"/>
  <c r="D342" i="25"/>
  <c r="M342" i="25"/>
  <c r="K342" i="25"/>
  <c r="I342" i="25"/>
  <c r="L486" i="10"/>
  <c r="D486" i="10" s="1"/>
  <c r="M486" i="10"/>
  <c r="C486" i="10"/>
  <c r="L485" i="9"/>
  <c r="M485" i="9"/>
  <c r="I484" i="9"/>
  <c r="G485" i="9"/>
  <c r="C485" i="9"/>
  <c r="D485" i="9"/>
  <c r="L485" i="11"/>
  <c r="M485" i="11"/>
  <c r="I484" i="11"/>
  <c r="C485" i="11"/>
  <c r="D485" i="11"/>
  <c r="L485" i="12"/>
  <c r="M485" i="12"/>
  <c r="I484" i="12"/>
  <c r="C485" i="12"/>
  <c r="L479" i="8"/>
  <c r="D479" i="8" s="1"/>
  <c r="M479" i="8"/>
  <c r="I479" i="8"/>
  <c r="C479" i="8"/>
  <c r="L479" i="7"/>
  <c r="D479" i="7" s="1"/>
  <c r="M479" i="7"/>
  <c r="I479" i="7"/>
  <c r="C479" i="7"/>
  <c r="L478" i="6"/>
  <c r="D478" i="6" s="1"/>
  <c r="M478" i="6"/>
  <c r="I478" i="6"/>
  <c r="L479" i="5"/>
  <c r="D479" i="5" s="1"/>
  <c r="M479" i="5"/>
  <c r="I478" i="5"/>
  <c r="Y391" i="20" l="1"/>
  <c r="BB392" i="20"/>
  <c r="BD392" i="20"/>
  <c r="D485" i="12"/>
  <c r="G485" i="12" s="1"/>
  <c r="AX391" i="20"/>
  <c r="Z391" i="20"/>
  <c r="X391" i="20"/>
  <c r="AV391" i="20"/>
  <c r="BA392" i="20" s="1"/>
  <c r="W391" i="20"/>
  <c r="AD391" i="20"/>
  <c r="G486" i="10"/>
  <c r="G485" i="11"/>
  <c r="G479" i="8"/>
  <c r="G479" i="7"/>
  <c r="G478" i="6"/>
  <c r="G479" i="5"/>
  <c r="B341" i="25"/>
  <c r="D341" i="25"/>
  <c r="M341" i="25"/>
  <c r="K341" i="25"/>
  <c r="I341" i="25"/>
  <c r="L485" i="10"/>
  <c r="M485" i="10"/>
  <c r="I485" i="10"/>
  <c r="C485" i="10"/>
  <c r="L484" i="9"/>
  <c r="M484" i="9"/>
  <c r="C484" i="9"/>
  <c r="L484" i="11"/>
  <c r="M484" i="11"/>
  <c r="C484" i="11"/>
  <c r="L484" i="12"/>
  <c r="D484" i="12" s="1"/>
  <c r="M484" i="12"/>
  <c r="C484" i="12"/>
  <c r="L478" i="8"/>
  <c r="M478" i="8"/>
  <c r="I478" i="8"/>
  <c r="C478" i="8"/>
  <c r="L478" i="7"/>
  <c r="M478" i="7"/>
  <c r="I478" i="7"/>
  <c r="C478" i="7"/>
  <c r="L477" i="6"/>
  <c r="D477" i="6" s="1"/>
  <c r="M477" i="6"/>
  <c r="I477" i="6"/>
  <c r="L478" i="5"/>
  <c r="M478" i="5"/>
  <c r="B395" i="20" l="1"/>
  <c r="B394" i="20"/>
  <c r="B393" i="20"/>
  <c r="B392" i="20"/>
  <c r="B391" i="20"/>
  <c r="S390" i="20"/>
  <c r="T391" i="20" s="1"/>
  <c r="U390" i="20"/>
  <c r="AB390" i="20" s="1"/>
  <c r="V390" i="20"/>
  <c r="AE390" i="20" s="1"/>
  <c r="AA390" i="20"/>
  <c r="AF390" i="20"/>
  <c r="AG390" i="20"/>
  <c r="AH390" i="20"/>
  <c r="AI390" i="20"/>
  <c r="AJ390" i="20"/>
  <c r="AK390" i="20"/>
  <c r="AL390" i="20"/>
  <c r="AM390" i="20"/>
  <c r="AN390" i="20"/>
  <c r="AO390" i="20"/>
  <c r="AP390" i="20"/>
  <c r="AQ390" i="20"/>
  <c r="AR390" i="20"/>
  <c r="AS390" i="20"/>
  <c r="BC391" i="20" s="1"/>
  <c r="AT390" i="20"/>
  <c r="AU390" i="20"/>
  <c r="AW390" i="20"/>
  <c r="AY390" i="20"/>
  <c r="AZ390" i="20"/>
  <c r="D485" i="10"/>
  <c r="I484" i="10"/>
  <c r="D484" i="9"/>
  <c r="I483" i="9"/>
  <c r="D484" i="11"/>
  <c r="I483" i="11"/>
  <c r="G484" i="12"/>
  <c r="I483" i="12"/>
  <c r="D478" i="8"/>
  <c r="D478" i="7"/>
  <c r="D478" i="5"/>
  <c r="I477" i="5"/>
  <c r="BD391" i="20" l="1"/>
  <c r="BB391" i="20"/>
  <c r="Y390" i="20"/>
  <c r="AC390" i="20"/>
  <c r="G485" i="10"/>
  <c r="G484" i="9"/>
  <c r="G484" i="11"/>
  <c r="G478" i="8"/>
  <c r="G478" i="7"/>
  <c r="G477" i="6"/>
  <c r="G478" i="5"/>
  <c r="AX390" i="20"/>
  <c r="Z390" i="20"/>
  <c r="X390" i="20"/>
  <c r="AV390" i="20"/>
  <c r="BA391" i="20" s="1"/>
  <c r="W390" i="20"/>
  <c r="AD390" i="20"/>
  <c r="I483" i="10"/>
  <c r="S389" i="20"/>
  <c r="T390" i="20" s="1"/>
  <c r="U389" i="20"/>
  <c r="V389" i="20"/>
  <c r="AE389" i="20" s="1"/>
  <c r="AA389" i="20"/>
  <c r="AB389" i="20"/>
  <c r="AF389" i="20"/>
  <c r="AG389" i="20"/>
  <c r="AH389" i="20"/>
  <c r="AI389" i="20"/>
  <c r="AJ389" i="20"/>
  <c r="AK389" i="20"/>
  <c r="AL389" i="20"/>
  <c r="AM389" i="20"/>
  <c r="AN389" i="20"/>
  <c r="AO389" i="20"/>
  <c r="AP389" i="20"/>
  <c r="AQ389" i="20"/>
  <c r="AR389" i="20"/>
  <c r="AS389" i="20"/>
  <c r="BC390" i="20" s="1"/>
  <c r="AT389" i="20"/>
  <c r="AU389" i="20"/>
  <c r="AV389" i="20"/>
  <c r="BA390" i="20" s="1"/>
  <c r="AW389" i="20"/>
  <c r="AY389" i="20"/>
  <c r="AZ389" i="20"/>
  <c r="B340" i="25"/>
  <c r="D340" i="25"/>
  <c r="M340" i="25"/>
  <c r="K340" i="25"/>
  <c r="I340" i="25"/>
  <c r="L484" i="10"/>
  <c r="M484" i="10"/>
  <c r="C484" i="10"/>
  <c r="D484" i="10"/>
  <c r="G484" i="10" s="1"/>
  <c r="L483" i="9"/>
  <c r="M483" i="9"/>
  <c r="I482" i="9"/>
  <c r="C483" i="9"/>
  <c r="D483" i="9"/>
  <c r="L483" i="11"/>
  <c r="M483" i="11"/>
  <c r="I482" i="11"/>
  <c r="C483" i="11"/>
  <c r="D483" i="11"/>
  <c r="L483" i="12"/>
  <c r="D483" i="12" s="1"/>
  <c r="M483" i="12"/>
  <c r="I482" i="12"/>
  <c r="C483" i="12"/>
  <c r="G483" i="12"/>
  <c r="L477" i="8"/>
  <c r="D477" i="8" s="1"/>
  <c r="M477" i="8"/>
  <c r="I477" i="8"/>
  <c r="C477" i="8"/>
  <c r="L477" i="7"/>
  <c r="M477" i="7"/>
  <c r="I477" i="7"/>
  <c r="C477" i="7"/>
  <c r="D477" i="7"/>
  <c r="L476" i="6"/>
  <c r="D476" i="6" s="1"/>
  <c r="M476" i="6"/>
  <c r="I476" i="6"/>
  <c r="L477" i="5"/>
  <c r="D477" i="5" s="1"/>
  <c r="M477" i="5"/>
  <c r="I476" i="5"/>
  <c r="AC389" i="20" l="1"/>
  <c r="Y389" i="20"/>
  <c r="BD390" i="20"/>
  <c r="BB390" i="20"/>
  <c r="W389" i="20"/>
  <c r="AX389" i="20"/>
  <c r="AD389" i="20"/>
  <c r="Z389" i="20"/>
  <c r="X389" i="20"/>
  <c r="G483" i="9"/>
  <c r="G483" i="11"/>
  <c r="G477" i="8"/>
  <c r="G477" i="7"/>
  <c r="G476" i="6"/>
  <c r="G477" i="5"/>
  <c r="S388" i="20"/>
  <c r="T389" i="20" s="1"/>
  <c r="U388" i="20"/>
  <c r="AB388" i="20" s="1"/>
  <c r="V388" i="20"/>
  <c r="AC388" i="20" s="1"/>
  <c r="AA388" i="20"/>
  <c r="AF388" i="20"/>
  <c r="AG388" i="20"/>
  <c r="AH388" i="20"/>
  <c r="AI388" i="20"/>
  <c r="AJ388" i="20"/>
  <c r="AK388" i="20"/>
  <c r="AL388" i="20"/>
  <c r="AM388" i="20"/>
  <c r="AN388" i="20"/>
  <c r="AO388" i="20"/>
  <c r="AP388" i="20"/>
  <c r="AQ388" i="20"/>
  <c r="AR388" i="20"/>
  <c r="AS388" i="20"/>
  <c r="BC389" i="20" s="1"/>
  <c r="AT388" i="20"/>
  <c r="AU388" i="20"/>
  <c r="AW388" i="20"/>
  <c r="AY388" i="20"/>
  <c r="AZ388" i="20"/>
  <c r="B339" i="25"/>
  <c r="D339" i="25"/>
  <c r="M339" i="25"/>
  <c r="K339" i="25"/>
  <c r="I339" i="25"/>
  <c r="L483" i="10"/>
  <c r="M483" i="10"/>
  <c r="I482" i="10"/>
  <c r="C483" i="10"/>
  <c r="D483" i="10"/>
  <c r="L482" i="9"/>
  <c r="M482" i="9"/>
  <c r="I481" i="9"/>
  <c r="C482" i="9"/>
  <c r="D482" i="9"/>
  <c r="L482" i="11"/>
  <c r="M482" i="11"/>
  <c r="I481" i="11"/>
  <c r="C482" i="11"/>
  <c r="D482" i="11"/>
  <c r="L482" i="12"/>
  <c r="D482" i="12" s="1"/>
  <c r="M482" i="12"/>
  <c r="I481" i="12"/>
  <c r="C482" i="12"/>
  <c r="G482" i="12"/>
  <c r="L476" i="8"/>
  <c r="D476" i="8" s="1"/>
  <c r="M476" i="8"/>
  <c r="I476" i="8"/>
  <c r="C476" i="8"/>
  <c r="L476" i="7"/>
  <c r="D476" i="7" s="1"/>
  <c r="M476" i="7"/>
  <c r="I476" i="7"/>
  <c r="C476" i="7"/>
  <c r="L475" i="6"/>
  <c r="D475" i="6" s="1"/>
  <c r="M475" i="6"/>
  <c r="I475" i="6"/>
  <c r="L476" i="5"/>
  <c r="D476" i="5" s="1"/>
  <c r="M476" i="5"/>
  <c r="I475" i="5"/>
  <c r="AE388" i="20" l="1"/>
  <c r="BB389" i="20"/>
  <c r="BD389" i="20"/>
  <c r="Y388" i="20"/>
  <c r="AX388" i="20"/>
  <c r="Z388" i="20"/>
  <c r="AV388" i="20"/>
  <c r="BA389" i="20" s="1"/>
  <c r="X388" i="20"/>
  <c r="W388" i="20"/>
  <c r="AD388" i="20"/>
  <c r="G483" i="10"/>
  <c r="G482" i="9"/>
  <c r="G482" i="11"/>
  <c r="G476" i="8"/>
  <c r="G476" i="7"/>
  <c r="G475" i="6"/>
  <c r="G476" i="5"/>
  <c r="S387" i="20"/>
  <c r="T388" i="20" s="1"/>
  <c r="U387" i="20"/>
  <c r="AB387" i="20" s="1"/>
  <c r="V387" i="20"/>
  <c r="AE387" i="20" s="1"/>
  <c r="AA387" i="20"/>
  <c r="AF387" i="20"/>
  <c r="AG387" i="20"/>
  <c r="AH387" i="20"/>
  <c r="AI387" i="20"/>
  <c r="AJ387" i="20"/>
  <c r="AK387" i="20"/>
  <c r="AL387" i="20"/>
  <c r="AM387" i="20"/>
  <c r="AN387" i="20"/>
  <c r="AO387" i="20"/>
  <c r="AP387" i="20"/>
  <c r="AQ387" i="20"/>
  <c r="AR387" i="20"/>
  <c r="AS387" i="20"/>
  <c r="BC388" i="20" s="1"/>
  <c r="AT387" i="20"/>
  <c r="AU387" i="20"/>
  <c r="AW387" i="20"/>
  <c r="AY387" i="20"/>
  <c r="AZ387" i="20"/>
  <c r="B338" i="25"/>
  <c r="D338" i="25"/>
  <c r="M338" i="25"/>
  <c r="K338" i="25"/>
  <c r="I338" i="25"/>
  <c r="L482" i="10"/>
  <c r="M482" i="10"/>
  <c r="I481" i="10"/>
  <c r="C482" i="10"/>
  <c r="D482" i="10"/>
  <c r="L481" i="9"/>
  <c r="D481" i="9" s="1"/>
  <c r="M481" i="9"/>
  <c r="I480" i="9"/>
  <c r="C481" i="9"/>
  <c r="L481" i="11"/>
  <c r="M481" i="11"/>
  <c r="I480" i="11"/>
  <c r="G481" i="11"/>
  <c r="C481" i="11"/>
  <c r="D481" i="11"/>
  <c r="L481" i="12"/>
  <c r="D481" i="12" s="1"/>
  <c r="M481" i="12"/>
  <c r="I480" i="12"/>
  <c r="C481" i="12"/>
  <c r="G481" i="12"/>
  <c r="L475" i="8"/>
  <c r="M475" i="8"/>
  <c r="I475" i="8"/>
  <c r="C475" i="8"/>
  <c r="D475" i="8"/>
  <c r="L475" i="7"/>
  <c r="D475" i="7" s="1"/>
  <c r="M475" i="7"/>
  <c r="I475" i="7"/>
  <c r="C475" i="7"/>
  <c r="L474" i="6"/>
  <c r="D474" i="6" s="1"/>
  <c r="M474" i="6"/>
  <c r="I474" i="6"/>
  <c r="L475" i="5"/>
  <c r="D475" i="5" s="1"/>
  <c r="M475" i="5"/>
  <c r="I474" i="5"/>
  <c r="G475" i="7" l="1"/>
  <c r="Y387" i="20"/>
  <c r="BD388" i="20"/>
  <c r="BB388" i="20"/>
  <c r="AC387" i="20"/>
  <c r="AX387" i="20"/>
  <c r="Z387" i="20"/>
  <c r="AV387" i="20"/>
  <c r="BA388" i="20" s="1"/>
  <c r="X387" i="20"/>
  <c r="W387" i="20"/>
  <c r="AD387" i="20"/>
  <c r="G482" i="10"/>
  <c r="G481" i="9"/>
  <c r="G475" i="8"/>
  <c r="G474" i="6"/>
  <c r="G475" i="5"/>
  <c r="S386" i="20"/>
  <c r="T387" i="20" s="1"/>
  <c r="U386" i="20"/>
  <c r="AB386" i="20" s="1"/>
  <c r="V386" i="20"/>
  <c r="AE386" i="20" s="1"/>
  <c r="AA386" i="20"/>
  <c r="AF386" i="20"/>
  <c r="AG386" i="20"/>
  <c r="AH386" i="20"/>
  <c r="AI386" i="20"/>
  <c r="AJ386" i="20"/>
  <c r="AK386" i="20"/>
  <c r="AL386" i="20"/>
  <c r="AM386" i="20"/>
  <c r="AN386" i="20"/>
  <c r="AO386" i="20"/>
  <c r="AP386" i="20"/>
  <c r="AQ386" i="20"/>
  <c r="AR386" i="20"/>
  <c r="AS386" i="20"/>
  <c r="BC387" i="20" s="1"/>
  <c r="AT386" i="20"/>
  <c r="AU386" i="20"/>
  <c r="AW386" i="20"/>
  <c r="AY386" i="20"/>
  <c r="AZ386" i="20"/>
  <c r="B337" i="25"/>
  <c r="D337" i="25"/>
  <c r="M337" i="25"/>
  <c r="K337" i="25"/>
  <c r="I337" i="25"/>
  <c r="L481" i="10"/>
  <c r="M481" i="10"/>
  <c r="I480" i="10"/>
  <c r="C481" i="10"/>
  <c r="D481" i="10"/>
  <c r="L480" i="9"/>
  <c r="M480" i="9"/>
  <c r="I479" i="9"/>
  <c r="C480" i="9"/>
  <c r="D480" i="9"/>
  <c r="L480" i="11"/>
  <c r="M480" i="11"/>
  <c r="I479" i="11"/>
  <c r="C480" i="11"/>
  <c r="D480" i="11"/>
  <c r="L480" i="12"/>
  <c r="D480" i="12" s="1"/>
  <c r="M480" i="12"/>
  <c r="I479" i="12"/>
  <c r="C480" i="12"/>
  <c r="G480" i="12"/>
  <c r="L474" i="8"/>
  <c r="D474" i="8" s="1"/>
  <c r="M474" i="8"/>
  <c r="I474" i="8"/>
  <c r="C474" i="8"/>
  <c r="L474" i="7"/>
  <c r="M474" i="7"/>
  <c r="I474" i="7"/>
  <c r="C474" i="7"/>
  <c r="D474" i="7"/>
  <c r="L473" i="6"/>
  <c r="D473" i="6" s="1"/>
  <c r="M473" i="6"/>
  <c r="I473" i="6"/>
  <c r="L474" i="5"/>
  <c r="D474" i="5" s="1"/>
  <c r="M474" i="5"/>
  <c r="I473" i="5"/>
  <c r="AC386" i="20" l="1"/>
  <c r="Y386" i="20"/>
  <c r="BB387" i="20"/>
  <c r="BD387" i="20"/>
  <c r="AX386" i="20"/>
  <c r="Z386" i="20"/>
  <c r="X386" i="20"/>
  <c r="W386" i="20"/>
  <c r="AV386" i="20"/>
  <c r="BA387" i="20" s="1"/>
  <c r="AD386" i="20"/>
  <c r="G481" i="10"/>
  <c r="G480" i="9"/>
  <c r="G480" i="11"/>
  <c r="G474" i="8"/>
  <c r="G474" i="7"/>
  <c r="G473" i="6"/>
  <c r="G474" i="5"/>
  <c r="B336" i="25"/>
  <c r="D336" i="25"/>
  <c r="M336" i="25"/>
  <c r="K336" i="25"/>
  <c r="I336" i="25"/>
  <c r="L480" i="10"/>
  <c r="M480" i="10"/>
  <c r="C480" i="10"/>
  <c r="L479" i="9"/>
  <c r="M479" i="9"/>
  <c r="C479" i="9"/>
  <c r="L479" i="11"/>
  <c r="M479" i="11"/>
  <c r="C479" i="11"/>
  <c r="L479" i="12"/>
  <c r="D479" i="12" s="1"/>
  <c r="G479" i="12" s="1"/>
  <c r="M479" i="12"/>
  <c r="C479" i="12"/>
  <c r="L473" i="8"/>
  <c r="M473" i="8"/>
  <c r="I473" i="8"/>
  <c r="C473" i="8"/>
  <c r="L473" i="7"/>
  <c r="D473" i="7" s="1"/>
  <c r="M473" i="7"/>
  <c r="I473" i="7"/>
  <c r="C473" i="7"/>
  <c r="L472" i="6"/>
  <c r="D472" i="6" s="1"/>
  <c r="M472" i="6"/>
  <c r="I472" i="6"/>
  <c r="L473" i="5"/>
  <c r="D473" i="5" s="1"/>
  <c r="M473" i="5"/>
  <c r="D480" i="10"/>
  <c r="D479" i="9"/>
  <c r="D479" i="11"/>
  <c r="D473" i="8"/>
  <c r="G480" i="10" l="1"/>
  <c r="G479" i="9"/>
  <c r="G479" i="11"/>
  <c r="G473" i="8"/>
  <c r="G473" i="7"/>
  <c r="G472" i="6"/>
  <c r="G473" i="5"/>
  <c r="B386" i="20"/>
  <c r="B387" i="20"/>
  <c r="B388" i="20"/>
  <c r="B389" i="20"/>
  <c r="B390" i="20"/>
  <c r="S385" i="20"/>
  <c r="T386" i="20" s="1"/>
  <c r="U385" i="20"/>
  <c r="V385" i="20"/>
  <c r="AC385" i="20" s="1"/>
  <c r="AA385" i="20"/>
  <c r="AF385" i="20"/>
  <c r="AG385" i="20"/>
  <c r="AH385" i="20"/>
  <c r="AI385" i="20"/>
  <c r="AJ385" i="20"/>
  <c r="AK385" i="20"/>
  <c r="AL385" i="20"/>
  <c r="AM385" i="20"/>
  <c r="AN385" i="20"/>
  <c r="AO385" i="20"/>
  <c r="AP385" i="20"/>
  <c r="AQ385" i="20"/>
  <c r="AR385" i="20"/>
  <c r="AS385" i="20"/>
  <c r="BC386" i="20" s="1"/>
  <c r="AT385" i="20"/>
  <c r="AU385" i="20"/>
  <c r="AW385" i="20"/>
  <c r="AY385" i="20"/>
  <c r="AZ385" i="20"/>
  <c r="I479" i="10"/>
  <c r="I478" i="9"/>
  <c r="I478" i="11"/>
  <c r="I478" i="12"/>
  <c r="I472" i="5"/>
  <c r="BD386" i="20" l="1"/>
  <c r="BB386" i="20"/>
  <c r="Y385" i="20"/>
  <c r="W385" i="20"/>
  <c r="AE385" i="20"/>
  <c r="AX385" i="20"/>
  <c r="AD385" i="20"/>
  <c r="Z385" i="20"/>
  <c r="AV385" i="20"/>
  <c r="BA386" i="20" s="1"/>
  <c r="AB385" i="20"/>
  <c r="X385" i="20"/>
  <c r="AR380" i="20"/>
  <c r="AR379" i="20"/>
  <c r="AR384" i="20"/>
  <c r="BD385" i="20" l="1"/>
  <c r="BB385" i="20"/>
  <c r="S384" i="20"/>
  <c r="T385" i="20" s="1"/>
  <c r="U384" i="20"/>
  <c r="X384" i="20" s="1"/>
  <c r="V384" i="20"/>
  <c r="Y384" i="20" s="1"/>
  <c r="AA384" i="20"/>
  <c r="AF384" i="20"/>
  <c r="AG384" i="20"/>
  <c r="AH384" i="20"/>
  <c r="AI384" i="20"/>
  <c r="AJ384" i="20"/>
  <c r="AK384" i="20"/>
  <c r="AL384" i="20"/>
  <c r="AM384" i="20"/>
  <c r="AN384" i="20"/>
  <c r="AO384" i="20"/>
  <c r="AP384" i="20"/>
  <c r="AQ384" i="20"/>
  <c r="AS384" i="20"/>
  <c r="BC385" i="20" s="1"/>
  <c r="AT384" i="20"/>
  <c r="AU384" i="20"/>
  <c r="AW384" i="20"/>
  <c r="AY384" i="20"/>
  <c r="AZ384" i="20"/>
  <c r="B335" i="25"/>
  <c r="D335" i="25"/>
  <c r="M335" i="25"/>
  <c r="K335" i="25"/>
  <c r="I335" i="25"/>
  <c r="L479" i="10"/>
  <c r="M479" i="10"/>
  <c r="I478" i="10"/>
  <c r="G479" i="10"/>
  <c r="C479" i="10"/>
  <c r="D479" i="10"/>
  <c r="L478" i="9"/>
  <c r="M478" i="9"/>
  <c r="I477" i="9"/>
  <c r="G478" i="9"/>
  <c r="C478" i="9"/>
  <c r="D478" i="9"/>
  <c r="L478" i="11"/>
  <c r="M478" i="11"/>
  <c r="I477" i="11"/>
  <c r="G478" i="11"/>
  <c r="C478" i="11"/>
  <c r="D478" i="11"/>
  <c r="L478" i="12"/>
  <c r="D478" i="12" s="1"/>
  <c r="M478" i="12"/>
  <c r="I477" i="12"/>
  <c r="C478" i="12"/>
  <c r="G478" i="12"/>
  <c r="L472" i="8"/>
  <c r="D472" i="8" s="1"/>
  <c r="M472" i="8"/>
  <c r="I472" i="8"/>
  <c r="C472" i="8"/>
  <c r="L472" i="7"/>
  <c r="M472" i="7"/>
  <c r="I472" i="7"/>
  <c r="C472" i="7"/>
  <c r="D472" i="7"/>
  <c r="L471" i="6"/>
  <c r="D471" i="6" s="1"/>
  <c r="M471" i="6"/>
  <c r="I471" i="6"/>
  <c r="L472" i="5"/>
  <c r="D472" i="5" s="1"/>
  <c r="M472" i="5"/>
  <c r="AE384" i="20" l="1"/>
  <c r="AC384" i="20"/>
  <c r="W384" i="20"/>
  <c r="AX384" i="20"/>
  <c r="AD384" i="20"/>
  <c r="Z384" i="20"/>
  <c r="AV384" i="20"/>
  <c r="BA385" i="20" s="1"/>
  <c r="AB384" i="20"/>
  <c r="G472" i="8"/>
  <c r="G472" i="7"/>
  <c r="G471" i="6"/>
  <c r="G472" i="5"/>
  <c r="I471" i="5"/>
  <c r="I470" i="5"/>
  <c r="S383" i="20"/>
  <c r="T384" i="20" s="1"/>
  <c r="U383" i="20"/>
  <c r="X383" i="20" s="1"/>
  <c r="V383" i="20"/>
  <c r="AE383" i="20" s="1"/>
  <c r="AA383" i="20"/>
  <c r="AF383" i="20"/>
  <c r="AG383" i="20"/>
  <c r="AH383" i="20"/>
  <c r="AI383" i="20"/>
  <c r="AJ383" i="20"/>
  <c r="AK383" i="20"/>
  <c r="AL383" i="20"/>
  <c r="AM383" i="20"/>
  <c r="AN383" i="20"/>
  <c r="AO383" i="20"/>
  <c r="AP383" i="20"/>
  <c r="AQ383" i="20"/>
  <c r="AR383" i="20"/>
  <c r="AS383" i="20"/>
  <c r="BC384" i="20" s="1"/>
  <c r="AT383" i="20"/>
  <c r="AU383" i="20"/>
  <c r="AW383" i="20"/>
  <c r="AY383" i="20"/>
  <c r="AZ383" i="20"/>
  <c r="B334" i="25"/>
  <c r="D334" i="25"/>
  <c r="M334" i="25"/>
  <c r="K334" i="25"/>
  <c r="I334" i="25"/>
  <c r="L478" i="10"/>
  <c r="M478" i="10"/>
  <c r="I477" i="10"/>
  <c r="C478" i="10"/>
  <c r="D478" i="10"/>
  <c r="L477" i="9"/>
  <c r="M477" i="9"/>
  <c r="I476" i="9"/>
  <c r="C477" i="9"/>
  <c r="D477" i="9"/>
  <c r="L477" i="11"/>
  <c r="M477" i="11"/>
  <c r="I476" i="11"/>
  <c r="C477" i="11"/>
  <c r="D477" i="11"/>
  <c r="L477" i="12"/>
  <c r="M477" i="12"/>
  <c r="I476" i="12"/>
  <c r="C477" i="12"/>
  <c r="L471" i="8"/>
  <c r="D471" i="8" s="1"/>
  <c r="M471" i="8"/>
  <c r="I471" i="8"/>
  <c r="C471" i="8"/>
  <c r="L471" i="7"/>
  <c r="M471" i="7"/>
  <c r="I471" i="7"/>
  <c r="C471" i="7"/>
  <c r="D471" i="7"/>
  <c r="L470" i="6"/>
  <c r="D470" i="6" s="1"/>
  <c r="M470" i="6"/>
  <c r="I470" i="6"/>
  <c r="L471" i="5"/>
  <c r="M471" i="5"/>
  <c r="D471" i="5"/>
  <c r="AD383" i="20" l="1"/>
  <c r="Z383" i="20"/>
  <c r="W383" i="20"/>
  <c r="D477" i="12"/>
  <c r="G477" i="12" s="1"/>
  <c r="Y383" i="20"/>
  <c r="AC383" i="20"/>
  <c r="AV383" i="20"/>
  <c r="BA384" i="20" s="1"/>
  <c r="BD384" i="20"/>
  <c r="BB384" i="20"/>
  <c r="AB383" i="20"/>
  <c r="AX383" i="20"/>
  <c r="G478" i="10"/>
  <c r="G477" i="9"/>
  <c r="G477" i="11"/>
  <c r="G471" i="8"/>
  <c r="G471" i="7"/>
  <c r="G470" i="6"/>
  <c r="G471" i="5"/>
  <c r="S382" i="20"/>
  <c r="T383" i="20" s="1"/>
  <c r="U382" i="20"/>
  <c r="X382" i="20" s="1"/>
  <c r="V382" i="20"/>
  <c r="Y382" i="20" s="1"/>
  <c r="AA382" i="20"/>
  <c r="AF382" i="20"/>
  <c r="AG382" i="20"/>
  <c r="AH382" i="20"/>
  <c r="AI382" i="20"/>
  <c r="AJ382" i="20"/>
  <c r="AK382" i="20"/>
  <c r="AL382" i="20"/>
  <c r="AM382" i="20"/>
  <c r="AN382" i="20"/>
  <c r="AO382" i="20"/>
  <c r="AP382" i="20"/>
  <c r="AQ382" i="20"/>
  <c r="AR382" i="20"/>
  <c r="AS382" i="20"/>
  <c r="BC383" i="20" s="1"/>
  <c r="AT382" i="20"/>
  <c r="AU382" i="20"/>
  <c r="AV382" i="20"/>
  <c r="BA383" i="20" s="1"/>
  <c r="AW382" i="20"/>
  <c r="AY382" i="20"/>
  <c r="AZ382" i="20"/>
  <c r="B333" i="25"/>
  <c r="D333" i="25"/>
  <c r="M333" i="25"/>
  <c r="K333" i="25"/>
  <c r="I333" i="25"/>
  <c r="L477" i="10"/>
  <c r="D477" i="10" s="1"/>
  <c r="M477" i="10"/>
  <c r="I476" i="10"/>
  <c r="C477" i="10"/>
  <c r="L476" i="9"/>
  <c r="D476" i="9" s="1"/>
  <c r="M476" i="9"/>
  <c r="I475" i="9"/>
  <c r="C476" i="9"/>
  <c r="L476" i="11"/>
  <c r="D476" i="11" s="1"/>
  <c r="M476" i="11"/>
  <c r="I475" i="11"/>
  <c r="C476" i="11"/>
  <c r="L476" i="12"/>
  <c r="D476" i="12" s="1"/>
  <c r="M476" i="12"/>
  <c r="I475" i="12"/>
  <c r="C476" i="12"/>
  <c r="G476" i="12"/>
  <c r="L470" i="8"/>
  <c r="D470" i="8" s="1"/>
  <c r="M470" i="8"/>
  <c r="I470" i="8"/>
  <c r="C470" i="8"/>
  <c r="L470" i="7"/>
  <c r="D470" i="7" s="1"/>
  <c r="M470" i="7"/>
  <c r="I470" i="7"/>
  <c r="C470" i="7"/>
  <c r="L469" i="6"/>
  <c r="D469" i="6" s="1"/>
  <c r="M469" i="6"/>
  <c r="I469" i="6"/>
  <c r="L470" i="5"/>
  <c r="D470" i="5" s="1"/>
  <c r="M470" i="5"/>
  <c r="I469" i="5"/>
  <c r="AE382" i="20" l="1"/>
  <c r="AB382" i="20"/>
  <c r="W382" i="20"/>
  <c r="Z382" i="20"/>
  <c r="AX382" i="20"/>
  <c r="AD382" i="20"/>
  <c r="AC382" i="20"/>
  <c r="BB383" i="20"/>
  <c r="BD383" i="20"/>
  <c r="G477" i="10"/>
  <c r="G476" i="9"/>
  <c r="G476" i="11"/>
  <c r="G470" i="8"/>
  <c r="G470" i="7"/>
  <c r="G469" i="6"/>
  <c r="G470" i="5"/>
  <c r="S381" i="20"/>
  <c r="T382" i="20" s="1"/>
  <c r="U381" i="20"/>
  <c r="V381" i="20"/>
  <c r="Y381" i="20" s="1"/>
  <c r="AA381" i="20"/>
  <c r="AF381" i="20"/>
  <c r="AG381" i="20"/>
  <c r="AH381" i="20"/>
  <c r="AI381" i="20"/>
  <c r="AJ381" i="20"/>
  <c r="AK381" i="20"/>
  <c r="AL381" i="20"/>
  <c r="AM381" i="20"/>
  <c r="AN381" i="20"/>
  <c r="AO381" i="20"/>
  <c r="AP381" i="20"/>
  <c r="AQ381" i="20"/>
  <c r="AR381" i="20"/>
  <c r="AS381" i="20"/>
  <c r="BC382" i="20" s="1"/>
  <c r="AT381" i="20"/>
  <c r="AU381" i="20"/>
  <c r="AW381" i="20"/>
  <c r="AY381" i="20"/>
  <c r="AZ381" i="20"/>
  <c r="BB381" i="20"/>
  <c r="BD381" i="20"/>
  <c r="B332" i="25"/>
  <c r="D332" i="25"/>
  <c r="M332" i="25"/>
  <c r="K332" i="25"/>
  <c r="I332" i="25"/>
  <c r="L476" i="10"/>
  <c r="M476" i="10"/>
  <c r="I475" i="10"/>
  <c r="G476" i="10"/>
  <c r="C476" i="10"/>
  <c r="D476" i="10"/>
  <c r="L475" i="9"/>
  <c r="M475" i="9"/>
  <c r="I474" i="9"/>
  <c r="G475" i="9"/>
  <c r="C475" i="9"/>
  <c r="D475" i="9"/>
  <c r="L475" i="11"/>
  <c r="M475" i="11"/>
  <c r="I474" i="11"/>
  <c r="C475" i="11"/>
  <c r="D475" i="11"/>
  <c r="L475" i="12"/>
  <c r="D475" i="12" s="1"/>
  <c r="G475" i="12" s="1"/>
  <c r="M475" i="12"/>
  <c r="I474" i="12"/>
  <c r="C475" i="12"/>
  <c r="L469" i="8"/>
  <c r="M469" i="8"/>
  <c r="I469" i="8"/>
  <c r="C469" i="8"/>
  <c r="D469" i="8"/>
  <c r="L469" i="7"/>
  <c r="D469" i="7" s="1"/>
  <c r="M469" i="7"/>
  <c r="I469" i="7"/>
  <c r="C469" i="7"/>
  <c r="L468" i="6"/>
  <c r="D468" i="6" s="1"/>
  <c r="M468" i="6"/>
  <c r="I468" i="6"/>
  <c r="L469" i="5"/>
  <c r="D469" i="5" s="1"/>
  <c r="M469" i="5"/>
  <c r="I468" i="5"/>
  <c r="Z381" i="20" l="1"/>
  <c r="AE381" i="20"/>
  <c r="AC381" i="20"/>
  <c r="AX381" i="20"/>
  <c r="AV381" i="20"/>
  <c r="BA382" i="20" s="1"/>
  <c r="X381" i="20"/>
  <c r="AB381" i="20"/>
  <c r="W381" i="20"/>
  <c r="AD381" i="20"/>
  <c r="BD382" i="20"/>
  <c r="BB382" i="20"/>
  <c r="G475" i="11"/>
  <c r="G469" i="8"/>
  <c r="G469" i="7"/>
  <c r="G468" i="6"/>
  <c r="G469" i="5"/>
  <c r="BD380" i="20"/>
  <c r="B331" i="25"/>
  <c r="D331" i="25"/>
  <c r="M331" i="25"/>
  <c r="K331" i="25"/>
  <c r="I331" i="25"/>
  <c r="L475" i="10"/>
  <c r="M475" i="10"/>
  <c r="C475" i="10"/>
  <c r="L474" i="9"/>
  <c r="M474" i="9"/>
  <c r="C474" i="9"/>
  <c r="L474" i="11"/>
  <c r="M474" i="11"/>
  <c r="C474" i="11"/>
  <c r="L474" i="12"/>
  <c r="D474" i="12" s="1"/>
  <c r="M474" i="12"/>
  <c r="C474" i="12"/>
  <c r="L468" i="8"/>
  <c r="M468" i="8"/>
  <c r="I468" i="8"/>
  <c r="C468" i="8"/>
  <c r="L468" i="7"/>
  <c r="M468" i="7"/>
  <c r="I468" i="7"/>
  <c r="C468" i="7"/>
  <c r="L467" i="6"/>
  <c r="D467" i="6" s="1"/>
  <c r="M467" i="6"/>
  <c r="I467" i="6"/>
  <c r="L468" i="5"/>
  <c r="M468" i="5"/>
  <c r="B385" i="20" l="1"/>
  <c r="B384" i="20"/>
  <c r="B383" i="20"/>
  <c r="B382" i="20"/>
  <c r="B381" i="20"/>
  <c r="I473" i="11"/>
  <c r="I473" i="12"/>
  <c r="I473" i="9"/>
  <c r="I474" i="10"/>
  <c r="S380" i="20"/>
  <c r="T381" i="20" s="1"/>
  <c r="U380" i="20"/>
  <c r="V380" i="20"/>
  <c r="Y380" i="20" s="1"/>
  <c r="AA380" i="20"/>
  <c r="AF380" i="20"/>
  <c r="AG380" i="20"/>
  <c r="AH380" i="20"/>
  <c r="AI380" i="20"/>
  <c r="AJ380" i="20"/>
  <c r="AK380" i="20"/>
  <c r="AL380" i="20"/>
  <c r="AM380" i="20"/>
  <c r="AN380" i="20"/>
  <c r="AO380" i="20"/>
  <c r="AP380" i="20"/>
  <c r="AQ380" i="20"/>
  <c r="AS380" i="20"/>
  <c r="BC381" i="20" s="1"/>
  <c r="AT380" i="20"/>
  <c r="AU380" i="20"/>
  <c r="AW380" i="20"/>
  <c r="AY380" i="20"/>
  <c r="AZ380" i="20"/>
  <c r="BB380" i="20"/>
  <c r="D475" i="10"/>
  <c r="I473" i="10"/>
  <c r="D474" i="9"/>
  <c r="I472" i="9"/>
  <c r="D474" i="11"/>
  <c r="I472" i="11"/>
  <c r="G474" i="12"/>
  <c r="I472" i="12"/>
  <c r="D468" i="8"/>
  <c r="D468" i="7"/>
  <c r="D468" i="5"/>
  <c r="AE380" i="20" l="1"/>
  <c r="AC380" i="20"/>
  <c r="Z380" i="20"/>
  <c r="AX380" i="20"/>
  <c r="AV380" i="20"/>
  <c r="BA381" i="20" s="1"/>
  <c r="AB380" i="20"/>
  <c r="X380" i="20"/>
  <c r="W380" i="20"/>
  <c r="AD380" i="20"/>
  <c r="G475" i="10"/>
  <c r="G474" i="9"/>
  <c r="G474" i="11"/>
  <c r="G468" i="8"/>
  <c r="G468" i="7"/>
  <c r="G467" i="6"/>
  <c r="G468" i="5"/>
  <c r="I467" i="5"/>
  <c r="I466" i="5"/>
  <c r="S379" i="20"/>
  <c r="T380" i="20" s="1"/>
  <c r="U379" i="20"/>
  <c r="X379" i="20" s="1"/>
  <c r="V379" i="20"/>
  <c r="Y379" i="20" s="1"/>
  <c r="AA379" i="20"/>
  <c r="AF379" i="20"/>
  <c r="AG379" i="20"/>
  <c r="AH379" i="20"/>
  <c r="AI379" i="20"/>
  <c r="AJ379" i="20"/>
  <c r="AK379" i="20"/>
  <c r="AL379" i="20"/>
  <c r="AM379" i="20"/>
  <c r="AN379" i="20"/>
  <c r="AO379" i="20"/>
  <c r="AP379" i="20"/>
  <c r="AQ379" i="20"/>
  <c r="AS379" i="20"/>
  <c r="BC380" i="20" s="1"/>
  <c r="AT379" i="20"/>
  <c r="AU379" i="20"/>
  <c r="AW379" i="20"/>
  <c r="AY379" i="20"/>
  <c r="AZ379" i="20"/>
  <c r="B330" i="25"/>
  <c r="D330" i="25"/>
  <c r="M330" i="25"/>
  <c r="K330" i="25"/>
  <c r="I330" i="25"/>
  <c r="L474" i="10"/>
  <c r="M474" i="10"/>
  <c r="C474" i="10"/>
  <c r="D474" i="10"/>
  <c r="L473" i="9"/>
  <c r="M473" i="9"/>
  <c r="C473" i="9"/>
  <c r="D473" i="9"/>
  <c r="L473" i="11"/>
  <c r="M473" i="11"/>
  <c r="C473" i="11"/>
  <c r="D473" i="11"/>
  <c r="L473" i="12"/>
  <c r="D473" i="12" s="1"/>
  <c r="G473" i="12" s="1"/>
  <c r="M473" i="12"/>
  <c r="C473" i="12"/>
  <c r="L467" i="8"/>
  <c r="M467" i="8"/>
  <c r="I467" i="8"/>
  <c r="C467" i="8"/>
  <c r="D467" i="8"/>
  <c r="L467" i="7"/>
  <c r="D467" i="7" s="1"/>
  <c r="M467" i="7"/>
  <c r="I467" i="7"/>
  <c r="C467" i="7"/>
  <c r="L466" i="6"/>
  <c r="D466" i="6" s="1"/>
  <c r="M466" i="6"/>
  <c r="I466" i="6"/>
  <c r="G466" i="6"/>
  <c r="L467" i="5"/>
  <c r="D467" i="5" s="1"/>
  <c r="G467" i="5" s="1"/>
  <c r="M467" i="5"/>
  <c r="AE379" i="20" l="1"/>
  <c r="AC379" i="20"/>
  <c r="W379" i="20"/>
  <c r="AX379" i="20"/>
  <c r="AD379" i="20"/>
  <c r="Z379" i="20"/>
  <c r="AB379" i="20"/>
  <c r="AV379" i="20"/>
  <c r="BA380" i="20" s="1"/>
  <c r="G474" i="10"/>
  <c r="G473" i="9"/>
  <c r="G473" i="11"/>
  <c r="G467" i="8"/>
  <c r="G467" i="7"/>
  <c r="S378" i="20"/>
  <c r="T379" i="20" s="1"/>
  <c r="U378" i="20"/>
  <c r="V378" i="20"/>
  <c r="AC378" i="20" s="1"/>
  <c r="AA378" i="20"/>
  <c r="AF378" i="20"/>
  <c r="AG378" i="20"/>
  <c r="AH378" i="20"/>
  <c r="AI378" i="20"/>
  <c r="AJ378" i="20"/>
  <c r="AK378" i="20"/>
  <c r="AL378" i="20"/>
  <c r="AM378" i="20"/>
  <c r="AN378" i="20"/>
  <c r="AO378" i="20"/>
  <c r="AP378" i="20"/>
  <c r="AQ378" i="20"/>
  <c r="AR378" i="20"/>
  <c r="AS378" i="20"/>
  <c r="BC379" i="20" s="1"/>
  <c r="AT378" i="20"/>
  <c r="AU378" i="20"/>
  <c r="AW378" i="20"/>
  <c r="AY378" i="20"/>
  <c r="AZ378" i="20"/>
  <c r="B329" i="25"/>
  <c r="D329" i="25"/>
  <c r="M329" i="25"/>
  <c r="K329" i="25"/>
  <c r="I329" i="25"/>
  <c r="L473" i="10"/>
  <c r="D473" i="10" s="1"/>
  <c r="M473" i="10"/>
  <c r="I472" i="10"/>
  <c r="C473" i="10"/>
  <c r="L472" i="9"/>
  <c r="M472" i="9"/>
  <c r="I471" i="9"/>
  <c r="C472" i="9"/>
  <c r="D472" i="9"/>
  <c r="L472" i="11"/>
  <c r="M472" i="11"/>
  <c r="I471" i="11"/>
  <c r="C472" i="11"/>
  <c r="D472" i="11"/>
  <c r="L472" i="12"/>
  <c r="D472" i="12" s="1"/>
  <c r="G472" i="12" s="1"/>
  <c r="M472" i="12"/>
  <c r="I471" i="12"/>
  <c r="C472" i="12"/>
  <c r="L466" i="8"/>
  <c r="M466" i="8"/>
  <c r="I466" i="8"/>
  <c r="C466" i="8"/>
  <c r="D466" i="8"/>
  <c r="G466" i="8" s="1"/>
  <c r="L466" i="7"/>
  <c r="D466" i="7" s="1"/>
  <c r="G466" i="7" s="1"/>
  <c r="M466" i="7"/>
  <c r="I466" i="7"/>
  <c r="C466" i="7"/>
  <c r="L465" i="6"/>
  <c r="D465" i="6" s="1"/>
  <c r="M465" i="6"/>
  <c r="I465" i="6"/>
  <c r="L466" i="5"/>
  <c r="D466" i="5" s="1"/>
  <c r="M466" i="5"/>
  <c r="I465" i="5"/>
  <c r="AE378" i="20" l="1"/>
  <c r="BD379" i="20"/>
  <c r="BB379" i="20"/>
  <c r="Y378" i="20"/>
  <c r="W378" i="20"/>
  <c r="AV378" i="20"/>
  <c r="BA379" i="20" s="1"/>
  <c r="AB378" i="20"/>
  <c r="X378" i="20"/>
  <c r="AX378" i="20"/>
  <c r="AD378" i="20"/>
  <c r="Z378" i="20"/>
  <c r="G473" i="10"/>
  <c r="G472" i="9"/>
  <c r="G472" i="11"/>
  <c r="G465" i="6"/>
  <c r="G466" i="5"/>
  <c r="S377" i="20"/>
  <c r="T378" i="20" s="1"/>
  <c r="U377" i="20"/>
  <c r="X377" i="20" s="1"/>
  <c r="V377" i="20"/>
  <c r="AA377" i="20"/>
  <c r="AE377" i="20"/>
  <c r="AF377" i="20"/>
  <c r="AG377" i="20"/>
  <c r="AH377" i="20"/>
  <c r="AI377" i="20"/>
  <c r="AJ377" i="20"/>
  <c r="AK377" i="20"/>
  <c r="AL377" i="20"/>
  <c r="AM377" i="20"/>
  <c r="AN377" i="20"/>
  <c r="AO377" i="20"/>
  <c r="AP377" i="20"/>
  <c r="AQ377" i="20"/>
  <c r="AR377" i="20"/>
  <c r="AS377" i="20"/>
  <c r="BC378" i="20" s="1"/>
  <c r="AT377" i="20"/>
  <c r="AU377" i="20"/>
  <c r="AW377" i="20"/>
  <c r="AY377" i="20"/>
  <c r="AZ377" i="20"/>
  <c r="B328" i="25"/>
  <c r="D328" i="25"/>
  <c r="M328" i="25"/>
  <c r="K328" i="25"/>
  <c r="I328" i="25"/>
  <c r="L472" i="10"/>
  <c r="D472" i="10" s="1"/>
  <c r="M472" i="10"/>
  <c r="I471" i="10"/>
  <c r="C472" i="10"/>
  <c r="L471" i="9"/>
  <c r="M471" i="9"/>
  <c r="I470" i="9"/>
  <c r="C471" i="9"/>
  <c r="D471" i="9"/>
  <c r="L471" i="11"/>
  <c r="D471" i="11" s="1"/>
  <c r="M471" i="11"/>
  <c r="I470" i="11"/>
  <c r="C471" i="11"/>
  <c r="L471" i="12"/>
  <c r="M471" i="12"/>
  <c r="I470" i="12"/>
  <c r="C471" i="12"/>
  <c r="L465" i="8"/>
  <c r="D465" i="8" s="1"/>
  <c r="M465" i="8"/>
  <c r="I465" i="8"/>
  <c r="C465" i="8"/>
  <c r="L465" i="7"/>
  <c r="D465" i="7" s="1"/>
  <c r="M465" i="7"/>
  <c r="I465" i="7"/>
  <c r="C465" i="7"/>
  <c r="L464" i="6"/>
  <c r="D464" i="6" s="1"/>
  <c r="M464" i="6"/>
  <c r="I464" i="6"/>
  <c r="L465" i="5"/>
  <c r="D465" i="5" s="1"/>
  <c r="M465" i="5"/>
  <c r="I464" i="5"/>
  <c r="AB377" i="20" l="1"/>
  <c r="W377" i="20"/>
  <c r="Z377" i="20"/>
  <c r="AD377" i="20"/>
  <c r="D471" i="12"/>
  <c r="G471" i="12" s="1"/>
  <c r="AV377" i="20"/>
  <c r="BA378" i="20" s="1"/>
  <c r="BD378" i="20"/>
  <c r="BB378" i="20"/>
  <c r="AX377" i="20"/>
  <c r="AC377" i="20"/>
  <c r="Y377" i="20"/>
  <c r="G472" i="10"/>
  <c r="G471" i="9"/>
  <c r="G471" i="11"/>
  <c r="G465" i="8"/>
  <c r="G465" i="7"/>
  <c r="G464" i="6"/>
  <c r="G465" i="5"/>
  <c r="S376" i="20"/>
  <c r="T377" i="20" s="1"/>
  <c r="U376" i="20"/>
  <c r="X376" i="20" s="1"/>
  <c r="V376" i="20"/>
  <c r="AA376" i="20"/>
  <c r="AF376" i="20"/>
  <c r="AG376" i="20"/>
  <c r="AH376" i="20"/>
  <c r="AI376" i="20"/>
  <c r="AJ376" i="20"/>
  <c r="AK376" i="20"/>
  <c r="AL376" i="20"/>
  <c r="AM376" i="20"/>
  <c r="AN376" i="20"/>
  <c r="AO376" i="20"/>
  <c r="AP376" i="20"/>
  <c r="AQ376" i="20"/>
  <c r="AR376" i="20"/>
  <c r="AS376" i="20"/>
  <c r="BC377" i="20" s="1"/>
  <c r="AT376" i="20"/>
  <c r="AU376" i="20"/>
  <c r="AW376" i="20"/>
  <c r="AY376" i="20"/>
  <c r="AZ376" i="20"/>
  <c r="B327" i="25"/>
  <c r="D327" i="25"/>
  <c r="M327" i="25"/>
  <c r="K327" i="25"/>
  <c r="I327" i="25"/>
  <c r="L471" i="10"/>
  <c r="M471" i="10"/>
  <c r="I470" i="10"/>
  <c r="G471" i="10"/>
  <c r="C471" i="10"/>
  <c r="D471" i="10"/>
  <c r="L470" i="9"/>
  <c r="D470" i="9" s="1"/>
  <c r="M470" i="9"/>
  <c r="I469" i="9"/>
  <c r="C470" i="9"/>
  <c r="L470" i="11"/>
  <c r="D470" i="11" s="1"/>
  <c r="M470" i="11"/>
  <c r="I469" i="11"/>
  <c r="C470" i="11"/>
  <c r="L470" i="12"/>
  <c r="D470" i="12" s="1"/>
  <c r="G470" i="12" s="1"/>
  <c r="M470" i="12"/>
  <c r="I469" i="12"/>
  <c r="C470" i="12"/>
  <c r="L464" i="8"/>
  <c r="M464" i="8"/>
  <c r="I464" i="8"/>
  <c r="C464" i="8"/>
  <c r="D464" i="8"/>
  <c r="G464" i="8" s="1"/>
  <c r="L464" i="7"/>
  <c r="D464" i="7" s="1"/>
  <c r="M464" i="7"/>
  <c r="I464" i="7"/>
  <c r="C464" i="7"/>
  <c r="L463" i="6"/>
  <c r="D463" i="6" s="1"/>
  <c r="G463" i="6" s="1"/>
  <c r="M463" i="6"/>
  <c r="I463" i="6"/>
  <c r="L464" i="5"/>
  <c r="D464" i="5" s="1"/>
  <c r="M464" i="5"/>
  <c r="I463" i="5"/>
  <c r="Z376" i="20" l="1"/>
  <c r="AD376" i="20"/>
  <c r="AX376" i="20"/>
  <c r="AB376" i="20"/>
  <c r="W376" i="20"/>
  <c r="AV376" i="20"/>
  <c r="BA377" i="20" s="1"/>
  <c r="BB377" i="20"/>
  <c r="BD377" i="20"/>
  <c r="AC376" i="20"/>
  <c r="Y376" i="20"/>
  <c r="AE376" i="20"/>
  <c r="G470" i="9"/>
  <c r="G470" i="11"/>
  <c r="G464" i="7"/>
  <c r="G464" i="5"/>
  <c r="B326" i="25"/>
  <c r="D326" i="25"/>
  <c r="M326" i="25"/>
  <c r="K326" i="25"/>
  <c r="I326" i="25"/>
  <c r="L470" i="10"/>
  <c r="M470" i="10"/>
  <c r="C470" i="10"/>
  <c r="L469" i="9"/>
  <c r="M469" i="9"/>
  <c r="C469" i="9"/>
  <c r="L469" i="11"/>
  <c r="M469" i="11"/>
  <c r="C469" i="11"/>
  <c r="L469" i="12"/>
  <c r="D469" i="12" s="1"/>
  <c r="M469" i="12"/>
  <c r="C469" i="12"/>
  <c r="L463" i="8"/>
  <c r="M463" i="8"/>
  <c r="I463" i="8"/>
  <c r="C463" i="8"/>
  <c r="L463" i="7"/>
  <c r="M463" i="7"/>
  <c r="I463" i="7"/>
  <c r="C463" i="7"/>
  <c r="L462" i="6"/>
  <c r="D462" i="6" s="1"/>
  <c r="M462" i="6"/>
  <c r="I462" i="6"/>
  <c r="L463" i="5"/>
  <c r="M463" i="5"/>
  <c r="B380" i="20" l="1"/>
  <c r="B379" i="20"/>
  <c r="B378" i="20"/>
  <c r="B377" i="20"/>
  <c r="B376" i="20"/>
  <c r="D470" i="10"/>
  <c r="I469" i="10"/>
  <c r="D469" i="9"/>
  <c r="I468" i="9"/>
  <c r="D469" i="11"/>
  <c r="I468" i="11"/>
  <c r="G469" i="12"/>
  <c r="I468" i="12"/>
  <c r="D463" i="8"/>
  <c r="D463" i="7"/>
  <c r="D463" i="5"/>
  <c r="S375" i="20"/>
  <c r="T376" i="20" s="1"/>
  <c r="U375" i="20"/>
  <c r="V375" i="20"/>
  <c r="Y375" i="20" s="1"/>
  <c r="AA375" i="20"/>
  <c r="AF375" i="20"/>
  <c r="AG375" i="20"/>
  <c r="AH375" i="20"/>
  <c r="AI375" i="20"/>
  <c r="AJ375" i="20"/>
  <c r="AK375" i="20"/>
  <c r="AL375" i="20"/>
  <c r="AM375" i="20"/>
  <c r="AN375" i="20"/>
  <c r="AO375" i="20"/>
  <c r="AP375" i="20"/>
  <c r="AQ375" i="20"/>
  <c r="AR375" i="20"/>
  <c r="AS375" i="20"/>
  <c r="BC376" i="20" s="1"/>
  <c r="AT375" i="20"/>
  <c r="AU375" i="20"/>
  <c r="AW375" i="20"/>
  <c r="AY375" i="20"/>
  <c r="AZ375" i="20"/>
  <c r="I462" i="5"/>
  <c r="BD376" i="20" l="1"/>
  <c r="BB376" i="20"/>
  <c r="G470" i="10"/>
  <c r="G469" i="9"/>
  <c r="G469" i="11"/>
  <c r="G463" i="8"/>
  <c r="G463" i="7"/>
  <c r="G462" i="6"/>
  <c r="G463" i="5"/>
  <c r="AE375" i="20"/>
  <c r="AC375" i="20"/>
  <c r="W375" i="20"/>
  <c r="AX375" i="20"/>
  <c r="AD375" i="20"/>
  <c r="Z375" i="20"/>
  <c r="AV375" i="20"/>
  <c r="BA376" i="20" s="1"/>
  <c r="AB375" i="20"/>
  <c r="X375" i="20"/>
  <c r="B325" i="25"/>
  <c r="D325" i="25"/>
  <c r="M325" i="25"/>
  <c r="K325" i="25"/>
  <c r="I325" i="25"/>
  <c r="L469" i="10"/>
  <c r="M469" i="10"/>
  <c r="I468" i="10"/>
  <c r="C469" i="10"/>
  <c r="L468" i="9"/>
  <c r="M468" i="9"/>
  <c r="I467" i="9"/>
  <c r="C468" i="9"/>
  <c r="L468" i="11"/>
  <c r="M468" i="11"/>
  <c r="I467" i="11"/>
  <c r="C468" i="11"/>
  <c r="L468" i="12"/>
  <c r="D468" i="12" s="1"/>
  <c r="M468" i="12"/>
  <c r="I467" i="12"/>
  <c r="C468" i="12"/>
  <c r="L462" i="8"/>
  <c r="M462" i="8"/>
  <c r="I462" i="8"/>
  <c r="C462" i="8"/>
  <c r="L462" i="7"/>
  <c r="M462" i="7"/>
  <c r="I462" i="7"/>
  <c r="C462" i="7"/>
  <c r="L461" i="6"/>
  <c r="D461" i="6" s="1"/>
  <c r="M461" i="6"/>
  <c r="I461" i="6"/>
  <c r="L462" i="5"/>
  <c r="D462" i="5" s="1"/>
  <c r="M462" i="5"/>
  <c r="D469" i="10"/>
  <c r="D468" i="9"/>
  <c r="D468" i="11"/>
  <c r="G468" i="12"/>
  <c r="D462" i="8"/>
  <c r="D462" i="7"/>
  <c r="G469" i="10" l="1"/>
  <c r="G468" i="9"/>
  <c r="G468" i="11"/>
  <c r="G462" i="8"/>
  <c r="G462" i="7"/>
  <c r="G461" i="6"/>
  <c r="G462" i="5"/>
  <c r="I464" i="9"/>
  <c r="S374" i="20"/>
  <c r="T375" i="20" s="1"/>
  <c r="U374" i="20"/>
  <c r="V374" i="20"/>
  <c r="Y374" i="20" s="1"/>
  <c r="AA374" i="20"/>
  <c r="AF374" i="20"/>
  <c r="AG374" i="20"/>
  <c r="AH374" i="20"/>
  <c r="AI374" i="20"/>
  <c r="AJ374" i="20"/>
  <c r="AK374" i="20"/>
  <c r="AL374" i="20"/>
  <c r="AM374" i="20"/>
  <c r="AN374" i="20"/>
  <c r="AO374" i="20"/>
  <c r="AP374" i="20"/>
  <c r="AQ374" i="20"/>
  <c r="AR374" i="20"/>
  <c r="AS374" i="20"/>
  <c r="BC375" i="20" s="1"/>
  <c r="AT374" i="20"/>
  <c r="AU374" i="20"/>
  <c r="AW374" i="20"/>
  <c r="AY374" i="20"/>
  <c r="AZ374" i="20"/>
  <c r="I461" i="5"/>
  <c r="BD375" i="20" l="1"/>
  <c r="BB375" i="20"/>
  <c r="AE374" i="20"/>
  <c r="AC374" i="20"/>
  <c r="W374" i="20"/>
  <c r="AX374" i="20"/>
  <c r="AD374" i="20"/>
  <c r="Z374" i="20"/>
  <c r="AV374" i="20"/>
  <c r="BA375" i="20" s="1"/>
  <c r="AB374" i="20"/>
  <c r="X374" i="20"/>
  <c r="S373" i="20"/>
  <c r="T374" i="20" s="1"/>
  <c r="U373" i="20"/>
  <c r="V373" i="20"/>
  <c r="AE373" i="20" s="1"/>
  <c r="AA373" i="20"/>
  <c r="AD373" i="20"/>
  <c r="AF373" i="20"/>
  <c r="AG373" i="20"/>
  <c r="AH373" i="20"/>
  <c r="AI373" i="20"/>
  <c r="AJ373" i="20"/>
  <c r="AK373" i="20"/>
  <c r="AL373" i="20"/>
  <c r="AM373" i="20"/>
  <c r="AN373" i="20"/>
  <c r="AO373" i="20"/>
  <c r="AP373" i="20"/>
  <c r="AQ373" i="20"/>
  <c r="AR373" i="20"/>
  <c r="AS373" i="20"/>
  <c r="BC374" i="20" s="1"/>
  <c r="AT373" i="20"/>
  <c r="AU373" i="20"/>
  <c r="AW373" i="20"/>
  <c r="AY373" i="20"/>
  <c r="AZ373" i="20"/>
  <c r="B324" i="25"/>
  <c r="D324" i="25"/>
  <c r="M324" i="25"/>
  <c r="K324" i="25"/>
  <c r="I324" i="25"/>
  <c r="L468" i="10"/>
  <c r="M468" i="10"/>
  <c r="I467" i="10"/>
  <c r="C468" i="10"/>
  <c r="D468" i="10"/>
  <c r="L467" i="9"/>
  <c r="M467" i="9"/>
  <c r="I466" i="9"/>
  <c r="C467" i="9"/>
  <c r="D467" i="9"/>
  <c r="L467" i="11"/>
  <c r="D467" i="11" s="1"/>
  <c r="M467" i="11"/>
  <c r="I466" i="11"/>
  <c r="C467" i="11"/>
  <c r="L467" i="12"/>
  <c r="D467" i="12" s="1"/>
  <c r="G467" i="12" s="1"/>
  <c r="M467" i="12"/>
  <c r="I466" i="12"/>
  <c r="C467" i="12"/>
  <c r="L461" i="8"/>
  <c r="M461" i="8"/>
  <c r="I461" i="8"/>
  <c r="C461" i="8"/>
  <c r="D461" i="8"/>
  <c r="L461" i="7"/>
  <c r="D461" i="7" s="1"/>
  <c r="M461" i="7"/>
  <c r="I461" i="7"/>
  <c r="C461" i="7"/>
  <c r="L460" i="6"/>
  <c r="D460" i="6" s="1"/>
  <c r="M460" i="6"/>
  <c r="I460" i="6"/>
  <c r="L461" i="5"/>
  <c r="D461" i="5" s="1"/>
  <c r="M461" i="5"/>
  <c r="I460" i="5"/>
  <c r="W373" i="20" l="1"/>
  <c r="AX373" i="20"/>
  <c r="Z373" i="20"/>
  <c r="BD374" i="20"/>
  <c r="BB374" i="20"/>
  <c r="AC373" i="20"/>
  <c r="Y373" i="20"/>
  <c r="AV373" i="20"/>
  <c r="BA374" i="20" s="1"/>
  <c r="AB373" i="20"/>
  <c r="X373" i="20"/>
  <c r="G468" i="10"/>
  <c r="G467" i="9"/>
  <c r="G467" i="11"/>
  <c r="G461" i="8"/>
  <c r="G461" i="7"/>
  <c r="G460" i="6"/>
  <c r="G461" i="5"/>
  <c r="S372" i="20"/>
  <c r="T373" i="20" s="1"/>
  <c r="U372" i="20"/>
  <c r="V372" i="20"/>
  <c r="Y372" i="20" s="1"/>
  <c r="AA372" i="20"/>
  <c r="AE372" i="20"/>
  <c r="AF372" i="20"/>
  <c r="AG372" i="20"/>
  <c r="AH372" i="20"/>
  <c r="AI372" i="20"/>
  <c r="AJ372" i="20"/>
  <c r="AK372" i="20"/>
  <c r="AL372" i="20"/>
  <c r="AM372" i="20"/>
  <c r="AN372" i="20"/>
  <c r="AO372" i="20"/>
  <c r="AP372" i="20"/>
  <c r="AQ372" i="20"/>
  <c r="AR372" i="20"/>
  <c r="AS372" i="20"/>
  <c r="BC373" i="20" s="1"/>
  <c r="AT372" i="20"/>
  <c r="AU372" i="20"/>
  <c r="AW372" i="20"/>
  <c r="AY372" i="20"/>
  <c r="AZ372" i="20"/>
  <c r="B323" i="25"/>
  <c r="D323" i="25"/>
  <c r="M323" i="25"/>
  <c r="K323" i="25"/>
  <c r="I323" i="25"/>
  <c r="L467" i="10"/>
  <c r="D467" i="10" s="1"/>
  <c r="M467" i="10"/>
  <c r="I466" i="10"/>
  <c r="C467" i="10"/>
  <c r="L466" i="9"/>
  <c r="M466" i="9"/>
  <c r="I465" i="9"/>
  <c r="C466" i="9"/>
  <c r="D466" i="9"/>
  <c r="L466" i="11"/>
  <c r="D466" i="11" s="1"/>
  <c r="M466" i="11"/>
  <c r="I465" i="11"/>
  <c r="C466" i="11"/>
  <c r="L466" i="12"/>
  <c r="D466" i="12" s="1"/>
  <c r="G466" i="12" s="1"/>
  <c r="M466" i="12"/>
  <c r="I465" i="12"/>
  <c r="C466" i="12"/>
  <c r="L460" i="8"/>
  <c r="D460" i="8" s="1"/>
  <c r="G460" i="8" s="1"/>
  <c r="M460" i="8"/>
  <c r="I460" i="8"/>
  <c r="C460" i="8"/>
  <c r="L460" i="7"/>
  <c r="D460" i="7" s="1"/>
  <c r="M460" i="7"/>
  <c r="I460" i="7"/>
  <c r="C460" i="7"/>
  <c r="L459" i="6"/>
  <c r="D459" i="6" s="1"/>
  <c r="M459" i="6"/>
  <c r="I459" i="6"/>
  <c r="L460" i="5"/>
  <c r="D460" i="5" s="1"/>
  <c r="M460" i="5"/>
  <c r="AC372" i="20" l="1"/>
  <c r="W372" i="20"/>
  <c r="BD373" i="20"/>
  <c r="BB373" i="20"/>
  <c r="AX372" i="20"/>
  <c r="AD372" i="20"/>
  <c r="Z372" i="20"/>
  <c r="AV372" i="20"/>
  <c r="BA373" i="20" s="1"/>
  <c r="AB372" i="20"/>
  <c r="X372" i="20"/>
  <c r="G467" i="10"/>
  <c r="G466" i="9"/>
  <c r="G466" i="11"/>
  <c r="G460" i="7"/>
  <c r="G459" i="6"/>
  <c r="G460" i="5"/>
  <c r="S371" i="20"/>
  <c r="T372" i="20" s="1"/>
  <c r="U371" i="20"/>
  <c r="AB371" i="20" s="1"/>
  <c r="V371" i="20"/>
  <c r="AA371" i="20"/>
  <c r="AD371" i="20"/>
  <c r="AF371" i="20"/>
  <c r="AG371" i="20"/>
  <c r="AH371" i="20"/>
  <c r="AI371" i="20"/>
  <c r="AJ371" i="20"/>
  <c r="AK371" i="20"/>
  <c r="AL371" i="20"/>
  <c r="AM371" i="20"/>
  <c r="AN371" i="20"/>
  <c r="AO371" i="20"/>
  <c r="AP371" i="20"/>
  <c r="AQ371" i="20"/>
  <c r="AR371" i="20"/>
  <c r="AS371" i="20"/>
  <c r="BC372" i="20" s="1"/>
  <c r="AT371" i="20"/>
  <c r="AU371" i="20"/>
  <c r="AW371" i="20"/>
  <c r="AY371" i="20"/>
  <c r="AZ371" i="20"/>
  <c r="B322" i="25"/>
  <c r="D322" i="25"/>
  <c r="M322" i="25"/>
  <c r="K322" i="25"/>
  <c r="I322" i="25"/>
  <c r="L466" i="10"/>
  <c r="M466" i="10"/>
  <c r="I465" i="10"/>
  <c r="C466" i="10"/>
  <c r="D466" i="10"/>
  <c r="L465" i="9"/>
  <c r="M465" i="9"/>
  <c r="C465" i="9"/>
  <c r="D465" i="9"/>
  <c r="L465" i="11"/>
  <c r="M465" i="11"/>
  <c r="I464" i="11"/>
  <c r="G465" i="11"/>
  <c r="C465" i="11"/>
  <c r="D465" i="11"/>
  <c r="L465" i="12"/>
  <c r="D465" i="12" s="1"/>
  <c r="G465" i="12" s="1"/>
  <c r="M465" i="12"/>
  <c r="I464" i="12"/>
  <c r="C465" i="12"/>
  <c r="L459" i="8"/>
  <c r="M459" i="8"/>
  <c r="I459" i="8"/>
  <c r="C459" i="8"/>
  <c r="D459" i="8"/>
  <c r="L459" i="7"/>
  <c r="D459" i="7" s="1"/>
  <c r="M459" i="7"/>
  <c r="I459" i="7"/>
  <c r="C459" i="7"/>
  <c r="L458" i="6"/>
  <c r="D458" i="6" s="1"/>
  <c r="M458" i="6"/>
  <c r="I458" i="6"/>
  <c r="G458" i="6"/>
  <c r="L459" i="5"/>
  <c r="D459" i="5" s="1"/>
  <c r="M459" i="5"/>
  <c r="I459" i="5"/>
  <c r="X371" i="20" l="1"/>
  <c r="AV371" i="20"/>
  <c r="BA372" i="20" s="1"/>
  <c r="BB372" i="20"/>
  <c r="BD372" i="20"/>
  <c r="Z371" i="20"/>
  <c r="AX371" i="20"/>
  <c r="W371" i="20"/>
  <c r="AC371" i="20"/>
  <c r="Y371" i="20"/>
  <c r="AE371" i="20"/>
  <c r="G466" i="10"/>
  <c r="G465" i="9"/>
  <c r="G459" i="8"/>
  <c r="G459" i="7"/>
  <c r="G459" i="5"/>
  <c r="B321" i="25"/>
  <c r="D321" i="25"/>
  <c r="M321" i="25"/>
  <c r="K321" i="25"/>
  <c r="I321" i="25"/>
  <c r="L465" i="10"/>
  <c r="M465" i="10"/>
  <c r="C465" i="10"/>
  <c r="L464" i="9"/>
  <c r="M464" i="9"/>
  <c r="C464" i="9"/>
  <c r="L464" i="11"/>
  <c r="M464" i="11"/>
  <c r="C464" i="11"/>
  <c r="L464" i="12"/>
  <c r="D464" i="12" s="1"/>
  <c r="M464" i="12"/>
  <c r="C464" i="12"/>
  <c r="L458" i="8"/>
  <c r="M458" i="8"/>
  <c r="I458" i="8"/>
  <c r="C458" i="8"/>
  <c r="L458" i="7"/>
  <c r="M458" i="7"/>
  <c r="I458" i="7"/>
  <c r="C458" i="7"/>
  <c r="L457" i="6"/>
  <c r="D457" i="6" s="1"/>
  <c r="M457" i="6"/>
  <c r="I457" i="6"/>
  <c r="L458" i="5"/>
  <c r="M458" i="5"/>
  <c r="I458" i="5"/>
  <c r="B375" i="20" l="1"/>
  <c r="B374" i="20"/>
  <c r="B373" i="20"/>
  <c r="B372" i="20"/>
  <c r="B371" i="20"/>
  <c r="S370" i="20"/>
  <c r="T371" i="20" s="1"/>
  <c r="U370" i="20"/>
  <c r="V370" i="20"/>
  <c r="AC370" i="20" s="1"/>
  <c r="AA370" i="20"/>
  <c r="AF370" i="20"/>
  <c r="AG370" i="20"/>
  <c r="AH370" i="20"/>
  <c r="AI370" i="20"/>
  <c r="AJ370" i="20"/>
  <c r="AK370" i="20"/>
  <c r="AL370" i="20"/>
  <c r="AM370" i="20"/>
  <c r="AN370" i="20"/>
  <c r="AO370" i="20"/>
  <c r="AP370" i="20"/>
  <c r="AQ370" i="20"/>
  <c r="AR370" i="20"/>
  <c r="AS370" i="20"/>
  <c r="BC371" i="20" s="1"/>
  <c r="AT370" i="20"/>
  <c r="AU370" i="20"/>
  <c r="AW370" i="20"/>
  <c r="AY370" i="20"/>
  <c r="AZ370" i="20"/>
  <c r="D465" i="10"/>
  <c r="I464" i="10"/>
  <c r="D464" i="9"/>
  <c r="I463" i="9"/>
  <c r="D464" i="11"/>
  <c r="I463" i="11"/>
  <c r="G464" i="12"/>
  <c r="I463" i="12"/>
  <c r="D458" i="8"/>
  <c r="D458" i="7"/>
  <c r="D458" i="5"/>
  <c r="I457" i="5"/>
  <c r="BB371" i="20" l="1"/>
  <c r="BD371" i="20"/>
  <c r="AE370" i="20"/>
  <c r="Y370" i="20"/>
  <c r="W370" i="20"/>
  <c r="G465" i="10"/>
  <c r="G464" i="9"/>
  <c r="G464" i="11"/>
  <c r="G458" i="8"/>
  <c r="G458" i="7"/>
  <c r="G457" i="6"/>
  <c r="G458" i="5"/>
  <c r="AX370" i="20"/>
  <c r="AD370" i="20"/>
  <c r="Z370" i="20"/>
  <c r="AV370" i="20"/>
  <c r="BA371" i="20" s="1"/>
  <c r="AB370" i="20"/>
  <c r="X370" i="20"/>
  <c r="S369" i="20"/>
  <c r="T370" i="20" s="1"/>
  <c r="U369" i="20"/>
  <c r="X369" i="20" s="1"/>
  <c r="V369" i="20"/>
  <c r="AV369" i="20" s="1"/>
  <c r="BA370" i="20" s="1"/>
  <c r="W369" i="20"/>
  <c r="AA369" i="20"/>
  <c r="AC369" i="20"/>
  <c r="AF369" i="20"/>
  <c r="AG369" i="20"/>
  <c r="AH369" i="20"/>
  <c r="AI369" i="20"/>
  <c r="AJ369" i="20"/>
  <c r="AK369" i="20"/>
  <c r="AL369" i="20"/>
  <c r="AM369" i="20"/>
  <c r="AN369" i="20"/>
  <c r="AO369" i="20"/>
  <c r="AP369" i="20"/>
  <c r="AQ369" i="20"/>
  <c r="AR369" i="20"/>
  <c r="AS369" i="20"/>
  <c r="BC370" i="20" s="1"/>
  <c r="AT369" i="20"/>
  <c r="AU369" i="20"/>
  <c r="AW369" i="20"/>
  <c r="AY369" i="20"/>
  <c r="AZ369" i="20"/>
  <c r="B320" i="25"/>
  <c r="D320" i="25"/>
  <c r="M320" i="25"/>
  <c r="K320" i="25"/>
  <c r="I320" i="25"/>
  <c r="L464" i="10"/>
  <c r="M464" i="10"/>
  <c r="I463" i="10"/>
  <c r="C464" i="10"/>
  <c r="L463" i="9"/>
  <c r="M463" i="9"/>
  <c r="I462" i="9"/>
  <c r="C463" i="9"/>
  <c r="L463" i="11"/>
  <c r="M463" i="11"/>
  <c r="I462" i="11"/>
  <c r="C463" i="11"/>
  <c r="L463" i="12"/>
  <c r="D463" i="12" s="1"/>
  <c r="G463" i="12" s="1"/>
  <c r="M463" i="12"/>
  <c r="I462" i="12"/>
  <c r="C463" i="12"/>
  <c r="L457" i="8"/>
  <c r="D457" i="8" s="1"/>
  <c r="M457" i="8"/>
  <c r="I457" i="8"/>
  <c r="C457" i="8"/>
  <c r="L457" i="7"/>
  <c r="M457" i="7"/>
  <c r="I457" i="7"/>
  <c r="C457" i="7"/>
  <c r="L456" i="6"/>
  <c r="D456" i="6" s="1"/>
  <c r="M456" i="6"/>
  <c r="I456" i="6"/>
  <c r="L457" i="5"/>
  <c r="D457" i="5" s="1"/>
  <c r="M457" i="5"/>
  <c r="D464" i="10"/>
  <c r="D463" i="9"/>
  <c r="D463" i="11"/>
  <c r="D457" i="7"/>
  <c r="AX369" i="20" l="1"/>
  <c r="AD369" i="20"/>
  <c r="AE369" i="20"/>
  <c r="Y369" i="20"/>
  <c r="Z369" i="20"/>
  <c r="BD370" i="20"/>
  <c r="BB370" i="20"/>
  <c r="AB369" i="20"/>
  <c r="G464" i="10"/>
  <c r="G463" i="9"/>
  <c r="G463" i="11"/>
  <c r="G457" i="8"/>
  <c r="G457" i="7"/>
  <c r="G456" i="6"/>
  <c r="G457" i="5"/>
  <c r="I456" i="5"/>
  <c r="S368" i="20" l="1"/>
  <c r="T369" i="20" s="1"/>
  <c r="U368" i="20"/>
  <c r="X368" i="20" s="1"/>
  <c r="V368" i="20"/>
  <c r="AC368" i="20" s="1"/>
  <c r="AA368" i="20"/>
  <c r="AF368" i="20"/>
  <c r="AG368" i="20"/>
  <c r="AH368" i="20"/>
  <c r="AI368" i="20"/>
  <c r="AJ368" i="20"/>
  <c r="AK368" i="20"/>
  <c r="AL368" i="20"/>
  <c r="AM368" i="20"/>
  <c r="AN368" i="20"/>
  <c r="AO368" i="20"/>
  <c r="AP368" i="20"/>
  <c r="AQ368" i="20"/>
  <c r="AR368" i="20"/>
  <c r="AS368" i="20"/>
  <c r="BC369" i="20" s="1"/>
  <c r="AT368" i="20"/>
  <c r="AU368" i="20"/>
  <c r="AW368" i="20"/>
  <c r="AY368" i="20"/>
  <c r="AZ368" i="20"/>
  <c r="B319" i="25"/>
  <c r="D319" i="25"/>
  <c r="M319" i="25"/>
  <c r="K319" i="25"/>
  <c r="I319" i="25"/>
  <c r="L463" i="10"/>
  <c r="D463" i="10" s="1"/>
  <c r="M463" i="10"/>
  <c r="I462" i="10"/>
  <c r="C463" i="10"/>
  <c r="L462" i="9"/>
  <c r="M462" i="9"/>
  <c r="I461" i="9"/>
  <c r="C462" i="9"/>
  <c r="D462" i="9"/>
  <c r="L462" i="11"/>
  <c r="D462" i="11" s="1"/>
  <c r="M462" i="11"/>
  <c r="I461" i="11"/>
  <c r="C462" i="11"/>
  <c r="L462" i="12"/>
  <c r="D462" i="12" s="1"/>
  <c r="G462" i="12" s="1"/>
  <c r="M462" i="12"/>
  <c r="I461" i="12"/>
  <c r="C462" i="12"/>
  <c r="L456" i="8"/>
  <c r="D456" i="8" s="1"/>
  <c r="M456" i="8"/>
  <c r="I456" i="8"/>
  <c r="C456" i="8"/>
  <c r="L456" i="7"/>
  <c r="D456" i="7" s="1"/>
  <c r="M456" i="7"/>
  <c r="I456" i="7"/>
  <c r="C456" i="7"/>
  <c r="L455" i="6"/>
  <c r="D455" i="6" s="1"/>
  <c r="M455" i="6"/>
  <c r="I455" i="6"/>
  <c r="L456" i="5"/>
  <c r="D456" i="5" s="1"/>
  <c r="M456" i="5"/>
  <c r="AE368" i="20" l="1"/>
  <c r="AV368" i="20"/>
  <c r="BA369" i="20" s="1"/>
  <c r="BD369" i="20"/>
  <c r="BB369" i="20"/>
  <c r="AB368" i="20"/>
  <c r="W368" i="20"/>
  <c r="AX368" i="20"/>
  <c r="AD368" i="20"/>
  <c r="Z368" i="20"/>
  <c r="Y368" i="20"/>
  <c r="G463" i="10"/>
  <c r="G462" i="9"/>
  <c r="G462" i="11"/>
  <c r="G456" i="8"/>
  <c r="G456" i="7"/>
  <c r="G455" i="6"/>
  <c r="G456" i="5"/>
  <c r="S367" i="20"/>
  <c r="T368" i="20" s="1"/>
  <c r="U367" i="20"/>
  <c r="V367" i="20"/>
  <c r="AE367" i="20" s="1"/>
  <c r="Y367" i="20"/>
  <c r="AA367" i="20"/>
  <c r="AC367" i="20"/>
  <c r="AF367" i="20"/>
  <c r="AG367" i="20"/>
  <c r="AH367" i="20"/>
  <c r="AI367" i="20"/>
  <c r="AJ367" i="20"/>
  <c r="AK367" i="20"/>
  <c r="AL367" i="20"/>
  <c r="AM367" i="20"/>
  <c r="AN367" i="20"/>
  <c r="AO367" i="20"/>
  <c r="AP367" i="20"/>
  <c r="AQ367" i="20"/>
  <c r="AR367" i="20"/>
  <c r="AS367" i="20"/>
  <c r="BC368" i="20" s="1"/>
  <c r="AT367" i="20"/>
  <c r="AU367" i="20"/>
  <c r="AW367" i="20"/>
  <c r="AY367" i="20"/>
  <c r="AZ367" i="20"/>
  <c r="B318" i="25"/>
  <c r="D318" i="25"/>
  <c r="M318" i="25"/>
  <c r="K318" i="25"/>
  <c r="I318" i="25"/>
  <c r="L462" i="10"/>
  <c r="D462" i="10" s="1"/>
  <c r="M462" i="10"/>
  <c r="I461" i="10"/>
  <c r="C462" i="10"/>
  <c r="L461" i="9"/>
  <c r="D461" i="9" s="1"/>
  <c r="M461" i="9"/>
  <c r="I460" i="9"/>
  <c r="C461" i="9"/>
  <c r="L461" i="11"/>
  <c r="D461" i="11" s="1"/>
  <c r="M461" i="11"/>
  <c r="I460" i="11"/>
  <c r="C461" i="11"/>
  <c r="L461" i="12"/>
  <c r="M461" i="12"/>
  <c r="I460" i="12"/>
  <c r="C461" i="12"/>
  <c r="L455" i="8"/>
  <c r="D455" i="8" s="1"/>
  <c r="M455" i="8"/>
  <c r="I455" i="8"/>
  <c r="C455" i="8"/>
  <c r="L455" i="7"/>
  <c r="D455" i="7" s="1"/>
  <c r="M455" i="7"/>
  <c r="I455" i="7"/>
  <c r="C455" i="7"/>
  <c r="L454" i="6"/>
  <c r="D454" i="6" s="1"/>
  <c r="M454" i="6"/>
  <c r="I454" i="6"/>
  <c r="L455" i="5"/>
  <c r="D455" i="5" s="1"/>
  <c r="M455" i="5"/>
  <c r="I455" i="5"/>
  <c r="W367" i="20" l="1"/>
  <c r="D461" i="12"/>
  <c r="G461" i="12" s="1"/>
  <c r="BB368" i="20"/>
  <c r="BD368" i="20"/>
  <c r="AX367" i="20"/>
  <c r="AD367" i="20"/>
  <c r="Z367" i="20"/>
  <c r="AV367" i="20"/>
  <c r="BA368" i="20" s="1"/>
  <c r="AB367" i="20"/>
  <c r="X367" i="20"/>
  <c r="G462" i="10"/>
  <c r="G461" i="9"/>
  <c r="G461" i="11"/>
  <c r="G455" i="8"/>
  <c r="G455" i="7"/>
  <c r="G454" i="6"/>
  <c r="G455" i="5"/>
  <c r="S366" i="20"/>
  <c r="T367" i="20" s="1"/>
  <c r="U366" i="20"/>
  <c r="AD366" i="20" s="1"/>
  <c r="V366" i="20"/>
  <c r="Y366" i="20" s="1"/>
  <c r="X366" i="20"/>
  <c r="AA366" i="20"/>
  <c r="AF366" i="20"/>
  <c r="AG366" i="20"/>
  <c r="AH366" i="20"/>
  <c r="AI366" i="20"/>
  <c r="AJ366" i="20"/>
  <c r="AK366" i="20"/>
  <c r="AL366" i="20"/>
  <c r="AM366" i="20"/>
  <c r="AN366" i="20"/>
  <c r="AO366" i="20"/>
  <c r="AP366" i="20"/>
  <c r="AQ366" i="20"/>
  <c r="AR366" i="20"/>
  <c r="AS366" i="20"/>
  <c r="BC367" i="20" s="1"/>
  <c r="AT366" i="20"/>
  <c r="AU366" i="20"/>
  <c r="AW366" i="20"/>
  <c r="AY366" i="20"/>
  <c r="AZ366" i="20"/>
  <c r="B317" i="25"/>
  <c r="D317" i="25"/>
  <c r="M317" i="25"/>
  <c r="K317" i="25"/>
  <c r="I317" i="25"/>
  <c r="L461" i="10"/>
  <c r="D461" i="10" s="1"/>
  <c r="M461" i="10"/>
  <c r="I460" i="10"/>
  <c r="C461" i="10"/>
  <c r="L460" i="9"/>
  <c r="M460" i="9"/>
  <c r="I459" i="9"/>
  <c r="C460" i="9"/>
  <c r="D460" i="9"/>
  <c r="L460" i="11"/>
  <c r="D460" i="11" s="1"/>
  <c r="M460" i="11"/>
  <c r="I459" i="11"/>
  <c r="C460" i="11"/>
  <c r="L460" i="12"/>
  <c r="D460" i="12" s="1"/>
  <c r="G460" i="12" s="1"/>
  <c r="M460" i="12"/>
  <c r="I459" i="12"/>
  <c r="C460" i="12"/>
  <c r="L454" i="8"/>
  <c r="M454" i="8"/>
  <c r="I454" i="8"/>
  <c r="C454" i="8"/>
  <c r="D454" i="8"/>
  <c r="G454" i="8" s="1"/>
  <c r="L454" i="7"/>
  <c r="D454" i="7" s="1"/>
  <c r="M454" i="7"/>
  <c r="I454" i="7"/>
  <c r="C454" i="7"/>
  <c r="L453" i="6"/>
  <c r="D453" i="6" s="1"/>
  <c r="M453" i="6"/>
  <c r="I453" i="6"/>
  <c r="L454" i="5"/>
  <c r="D454" i="5" s="1"/>
  <c r="M454" i="5"/>
  <c r="I454" i="5"/>
  <c r="W366" i="20" l="1"/>
  <c r="AV366" i="20"/>
  <c r="BA367" i="20" s="1"/>
  <c r="Z366" i="20"/>
  <c r="AC366" i="20"/>
  <c r="AB366" i="20"/>
  <c r="AE366" i="20"/>
  <c r="AX366" i="20"/>
  <c r="BB367" i="20"/>
  <c r="BD367" i="20"/>
  <c r="G461" i="10"/>
  <c r="G460" i="9"/>
  <c r="G460" i="11"/>
  <c r="G454" i="7"/>
  <c r="G453" i="6"/>
  <c r="G454" i="5"/>
  <c r="I186" i="5"/>
  <c r="L56" i="5"/>
  <c r="D56" i="5" s="1"/>
  <c r="G56" i="5" s="1"/>
  <c r="B316" i="25" l="1"/>
  <c r="D316" i="25"/>
  <c r="L460" i="10"/>
  <c r="M460" i="10"/>
  <c r="C460" i="10"/>
  <c r="L459" i="9"/>
  <c r="M459" i="9"/>
  <c r="C459" i="9"/>
  <c r="L459" i="11"/>
  <c r="M459" i="11"/>
  <c r="C459" i="11"/>
  <c r="L459" i="12"/>
  <c r="D459" i="12" s="1"/>
  <c r="M459" i="12"/>
  <c r="C459" i="12"/>
  <c r="L453" i="8"/>
  <c r="M453" i="8"/>
  <c r="I453" i="8"/>
  <c r="C453" i="8"/>
  <c r="L453" i="7"/>
  <c r="M453" i="7"/>
  <c r="I453" i="7"/>
  <c r="C453" i="7"/>
  <c r="L452" i="6"/>
  <c r="D452" i="6" s="1"/>
  <c r="M452" i="6"/>
  <c r="I452" i="6"/>
  <c r="L453" i="5"/>
  <c r="M453" i="5"/>
  <c r="I453" i="5"/>
  <c r="B370" i="20" l="1"/>
  <c r="B369" i="20"/>
  <c r="B368" i="20"/>
  <c r="B367" i="20"/>
  <c r="B366" i="20"/>
  <c r="S365" i="20"/>
  <c r="T366" i="20" s="1"/>
  <c r="U365" i="20"/>
  <c r="V365" i="20"/>
  <c r="Y365" i="20" s="1"/>
  <c r="AA365" i="20"/>
  <c r="AF365" i="20"/>
  <c r="AG365" i="20"/>
  <c r="AH365" i="20"/>
  <c r="AI365" i="20"/>
  <c r="AJ365" i="20"/>
  <c r="AK365" i="20"/>
  <c r="AL365" i="20"/>
  <c r="AM365" i="20"/>
  <c r="AN365" i="20"/>
  <c r="AO365" i="20"/>
  <c r="AP365" i="20"/>
  <c r="AQ365" i="20"/>
  <c r="AR365" i="20"/>
  <c r="AS365" i="20"/>
  <c r="BC366" i="20" s="1"/>
  <c r="AT365" i="20"/>
  <c r="AU365" i="20"/>
  <c r="AW365" i="20"/>
  <c r="AY365" i="20"/>
  <c r="AZ365" i="20"/>
  <c r="M316" i="25"/>
  <c r="K316" i="25"/>
  <c r="I316" i="25"/>
  <c r="D460" i="10"/>
  <c r="I459" i="10"/>
  <c r="D459" i="9"/>
  <c r="I458" i="9"/>
  <c r="D459" i="11"/>
  <c r="I458" i="11"/>
  <c r="G459" i="12"/>
  <c r="I458" i="12"/>
  <c r="D453" i="8"/>
  <c r="D453" i="7"/>
  <c r="D453" i="5"/>
  <c r="BB366" i="20" l="1"/>
  <c r="BD366" i="20"/>
  <c r="AE365" i="20"/>
  <c r="Z365" i="20"/>
  <c r="AC365" i="20"/>
  <c r="AV365" i="20"/>
  <c r="BA366" i="20" s="1"/>
  <c r="AB365" i="20"/>
  <c r="X365" i="20"/>
  <c r="AX365" i="20"/>
  <c r="W365" i="20"/>
  <c r="AD365" i="20"/>
  <c r="G460" i="10"/>
  <c r="G459" i="9"/>
  <c r="G459" i="11"/>
  <c r="G453" i="8"/>
  <c r="G453" i="7"/>
  <c r="G452" i="6"/>
  <c r="G453" i="5"/>
  <c r="S364" i="20"/>
  <c r="T365" i="20" s="1"/>
  <c r="U364" i="20"/>
  <c r="V364" i="20"/>
  <c r="Y364" i="20" s="1"/>
  <c r="AA364" i="20"/>
  <c r="AF364" i="20"/>
  <c r="AG364" i="20"/>
  <c r="AH364" i="20"/>
  <c r="AI364" i="20"/>
  <c r="AJ364" i="20"/>
  <c r="AK364" i="20"/>
  <c r="AL364" i="20"/>
  <c r="AM364" i="20"/>
  <c r="AN364" i="20"/>
  <c r="AO364" i="20"/>
  <c r="AP364" i="20"/>
  <c r="AQ364" i="20"/>
  <c r="AR364" i="20"/>
  <c r="AS364" i="20"/>
  <c r="BC365" i="20" s="1"/>
  <c r="AT364" i="20"/>
  <c r="AU364" i="20"/>
  <c r="AW364" i="20"/>
  <c r="AY364" i="20"/>
  <c r="AZ364" i="20"/>
  <c r="B315" i="25"/>
  <c r="D315" i="25"/>
  <c r="M315" i="25"/>
  <c r="K315" i="25"/>
  <c r="I315" i="25"/>
  <c r="L459" i="10"/>
  <c r="D459" i="10" s="1"/>
  <c r="M459" i="10"/>
  <c r="I458" i="10"/>
  <c r="C459" i="10"/>
  <c r="L458" i="9"/>
  <c r="D458" i="9" s="1"/>
  <c r="M458" i="9"/>
  <c r="I457" i="9"/>
  <c r="C458" i="9"/>
  <c r="L458" i="11"/>
  <c r="D458" i="11" s="1"/>
  <c r="M458" i="11"/>
  <c r="I457" i="11"/>
  <c r="C458" i="11"/>
  <c r="L458" i="12"/>
  <c r="D458" i="12" s="1"/>
  <c r="G458" i="12" s="1"/>
  <c r="M458" i="12"/>
  <c r="I457" i="12"/>
  <c r="C458" i="12"/>
  <c r="L452" i="8"/>
  <c r="M452" i="8"/>
  <c r="I452" i="8"/>
  <c r="C452" i="8"/>
  <c r="D452" i="8"/>
  <c r="G452" i="8" s="1"/>
  <c r="L452" i="7"/>
  <c r="D452" i="7" s="1"/>
  <c r="M452" i="7"/>
  <c r="I452" i="7"/>
  <c r="C452" i="7"/>
  <c r="L451" i="6"/>
  <c r="D451" i="6" s="1"/>
  <c r="M451" i="6"/>
  <c r="I451" i="6"/>
  <c r="L452" i="5"/>
  <c r="D452" i="5" s="1"/>
  <c r="M452" i="5"/>
  <c r="I452" i="5"/>
  <c r="W364" i="20" l="1"/>
  <c r="AE364" i="20"/>
  <c r="AC364" i="20"/>
  <c r="AV364" i="20"/>
  <c r="BA365" i="20" s="1"/>
  <c r="AB364" i="20"/>
  <c r="AX364" i="20"/>
  <c r="AD364" i="20"/>
  <c r="Z364" i="20"/>
  <c r="X364" i="20"/>
  <c r="BD365" i="20"/>
  <c r="BB365" i="20"/>
  <c r="G459" i="10"/>
  <c r="G458" i="9"/>
  <c r="G458" i="11"/>
  <c r="G452" i="7"/>
  <c r="G451" i="6"/>
  <c r="G452" i="5"/>
  <c r="S363" i="20"/>
  <c r="T364" i="20" s="1"/>
  <c r="U363" i="20"/>
  <c r="AB363" i="20" s="1"/>
  <c r="V363" i="20"/>
  <c r="W363" i="20" s="1"/>
  <c r="X363" i="20"/>
  <c r="AA363" i="20"/>
  <c r="AF363" i="20"/>
  <c r="AG363" i="20"/>
  <c r="AH363" i="20"/>
  <c r="AI363" i="20"/>
  <c r="AJ363" i="20"/>
  <c r="AK363" i="20"/>
  <c r="AL363" i="20"/>
  <c r="AM363" i="20"/>
  <c r="AN363" i="20"/>
  <c r="AO363" i="20"/>
  <c r="AP363" i="20"/>
  <c r="AQ363" i="20"/>
  <c r="AR363" i="20"/>
  <c r="AS363" i="20"/>
  <c r="BC364" i="20" s="1"/>
  <c r="AT363" i="20"/>
  <c r="AU363" i="20"/>
  <c r="AW363" i="20"/>
  <c r="AY363" i="20"/>
  <c r="AZ363" i="20"/>
  <c r="B314" i="25"/>
  <c r="D314" i="25"/>
  <c r="M314" i="25"/>
  <c r="K314" i="25"/>
  <c r="I314" i="25"/>
  <c r="L458" i="10"/>
  <c r="M458" i="10"/>
  <c r="I457" i="10"/>
  <c r="C458" i="10"/>
  <c r="D458" i="10"/>
  <c r="L457" i="9"/>
  <c r="M457" i="9"/>
  <c r="I456" i="9"/>
  <c r="G457" i="9"/>
  <c r="C457" i="9"/>
  <c r="D457" i="9"/>
  <c r="L457" i="11"/>
  <c r="M457" i="11"/>
  <c r="I456" i="11"/>
  <c r="G457" i="11"/>
  <c r="C457" i="11"/>
  <c r="D457" i="11"/>
  <c r="L457" i="12"/>
  <c r="D457" i="12" s="1"/>
  <c r="G457" i="12" s="1"/>
  <c r="M457" i="12"/>
  <c r="I456" i="12"/>
  <c r="C457" i="12"/>
  <c r="L451" i="8"/>
  <c r="M451" i="8"/>
  <c r="I451" i="8"/>
  <c r="C451" i="8"/>
  <c r="D451" i="8"/>
  <c r="G451" i="8" s="1"/>
  <c r="L451" i="7"/>
  <c r="D451" i="7" s="1"/>
  <c r="M451" i="7"/>
  <c r="I451" i="7"/>
  <c r="C451" i="7"/>
  <c r="L450" i="6"/>
  <c r="D450" i="6" s="1"/>
  <c r="M450" i="6"/>
  <c r="I450" i="6"/>
  <c r="L451" i="5"/>
  <c r="D451" i="5" s="1"/>
  <c r="M451" i="5"/>
  <c r="I451" i="5"/>
  <c r="AX363" i="20" l="1"/>
  <c r="AD363" i="20"/>
  <c r="AC363" i="20"/>
  <c r="Y363" i="20"/>
  <c r="Z363" i="20"/>
  <c r="AV363" i="20"/>
  <c r="BA364" i="20" s="1"/>
  <c r="AE363" i="20"/>
  <c r="BB364" i="20"/>
  <c r="BD364" i="20"/>
  <c r="G458" i="10"/>
  <c r="G451" i="7"/>
  <c r="G450" i="6"/>
  <c r="G451" i="5"/>
  <c r="S362" i="20"/>
  <c r="T363" i="20" s="1"/>
  <c r="U362" i="20"/>
  <c r="V362" i="20"/>
  <c r="AE362" i="20" s="1"/>
  <c r="AA362" i="20"/>
  <c r="AF362" i="20"/>
  <c r="AG362" i="20"/>
  <c r="AH362" i="20"/>
  <c r="AI362" i="20"/>
  <c r="AJ362" i="20"/>
  <c r="AK362" i="20"/>
  <c r="AL362" i="20"/>
  <c r="AM362" i="20"/>
  <c r="AN362" i="20"/>
  <c r="AO362" i="20"/>
  <c r="AP362" i="20"/>
  <c r="AQ362" i="20"/>
  <c r="AR362" i="20"/>
  <c r="AS362" i="20"/>
  <c r="BC363" i="20" s="1"/>
  <c r="AT362" i="20"/>
  <c r="AU362" i="20"/>
  <c r="AW362" i="20"/>
  <c r="AY362" i="20"/>
  <c r="AZ362" i="20"/>
  <c r="B313" i="25"/>
  <c r="D313" i="25"/>
  <c r="M313" i="25"/>
  <c r="K313" i="25"/>
  <c r="I313" i="25"/>
  <c r="L457" i="10"/>
  <c r="M457" i="10"/>
  <c r="I456" i="10"/>
  <c r="C457" i="10"/>
  <c r="D457" i="10"/>
  <c r="L456" i="9"/>
  <c r="M456" i="9"/>
  <c r="I455" i="9"/>
  <c r="C456" i="9"/>
  <c r="D456" i="9"/>
  <c r="L456" i="11"/>
  <c r="D456" i="11" s="1"/>
  <c r="M456" i="11"/>
  <c r="I455" i="11"/>
  <c r="C456" i="11"/>
  <c r="L456" i="12"/>
  <c r="D456" i="12" s="1"/>
  <c r="G456" i="12" s="1"/>
  <c r="M456" i="12"/>
  <c r="I455" i="12"/>
  <c r="C456" i="12"/>
  <c r="L450" i="8"/>
  <c r="M450" i="8"/>
  <c r="I450" i="8"/>
  <c r="C450" i="8"/>
  <c r="D450" i="8"/>
  <c r="G450" i="8" s="1"/>
  <c r="L450" i="7"/>
  <c r="D450" i="7" s="1"/>
  <c r="M450" i="7"/>
  <c r="I450" i="7"/>
  <c r="C450" i="7"/>
  <c r="L449" i="6"/>
  <c r="D449" i="6" s="1"/>
  <c r="M449" i="6"/>
  <c r="I449" i="6"/>
  <c r="L450" i="5"/>
  <c r="D450" i="5" s="1"/>
  <c r="M450" i="5"/>
  <c r="I450" i="5"/>
  <c r="AC362" i="20" l="1"/>
  <c r="Y362" i="20"/>
  <c r="W362" i="20"/>
  <c r="BB363" i="20"/>
  <c r="BD363" i="20"/>
  <c r="AV362" i="20"/>
  <c r="BA363" i="20" s="1"/>
  <c r="AB362" i="20"/>
  <c r="X362" i="20"/>
  <c r="AX362" i="20"/>
  <c r="AD362" i="20"/>
  <c r="Z362" i="20"/>
  <c r="G457" i="10"/>
  <c r="G456" i="9"/>
  <c r="G456" i="11"/>
  <c r="G450" i="7"/>
  <c r="G449" i="6"/>
  <c r="G450" i="5"/>
  <c r="S361" i="20"/>
  <c r="T362" i="20" s="1"/>
  <c r="U361" i="20"/>
  <c r="AD361" i="20" s="1"/>
  <c r="V361" i="20"/>
  <c r="Y361" i="20" s="1"/>
  <c r="X361" i="20"/>
  <c r="AA361" i="20"/>
  <c r="AB361" i="20"/>
  <c r="AF361" i="20"/>
  <c r="AG361" i="20"/>
  <c r="AH361" i="20"/>
  <c r="AI361" i="20"/>
  <c r="AJ361" i="20"/>
  <c r="AK361" i="20"/>
  <c r="AL361" i="20"/>
  <c r="AM361" i="20"/>
  <c r="AN361" i="20"/>
  <c r="AO361" i="20"/>
  <c r="AP361" i="20"/>
  <c r="AQ361" i="20"/>
  <c r="AR361" i="20"/>
  <c r="AS361" i="20"/>
  <c r="BC362" i="20" s="1"/>
  <c r="AT361" i="20"/>
  <c r="AU361" i="20"/>
  <c r="AW361" i="20"/>
  <c r="AY361" i="20"/>
  <c r="AZ361" i="20"/>
  <c r="B312" i="25"/>
  <c r="D312" i="25"/>
  <c r="M312" i="25"/>
  <c r="K312" i="25"/>
  <c r="I312" i="25"/>
  <c r="L456" i="10"/>
  <c r="M456" i="10"/>
  <c r="I455" i="10"/>
  <c r="C456" i="10"/>
  <c r="D456" i="10"/>
  <c r="L455" i="9"/>
  <c r="M455" i="9"/>
  <c r="I454" i="9"/>
  <c r="C455" i="9"/>
  <c r="D455" i="9"/>
  <c r="L455" i="11"/>
  <c r="D455" i="11" s="1"/>
  <c r="M455" i="11"/>
  <c r="I454" i="11"/>
  <c r="C455" i="11"/>
  <c r="L455" i="12"/>
  <c r="D455" i="12" s="1"/>
  <c r="G455" i="12" s="1"/>
  <c r="M455" i="12"/>
  <c r="I454" i="12"/>
  <c r="C455" i="12"/>
  <c r="L449" i="8"/>
  <c r="D449" i="8" s="1"/>
  <c r="M449" i="8"/>
  <c r="I449" i="8"/>
  <c r="C449" i="8"/>
  <c r="L449" i="7"/>
  <c r="D449" i="7" s="1"/>
  <c r="M449" i="7"/>
  <c r="I449" i="7"/>
  <c r="C449" i="7"/>
  <c r="L448" i="6"/>
  <c r="D448" i="6" s="1"/>
  <c r="M448" i="6"/>
  <c r="I448" i="6"/>
  <c r="L449" i="5"/>
  <c r="D449" i="5" s="1"/>
  <c r="M449" i="5"/>
  <c r="I449" i="5"/>
  <c r="AX361" i="20" l="1"/>
  <c r="Z361" i="20"/>
  <c r="AV361" i="20"/>
  <c r="BA362" i="20" s="1"/>
  <c r="BD362" i="20"/>
  <c r="BB362" i="20"/>
  <c r="AE361" i="20"/>
  <c r="W361" i="20"/>
  <c r="AC361" i="20"/>
  <c r="G456" i="10"/>
  <c r="G455" i="9"/>
  <c r="G455" i="11"/>
  <c r="G449" i="8"/>
  <c r="G449" i="7"/>
  <c r="G448" i="6"/>
  <c r="G449" i="5"/>
  <c r="B311" i="25"/>
  <c r="D311" i="25"/>
  <c r="M311" i="25"/>
  <c r="K311" i="25"/>
  <c r="I311" i="25"/>
  <c r="L455" i="10"/>
  <c r="M455" i="10"/>
  <c r="C455" i="10"/>
  <c r="L454" i="9"/>
  <c r="M454" i="9"/>
  <c r="C454" i="9"/>
  <c r="L454" i="11"/>
  <c r="M454" i="11"/>
  <c r="C454" i="11"/>
  <c r="L454" i="12"/>
  <c r="D454" i="12" s="1"/>
  <c r="M454" i="12"/>
  <c r="C454" i="12"/>
  <c r="L448" i="8"/>
  <c r="M448" i="8"/>
  <c r="I448" i="8"/>
  <c r="C448" i="8"/>
  <c r="L448" i="7"/>
  <c r="M448" i="7"/>
  <c r="I448" i="7"/>
  <c r="C448" i="7"/>
  <c r="L447" i="6"/>
  <c r="D447" i="6" s="1"/>
  <c r="M447" i="6"/>
  <c r="I447" i="6"/>
  <c r="L448" i="5"/>
  <c r="M448" i="5"/>
  <c r="I448" i="5"/>
  <c r="D455" i="10" l="1"/>
  <c r="I454" i="10"/>
  <c r="D454" i="9"/>
  <c r="I453" i="9"/>
  <c r="D454" i="11"/>
  <c r="I453" i="11"/>
  <c r="G454" i="12"/>
  <c r="I453" i="12"/>
  <c r="D448" i="8"/>
  <c r="D448" i="7"/>
  <c r="D448" i="5"/>
  <c r="B365" i="20"/>
  <c r="B364" i="20"/>
  <c r="B363" i="20"/>
  <c r="B362" i="20"/>
  <c r="B361" i="20"/>
  <c r="G455" i="10" l="1"/>
  <c r="G454" i="9"/>
  <c r="G454" i="11"/>
  <c r="G448" i="8"/>
  <c r="G448" i="7"/>
  <c r="G447" i="6"/>
  <c r="G448" i="5"/>
  <c r="S360" i="20"/>
  <c r="T361" i="20" s="1"/>
  <c r="U360" i="20"/>
  <c r="V360" i="20"/>
  <c r="Y360" i="20" s="1"/>
  <c r="AA360" i="20"/>
  <c r="AF360" i="20"/>
  <c r="AG360" i="20"/>
  <c r="AH360" i="20"/>
  <c r="AI360" i="20"/>
  <c r="AJ360" i="20"/>
  <c r="AK360" i="20"/>
  <c r="AL360" i="20"/>
  <c r="AM360" i="20"/>
  <c r="AN360" i="20"/>
  <c r="AO360" i="20"/>
  <c r="AP360" i="20"/>
  <c r="AQ360" i="20"/>
  <c r="AR360" i="20"/>
  <c r="AS360" i="20"/>
  <c r="BC361" i="20" s="1"/>
  <c r="AT360" i="20"/>
  <c r="AU360" i="20"/>
  <c r="AW360" i="20"/>
  <c r="AY360" i="20"/>
  <c r="AZ360" i="20"/>
  <c r="BB361" i="20" l="1"/>
  <c r="BD361" i="20"/>
  <c r="AE360" i="20"/>
  <c r="AX360" i="20"/>
  <c r="AC360" i="20"/>
  <c r="Z360" i="20"/>
  <c r="AV360" i="20"/>
  <c r="BA361" i="20" s="1"/>
  <c r="AB360" i="20"/>
  <c r="X360" i="20"/>
  <c r="W360" i="20"/>
  <c r="AD360" i="20"/>
  <c r="S359" i="20"/>
  <c r="T360" i="20" s="1"/>
  <c r="U359" i="20"/>
  <c r="X359" i="20" s="1"/>
  <c r="V359" i="20"/>
  <c r="Y359" i="20" s="1"/>
  <c r="AA359" i="20"/>
  <c r="AF359" i="20"/>
  <c r="AG359" i="20"/>
  <c r="AH359" i="20"/>
  <c r="AI359" i="20"/>
  <c r="AJ359" i="20"/>
  <c r="AK359" i="20"/>
  <c r="AL359" i="20"/>
  <c r="AM359" i="20"/>
  <c r="AN359" i="20"/>
  <c r="AO359" i="20"/>
  <c r="AP359" i="20"/>
  <c r="AQ359" i="20"/>
  <c r="AR359" i="20"/>
  <c r="AS359" i="20"/>
  <c r="BC360" i="20" s="1"/>
  <c r="AT359" i="20"/>
  <c r="AU359" i="20"/>
  <c r="AW359" i="20"/>
  <c r="AY359" i="20"/>
  <c r="AZ359" i="20"/>
  <c r="M310" i="25"/>
  <c r="K310" i="25"/>
  <c r="I310" i="25"/>
  <c r="B310" i="25"/>
  <c r="D310" i="25"/>
  <c r="L454" i="10"/>
  <c r="D454" i="10" s="1"/>
  <c r="M454" i="10"/>
  <c r="I453" i="10"/>
  <c r="C454" i="10"/>
  <c r="L453" i="9"/>
  <c r="M453" i="9"/>
  <c r="I452" i="9"/>
  <c r="C453" i="9"/>
  <c r="D453" i="9"/>
  <c r="L453" i="11"/>
  <c r="M453" i="11"/>
  <c r="I452" i="11"/>
  <c r="C453" i="11"/>
  <c r="D453" i="11"/>
  <c r="L453" i="12"/>
  <c r="D453" i="12" s="1"/>
  <c r="G453" i="12" s="1"/>
  <c r="M453" i="12"/>
  <c r="I452" i="12"/>
  <c r="C453" i="12"/>
  <c r="L447" i="8"/>
  <c r="M447" i="8"/>
  <c r="I447" i="8"/>
  <c r="C447" i="8"/>
  <c r="D447" i="8"/>
  <c r="G447" i="8" s="1"/>
  <c r="L447" i="7"/>
  <c r="D447" i="7" s="1"/>
  <c r="M447" i="7"/>
  <c r="I447" i="7"/>
  <c r="C447" i="7"/>
  <c r="L446" i="6"/>
  <c r="D446" i="6" s="1"/>
  <c r="M446" i="6"/>
  <c r="I446" i="6"/>
  <c r="L447" i="5"/>
  <c r="D447" i="5" s="1"/>
  <c r="M447" i="5"/>
  <c r="I447" i="5"/>
  <c r="AC359" i="20" l="1"/>
  <c r="AE359" i="20"/>
  <c r="BB360" i="20"/>
  <c r="BD360" i="20"/>
  <c r="W359" i="20"/>
  <c r="AX359" i="20"/>
  <c r="AD359" i="20"/>
  <c r="Z359" i="20"/>
  <c r="AV359" i="20"/>
  <c r="BA360" i="20" s="1"/>
  <c r="AB359" i="20"/>
  <c r="G454" i="10"/>
  <c r="G453" i="9"/>
  <c r="G453" i="11"/>
  <c r="G447" i="7"/>
  <c r="G446" i="6"/>
  <c r="G447" i="5"/>
  <c r="S358" i="20"/>
  <c r="T359" i="20" s="1"/>
  <c r="U358" i="20"/>
  <c r="V358" i="20"/>
  <c r="AC358" i="20" s="1"/>
  <c r="AA358" i="20"/>
  <c r="AF358" i="20"/>
  <c r="AG358" i="20"/>
  <c r="AH358" i="20"/>
  <c r="AI358" i="20"/>
  <c r="AJ358" i="20"/>
  <c r="AK358" i="20"/>
  <c r="AL358" i="20"/>
  <c r="AM358" i="20"/>
  <c r="AN358" i="20"/>
  <c r="AO358" i="20"/>
  <c r="AP358" i="20"/>
  <c r="AQ358" i="20"/>
  <c r="AR358" i="20"/>
  <c r="AS358" i="20"/>
  <c r="BC359" i="20" s="1"/>
  <c r="AT358" i="20"/>
  <c r="AU358" i="20"/>
  <c r="AW358" i="20"/>
  <c r="AY358" i="20"/>
  <c r="AZ358" i="20"/>
  <c r="M309" i="25"/>
  <c r="K309" i="25"/>
  <c r="I309" i="25"/>
  <c r="B309" i="25"/>
  <c r="D309" i="25"/>
  <c r="L453" i="10"/>
  <c r="D453" i="10" s="1"/>
  <c r="M453" i="10"/>
  <c r="I452" i="10"/>
  <c r="C453" i="10"/>
  <c r="L452" i="9"/>
  <c r="M452" i="9"/>
  <c r="I451" i="9"/>
  <c r="G452" i="9"/>
  <c r="C452" i="9"/>
  <c r="D452" i="9"/>
  <c r="L452" i="11"/>
  <c r="D452" i="11" s="1"/>
  <c r="M452" i="11"/>
  <c r="I451" i="11"/>
  <c r="C452" i="11"/>
  <c r="L452" i="12"/>
  <c r="D452" i="12" s="1"/>
  <c r="M452" i="12"/>
  <c r="I451" i="12"/>
  <c r="C452" i="12"/>
  <c r="G452" i="12"/>
  <c r="L446" i="8"/>
  <c r="D446" i="8" s="1"/>
  <c r="M446" i="8"/>
  <c r="I446" i="8"/>
  <c r="C446" i="8"/>
  <c r="L446" i="7"/>
  <c r="D446" i="7" s="1"/>
  <c r="M446" i="7"/>
  <c r="I446" i="7"/>
  <c r="C446" i="7"/>
  <c r="L445" i="6"/>
  <c r="D445" i="6" s="1"/>
  <c r="M445" i="6"/>
  <c r="I445" i="6"/>
  <c r="L446" i="5"/>
  <c r="D446" i="5" s="1"/>
  <c r="M446" i="5"/>
  <c r="I446" i="5"/>
  <c r="G446" i="7" l="1"/>
  <c r="AE358" i="20"/>
  <c r="BD359" i="20"/>
  <c r="BB359" i="20"/>
  <c r="Y358" i="20"/>
  <c r="W358" i="20"/>
  <c r="AX358" i="20"/>
  <c r="AD358" i="20"/>
  <c r="Z358" i="20"/>
  <c r="AB358" i="20"/>
  <c r="AV358" i="20"/>
  <c r="BA359" i="20" s="1"/>
  <c r="X358" i="20"/>
  <c r="G453" i="10"/>
  <c r="G452" i="11"/>
  <c r="G446" i="8"/>
  <c r="G445" i="6"/>
  <c r="G446" i="5"/>
  <c r="S357" i="20"/>
  <c r="T358" i="20" s="1"/>
  <c r="U357" i="20"/>
  <c r="V357" i="20"/>
  <c r="AA357" i="20"/>
  <c r="AB357" i="20"/>
  <c r="AF357" i="20"/>
  <c r="AG357" i="20"/>
  <c r="AH357" i="20"/>
  <c r="AI357" i="20"/>
  <c r="AJ357" i="20"/>
  <c r="AK357" i="20"/>
  <c r="AL357" i="20"/>
  <c r="AM357" i="20"/>
  <c r="AN357" i="20"/>
  <c r="AO357" i="20"/>
  <c r="AP357" i="20"/>
  <c r="AQ357" i="20"/>
  <c r="AR357" i="20"/>
  <c r="AS357" i="20"/>
  <c r="BC358" i="20" s="1"/>
  <c r="AT357" i="20"/>
  <c r="AU357" i="20"/>
  <c r="AW357" i="20"/>
  <c r="AY357" i="20"/>
  <c r="AZ357" i="20"/>
  <c r="M308" i="25"/>
  <c r="K308" i="25"/>
  <c r="I308" i="25"/>
  <c r="B308" i="25"/>
  <c r="D308" i="25"/>
  <c r="L452" i="10"/>
  <c r="D452" i="10" s="1"/>
  <c r="M452" i="10"/>
  <c r="I451" i="10"/>
  <c r="C452" i="10"/>
  <c r="L451" i="9"/>
  <c r="D451" i="9" s="1"/>
  <c r="M451" i="9"/>
  <c r="I450" i="9"/>
  <c r="C451" i="9"/>
  <c r="L451" i="11"/>
  <c r="M451" i="11"/>
  <c r="I450" i="11"/>
  <c r="C451" i="11"/>
  <c r="D451" i="11"/>
  <c r="L451" i="12"/>
  <c r="D451" i="12" s="1"/>
  <c r="G451" i="12" s="1"/>
  <c r="M451" i="12"/>
  <c r="I450" i="12"/>
  <c r="C451" i="12"/>
  <c r="L445" i="8"/>
  <c r="D445" i="8" s="1"/>
  <c r="M445" i="8"/>
  <c r="I445" i="8"/>
  <c r="C445" i="8"/>
  <c r="L445" i="7"/>
  <c r="D445" i="7" s="1"/>
  <c r="M445" i="7"/>
  <c r="I445" i="7"/>
  <c r="C445" i="7"/>
  <c r="L444" i="6"/>
  <c r="D444" i="6" s="1"/>
  <c r="M444" i="6"/>
  <c r="I444" i="6"/>
  <c r="L445" i="5"/>
  <c r="D445" i="5" s="1"/>
  <c r="M445" i="5"/>
  <c r="I445" i="5"/>
  <c r="AX357" i="20" l="1"/>
  <c r="BD358" i="20"/>
  <c r="BB358" i="20"/>
  <c r="X357" i="20"/>
  <c r="AD357" i="20"/>
  <c r="W357" i="20"/>
  <c r="AC357" i="20"/>
  <c r="Y357" i="20"/>
  <c r="Z357" i="20"/>
  <c r="AV357" i="20"/>
  <c r="BA358" i="20" s="1"/>
  <c r="AE357" i="20"/>
  <c r="G452" i="10"/>
  <c r="G451" i="9"/>
  <c r="G451" i="11"/>
  <c r="G445" i="8"/>
  <c r="G445" i="7"/>
  <c r="G444" i="6"/>
  <c r="G445" i="5"/>
  <c r="M307" i="25"/>
  <c r="S356" i="20"/>
  <c r="T357" i="20" s="1"/>
  <c r="U356" i="20"/>
  <c r="V356" i="20"/>
  <c r="AC356" i="20" s="1"/>
  <c r="AA356" i="20"/>
  <c r="AF356" i="20"/>
  <c r="AG356" i="20"/>
  <c r="AH356" i="20"/>
  <c r="AI356" i="20"/>
  <c r="AJ356" i="20"/>
  <c r="AK356" i="20"/>
  <c r="AL356" i="20"/>
  <c r="AM356" i="20"/>
  <c r="AN356" i="20"/>
  <c r="AO356" i="20"/>
  <c r="AP356" i="20"/>
  <c r="AQ356" i="20"/>
  <c r="AR356" i="20"/>
  <c r="AS356" i="20"/>
  <c r="BC357" i="20" s="1"/>
  <c r="AT356" i="20"/>
  <c r="AU356" i="20"/>
  <c r="AW356" i="20"/>
  <c r="AY356" i="20"/>
  <c r="AZ356" i="20"/>
  <c r="K307" i="25"/>
  <c r="I307" i="25"/>
  <c r="B307" i="25"/>
  <c r="D307" i="25"/>
  <c r="L451" i="10"/>
  <c r="M451" i="10"/>
  <c r="I450" i="10"/>
  <c r="C451" i="10"/>
  <c r="D451" i="10"/>
  <c r="L450" i="9"/>
  <c r="M450" i="9"/>
  <c r="I449" i="9"/>
  <c r="C450" i="9"/>
  <c r="D450" i="9"/>
  <c r="L450" i="11"/>
  <c r="M450" i="11"/>
  <c r="I449" i="11"/>
  <c r="C450" i="11"/>
  <c r="D450" i="11"/>
  <c r="L450" i="12"/>
  <c r="D450" i="12" s="1"/>
  <c r="G450" i="12" s="1"/>
  <c r="M450" i="12"/>
  <c r="I449" i="12"/>
  <c r="C450" i="12"/>
  <c r="L444" i="8"/>
  <c r="M444" i="8"/>
  <c r="I444" i="8"/>
  <c r="C444" i="8"/>
  <c r="D444" i="8"/>
  <c r="L444" i="7"/>
  <c r="M444" i="7"/>
  <c r="I444" i="7"/>
  <c r="C444" i="7"/>
  <c r="D444" i="7"/>
  <c r="L443" i="6"/>
  <c r="D443" i="6" s="1"/>
  <c r="M443" i="6"/>
  <c r="I443" i="6"/>
  <c r="L444" i="5"/>
  <c r="D444" i="5" s="1"/>
  <c r="M444" i="5"/>
  <c r="I444" i="5"/>
  <c r="W356" i="20" l="1"/>
  <c r="AB356" i="20"/>
  <c r="AV356" i="20"/>
  <c r="BA357" i="20" s="1"/>
  <c r="X356" i="20"/>
  <c r="AE356" i="20"/>
  <c r="Y356" i="20"/>
  <c r="Z356" i="20"/>
  <c r="AX356" i="20"/>
  <c r="AD356" i="20"/>
  <c r="BB357" i="20"/>
  <c r="BD357" i="20"/>
  <c r="G451" i="10"/>
  <c r="G450" i="9"/>
  <c r="G450" i="11"/>
  <c r="G444" i="8"/>
  <c r="G444" i="7"/>
  <c r="G443" i="6"/>
  <c r="G444" i="5"/>
  <c r="M306" i="25"/>
  <c r="K306" i="25"/>
  <c r="I306" i="25"/>
  <c r="B306" i="25"/>
  <c r="D306" i="25"/>
  <c r="L450" i="10"/>
  <c r="M450" i="10"/>
  <c r="C450" i="10"/>
  <c r="L449" i="9"/>
  <c r="M449" i="9"/>
  <c r="C449" i="9"/>
  <c r="L449" i="11"/>
  <c r="M449" i="11"/>
  <c r="C449" i="11"/>
  <c r="L449" i="12"/>
  <c r="D449" i="12" s="1"/>
  <c r="M449" i="12"/>
  <c r="C449" i="12"/>
  <c r="L443" i="8"/>
  <c r="M443" i="8"/>
  <c r="I443" i="8"/>
  <c r="C443" i="8"/>
  <c r="L443" i="7"/>
  <c r="M443" i="7"/>
  <c r="I443" i="7"/>
  <c r="C443" i="7"/>
  <c r="L442" i="6"/>
  <c r="D442" i="6" s="1"/>
  <c r="M442" i="6"/>
  <c r="I442" i="6"/>
  <c r="L443" i="5"/>
  <c r="M443" i="5"/>
  <c r="I443" i="5"/>
  <c r="D450" i="10" l="1"/>
  <c r="D449" i="9"/>
  <c r="D449" i="11"/>
  <c r="G449" i="12"/>
  <c r="D443" i="8"/>
  <c r="D443" i="7"/>
  <c r="D443" i="5"/>
  <c r="G450" i="10" l="1"/>
  <c r="G449" i="9"/>
  <c r="G449" i="11"/>
  <c r="G443" i="8"/>
  <c r="G443" i="7"/>
  <c r="G442" i="6"/>
  <c r="G443" i="5"/>
  <c r="B356" i="20"/>
  <c r="B357" i="20"/>
  <c r="B358" i="20"/>
  <c r="B359" i="20"/>
  <c r="B360" i="20"/>
  <c r="S355" i="20"/>
  <c r="T356" i="20" s="1"/>
  <c r="U355" i="20"/>
  <c r="AD355" i="20" s="1"/>
  <c r="V355" i="20"/>
  <c r="AA355" i="20"/>
  <c r="AF355" i="20"/>
  <c r="AG355" i="20"/>
  <c r="AH355" i="20"/>
  <c r="AI355" i="20"/>
  <c r="AJ355" i="20"/>
  <c r="AK355" i="20"/>
  <c r="AL355" i="20"/>
  <c r="AM355" i="20"/>
  <c r="AN355" i="20"/>
  <c r="AO355" i="20"/>
  <c r="AP355" i="20"/>
  <c r="AQ355" i="20"/>
  <c r="AR355" i="20"/>
  <c r="AS355" i="20"/>
  <c r="BC356" i="20" s="1"/>
  <c r="AT355" i="20"/>
  <c r="AU355" i="20"/>
  <c r="AW355" i="20"/>
  <c r="AY355" i="20"/>
  <c r="AZ355" i="20"/>
  <c r="I449" i="10"/>
  <c r="I448" i="9"/>
  <c r="I448" i="11"/>
  <c r="I448" i="12"/>
  <c r="I442" i="5"/>
  <c r="BD356" i="20" l="1"/>
  <c r="BB356" i="20"/>
  <c r="X355" i="20"/>
  <c r="AB355" i="20"/>
  <c r="W355" i="20"/>
  <c r="Y355" i="20"/>
  <c r="AV355" i="20"/>
  <c r="BA356" i="20" s="1"/>
  <c r="AX355" i="20"/>
  <c r="AC355" i="20"/>
  <c r="AE355" i="20"/>
  <c r="Z355" i="20"/>
  <c r="I448" i="10"/>
  <c r="I441" i="5"/>
  <c r="M305" i="25"/>
  <c r="K305" i="25"/>
  <c r="I305" i="25"/>
  <c r="B305" i="25"/>
  <c r="D305" i="25"/>
  <c r="L449" i="10"/>
  <c r="M449" i="10"/>
  <c r="C449" i="10"/>
  <c r="L448" i="9"/>
  <c r="M448" i="9"/>
  <c r="I447" i="9"/>
  <c r="C448" i="9"/>
  <c r="L448" i="11"/>
  <c r="M448" i="11"/>
  <c r="I447" i="11"/>
  <c r="C448" i="11"/>
  <c r="L448" i="12"/>
  <c r="D448" i="12" s="1"/>
  <c r="G448" i="12" s="1"/>
  <c r="M448" i="12"/>
  <c r="I447" i="12"/>
  <c r="C448" i="12"/>
  <c r="L442" i="8"/>
  <c r="M442" i="8"/>
  <c r="I442" i="8"/>
  <c r="C442" i="8"/>
  <c r="L442" i="7"/>
  <c r="D442" i="7" s="1"/>
  <c r="M442" i="7"/>
  <c r="I442" i="7"/>
  <c r="C442" i="7"/>
  <c r="L441" i="6"/>
  <c r="D441" i="6" s="1"/>
  <c r="M441" i="6"/>
  <c r="I441" i="6"/>
  <c r="L442" i="5"/>
  <c r="D442" i="5" s="1"/>
  <c r="M442" i="5"/>
  <c r="S354" i="20"/>
  <c r="T355" i="20" s="1"/>
  <c r="U354" i="20"/>
  <c r="V354" i="20"/>
  <c r="AA354" i="20"/>
  <c r="AF354" i="20"/>
  <c r="AG354" i="20"/>
  <c r="AH354" i="20"/>
  <c r="AI354" i="20"/>
  <c r="AJ354" i="20"/>
  <c r="AK354" i="20"/>
  <c r="AL354" i="20"/>
  <c r="AM354" i="20"/>
  <c r="AN354" i="20"/>
  <c r="AO354" i="20"/>
  <c r="AP354" i="20"/>
  <c r="AQ354" i="20"/>
  <c r="AR354" i="20"/>
  <c r="AS354" i="20"/>
  <c r="BC355" i="20" s="1"/>
  <c r="AT354" i="20"/>
  <c r="AU354" i="20"/>
  <c r="AW354" i="20"/>
  <c r="AY354" i="20"/>
  <c r="AZ354" i="20"/>
  <c r="D449" i="10"/>
  <c r="D448" i="9"/>
  <c r="D448" i="11"/>
  <c r="D442" i="8"/>
  <c r="BD355" i="20" l="1"/>
  <c r="BB355" i="20"/>
  <c r="AX354" i="20"/>
  <c r="Z354" i="20"/>
  <c r="AD354" i="20"/>
  <c r="X354" i="20"/>
  <c r="AB354" i="20"/>
  <c r="W354" i="20"/>
  <c r="AV354" i="20"/>
  <c r="BA355" i="20" s="1"/>
  <c r="G449" i="10"/>
  <c r="G448" i="9"/>
  <c r="G448" i="11"/>
  <c r="G442" i="8"/>
  <c r="G442" i="7"/>
  <c r="G441" i="6"/>
  <c r="G442" i="5"/>
  <c r="AC354" i="20"/>
  <c r="Y354" i="20"/>
  <c r="AE354" i="20"/>
  <c r="S353" i="20"/>
  <c r="T354" i="20" s="1"/>
  <c r="U353" i="20"/>
  <c r="X353" i="20" s="1"/>
  <c r="V353" i="20"/>
  <c r="Y353" i="20" s="1"/>
  <c r="AA353" i="20"/>
  <c r="AC353" i="20"/>
  <c r="AF353" i="20"/>
  <c r="AG353" i="20"/>
  <c r="AH353" i="20"/>
  <c r="AI353" i="20"/>
  <c r="AJ353" i="20"/>
  <c r="AK353" i="20"/>
  <c r="AL353" i="20"/>
  <c r="AM353" i="20"/>
  <c r="AN353" i="20"/>
  <c r="AO353" i="20"/>
  <c r="AP353" i="20"/>
  <c r="AQ353" i="20"/>
  <c r="AR353" i="20"/>
  <c r="AS353" i="20"/>
  <c r="BC354" i="20" s="1"/>
  <c r="AT353" i="20"/>
  <c r="AU353" i="20"/>
  <c r="AW353" i="20"/>
  <c r="AY353" i="20"/>
  <c r="AZ353" i="20"/>
  <c r="M304" i="25"/>
  <c r="K304" i="25"/>
  <c r="I304" i="25"/>
  <c r="B304" i="25"/>
  <c r="D304" i="25"/>
  <c r="L448" i="10"/>
  <c r="M448" i="10"/>
  <c r="I447" i="10"/>
  <c r="G448" i="10"/>
  <c r="C448" i="10"/>
  <c r="D448" i="10"/>
  <c r="L447" i="9"/>
  <c r="D447" i="9" s="1"/>
  <c r="M447" i="9"/>
  <c r="I446" i="9"/>
  <c r="C447" i="9"/>
  <c r="L447" i="11"/>
  <c r="M447" i="11"/>
  <c r="I446" i="11"/>
  <c r="G447" i="11"/>
  <c r="C447" i="11"/>
  <c r="D447" i="11"/>
  <c r="L447" i="12"/>
  <c r="D447" i="12" s="1"/>
  <c r="G447" i="12" s="1"/>
  <c r="M447" i="12"/>
  <c r="I446" i="12"/>
  <c r="C447" i="12"/>
  <c r="L441" i="8"/>
  <c r="M441" i="8"/>
  <c r="I441" i="8"/>
  <c r="C441" i="8"/>
  <c r="D441" i="8"/>
  <c r="L441" i="7"/>
  <c r="D441" i="7" s="1"/>
  <c r="M441" i="7"/>
  <c r="I441" i="7"/>
  <c r="C441" i="7"/>
  <c r="L440" i="6"/>
  <c r="D440" i="6" s="1"/>
  <c r="G440" i="6" s="1"/>
  <c r="M440" i="6"/>
  <c r="I440" i="6"/>
  <c r="L441" i="5"/>
  <c r="D441" i="5" s="1"/>
  <c r="M441" i="5"/>
  <c r="I440" i="5"/>
  <c r="AE353" i="20" l="1"/>
  <c r="G441" i="7"/>
  <c r="W353" i="20"/>
  <c r="AX353" i="20"/>
  <c r="AD353" i="20"/>
  <c r="Z353" i="20"/>
  <c r="AV353" i="20"/>
  <c r="BA354" i="20" s="1"/>
  <c r="BB354" i="20"/>
  <c r="BD354" i="20"/>
  <c r="AB353" i="20"/>
  <c r="G447" i="9"/>
  <c r="G441" i="8"/>
  <c r="G441" i="5"/>
  <c r="I445" i="9"/>
  <c r="I446" i="10"/>
  <c r="S352" i="20"/>
  <c r="T353" i="20" s="1"/>
  <c r="U352" i="20"/>
  <c r="X352" i="20" s="1"/>
  <c r="V352" i="20"/>
  <c r="AC352" i="20" s="1"/>
  <c r="AA352" i="20"/>
  <c r="AF352" i="20"/>
  <c r="AG352" i="20"/>
  <c r="AH352" i="20"/>
  <c r="AI352" i="20"/>
  <c r="AJ352" i="20"/>
  <c r="AK352" i="20"/>
  <c r="AL352" i="20"/>
  <c r="AM352" i="20"/>
  <c r="AN352" i="20"/>
  <c r="AO352" i="20"/>
  <c r="AP352" i="20"/>
  <c r="AQ352" i="20"/>
  <c r="AR352" i="20"/>
  <c r="AS352" i="20"/>
  <c r="BC353" i="20" s="1"/>
  <c r="AT352" i="20"/>
  <c r="AU352" i="20"/>
  <c r="AW352" i="20"/>
  <c r="AY352" i="20"/>
  <c r="AZ352" i="20"/>
  <c r="M303" i="25"/>
  <c r="K303" i="25"/>
  <c r="I303" i="25"/>
  <c r="B303" i="25"/>
  <c r="D303" i="25"/>
  <c r="L447" i="10"/>
  <c r="D447" i="10" s="1"/>
  <c r="M447" i="10"/>
  <c r="C447" i="10"/>
  <c r="L446" i="9"/>
  <c r="M446" i="9"/>
  <c r="C446" i="9"/>
  <c r="D446" i="9"/>
  <c r="L446" i="11"/>
  <c r="M446" i="11"/>
  <c r="I445" i="11"/>
  <c r="C446" i="11"/>
  <c r="D446" i="11"/>
  <c r="L446" i="12"/>
  <c r="M446" i="12"/>
  <c r="I445" i="12"/>
  <c r="C446" i="12"/>
  <c r="L440" i="8"/>
  <c r="M440" i="8"/>
  <c r="I440" i="8"/>
  <c r="C440" i="8"/>
  <c r="D440" i="8"/>
  <c r="G440" i="8" s="1"/>
  <c r="L440" i="7"/>
  <c r="D440" i="7" s="1"/>
  <c r="M440" i="7"/>
  <c r="I440" i="7"/>
  <c r="C440" i="7"/>
  <c r="L439" i="6"/>
  <c r="D439" i="6" s="1"/>
  <c r="M439" i="6"/>
  <c r="I439" i="6"/>
  <c r="L440" i="5"/>
  <c r="D440" i="5" s="1"/>
  <c r="M440" i="5"/>
  <c r="AE352" i="20" l="1"/>
  <c r="AV352" i="20"/>
  <c r="BA353" i="20" s="1"/>
  <c r="D446" i="12"/>
  <c r="G446" i="12" s="1"/>
  <c r="AX352" i="20"/>
  <c r="AD352" i="20"/>
  <c r="W352" i="20"/>
  <c r="BD353" i="20"/>
  <c r="BB353" i="20"/>
  <c r="AB352" i="20"/>
  <c r="Z352" i="20"/>
  <c r="Y352" i="20"/>
  <c r="G447" i="10"/>
  <c r="G446" i="9"/>
  <c r="G446" i="11"/>
  <c r="G440" i="7"/>
  <c r="G439" i="6"/>
  <c r="G440" i="5"/>
  <c r="S351" i="20"/>
  <c r="T352" i="20" s="1"/>
  <c r="U351" i="20"/>
  <c r="AD351" i="20" s="1"/>
  <c r="V351" i="20"/>
  <c r="AE351" i="20" s="1"/>
  <c r="Y351" i="20"/>
  <c r="AA351" i="20"/>
  <c r="AF351" i="20"/>
  <c r="AG351" i="20"/>
  <c r="AH351" i="20"/>
  <c r="AI351" i="20"/>
  <c r="AJ351" i="20"/>
  <c r="AK351" i="20"/>
  <c r="AL351" i="20"/>
  <c r="AM351" i="20"/>
  <c r="AN351" i="20"/>
  <c r="AO351" i="20"/>
  <c r="AP351" i="20"/>
  <c r="AQ351" i="20"/>
  <c r="AR351" i="20"/>
  <c r="AS351" i="20"/>
  <c r="BC352" i="20" s="1"/>
  <c r="AT351" i="20"/>
  <c r="AU351" i="20"/>
  <c r="AW351" i="20"/>
  <c r="AY351" i="20"/>
  <c r="AZ351" i="20"/>
  <c r="M302" i="25"/>
  <c r="K302" i="25"/>
  <c r="I302" i="25"/>
  <c r="B302" i="25"/>
  <c r="D302" i="25"/>
  <c r="L446" i="10"/>
  <c r="D446" i="10" s="1"/>
  <c r="M446" i="10"/>
  <c r="I445" i="10"/>
  <c r="C446" i="10"/>
  <c r="L445" i="9"/>
  <c r="D445" i="9" s="1"/>
  <c r="M445" i="9"/>
  <c r="I444" i="9"/>
  <c r="C445" i="9"/>
  <c r="L445" i="11"/>
  <c r="D445" i="11" s="1"/>
  <c r="M445" i="11"/>
  <c r="I444" i="11"/>
  <c r="C445" i="11"/>
  <c r="L445" i="12"/>
  <c r="M445" i="12"/>
  <c r="I444" i="12"/>
  <c r="C445" i="12"/>
  <c r="L439" i="8"/>
  <c r="D439" i="8" s="1"/>
  <c r="G439" i="8" s="1"/>
  <c r="M439" i="8"/>
  <c r="I439" i="8"/>
  <c r="C439" i="8"/>
  <c r="L439" i="7"/>
  <c r="D439" i="7" s="1"/>
  <c r="M439" i="7"/>
  <c r="I439" i="7"/>
  <c r="C439" i="7"/>
  <c r="L438" i="6"/>
  <c r="D438" i="6" s="1"/>
  <c r="M438" i="6"/>
  <c r="I438" i="6"/>
  <c r="L439" i="5"/>
  <c r="D439" i="5" s="1"/>
  <c r="M439" i="5"/>
  <c r="I439" i="5"/>
  <c r="AC351" i="20" l="1"/>
  <c r="AX351" i="20"/>
  <c r="W351" i="20"/>
  <c r="AV351" i="20"/>
  <c r="BA352" i="20" s="1"/>
  <c r="D445" i="12"/>
  <c r="G445" i="12" s="1"/>
  <c r="BD352" i="20"/>
  <c r="BB352" i="20"/>
  <c r="Z351" i="20"/>
  <c r="AB351" i="20"/>
  <c r="X351" i="20"/>
  <c r="G446" i="10"/>
  <c r="G445" i="9"/>
  <c r="G445" i="11"/>
  <c r="G439" i="7"/>
  <c r="G438" i="6"/>
  <c r="G439" i="5"/>
  <c r="M301" i="25"/>
  <c r="K301" i="25"/>
  <c r="I301" i="25"/>
  <c r="B301" i="25"/>
  <c r="D301" i="25"/>
  <c r="L445" i="10"/>
  <c r="M445" i="10"/>
  <c r="C445" i="10"/>
  <c r="L444" i="9"/>
  <c r="M444" i="9"/>
  <c r="C444" i="9"/>
  <c r="L444" i="11"/>
  <c r="M444" i="11"/>
  <c r="C444" i="11"/>
  <c r="L444" i="12"/>
  <c r="D444" i="12" s="1"/>
  <c r="M444" i="12"/>
  <c r="C444" i="12"/>
  <c r="L438" i="8"/>
  <c r="M438" i="8"/>
  <c r="I438" i="8"/>
  <c r="C438" i="8"/>
  <c r="L438" i="7"/>
  <c r="M438" i="7"/>
  <c r="I438" i="7"/>
  <c r="C438" i="7"/>
  <c r="L437" i="6"/>
  <c r="D437" i="6" s="1"/>
  <c r="M437" i="6"/>
  <c r="I437" i="6"/>
  <c r="L438" i="5"/>
  <c r="M438" i="5"/>
  <c r="I438" i="5"/>
  <c r="I444" i="10" l="1"/>
  <c r="B351" i="20" l="1"/>
  <c r="B352" i="20"/>
  <c r="B353" i="20"/>
  <c r="B354" i="20"/>
  <c r="B355" i="20"/>
  <c r="I437" i="5"/>
  <c r="S350" i="20"/>
  <c r="T351" i="20" s="1"/>
  <c r="U350" i="20"/>
  <c r="V350" i="20"/>
  <c r="AC350" i="20" s="1"/>
  <c r="AA350" i="20"/>
  <c r="AF350" i="20"/>
  <c r="AG350" i="20"/>
  <c r="AH350" i="20"/>
  <c r="AI350" i="20"/>
  <c r="AJ350" i="20"/>
  <c r="AK350" i="20"/>
  <c r="AL350" i="20"/>
  <c r="AM350" i="20"/>
  <c r="AN350" i="20"/>
  <c r="AO350" i="20"/>
  <c r="AP350" i="20"/>
  <c r="AQ350" i="20"/>
  <c r="AR350" i="20"/>
  <c r="AS350" i="20"/>
  <c r="BC351" i="20" s="1"/>
  <c r="AT350" i="20"/>
  <c r="AU350" i="20"/>
  <c r="AW350" i="20"/>
  <c r="AY350" i="20"/>
  <c r="AZ350" i="20"/>
  <c r="D445" i="10"/>
  <c r="D444" i="9"/>
  <c r="I443" i="9"/>
  <c r="D444" i="11"/>
  <c r="I443" i="11"/>
  <c r="G444" i="12"/>
  <c r="I443" i="12"/>
  <c r="D438" i="8"/>
  <c r="D438" i="7"/>
  <c r="D438" i="5"/>
  <c r="BD351" i="20" l="1"/>
  <c r="BB351" i="20"/>
  <c r="W350" i="20"/>
  <c r="X350" i="20"/>
  <c r="AV350" i="20"/>
  <c r="BA351" i="20" s="1"/>
  <c r="AX350" i="20"/>
  <c r="AD350" i="20"/>
  <c r="AB350" i="20"/>
  <c r="G445" i="10"/>
  <c r="G444" i="9"/>
  <c r="G444" i="11"/>
  <c r="G438" i="8"/>
  <c r="G438" i="7"/>
  <c r="G437" i="6"/>
  <c r="G438" i="5"/>
  <c r="Z350" i="20"/>
  <c r="Y350" i="20"/>
  <c r="AE350" i="20"/>
  <c r="S349" i="20"/>
  <c r="T350" i="20" s="1"/>
  <c r="U349" i="20"/>
  <c r="X349" i="20" s="1"/>
  <c r="V349" i="20"/>
  <c r="AC349" i="20" s="1"/>
  <c r="AA349" i="20"/>
  <c r="AF349" i="20"/>
  <c r="AG349" i="20"/>
  <c r="AH349" i="20"/>
  <c r="AI349" i="20"/>
  <c r="AJ349" i="20"/>
  <c r="AK349" i="20"/>
  <c r="AL349" i="20"/>
  <c r="AM349" i="20"/>
  <c r="AN349" i="20"/>
  <c r="AO349" i="20"/>
  <c r="AP349" i="20"/>
  <c r="AQ349" i="20"/>
  <c r="AR349" i="20"/>
  <c r="AS349" i="20"/>
  <c r="BC350" i="20" s="1"/>
  <c r="AT349" i="20"/>
  <c r="AU349" i="20"/>
  <c r="AW349" i="20"/>
  <c r="AY349" i="20"/>
  <c r="AZ349" i="20"/>
  <c r="M300" i="25"/>
  <c r="K300" i="25"/>
  <c r="I300" i="25"/>
  <c r="B300" i="25"/>
  <c r="D300" i="25"/>
  <c r="L444" i="10"/>
  <c r="M444" i="10"/>
  <c r="I443" i="10"/>
  <c r="C444" i="10"/>
  <c r="D444" i="10"/>
  <c r="L443" i="9"/>
  <c r="M443" i="9"/>
  <c r="I442" i="9"/>
  <c r="C443" i="9"/>
  <c r="D443" i="9"/>
  <c r="L443" i="11"/>
  <c r="M443" i="11"/>
  <c r="I442" i="11"/>
  <c r="C443" i="11"/>
  <c r="D443" i="11"/>
  <c r="L443" i="12"/>
  <c r="D443" i="12" s="1"/>
  <c r="M443" i="12"/>
  <c r="I442" i="12"/>
  <c r="C443" i="12"/>
  <c r="G443" i="12"/>
  <c r="L437" i="8"/>
  <c r="D437" i="8" s="1"/>
  <c r="M437" i="8"/>
  <c r="I437" i="8"/>
  <c r="C437" i="8"/>
  <c r="L437" i="7"/>
  <c r="M437" i="7"/>
  <c r="I437" i="7"/>
  <c r="C437" i="7"/>
  <c r="D437" i="7"/>
  <c r="L436" i="6"/>
  <c r="D436" i="6" s="1"/>
  <c r="M436" i="6"/>
  <c r="I436" i="6"/>
  <c r="L437" i="5"/>
  <c r="M437" i="5"/>
  <c r="I436" i="5"/>
  <c r="D437" i="5"/>
  <c r="AD349" i="20" l="1"/>
  <c r="AB349" i="20"/>
  <c r="AE349" i="20"/>
  <c r="Z349" i="20"/>
  <c r="AV349" i="20"/>
  <c r="BA350" i="20" s="1"/>
  <c r="BD350" i="20"/>
  <c r="BB350" i="20"/>
  <c r="W349" i="20"/>
  <c r="AX349" i="20"/>
  <c r="Y349" i="20"/>
  <c r="G444" i="10"/>
  <c r="G443" i="9"/>
  <c r="G443" i="11"/>
  <c r="G437" i="8"/>
  <c r="G437" i="7"/>
  <c r="G436" i="6"/>
  <c r="G437" i="5"/>
  <c r="S348" i="20" l="1"/>
  <c r="T349" i="20" s="1"/>
  <c r="U348" i="20"/>
  <c r="AB348" i="20" s="1"/>
  <c r="V348" i="20"/>
  <c r="AC348" i="20" s="1"/>
  <c r="AA348" i="20"/>
  <c r="AF348" i="20"/>
  <c r="AG348" i="20"/>
  <c r="AH348" i="20"/>
  <c r="AI348" i="20"/>
  <c r="AJ348" i="20"/>
  <c r="AK348" i="20"/>
  <c r="AL348" i="20"/>
  <c r="AM348" i="20"/>
  <c r="AN348" i="20"/>
  <c r="AO348" i="20"/>
  <c r="AP348" i="20"/>
  <c r="AQ348" i="20"/>
  <c r="AR348" i="20"/>
  <c r="AS348" i="20"/>
  <c r="BC349" i="20" s="1"/>
  <c r="AT348" i="20"/>
  <c r="AU348" i="20"/>
  <c r="AW348" i="20"/>
  <c r="AY348" i="20"/>
  <c r="AZ348" i="20"/>
  <c r="I442" i="10"/>
  <c r="M299" i="25"/>
  <c r="K299" i="25"/>
  <c r="I299" i="25"/>
  <c r="B299" i="25"/>
  <c r="D299" i="25"/>
  <c r="L443" i="10"/>
  <c r="D443" i="10" s="1"/>
  <c r="M443" i="10"/>
  <c r="C443" i="10"/>
  <c r="L442" i="9"/>
  <c r="M442" i="9"/>
  <c r="I441" i="9"/>
  <c r="C442" i="9"/>
  <c r="D442" i="9"/>
  <c r="L442" i="11"/>
  <c r="M442" i="11"/>
  <c r="I441" i="11"/>
  <c r="C442" i="11"/>
  <c r="D442" i="11"/>
  <c r="L442" i="12"/>
  <c r="D442" i="12" s="1"/>
  <c r="M442" i="12"/>
  <c r="I441" i="12"/>
  <c r="C442" i="12"/>
  <c r="G442" i="12"/>
  <c r="L436" i="8"/>
  <c r="D436" i="8" s="1"/>
  <c r="M436" i="8"/>
  <c r="I436" i="8"/>
  <c r="C436" i="8"/>
  <c r="L436" i="7"/>
  <c r="D436" i="7" s="1"/>
  <c r="M436" i="7"/>
  <c r="I436" i="7"/>
  <c r="C436" i="7"/>
  <c r="L435" i="6"/>
  <c r="D435" i="6" s="1"/>
  <c r="M435" i="6"/>
  <c r="I435" i="6"/>
  <c r="L436" i="5"/>
  <c r="D436" i="5" s="1"/>
  <c r="M436" i="5"/>
  <c r="I435" i="5"/>
  <c r="BB349" i="20" l="1"/>
  <c r="BD349" i="20"/>
  <c r="AV348" i="20"/>
  <c r="BA349" i="20" s="1"/>
  <c r="AD348" i="20"/>
  <c r="W348" i="20"/>
  <c r="AX348" i="20"/>
  <c r="Z348" i="20"/>
  <c r="Y348" i="20"/>
  <c r="X348" i="20"/>
  <c r="AE348" i="20"/>
  <c r="G443" i="10"/>
  <c r="G442" i="9"/>
  <c r="G442" i="11"/>
  <c r="G436" i="8"/>
  <c r="G436" i="7"/>
  <c r="G435" i="6"/>
  <c r="G436" i="5"/>
  <c r="S347" i="20"/>
  <c r="T348" i="20" s="1"/>
  <c r="U347" i="20"/>
  <c r="AD347" i="20" s="1"/>
  <c r="V347" i="20"/>
  <c r="AC347" i="20" s="1"/>
  <c r="AA347" i="20"/>
  <c r="AF347" i="20"/>
  <c r="AG347" i="20"/>
  <c r="AH347" i="20"/>
  <c r="AI347" i="20"/>
  <c r="AJ347" i="20"/>
  <c r="AK347" i="20"/>
  <c r="AL347" i="20"/>
  <c r="AM347" i="20"/>
  <c r="AN347" i="20"/>
  <c r="AO347" i="20"/>
  <c r="AP347" i="20"/>
  <c r="AQ347" i="20"/>
  <c r="AR347" i="20"/>
  <c r="AS347" i="20"/>
  <c r="BC348" i="20" s="1"/>
  <c r="AT347" i="20"/>
  <c r="AU347" i="20"/>
  <c r="AW347" i="20"/>
  <c r="AY347" i="20"/>
  <c r="AZ347" i="20"/>
  <c r="M298" i="25"/>
  <c r="K298" i="25"/>
  <c r="I298" i="25"/>
  <c r="B298" i="25"/>
  <c r="D298" i="25"/>
  <c r="L442" i="10"/>
  <c r="M442" i="10"/>
  <c r="I441" i="10"/>
  <c r="C442" i="10"/>
  <c r="L441" i="9"/>
  <c r="M441" i="9"/>
  <c r="I440" i="9"/>
  <c r="C441" i="9"/>
  <c r="L441" i="11"/>
  <c r="M441" i="11"/>
  <c r="I440" i="11"/>
  <c r="C441" i="11"/>
  <c r="L441" i="12"/>
  <c r="D441" i="12" s="1"/>
  <c r="M441" i="12"/>
  <c r="I440" i="12"/>
  <c r="C441" i="12"/>
  <c r="L435" i="8"/>
  <c r="M435" i="8"/>
  <c r="I435" i="8"/>
  <c r="C435" i="8"/>
  <c r="L435" i="7"/>
  <c r="M435" i="7"/>
  <c r="I435" i="7"/>
  <c r="C435" i="7"/>
  <c r="L434" i="6"/>
  <c r="D434" i="6" s="1"/>
  <c r="M434" i="6"/>
  <c r="I434" i="6"/>
  <c r="L435" i="5"/>
  <c r="M435" i="5"/>
  <c r="I434" i="5"/>
  <c r="Y347" i="20" l="1"/>
  <c r="AE347" i="20"/>
  <c r="BD348" i="20"/>
  <c r="BB348" i="20"/>
  <c r="AB347" i="20"/>
  <c r="AX347" i="20"/>
  <c r="Z347" i="20"/>
  <c r="AV347" i="20"/>
  <c r="BA348" i="20" s="1"/>
  <c r="X347" i="20"/>
  <c r="W347" i="20"/>
  <c r="D442" i="10"/>
  <c r="D441" i="9"/>
  <c r="D441" i="11"/>
  <c r="G441" i="12"/>
  <c r="D435" i="8"/>
  <c r="D435" i="7"/>
  <c r="D435" i="5"/>
  <c r="G442" i="10" l="1"/>
  <c r="G441" i="9"/>
  <c r="G441" i="11"/>
  <c r="G435" i="8"/>
  <c r="G435" i="7"/>
  <c r="G434" i="6"/>
  <c r="G435" i="5"/>
  <c r="S346" i="20"/>
  <c r="T347" i="20" s="1"/>
  <c r="U346" i="20"/>
  <c r="X346" i="20" s="1"/>
  <c r="V346" i="20"/>
  <c r="AC346" i="20" s="1"/>
  <c r="AA346" i="20"/>
  <c r="AF346" i="20"/>
  <c r="AG346" i="20"/>
  <c r="AH346" i="20"/>
  <c r="AI346" i="20"/>
  <c r="AJ346" i="20"/>
  <c r="AK346" i="20"/>
  <c r="AL346" i="20"/>
  <c r="AM346" i="20"/>
  <c r="AN346" i="20"/>
  <c r="AO346" i="20"/>
  <c r="AP346" i="20"/>
  <c r="AQ346" i="20"/>
  <c r="AR346" i="20"/>
  <c r="AS346" i="20"/>
  <c r="BC347" i="20" s="1"/>
  <c r="AT346" i="20"/>
  <c r="AU346" i="20"/>
  <c r="AW346" i="20"/>
  <c r="AY346" i="20"/>
  <c r="AZ346" i="20"/>
  <c r="M297" i="25"/>
  <c r="K297" i="25"/>
  <c r="I297" i="25"/>
  <c r="B297" i="25"/>
  <c r="D297" i="25"/>
  <c r="L441" i="10"/>
  <c r="M441" i="10"/>
  <c r="I440" i="10"/>
  <c r="C441" i="10"/>
  <c r="D441" i="10"/>
  <c r="L440" i="9"/>
  <c r="M440" i="9"/>
  <c r="C440" i="9"/>
  <c r="D440" i="9"/>
  <c r="G440" i="9" s="1"/>
  <c r="L440" i="11"/>
  <c r="M440" i="11"/>
  <c r="I439" i="11"/>
  <c r="C440" i="11"/>
  <c r="D440" i="11"/>
  <c r="L440" i="12"/>
  <c r="D440" i="12" s="1"/>
  <c r="G440" i="12" s="1"/>
  <c r="M440" i="12"/>
  <c r="I439" i="12"/>
  <c r="C440" i="12"/>
  <c r="L434" i="8"/>
  <c r="M434" i="8"/>
  <c r="I434" i="8"/>
  <c r="C434" i="8"/>
  <c r="L434" i="7"/>
  <c r="M434" i="7"/>
  <c r="I434" i="7"/>
  <c r="C434" i="7"/>
  <c r="L433" i="6"/>
  <c r="D433" i="6" s="1"/>
  <c r="M433" i="6"/>
  <c r="I433" i="6"/>
  <c r="L434" i="5"/>
  <c r="D434" i="5" s="1"/>
  <c r="M434" i="5"/>
  <c r="D434" i="8"/>
  <c r="D434" i="7"/>
  <c r="AE346" i="20" l="1"/>
  <c r="AX346" i="20"/>
  <c r="Y346" i="20"/>
  <c r="AD346" i="20"/>
  <c r="AV346" i="20"/>
  <c r="BA347" i="20" s="1"/>
  <c r="BB347" i="20"/>
  <c r="BD347" i="20"/>
  <c r="AB346" i="20"/>
  <c r="W346" i="20"/>
  <c r="Z346" i="20"/>
  <c r="G441" i="10"/>
  <c r="G440" i="11"/>
  <c r="G434" i="8"/>
  <c r="G434" i="7"/>
  <c r="G433" i="6"/>
  <c r="G434" i="5"/>
  <c r="I432" i="7" l="1"/>
  <c r="I433" i="7"/>
  <c r="I439" i="9"/>
  <c r="I438" i="9"/>
  <c r="I439" i="10"/>
  <c r="I431" i="8"/>
  <c r="I432" i="8"/>
  <c r="I433" i="8"/>
  <c r="I432" i="6"/>
  <c r="I431" i="6"/>
  <c r="I432" i="5"/>
  <c r="I433" i="5"/>
  <c r="M296" i="25"/>
  <c r="K296" i="25"/>
  <c r="I296" i="25"/>
  <c r="B296" i="25"/>
  <c r="D296" i="25"/>
  <c r="L440" i="10"/>
  <c r="M440" i="10"/>
  <c r="C440" i="10"/>
  <c r="D440" i="10"/>
  <c r="L439" i="9"/>
  <c r="M439" i="9"/>
  <c r="C439" i="9"/>
  <c r="D439" i="9"/>
  <c r="G439" i="9" s="1"/>
  <c r="L439" i="11"/>
  <c r="M439" i="11"/>
  <c r="I438" i="11"/>
  <c r="C439" i="11"/>
  <c r="D439" i="11"/>
  <c r="L439" i="12"/>
  <c r="D439" i="12" s="1"/>
  <c r="G439" i="12" s="1"/>
  <c r="M439" i="12"/>
  <c r="I438" i="12"/>
  <c r="C439" i="12"/>
  <c r="L433" i="8"/>
  <c r="M433" i="8"/>
  <c r="I428" i="8"/>
  <c r="C433" i="8"/>
  <c r="D433" i="8"/>
  <c r="L433" i="7"/>
  <c r="D433" i="7" s="1"/>
  <c r="M433" i="7"/>
  <c r="I428" i="7"/>
  <c r="C433" i="7"/>
  <c r="L432" i="6"/>
  <c r="D432" i="6" s="1"/>
  <c r="M432" i="6"/>
  <c r="I427" i="6"/>
  <c r="L433" i="5"/>
  <c r="M433" i="5"/>
  <c r="D433" i="5"/>
  <c r="G440" i="10" l="1"/>
  <c r="G439" i="11"/>
  <c r="G433" i="8"/>
  <c r="G433" i="7"/>
  <c r="G432" i="6"/>
  <c r="G433" i="5"/>
  <c r="M295" i="25"/>
  <c r="K295" i="25"/>
  <c r="I295" i="25"/>
  <c r="B295" i="25"/>
  <c r="D295" i="25"/>
  <c r="L439" i="10"/>
  <c r="M439" i="10"/>
  <c r="I438" i="10"/>
  <c r="C439" i="10"/>
  <c r="D439" i="10"/>
  <c r="L438" i="9"/>
  <c r="M438" i="9"/>
  <c r="I437" i="9"/>
  <c r="C438" i="9"/>
  <c r="D438" i="9"/>
  <c r="L438" i="11"/>
  <c r="M438" i="11"/>
  <c r="I437" i="11"/>
  <c r="C438" i="11"/>
  <c r="D438" i="11"/>
  <c r="L438" i="12"/>
  <c r="M438" i="12"/>
  <c r="I437" i="12"/>
  <c r="C438" i="12"/>
  <c r="L432" i="8"/>
  <c r="D432" i="8" s="1"/>
  <c r="M432" i="8"/>
  <c r="C432" i="8"/>
  <c r="L432" i="7"/>
  <c r="M432" i="7"/>
  <c r="C432" i="7"/>
  <c r="D432" i="7"/>
  <c r="L431" i="6"/>
  <c r="D431" i="6" s="1"/>
  <c r="M431" i="6"/>
  <c r="L432" i="5"/>
  <c r="D432" i="5" s="1"/>
  <c r="M432" i="5"/>
  <c r="I431" i="5"/>
  <c r="D438" i="12" l="1"/>
  <c r="G438" i="12" s="1"/>
  <c r="G439" i="10"/>
  <c r="G438" i="9"/>
  <c r="G438" i="11"/>
  <c r="G432" i="8"/>
  <c r="G432" i="7"/>
  <c r="G431" i="6"/>
  <c r="G432" i="5"/>
  <c r="I430" i="6"/>
  <c r="I431" i="7"/>
  <c r="M294" i="25"/>
  <c r="K294" i="25"/>
  <c r="I294" i="25"/>
  <c r="B294" i="25"/>
  <c r="D294" i="25"/>
  <c r="L438" i="10"/>
  <c r="M438" i="10"/>
  <c r="I437" i="10"/>
  <c r="C438" i="10"/>
  <c r="D438" i="10"/>
  <c r="L437" i="9"/>
  <c r="M437" i="9"/>
  <c r="I436" i="9"/>
  <c r="C437" i="9"/>
  <c r="D437" i="9"/>
  <c r="L437" i="11"/>
  <c r="M437" i="11"/>
  <c r="I436" i="11"/>
  <c r="C437" i="11"/>
  <c r="D437" i="11"/>
  <c r="L437" i="12"/>
  <c r="D437" i="12" s="1"/>
  <c r="G437" i="12" s="1"/>
  <c r="M437" i="12"/>
  <c r="I436" i="12"/>
  <c r="C437" i="12"/>
  <c r="L431" i="8"/>
  <c r="M431" i="8"/>
  <c r="C431" i="8"/>
  <c r="D431" i="8"/>
  <c r="L431" i="7"/>
  <c r="D431" i="7" s="1"/>
  <c r="M431" i="7"/>
  <c r="C431" i="7"/>
  <c r="L430" i="6"/>
  <c r="D430" i="6" s="1"/>
  <c r="G430" i="6" s="1"/>
  <c r="M430" i="6"/>
  <c r="L431" i="5"/>
  <c r="M431" i="5"/>
  <c r="D431" i="5"/>
  <c r="G438" i="10" l="1"/>
  <c r="G437" i="9"/>
  <c r="G437" i="11"/>
  <c r="G431" i="8"/>
  <c r="G431" i="7"/>
  <c r="G431" i="5"/>
  <c r="I430" i="8"/>
  <c r="I429" i="8"/>
  <c r="I430" i="7"/>
  <c r="I429" i="7"/>
  <c r="I429" i="6"/>
  <c r="I428" i="6"/>
  <c r="I430" i="5"/>
  <c r="I429" i="5"/>
  <c r="M293" i="25"/>
  <c r="K293" i="25"/>
  <c r="I293" i="25"/>
  <c r="B293" i="25"/>
  <c r="D293" i="25"/>
  <c r="L437" i="10"/>
  <c r="D437" i="10" s="1"/>
  <c r="M437" i="10"/>
  <c r="I436" i="10"/>
  <c r="C437" i="10"/>
  <c r="L436" i="9"/>
  <c r="M436" i="9"/>
  <c r="I435" i="9"/>
  <c r="C436" i="9"/>
  <c r="D436" i="9"/>
  <c r="L436" i="11"/>
  <c r="D436" i="11" s="1"/>
  <c r="M436" i="11"/>
  <c r="I435" i="11"/>
  <c r="C436" i="11"/>
  <c r="L436" i="12"/>
  <c r="D436" i="12" s="1"/>
  <c r="G436" i="12" s="1"/>
  <c r="M436" i="12"/>
  <c r="I435" i="12"/>
  <c r="C436" i="12"/>
  <c r="L430" i="8"/>
  <c r="D430" i="8" s="1"/>
  <c r="M430" i="8"/>
  <c r="C430" i="8"/>
  <c r="L430" i="7"/>
  <c r="D430" i="7" s="1"/>
  <c r="M430" i="7"/>
  <c r="C430" i="7"/>
  <c r="L429" i="6"/>
  <c r="D429" i="6" s="1"/>
  <c r="M429" i="6"/>
  <c r="L430" i="5"/>
  <c r="D430" i="5" s="1"/>
  <c r="M430" i="5"/>
  <c r="G437" i="10" l="1"/>
  <c r="G436" i="9"/>
  <c r="G436" i="11"/>
  <c r="G430" i="8"/>
  <c r="G430" i="7"/>
  <c r="G429" i="6"/>
  <c r="G430" i="5"/>
  <c r="M292" i="25"/>
  <c r="K292" i="25"/>
  <c r="I292" i="25"/>
  <c r="B292" i="25"/>
  <c r="D292" i="25"/>
  <c r="L436" i="10"/>
  <c r="D436" i="10" s="1"/>
  <c r="M436" i="10"/>
  <c r="I435" i="10"/>
  <c r="C436" i="10"/>
  <c r="L435" i="9"/>
  <c r="D435" i="9" s="1"/>
  <c r="M435" i="9"/>
  <c r="I434" i="9"/>
  <c r="C435" i="9"/>
  <c r="L435" i="11"/>
  <c r="D435" i="11" s="1"/>
  <c r="M435" i="11"/>
  <c r="I434" i="11"/>
  <c r="C435" i="11"/>
  <c r="L435" i="12"/>
  <c r="M435" i="12"/>
  <c r="I434" i="12"/>
  <c r="C435" i="12"/>
  <c r="L429" i="8"/>
  <c r="D429" i="8" s="1"/>
  <c r="M429" i="8"/>
  <c r="C429" i="8"/>
  <c r="L429" i="7"/>
  <c r="D429" i="7" s="1"/>
  <c r="M429" i="7"/>
  <c r="C429" i="7"/>
  <c r="L428" i="6"/>
  <c r="D428" i="6" s="1"/>
  <c r="M428" i="6"/>
  <c r="L429" i="5"/>
  <c r="D429" i="5" s="1"/>
  <c r="M429" i="5"/>
  <c r="I428" i="5"/>
  <c r="B346" i="20"/>
  <c r="B347" i="20"/>
  <c r="B348" i="20"/>
  <c r="B349" i="20"/>
  <c r="B350" i="20"/>
  <c r="B291" i="25"/>
  <c r="D435" i="12" l="1"/>
  <c r="G435" i="12" s="1"/>
  <c r="G436" i="10"/>
  <c r="G435" i="9"/>
  <c r="G435" i="11"/>
  <c r="G429" i="8"/>
  <c r="G429" i="7"/>
  <c r="G428" i="6"/>
  <c r="G429" i="5"/>
  <c r="M291" i="25"/>
  <c r="K291" i="25"/>
  <c r="I291" i="25"/>
  <c r="D291" i="25"/>
  <c r="L435" i="10"/>
  <c r="M435" i="10"/>
  <c r="C435" i="10"/>
  <c r="L434" i="9"/>
  <c r="M434" i="9"/>
  <c r="C434" i="9"/>
  <c r="L434" i="11"/>
  <c r="M434" i="11"/>
  <c r="C434" i="11"/>
  <c r="L434" i="12"/>
  <c r="D434" i="12" s="1"/>
  <c r="M434" i="12"/>
  <c r="C434" i="12"/>
  <c r="L428" i="8"/>
  <c r="M428" i="8"/>
  <c r="C428" i="8"/>
  <c r="L428" i="7"/>
  <c r="M428" i="7"/>
  <c r="C428" i="7"/>
  <c r="L427" i="6"/>
  <c r="D427" i="6" s="1"/>
  <c r="M427" i="6"/>
  <c r="L428" i="5"/>
  <c r="M428" i="5"/>
  <c r="S345" i="20" l="1"/>
  <c r="T346" i="20" s="1"/>
  <c r="U345" i="20"/>
  <c r="X345" i="20" s="1"/>
  <c r="V345" i="20"/>
  <c r="AC345" i="20" s="1"/>
  <c r="AA345" i="20"/>
  <c r="AE345" i="20"/>
  <c r="AF345" i="20"/>
  <c r="AG345" i="20"/>
  <c r="AH345" i="20"/>
  <c r="AI345" i="20"/>
  <c r="AJ345" i="20"/>
  <c r="AK345" i="20"/>
  <c r="AL345" i="20"/>
  <c r="AM345" i="20"/>
  <c r="AN345" i="20"/>
  <c r="AO345" i="20"/>
  <c r="AP345" i="20"/>
  <c r="AQ345" i="20"/>
  <c r="AR345" i="20"/>
  <c r="AS345" i="20"/>
  <c r="BC346" i="20" s="1"/>
  <c r="AT345" i="20"/>
  <c r="AU345" i="20"/>
  <c r="AW345" i="20"/>
  <c r="AY345" i="20"/>
  <c r="AZ345" i="20"/>
  <c r="Y345" i="20" l="1"/>
  <c r="AV345" i="20"/>
  <c r="BA346" i="20" s="1"/>
  <c r="BB346" i="20"/>
  <c r="BD346" i="20"/>
  <c r="AD345" i="20"/>
  <c r="AB345" i="20"/>
  <c r="AX345" i="20"/>
  <c r="Z345" i="20"/>
  <c r="W345" i="20"/>
  <c r="D435" i="10"/>
  <c r="I434" i="10"/>
  <c r="D434" i="9"/>
  <c r="I433" i="9"/>
  <c r="D434" i="11"/>
  <c r="I433" i="11"/>
  <c r="G434" i="12"/>
  <c r="I433" i="12"/>
  <c r="D428" i="8"/>
  <c r="D428" i="7"/>
  <c r="D428" i="5"/>
  <c r="I427" i="5"/>
  <c r="G435" i="10" l="1"/>
  <c r="G434" i="9"/>
  <c r="G434" i="11"/>
  <c r="G428" i="8"/>
  <c r="G428" i="7"/>
  <c r="G427" i="6"/>
  <c r="G428" i="5"/>
  <c r="I426" i="5"/>
  <c r="S344" i="20" l="1"/>
  <c r="T345" i="20" s="1"/>
  <c r="U344" i="20"/>
  <c r="V344" i="20"/>
  <c r="AE344" i="20" s="1"/>
  <c r="AA344" i="20"/>
  <c r="AC344" i="20"/>
  <c r="AF344" i="20"/>
  <c r="AG344" i="20"/>
  <c r="AH344" i="20"/>
  <c r="AI344" i="20"/>
  <c r="AJ344" i="20"/>
  <c r="AK344" i="20"/>
  <c r="AL344" i="20"/>
  <c r="AM344" i="20"/>
  <c r="AN344" i="20"/>
  <c r="AO344" i="20"/>
  <c r="AP344" i="20"/>
  <c r="AQ344" i="20"/>
  <c r="AR344" i="20"/>
  <c r="AS344" i="20"/>
  <c r="BC345" i="20" s="1"/>
  <c r="AT344" i="20"/>
  <c r="AU344" i="20"/>
  <c r="AW344" i="20"/>
  <c r="AY344" i="20"/>
  <c r="AZ344" i="20"/>
  <c r="M290" i="25"/>
  <c r="K290" i="25"/>
  <c r="I290" i="25"/>
  <c r="B290" i="25"/>
  <c r="D290" i="25"/>
  <c r="L434" i="10"/>
  <c r="M434" i="10"/>
  <c r="I433" i="10"/>
  <c r="C434" i="10"/>
  <c r="D434" i="10"/>
  <c r="L433" i="9"/>
  <c r="D433" i="9" s="1"/>
  <c r="M433" i="9"/>
  <c r="I432" i="9"/>
  <c r="C433" i="9"/>
  <c r="L433" i="11"/>
  <c r="D433" i="11" s="1"/>
  <c r="M433" i="11"/>
  <c r="I432" i="11"/>
  <c r="C433" i="11"/>
  <c r="L433" i="12"/>
  <c r="D433" i="12" s="1"/>
  <c r="M433" i="12"/>
  <c r="I432" i="12"/>
  <c r="C433" i="12"/>
  <c r="G433" i="12"/>
  <c r="L427" i="8"/>
  <c r="D427" i="8" s="1"/>
  <c r="M427" i="8"/>
  <c r="I427" i="8"/>
  <c r="C427" i="8"/>
  <c r="L427" i="7"/>
  <c r="D427" i="7" s="1"/>
  <c r="G427" i="7" s="1"/>
  <c r="M427" i="7"/>
  <c r="I427" i="7"/>
  <c r="C427" i="7"/>
  <c r="L426" i="6"/>
  <c r="D426" i="6" s="1"/>
  <c r="M426" i="6"/>
  <c r="I426" i="6"/>
  <c r="L427" i="5"/>
  <c r="D427" i="5" s="1"/>
  <c r="M427" i="5"/>
  <c r="W344" i="20" l="1"/>
  <c r="Y344" i="20"/>
  <c r="BB345" i="20"/>
  <c r="BD345" i="20"/>
  <c r="AV344" i="20"/>
  <c r="BA345" i="20" s="1"/>
  <c r="AX344" i="20"/>
  <c r="AD344" i="20"/>
  <c r="Z344" i="20"/>
  <c r="AB344" i="20"/>
  <c r="X344" i="20"/>
  <c r="G434" i="10"/>
  <c r="G433" i="9"/>
  <c r="G433" i="11"/>
  <c r="G427" i="8"/>
  <c r="G426" i="6"/>
  <c r="G427" i="5"/>
  <c r="S343" i="20"/>
  <c r="T344" i="20" s="1"/>
  <c r="U343" i="20"/>
  <c r="X343" i="20" s="1"/>
  <c r="V343" i="20"/>
  <c r="W343" i="20" s="1"/>
  <c r="AA343" i="20"/>
  <c r="AB343" i="20"/>
  <c r="AD343" i="20"/>
  <c r="AF343" i="20"/>
  <c r="AG343" i="20"/>
  <c r="AH343" i="20"/>
  <c r="AI343" i="20"/>
  <c r="AJ343" i="20"/>
  <c r="AK343" i="20"/>
  <c r="AL343" i="20"/>
  <c r="AM343" i="20"/>
  <c r="AN343" i="20"/>
  <c r="AO343" i="20"/>
  <c r="AP343" i="20"/>
  <c r="AQ343" i="20"/>
  <c r="AR343" i="20"/>
  <c r="AS343" i="20"/>
  <c r="BC344" i="20" s="1"/>
  <c r="AT343" i="20"/>
  <c r="AU343" i="20"/>
  <c r="AW343" i="20"/>
  <c r="AY343" i="20"/>
  <c r="AZ343" i="20"/>
  <c r="M289" i="25"/>
  <c r="K289" i="25"/>
  <c r="I289" i="25"/>
  <c r="B289" i="25"/>
  <c r="D289" i="25"/>
  <c r="L433" i="10"/>
  <c r="M433" i="10"/>
  <c r="I432" i="10"/>
  <c r="C433" i="10"/>
  <c r="L432" i="9"/>
  <c r="M432" i="9"/>
  <c r="I431" i="9"/>
  <c r="C432" i="9"/>
  <c r="L432" i="11"/>
  <c r="M432" i="11"/>
  <c r="I431" i="11"/>
  <c r="C432" i="11"/>
  <c r="L432" i="12"/>
  <c r="D432" i="12" s="1"/>
  <c r="M432" i="12"/>
  <c r="I431" i="12"/>
  <c r="C432" i="12"/>
  <c r="L426" i="8"/>
  <c r="D426" i="8" s="1"/>
  <c r="M426" i="8"/>
  <c r="I426" i="8"/>
  <c r="C426" i="8"/>
  <c r="L426" i="7"/>
  <c r="D426" i="7" s="1"/>
  <c r="M426" i="7"/>
  <c r="I426" i="7"/>
  <c r="C426" i="7"/>
  <c r="L425" i="6"/>
  <c r="D425" i="6" s="1"/>
  <c r="M425" i="6"/>
  <c r="I425" i="6"/>
  <c r="L426" i="5"/>
  <c r="D426" i="5" s="1"/>
  <c r="M426" i="5"/>
  <c r="I425" i="5"/>
  <c r="D433" i="10"/>
  <c r="D432" i="9"/>
  <c r="D432" i="11"/>
  <c r="G432" i="12"/>
  <c r="AX343" i="20" l="1"/>
  <c r="AE343" i="20"/>
  <c r="BB344" i="20"/>
  <c r="BD344" i="20"/>
  <c r="Z343" i="20"/>
  <c r="AV343" i="20"/>
  <c r="BA344" i="20" s="1"/>
  <c r="AC343" i="20"/>
  <c r="Y343" i="20"/>
  <c r="G433" i="10"/>
  <c r="G432" i="9"/>
  <c r="G432" i="11"/>
  <c r="G426" i="8"/>
  <c r="G426" i="7"/>
  <c r="G425" i="6"/>
  <c r="G426" i="5"/>
  <c r="S342" i="20"/>
  <c r="T343" i="20" s="1"/>
  <c r="U342" i="20"/>
  <c r="AB342" i="20" s="1"/>
  <c r="V342" i="20"/>
  <c r="Y342" i="20" s="1"/>
  <c r="AA342" i="20"/>
  <c r="AF342" i="20"/>
  <c r="AG342" i="20"/>
  <c r="AH342" i="20"/>
  <c r="AI342" i="20"/>
  <c r="AJ342" i="20"/>
  <c r="AK342" i="20"/>
  <c r="AL342" i="20"/>
  <c r="AM342" i="20"/>
  <c r="AN342" i="20"/>
  <c r="AO342" i="20"/>
  <c r="AP342" i="20"/>
  <c r="AQ342" i="20"/>
  <c r="AR342" i="20"/>
  <c r="AS342" i="20"/>
  <c r="BC343" i="20" s="1"/>
  <c r="AT342" i="20"/>
  <c r="AU342" i="20"/>
  <c r="AW342" i="20"/>
  <c r="AY342" i="20"/>
  <c r="AZ342" i="20"/>
  <c r="M288" i="25"/>
  <c r="K288" i="25"/>
  <c r="I288" i="25"/>
  <c r="B288" i="25"/>
  <c r="D288" i="25"/>
  <c r="L432" i="10"/>
  <c r="D432" i="10" s="1"/>
  <c r="M432" i="10"/>
  <c r="I431" i="10"/>
  <c r="C432" i="10"/>
  <c r="L431" i="9"/>
  <c r="D431" i="9" s="1"/>
  <c r="M431" i="9"/>
  <c r="I430" i="9"/>
  <c r="C431" i="9"/>
  <c r="L431" i="11"/>
  <c r="M431" i="11"/>
  <c r="I430" i="11"/>
  <c r="C431" i="11"/>
  <c r="L431" i="12"/>
  <c r="D431" i="12" s="1"/>
  <c r="G431" i="12" s="1"/>
  <c r="M431" i="12"/>
  <c r="I430" i="12"/>
  <c r="C431" i="12"/>
  <c r="L425" i="8"/>
  <c r="D425" i="8" s="1"/>
  <c r="M425" i="8"/>
  <c r="I425" i="8"/>
  <c r="C425" i="8"/>
  <c r="L425" i="7"/>
  <c r="D425" i="7" s="1"/>
  <c r="M425" i="7"/>
  <c r="I425" i="7"/>
  <c r="C425" i="7"/>
  <c r="L424" i="6"/>
  <c r="D424" i="6" s="1"/>
  <c r="M424" i="6"/>
  <c r="I424" i="6"/>
  <c r="L425" i="5"/>
  <c r="D425" i="5" s="1"/>
  <c r="M425" i="5"/>
  <c r="D431" i="11"/>
  <c r="I424" i="5"/>
  <c r="AV342" i="20" l="1"/>
  <c r="BA343" i="20" s="1"/>
  <c r="X342" i="20"/>
  <c r="AD342" i="20"/>
  <c r="W342" i="20"/>
  <c r="AX342" i="20"/>
  <c r="BD343" i="20"/>
  <c r="BB343" i="20"/>
  <c r="Z342" i="20"/>
  <c r="AE342" i="20"/>
  <c r="AC342" i="20"/>
  <c r="G432" i="10"/>
  <c r="G431" i="9"/>
  <c r="G431" i="11"/>
  <c r="G425" i="8"/>
  <c r="G425" i="7"/>
  <c r="G424" i="6"/>
  <c r="G425" i="5"/>
  <c r="S341" i="20"/>
  <c r="T342" i="20" s="1"/>
  <c r="U341" i="20"/>
  <c r="V341" i="20"/>
  <c r="Y341" i="20" s="1"/>
  <c r="AA341" i="20"/>
  <c r="AE341" i="20"/>
  <c r="AF341" i="20"/>
  <c r="AG341" i="20"/>
  <c r="AH341" i="20"/>
  <c r="AI341" i="20"/>
  <c r="AJ341" i="20"/>
  <c r="AK341" i="20"/>
  <c r="AL341" i="20"/>
  <c r="AM341" i="20"/>
  <c r="AN341" i="20"/>
  <c r="AO341" i="20"/>
  <c r="AP341" i="20"/>
  <c r="AQ341" i="20"/>
  <c r="AR341" i="20"/>
  <c r="AS341" i="20"/>
  <c r="BC342" i="20" s="1"/>
  <c r="AT341" i="20"/>
  <c r="AU341" i="20"/>
  <c r="AW341" i="20"/>
  <c r="AY341" i="20"/>
  <c r="AZ341" i="20"/>
  <c r="M287" i="25"/>
  <c r="K287" i="25"/>
  <c r="I287" i="25"/>
  <c r="B287" i="25"/>
  <c r="D287" i="25"/>
  <c r="L431" i="10"/>
  <c r="D431" i="10" s="1"/>
  <c r="M431" i="10"/>
  <c r="I430" i="10"/>
  <c r="C431" i="10"/>
  <c r="L430" i="9"/>
  <c r="D430" i="9" s="1"/>
  <c r="M430" i="9"/>
  <c r="I429" i="9"/>
  <c r="C430" i="9"/>
  <c r="L430" i="11"/>
  <c r="D430" i="11" s="1"/>
  <c r="M430" i="11"/>
  <c r="I429" i="11"/>
  <c r="C430" i="11"/>
  <c r="L430" i="12"/>
  <c r="D430" i="12" s="1"/>
  <c r="G430" i="12" s="1"/>
  <c r="M430" i="12"/>
  <c r="I429" i="12"/>
  <c r="C430" i="12"/>
  <c r="L424" i="8"/>
  <c r="D424" i="8" s="1"/>
  <c r="M424" i="8"/>
  <c r="I424" i="8"/>
  <c r="C424" i="8"/>
  <c r="L424" i="7"/>
  <c r="D424" i="7" s="1"/>
  <c r="M424" i="7"/>
  <c r="I424" i="7"/>
  <c r="C424" i="7"/>
  <c r="L423" i="6"/>
  <c r="D423" i="6" s="1"/>
  <c r="M423" i="6"/>
  <c r="I423" i="6"/>
  <c r="L424" i="5"/>
  <c r="M424" i="5"/>
  <c r="I423" i="5"/>
  <c r="D424" i="5"/>
  <c r="W341" i="20" l="1"/>
  <c r="AV341" i="20"/>
  <c r="BA342" i="20" s="1"/>
  <c r="AD341" i="20"/>
  <c r="AB341" i="20"/>
  <c r="BB342" i="20"/>
  <c r="BD342" i="20"/>
  <c r="Z341" i="20"/>
  <c r="X341" i="20"/>
  <c r="AX341" i="20"/>
  <c r="AC341" i="20"/>
  <c r="G431" i="10"/>
  <c r="G430" i="9"/>
  <c r="G430" i="11"/>
  <c r="G424" i="8"/>
  <c r="G424" i="7"/>
  <c r="G423" i="6"/>
  <c r="G424" i="5"/>
  <c r="M286" i="25"/>
  <c r="K286" i="25"/>
  <c r="I286" i="25"/>
  <c r="B286" i="25"/>
  <c r="D286" i="25"/>
  <c r="L430" i="10"/>
  <c r="M430" i="10"/>
  <c r="C430" i="10"/>
  <c r="L429" i="9"/>
  <c r="M429" i="9"/>
  <c r="C429" i="9"/>
  <c r="L429" i="11"/>
  <c r="M429" i="11"/>
  <c r="C429" i="11"/>
  <c r="L429" i="12"/>
  <c r="D429" i="12" s="1"/>
  <c r="M429" i="12"/>
  <c r="C429" i="12"/>
  <c r="L423" i="8"/>
  <c r="M423" i="8"/>
  <c r="I423" i="8"/>
  <c r="C423" i="8"/>
  <c r="L423" i="7"/>
  <c r="M423" i="7"/>
  <c r="I423" i="7"/>
  <c r="C423" i="7"/>
  <c r="L422" i="6"/>
  <c r="D422" i="6" s="1"/>
  <c r="M422" i="6"/>
  <c r="I422" i="6"/>
  <c r="L423" i="5"/>
  <c r="M423" i="5"/>
  <c r="B341" i="20" l="1"/>
  <c r="B342" i="20"/>
  <c r="B343" i="20"/>
  <c r="B344" i="20"/>
  <c r="B345" i="20"/>
  <c r="S340" i="20"/>
  <c r="T341" i="20" s="1"/>
  <c r="U340" i="20"/>
  <c r="V340" i="20"/>
  <c r="Y340" i="20" s="1"/>
  <c r="AA340" i="20"/>
  <c r="AF340" i="20"/>
  <c r="AG340" i="20"/>
  <c r="AH340" i="20"/>
  <c r="AI340" i="20"/>
  <c r="AJ340" i="20"/>
  <c r="AK340" i="20"/>
  <c r="AL340" i="20"/>
  <c r="AM340" i="20"/>
  <c r="AN340" i="20"/>
  <c r="AO340" i="20"/>
  <c r="AP340" i="20"/>
  <c r="AQ340" i="20"/>
  <c r="AR340" i="20"/>
  <c r="AS340" i="20"/>
  <c r="BC341" i="20" s="1"/>
  <c r="AT340" i="20"/>
  <c r="AU340" i="20"/>
  <c r="AW340" i="20"/>
  <c r="AY340" i="20"/>
  <c r="AZ340" i="20"/>
  <c r="D430" i="10"/>
  <c r="I429" i="10"/>
  <c r="D429" i="9"/>
  <c r="I428" i="9"/>
  <c r="D429" i="11"/>
  <c r="I428" i="11"/>
  <c r="G429" i="12"/>
  <c r="I428" i="12"/>
  <c r="D423" i="8"/>
  <c r="D423" i="7"/>
  <c r="D423" i="5"/>
  <c r="I422" i="5"/>
  <c r="W340" i="20" l="1"/>
  <c r="AE340" i="20"/>
  <c r="AC340" i="20"/>
  <c r="BB341" i="20"/>
  <c r="BD341" i="20"/>
  <c r="G430" i="10"/>
  <c r="G429" i="9"/>
  <c r="G429" i="11"/>
  <c r="G423" i="8"/>
  <c r="G423" i="7"/>
  <c r="G422" i="6"/>
  <c r="G423" i="5"/>
  <c r="X340" i="20"/>
  <c r="AX340" i="20"/>
  <c r="AD340" i="20"/>
  <c r="Z340" i="20"/>
  <c r="AV340" i="20"/>
  <c r="BA341" i="20" s="1"/>
  <c r="AB340" i="20"/>
  <c r="S339" i="20"/>
  <c r="T340" i="20" s="1"/>
  <c r="U339" i="20"/>
  <c r="AB339" i="20" s="1"/>
  <c r="V339" i="20"/>
  <c r="AE339" i="20" s="1"/>
  <c r="AA339" i="20"/>
  <c r="AF339" i="20"/>
  <c r="AG339" i="20"/>
  <c r="AH339" i="20"/>
  <c r="AI339" i="20"/>
  <c r="AJ339" i="20"/>
  <c r="AK339" i="20"/>
  <c r="AL339" i="20"/>
  <c r="AM339" i="20"/>
  <c r="AN339" i="20"/>
  <c r="AO339" i="20"/>
  <c r="AP339" i="20"/>
  <c r="AQ339" i="20"/>
  <c r="AR339" i="20"/>
  <c r="AS339" i="20"/>
  <c r="BC340" i="20" s="1"/>
  <c r="AT339" i="20"/>
  <c r="AU339" i="20"/>
  <c r="AV339" i="20"/>
  <c r="BA340" i="20" s="1"/>
  <c r="AW339" i="20"/>
  <c r="AY339" i="20"/>
  <c r="AZ339" i="20"/>
  <c r="M285" i="25"/>
  <c r="K285" i="25"/>
  <c r="I285" i="25"/>
  <c r="B285" i="25"/>
  <c r="D285" i="25"/>
  <c r="L429" i="10"/>
  <c r="M429" i="10"/>
  <c r="I428" i="10"/>
  <c r="C429" i="10"/>
  <c r="D429" i="10"/>
  <c r="L428" i="9"/>
  <c r="M428" i="9"/>
  <c r="I427" i="9"/>
  <c r="C428" i="9"/>
  <c r="D428" i="9"/>
  <c r="L428" i="11"/>
  <c r="M428" i="11"/>
  <c r="I427" i="11"/>
  <c r="C428" i="11"/>
  <c r="D428" i="11"/>
  <c r="L428" i="12"/>
  <c r="D428" i="12" s="1"/>
  <c r="G428" i="12" s="1"/>
  <c r="M428" i="12"/>
  <c r="I427" i="12"/>
  <c r="C428" i="12"/>
  <c r="L422" i="8"/>
  <c r="M422" i="8"/>
  <c r="I422" i="8"/>
  <c r="C422" i="8"/>
  <c r="D422" i="8"/>
  <c r="L422" i="7"/>
  <c r="D422" i="7" s="1"/>
  <c r="M422" i="7"/>
  <c r="I422" i="7"/>
  <c r="C422" i="7"/>
  <c r="L421" i="6"/>
  <c r="D421" i="6" s="1"/>
  <c r="M421" i="6"/>
  <c r="I421" i="6"/>
  <c r="L422" i="5"/>
  <c r="D422" i="5" s="1"/>
  <c r="M422" i="5"/>
  <c r="I421" i="5"/>
  <c r="AC339" i="20" l="1"/>
  <c r="Y339" i="20"/>
  <c r="BB340" i="20"/>
  <c r="BD340" i="20"/>
  <c r="W339" i="20"/>
  <c r="AX339" i="20"/>
  <c r="AD339" i="20"/>
  <c r="Z339" i="20"/>
  <c r="X339" i="20"/>
  <c r="G429" i="10"/>
  <c r="G428" i="9"/>
  <c r="G428" i="11"/>
  <c r="G422" i="8"/>
  <c r="G422" i="7"/>
  <c r="G421" i="6"/>
  <c r="G422" i="5"/>
  <c r="S338" i="20"/>
  <c r="T339" i="20" s="1"/>
  <c r="U338" i="20"/>
  <c r="AB338" i="20" s="1"/>
  <c r="V338" i="20"/>
  <c r="Y338" i="20" s="1"/>
  <c r="AA338" i="20"/>
  <c r="AF338" i="20"/>
  <c r="AG338" i="20"/>
  <c r="AH338" i="20"/>
  <c r="AI338" i="20"/>
  <c r="AJ338" i="20"/>
  <c r="AK338" i="20"/>
  <c r="AL338" i="20"/>
  <c r="AM338" i="20"/>
  <c r="AN338" i="20"/>
  <c r="AO338" i="20"/>
  <c r="AP338" i="20"/>
  <c r="AQ338" i="20"/>
  <c r="AR338" i="20"/>
  <c r="AS338" i="20"/>
  <c r="BC339" i="20" s="1"/>
  <c r="AT338" i="20"/>
  <c r="AU338" i="20"/>
  <c r="AW338" i="20"/>
  <c r="AY338" i="20"/>
  <c r="AZ338" i="20"/>
  <c r="M284" i="25"/>
  <c r="K284" i="25"/>
  <c r="I284" i="25"/>
  <c r="B284" i="25"/>
  <c r="D284" i="25"/>
  <c r="L428" i="10"/>
  <c r="M428" i="10"/>
  <c r="I427" i="10"/>
  <c r="G428" i="10"/>
  <c r="C428" i="10"/>
  <c r="D428" i="10"/>
  <c r="L427" i="9"/>
  <c r="M427" i="9"/>
  <c r="I426" i="9"/>
  <c r="C427" i="9"/>
  <c r="D427" i="9"/>
  <c r="L427" i="11"/>
  <c r="M427" i="11"/>
  <c r="I426" i="11"/>
  <c r="G427" i="11"/>
  <c r="C427" i="11"/>
  <c r="D427" i="11"/>
  <c r="L427" i="12"/>
  <c r="D427" i="12" s="1"/>
  <c r="G427" i="12" s="1"/>
  <c r="M427" i="12"/>
  <c r="I426" i="12"/>
  <c r="C427" i="12"/>
  <c r="L421" i="8"/>
  <c r="M421" i="8"/>
  <c r="I421" i="8"/>
  <c r="C421" i="8"/>
  <c r="D421" i="8"/>
  <c r="G421" i="8" s="1"/>
  <c r="L421" i="7"/>
  <c r="D421" i="7" s="1"/>
  <c r="M421" i="7"/>
  <c r="I421" i="7"/>
  <c r="C421" i="7"/>
  <c r="L420" i="6"/>
  <c r="D420" i="6" s="1"/>
  <c r="G420" i="6" s="1"/>
  <c r="M420" i="6"/>
  <c r="I420" i="6"/>
  <c r="L421" i="5"/>
  <c r="D421" i="5" s="1"/>
  <c r="M421" i="5"/>
  <c r="I420" i="5"/>
  <c r="AC338" i="20" l="1"/>
  <c r="AE338" i="20"/>
  <c r="BD339" i="20"/>
  <c r="BB339" i="20"/>
  <c r="W338" i="20"/>
  <c r="AX338" i="20"/>
  <c r="AD338" i="20"/>
  <c r="Z338" i="20"/>
  <c r="X338" i="20"/>
  <c r="AV338" i="20"/>
  <c r="BA339" i="20" s="1"/>
  <c r="G427" i="9"/>
  <c r="G421" i="7"/>
  <c r="G421" i="5"/>
  <c r="I419" i="5"/>
  <c r="S337" i="20"/>
  <c r="T338" i="20" s="1"/>
  <c r="U337" i="20"/>
  <c r="V337" i="20"/>
  <c r="AE337" i="20" s="1"/>
  <c r="AA337" i="20"/>
  <c r="AF337" i="20"/>
  <c r="AG337" i="20"/>
  <c r="AH337" i="20"/>
  <c r="AI337" i="20"/>
  <c r="AJ337" i="20"/>
  <c r="AK337" i="20"/>
  <c r="AL337" i="20"/>
  <c r="AM337" i="20"/>
  <c r="AN337" i="20"/>
  <c r="AO337" i="20"/>
  <c r="AP337" i="20"/>
  <c r="AQ337" i="20"/>
  <c r="AR337" i="20"/>
  <c r="AS337" i="20"/>
  <c r="BC338" i="20" s="1"/>
  <c r="AT337" i="20"/>
  <c r="AU337" i="20"/>
  <c r="AW337" i="20"/>
  <c r="AY337" i="20"/>
  <c r="AZ337" i="20"/>
  <c r="M283" i="25"/>
  <c r="K283" i="25"/>
  <c r="I283" i="25"/>
  <c r="B283" i="25"/>
  <c r="D283" i="25"/>
  <c r="L427" i="10"/>
  <c r="M427" i="10"/>
  <c r="I426" i="10"/>
  <c r="C427" i="10"/>
  <c r="L426" i="9"/>
  <c r="M426" i="9"/>
  <c r="I425" i="9"/>
  <c r="C426" i="9"/>
  <c r="L426" i="11"/>
  <c r="M426" i="11"/>
  <c r="I425" i="11"/>
  <c r="C426" i="11"/>
  <c r="L426" i="12"/>
  <c r="D426" i="12" s="1"/>
  <c r="G426" i="12" s="1"/>
  <c r="M426" i="12"/>
  <c r="I425" i="12"/>
  <c r="C426" i="12"/>
  <c r="L420" i="8"/>
  <c r="D420" i="8" s="1"/>
  <c r="M420" i="8"/>
  <c r="I420" i="8"/>
  <c r="C420" i="8"/>
  <c r="L420" i="7"/>
  <c r="D420" i="7" s="1"/>
  <c r="M420" i="7"/>
  <c r="I420" i="7"/>
  <c r="C420" i="7"/>
  <c r="L419" i="6"/>
  <c r="D419" i="6" s="1"/>
  <c r="M419" i="6"/>
  <c r="I419" i="6"/>
  <c r="L420" i="5"/>
  <c r="D420" i="5" s="1"/>
  <c r="G420" i="5" s="1"/>
  <c r="M420" i="5"/>
  <c r="D427" i="10"/>
  <c r="D426" i="9"/>
  <c r="D426" i="11"/>
  <c r="W337" i="20" l="1"/>
  <c r="AC337" i="20"/>
  <c r="AD337" i="20"/>
  <c r="BB338" i="20"/>
  <c r="BD338" i="20"/>
  <c r="AB337" i="20"/>
  <c r="AX337" i="20"/>
  <c r="Z337" i="20"/>
  <c r="Y337" i="20"/>
  <c r="AV337" i="20"/>
  <c r="BA338" i="20" s="1"/>
  <c r="X337" i="20"/>
  <c r="G427" i="10"/>
  <c r="G426" i="9"/>
  <c r="G426" i="11"/>
  <c r="G420" i="8"/>
  <c r="G420" i="7"/>
  <c r="G419" i="6"/>
  <c r="S336" i="20"/>
  <c r="T337" i="20" s="1"/>
  <c r="U336" i="20"/>
  <c r="X336" i="20" s="1"/>
  <c r="V336" i="20"/>
  <c r="AC336" i="20" s="1"/>
  <c r="AA336" i="20"/>
  <c r="AE336" i="20"/>
  <c r="AF336" i="20"/>
  <c r="AG336" i="20"/>
  <c r="AH336" i="20"/>
  <c r="AI336" i="20"/>
  <c r="AJ336" i="20"/>
  <c r="AK336" i="20"/>
  <c r="AL336" i="20"/>
  <c r="AM336" i="20"/>
  <c r="AN336" i="20"/>
  <c r="AO336" i="20"/>
  <c r="AP336" i="20"/>
  <c r="AQ336" i="20"/>
  <c r="AR336" i="20"/>
  <c r="AS336" i="20"/>
  <c r="BC337" i="20" s="1"/>
  <c r="AT336" i="20"/>
  <c r="AU336" i="20"/>
  <c r="AW336" i="20"/>
  <c r="AY336" i="20"/>
  <c r="AZ336" i="20"/>
  <c r="M282" i="25"/>
  <c r="K282" i="25"/>
  <c r="I282" i="25"/>
  <c r="B282" i="25"/>
  <c r="D282" i="25"/>
  <c r="L426" i="10"/>
  <c r="D426" i="10" s="1"/>
  <c r="M426" i="10"/>
  <c r="I425" i="10"/>
  <c r="C426" i="10"/>
  <c r="L425" i="9"/>
  <c r="D425" i="9" s="1"/>
  <c r="M425" i="9"/>
  <c r="I424" i="9"/>
  <c r="C425" i="9"/>
  <c r="L425" i="11"/>
  <c r="M425" i="11"/>
  <c r="I424" i="11"/>
  <c r="G425" i="11"/>
  <c r="C425" i="11"/>
  <c r="D425" i="11"/>
  <c r="L425" i="12"/>
  <c r="D425" i="12" s="1"/>
  <c r="G425" i="12" s="1"/>
  <c r="M425" i="12"/>
  <c r="I424" i="12"/>
  <c r="C425" i="12"/>
  <c r="L419" i="8"/>
  <c r="D419" i="8" s="1"/>
  <c r="M419" i="8"/>
  <c r="I419" i="8"/>
  <c r="C419" i="8"/>
  <c r="L419" i="7"/>
  <c r="D419" i="7" s="1"/>
  <c r="M419" i="7"/>
  <c r="I419" i="7"/>
  <c r="C419" i="7"/>
  <c r="L418" i="6"/>
  <c r="D418" i="6" s="1"/>
  <c r="M418" i="6"/>
  <c r="I418" i="6"/>
  <c r="L419" i="5"/>
  <c r="D419" i="5" s="1"/>
  <c r="M419" i="5"/>
  <c r="I418" i="5"/>
  <c r="Y336" i="20" l="1"/>
  <c r="BD337" i="20"/>
  <c r="BB337" i="20"/>
  <c r="W336" i="20"/>
  <c r="AX336" i="20"/>
  <c r="AD336" i="20"/>
  <c r="Z336" i="20"/>
  <c r="AV336" i="20"/>
  <c r="BA337" i="20" s="1"/>
  <c r="AB336" i="20"/>
  <c r="G426" i="10"/>
  <c r="G425" i="9"/>
  <c r="G419" i="8"/>
  <c r="G419" i="7"/>
  <c r="G418" i="6"/>
  <c r="G419" i="5"/>
  <c r="B340" i="20" l="1"/>
  <c r="B339" i="20"/>
  <c r="B338" i="20"/>
  <c r="B337" i="20"/>
  <c r="B336" i="20"/>
  <c r="S335" i="20"/>
  <c r="T336" i="20" s="1"/>
  <c r="U335" i="20"/>
  <c r="AB335" i="20" s="1"/>
  <c r="V335" i="20"/>
  <c r="Y335" i="20" s="1"/>
  <c r="AA335" i="20"/>
  <c r="AF335" i="20"/>
  <c r="AG335" i="20"/>
  <c r="AH335" i="20"/>
  <c r="AI335" i="20"/>
  <c r="AJ335" i="20"/>
  <c r="AK335" i="20"/>
  <c r="AL335" i="20"/>
  <c r="AM335" i="20"/>
  <c r="AN335" i="20"/>
  <c r="AO335" i="20"/>
  <c r="AP335" i="20"/>
  <c r="AQ335" i="20"/>
  <c r="AR335" i="20"/>
  <c r="AS335" i="20"/>
  <c r="BC336" i="20" s="1"/>
  <c r="AT335" i="20"/>
  <c r="AU335" i="20"/>
  <c r="AW335" i="20"/>
  <c r="AY335" i="20"/>
  <c r="AZ335" i="20"/>
  <c r="M281" i="25"/>
  <c r="K281" i="25"/>
  <c r="I281" i="25"/>
  <c r="B281" i="25"/>
  <c r="D281" i="25"/>
  <c r="L425" i="10"/>
  <c r="M425" i="10"/>
  <c r="I424" i="10"/>
  <c r="C425" i="10"/>
  <c r="L424" i="9"/>
  <c r="D424" i="9" s="1"/>
  <c r="M424" i="9"/>
  <c r="I423" i="9"/>
  <c r="C424" i="9"/>
  <c r="L424" i="11"/>
  <c r="D424" i="11" s="1"/>
  <c r="M424" i="11"/>
  <c r="I423" i="11"/>
  <c r="C424" i="11"/>
  <c r="L424" i="12"/>
  <c r="M424" i="12"/>
  <c r="I423" i="12"/>
  <c r="C424" i="12"/>
  <c r="L418" i="8"/>
  <c r="M418" i="8"/>
  <c r="I418" i="8"/>
  <c r="C418" i="8"/>
  <c r="L418" i="7"/>
  <c r="D418" i="7" s="1"/>
  <c r="M418" i="7"/>
  <c r="I418" i="7"/>
  <c r="C418" i="7"/>
  <c r="L417" i="6"/>
  <c r="D417" i="6" s="1"/>
  <c r="M417" i="6"/>
  <c r="I417" i="6"/>
  <c r="L418" i="5"/>
  <c r="D418" i="5" s="1"/>
  <c r="M418" i="5"/>
  <c r="I417" i="5"/>
  <c r="D425" i="10"/>
  <c r="D418" i="8"/>
  <c r="AX335" i="20" l="1"/>
  <c r="AE335" i="20"/>
  <c r="AD335" i="20"/>
  <c r="AV335" i="20"/>
  <c r="BA336" i="20" s="1"/>
  <c r="D424" i="12"/>
  <c r="G424" i="12" s="1"/>
  <c r="BB336" i="20"/>
  <c r="BD336" i="20"/>
  <c r="Z335" i="20"/>
  <c r="X335" i="20"/>
  <c r="W335" i="20"/>
  <c r="AC335" i="20"/>
  <c r="G425" i="10"/>
  <c r="G424" i="9"/>
  <c r="G424" i="11"/>
  <c r="G418" i="8"/>
  <c r="G418" i="7"/>
  <c r="G417" i="6"/>
  <c r="G418" i="5"/>
  <c r="I416" i="5"/>
  <c r="S334" i="20" l="1"/>
  <c r="T335" i="20" s="1"/>
  <c r="U334" i="20"/>
  <c r="V334" i="20"/>
  <c r="Y334" i="20" s="1"/>
  <c r="AA334" i="20"/>
  <c r="AC334" i="20"/>
  <c r="AE334" i="20"/>
  <c r="AF334" i="20"/>
  <c r="AG334" i="20"/>
  <c r="AH334" i="20"/>
  <c r="AI334" i="20"/>
  <c r="AJ334" i="20"/>
  <c r="AK334" i="20"/>
  <c r="AL334" i="20"/>
  <c r="AM334" i="20"/>
  <c r="AN334" i="20"/>
  <c r="AO334" i="20"/>
  <c r="AP334" i="20"/>
  <c r="AQ334" i="20"/>
  <c r="AR334" i="20"/>
  <c r="AS334" i="20"/>
  <c r="BC335" i="20" s="1"/>
  <c r="AT334" i="20"/>
  <c r="AU334" i="20"/>
  <c r="AW334" i="20"/>
  <c r="AY334" i="20"/>
  <c r="AZ334" i="20"/>
  <c r="M280" i="25"/>
  <c r="K280" i="25"/>
  <c r="I280" i="25"/>
  <c r="B280" i="25"/>
  <c r="D280" i="25"/>
  <c r="L424" i="10"/>
  <c r="M424" i="10"/>
  <c r="I423" i="10"/>
  <c r="G424" i="10"/>
  <c r="C424" i="10"/>
  <c r="D424" i="10"/>
  <c r="L423" i="9"/>
  <c r="M423" i="9"/>
  <c r="I422" i="9"/>
  <c r="G423" i="9"/>
  <c r="C423" i="9"/>
  <c r="D423" i="9"/>
  <c r="L423" i="11"/>
  <c r="M423" i="11"/>
  <c r="I422" i="11"/>
  <c r="G423" i="11"/>
  <c r="C423" i="11"/>
  <c r="D423" i="11"/>
  <c r="L423" i="12"/>
  <c r="D423" i="12" s="1"/>
  <c r="M423" i="12"/>
  <c r="I422" i="12"/>
  <c r="C423" i="12"/>
  <c r="G423" i="12"/>
  <c r="L417" i="8"/>
  <c r="D417" i="8" s="1"/>
  <c r="G417" i="8" s="1"/>
  <c r="M417" i="8"/>
  <c r="I417" i="8"/>
  <c r="C417" i="8"/>
  <c r="L417" i="7"/>
  <c r="D417" i="7" s="1"/>
  <c r="G417" i="7" s="1"/>
  <c r="M417" i="7"/>
  <c r="I417" i="7"/>
  <c r="C417" i="7"/>
  <c r="L416" i="6"/>
  <c r="D416" i="6" s="1"/>
  <c r="G416" i="6" s="1"/>
  <c r="M416" i="6"/>
  <c r="I416" i="6"/>
  <c r="L417" i="5"/>
  <c r="D417" i="5" s="1"/>
  <c r="G417" i="5" s="1"/>
  <c r="M417" i="5"/>
  <c r="BD335" i="20" l="1"/>
  <c r="BB335" i="20"/>
  <c r="W334" i="20"/>
  <c r="AX334" i="20"/>
  <c r="AD334" i="20"/>
  <c r="Z334" i="20"/>
  <c r="AV334" i="20"/>
  <c r="BA335" i="20" s="1"/>
  <c r="AB334" i="20"/>
  <c r="X334" i="20"/>
  <c r="S333" i="20"/>
  <c r="T334" i="20" s="1"/>
  <c r="U333" i="20"/>
  <c r="AD333" i="20" s="1"/>
  <c r="V333" i="20"/>
  <c r="AE333" i="20" s="1"/>
  <c r="AA333" i="20"/>
  <c r="AF333" i="20"/>
  <c r="AG333" i="20"/>
  <c r="AH333" i="20"/>
  <c r="AI333" i="20"/>
  <c r="AJ333" i="20"/>
  <c r="AK333" i="20"/>
  <c r="AL333" i="20"/>
  <c r="AM333" i="20"/>
  <c r="AN333" i="20"/>
  <c r="AO333" i="20"/>
  <c r="AP333" i="20"/>
  <c r="AQ333" i="20"/>
  <c r="AR333" i="20"/>
  <c r="AS333" i="20"/>
  <c r="BC334" i="20" s="1"/>
  <c r="AT333" i="20"/>
  <c r="AU333" i="20"/>
  <c r="AW333" i="20"/>
  <c r="AY333" i="20"/>
  <c r="AZ333" i="20"/>
  <c r="M279" i="25"/>
  <c r="K279" i="25"/>
  <c r="I279" i="25"/>
  <c r="B279" i="25"/>
  <c r="D279" i="25"/>
  <c r="L423" i="10"/>
  <c r="M423" i="10"/>
  <c r="I422" i="10"/>
  <c r="C423" i="10"/>
  <c r="D423" i="10"/>
  <c r="L422" i="9"/>
  <c r="M422" i="9"/>
  <c r="I421" i="9"/>
  <c r="C422" i="9"/>
  <c r="D422" i="9"/>
  <c r="L422" i="11"/>
  <c r="M422" i="11"/>
  <c r="I421" i="11"/>
  <c r="C422" i="11"/>
  <c r="D422" i="11"/>
  <c r="L422" i="12"/>
  <c r="D422" i="12" s="1"/>
  <c r="G422" i="12" s="1"/>
  <c r="M422" i="12"/>
  <c r="I421" i="12"/>
  <c r="C422" i="12"/>
  <c r="L416" i="8"/>
  <c r="M416" i="8"/>
  <c r="I416" i="8"/>
  <c r="C416" i="8"/>
  <c r="D416" i="8"/>
  <c r="L416" i="7"/>
  <c r="D416" i="7" s="1"/>
  <c r="M416" i="7"/>
  <c r="I416" i="7"/>
  <c r="C416" i="7"/>
  <c r="L415" i="6"/>
  <c r="D415" i="6" s="1"/>
  <c r="M415" i="6"/>
  <c r="I415" i="6"/>
  <c r="L416" i="5"/>
  <c r="D416" i="5" s="1"/>
  <c r="M416" i="5"/>
  <c r="I415" i="5"/>
  <c r="Y333" i="20" l="1"/>
  <c r="AC333" i="20"/>
  <c r="BB334" i="20"/>
  <c r="BD334" i="20"/>
  <c r="AB333" i="20"/>
  <c r="AX333" i="20"/>
  <c r="Z333" i="20"/>
  <c r="AV333" i="20"/>
  <c r="BA334" i="20" s="1"/>
  <c r="X333" i="20"/>
  <c r="W333" i="20"/>
  <c r="G423" i="10"/>
  <c r="G422" i="9"/>
  <c r="G422" i="11"/>
  <c r="G416" i="8"/>
  <c r="G416" i="7"/>
  <c r="G415" i="6"/>
  <c r="G416" i="5"/>
  <c r="S332" i="20"/>
  <c r="T333" i="20" s="1"/>
  <c r="U332" i="20"/>
  <c r="X332" i="20" s="1"/>
  <c r="V332" i="20"/>
  <c r="Y332" i="20" s="1"/>
  <c r="AA332" i="20"/>
  <c r="AB332" i="20"/>
  <c r="AD332" i="20"/>
  <c r="AF332" i="20"/>
  <c r="AG332" i="20"/>
  <c r="AH332" i="20"/>
  <c r="AI332" i="20"/>
  <c r="AJ332" i="20"/>
  <c r="AK332" i="20"/>
  <c r="AL332" i="20"/>
  <c r="AM332" i="20"/>
  <c r="AN332" i="20"/>
  <c r="AO332" i="20"/>
  <c r="AP332" i="20"/>
  <c r="AQ332" i="20"/>
  <c r="AR332" i="20"/>
  <c r="AS332" i="20"/>
  <c r="BC333" i="20" s="1"/>
  <c r="AT332" i="20"/>
  <c r="AU332" i="20"/>
  <c r="AW332" i="20"/>
  <c r="AY332" i="20"/>
  <c r="AZ332" i="20"/>
  <c r="M278" i="25"/>
  <c r="K278" i="25"/>
  <c r="I278" i="25"/>
  <c r="B278" i="25"/>
  <c r="D278" i="25"/>
  <c r="L422" i="10"/>
  <c r="M422" i="10"/>
  <c r="I421" i="10"/>
  <c r="C422" i="10"/>
  <c r="D422" i="10"/>
  <c r="L421" i="9"/>
  <c r="M421" i="9"/>
  <c r="I420" i="9"/>
  <c r="C421" i="9"/>
  <c r="D421" i="9"/>
  <c r="L421" i="11"/>
  <c r="M421" i="11"/>
  <c r="I420" i="11"/>
  <c r="C421" i="11"/>
  <c r="D421" i="11"/>
  <c r="L421" i="12"/>
  <c r="D421" i="12" s="1"/>
  <c r="G421" i="12" s="1"/>
  <c r="M421" i="12"/>
  <c r="I420" i="12"/>
  <c r="C421" i="12"/>
  <c r="L415" i="8"/>
  <c r="M415" i="8"/>
  <c r="I415" i="8"/>
  <c r="C415" i="8"/>
  <c r="D415" i="8"/>
  <c r="L415" i="7"/>
  <c r="D415" i="7" s="1"/>
  <c r="M415" i="7"/>
  <c r="I415" i="7"/>
  <c r="C415" i="7"/>
  <c r="L414" i="6"/>
  <c r="D414" i="6" s="1"/>
  <c r="M414" i="6"/>
  <c r="I414" i="6"/>
  <c r="L415" i="5"/>
  <c r="D415" i="5" s="1"/>
  <c r="M415" i="5"/>
  <c r="AX332" i="20" l="1"/>
  <c r="AC332" i="20"/>
  <c r="AV332" i="20"/>
  <c r="BA333" i="20" s="1"/>
  <c r="BB333" i="20"/>
  <c r="BD333" i="20"/>
  <c r="W332" i="20"/>
  <c r="AE332" i="20"/>
  <c r="Z332" i="20"/>
  <c r="G422" i="10"/>
  <c r="G421" i="9"/>
  <c r="G421" i="11"/>
  <c r="G415" i="8"/>
  <c r="G415" i="7"/>
  <c r="G414" i="6"/>
  <c r="G415" i="5"/>
  <c r="S331" i="20"/>
  <c r="T332" i="20" s="1"/>
  <c r="U331" i="20"/>
  <c r="AD331" i="20" s="1"/>
  <c r="V331" i="20"/>
  <c r="Y331" i="20" s="1"/>
  <c r="AA331" i="20"/>
  <c r="AE331" i="20"/>
  <c r="AF331" i="20"/>
  <c r="AG331" i="20"/>
  <c r="AH331" i="20"/>
  <c r="AI331" i="20"/>
  <c r="AJ331" i="20"/>
  <c r="AK331" i="20"/>
  <c r="AL331" i="20"/>
  <c r="AM331" i="20"/>
  <c r="AN331" i="20"/>
  <c r="AO331" i="20"/>
  <c r="AP331" i="20"/>
  <c r="AQ331" i="20"/>
  <c r="AR331" i="20"/>
  <c r="AS331" i="20"/>
  <c r="BC332" i="20" s="1"/>
  <c r="AT331" i="20"/>
  <c r="AU331" i="20"/>
  <c r="AW331" i="20"/>
  <c r="AY331" i="20"/>
  <c r="AZ331" i="20"/>
  <c r="M277" i="25"/>
  <c r="K277" i="25"/>
  <c r="I277" i="25"/>
  <c r="B277" i="25"/>
  <c r="D277" i="25"/>
  <c r="L421" i="10"/>
  <c r="D421" i="10" s="1"/>
  <c r="M421" i="10"/>
  <c r="I420" i="10"/>
  <c r="C421" i="10"/>
  <c r="L420" i="9"/>
  <c r="D420" i="9" s="1"/>
  <c r="M420" i="9"/>
  <c r="I419" i="9"/>
  <c r="C420" i="9"/>
  <c r="L420" i="11"/>
  <c r="D420" i="11" s="1"/>
  <c r="M420" i="11"/>
  <c r="I419" i="11"/>
  <c r="C420" i="11"/>
  <c r="L420" i="12"/>
  <c r="M420" i="12"/>
  <c r="I419" i="12"/>
  <c r="C420" i="12"/>
  <c r="L414" i="8"/>
  <c r="D414" i="8" s="1"/>
  <c r="M414" i="8"/>
  <c r="I414" i="8"/>
  <c r="C414" i="8"/>
  <c r="L414" i="7"/>
  <c r="M414" i="7"/>
  <c r="I414" i="7"/>
  <c r="C414" i="7"/>
  <c r="D414" i="7"/>
  <c r="L413" i="6"/>
  <c r="D413" i="6" s="1"/>
  <c r="M413" i="6"/>
  <c r="I413" i="6"/>
  <c r="L414" i="5"/>
  <c r="D414" i="5" s="1"/>
  <c r="M414" i="5"/>
  <c r="I414" i="5"/>
  <c r="D420" i="12" l="1"/>
  <c r="G420" i="12" s="1"/>
  <c r="AV331" i="20"/>
  <c r="BA332" i="20" s="1"/>
  <c r="AB331" i="20"/>
  <c r="AC331" i="20"/>
  <c r="BB332" i="20"/>
  <c r="BD332" i="20"/>
  <c r="Z331" i="20"/>
  <c r="AX331" i="20"/>
  <c r="X331" i="20"/>
  <c r="W331" i="20"/>
  <c r="G421" i="10"/>
  <c r="G420" i="9"/>
  <c r="G420" i="11"/>
  <c r="G414" i="8"/>
  <c r="G414" i="7"/>
  <c r="G413" i="6"/>
  <c r="G414" i="5"/>
  <c r="M276" i="25"/>
  <c r="K276" i="25"/>
  <c r="I276" i="25"/>
  <c r="B276" i="25"/>
  <c r="D276" i="25"/>
  <c r="L420" i="10"/>
  <c r="M420" i="10"/>
  <c r="C420" i="10"/>
  <c r="L419" i="9"/>
  <c r="D419" i="9" s="1"/>
  <c r="M419" i="9"/>
  <c r="C419" i="9"/>
  <c r="L419" i="11"/>
  <c r="M419" i="11"/>
  <c r="C419" i="11"/>
  <c r="L419" i="12"/>
  <c r="D419" i="12" s="1"/>
  <c r="G419" i="12" s="1"/>
  <c r="M419" i="12"/>
  <c r="C419" i="12"/>
  <c r="L413" i="8"/>
  <c r="D413" i="8" s="1"/>
  <c r="M413" i="8"/>
  <c r="I413" i="8"/>
  <c r="C413" i="8"/>
  <c r="L413" i="7"/>
  <c r="D413" i="7" s="1"/>
  <c r="M413" i="7"/>
  <c r="I413" i="7"/>
  <c r="C413" i="7"/>
  <c r="L412" i="6"/>
  <c r="D412" i="6" s="1"/>
  <c r="M412" i="6"/>
  <c r="I412" i="6"/>
  <c r="L413" i="5"/>
  <c r="D413" i="5" s="1"/>
  <c r="M413" i="5"/>
  <c r="I413" i="5"/>
  <c r="D420" i="10"/>
  <c r="D419" i="11"/>
  <c r="B331" i="20"/>
  <c r="B332" i="20"/>
  <c r="B333" i="20"/>
  <c r="B334" i="20"/>
  <c r="B335" i="20"/>
  <c r="I418" i="12"/>
  <c r="S330" i="20"/>
  <c r="T331" i="20" s="1"/>
  <c r="U330" i="20"/>
  <c r="V330" i="20"/>
  <c r="AC330" i="20" s="1"/>
  <c r="AA330" i="20"/>
  <c r="AF330" i="20"/>
  <c r="AG330" i="20"/>
  <c r="AH330" i="20"/>
  <c r="AI330" i="20"/>
  <c r="AJ330" i="20"/>
  <c r="AK330" i="20"/>
  <c r="AL330" i="20"/>
  <c r="AM330" i="20"/>
  <c r="AN330" i="20"/>
  <c r="AO330" i="20"/>
  <c r="AP330" i="20"/>
  <c r="AQ330" i="20"/>
  <c r="AR330" i="20"/>
  <c r="AS330" i="20"/>
  <c r="BC331" i="20" s="1"/>
  <c r="AT330" i="20"/>
  <c r="AU330" i="20"/>
  <c r="AW330" i="20"/>
  <c r="AY330" i="20"/>
  <c r="AZ330" i="20"/>
  <c r="W330" i="20" l="1"/>
  <c r="AV330" i="20"/>
  <c r="BA331" i="20" s="1"/>
  <c r="AE330" i="20"/>
  <c r="AD330" i="20"/>
  <c r="AB330" i="20"/>
  <c r="BB331" i="20"/>
  <c r="BD331" i="20"/>
  <c r="X330" i="20"/>
  <c r="G420" i="10"/>
  <c r="G419" i="9"/>
  <c r="G419" i="11"/>
  <c r="G413" i="8"/>
  <c r="G413" i="7"/>
  <c r="G412" i="6"/>
  <c r="G413" i="5"/>
  <c r="AX330" i="20"/>
  <c r="Z330" i="20"/>
  <c r="Y330" i="20"/>
  <c r="S329" i="20" l="1"/>
  <c r="T330" i="20" s="1"/>
  <c r="U329" i="20"/>
  <c r="AD329" i="20" s="1"/>
  <c r="V329" i="20"/>
  <c r="AE329" i="20" s="1"/>
  <c r="AA329" i="20"/>
  <c r="AC329" i="20"/>
  <c r="AF329" i="20"/>
  <c r="AG329" i="20"/>
  <c r="AH329" i="20"/>
  <c r="AI329" i="20"/>
  <c r="AJ329" i="20"/>
  <c r="AK329" i="20"/>
  <c r="AL329" i="20"/>
  <c r="AM329" i="20"/>
  <c r="AN329" i="20"/>
  <c r="AO329" i="20"/>
  <c r="AP329" i="20"/>
  <c r="AQ329" i="20"/>
  <c r="AR329" i="20"/>
  <c r="AS329" i="20"/>
  <c r="BC330" i="20" s="1"/>
  <c r="AT329" i="20"/>
  <c r="AU329" i="20"/>
  <c r="AW329" i="20"/>
  <c r="AY329" i="20"/>
  <c r="AZ329" i="20"/>
  <c r="AV329" i="20" l="1"/>
  <c r="BA330" i="20" s="1"/>
  <c r="AX329" i="20"/>
  <c r="AB329" i="20"/>
  <c r="BB330" i="20"/>
  <c r="BD330" i="20"/>
  <c r="Z329" i="20"/>
  <c r="Y329" i="20"/>
  <c r="X329" i="20"/>
  <c r="W329" i="20"/>
  <c r="I412" i="5"/>
  <c r="I418" i="11"/>
  <c r="I419" i="10"/>
  <c r="I418" i="9"/>
  <c r="B330" i="20"/>
  <c r="M275" i="25" l="1"/>
  <c r="K275" i="25"/>
  <c r="I275" i="25"/>
  <c r="B275" i="25"/>
  <c r="D275" i="25"/>
  <c r="L419" i="10"/>
  <c r="D419" i="10" s="1"/>
  <c r="M419" i="10"/>
  <c r="I418" i="10"/>
  <c r="C419" i="10"/>
  <c r="L418" i="9"/>
  <c r="M418" i="9"/>
  <c r="I417" i="9"/>
  <c r="C418" i="9"/>
  <c r="D418" i="9"/>
  <c r="L418" i="11"/>
  <c r="M418" i="11"/>
  <c r="I417" i="11"/>
  <c r="C418" i="11"/>
  <c r="D418" i="11"/>
  <c r="L418" i="12"/>
  <c r="M418" i="12"/>
  <c r="I417" i="12"/>
  <c r="C418" i="12"/>
  <c r="L412" i="8"/>
  <c r="D412" i="8" s="1"/>
  <c r="M412" i="8"/>
  <c r="I412" i="8"/>
  <c r="C412" i="8"/>
  <c r="L412" i="7"/>
  <c r="M412" i="7"/>
  <c r="I412" i="7"/>
  <c r="C412" i="7"/>
  <c r="D412" i="7"/>
  <c r="L411" i="6"/>
  <c r="D411" i="6" s="1"/>
  <c r="M411" i="6"/>
  <c r="I411" i="6"/>
  <c r="L412" i="5"/>
  <c r="D412" i="5" s="1"/>
  <c r="M412" i="5"/>
  <c r="I411" i="5"/>
  <c r="D418" i="12" l="1"/>
  <c r="G418" i="12" s="1"/>
  <c r="G419" i="10"/>
  <c r="G418" i="9"/>
  <c r="G418" i="11"/>
  <c r="G412" i="8"/>
  <c r="G412" i="7"/>
  <c r="G411" i="6"/>
  <c r="G412" i="5"/>
  <c r="S328" i="20"/>
  <c r="T329" i="20" s="1"/>
  <c r="U328" i="20"/>
  <c r="X328" i="20" s="1"/>
  <c r="V328" i="20"/>
  <c r="AC328" i="20" s="1"/>
  <c r="AA328" i="20"/>
  <c r="AE328" i="20"/>
  <c r="AF328" i="20"/>
  <c r="AG328" i="20"/>
  <c r="AH328" i="20"/>
  <c r="AI328" i="20"/>
  <c r="AJ328" i="20"/>
  <c r="AK328" i="20"/>
  <c r="AL328" i="20"/>
  <c r="AM328" i="20"/>
  <c r="AN328" i="20"/>
  <c r="AO328" i="20"/>
  <c r="AP328" i="20"/>
  <c r="AQ328" i="20"/>
  <c r="AR328" i="20"/>
  <c r="AS328" i="20"/>
  <c r="BC329" i="20" s="1"/>
  <c r="AT328" i="20"/>
  <c r="AU328" i="20"/>
  <c r="AW328" i="20"/>
  <c r="AY328" i="20"/>
  <c r="AZ328" i="20"/>
  <c r="AD328" i="20" l="1"/>
  <c r="AV328" i="20"/>
  <c r="BA329" i="20" s="1"/>
  <c r="W328" i="20"/>
  <c r="Y328" i="20"/>
  <c r="BD329" i="20"/>
  <c r="BB329" i="20"/>
  <c r="AB328" i="20"/>
  <c r="AX328" i="20"/>
  <c r="Z328" i="20"/>
  <c r="M274" i="25"/>
  <c r="K274" i="25"/>
  <c r="I274" i="25"/>
  <c r="B274" i="25"/>
  <c r="D274" i="25"/>
  <c r="L418" i="10"/>
  <c r="M418" i="10"/>
  <c r="I417" i="10"/>
  <c r="C418" i="10"/>
  <c r="D418" i="10"/>
  <c r="L417" i="9"/>
  <c r="M417" i="9"/>
  <c r="I416" i="9"/>
  <c r="C417" i="9"/>
  <c r="D417" i="9"/>
  <c r="L417" i="11"/>
  <c r="M417" i="11"/>
  <c r="I416" i="11"/>
  <c r="C417" i="11"/>
  <c r="D417" i="11"/>
  <c r="L417" i="12"/>
  <c r="M417" i="12"/>
  <c r="I416" i="12"/>
  <c r="C417" i="12"/>
  <c r="L411" i="8"/>
  <c r="M411" i="8"/>
  <c r="I411" i="8"/>
  <c r="C411" i="8"/>
  <c r="L411" i="7"/>
  <c r="D411" i="7" s="1"/>
  <c r="M411" i="7"/>
  <c r="I411" i="7"/>
  <c r="C411" i="7"/>
  <c r="L410" i="6"/>
  <c r="D410" i="6" s="1"/>
  <c r="M410" i="6"/>
  <c r="I410" i="6"/>
  <c r="L411" i="5"/>
  <c r="D411" i="5" s="1"/>
  <c r="M411" i="5"/>
  <c r="D411" i="8"/>
  <c r="I410" i="5"/>
  <c r="D417" i="12" l="1"/>
  <c r="G417" i="12" s="1"/>
  <c r="G418" i="10"/>
  <c r="G417" i="9"/>
  <c r="G417" i="11"/>
  <c r="G411" i="8"/>
  <c r="G411" i="7"/>
  <c r="G410" i="6"/>
  <c r="G411" i="5"/>
  <c r="I415" i="12"/>
  <c r="I415" i="11"/>
  <c r="I415" i="9"/>
  <c r="I416" i="10"/>
  <c r="S327" i="20"/>
  <c r="T328" i="20" s="1"/>
  <c r="U327" i="20"/>
  <c r="V327" i="20"/>
  <c r="AE327" i="20" s="1"/>
  <c r="AA327" i="20"/>
  <c r="AF327" i="20"/>
  <c r="AG327" i="20"/>
  <c r="AH327" i="20"/>
  <c r="AI327" i="20"/>
  <c r="AJ327" i="20"/>
  <c r="AK327" i="20"/>
  <c r="AL327" i="20"/>
  <c r="AM327" i="20"/>
  <c r="AN327" i="20"/>
  <c r="AO327" i="20"/>
  <c r="AP327" i="20"/>
  <c r="AQ327" i="20"/>
  <c r="AR327" i="20"/>
  <c r="AS327" i="20"/>
  <c r="BC328" i="20" s="1"/>
  <c r="AT327" i="20"/>
  <c r="AU327" i="20"/>
  <c r="AW327" i="20"/>
  <c r="AY327" i="20"/>
  <c r="AZ327" i="20"/>
  <c r="S326" i="20"/>
  <c r="T327" i="20" s="1"/>
  <c r="U326" i="20"/>
  <c r="V326" i="20"/>
  <c r="AE326" i="20" s="1"/>
  <c r="AA326" i="20"/>
  <c r="AF326" i="20"/>
  <c r="AG326" i="20"/>
  <c r="AH326" i="20"/>
  <c r="AI326" i="20"/>
  <c r="AJ326" i="20"/>
  <c r="AK326" i="20"/>
  <c r="AL326" i="20"/>
  <c r="AM326" i="20"/>
  <c r="AN326" i="20"/>
  <c r="AO326" i="20"/>
  <c r="AP326" i="20"/>
  <c r="AQ326" i="20"/>
  <c r="AR326" i="20"/>
  <c r="BD327" i="20" s="1"/>
  <c r="AS326" i="20"/>
  <c r="BC327" i="20" s="1"/>
  <c r="AT326" i="20"/>
  <c r="AU326" i="20"/>
  <c r="AW326" i="20"/>
  <c r="AY326" i="20"/>
  <c r="AZ326" i="20"/>
  <c r="B327" i="20"/>
  <c r="B326" i="20"/>
  <c r="B328" i="20"/>
  <c r="B329" i="20"/>
  <c r="M273" i="25"/>
  <c r="K273" i="25"/>
  <c r="I273" i="25"/>
  <c r="B273" i="25"/>
  <c r="D273" i="25"/>
  <c r="L417" i="10"/>
  <c r="D417" i="10" s="1"/>
  <c r="M417" i="10"/>
  <c r="C417" i="10"/>
  <c r="L416" i="9"/>
  <c r="D416" i="9" s="1"/>
  <c r="M416" i="9"/>
  <c r="C416" i="9"/>
  <c r="L416" i="11"/>
  <c r="M416" i="11"/>
  <c r="I414" i="11"/>
  <c r="C416" i="11"/>
  <c r="D416" i="11"/>
  <c r="L416" i="12"/>
  <c r="D416" i="12" s="1"/>
  <c r="G416" i="12" s="1"/>
  <c r="M416" i="12"/>
  <c r="I414" i="12"/>
  <c r="C416" i="12"/>
  <c r="L410" i="8"/>
  <c r="M410" i="8"/>
  <c r="I410" i="8"/>
  <c r="C410" i="8"/>
  <c r="D410" i="8"/>
  <c r="G410" i="8" s="1"/>
  <c r="L410" i="7"/>
  <c r="D410" i="7" s="1"/>
  <c r="M410" i="7"/>
  <c r="I410" i="7"/>
  <c r="C410" i="7"/>
  <c r="L409" i="6"/>
  <c r="D409" i="6" s="1"/>
  <c r="M409" i="6"/>
  <c r="I409" i="6"/>
  <c r="L410" i="5"/>
  <c r="D410" i="5" s="1"/>
  <c r="G410" i="5" s="1"/>
  <c r="M410" i="5"/>
  <c r="Y326" i="20" l="1"/>
  <c r="AC326" i="20"/>
  <c r="W326" i="20"/>
  <c r="AX327" i="20"/>
  <c r="Z327" i="20"/>
  <c r="BB327" i="20"/>
  <c r="BD328" i="20"/>
  <c r="BB328" i="20"/>
  <c r="W327" i="20"/>
  <c r="AD327" i="20"/>
  <c r="G416" i="11"/>
  <c r="AC327" i="20"/>
  <c r="Y327" i="20"/>
  <c r="AV327" i="20"/>
  <c r="BA328" i="20" s="1"/>
  <c r="AB327" i="20"/>
  <c r="X327" i="20"/>
  <c r="AV326" i="20"/>
  <c r="BA327" i="20" s="1"/>
  <c r="AB326" i="20"/>
  <c r="X326" i="20"/>
  <c r="AX326" i="20"/>
  <c r="AD326" i="20"/>
  <c r="Z326" i="20"/>
  <c r="G417" i="10"/>
  <c r="G416" i="9"/>
  <c r="G410" i="7"/>
  <c r="G409" i="6"/>
  <c r="M272" i="25"/>
  <c r="K272" i="25"/>
  <c r="I272" i="25"/>
  <c r="B272" i="25"/>
  <c r="D272" i="25"/>
  <c r="L416" i="10"/>
  <c r="M416" i="10"/>
  <c r="I415" i="10"/>
  <c r="G416" i="10"/>
  <c r="C416" i="10"/>
  <c r="D416" i="10"/>
  <c r="L415" i="9"/>
  <c r="M415" i="9"/>
  <c r="I414" i="9"/>
  <c r="C415" i="9"/>
  <c r="D415" i="9"/>
  <c r="L415" i="11"/>
  <c r="D415" i="11" s="1"/>
  <c r="M415" i="11"/>
  <c r="C415" i="11"/>
  <c r="L415" i="12"/>
  <c r="D415" i="12" s="1"/>
  <c r="G415" i="12" s="1"/>
  <c r="M415" i="12"/>
  <c r="C415" i="12"/>
  <c r="L409" i="8"/>
  <c r="D409" i="8" s="1"/>
  <c r="M409" i="8"/>
  <c r="I409" i="8"/>
  <c r="C409" i="8"/>
  <c r="L409" i="7"/>
  <c r="D409" i="7" s="1"/>
  <c r="M409" i="7"/>
  <c r="I409" i="7"/>
  <c r="C409" i="7"/>
  <c r="L408" i="6"/>
  <c r="D408" i="6" s="1"/>
  <c r="M408" i="6"/>
  <c r="I408" i="6"/>
  <c r="L409" i="5"/>
  <c r="D409" i="5" s="1"/>
  <c r="M409" i="5"/>
  <c r="I409" i="5"/>
  <c r="G415" i="9" l="1"/>
  <c r="G415" i="11"/>
  <c r="G409" i="8"/>
  <c r="G409" i="7"/>
  <c r="G408" i="6"/>
  <c r="G409" i="5"/>
  <c r="I52" i="5"/>
  <c r="I413" i="12"/>
  <c r="I413" i="9"/>
  <c r="I414" i="10"/>
  <c r="M271" i="25"/>
  <c r="K271" i="25"/>
  <c r="I271" i="25"/>
  <c r="L415" i="10"/>
  <c r="M415" i="10"/>
  <c r="C415" i="10"/>
  <c r="L414" i="9"/>
  <c r="M414" i="9"/>
  <c r="C414" i="9"/>
  <c r="L414" i="11"/>
  <c r="M414" i="11"/>
  <c r="C414" i="11"/>
  <c r="L414" i="12"/>
  <c r="D414" i="12" s="1"/>
  <c r="M414" i="12"/>
  <c r="C414" i="12"/>
  <c r="L408" i="8"/>
  <c r="M408" i="8"/>
  <c r="I408" i="8"/>
  <c r="C408" i="8"/>
  <c r="L408" i="7"/>
  <c r="M408" i="7"/>
  <c r="I408" i="7"/>
  <c r="C408" i="7"/>
  <c r="L407" i="6"/>
  <c r="D407" i="6" s="1"/>
  <c r="M407" i="6"/>
  <c r="I407" i="6"/>
  <c r="L408" i="5"/>
  <c r="M408" i="5"/>
  <c r="I408" i="5"/>
  <c r="S325" i="20" l="1"/>
  <c r="T326" i="20" s="1"/>
  <c r="U325" i="20"/>
  <c r="V325" i="20"/>
  <c r="AA325" i="20"/>
  <c r="AF325" i="20"/>
  <c r="AG325" i="20"/>
  <c r="AH325" i="20"/>
  <c r="AI325" i="20"/>
  <c r="AJ325" i="20"/>
  <c r="AK325" i="20"/>
  <c r="AL325" i="20"/>
  <c r="AM325" i="20"/>
  <c r="AN325" i="20"/>
  <c r="AO325" i="20"/>
  <c r="AP325" i="20"/>
  <c r="AQ325" i="20"/>
  <c r="AR325" i="20"/>
  <c r="AS325" i="20"/>
  <c r="BC326" i="20" s="1"/>
  <c r="AT325" i="20"/>
  <c r="AU325" i="20"/>
  <c r="AW325" i="20"/>
  <c r="AY325" i="20"/>
  <c r="AZ325" i="20"/>
  <c r="B271" i="25"/>
  <c r="D271" i="25"/>
  <c r="D415" i="10"/>
  <c r="D414" i="9"/>
  <c r="D414" i="11"/>
  <c r="I413" i="11"/>
  <c r="G414" i="12"/>
  <c r="D408" i="8"/>
  <c r="D408" i="7"/>
  <c r="D408" i="5"/>
  <c r="Z325" i="20" l="1"/>
  <c r="AD325" i="20"/>
  <c r="X325" i="20"/>
  <c r="AX325" i="20"/>
  <c r="AB325" i="20"/>
  <c r="W325" i="20"/>
  <c r="AV325" i="20"/>
  <c r="BA326" i="20" s="1"/>
  <c r="BD326" i="20"/>
  <c r="BB326" i="20"/>
  <c r="G415" i="10"/>
  <c r="G414" i="9"/>
  <c r="G414" i="11"/>
  <c r="G408" i="8"/>
  <c r="G408" i="7"/>
  <c r="G407" i="6"/>
  <c r="G408" i="5"/>
  <c r="AC325" i="20"/>
  <c r="Y325" i="20"/>
  <c r="AE325" i="20"/>
  <c r="S324" i="20"/>
  <c r="T325" i="20" s="1"/>
  <c r="U324" i="20"/>
  <c r="X324" i="20" s="1"/>
  <c r="V324" i="20"/>
  <c r="AA324" i="20"/>
  <c r="AF324" i="20"/>
  <c r="AG324" i="20"/>
  <c r="AH324" i="20"/>
  <c r="AI324" i="20"/>
  <c r="AJ324" i="20"/>
  <c r="AK324" i="20"/>
  <c r="AL324" i="20"/>
  <c r="AM324" i="20"/>
  <c r="AN324" i="20"/>
  <c r="AO324" i="20"/>
  <c r="AP324" i="20"/>
  <c r="AQ324" i="20"/>
  <c r="AR324" i="20"/>
  <c r="AS324" i="20"/>
  <c r="BC325" i="20" s="1"/>
  <c r="AT324" i="20"/>
  <c r="AU324" i="20"/>
  <c r="AV324" i="20"/>
  <c r="BA325" i="20" s="1"/>
  <c r="AW324" i="20"/>
  <c r="AY324" i="20"/>
  <c r="AZ324" i="20"/>
  <c r="M270" i="25"/>
  <c r="K270" i="25"/>
  <c r="I270" i="25"/>
  <c r="B270" i="25"/>
  <c r="D270" i="25"/>
  <c r="L414" i="10"/>
  <c r="M414" i="10"/>
  <c r="I413" i="10"/>
  <c r="G414" i="10"/>
  <c r="C414" i="10"/>
  <c r="D414" i="10"/>
  <c r="L413" i="9"/>
  <c r="M413" i="9"/>
  <c r="I412" i="9"/>
  <c r="C413" i="9"/>
  <c r="D413" i="9"/>
  <c r="L413" i="11"/>
  <c r="M413" i="11"/>
  <c r="I412" i="11"/>
  <c r="C413" i="11"/>
  <c r="D413" i="11"/>
  <c r="L413" i="12"/>
  <c r="D413" i="12" s="1"/>
  <c r="G413" i="12" s="1"/>
  <c r="M413" i="12"/>
  <c r="I412" i="12"/>
  <c r="C413" i="12"/>
  <c r="L407" i="8"/>
  <c r="D407" i="8" s="1"/>
  <c r="M407" i="8"/>
  <c r="I407" i="8"/>
  <c r="C407" i="8"/>
  <c r="L407" i="7"/>
  <c r="D407" i="7" s="1"/>
  <c r="M407" i="7"/>
  <c r="I407" i="7"/>
  <c r="C407" i="7"/>
  <c r="L406" i="6"/>
  <c r="D406" i="6" s="1"/>
  <c r="M406" i="6"/>
  <c r="I406" i="6"/>
  <c r="G406" i="6"/>
  <c r="L407" i="5"/>
  <c r="D407" i="5" s="1"/>
  <c r="M407" i="5"/>
  <c r="I407" i="5"/>
  <c r="AD324" i="20" l="1"/>
  <c r="AX324" i="20"/>
  <c r="W324" i="20"/>
  <c r="AB324" i="20"/>
  <c r="BD325" i="20"/>
  <c r="BB325" i="20"/>
  <c r="Z324" i="20"/>
  <c r="AC324" i="20"/>
  <c r="Y324" i="20"/>
  <c r="AE324" i="20"/>
  <c r="G413" i="9"/>
  <c r="G413" i="11"/>
  <c r="G407" i="8"/>
  <c r="G407" i="7"/>
  <c r="G407" i="5"/>
  <c r="S323" i="20"/>
  <c r="T324" i="20" s="1"/>
  <c r="U323" i="20"/>
  <c r="AD323" i="20" s="1"/>
  <c r="V323" i="20"/>
  <c r="Y323" i="20" s="1"/>
  <c r="AA323" i="20"/>
  <c r="AC323" i="20"/>
  <c r="AE323" i="20"/>
  <c r="AF323" i="20"/>
  <c r="AG323" i="20"/>
  <c r="AH323" i="20"/>
  <c r="AI323" i="20"/>
  <c r="AJ323" i="20"/>
  <c r="AK323" i="20"/>
  <c r="AL323" i="20"/>
  <c r="AM323" i="20"/>
  <c r="AN323" i="20"/>
  <c r="AO323" i="20"/>
  <c r="AP323" i="20"/>
  <c r="AQ323" i="20"/>
  <c r="AR323" i="20"/>
  <c r="AS323" i="20"/>
  <c r="BC324" i="20" s="1"/>
  <c r="AT323" i="20"/>
  <c r="AU323" i="20"/>
  <c r="AW323" i="20"/>
  <c r="AY323" i="20"/>
  <c r="AZ323" i="20"/>
  <c r="I412" i="10"/>
  <c r="S322" i="20"/>
  <c r="T323" i="20" s="1"/>
  <c r="U322" i="20"/>
  <c r="V322" i="20"/>
  <c r="Y322" i="20" s="1"/>
  <c r="AA322" i="20"/>
  <c r="AE322" i="20"/>
  <c r="AF322" i="20"/>
  <c r="AG322" i="20"/>
  <c r="AH322" i="20"/>
  <c r="AI322" i="20"/>
  <c r="AJ322" i="20"/>
  <c r="AK322" i="20"/>
  <c r="AL322" i="20"/>
  <c r="AM322" i="20"/>
  <c r="AN322" i="20"/>
  <c r="AO322" i="20"/>
  <c r="AP322" i="20"/>
  <c r="AQ322" i="20"/>
  <c r="AR322" i="20"/>
  <c r="BB323" i="20" s="1"/>
  <c r="AS322" i="20"/>
  <c r="BC323" i="20" s="1"/>
  <c r="AT322" i="20"/>
  <c r="AU322" i="20"/>
  <c r="AW322" i="20"/>
  <c r="AY322" i="20"/>
  <c r="AZ322" i="20"/>
  <c r="B323" i="20"/>
  <c r="M269" i="25"/>
  <c r="K269" i="25"/>
  <c r="I269" i="25"/>
  <c r="B269" i="25"/>
  <c r="D269" i="25"/>
  <c r="L413" i="10"/>
  <c r="M413" i="10"/>
  <c r="C413" i="10"/>
  <c r="D413" i="10"/>
  <c r="L412" i="9"/>
  <c r="D412" i="9" s="1"/>
  <c r="M412" i="9"/>
  <c r="I411" i="9"/>
  <c r="C412" i="9"/>
  <c r="L412" i="11"/>
  <c r="M412" i="11"/>
  <c r="I411" i="11"/>
  <c r="C412" i="11"/>
  <c r="D412" i="11"/>
  <c r="L412" i="12"/>
  <c r="D412" i="12" s="1"/>
  <c r="G412" i="12" s="1"/>
  <c r="M412" i="12"/>
  <c r="I411" i="12"/>
  <c r="C412" i="12"/>
  <c r="L406" i="8"/>
  <c r="D406" i="8" s="1"/>
  <c r="M406" i="8"/>
  <c r="I406" i="8"/>
  <c r="C406" i="8"/>
  <c r="L406" i="7"/>
  <c r="D406" i="7" s="1"/>
  <c r="G406" i="7" s="1"/>
  <c r="M406" i="7"/>
  <c r="I406" i="7"/>
  <c r="C406" i="7"/>
  <c r="L405" i="6"/>
  <c r="D405" i="6" s="1"/>
  <c r="M405" i="6"/>
  <c r="I405" i="6"/>
  <c r="L406" i="5"/>
  <c r="D406" i="5" s="1"/>
  <c r="M406" i="5"/>
  <c r="I406" i="5"/>
  <c r="W322" i="20" l="1"/>
  <c r="AX322" i="20"/>
  <c r="AB323" i="20"/>
  <c r="AD322" i="20"/>
  <c r="AX323" i="20"/>
  <c r="AV322" i="20"/>
  <c r="BA323" i="20" s="1"/>
  <c r="BD324" i="20"/>
  <c r="BB324" i="20"/>
  <c r="AB322" i="20"/>
  <c r="Z323" i="20"/>
  <c r="Z322" i="20"/>
  <c r="BD323" i="20"/>
  <c r="AV323" i="20"/>
  <c r="BA324" i="20" s="1"/>
  <c r="X323" i="20"/>
  <c r="X322" i="20"/>
  <c r="W323" i="20"/>
  <c r="AC322" i="20"/>
  <c r="G413" i="10"/>
  <c r="G412" i="9"/>
  <c r="G412" i="11"/>
  <c r="G406" i="8"/>
  <c r="G405" i="6"/>
  <c r="G406" i="5"/>
  <c r="M268" i="25"/>
  <c r="K268" i="25"/>
  <c r="I268" i="25"/>
  <c r="B268" i="25"/>
  <c r="D268" i="25"/>
  <c r="L412" i="10"/>
  <c r="M412" i="10"/>
  <c r="I411" i="10"/>
  <c r="C412" i="10"/>
  <c r="D412" i="10"/>
  <c r="L411" i="9"/>
  <c r="D411" i="9" s="1"/>
  <c r="M411" i="9"/>
  <c r="I410" i="9"/>
  <c r="C411" i="9"/>
  <c r="L411" i="11"/>
  <c r="M411" i="11"/>
  <c r="I410" i="11"/>
  <c r="C411" i="11"/>
  <c r="D411" i="11"/>
  <c r="L411" i="12"/>
  <c r="D411" i="12" s="1"/>
  <c r="M411" i="12"/>
  <c r="I410" i="12"/>
  <c r="G411" i="12"/>
  <c r="C411" i="12"/>
  <c r="L405" i="8"/>
  <c r="D405" i="8" s="1"/>
  <c r="M405" i="8"/>
  <c r="I405" i="8"/>
  <c r="C405" i="8"/>
  <c r="L405" i="7"/>
  <c r="D405" i="7" s="1"/>
  <c r="M405" i="7"/>
  <c r="I405" i="7"/>
  <c r="C405" i="7"/>
  <c r="L404" i="6"/>
  <c r="D404" i="6" s="1"/>
  <c r="M404" i="6"/>
  <c r="I404" i="6"/>
  <c r="L405" i="5"/>
  <c r="M405" i="5"/>
  <c r="I405" i="5"/>
  <c r="D405" i="5"/>
  <c r="G412" i="10" l="1"/>
  <c r="G411" i="9"/>
  <c r="G411" i="11"/>
  <c r="G405" i="8"/>
  <c r="G405" i="7"/>
  <c r="G404" i="6"/>
  <c r="G405" i="5"/>
  <c r="S321" i="20"/>
  <c r="T322" i="20" s="1"/>
  <c r="U321" i="20"/>
  <c r="X321" i="20" s="1"/>
  <c r="V321" i="20"/>
  <c r="AV321" i="20" s="1"/>
  <c r="BA322" i="20" s="1"/>
  <c r="AA321" i="20"/>
  <c r="AD321" i="20"/>
  <c r="AF321" i="20"/>
  <c r="AG321" i="20"/>
  <c r="AH321" i="20"/>
  <c r="AI321" i="20"/>
  <c r="AJ321" i="20"/>
  <c r="AK321" i="20"/>
  <c r="AL321" i="20"/>
  <c r="AM321" i="20"/>
  <c r="AN321" i="20"/>
  <c r="AO321" i="20"/>
  <c r="AP321" i="20"/>
  <c r="AQ321" i="20"/>
  <c r="AR321" i="20"/>
  <c r="AS321" i="20"/>
  <c r="BC322" i="20" s="1"/>
  <c r="AT321" i="20"/>
  <c r="AU321" i="20"/>
  <c r="AW321" i="20"/>
  <c r="AY321" i="20"/>
  <c r="AZ321" i="20"/>
  <c r="M267" i="25"/>
  <c r="K267" i="25"/>
  <c r="I267" i="25"/>
  <c r="D267" i="25"/>
  <c r="B267" i="25"/>
  <c r="L411" i="10"/>
  <c r="M411" i="10"/>
  <c r="I410" i="10"/>
  <c r="C411" i="10"/>
  <c r="D411" i="10"/>
  <c r="L410" i="9"/>
  <c r="M410" i="9"/>
  <c r="I409" i="9"/>
  <c r="C410" i="9"/>
  <c r="D410" i="9"/>
  <c r="L410" i="11"/>
  <c r="M410" i="11"/>
  <c r="I409" i="11"/>
  <c r="C410" i="11"/>
  <c r="D410" i="11"/>
  <c r="L410" i="12"/>
  <c r="D410" i="12" s="1"/>
  <c r="M410" i="12"/>
  <c r="I409" i="12"/>
  <c r="C410" i="12"/>
  <c r="G410" i="12"/>
  <c r="L404" i="8"/>
  <c r="M404" i="8"/>
  <c r="I404" i="8"/>
  <c r="C404" i="8"/>
  <c r="D404" i="8"/>
  <c r="G404" i="8" s="1"/>
  <c r="L404" i="7"/>
  <c r="D404" i="7" s="1"/>
  <c r="M404" i="7"/>
  <c r="I404" i="7"/>
  <c r="C404" i="7"/>
  <c r="L403" i="6"/>
  <c r="D403" i="6" s="1"/>
  <c r="M403" i="6"/>
  <c r="I403" i="6"/>
  <c r="L404" i="5"/>
  <c r="D404" i="5" s="1"/>
  <c r="M404" i="5"/>
  <c r="I404" i="5"/>
  <c r="AX321" i="20" l="1"/>
  <c r="W321" i="20"/>
  <c r="AB321" i="20"/>
  <c r="BB322" i="20"/>
  <c r="BD322" i="20"/>
  <c r="Z321" i="20"/>
  <c r="AC321" i="20"/>
  <c r="Y321" i="20"/>
  <c r="AE321" i="20"/>
  <c r="G411" i="10"/>
  <c r="G410" i="9"/>
  <c r="G410" i="11"/>
  <c r="G404" i="7"/>
  <c r="G403" i="6"/>
  <c r="G404" i="5"/>
  <c r="M266" i="25"/>
  <c r="K266" i="25"/>
  <c r="I266" i="25"/>
  <c r="B266" i="25"/>
  <c r="D266" i="25"/>
  <c r="L410" i="10"/>
  <c r="M410" i="10"/>
  <c r="C410" i="10"/>
  <c r="L409" i="9"/>
  <c r="M409" i="9"/>
  <c r="C409" i="9"/>
  <c r="L409" i="11"/>
  <c r="M409" i="11"/>
  <c r="C409" i="11"/>
  <c r="L409" i="12"/>
  <c r="D409" i="12" s="1"/>
  <c r="M409" i="12"/>
  <c r="C409" i="12"/>
  <c r="L403" i="8"/>
  <c r="M403" i="8"/>
  <c r="I403" i="8"/>
  <c r="C403" i="8"/>
  <c r="L403" i="7"/>
  <c r="M403" i="7"/>
  <c r="I403" i="7"/>
  <c r="C403" i="7"/>
  <c r="L402" i="6"/>
  <c r="D402" i="6" s="1"/>
  <c r="M402" i="6"/>
  <c r="I402" i="6"/>
  <c r="L403" i="5"/>
  <c r="M403" i="5"/>
  <c r="I403" i="5"/>
  <c r="D410" i="10" l="1"/>
  <c r="D409" i="9"/>
  <c r="D409" i="11"/>
  <c r="G409" i="12"/>
  <c r="D403" i="8"/>
  <c r="D403" i="7"/>
  <c r="D403" i="5"/>
  <c r="G410" i="10" l="1"/>
  <c r="G409" i="9"/>
  <c r="G409" i="11"/>
  <c r="G403" i="8"/>
  <c r="G403" i="7"/>
  <c r="G402" i="6"/>
  <c r="G403" i="5"/>
  <c r="S320" i="20"/>
  <c r="T321" i="20" s="1"/>
  <c r="U320" i="20"/>
  <c r="X320" i="20" s="1"/>
  <c r="V320" i="20"/>
  <c r="AE320" i="20" s="1"/>
  <c r="AA320" i="20"/>
  <c r="AB320" i="20"/>
  <c r="AF320" i="20"/>
  <c r="AG320" i="20"/>
  <c r="AH320" i="20"/>
  <c r="AI320" i="20"/>
  <c r="AJ320" i="20"/>
  <c r="AK320" i="20"/>
  <c r="AL320" i="20"/>
  <c r="AM320" i="20"/>
  <c r="AN320" i="20"/>
  <c r="AO320" i="20"/>
  <c r="AP320" i="20"/>
  <c r="AQ320" i="20"/>
  <c r="AR320" i="20"/>
  <c r="AS320" i="20"/>
  <c r="BC321" i="20" s="1"/>
  <c r="AT320" i="20"/>
  <c r="AU320" i="20"/>
  <c r="AW320" i="20"/>
  <c r="AY320" i="20"/>
  <c r="AZ320" i="20"/>
  <c r="B321" i="20"/>
  <c r="B322" i="20"/>
  <c r="B324" i="20"/>
  <c r="B325" i="20"/>
  <c r="I409" i="10"/>
  <c r="I408" i="9"/>
  <c r="I408" i="11"/>
  <c r="I408" i="12"/>
  <c r="AV320" i="20" l="1"/>
  <c r="BA321" i="20" s="1"/>
  <c r="Y320" i="20"/>
  <c r="AC320" i="20"/>
  <c r="BB321" i="20"/>
  <c r="BD321" i="20"/>
  <c r="BF321" i="20"/>
  <c r="BG321" i="20"/>
  <c r="BH321" i="20"/>
  <c r="BI321" i="20"/>
  <c r="BE321" i="20"/>
  <c r="W320" i="20"/>
  <c r="AX320" i="20"/>
  <c r="AD320" i="20"/>
  <c r="Z320" i="20"/>
  <c r="I402" i="7"/>
  <c r="L402" i="7"/>
  <c r="D402" i="7" s="1"/>
  <c r="G402" i="7" s="1"/>
  <c r="L401" i="7"/>
  <c r="I401" i="7"/>
  <c r="I402" i="5"/>
  <c r="I401" i="5"/>
  <c r="I401" i="6"/>
  <c r="I400" i="6"/>
  <c r="S319" i="20"/>
  <c r="T320" i="20" s="1"/>
  <c r="U319" i="20"/>
  <c r="X319" i="20" s="1"/>
  <c r="V319" i="20"/>
  <c r="Y319" i="20" s="1"/>
  <c r="AA319" i="20"/>
  <c r="AF319" i="20"/>
  <c r="AG319" i="20"/>
  <c r="AH319" i="20"/>
  <c r="AI319" i="20"/>
  <c r="AJ319" i="20"/>
  <c r="AK319" i="20"/>
  <c r="AL319" i="20"/>
  <c r="AM319" i="20"/>
  <c r="AN319" i="20"/>
  <c r="AO319" i="20"/>
  <c r="AP319" i="20"/>
  <c r="AQ319" i="20"/>
  <c r="AR319" i="20"/>
  <c r="AS319" i="20"/>
  <c r="BC320" i="20" s="1"/>
  <c r="AT319" i="20"/>
  <c r="AU319" i="20"/>
  <c r="AW319" i="20"/>
  <c r="AY319" i="20"/>
  <c r="AZ319" i="20"/>
  <c r="I402" i="8"/>
  <c r="I401" i="8"/>
  <c r="I407" i="12"/>
  <c r="L401" i="5"/>
  <c r="D401" i="5" s="1"/>
  <c r="G401" i="5" s="1"/>
  <c r="M401" i="5"/>
  <c r="M265" i="25"/>
  <c r="K265" i="25"/>
  <c r="I265" i="25"/>
  <c r="B265" i="25"/>
  <c r="D265" i="25"/>
  <c r="L409" i="10"/>
  <c r="D409" i="10" s="1"/>
  <c r="M409" i="10"/>
  <c r="I408" i="10"/>
  <c r="C409" i="10"/>
  <c r="L408" i="9"/>
  <c r="D408" i="9" s="1"/>
  <c r="M408" i="9"/>
  <c r="I407" i="9"/>
  <c r="C408" i="9"/>
  <c r="L408" i="11"/>
  <c r="D408" i="11" s="1"/>
  <c r="M408" i="11"/>
  <c r="I407" i="11"/>
  <c r="C408" i="11"/>
  <c r="L408" i="12"/>
  <c r="D408" i="12" s="1"/>
  <c r="M408" i="12"/>
  <c r="C408" i="12"/>
  <c r="L402" i="8"/>
  <c r="D402" i="8" s="1"/>
  <c r="M402" i="8"/>
  <c r="C402" i="8"/>
  <c r="M402" i="7"/>
  <c r="C402" i="7"/>
  <c r="L401" i="6"/>
  <c r="D401" i="6" s="1"/>
  <c r="M401" i="6"/>
  <c r="L402" i="5"/>
  <c r="D402" i="5" s="1"/>
  <c r="M402" i="5"/>
  <c r="AV319" i="20" l="1"/>
  <c r="BA320" i="20" s="1"/>
  <c r="AC319" i="20"/>
  <c r="W319" i="20"/>
  <c r="AE319" i="20"/>
  <c r="BJ321" i="20"/>
  <c r="AB319" i="20"/>
  <c r="BD320" i="20"/>
  <c r="BB320" i="20"/>
  <c r="AX319" i="20"/>
  <c r="AD319" i="20"/>
  <c r="Z319" i="20"/>
  <c r="G408" i="12"/>
  <c r="G409" i="10"/>
  <c r="G408" i="9"/>
  <c r="G408" i="11"/>
  <c r="G402" i="8"/>
  <c r="G401" i="6"/>
  <c r="G402" i="5"/>
  <c r="M264" i="25"/>
  <c r="K264" i="25"/>
  <c r="I264" i="25"/>
  <c r="B264" i="25"/>
  <c r="D264" i="25"/>
  <c r="L408" i="10"/>
  <c r="M408" i="10"/>
  <c r="C408" i="10"/>
  <c r="L407" i="9"/>
  <c r="M407" i="9"/>
  <c r="C407" i="9"/>
  <c r="L407" i="11"/>
  <c r="M407" i="11"/>
  <c r="C407" i="11"/>
  <c r="L407" i="12"/>
  <c r="D407" i="12" s="1"/>
  <c r="M407" i="12"/>
  <c r="C407" i="12"/>
  <c r="L401" i="8"/>
  <c r="M401" i="8"/>
  <c r="C401" i="8"/>
  <c r="M401" i="7"/>
  <c r="C401" i="7"/>
  <c r="L400" i="6"/>
  <c r="D400" i="6" s="1"/>
  <c r="M400" i="6"/>
  <c r="S318" i="20" l="1"/>
  <c r="T319" i="20" s="1"/>
  <c r="U318" i="20"/>
  <c r="AB318" i="20" s="1"/>
  <c r="V318" i="20"/>
  <c r="AC318" i="20" s="1"/>
  <c r="AA318" i="20"/>
  <c r="AF318" i="20"/>
  <c r="AG318" i="20"/>
  <c r="AH318" i="20"/>
  <c r="AI318" i="20"/>
  <c r="AJ318" i="20"/>
  <c r="AK318" i="20"/>
  <c r="AL318" i="20"/>
  <c r="AM318" i="20"/>
  <c r="AN318" i="20"/>
  <c r="AO318" i="20"/>
  <c r="AP318" i="20"/>
  <c r="AQ318" i="20"/>
  <c r="AR318" i="20"/>
  <c r="AS318" i="20"/>
  <c r="BC319" i="20" s="1"/>
  <c r="AT318" i="20"/>
  <c r="AU318" i="20"/>
  <c r="AW318" i="20"/>
  <c r="AY318" i="20"/>
  <c r="AZ318" i="20"/>
  <c r="D408" i="10"/>
  <c r="I407" i="10"/>
  <c r="D407" i="9"/>
  <c r="I406" i="9"/>
  <c r="D407" i="11"/>
  <c r="I406" i="11"/>
  <c r="G407" i="12"/>
  <c r="I406" i="12"/>
  <c r="D401" i="8"/>
  <c r="I400" i="8"/>
  <c r="D401" i="7"/>
  <c r="I400" i="7"/>
  <c r="I399" i="6"/>
  <c r="I400" i="5"/>
  <c r="Y318" i="20" l="1"/>
  <c r="AE318" i="20"/>
  <c r="W318" i="20"/>
  <c r="AV318" i="20"/>
  <c r="BA319" i="20" s="1"/>
  <c r="Z318" i="20"/>
  <c r="AX318" i="20"/>
  <c r="AD318" i="20"/>
  <c r="X318" i="20"/>
  <c r="BB319" i="20"/>
  <c r="BD319" i="20"/>
  <c r="G408" i="10"/>
  <c r="G407" i="9"/>
  <c r="G407" i="11"/>
  <c r="G401" i="8"/>
  <c r="G401" i="7"/>
  <c r="G400" i="6"/>
  <c r="M263" i="25"/>
  <c r="K263" i="25"/>
  <c r="I263" i="25"/>
  <c r="B263" i="25"/>
  <c r="D263" i="25"/>
  <c r="L407" i="10"/>
  <c r="M407" i="10"/>
  <c r="C407" i="10"/>
  <c r="L406" i="9"/>
  <c r="M406" i="9"/>
  <c r="C406" i="9"/>
  <c r="L406" i="11"/>
  <c r="M406" i="11"/>
  <c r="C406" i="11"/>
  <c r="L406" i="12"/>
  <c r="D406" i="12" s="1"/>
  <c r="M406" i="12"/>
  <c r="C406" i="12"/>
  <c r="L400" i="8"/>
  <c r="D400" i="8" s="1"/>
  <c r="M400" i="8"/>
  <c r="C400" i="8"/>
  <c r="L400" i="7"/>
  <c r="D400" i="7" s="1"/>
  <c r="M400" i="7"/>
  <c r="C400" i="7"/>
  <c r="L399" i="6"/>
  <c r="D399" i="6" s="1"/>
  <c r="M399" i="6"/>
  <c r="L400" i="5"/>
  <c r="D400" i="5" s="1"/>
  <c r="M400" i="5"/>
  <c r="G400" i="8" l="1"/>
  <c r="G400" i="7"/>
  <c r="G399" i="6"/>
  <c r="G400" i="5"/>
  <c r="S317" i="20"/>
  <c r="T318" i="20" s="1"/>
  <c r="U317" i="20"/>
  <c r="V317" i="20"/>
  <c r="Y317" i="20" s="1"/>
  <c r="AA317" i="20"/>
  <c r="AF317" i="20"/>
  <c r="AG317" i="20"/>
  <c r="AH317" i="20"/>
  <c r="AI317" i="20"/>
  <c r="AJ317" i="20"/>
  <c r="AK317" i="20"/>
  <c r="AL317" i="20"/>
  <c r="AM317" i="20"/>
  <c r="AN317" i="20"/>
  <c r="AO317" i="20"/>
  <c r="AP317" i="20"/>
  <c r="AQ317" i="20"/>
  <c r="AR317" i="20"/>
  <c r="AS317" i="20"/>
  <c r="BC318" i="20" s="1"/>
  <c r="AT317" i="20"/>
  <c r="AU317" i="20"/>
  <c r="AW317" i="20"/>
  <c r="AY317" i="20"/>
  <c r="AZ317" i="20"/>
  <c r="D407" i="10"/>
  <c r="I406" i="10"/>
  <c r="D406" i="9"/>
  <c r="I405" i="9"/>
  <c r="D406" i="11"/>
  <c r="I405" i="11"/>
  <c r="G406" i="12"/>
  <c r="I405" i="12"/>
  <c r="I399" i="5"/>
  <c r="W317" i="20" l="1"/>
  <c r="AE317" i="20"/>
  <c r="AC317" i="20"/>
  <c r="BD318" i="20"/>
  <c r="BB318" i="20"/>
  <c r="G407" i="10"/>
  <c r="G406" i="9"/>
  <c r="G406" i="11"/>
  <c r="AX317" i="20"/>
  <c r="AD317" i="20"/>
  <c r="Z317" i="20"/>
  <c r="AV317" i="20"/>
  <c r="BA318" i="20" s="1"/>
  <c r="AB317" i="20"/>
  <c r="X317" i="20"/>
  <c r="S316" i="20"/>
  <c r="T317" i="20" s="1"/>
  <c r="U316" i="20"/>
  <c r="AD316" i="20" s="1"/>
  <c r="V316" i="20"/>
  <c r="AA316" i="20"/>
  <c r="AF316" i="20"/>
  <c r="AG316" i="20"/>
  <c r="AH316" i="20"/>
  <c r="AI316" i="20"/>
  <c r="AJ316" i="20"/>
  <c r="AK316" i="20"/>
  <c r="AL316" i="20"/>
  <c r="AM316" i="20"/>
  <c r="AN316" i="20"/>
  <c r="AO316" i="20"/>
  <c r="AP316" i="20"/>
  <c r="AQ316" i="20"/>
  <c r="AR316" i="20"/>
  <c r="AS316" i="20"/>
  <c r="BC317" i="20" s="1"/>
  <c r="AT316" i="20"/>
  <c r="AU316" i="20"/>
  <c r="AW316" i="20"/>
  <c r="AY316" i="20"/>
  <c r="AZ316" i="20"/>
  <c r="B316" i="20"/>
  <c r="BF316" i="20" s="1"/>
  <c r="B317" i="20"/>
  <c r="B318" i="20"/>
  <c r="B319" i="20"/>
  <c r="B320" i="20"/>
  <c r="M262" i="25"/>
  <c r="K262" i="25"/>
  <c r="I262" i="25"/>
  <c r="B262" i="25"/>
  <c r="D262" i="25"/>
  <c r="L406" i="10"/>
  <c r="M406" i="10"/>
  <c r="I405" i="10"/>
  <c r="C406" i="10"/>
  <c r="D406" i="10"/>
  <c r="L405" i="9"/>
  <c r="M405" i="9"/>
  <c r="I404" i="9"/>
  <c r="C405" i="9"/>
  <c r="D405" i="9"/>
  <c r="L405" i="11"/>
  <c r="M405" i="11"/>
  <c r="I404" i="11"/>
  <c r="C405" i="11"/>
  <c r="D405" i="11"/>
  <c r="L405" i="12"/>
  <c r="D405" i="12" s="1"/>
  <c r="G405" i="12" s="1"/>
  <c r="M405" i="12"/>
  <c r="C405" i="12"/>
  <c r="L399" i="8"/>
  <c r="D399" i="8" s="1"/>
  <c r="M399" i="8"/>
  <c r="I399" i="8"/>
  <c r="C399" i="8"/>
  <c r="L399" i="7"/>
  <c r="D399" i="7" s="1"/>
  <c r="M399" i="7"/>
  <c r="I399" i="7"/>
  <c r="C399" i="7"/>
  <c r="L398" i="6"/>
  <c r="D398" i="6" s="1"/>
  <c r="M398" i="6"/>
  <c r="I398" i="6"/>
  <c r="L399" i="5"/>
  <c r="D399" i="5" s="1"/>
  <c r="M399" i="5"/>
  <c r="AV316" i="20" l="1"/>
  <c r="BA317" i="20" s="1"/>
  <c r="AX316" i="20"/>
  <c r="BE316" i="20"/>
  <c r="BG318" i="20"/>
  <c r="BH318" i="20"/>
  <c r="BI318" i="20"/>
  <c r="BE318" i="20"/>
  <c r="BF318" i="20"/>
  <c r="BH319" i="20"/>
  <c r="BI319" i="20"/>
  <c r="BF319" i="20"/>
  <c r="BE319" i="20"/>
  <c r="BG319" i="20"/>
  <c r="AB316" i="20"/>
  <c r="BI316" i="20"/>
  <c r="BH316" i="20"/>
  <c r="BB317" i="20"/>
  <c r="BD317" i="20"/>
  <c r="Z316" i="20"/>
  <c r="BG316" i="20"/>
  <c r="X316" i="20"/>
  <c r="BG317" i="20"/>
  <c r="BI317" i="20"/>
  <c r="BE317" i="20"/>
  <c r="BF317" i="20"/>
  <c r="BH317" i="20"/>
  <c r="BG320" i="20"/>
  <c r="BH320" i="20"/>
  <c r="BE320" i="20"/>
  <c r="BI320" i="20"/>
  <c r="BF320" i="20"/>
  <c r="W316" i="20"/>
  <c r="AC316" i="20"/>
  <c r="Y316" i="20"/>
  <c r="AE316" i="20"/>
  <c r="G406" i="10"/>
  <c r="G405" i="9"/>
  <c r="G405" i="11"/>
  <c r="G399" i="8"/>
  <c r="G399" i="7"/>
  <c r="G398" i="6"/>
  <c r="G399" i="5"/>
  <c r="M261" i="25"/>
  <c r="K261" i="25"/>
  <c r="I261" i="25"/>
  <c r="B261" i="25"/>
  <c r="D261" i="25"/>
  <c r="L405" i="10"/>
  <c r="M405" i="10"/>
  <c r="C405" i="10"/>
  <c r="L404" i="9"/>
  <c r="M404" i="9"/>
  <c r="C404" i="9"/>
  <c r="L404" i="11"/>
  <c r="M404" i="11"/>
  <c r="C404" i="11"/>
  <c r="L404" i="12"/>
  <c r="D404" i="12" s="1"/>
  <c r="M404" i="12"/>
  <c r="I404" i="12"/>
  <c r="C404" i="12"/>
  <c r="L398" i="8"/>
  <c r="M398" i="8"/>
  <c r="I398" i="8"/>
  <c r="C398" i="8"/>
  <c r="L398" i="7"/>
  <c r="M398" i="7"/>
  <c r="I398" i="7"/>
  <c r="C398" i="7"/>
  <c r="L397" i="6"/>
  <c r="D397" i="6" s="1"/>
  <c r="M397" i="6"/>
  <c r="I397" i="6"/>
  <c r="L398" i="5"/>
  <c r="M398" i="5"/>
  <c r="I398" i="5"/>
  <c r="BJ317" i="20" l="1"/>
  <c r="BJ318" i="20"/>
  <c r="BJ316" i="20"/>
  <c r="BJ320" i="20"/>
  <c r="BJ319" i="20"/>
  <c r="S315" i="20"/>
  <c r="T316" i="20" s="1"/>
  <c r="U315" i="20"/>
  <c r="X315" i="20" s="1"/>
  <c r="V315" i="20"/>
  <c r="Y315" i="20" s="1"/>
  <c r="AA315" i="20"/>
  <c r="AF315" i="20"/>
  <c r="AG315" i="20"/>
  <c r="AH315" i="20"/>
  <c r="AI315" i="20"/>
  <c r="AJ315" i="20"/>
  <c r="AK315" i="20"/>
  <c r="AL315" i="20"/>
  <c r="AM315" i="20"/>
  <c r="AN315" i="20"/>
  <c r="AO315" i="20"/>
  <c r="AP315" i="20"/>
  <c r="AQ315" i="20"/>
  <c r="AR315" i="20"/>
  <c r="AS315" i="20"/>
  <c r="BC316" i="20" s="1"/>
  <c r="AT315" i="20"/>
  <c r="AU315" i="20"/>
  <c r="AW315" i="20"/>
  <c r="AY315" i="20"/>
  <c r="AZ315" i="20"/>
  <c r="D405" i="10"/>
  <c r="I404" i="10"/>
  <c r="D404" i="9"/>
  <c r="I403" i="9"/>
  <c r="D404" i="11"/>
  <c r="I403" i="11"/>
  <c r="G404" i="12"/>
  <c r="I403" i="12"/>
  <c r="D398" i="8"/>
  <c r="D398" i="7"/>
  <c r="D398" i="5"/>
  <c r="I397" i="5"/>
  <c r="AV315" i="20" l="1"/>
  <c r="BA316" i="20" s="1"/>
  <c r="W315" i="20"/>
  <c r="AE315" i="20"/>
  <c r="AB315" i="20"/>
  <c r="BB316" i="20"/>
  <c r="BD316" i="20"/>
  <c r="AC315" i="20"/>
  <c r="G405" i="10"/>
  <c r="G404" i="9"/>
  <c r="G404" i="11"/>
  <c r="G398" i="8"/>
  <c r="G398" i="7"/>
  <c r="G397" i="6"/>
  <c r="G398" i="5"/>
  <c r="AX315" i="20"/>
  <c r="AD315" i="20"/>
  <c r="Z315" i="20"/>
  <c r="I402" i="12"/>
  <c r="S314" i="20"/>
  <c r="T315" i="20" s="1"/>
  <c r="U314" i="20"/>
  <c r="AB314" i="20" s="1"/>
  <c r="V314" i="20"/>
  <c r="X314" i="20"/>
  <c r="AA314" i="20"/>
  <c r="AD314" i="20"/>
  <c r="AF314" i="20"/>
  <c r="AG314" i="20"/>
  <c r="AH314" i="20"/>
  <c r="AI314" i="20"/>
  <c r="AJ314" i="20"/>
  <c r="AK314" i="20"/>
  <c r="AL314" i="20"/>
  <c r="AM314" i="20"/>
  <c r="AN314" i="20"/>
  <c r="AO314" i="20"/>
  <c r="AP314" i="20"/>
  <c r="AQ314" i="20"/>
  <c r="AR314" i="20"/>
  <c r="AS314" i="20"/>
  <c r="BC315" i="20" s="1"/>
  <c r="AT314" i="20"/>
  <c r="AU314" i="20"/>
  <c r="AW314" i="20"/>
  <c r="AY314" i="20"/>
  <c r="AZ314" i="20"/>
  <c r="M260" i="25"/>
  <c r="K260" i="25"/>
  <c r="I260" i="25"/>
  <c r="B260" i="25"/>
  <c r="D260" i="25"/>
  <c r="L404" i="10"/>
  <c r="M404" i="10"/>
  <c r="I403" i="10"/>
  <c r="C404" i="10"/>
  <c r="D404" i="10"/>
  <c r="L403" i="9"/>
  <c r="M403" i="9"/>
  <c r="I402" i="9"/>
  <c r="C403" i="9"/>
  <c r="D403" i="9"/>
  <c r="L403" i="11"/>
  <c r="M403" i="11"/>
  <c r="I402" i="11"/>
  <c r="C403" i="11"/>
  <c r="D403" i="11"/>
  <c r="L403" i="12"/>
  <c r="D403" i="12" s="1"/>
  <c r="G403" i="12" s="1"/>
  <c r="M403" i="12"/>
  <c r="C403" i="12"/>
  <c r="L397" i="8"/>
  <c r="M397" i="8"/>
  <c r="I397" i="8"/>
  <c r="C397" i="8"/>
  <c r="D397" i="8"/>
  <c r="L397" i="7"/>
  <c r="D397" i="7" s="1"/>
  <c r="M397" i="7"/>
  <c r="I397" i="7"/>
  <c r="C397" i="7"/>
  <c r="L396" i="6"/>
  <c r="D396" i="6" s="1"/>
  <c r="M396" i="6"/>
  <c r="I396" i="6"/>
  <c r="L397" i="5"/>
  <c r="D397" i="5" s="1"/>
  <c r="M397" i="5"/>
  <c r="AX314" i="20" l="1"/>
  <c r="W314" i="20"/>
  <c r="BB315" i="20"/>
  <c r="BD315" i="20"/>
  <c r="Z314" i="20"/>
  <c r="AV314" i="20"/>
  <c r="BA315" i="20" s="1"/>
  <c r="AC314" i="20"/>
  <c r="Y314" i="20"/>
  <c r="AE314" i="20"/>
  <c r="G404" i="10"/>
  <c r="G403" i="9"/>
  <c r="G403" i="11"/>
  <c r="G397" i="8"/>
  <c r="G397" i="7"/>
  <c r="G396" i="6"/>
  <c r="G397" i="5"/>
  <c r="S313" i="20"/>
  <c r="T314" i="20" s="1"/>
  <c r="U313" i="20"/>
  <c r="X313" i="20" s="1"/>
  <c r="V313" i="20"/>
  <c r="AC313" i="20" s="1"/>
  <c r="Y313" i="20"/>
  <c r="AA313" i="20"/>
  <c r="AB313" i="20"/>
  <c r="AE313" i="20"/>
  <c r="AF313" i="20"/>
  <c r="AG313" i="20"/>
  <c r="AH313" i="20"/>
  <c r="AI313" i="20"/>
  <c r="AJ313" i="20"/>
  <c r="AK313" i="20"/>
  <c r="AL313" i="20"/>
  <c r="AM313" i="20"/>
  <c r="AN313" i="20"/>
  <c r="AO313" i="20"/>
  <c r="AP313" i="20"/>
  <c r="AQ313" i="20"/>
  <c r="AR313" i="20"/>
  <c r="AS313" i="20"/>
  <c r="BC314" i="20" s="1"/>
  <c r="AT313" i="20"/>
  <c r="AU313" i="20"/>
  <c r="AV313" i="20"/>
  <c r="BA314" i="20" s="1"/>
  <c r="AW313" i="20"/>
  <c r="AY313" i="20"/>
  <c r="AZ313" i="20"/>
  <c r="M259" i="25"/>
  <c r="K259" i="25"/>
  <c r="I259" i="25"/>
  <c r="B259" i="25"/>
  <c r="D259" i="25"/>
  <c r="L403" i="10"/>
  <c r="M403" i="10"/>
  <c r="I402" i="10"/>
  <c r="C403" i="10"/>
  <c r="D403" i="10"/>
  <c r="L402" i="9"/>
  <c r="M402" i="9"/>
  <c r="I401" i="9"/>
  <c r="G402" i="9"/>
  <c r="C402" i="9"/>
  <c r="D402" i="9"/>
  <c r="L402" i="11"/>
  <c r="M402" i="11"/>
  <c r="I401" i="11"/>
  <c r="G402" i="11"/>
  <c r="C402" i="11"/>
  <c r="D402" i="11"/>
  <c r="L402" i="12"/>
  <c r="D402" i="12" s="1"/>
  <c r="G402" i="12" s="1"/>
  <c r="M402" i="12"/>
  <c r="I401" i="12"/>
  <c r="C402" i="12"/>
  <c r="L396" i="8"/>
  <c r="D396" i="8" s="1"/>
  <c r="M396" i="8"/>
  <c r="I396" i="8"/>
  <c r="C396" i="8"/>
  <c r="L396" i="7"/>
  <c r="M396" i="7"/>
  <c r="I396" i="7"/>
  <c r="C396" i="7"/>
  <c r="D396" i="7"/>
  <c r="L395" i="6"/>
  <c r="D395" i="6" s="1"/>
  <c r="M395" i="6"/>
  <c r="I395" i="6"/>
  <c r="L396" i="5"/>
  <c r="D396" i="5" s="1"/>
  <c r="M396" i="5"/>
  <c r="I396" i="5"/>
  <c r="W313" i="20" l="1"/>
  <c r="BB314" i="20"/>
  <c r="BD314" i="20"/>
  <c r="AX313" i="20"/>
  <c r="AD313" i="20"/>
  <c r="Z313" i="20"/>
  <c r="G403" i="10"/>
  <c r="G396" i="8"/>
  <c r="G396" i="7"/>
  <c r="G395" i="6"/>
  <c r="G396" i="5"/>
  <c r="S312" i="20"/>
  <c r="T313" i="20" s="1"/>
  <c r="U312" i="20"/>
  <c r="V312" i="20"/>
  <c r="AC312" i="20" s="1"/>
  <c r="X312" i="20"/>
  <c r="AA312" i="20"/>
  <c r="AF312" i="20"/>
  <c r="AG312" i="20"/>
  <c r="AH312" i="20"/>
  <c r="AI312" i="20"/>
  <c r="AJ312" i="20"/>
  <c r="AK312" i="20"/>
  <c r="AL312" i="20"/>
  <c r="AM312" i="20"/>
  <c r="AN312" i="20"/>
  <c r="AO312" i="20"/>
  <c r="AP312" i="20"/>
  <c r="AQ312" i="20"/>
  <c r="AR312" i="20"/>
  <c r="AS312" i="20"/>
  <c r="BC313" i="20" s="1"/>
  <c r="AT312" i="20"/>
  <c r="AU312" i="20"/>
  <c r="AW312" i="20"/>
  <c r="AY312" i="20"/>
  <c r="AZ312" i="20"/>
  <c r="M258" i="25"/>
  <c r="K258" i="25"/>
  <c r="I258" i="25"/>
  <c r="B258" i="25"/>
  <c r="D258" i="25"/>
  <c r="L402" i="10"/>
  <c r="M402" i="10"/>
  <c r="I401" i="10"/>
  <c r="C402" i="10"/>
  <c r="L401" i="9"/>
  <c r="D401" i="9" s="1"/>
  <c r="M401" i="9"/>
  <c r="I400" i="9"/>
  <c r="C401" i="9"/>
  <c r="L401" i="11"/>
  <c r="M401" i="11"/>
  <c r="I400" i="11"/>
  <c r="C401" i="11"/>
  <c r="L401" i="12"/>
  <c r="D401" i="12" s="1"/>
  <c r="G401" i="12" s="1"/>
  <c r="M401" i="12"/>
  <c r="I400" i="12"/>
  <c r="C401" i="12"/>
  <c r="L395" i="8"/>
  <c r="M395" i="8"/>
  <c r="I395" i="8"/>
  <c r="C395" i="8"/>
  <c r="L395" i="7"/>
  <c r="D395" i="7" s="1"/>
  <c r="M395" i="7"/>
  <c r="I395" i="7"/>
  <c r="C395" i="7"/>
  <c r="L394" i="6"/>
  <c r="D394" i="6" s="1"/>
  <c r="M394" i="6"/>
  <c r="I394" i="6"/>
  <c r="L395" i="5"/>
  <c r="D395" i="5" s="1"/>
  <c r="M395" i="5"/>
  <c r="I395" i="5"/>
  <c r="D402" i="10"/>
  <c r="D401" i="11"/>
  <c r="D395" i="8"/>
  <c r="AV312" i="20" l="1"/>
  <c r="BA313" i="20" s="1"/>
  <c r="Y312" i="20"/>
  <c r="W312" i="20"/>
  <c r="AE312" i="20"/>
  <c r="AB312" i="20"/>
  <c r="BB313" i="20"/>
  <c r="BD313" i="20"/>
  <c r="AX312" i="20"/>
  <c r="AD312" i="20"/>
  <c r="Z312" i="20"/>
  <c r="G402" i="10"/>
  <c r="G401" i="9"/>
  <c r="G401" i="11"/>
  <c r="G395" i="8"/>
  <c r="G395" i="7"/>
  <c r="G394" i="6"/>
  <c r="G395" i="5"/>
  <c r="AZ166" i="20"/>
  <c r="AY166" i="20"/>
  <c r="AW166" i="20"/>
  <c r="AU166" i="20"/>
  <c r="AT166" i="20"/>
  <c r="AS166" i="20"/>
  <c r="AR166" i="20"/>
  <c r="AQ166" i="20"/>
  <c r="AP166" i="20"/>
  <c r="AO166" i="20"/>
  <c r="AN166" i="20"/>
  <c r="AM166" i="20"/>
  <c r="AL166" i="20"/>
  <c r="AK166" i="20"/>
  <c r="AJ166" i="20"/>
  <c r="AI166" i="20"/>
  <c r="AH166" i="20"/>
  <c r="AG166" i="20"/>
  <c r="AF166" i="20"/>
  <c r="AA166" i="20"/>
  <c r="V166" i="20"/>
  <c r="U166" i="20"/>
  <c r="AB166" i="20" s="1"/>
  <c r="S166" i="20"/>
  <c r="S311" i="20"/>
  <c r="T312" i="20" s="1"/>
  <c r="U311" i="20"/>
  <c r="V311" i="20"/>
  <c r="Y311" i="20" s="1"/>
  <c r="AA311" i="20"/>
  <c r="AF311" i="20"/>
  <c r="AG311" i="20"/>
  <c r="AH311" i="20"/>
  <c r="AI311" i="20"/>
  <c r="AJ311" i="20"/>
  <c r="AK311" i="20"/>
  <c r="AL311" i="20"/>
  <c r="AM311" i="20"/>
  <c r="AN311" i="20"/>
  <c r="AO311" i="20"/>
  <c r="AP311" i="20"/>
  <c r="AQ311" i="20"/>
  <c r="AR311" i="20"/>
  <c r="AS311" i="20"/>
  <c r="BC312" i="20" s="1"/>
  <c r="AT311" i="20"/>
  <c r="AU311" i="20"/>
  <c r="AW311" i="20"/>
  <c r="AY311" i="20"/>
  <c r="AZ311" i="20"/>
  <c r="M257" i="25"/>
  <c r="K257" i="25"/>
  <c r="I257" i="25"/>
  <c r="B257" i="25"/>
  <c r="D257" i="25"/>
  <c r="L401" i="10"/>
  <c r="D401" i="10" s="1"/>
  <c r="M401" i="10"/>
  <c r="I400" i="10"/>
  <c r="C401" i="10"/>
  <c r="L400" i="9"/>
  <c r="M400" i="9"/>
  <c r="I399" i="9"/>
  <c r="C400" i="9"/>
  <c r="D400" i="9"/>
  <c r="L400" i="11"/>
  <c r="M400" i="11"/>
  <c r="I399" i="11"/>
  <c r="C400" i="11"/>
  <c r="D400" i="11"/>
  <c r="L400" i="12"/>
  <c r="D400" i="12" s="1"/>
  <c r="M400" i="12"/>
  <c r="I399" i="12"/>
  <c r="C400" i="12"/>
  <c r="G400" i="12"/>
  <c r="L394" i="8"/>
  <c r="D394" i="8" s="1"/>
  <c r="M394" i="8"/>
  <c r="I394" i="8"/>
  <c r="C394" i="8"/>
  <c r="L394" i="7"/>
  <c r="D394" i="7" s="1"/>
  <c r="M394" i="7"/>
  <c r="I394" i="7"/>
  <c r="C394" i="7"/>
  <c r="L393" i="6"/>
  <c r="D393" i="6" s="1"/>
  <c r="M393" i="6"/>
  <c r="I393" i="6"/>
  <c r="L394" i="5"/>
  <c r="D394" i="5" s="1"/>
  <c r="M394" i="5"/>
  <c r="I394" i="5"/>
  <c r="AV311" i="20" l="1"/>
  <c r="BA312" i="20" s="1"/>
  <c r="AV166" i="20"/>
  <c r="AB311" i="20"/>
  <c r="X311" i="20"/>
  <c r="Y166" i="20"/>
  <c r="W311" i="20"/>
  <c r="AE311" i="20"/>
  <c r="AC166" i="20"/>
  <c r="AC311" i="20"/>
  <c r="BB312" i="20"/>
  <c r="BD312" i="20"/>
  <c r="Z166" i="20"/>
  <c r="AD166" i="20"/>
  <c r="AX166" i="20"/>
  <c r="W166" i="20"/>
  <c r="AE166" i="20"/>
  <c r="X166" i="20"/>
  <c r="AX311" i="20"/>
  <c r="AD311" i="20"/>
  <c r="Z311" i="20"/>
  <c r="G401" i="10"/>
  <c r="G400" i="9"/>
  <c r="G400" i="11"/>
  <c r="G394" i="8"/>
  <c r="G394" i="7"/>
  <c r="G393" i="6"/>
  <c r="G394" i="5"/>
  <c r="B311" i="20"/>
  <c r="B312" i="20"/>
  <c r="B313" i="20"/>
  <c r="B314" i="20"/>
  <c r="B315" i="20"/>
  <c r="M256" i="25"/>
  <c r="K256" i="25"/>
  <c r="I256" i="25"/>
  <c r="B256" i="25"/>
  <c r="D256" i="25"/>
  <c r="L400" i="10"/>
  <c r="M400" i="10"/>
  <c r="C400" i="10"/>
  <c r="L399" i="9"/>
  <c r="M399" i="9"/>
  <c r="C399" i="9"/>
  <c r="L399" i="11"/>
  <c r="M399" i="11"/>
  <c r="C399" i="11"/>
  <c r="L399" i="12"/>
  <c r="D399" i="12" s="1"/>
  <c r="M399" i="12"/>
  <c r="C399" i="12"/>
  <c r="L393" i="8"/>
  <c r="M393" i="8"/>
  <c r="I393" i="8"/>
  <c r="C393" i="8"/>
  <c r="L393" i="7"/>
  <c r="M393" i="7"/>
  <c r="I393" i="7"/>
  <c r="C393" i="7"/>
  <c r="L392" i="6"/>
  <c r="D392" i="6" s="1"/>
  <c r="M392" i="6"/>
  <c r="I392" i="6"/>
  <c r="L393" i="5"/>
  <c r="M393" i="5"/>
  <c r="I393" i="5"/>
  <c r="BI312" i="20" l="1"/>
  <c r="BE312" i="20"/>
  <c r="BF312" i="20"/>
  <c r="BG312" i="20"/>
  <c r="BH312" i="20"/>
  <c r="BH315" i="20"/>
  <c r="BI315" i="20"/>
  <c r="BE315" i="20"/>
  <c r="BF315" i="20"/>
  <c r="BG315" i="20"/>
  <c r="BH311" i="20"/>
  <c r="BI311" i="20"/>
  <c r="BE311" i="20"/>
  <c r="BF311" i="20"/>
  <c r="BG311" i="20"/>
  <c r="BI314" i="20"/>
  <c r="BE314" i="20"/>
  <c r="BG314" i="20"/>
  <c r="BF314" i="20"/>
  <c r="BH314" i="20"/>
  <c r="BE313" i="20"/>
  <c r="BF313" i="20"/>
  <c r="BG313" i="20"/>
  <c r="BH313" i="20"/>
  <c r="BI313" i="20"/>
  <c r="S310" i="20"/>
  <c r="T311" i="20" s="1"/>
  <c r="U310" i="20"/>
  <c r="AD310" i="20" s="1"/>
  <c r="V310" i="20"/>
  <c r="AC310" i="20" s="1"/>
  <c r="AA310" i="20"/>
  <c r="AF310" i="20"/>
  <c r="AG310" i="20"/>
  <c r="AH310" i="20"/>
  <c r="AI310" i="20"/>
  <c r="AJ310" i="20"/>
  <c r="AK310" i="20"/>
  <c r="AL310" i="20"/>
  <c r="AM310" i="20"/>
  <c r="AN310" i="20"/>
  <c r="AO310" i="20"/>
  <c r="AP310" i="20"/>
  <c r="AQ310" i="20"/>
  <c r="AR310" i="20"/>
  <c r="AS310" i="20"/>
  <c r="BC311" i="20" s="1"/>
  <c r="AT310" i="20"/>
  <c r="AU310" i="20"/>
  <c r="AW310" i="20"/>
  <c r="AY310" i="20"/>
  <c r="AZ310" i="20"/>
  <c r="D400" i="10"/>
  <c r="I399" i="10"/>
  <c r="D399" i="9"/>
  <c r="I398" i="9"/>
  <c r="D399" i="11"/>
  <c r="I398" i="11"/>
  <c r="G399" i="12"/>
  <c r="I398" i="12"/>
  <c r="D393" i="8"/>
  <c r="D393" i="7"/>
  <c r="D393" i="5"/>
  <c r="Z310" i="20" l="1"/>
  <c r="AV310" i="20"/>
  <c r="BA311" i="20" s="1"/>
  <c r="X310" i="20"/>
  <c r="Y310" i="20"/>
  <c r="BJ315" i="20"/>
  <c r="AE310" i="20"/>
  <c r="W310" i="20"/>
  <c r="BJ313" i="20"/>
  <c r="BJ311" i="20"/>
  <c r="BB311" i="20"/>
  <c r="BD311" i="20"/>
  <c r="AB310" i="20"/>
  <c r="BJ314" i="20"/>
  <c r="BJ312" i="20"/>
  <c r="AX310" i="20"/>
  <c r="G400" i="10"/>
  <c r="G399" i="9"/>
  <c r="G399" i="11"/>
  <c r="G393" i="8"/>
  <c r="G393" i="7"/>
  <c r="G392" i="6"/>
  <c r="G393" i="5"/>
  <c r="S309" i="20"/>
  <c r="T310" i="20" s="1"/>
  <c r="U309" i="20"/>
  <c r="V309" i="20"/>
  <c r="Y309" i="20" s="1"/>
  <c r="AA309" i="20"/>
  <c r="AF309" i="20"/>
  <c r="AG309" i="20"/>
  <c r="AH309" i="20"/>
  <c r="AI309" i="20"/>
  <c r="AJ309" i="20"/>
  <c r="AK309" i="20"/>
  <c r="AL309" i="20"/>
  <c r="AM309" i="20"/>
  <c r="AN309" i="20"/>
  <c r="AO309" i="20"/>
  <c r="AP309" i="20"/>
  <c r="AQ309" i="20"/>
  <c r="AR309" i="20"/>
  <c r="AS309" i="20"/>
  <c r="BC310" i="20" s="1"/>
  <c r="AT309" i="20"/>
  <c r="AU309" i="20"/>
  <c r="AW309" i="20"/>
  <c r="AY309" i="20"/>
  <c r="AZ309" i="20"/>
  <c r="M255" i="25"/>
  <c r="K255" i="25"/>
  <c r="I255" i="25"/>
  <c r="B255" i="25"/>
  <c r="D255" i="25"/>
  <c r="L399" i="10"/>
  <c r="M399" i="10"/>
  <c r="I398" i="10"/>
  <c r="G399" i="10"/>
  <c r="C399" i="10"/>
  <c r="D399" i="10"/>
  <c r="L398" i="9"/>
  <c r="M398" i="9"/>
  <c r="I397" i="9"/>
  <c r="G398" i="9"/>
  <c r="C398" i="9"/>
  <c r="D398" i="9"/>
  <c r="L398" i="11"/>
  <c r="M398" i="11"/>
  <c r="I397" i="11"/>
  <c r="G398" i="11"/>
  <c r="C398" i="11"/>
  <c r="D398" i="11"/>
  <c r="L398" i="12"/>
  <c r="D398" i="12" s="1"/>
  <c r="G398" i="12" s="1"/>
  <c r="M398" i="12"/>
  <c r="I397" i="12"/>
  <c r="C398" i="12"/>
  <c r="L392" i="8"/>
  <c r="D392" i="8" s="1"/>
  <c r="M392" i="8"/>
  <c r="I392" i="8"/>
  <c r="C392" i="8"/>
  <c r="L392" i="7"/>
  <c r="D392" i="7" s="1"/>
  <c r="M392" i="7"/>
  <c r="I392" i="7"/>
  <c r="C392" i="7"/>
  <c r="L391" i="6"/>
  <c r="D391" i="6" s="1"/>
  <c r="M391" i="6"/>
  <c r="I391" i="6"/>
  <c r="L392" i="5"/>
  <c r="D392" i="5" s="1"/>
  <c r="M392" i="5"/>
  <c r="I392" i="5"/>
  <c r="BB310" i="20" l="1"/>
  <c r="BD310" i="20"/>
  <c r="AE309" i="20"/>
  <c r="AC309" i="20"/>
  <c r="W309" i="20"/>
  <c r="AV309" i="20"/>
  <c r="BA310" i="20" s="1"/>
  <c r="AB309" i="20"/>
  <c r="X309" i="20"/>
  <c r="AX309" i="20"/>
  <c r="AD309" i="20"/>
  <c r="Z309" i="20"/>
  <c r="G392" i="8"/>
  <c r="G392" i="7"/>
  <c r="G391" i="6"/>
  <c r="G392" i="5"/>
  <c r="S308" i="20"/>
  <c r="T309" i="20" s="1"/>
  <c r="U308" i="20"/>
  <c r="X308" i="20" s="1"/>
  <c r="V308" i="20"/>
  <c r="AE308" i="20" s="1"/>
  <c r="AA308" i="20"/>
  <c r="AB308" i="20"/>
  <c r="AF308" i="20"/>
  <c r="AG308" i="20"/>
  <c r="AH308" i="20"/>
  <c r="AI308" i="20"/>
  <c r="AJ308" i="20"/>
  <c r="AK308" i="20"/>
  <c r="AL308" i="20"/>
  <c r="AM308" i="20"/>
  <c r="AN308" i="20"/>
  <c r="AO308" i="20"/>
  <c r="AP308" i="20"/>
  <c r="AQ308" i="20"/>
  <c r="AR308" i="20"/>
  <c r="AS308" i="20"/>
  <c r="BC309" i="20" s="1"/>
  <c r="AT308" i="20"/>
  <c r="AU308" i="20"/>
  <c r="AW308" i="20"/>
  <c r="AY308" i="20"/>
  <c r="AZ308" i="20"/>
  <c r="M254" i="25"/>
  <c r="K254" i="25"/>
  <c r="I254" i="25"/>
  <c r="B254" i="25"/>
  <c r="D254" i="25"/>
  <c r="L398" i="10"/>
  <c r="M398" i="10"/>
  <c r="I397" i="10"/>
  <c r="C398" i="10"/>
  <c r="D398" i="10"/>
  <c r="L397" i="9"/>
  <c r="M397" i="9"/>
  <c r="I396" i="9"/>
  <c r="C397" i="9"/>
  <c r="D397" i="9"/>
  <c r="L397" i="11"/>
  <c r="M397" i="11"/>
  <c r="I396" i="11"/>
  <c r="G397" i="11"/>
  <c r="C397" i="11"/>
  <c r="D397" i="11"/>
  <c r="L397" i="12"/>
  <c r="D397" i="12" s="1"/>
  <c r="G397" i="12" s="1"/>
  <c r="M397" i="12"/>
  <c r="I396" i="12"/>
  <c r="C397" i="12"/>
  <c r="L391" i="8"/>
  <c r="M391" i="8"/>
  <c r="I391" i="8"/>
  <c r="C391" i="8"/>
  <c r="D391" i="8"/>
  <c r="G391" i="8" s="1"/>
  <c r="L391" i="7"/>
  <c r="D391" i="7" s="1"/>
  <c r="G391" i="7" s="1"/>
  <c r="M391" i="7"/>
  <c r="I391" i="7"/>
  <c r="C391" i="7"/>
  <c r="L390" i="6"/>
  <c r="D390" i="6" s="1"/>
  <c r="M390" i="6"/>
  <c r="I390" i="6"/>
  <c r="L391" i="5"/>
  <c r="D391" i="5" s="1"/>
  <c r="M391" i="5"/>
  <c r="I391" i="5"/>
  <c r="AV308" i="20" l="1"/>
  <c r="BA309" i="20" s="1"/>
  <c r="Y308" i="20"/>
  <c r="AC308" i="20"/>
  <c r="BB309" i="20"/>
  <c r="BD309" i="20"/>
  <c r="W308" i="20"/>
  <c r="AX308" i="20"/>
  <c r="AD308" i="20"/>
  <c r="Z308" i="20"/>
  <c r="G398" i="10"/>
  <c r="G397" i="9"/>
  <c r="G390" i="6"/>
  <c r="G391" i="5"/>
  <c r="S307" i="20"/>
  <c r="T308" i="20" s="1"/>
  <c r="U307" i="20"/>
  <c r="X307" i="20" s="1"/>
  <c r="V307" i="20"/>
  <c r="AA307" i="20"/>
  <c r="AF307" i="20"/>
  <c r="AG307" i="20"/>
  <c r="AH307" i="20"/>
  <c r="AI307" i="20"/>
  <c r="AJ307" i="20"/>
  <c r="AK307" i="20"/>
  <c r="AL307" i="20"/>
  <c r="AM307" i="20"/>
  <c r="AN307" i="20"/>
  <c r="AO307" i="20"/>
  <c r="AP307" i="20"/>
  <c r="AQ307" i="20"/>
  <c r="AR307" i="20"/>
  <c r="AS307" i="20"/>
  <c r="BC308" i="20" s="1"/>
  <c r="AT307" i="20"/>
  <c r="AU307" i="20"/>
  <c r="AW307" i="20"/>
  <c r="AY307" i="20"/>
  <c r="AZ307" i="20"/>
  <c r="AX307" i="20" l="1"/>
  <c r="BD308" i="20"/>
  <c r="BB308" i="20"/>
  <c r="AB307" i="20"/>
  <c r="W307" i="20"/>
  <c r="AV307" i="20"/>
  <c r="BA308" i="20" s="1"/>
  <c r="Z307" i="20"/>
  <c r="AD307" i="20"/>
  <c r="AC307" i="20"/>
  <c r="Y307" i="20"/>
  <c r="AE307" i="20"/>
  <c r="M253" i="25"/>
  <c r="K253" i="25"/>
  <c r="I253" i="25"/>
  <c r="B253" i="25"/>
  <c r="D253" i="25"/>
  <c r="L397" i="10"/>
  <c r="M397" i="10"/>
  <c r="I396" i="10"/>
  <c r="G397" i="10"/>
  <c r="C397" i="10"/>
  <c r="D397" i="10"/>
  <c r="L396" i="9"/>
  <c r="M396" i="9"/>
  <c r="I395" i="9"/>
  <c r="G396" i="9"/>
  <c r="C396" i="9"/>
  <c r="D396" i="9"/>
  <c r="L396" i="11"/>
  <c r="M396" i="11"/>
  <c r="I395" i="11"/>
  <c r="G396" i="11"/>
  <c r="C396" i="11"/>
  <c r="D396" i="11"/>
  <c r="L396" i="12"/>
  <c r="D396" i="12" s="1"/>
  <c r="G396" i="12" s="1"/>
  <c r="M396" i="12"/>
  <c r="I395" i="12"/>
  <c r="C396" i="12"/>
  <c r="L390" i="8"/>
  <c r="D390" i="8" s="1"/>
  <c r="M390" i="8"/>
  <c r="I390" i="8"/>
  <c r="C390" i="8"/>
  <c r="L390" i="7"/>
  <c r="M390" i="7"/>
  <c r="I390" i="7"/>
  <c r="C390" i="7"/>
  <c r="D390" i="7"/>
  <c r="L389" i="6"/>
  <c r="D389" i="6" s="1"/>
  <c r="M389" i="6"/>
  <c r="I389" i="6"/>
  <c r="L390" i="5"/>
  <c r="D390" i="5" s="1"/>
  <c r="M390" i="5"/>
  <c r="I390" i="5"/>
  <c r="G390" i="8" l="1"/>
  <c r="G390" i="7"/>
  <c r="G389" i="6"/>
  <c r="G390" i="5"/>
  <c r="S306" i="20"/>
  <c r="T307" i="20" s="1"/>
  <c r="U306" i="20"/>
  <c r="X306" i="20" s="1"/>
  <c r="V306" i="20"/>
  <c r="AV306" i="20" s="1"/>
  <c r="BA307" i="20" s="1"/>
  <c r="AA306" i="20"/>
  <c r="AF306" i="20"/>
  <c r="AG306" i="20"/>
  <c r="AH306" i="20"/>
  <c r="AI306" i="20"/>
  <c r="AJ306" i="20"/>
  <c r="AK306" i="20"/>
  <c r="AL306" i="20"/>
  <c r="AM306" i="20"/>
  <c r="AN306" i="20"/>
  <c r="AO306" i="20"/>
  <c r="AP306" i="20"/>
  <c r="AQ306" i="20"/>
  <c r="AR306" i="20"/>
  <c r="AS306" i="20"/>
  <c r="BC307" i="20" s="1"/>
  <c r="AT306" i="20"/>
  <c r="AU306" i="20"/>
  <c r="AW306" i="20"/>
  <c r="AY306" i="20"/>
  <c r="AZ306" i="20"/>
  <c r="M252" i="25"/>
  <c r="K252" i="25"/>
  <c r="I252" i="25"/>
  <c r="B252" i="25"/>
  <c r="D252" i="25"/>
  <c r="L396" i="10"/>
  <c r="D396" i="10" s="1"/>
  <c r="M396" i="10"/>
  <c r="I395" i="10"/>
  <c r="C396" i="10"/>
  <c r="L395" i="9"/>
  <c r="D395" i="9" s="1"/>
  <c r="M395" i="9"/>
  <c r="I394" i="9"/>
  <c r="C395" i="9"/>
  <c r="L395" i="11"/>
  <c r="D395" i="11" s="1"/>
  <c r="M395" i="11"/>
  <c r="I394" i="11"/>
  <c r="C395" i="11"/>
  <c r="L395" i="12"/>
  <c r="D395" i="12" s="1"/>
  <c r="G395" i="12" s="1"/>
  <c r="M395" i="12"/>
  <c r="I394" i="12"/>
  <c r="C395" i="12"/>
  <c r="L389" i="8"/>
  <c r="D389" i="8" s="1"/>
  <c r="M389" i="8"/>
  <c r="I389" i="8"/>
  <c r="C389" i="8"/>
  <c r="L389" i="7"/>
  <c r="D389" i="7" s="1"/>
  <c r="M389" i="7"/>
  <c r="I389" i="7"/>
  <c r="C389" i="7"/>
  <c r="L388" i="6"/>
  <c r="D388" i="6" s="1"/>
  <c r="M388" i="6"/>
  <c r="I388" i="6"/>
  <c r="L389" i="5"/>
  <c r="D389" i="5" s="1"/>
  <c r="M389" i="5"/>
  <c r="I389" i="5"/>
  <c r="AX306" i="20" l="1"/>
  <c r="AD306" i="20"/>
  <c r="W306" i="20"/>
  <c r="AB306" i="20"/>
  <c r="BB307" i="20"/>
  <c r="BD307" i="20"/>
  <c r="Z306" i="20"/>
  <c r="AC306" i="20"/>
  <c r="Y306" i="20"/>
  <c r="AE306" i="20"/>
  <c r="G396" i="10"/>
  <c r="G395" i="9"/>
  <c r="G395" i="11"/>
  <c r="G389" i="8"/>
  <c r="G389" i="7"/>
  <c r="G388" i="6"/>
  <c r="G389" i="5"/>
  <c r="M251" i="25"/>
  <c r="K251" i="25"/>
  <c r="I251" i="25"/>
  <c r="B251" i="25"/>
  <c r="D251" i="25"/>
  <c r="L395" i="10"/>
  <c r="M395" i="10"/>
  <c r="C395" i="10"/>
  <c r="L394" i="9"/>
  <c r="M394" i="9"/>
  <c r="C394" i="9"/>
  <c r="L394" i="11"/>
  <c r="M394" i="11"/>
  <c r="C394" i="11"/>
  <c r="L394" i="12"/>
  <c r="D394" i="12" s="1"/>
  <c r="M394" i="12"/>
  <c r="C394" i="12"/>
  <c r="L388" i="8"/>
  <c r="M388" i="8"/>
  <c r="I388" i="8"/>
  <c r="C388" i="8"/>
  <c r="L388" i="7"/>
  <c r="M388" i="7"/>
  <c r="I388" i="7"/>
  <c r="C388" i="7"/>
  <c r="L387" i="6"/>
  <c r="D387" i="6" s="1"/>
  <c r="M387" i="6"/>
  <c r="I387" i="6"/>
  <c r="L388" i="5"/>
  <c r="M388" i="5"/>
  <c r="I388" i="5"/>
  <c r="S305" i="20" l="1"/>
  <c r="T306" i="20" s="1"/>
  <c r="U305" i="20"/>
  <c r="V305" i="20"/>
  <c r="AE305" i="20" s="1"/>
  <c r="AA305" i="20"/>
  <c r="AF305" i="20"/>
  <c r="AG305" i="20"/>
  <c r="AH305" i="20"/>
  <c r="AI305" i="20"/>
  <c r="AJ305" i="20"/>
  <c r="AK305" i="20"/>
  <c r="AL305" i="20"/>
  <c r="AM305" i="20"/>
  <c r="AN305" i="20"/>
  <c r="AO305" i="20"/>
  <c r="AP305" i="20"/>
  <c r="AQ305" i="20"/>
  <c r="AR305" i="20"/>
  <c r="AS305" i="20"/>
  <c r="BC306" i="20" s="1"/>
  <c r="AT305" i="20"/>
  <c r="AU305" i="20"/>
  <c r="AW305" i="20"/>
  <c r="AY305" i="20"/>
  <c r="AZ305" i="20"/>
  <c r="B306" i="20"/>
  <c r="B307" i="20"/>
  <c r="B308" i="20"/>
  <c r="B309" i="20"/>
  <c r="B310" i="20"/>
  <c r="D395" i="10"/>
  <c r="I394" i="10"/>
  <c r="D394" i="9"/>
  <c r="I393" i="9"/>
  <c r="D394" i="11"/>
  <c r="I393" i="11"/>
  <c r="G394" i="12"/>
  <c r="I393" i="12"/>
  <c r="D388" i="8"/>
  <c r="D388" i="7"/>
  <c r="D388" i="5"/>
  <c r="Y305" i="20" l="1"/>
  <c r="AV305" i="20"/>
  <c r="BA306" i="20" s="1"/>
  <c r="AC305" i="20"/>
  <c r="X305" i="20"/>
  <c r="AB305" i="20"/>
  <c r="BG306" i="20"/>
  <c r="BH306" i="20"/>
  <c r="BI306" i="20"/>
  <c r="BE306" i="20"/>
  <c r="BF306" i="20"/>
  <c r="BD306" i="20"/>
  <c r="BB306" i="20"/>
  <c r="BF310" i="20"/>
  <c r="BG310" i="20"/>
  <c r="BH310" i="20"/>
  <c r="BI310" i="20"/>
  <c r="BE310" i="20"/>
  <c r="BE309" i="20"/>
  <c r="BF309" i="20"/>
  <c r="BG309" i="20"/>
  <c r="BI309" i="20"/>
  <c r="BH309" i="20"/>
  <c r="W305" i="20"/>
  <c r="BE308" i="20"/>
  <c r="BF308" i="20"/>
  <c r="BG308" i="20"/>
  <c r="BH308" i="20"/>
  <c r="BI308" i="20"/>
  <c r="BF307" i="20"/>
  <c r="BG307" i="20"/>
  <c r="BI307" i="20"/>
  <c r="BH307" i="20"/>
  <c r="BE307" i="20"/>
  <c r="G395" i="10"/>
  <c r="G394" i="9"/>
  <c r="G394" i="11"/>
  <c r="G388" i="8"/>
  <c r="G388" i="7"/>
  <c r="G387" i="6"/>
  <c r="G388" i="5"/>
  <c r="AX305" i="20"/>
  <c r="AD305" i="20"/>
  <c r="Z305" i="20"/>
  <c r="S304" i="20"/>
  <c r="T305" i="20" s="1"/>
  <c r="U304" i="20"/>
  <c r="V304" i="20"/>
  <c r="AA304" i="20"/>
  <c r="AF304" i="20"/>
  <c r="AG304" i="20"/>
  <c r="AH304" i="20"/>
  <c r="AI304" i="20"/>
  <c r="AJ304" i="20"/>
  <c r="AK304" i="20"/>
  <c r="AL304" i="20"/>
  <c r="AM304" i="20"/>
  <c r="AN304" i="20"/>
  <c r="AO304" i="20"/>
  <c r="AP304" i="20"/>
  <c r="AQ304" i="20"/>
  <c r="AR304" i="20"/>
  <c r="AS304" i="20"/>
  <c r="BC305" i="20" s="1"/>
  <c r="AT304" i="20"/>
  <c r="AU304" i="20"/>
  <c r="AW304" i="20"/>
  <c r="AY304" i="20"/>
  <c r="AZ304" i="20"/>
  <c r="M250" i="25"/>
  <c r="K250" i="25"/>
  <c r="I250" i="25"/>
  <c r="B250" i="25"/>
  <c r="D250" i="25"/>
  <c r="L394" i="10"/>
  <c r="M394" i="10"/>
  <c r="I393" i="10"/>
  <c r="C394" i="10"/>
  <c r="D394" i="10"/>
  <c r="L393" i="9"/>
  <c r="D393" i="9" s="1"/>
  <c r="M393" i="9"/>
  <c r="I392" i="9"/>
  <c r="C393" i="9"/>
  <c r="L393" i="11"/>
  <c r="M393" i="11"/>
  <c r="I392" i="11"/>
  <c r="C393" i="11"/>
  <c r="D393" i="11"/>
  <c r="L393" i="12"/>
  <c r="D393" i="12" s="1"/>
  <c r="G393" i="12" s="1"/>
  <c r="M393" i="12"/>
  <c r="I392" i="12"/>
  <c r="C393" i="12"/>
  <c r="L387" i="8"/>
  <c r="M387" i="8"/>
  <c r="I387" i="8"/>
  <c r="C387" i="8"/>
  <c r="D387" i="8"/>
  <c r="L387" i="7"/>
  <c r="D387" i="7" s="1"/>
  <c r="M387" i="7"/>
  <c r="I387" i="7"/>
  <c r="C387" i="7"/>
  <c r="L386" i="6"/>
  <c r="D386" i="6" s="1"/>
  <c r="M386" i="6"/>
  <c r="I386" i="6"/>
  <c r="L387" i="5"/>
  <c r="D387" i="5" s="1"/>
  <c r="G387" i="5" s="1"/>
  <c r="M387" i="5"/>
  <c r="I387" i="5"/>
  <c r="Z304" i="20" l="1"/>
  <c r="BJ307" i="20"/>
  <c r="BJ310" i="20"/>
  <c r="AD304" i="20"/>
  <c r="X304" i="20"/>
  <c r="AX304" i="20"/>
  <c r="AB304" i="20"/>
  <c r="W304" i="20"/>
  <c r="AV304" i="20"/>
  <c r="BA305" i="20" s="1"/>
  <c r="BJ309" i="20"/>
  <c r="BD305" i="20"/>
  <c r="BB305" i="20"/>
  <c r="BJ306" i="20"/>
  <c r="BJ308" i="20"/>
  <c r="AC304" i="20"/>
  <c r="Y304" i="20"/>
  <c r="AE304" i="20"/>
  <c r="G394" i="10"/>
  <c r="G393" i="9"/>
  <c r="G393" i="11"/>
  <c r="G387" i="8"/>
  <c r="G387" i="7"/>
  <c r="G386" i="6"/>
  <c r="S303" i="20"/>
  <c r="T304" i="20" s="1"/>
  <c r="U303" i="20"/>
  <c r="V303" i="20"/>
  <c r="Y303" i="20" s="1"/>
  <c r="AA303" i="20"/>
  <c r="AF303" i="20"/>
  <c r="AG303" i="20"/>
  <c r="AH303" i="20"/>
  <c r="AI303" i="20"/>
  <c r="AJ303" i="20"/>
  <c r="AK303" i="20"/>
  <c r="AL303" i="20"/>
  <c r="AM303" i="20"/>
  <c r="AN303" i="20"/>
  <c r="AO303" i="20"/>
  <c r="AP303" i="20"/>
  <c r="AQ303" i="20"/>
  <c r="AR303" i="20"/>
  <c r="AS303" i="20"/>
  <c r="BC304" i="20" s="1"/>
  <c r="AT303" i="20"/>
  <c r="AU303" i="20"/>
  <c r="AW303" i="20"/>
  <c r="AY303" i="20"/>
  <c r="AZ303" i="20"/>
  <c r="M249" i="25"/>
  <c r="K249" i="25"/>
  <c r="I249" i="25"/>
  <c r="B249" i="25"/>
  <c r="D249" i="25"/>
  <c r="L393" i="10"/>
  <c r="M393" i="10"/>
  <c r="I392" i="10"/>
  <c r="G393" i="10"/>
  <c r="C393" i="10"/>
  <c r="D393" i="10"/>
  <c r="L392" i="9"/>
  <c r="M392" i="9"/>
  <c r="I391" i="9"/>
  <c r="C392" i="9"/>
  <c r="D392" i="9"/>
  <c r="L392" i="11"/>
  <c r="M392" i="11"/>
  <c r="I391" i="11"/>
  <c r="C392" i="11"/>
  <c r="D392" i="11"/>
  <c r="L392" i="12"/>
  <c r="D392" i="12" s="1"/>
  <c r="G392" i="12" s="1"/>
  <c r="M392" i="12"/>
  <c r="I391" i="12"/>
  <c r="C392" i="12"/>
  <c r="L386" i="8"/>
  <c r="D386" i="8" s="1"/>
  <c r="M386" i="8"/>
  <c r="I386" i="8"/>
  <c r="C386" i="8"/>
  <c r="L386" i="7"/>
  <c r="D386" i="7" s="1"/>
  <c r="M386" i="7"/>
  <c r="I386" i="7"/>
  <c r="C386" i="7"/>
  <c r="L385" i="6"/>
  <c r="D385" i="6" s="1"/>
  <c r="M385" i="6"/>
  <c r="I385" i="6"/>
  <c r="L386" i="5"/>
  <c r="D386" i="5" s="1"/>
  <c r="M386" i="5"/>
  <c r="I386" i="5"/>
  <c r="AC303" i="20" l="1"/>
  <c r="W303" i="20"/>
  <c r="AE303" i="20"/>
  <c r="AB303" i="20"/>
  <c r="AV303" i="20"/>
  <c r="BA304" i="20" s="1"/>
  <c r="BB304" i="20"/>
  <c r="BD304" i="20"/>
  <c r="X303" i="20"/>
  <c r="AX303" i="20"/>
  <c r="AD303" i="20"/>
  <c r="Z303" i="20"/>
  <c r="G392" i="9"/>
  <c r="G392" i="11"/>
  <c r="G386" i="8"/>
  <c r="G386" i="7"/>
  <c r="G385" i="6"/>
  <c r="G386" i="5"/>
  <c r="S302" i="20"/>
  <c r="T303" i="20" s="1"/>
  <c r="U302" i="20"/>
  <c r="X302" i="20" s="1"/>
  <c r="V302" i="20"/>
  <c r="AA302" i="20"/>
  <c r="AF302" i="20"/>
  <c r="AG302" i="20"/>
  <c r="AH302" i="20"/>
  <c r="AI302" i="20"/>
  <c r="AJ302" i="20"/>
  <c r="AK302" i="20"/>
  <c r="AL302" i="20"/>
  <c r="AM302" i="20"/>
  <c r="AN302" i="20"/>
  <c r="AO302" i="20"/>
  <c r="AP302" i="20"/>
  <c r="AQ302" i="20"/>
  <c r="AR302" i="20"/>
  <c r="AS302" i="20"/>
  <c r="BC303" i="20" s="1"/>
  <c r="AT302" i="20"/>
  <c r="AU302" i="20"/>
  <c r="AW302" i="20"/>
  <c r="AX302" i="20"/>
  <c r="AY302" i="20"/>
  <c r="AZ302" i="20"/>
  <c r="M248" i="25"/>
  <c r="K248" i="25"/>
  <c r="I248" i="25"/>
  <c r="B248" i="25"/>
  <c r="D248" i="25"/>
  <c r="L392" i="10"/>
  <c r="M392" i="10"/>
  <c r="I391" i="10"/>
  <c r="C392" i="10"/>
  <c r="D392" i="10"/>
  <c r="L391" i="9"/>
  <c r="M391" i="9"/>
  <c r="I390" i="9"/>
  <c r="C391" i="9"/>
  <c r="D391" i="9"/>
  <c r="L391" i="11"/>
  <c r="D391" i="11" s="1"/>
  <c r="M391" i="11"/>
  <c r="I390" i="11"/>
  <c r="C391" i="11"/>
  <c r="L391" i="12"/>
  <c r="D391" i="12" s="1"/>
  <c r="G391" i="12" s="1"/>
  <c r="M391" i="12"/>
  <c r="I390" i="12"/>
  <c r="C391" i="12"/>
  <c r="L385" i="8"/>
  <c r="M385" i="8"/>
  <c r="I385" i="8"/>
  <c r="C385" i="8"/>
  <c r="D385" i="8"/>
  <c r="L385" i="7"/>
  <c r="D385" i="7" s="1"/>
  <c r="M385" i="7"/>
  <c r="I385" i="7"/>
  <c r="C385" i="7"/>
  <c r="L384" i="6"/>
  <c r="D384" i="6" s="1"/>
  <c r="M384" i="6"/>
  <c r="I384" i="6"/>
  <c r="L385" i="5"/>
  <c r="D385" i="5" s="1"/>
  <c r="M385" i="5"/>
  <c r="I385" i="5"/>
  <c r="AV302" i="20" l="1"/>
  <c r="BA303" i="20" s="1"/>
  <c r="W302" i="20"/>
  <c r="AD302" i="20"/>
  <c r="AB302" i="20"/>
  <c r="BB303" i="20"/>
  <c r="BD303" i="20"/>
  <c r="Z302" i="20"/>
  <c r="AC302" i="20"/>
  <c r="Y302" i="20"/>
  <c r="AE302" i="20"/>
  <c r="G392" i="10"/>
  <c r="G391" i="9"/>
  <c r="G391" i="11"/>
  <c r="G385" i="8"/>
  <c r="G385" i="7"/>
  <c r="G384" i="6"/>
  <c r="G385" i="5"/>
  <c r="S301" i="20"/>
  <c r="T302" i="20" s="1"/>
  <c r="U301" i="20"/>
  <c r="V301" i="20"/>
  <c r="AE301" i="20" s="1"/>
  <c r="AA301" i="20"/>
  <c r="AC301" i="20"/>
  <c r="AF301" i="20"/>
  <c r="AG301" i="20"/>
  <c r="AH301" i="20"/>
  <c r="AI301" i="20"/>
  <c r="AJ301" i="20"/>
  <c r="AK301" i="20"/>
  <c r="AL301" i="20"/>
  <c r="AM301" i="20"/>
  <c r="AN301" i="20"/>
  <c r="AO301" i="20"/>
  <c r="AP301" i="20"/>
  <c r="AQ301" i="20"/>
  <c r="AR301" i="20"/>
  <c r="AS301" i="20"/>
  <c r="BC302" i="20" s="1"/>
  <c r="AT301" i="20"/>
  <c r="AU301" i="20"/>
  <c r="AW301" i="20"/>
  <c r="AY301" i="20"/>
  <c r="AZ301" i="20"/>
  <c r="M247" i="25"/>
  <c r="K247" i="25"/>
  <c r="I247" i="25"/>
  <c r="B247" i="25"/>
  <c r="D247" i="25"/>
  <c r="L391" i="10"/>
  <c r="M391" i="10"/>
  <c r="I390" i="10"/>
  <c r="C391" i="10"/>
  <c r="D391" i="10"/>
  <c r="L390" i="9"/>
  <c r="D390" i="9" s="1"/>
  <c r="M390" i="9"/>
  <c r="I389" i="9"/>
  <c r="C390" i="9"/>
  <c r="L390" i="11"/>
  <c r="M390" i="11"/>
  <c r="I389" i="11"/>
  <c r="C390" i="11"/>
  <c r="D390" i="11"/>
  <c r="L390" i="12"/>
  <c r="D390" i="12" s="1"/>
  <c r="G390" i="12" s="1"/>
  <c r="M390" i="12"/>
  <c r="I389" i="12"/>
  <c r="C390" i="12"/>
  <c r="L384" i="8"/>
  <c r="D384" i="8" s="1"/>
  <c r="M384" i="8"/>
  <c r="I384" i="8"/>
  <c r="C384" i="8"/>
  <c r="L384" i="7"/>
  <c r="D384" i="7" s="1"/>
  <c r="M384" i="7"/>
  <c r="I384" i="7"/>
  <c r="C384" i="7"/>
  <c r="L383" i="6"/>
  <c r="D383" i="6" s="1"/>
  <c r="M383" i="6"/>
  <c r="I383" i="6"/>
  <c r="L384" i="5"/>
  <c r="D384" i="5" s="1"/>
  <c r="M384" i="5"/>
  <c r="I384" i="5"/>
  <c r="W301" i="20" l="1"/>
  <c r="Y301" i="20"/>
  <c r="X301" i="20"/>
  <c r="AB301" i="20"/>
  <c r="AV301" i="20"/>
  <c r="BA302" i="20" s="1"/>
  <c r="BD302" i="20"/>
  <c r="BB302" i="20"/>
  <c r="AX301" i="20"/>
  <c r="AD301" i="20"/>
  <c r="Z301" i="20"/>
  <c r="G391" i="10"/>
  <c r="G390" i="9"/>
  <c r="G390" i="11"/>
  <c r="G384" i="8"/>
  <c r="G384" i="7"/>
  <c r="G383" i="6"/>
  <c r="G384" i="5"/>
  <c r="S300" i="20"/>
  <c r="T301" i="20" s="1"/>
  <c r="U300" i="20"/>
  <c r="X300" i="20" s="1"/>
  <c r="V300" i="20"/>
  <c r="AV300" i="20" s="1"/>
  <c r="BA301" i="20" s="1"/>
  <c r="AA300" i="20"/>
  <c r="AD300" i="20"/>
  <c r="AF300" i="20"/>
  <c r="AG300" i="20"/>
  <c r="AH300" i="20"/>
  <c r="AI300" i="20"/>
  <c r="AJ300" i="20"/>
  <c r="AK300" i="20"/>
  <c r="AL300" i="20"/>
  <c r="AM300" i="20"/>
  <c r="AN300" i="20"/>
  <c r="AO300" i="20"/>
  <c r="AP300" i="20"/>
  <c r="AQ300" i="20"/>
  <c r="AR300" i="20"/>
  <c r="AS300" i="20"/>
  <c r="BC301" i="20" s="1"/>
  <c r="AT300" i="20"/>
  <c r="AU300" i="20"/>
  <c r="AW300" i="20"/>
  <c r="AY300" i="20"/>
  <c r="AZ300" i="20"/>
  <c r="B301" i="20"/>
  <c r="B302" i="20"/>
  <c r="B303" i="20"/>
  <c r="B304" i="20"/>
  <c r="B305" i="20"/>
  <c r="M246" i="25"/>
  <c r="K246" i="25"/>
  <c r="I246" i="25"/>
  <c r="B246" i="25"/>
  <c r="D246" i="25"/>
  <c r="L390" i="10"/>
  <c r="M390" i="10"/>
  <c r="C390" i="10"/>
  <c r="L389" i="9"/>
  <c r="M389" i="9"/>
  <c r="C389" i="9"/>
  <c r="L389" i="11"/>
  <c r="M389" i="11"/>
  <c r="C389" i="11"/>
  <c r="L389" i="12"/>
  <c r="D389" i="12" s="1"/>
  <c r="M389" i="12"/>
  <c r="C389" i="12"/>
  <c r="L383" i="8"/>
  <c r="M383" i="8"/>
  <c r="I383" i="8"/>
  <c r="C383" i="8"/>
  <c r="L383" i="7"/>
  <c r="M383" i="7"/>
  <c r="I383" i="7"/>
  <c r="C383" i="7"/>
  <c r="L382" i="6"/>
  <c r="D382" i="6" s="1"/>
  <c r="M382" i="6"/>
  <c r="I382" i="6"/>
  <c r="L383" i="5"/>
  <c r="M383" i="5"/>
  <c r="I383" i="5"/>
  <c r="AX300" i="20" l="1"/>
  <c r="BI305" i="20"/>
  <c r="BE305" i="20"/>
  <c r="BF305" i="20"/>
  <c r="BG305" i="20"/>
  <c r="BH305" i="20"/>
  <c r="W300" i="20"/>
  <c r="BE303" i="20"/>
  <c r="BF303" i="20"/>
  <c r="BG303" i="20"/>
  <c r="BH303" i="20"/>
  <c r="BI303" i="20"/>
  <c r="BI301" i="20"/>
  <c r="BE301" i="20"/>
  <c r="BF301" i="20"/>
  <c r="BG301" i="20"/>
  <c r="BH301" i="20"/>
  <c r="AB300" i="20"/>
  <c r="BE304" i="20"/>
  <c r="BF304" i="20"/>
  <c r="BG304" i="20"/>
  <c r="BH304" i="20"/>
  <c r="BI304" i="20"/>
  <c r="BD301" i="20"/>
  <c r="BB301" i="20"/>
  <c r="Z300" i="20"/>
  <c r="BH302" i="20"/>
  <c r="BF302" i="20"/>
  <c r="BI302" i="20"/>
  <c r="BE302" i="20"/>
  <c r="BG302" i="20"/>
  <c r="AC300" i="20"/>
  <c r="Y300" i="20"/>
  <c r="AE300" i="20"/>
  <c r="I386" i="12"/>
  <c r="I387" i="12"/>
  <c r="I388" i="12"/>
  <c r="D390" i="10"/>
  <c r="I389" i="10"/>
  <c r="D389" i="9"/>
  <c r="I388" i="9"/>
  <c r="D389" i="11"/>
  <c r="I388" i="11"/>
  <c r="G389" i="12"/>
  <c r="D383" i="8"/>
  <c r="D383" i="7"/>
  <c r="D383" i="5"/>
  <c r="I382" i="5"/>
  <c r="BJ303" i="20" l="1"/>
  <c r="BJ301" i="20"/>
  <c r="BJ304" i="20"/>
  <c r="BJ305" i="20"/>
  <c r="BJ302" i="20"/>
  <c r="G390" i="10"/>
  <c r="G389" i="9"/>
  <c r="G389" i="11"/>
  <c r="G383" i="8"/>
  <c r="G383" i="7"/>
  <c r="G382" i="6"/>
  <c r="G383" i="5"/>
  <c r="S299" i="20"/>
  <c r="T300" i="20" s="1"/>
  <c r="U299" i="20"/>
  <c r="V299" i="20"/>
  <c r="AA299" i="20"/>
  <c r="AF299" i="20"/>
  <c r="AG299" i="20"/>
  <c r="AH299" i="20"/>
  <c r="AI299" i="20"/>
  <c r="AJ299" i="20"/>
  <c r="AK299" i="20"/>
  <c r="AL299" i="20"/>
  <c r="AM299" i="20"/>
  <c r="AN299" i="20"/>
  <c r="AO299" i="20"/>
  <c r="AP299" i="20"/>
  <c r="AQ299" i="20"/>
  <c r="AR299" i="20"/>
  <c r="AS299" i="20"/>
  <c r="BC300" i="20" s="1"/>
  <c r="AT299" i="20"/>
  <c r="AU299" i="20"/>
  <c r="AW299" i="20"/>
  <c r="AY299" i="20"/>
  <c r="AZ299" i="20"/>
  <c r="M245" i="25"/>
  <c r="K245" i="25"/>
  <c r="I245" i="25"/>
  <c r="B245" i="25"/>
  <c r="D245" i="25"/>
  <c r="L389" i="10"/>
  <c r="M389" i="10"/>
  <c r="I388" i="10"/>
  <c r="C389" i="10"/>
  <c r="D389" i="10"/>
  <c r="L388" i="9"/>
  <c r="M388" i="9"/>
  <c r="I387" i="9"/>
  <c r="C388" i="9"/>
  <c r="D388" i="9"/>
  <c r="L388" i="11"/>
  <c r="D388" i="11" s="1"/>
  <c r="M388" i="11"/>
  <c r="I387" i="11"/>
  <c r="C388" i="11"/>
  <c r="L388" i="12"/>
  <c r="D388" i="12" s="1"/>
  <c r="G388" i="12" s="1"/>
  <c r="M388" i="12"/>
  <c r="C388" i="12"/>
  <c r="L382" i="8"/>
  <c r="D382" i="8" s="1"/>
  <c r="M382" i="8"/>
  <c r="I382" i="8"/>
  <c r="C382" i="8"/>
  <c r="L382" i="7"/>
  <c r="D382" i="7" s="1"/>
  <c r="M382" i="7"/>
  <c r="I382" i="7"/>
  <c r="C382" i="7"/>
  <c r="L381" i="6"/>
  <c r="D381" i="6" s="1"/>
  <c r="M381" i="6"/>
  <c r="I381" i="6"/>
  <c r="L382" i="5"/>
  <c r="D382" i="5" s="1"/>
  <c r="M382" i="5"/>
  <c r="I381" i="5"/>
  <c r="Z299" i="20" l="1"/>
  <c r="AX299" i="20"/>
  <c r="W299" i="20"/>
  <c r="AD299" i="20"/>
  <c r="X299" i="20"/>
  <c r="AV299" i="20"/>
  <c r="BA300" i="20" s="1"/>
  <c r="AB299" i="20"/>
  <c r="BB300" i="20"/>
  <c r="BD300" i="20"/>
  <c r="G382" i="5"/>
  <c r="AC299" i="20"/>
  <c r="Y299" i="20"/>
  <c r="AE299" i="20"/>
  <c r="G389" i="10"/>
  <c r="G388" i="9"/>
  <c r="G388" i="11"/>
  <c r="G382" i="8"/>
  <c r="G382" i="7"/>
  <c r="G381" i="6"/>
  <c r="AR283" i="20"/>
  <c r="AR278" i="20"/>
  <c r="S298" i="20"/>
  <c r="T299" i="20" s="1"/>
  <c r="U298" i="20"/>
  <c r="AB298" i="20" s="1"/>
  <c r="V298" i="20"/>
  <c r="AA298" i="20"/>
  <c r="AF298" i="20"/>
  <c r="AG298" i="20"/>
  <c r="AH298" i="20"/>
  <c r="AI298" i="20"/>
  <c r="AJ298" i="20"/>
  <c r="AK298" i="20"/>
  <c r="AL298" i="20"/>
  <c r="AM298" i="20"/>
  <c r="AN298" i="20"/>
  <c r="AO298" i="20"/>
  <c r="AP298" i="20"/>
  <c r="AQ298" i="20"/>
  <c r="AR298" i="20"/>
  <c r="AS298" i="20"/>
  <c r="BC299" i="20" s="1"/>
  <c r="AT298" i="20"/>
  <c r="AU298" i="20"/>
  <c r="AW298" i="20"/>
  <c r="AY298" i="20"/>
  <c r="AZ298" i="20"/>
  <c r="M244" i="25"/>
  <c r="K244" i="25"/>
  <c r="I244" i="25"/>
  <c r="B244" i="25"/>
  <c r="D244" i="25"/>
  <c r="L388" i="10"/>
  <c r="M388" i="10"/>
  <c r="I387" i="10"/>
  <c r="C388" i="10"/>
  <c r="D388" i="10"/>
  <c r="L387" i="9"/>
  <c r="M387" i="9"/>
  <c r="I386" i="9"/>
  <c r="C387" i="9"/>
  <c r="D387" i="9"/>
  <c r="L387" i="11"/>
  <c r="M387" i="11"/>
  <c r="I386" i="11"/>
  <c r="G387" i="11"/>
  <c r="C387" i="11"/>
  <c r="D387" i="11"/>
  <c r="L387" i="12"/>
  <c r="D387" i="12" s="1"/>
  <c r="G387" i="12" s="1"/>
  <c r="M387" i="12"/>
  <c r="C387" i="12"/>
  <c r="L381" i="8"/>
  <c r="D381" i="8" s="1"/>
  <c r="M381" i="8"/>
  <c r="I381" i="8"/>
  <c r="C381" i="8"/>
  <c r="L381" i="7"/>
  <c r="M381" i="7"/>
  <c r="I381" i="7"/>
  <c r="C381" i="7"/>
  <c r="D381" i="7"/>
  <c r="L380" i="6"/>
  <c r="D380" i="6" s="1"/>
  <c r="M380" i="6"/>
  <c r="I380" i="6"/>
  <c r="L381" i="5"/>
  <c r="M381" i="5"/>
  <c r="D381" i="5"/>
  <c r="AX298" i="20" l="1"/>
  <c r="AV298" i="20"/>
  <c r="BA299" i="20" s="1"/>
  <c r="X298" i="20"/>
  <c r="AD298" i="20"/>
  <c r="W298" i="20"/>
  <c r="Z298" i="20"/>
  <c r="BB299" i="20"/>
  <c r="BD299" i="20"/>
  <c r="AE298" i="20"/>
  <c r="AC298" i="20"/>
  <c r="Y298" i="20"/>
  <c r="G388" i="10"/>
  <c r="G387" i="9"/>
  <c r="G381" i="8"/>
  <c r="G381" i="7"/>
  <c r="G380" i="6"/>
  <c r="G381" i="5"/>
  <c r="S297" i="20"/>
  <c r="T298" i="20" s="1"/>
  <c r="U297" i="20"/>
  <c r="X297" i="20" s="1"/>
  <c r="V297" i="20"/>
  <c r="Y297" i="20" s="1"/>
  <c r="AA297" i="20"/>
  <c r="AE297" i="20"/>
  <c r="AF297" i="20"/>
  <c r="AG297" i="20"/>
  <c r="AH297" i="20"/>
  <c r="AI297" i="20"/>
  <c r="AJ297" i="20"/>
  <c r="AK297" i="20"/>
  <c r="AL297" i="20"/>
  <c r="AM297" i="20"/>
  <c r="AN297" i="20"/>
  <c r="AO297" i="20"/>
  <c r="AP297" i="20"/>
  <c r="AQ297" i="20"/>
  <c r="AR297" i="20"/>
  <c r="AS297" i="20"/>
  <c r="BC298" i="20" s="1"/>
  <c r="AT297" i="20"/>
  <c r="AU297" i="20"/>
  <c r="AW297" i="20"/>
  <c r="AY297" i="20"/>
  <c r="AZ297" i="20"/>
  <c r="I380" i="5"/>
  <c r="I379" i="5"/>
  <c r="M243" i="25"/>
  <c r="K243" i="25"/>
  <c r="I243" i="25"/>
  <c r="B243" i="25"/>
  <c r="D243" i="25"/>
  <c r="L387" i="10"/>
  <c r="M387" i="10"/>
  <c r="I386" i="10"/>
  <c r="C387" i="10"/>
  <c r="D387" i="10"/>
  <c r="L386" i="9"/>
  <c r="D386" i="9" s="1"/>
  <c r="M386" i="9"/>
  <c r="I385" i="9"/>
  <c r="C386" i="9"/>
  <c r="L386" i="11"/>
  <c r="M386" i="11"/>
  <c r="I385" i="11"/>
  <c r="C386" i="11"/>
  <c r="D386" i="11"/>
  <c r="L386" i="12"/>
  <c r="D386" i="12" s="1"/>
  <c r="G386" i="12" s="1"/>
  <c r="M386" i="12"/>
  <c r="I385" i="12"/>
  <c r="C386" i="12"/>
  <c r="L380" i="8"/>
  <c r="M380" i="8"/>
  <c r="I380" i="8"/>
  <c r="C380" i="8"/>
  <c r="D380" i="8"/>
  <c r="G380" i="8" s="1"/>
  <c r="L380" i="7"/>
  <c r="D380" i="7" s="1"/>
  <c r="M380" i="7"/>
  <c r="I380" i="7"/>
  <c r="C380" i="7"/>
  <c r="L379" i="6"/>
  <c r="D379" i="6" s="1"/>
  <c r="G379" i="6" s="1"/>
  <c r="M379" i="6"/>
  <c r="I379" i="6"/>
  <c r="L380" i="5"/>
  <c r="D380" i="5" s="1"/>
  <c r="M380" i="5"/>
  <c r="AD297" i="20" l="1"/>
  <c r="AB297" i="20"/>
  <c r="AV297" i="20"/>
  <c r="BA298" i="20" s="1"/>
  <c r="W297" i="20"/>
  <c r="AC297" i="20"/>
  <c r="BB298" i="20"/>
  <c r="BD298" i="20"/>
  <c r="AX297" i="20"/>
  <c r="Z297" i="20"/>
  <c r="G387" i="10"/>
  <c r="G386" i="9"/>
  <c r="G386" i="11"/>
  <c r="G380" i="7"/>
  <c r="G380" i="5"/>
  <c r="S296" i="20"/>
  <c r="T297" i="20" s="1"/>
  <c r="U296" i="20"/>
  <c r="V296" i="20"/>
  <c r="Y296" i="20" s="1"/>
  <c r="AA296" i="20"/>
  <c r="AE296" i="20"/>
  <c r="AF296" i="20"/>
  <c r="AG296" i="20"/>
  <c r="AH296" i="20"/>
  <c r="AI296" i="20"/>
  <c r="AJ296" i="20"/>
  <c r="AK296" i="20"/>
  <c r="AL296" i="20"/>
  <c r="AM296" i="20"/>
  <c r="AN296" i="20"/>
  <c r="AO296" i="20"/>
  <c r="AP296" i="20"/>
  <c r="AQ296" i="20"/>
  <c r="AR296" i="20"/>
  <c r="AS296" i="20"/>
  <c r="BC297" i="20" s="1"/>
  <c r="AT296" i="20"/>
  <c r="AU296" i="20"/>
  <c r="AW296" i="20"/>
  <c r="AY296" i="20"/>
  <c r="AZ296" i="20"/>
  <c r="M242" i="25"/>
  <c r="K242" i="25"/>
  <c r="I242" i="25"/>
  <c r="B242" i="25"/>
  <c r="D242" i="25"/>
  <c r="L386" i="10"/>
  <c r="M386" i="10"/>
  <c r="I385" i="10"/>
  <c r="G386" i="10"/>
  <c r="C386" i="10"/>
  <c r="D386" i="10"/>
  <c r="L385" i="9"/>
  <c r="M385" i="9"/>
  <c r="I384" i="9"/>
  <c r="C385" i="9"/>
  <c r="D385" i="9"/>
  <c r="L385" i="11"/>
  <c r="M385" i="11"/>
  <c r="I384" i="11"/>
  <c r="C385" i="11"/>
  <c r="D385" i="11"/>
  <c r="L385" i="12"/>
  <c r="D385" i="12" s="1"/>
  <c r="G385" i="12" s="1"/>
  <c r="M385" i="12"/>
  <c r="I384" i="12"/>
  <c r="C385" i="12"/>
  <c r="L379" i="8"/>
  <c r="D379" i="8" s="1"/>
  <c r="G379" i="8" s="1"/>
  <c r="M379" i="8"/>
  <c r="I379" i="8"/>
  <c r="C379" i="8"/>
  <c r="L379" i="7"/>
  <c r="M379" i="7"/>
  <c r="I379" i="7"/>
  <c r="C379" i="7"/>
  <c r="D379" i="7"/>
  <c r="L378" i="6"/>
  <c r="D378" i="6" s="1"/>
  <c r="M378" i="6"/>
  <c r="I378" i="6"/>
  <c r="L379" i="5"/>
  <c r="D379" i="5" s="1"/>
  <c r="M379" i="5"/>
  <c r="I378" i="5"/>
  <c r="W296" i="20" l="1"/>
  <c r="AC296" i="20"/>
  <c r="AV296" i="20"/>
  <c r="BA297" i="20" s="1"/>
  <c r="AB296" i="20"/>
  <c r="BB297" i="20"/>
  <c r="BD297" i="20"/>
  <c r="X296" i="20"/>
  <c r="AX296" i="20"/>
  <c r="AD296" i="20"/>
  <c r="Z296" i="20"/>
  <c r="G385" i="9"/>
  <c r="G385" i="11"/>
  <c r="G379" i="7"/>
  <c r="G378" i="6"/>
  <c r="G379" i="5"/>
  <c r="B296" i="20"/>
  <c r="B297" i="20"/>
  <c r="B298" i="20"/>
  <c r="B299" i="20"/>
  <c r="B300" i="20"/>
  <c r="BH299" i="20" l="1"/>
  <c r="BI299" i="20"/>
  <c r="BE299" i="20"/>
  <c r="BF299" i="20"/>
  <c r="BG299" i="20"/>
  <c r="BI298" i="20"/>
  <c r="BE298" i="20"/>
  <c r="BF298" i="20"/>
  <c r="BG298" i="20"/>
  <c r="BH298" i="20"/>
  <c r="BF296" i="20"/>
  <c r="BG296" i="20"/>
  <c r="BH296" i="20"/>
  <c r="BI296" i="20"/>
  <c r="BE296" i="20"/>
  <c r="BF297" i="20"/>
  <c r="BG297" i="20"/>
  <c r="BH297" i="20"/>
  <c r="BI297" i="20"/>
  <c r="BE297" i="20"/>
  <c r="BG300" i="20"/>
  <c r="BH300" i="20"/>
  <c r="BI300" i="20"/>
  <c r="BE300" i="20"/>
  <c r="BF300" i="20"/>
  <c r="M241" i="25"/>
  <c r="K241" i="25"/>
  <c r="I241" i="25"/>
  <c r="B241" i="25"/>
  <c r="D241" i="25"/>
  <c r="L385" i="10"/>
  <c r="M385" i="10"/>
  <c r="C385" i="10"/>
  <c r="L384" i="9"/>
  <c r="M384" i="9"/>
  <c r="C384" i="9"/>
  <c r="L384" i="11"/>
  <c r="M384" i="11"/>
  <c r="C384" i="11"/>
  <c r="L384" i="12"/>
  <c r="D384" i="12" s="1"/>
  <c r="M384" i="12"/>
  <c r="C384" i="12"/>
  <c r="L378" i="8"/>
  <c r="M378" i="8"/>
  <c r="I378" i="8"/>
  <c r="C378" i="8"/>
  <c r="L378" i="7"/>
  <c r="M378" i="7"/>
  <c r="I378" i="7"/>
  <c r="C378" i="7"/>
  <c r="L377" i="6"/>
  <c r="D377" i="6" s="1"/>
  <c r="M377" i="6"/>
  <c r="I377" i="6"/>
  <c r="L378" i="5"/>
  <c r="M378" i="5"/>
  <c r="BJ297" i="20" l="1"/>
  <c r="BJ296" i="20"/>
  <c r="BJ299" i="20"/>
  <c r="BJ300" i="20"/>
  <c r="BJ298" i="20"/>
  <c r="S295" i="20"/>
  <c r="T296" i="20" s="1"/>
  <c r="U295" i="20"/>
  <c r="V295" i="20"/>
  <c r="AC295" i="20" s="1"/>
  <c r="AA295" i="20"/>
  <c r="AF295" i="20"/>
  <c r="AG295" i="20"/>
  <c r="AH295" i="20"/>
  <c r="AI295" i="20"/>
  <c r="AJ295" i="20"/>
  <c r="AK295" i="20"/>
  <c r="AL295" i="20"/>
  <c r="AM295" i="20"/>
  <c r="AN295" i="20"/>
  <c r="AO295" i="20"/>
  <c r="AP295" i="20"/>
  <c r="AQ295" i="20"/>
  <c r="AR295" i="20"/>
  <c r="AS295" i="20"/>
  <c r="BC296" i="20" s="1"/>
  <c r="AT295" i="20"/>
  <c r="AU295" i="20"/>
  <c r="AW295" i="20"/>
  <c r="AY295" i="20"/>
  <c r="AZ295" i="20"/>
  <c r="D385" i="10"/>
  <c r="I384" i="10"/>
  <c r="D384" i="9"/>
  <c r="I383" i="9"/>
  <c r="D384" i="11"/>
  <c r="I383" i="11"/>
  <c r="G384" i="12"/>
  <c r="I383" i="12"/>
  <c r="D378" i="8"/>
  <c r="D378" i="7"/>
  <c r="D378" i="5"/>
  <c r="W295" i="20" l="1"/>
  <c r="AV295" i="20"/>
  <c r="BA296" i="20" s="1"/>
  <c r="Y295" i="20"/>
  <c r="X295" i="20"/>
  <c r="AB295" i="20"/>
  <c r="BB296" i="20"/>
  <c r="BD296" i="20"/>
  <c r="AE295" i="20"/>
  <c r="Z295" i="20"/>
  <c r="G385" i="10"/>
  <c r="G384" i="9"/>
  <c r="G384" i="11"/>
  <c r="G378" i="8"/>
  <c r="G378" i="7"/>
  <c r="G377" i="6"/>
  <c r="G378" i="5"/>
  <c r="AX295" i="20"/>
  <c r="AD295" i="20"/>
  <c r="S294" i="20"/>
  <c r="T295" i="20" s="1"/>
  <c r="U294" i="20"/>
  <c r="V294" i="20"/>
  <c r="Y294" i="20" s="1"/>
  <c r="AA294" i="20"/>
  <c r="AF294" i="20"/>
  <c r="AG294" i="20"/>
  <c r="AH294" i="20"/>
  <c r="AI294" i="20"/>
  <c r="AJ294" i="20"/>
  <c r="AK294" i="20"/>
  <c r="AL294" i="20"/>
  <c r="AM294" i="20"/>
  <c r="AN294" i="20"/>
  <c r="AO294" i="20"/>
  <c r="AP294" i="20"/>
  <c r="AQ294" i="20"/>
  <c r="AR294" i="20"/>
  <c r="AS294" i="20"/>
  <c r="BC295" i="20" s="1"/>
  <c r="AT294" i="20"/>
  <c r="AU294" i="20"/>
  <c r="AW294" i="20"/>
  <c r="AY294" i="20"/>
  <c r="AZ294" i="20"/>
  <c r="M240" i="25"/>
  <c r="K240" i="25"/>
  <c r="I240" i="25"/>
  <c r="B240" i="25"/>
  <c r="D240" i="25"/>
  <c r="L384" i="10"/>
  <c r="M384" i="10"/>
  <c r="I383" i="10"/>
  <c r="C384" i="10"/>
  <c r="D384" i="10"/>
  <c r="L383" i="9"/>
  <c r="M383" i="9"/>
  <c r="I382" i="9"/>
  <c r="C383" i="9"/>
  <c r="D383" i="9"/>
  <c r="L383" i="11"/>
  <c r="M383" i="11"/>
  <c r="I382" i="11"/>
  <c r="C383" i="11"/>
  <c r="D383" i="11"/>
  <c r="L383" i="12"/>
  <c r="D383" i="12" s="1"/>
  <c r="G383" i="12" s="1"/>
  <c r="M383" i="12"/>
  <c r="I382" i="12"/>
  <c r="C383" i="12"/>
  <c r="L377" i="8"/>
  <c r="M377" i="8"/>
  <c r="I377" i="8"/>
  <c r="C377" i="8"/>
  <c r="D377" i="8"/>
  <c r="G377" i="8" s="1"/>
  <c r="L377" i="7"/>
  <c r="D377" i="7" s="1"/>
  <c r="M377" i="7"/>
  <c r="I377" i="7"/>
  <c r="C377" i="7"/>
  <c r="L376" i="6"/>
  <c r="D376" i="6" s="1"/>
  <c r="M376" i="6"/>
  <c r="I376" i="6"/>
  <c r="L377" i="5"/>
  <c r="D377" i="5" s="1"/>
  <c r="M377" i="5"/>
  <c r="I377" i="5"/>
  <c r="BB295" i="20" l="1"/>
  <c r="BD295" i="20"/>
  <c r="G377" i="5"/>
  <c r="AX294" i="20"/>
  <c r="W294" i="20"/>
  <c r="X294" i="20"/>
  <c r="AD294" i="20"/>
  <c r="Z294" i="20"/>
  <c r="AE294" i="20"/>
  <c r="AV294" i="20"/>
  <c r="BA295" i="20" s="1"/>
  <c r="AB294" i="20"/>
  <c r="AC294" i="20"/>
  <c r="G384" i="10"/>
  <c r="G383" i="9"/>
  <c r="G383" i="11"/>
  <c r="G377" i="7"/>
  <c r="G376" i="6"/>
  <c r="S293" i="20"/>
  <c r="T294" i="20" s="1"/>
  <c r="U293" i="20"/>
  <c r="V293" i="20"/>
  <c r="AC293" i="20" s="1"/>
  <c r="X293" i="20"/>
  <c r="Y293" i="20"/>
  <c r="AA293" i="20"/>
  <c r="AE293" i="20"/>
  <c r="AF293" i="20"/>
  <c r="AG293" i="20"/>
  <c r="AH293" i="20"/>
  <c r="AI293" i="20"/>
  <c r="AJ293" i="20"/>
  <c r="AK293" i="20"/>
  <c r="AL293" i="20"/>
  <c r="AM293" i="20"/>
  <c r="AN293" i="20"/>
  <c r="AO293" i="20"/>
  <c r="AP293" i="20"/>
  <c r="AQ293" i="20"/>
  <c r="AR293" i="20"/>
  <c r="AS293" i="20"/>
  <c r="BC294" i="20" s="1"/>
  <c r="AT293" i="20"/>
  <c r="AU293" i="20"/>
  <c r="AW293" i="20"/>
  <c r="AY293" i="20"/>
  <c r="AZ293" i="20"/>
  <c r="M239" i="25"/>
  <c r="K239" i="25"/>
  <c r="I239" i="25"/>
  <c r="B239" i="25"/>
  <c r="D239" i="25"/>
  <c r="L383" i="10"/>
  <c r="D383" i="10" s="1"/>
  <c r="M383" i="10"/>
  <c r="I382" i="10"/>
  <c r="C383" i="10"/>
  <c r="L382" i="9"/>
  <c r="M382" i="9"/>
  <c r="I381" i="9"/>
  <c r="C382" i="9"/>
  <c r="D382" i="9"/>
  <c r="L382" i="11"/>
  <c r="D382" i="11" s="1"/>
  <c r="M382" i="11"/>
  <c r="I381" i="11"/>
  <c r="C382" i="11"/>
  <c r="L382" i="12"/>
  <c r="D382" i="12" s="1"/>
  <c r="G382" i="12" s="1"/>
  <c r="M382" i="12"/>
  <c r="I381" i="12"/>
  <c r="C382" i="12"/>
  <c r="L376" i="8"/>
  <c r="M376" i="8"/>
  <c r="I376" i="8"/>
  <c r="C376" i="8"/>
  <c r="D376" i="8"/>
  <c r="L376" i="7"/>
  <c r="D376" i="7" s="1"/>
  <c r="M376" i="7"/>
  <c r="I376" i="7"/>
  <c r="C376" i="7"/>
  <c r="L375" i="6"/>
  <c r="D375" i="6" s="1"/>
  <c r="M375" i="6"/>
  <c r="I375" i="6"/>
  <c r="L376" i="5"/>
  <c r="D376" i="5" s="1"/>
  <c r="M376" i="5"/>
  <c r="I376" i="5"/>
  <c r="AV293" i="20" l="1"/>
  <c r="BA294" i="20" s="1"/>
  <c r="AD293" i="20"/>
  <c r="Z293" i="20"/>
  <c r="W293" i="20"/>
  <c r="BD294" i="20"/>
  <c r="BB294" i="20"/>
  <c r="AB293" i="20"/>
  <c r="AX293" i="20"/>
  <c r="G383" i="10"/>
  <c r="G382" i="9"/>
  <c r="G382" i="11"/>
  <c r="G376" i="8"/>
  <c r="G376" i="7"/>
  <c r="G375" i="6"/>
  <c r="G376" i="5"/>
  <c r="S292" i="20"/>
  <c r="T293" i="20" s="1"/>
  <c r="U292" i="20"/>
  <c r="X292" i="20" s="1"/>
  <c r="V292" i="20"/>
  <c r="AC292" i="20" s="1"/>
  <c r="AA292" i="20"/>
  <c r="AF292" i="20"/>
  <c r="AG292" i="20"/>
  <c r="AH292" i="20"/>
  <c r="AI292" i="20"/>
  <c r="AJ292" i="20"/>
  <c r="AK292" i="20"/>
  <c r="AL292" i="20"/>
  <c r="AM292" i="20"/>
  <c r="AN292" i="20"/>
  <c r="AO292" i="20"/>
  <c r="AP292" i="20"/>
  <c r="AQ292" i="20"/>
  <c r="AR292" i="20"/>
  <c r="AS292" i="20"/>
  <c r="BC293" i="20" s="1"/>
  <c r="AT292" i="20"/>
  <c r="AU292" i="20"/>
  <c r="AW292" i="20"/>
  <c r="AY292" i="20"/>
  <c r="AZ292" i="20"/>
  <c r="M238" i="25"/>
  <c r="K238" i="25"/>
  <c r="I238" i="25"/>
  <c r="B238" i="25"/>
  <c r="D238" i="25"/>
  <c r="L382" i="10"/>
  <c r="M382" i="10"/>
  <c r="I381" i="10"/>
  <c r="C382" i="10"/>
  <c r="D382" i="10"/>
  <c r="L381" i="9"/>
  <c r="M381" i="9"/>
  <c r="I380" i="9"/>
  <c r="G381" i="9"/>
  <c r="C381" i="9"/>
  <c r="D381" i="9"/>
  <c r="L381" i="11"/>
  <c r="M381" i="11"/>
  <c r="I380" i="11"/>
  <c r="C381" i="11"/>
  <c r="D381" i="11"/>
  <c r="G381" i="11" s="1"/>
  <c r="L381" i="12"/>
  <c r="D381" i="12" s="1"/>
  <c r="M381" i="12"/>
  <c r="I380" i="12"/>
  <c r="C381" i="12"/>
  <c r="G381" i="12"/>
  <c r="L375" i="8"/>
  <c r="M375" i="8"/>
  <c r="I375" i="8"/>
  <c r="C375" i="8"/>
  <c r="D375" i="8"/>
  <c r="G375" i="8" s="1"/>
  <c r="L375" i="7"/>
  <c r="D375" i="7" s="1"/>
  <c r="M375" i="7"/>
  <c r="I375" i="7"/>
  <c r="C375" i="7"/>
  <c r="L374" i="6"/>
  <c r="D374" i="6" s="1"/>
  <c r="M374" i="6"/>
  <c r="I374" i="6"/>
  <c r="L375" i="5"/>
  <c r="D375" i="5" s="1"/>
  <c r="M375" i="5"/>
  <c r="I375" i="5"/>
  <c r="BB293" i="20" l="1"/>
  <c r="BD293" i="20"/>
  <c r="Y292" i="20"/>
  <c r="AE292" i="20"/>
  <c r="W292" i="20"/>
  <c r="AX292" i="20"/>
  <c r="AD292" i="20"/>
  <c r="Z292" i="20"/>
  <c r="AV292" i="20"/>
  <c r="BA293" i="20" s="1"/>
  <c r="AB292" i="20"/>
  <c r="G382" i="10"/>
  <c r="G375" i="7"/>
  <c r="G374" i="6"/>
  <c r="G375" i="5"/>
  <c r="S291" i="20"/>
  <c r="T292" i="20" s="1"/>
  <c r="U291" i="20"/>
  <c r="X291" i="20" s="1"/>
  <c r="V291" i="20"/>
  <c r="AE291" i="20" s="1"/>
  <c r="AA291" i="20"/>
  <c r="AC291" i="20"/>
  <c r="AF291" i="20"/>
  <c r="AG291" i="20"/>
  <c r="AH291" i="20"/>
  <c r="AI291" i="20"/>
  <c r="AJ291" i="20"/>
  <c r="AK291" i="20"/>
  <c r="AL291" i="20"/>
  <c r="AM291" i="20"/>
  <c r="AN291" i="20"/>
  <c r="AO291" i="20"/>
  <c r="AP291" i="20"/>
  <c r="AQ291" i="20"/>
  <c r="AR291" i="20"/>
  <c r="AS291" i="20"/>
  <c r="BC292" i="20" s="1"/>
  <c r="AT291" i="20"/>
  <c r="AU291" i="20"/>
  <c r="AW291" i="20"/>
  <c r="AY291" i="20"/>
  <c r="AZ291" i="20"/>
  <c r="M237" i="25"/>
  <c r="K237" i="25"/>
  <c r="I237" i="25"/>
  <c r="B237" i="25"/>
  <c r="D237" i="25"/>
  <c r="L381" i="10"/>
  <c r="M381" i="10"/>
  <c r="G381" i="10"/>
  <c r="C381" i="10"/>
  <c r="D381" i="10"/>
  <c r="L380" i="9"/>
  <c r="M380" i="9"/>
  <c r="I379" i="9"/>
  <c r="G380" i="9"/>
  <c r="C380" i="9"/>
  <c r="D380" i="9"/>
  <c r="L380" i="11"/>
  <c r="M380" i="11"/>
  <c r="I379" i="11"/>
  <c r="G380" i="11"/>
  <c r="C380" i="11"/>
  <c r="D380" i="11"/>
  <c r="L380" i="12"/>
  <c r="D380" i="12" s="1"/>
  <c r="G380" i="12" s="1"/>
  <c r="M380" i="12"/>
  <c r="I379" i="12"/>
  <c r="C380" i="12"/>
  <c r="L374" i="8"/>
  <c r="M374" i="8"/>
  <c r="I374" i="8"/>
  <c r="C374" i="8"/>
  <c r="D374" i="8"/>
  <c r="L374" i="7"/>
  <c r="D374" i="7" s="1"/>
  <c r="M374" i="7"/>
  <c r="I374" i="7"/>
  <c r="C374" i="7"/>
  <c r="L373" i="6"/>
  <c r="D373" i="6" s="1"/>
  <c r="M373" i="6"/>
  <c r="I373" i="6"/>
  <c r="L374" i="5"/>
  <c r="D374" i="5" s="1"/>
  <c r="M374" i="5"/>
  <c r="I374" i="5"/>
  <c r="AB291" i="20" l="1"/>
  <c r="AV291" i="20"/>
  <c r="BA292" i="20" s="1"/>
  <c r="BD292" i="20"/>
  <c r="BB292" i="20"/>
  <c r="Y291" i="20"/>
  <c r="W291" i="20"/>
  <c r="AX291" i="20"/>
  <c r="AD291" i="20"/>
  <c r="Z291" i="20"/>
  <c r="G374" i="8"/>
  <c r="G374" i="7"/>
  <c r="G373" i="6"/>
  <c r="G374" i="5"/>
  <c r="M236" i="25"/>
  <c r="K236" i="25"/>
  <c r="I236" i="25"/>
  <c r="B236" i="25"/>
  <c r="D236" i="25"/>
  <c r="L380" i="10"/>
  <c r="M380" i="10"/>
  <c r="I380" i="10"/>
  <c r="C380" i="10"/>
  <c r="L379" i="9"/>
  <c r="M379" i="9"/>
  <c r="C379" i="9"/>
  <c r="L379" i="11"/>
  <c r="M379" i="11"/>
  <c r="C379" i="11"/>
  <c r="L379" i="12"/>
  <c r="D379" i="12" s="1"/>
  <c r="M379" i="12"/>
  <c r="C379" i="12"/>
  <c r="L373" i="8"/>
  <c r="M373" i="8"/>
  <c r="I373" i="8"/>
  <c r="C373" i="8"/>
  <c r="L373" i="7"/>
  <c r="M373" i="7"/>
  <c r="I373" i="7"/>
  <c r="C373" i="7"/>
  <c r="L372" i="6"/>
  <c r="D372" i="6" s="1"/>
  <c r="M372" i="6"/>
  <c r="I372" i="6"/>
  <c r="L373" i="5"/>
  <c r="M373" i="5"/>
  <c r="I373" i="5"/>
  <c r="B291" i="20" l="1"/>
  <c r="B292" i="20"/>
  <c r="B293" i="20"/>
  <c r="B294" i="20"/>
  <c r="B295" i="20"/>
  <c r="S290" i="20"/>
  <c r="T291" i="20" s="1"/>
  <c r="U290" i="20"/>
  <c r="V290" i="20"/>
  <c r="Y290" i="20" s="1"/>
  <c r="AA290" i="20"/>
  <c r="AF290" i="20"/>
  <c r="AG290" i="20"/>
  <c r="AH290" i="20"/>
  <c r="AI290" i="20"/>
  <c r="AJ290" i="20"/>
  <c r="AK290" i="20"/>
  <c r="AL290" i="20"/>
  <c r="AM290" i="20"/>
  <c r="AN290" i="20"/>
  <c r="AO290" i="20"/>
  <c r="AP290" i="20"/>
  <c r="AQ290" i="20"/>
  <c r="AR290" i="20"/>
  <c r="AS290" i="20"/>
  <c r="BC291" i="20" s="1"/>
  <c r="AT290" i="20"/>
  <c r="AU290" i="20"/>
  <c r="AW290" i="20"/>
  <c r="AY290" i="20"/>
  <c r="AZ290" i="20"/>
  <c r="D380" i="10"/>
  <c r="I379" i="10"/>
  <c r="D379" i="9"/>
  <c r="I378" i="9"/>
  <c r="D379" i="11"/>
  <c r="I378" i="11"/>
  <c r="G379" i="12"/>
  <c r="I378" i="12"/>
  <c r="D373" i="8"/>
  <c r="D373" i="7"/>
  <c r="D373" i="5"/>
  <c r="W290" i="20" l="1"/>
  <c r="AC290" i="20"/>
  <c r="AV290" i="20"/>
  <c r="BA291" i="20" s="1"/>
  <c r="AB290" i="20"/>
  <c r="AE290" i="20"/>
  <c r="BG295" i="20"/>
  <c r="BE295" i="20"/>
  <c r="BH295" i="20"/>
  <c r="BF295" i="20"/>
  <c r="BI295" i="20"/>
  <c r="BD291" i="20"/>
  <c r="BB291" i="20"/>
  <c r="BE294" i="20"/>
  <c r="BF294" i="20"/>
  <c r="BG294" i="20"/>
  <c r="BH294" i="20"/>
  <c r="BI294" i="20"/>
  <c r="BF293" i="20"/>
  <c r="BG293" i="20"/>
  <c r="BH293" i="20"/>
  <c r="BI293" i="20"/>
  <c r="BE293" i="20"/>
  <c r="X290" i="20"/>
  <c r="BG292" i="20"/>
  <c r="BE292" i="20"/>
  <c r="BH292" i="20"/>
  <c r="BI292" i="20"/>
  <c r="BF292" i="20"/>
  <c r="BE291" i="20"/>
  <c r="BF291" i="20"/>
  <c r="BG291" i="20"/>
  <c r="BH291" i="20"/>
  <c r="BI291" i="20"/>
  <c r="G380" i="10"/>
  <c r="G379" i="9"/>
  <c r="G379" i="11"/>
  <c r="G373" i="8"/>
  <c r="G373" i="7"/>
  <c r="G372" i="6"/>
  <c r="G373" i="5"/>
  <c r="AX290" i="20"/>
  <c r="AD290" i="20"/>
  <c r="Z290" i="20"/>
  <c r="S289" i="20"/>
  <c r="T290" i="20" s="1"/>
  <c r="U289" i="20"/>
  <c r="X289" i="20" s="1"/>
  <c r="V289" i="20"/>
  <c r="AA289" i="20"/>
  <c r="AF289" i="20"/>
  <c r="AG289" i="20"/>
  <c r="AH289" i="20"/>
  <c r="AI289" i="20"/>
  <c r="AJ289" i="20"/>
  <c r="AK289" i="20"/>
  <c r="AL289" i="20"/>
  <c r="AM289" i="20"/>
  <c r="AN289" i="20"/>
  <c r="AO289" i="20"/>
  <c r="AP289" i="20"/>
  <c r="AQ289" i="20"/>
  <c r="AR289" i="20"/>
  <c r="AS289" i="20"/>
  <c r="BC290" i="20" s="1"/>
  <c r="AT289" i="20"/>
  <c r="AU289" i="20"/>
  <c r="AW289" i="20"/>
  <c r="AY289" i="20"/>
  <c r="AZ289" i="20"/>
  <c r="M235" i="25"/>
  <c r="K235" i="25"/>
  <c r="I235" i="25"/>
  <c r="B235" i="25"/>
  <c r="D235" i="25"/>
  <c r="L379" i="10"/>
  <c r="M379" i="10"/>
  <c r="I378" i="10"/>
  <c r="G379" i="10"/>
  <c r="C379" i="10"/>
  <c r="D379" i="10"/>
  <c r="L378" i="9"/>
  <c r="D378" i="9" s="1"/>
  <c r="M378" i="9"/>
  <c r="I377" i="9"/>
  <c r="C378" i="9"/>
  <c r="L378" i="11"/>
  <c r="D378" i="11" s="1"/>
  <c r="M378" i="11"/>
  <c r="I377" i="11"/>
  <c r="C378" i="11"/>
  <c r="L378" i="12"/>
  <c r="M378" i="12"/>
  <c r="I377" i="12"/>
  <c r="C378" i="12"/>
  <c r="L372" i="8"/>
  <c r="D372" i="8" s="1"/>
  <c r="M372" i="8"/>
  <c r="I372" i="8"/>
  <c r="C372" i="8"/>
  <c r="L372" i="7"/>
  <c r="D372" i="7" s="1"/>
  <c r="M372" i="7"/>
  <c r="I372" i="7"/>
  <c r="C372" i="7"/>
  <c r="L371" i="6"/>
  <c r="D371" i="6" s="1"/>
  <c r="M371" i="6"/>
  <c r="I371" i="6"/>
  <c r="L372" i="5"/>
  <c r="D372" i="5" s="1"/>
  <c r="M372" i="5"/>
  <c r="I372" i="5"/>
  <c r="AV289" i="20" l="1"/>
  <c r="BA290" i="20" s="1"/>
  <c r="AB289" i="20"/>
  <c r="D378" i="12"/>
  <c r="G378" i="12" s="1"/>
  <c r="AE289" i="20"/>
  <c r="Y289" i="20"/>
  <c r="AC289" i="20"/>
  <c r="BJ291" i="20"/>
  <c r="BJ294" i="20"/>
  <c r="BB290" i="20"/>
  <c r="BD290" i="20"/>
  <c r="BJ292" i="20"/>
  <c r="BJ295" i="20"/>
  <c r="W289" i="20"/>
  <c r="BJ293" i="20"/>
  <c r="AX289" i="20"/>
  <c r="AD289" i="20"/>
  <c r="Z289" i="20"/>
  <c r="G378" i="9"/>
  <c r="G378" i="11"/>
  <c r="G372" i="8"/>
  <c r="G372" i="7"/>
  <c r="G371" i="6"/>
  <c r="G372" i="5"/>
  <c r="S288" i="20"/>
  <c r="T289" i="20" s="1"/>
  <c r="U288" i="20"/>
  <c r="V288" i="20"/>
  <c r="Y288" i="20"/>
  <c r="AA288" i="20"/>
  <c r="AC288" i="20"/>
  <c r="AE288" i="20"/>
  <c r="AF288" i="20"/>
  <c r="AG288" i="20"/>
  <c r="AH288" i="20"/>
  <c r="AI288" i="20"/>
  <c r="AJ288" i="20"/>
  <c r="AK288" i="20"/>
  <c r="AL288" i="20"/>
  <c r="AM288" i="20"/>
  <c r="AN288" i="20"/>
  <c r="AO288" i="20"/>
  <c r="AP288" i="20"/>
  <c r="AQ288" i="20"/>
  <c r="AR288" i="20"/>
  <c r="AS288" i="20"/>
  <c r="BC289" i="20" s="1"/>
  <c r="AT288" i="20"/>
  <c r="AU288" i="20"/>
  <c r="AW288" i="20"/>
  <c r="AY288" i="20"/>
  <c r="AZ288" i="20"/>
  <c r="BB289" i="20" l="1"/>
  <c r="BD289" i="20"/>
  <c r="W288" i="20"/>
  <c r="AX288" i="20"/>
  <c r="AD288" i="20"/>
  <c r="Z288" i="20"/>
  <c r="AV288" i="20"/>
  <c r="BA289" i="20" s="1"/>
  <c r="AB288" i="20"/>
  <c r="X288" i="20"/>
  <c r="I371" i="8"/>
  <c r="I370" i="8"/>
  <c r="I369" i="8"/>
  <c r="M234" i="25"/>
  <c r="K234" i="25"/>
  <c r="I234" i="25"/>
  <c r="B234" i="25"/>
  <c r="D234" i="25"/>
  <c r="L378" i="10"/>
  <c r="M378" i="10"/>
  <c r="I377" i="10"/>
  <c r="C378" i="10"/>
  <c r="D378" i="10"/>
  <c r="L377" i="9"/>
  <c r="M377" i="9"/>
  <c r="I376" i="9"/>
  <c r="C377" i="9"/>
  <c r="D377" i="9"/>
  <c r="L377" i="11"/>
  <c r="M377" i="11"/>
  <c r="I376" i="11"/>
  <c r="G377" i="11"/>
  <c r="C377" i="11"/>
  <c r="D377" i="11"/>
  <c r="L377" i="12"/>
  <c r="M377" i="12"/>
  <c r="I376" i="12"/>
  <c r="C377" i="12"/>
  <c r="L371" i="8"/>
  <c r="D371" i="8" s="1"/>
  <c r="G371" i="8" s="1"/>
  <c r="M371" i="8"/>
  <c r="C371" i="8"/>
  <c r="L371" i="7"/>
  <c r="M371" i="7"/>
  <c r="I371" i="7"/>
  <c r="C371" i="7"/>
  <c r="D371" i="7"/>
  <c r="L370" i="6"/>
  <c r="D370" i="6" s="1"/>
  <c r="M370" i="6"/>
  <c r="I370" i="6"/>
  <c r="L371" i="5"/>
  <c r="D371" i="5" s="1"/>
  <c r="M371" i="5"/>
  <c r="I371" i="5"/>
  <c r="D377" i="12" l="1"/>
  <c r="G377" i="12" s="1"/>
  <c r="G378" i="10"/>
  <c r="G377" i="9"/>
  <c r="G371" i="7"/>
  <c r="G370" i="6"/>
  <c r="G371" i="5"/>
  <c r="S287" i="20"/>
  <c r="T288" i="20" s="1"/>
  <c r="U287" i="20"/>
  <c r="W287" i="20" s="1"/>
  <c r="V287" i="20"/>
  <c r="Y287" i="20" s="1"/>
  <c r="AA287" i="20"/>
  <c r="AC287" i="20"/>
  <c r="AE287" i="20"/>
  <c r="AF287" i="20"/>
  <c r="AG287" i="20"/>
  <c r="AH287" i="20"/>
  <c r="AI287" i="20"/>
  <c r="AJ287" i="20"/>
  <c r="AK287" i="20"/>
  <c r="AL287" i="20"/>
  <c r="AM287" i="20"/>
  <c r="AN287" i="20"/>
  <c r="AO287" i="20"/>
  <c r="AP287" i="20"/>
  <c r="AQ287" i="20"/>
  <c r="AR287" i="20"/>
  <c r="AS287" i="20"/>
  <c r="BC288" i="20" s="1"/>
  <c r="AT287" i="20"/>
  <c r="AU287" i="20"/>
  <c r="AW287" i="20"/>
  <c r="AY287" i="20"/>
  <c r="AZ287" i="20"/>
  <c r="M233" i="25"/>
  <c r="K233" i="25"/>
  <c r="I233" i="25"/>
  <c r="B233" i="25"/>
  <c r="D233" i="25"/>
  <c r="L377" i="10"/>
  <c r="M377" i="10"/>
  <c r="I376" i="10"/>
  <c r="C377" i="10"/>
  <c r="D377" i="10"/>
  <c r="L376" i="9"/>
  <c r="D376" i="9" s="1"/>
  <c r="M376" i="9"/>
  <c r="I375" i="9"/>
  <c r="C376" i="9"/>
  <c r="L376" i="11"/>
  <c r="M376" i="11"/>
  <c r="I375" i="11"/>
  <c r="C376" i="11"/>
  <c r="D376" i="11"/>
  <c r="L376" i="12"/>
  <c r="D376" i="12" s="1"/>
  <c r="M376" i="12"/>
  <c r="I375" i="12"/>
  <c r="C376" i="12"/>
  <c r="G376" i="12"/>
  <c r="L370" i="8"/>
  <c r="D370" i="8" s="1"/>
  <c r="M370" i="8"/>
  <c r="C370" i="8"/>
  <c r="L370" i="7"/>
  <c r="D370" i="7" s="1"/>
  <c r="M370" i="7"/>
  <c r="I370" i="7"/>
  <c r="C370" i="7"/>
  <c r="L369" i="6"/>
  <c r="D369" i="6" s="1"/>
  <c r="M369" i="6"/>
  <c r="I369" i="6"/>
  <c r="L370" i="5"/>
  <c r="D370" i="5" s="1"/>
  <c r="M370" i="5"/>
  <c r="I370" i="5"/>
  <c r="AB287" i="20" l="1"/>
  <c r="AD287" i="20"/>
  <c r="BB288" i="20"/>
  <c r="BD288" i="20"/>
  <c r="AX287" i="20"/>
  <c r="Z287" i="20"/>
  <c r="AV287" i="20"/>
  <c r="BA288" i="20" s="1"/>
  <c r="X287" i="20"/>
  <c r="G377" i="10"/>
  <c r="G376" i="9"/>
  <c r="G376" i="11"/>
  <c r="G370" i="8"/>
  <c r="G370" i="7"/>
  <c r="G369" i="6"/>
  <c r="G370" i="5"/>
  <c r="S286" i="20"/>
  <c r="T287" i="20" s="1"/>
  <c r="U286" i="20"/>
  <c r="V286" i="20"/>
  <c r="AA286" i="20"/>
  <c r="AB286" i="20"/>
  <c r="AD286" i="20"/>
  <c r="AF286" i="20"/>
  <c r="AG286" i="20"/>
  <c r="AH286" i="20"/>
  <c r="AI286" i="20"/>
  <c r="AJ286" i="20"/>
  <c r="AK286" i="20"/>
  <c r="AL286" i="20"/>
  <c r="AM286" i="20"/>
  <c r="AN286" i="20"/>
  <c r="AO286" i="20"/>
  <c r="AP286" i="20"/>
  <c r="AQ286" i="20"/>
  <c r="AR286" i="20"/>
  <c r="AS286" i="20"/>
  <c r="BC287" i="20" s="1"/>
  <c r="AT286" i="20"/>
  <c r="AU286" i="20"/>
  <c r="AV286" i="20"/>
  <c r="BA287" i="20" s="1"/>
  <c r="AW286" i="20"/>
  <c r="AY286" i="20"/>
  <c r="AZ286" i="20"/>
  <c r="M232" i="25"/>
  <c r="K232" i="25"/>
  <c r="I232" i="25"/>
  <c r="B232" i="25"/>
  <c r="D232" i="25"/>
  <c r="L376" i="10"/>
  <c r="D376" i="10" s="1"/>
  <c r="M376" i="10"/>
  <c r="I375" i="10"/>
  <c r="C376" i="10"/>
  <c r="L375" i="9"/>
  <c r="D375" i="9" s="1"/>
  <c r="M375" i="9"/>
  <c r="I374" i="9"/>
  <c r="C375" i="9"/>
  <c r="L375" i="11"/>
  <c r="D375" i="11" s="1"/>
  <c r="M375" i="11"/>
  <c r="I374" i="11"/>
  <c r="C375" i="11"/>
  <c r="L375" i="12"/>
  <c r="D375" i="12" s="1"/>
  <c r="M375" i="12"/>
  <c r="I374" i="12"/>
  <c r="C375" i="12"/>
  <c r="G375" i="12"/>
  <c r="L369" i="8"/>
  <c r="D369" i="8" s="1"/>
  <c r="M369" i="8"/>
  <c r="I368" i="8"/>
  <c r="C369" i="8"/>
  <c r="L369" i="7"/>
  <c r="D369" i="7" s="1"/>
  <c r="M369" i="7"/>
  <c r="I369" i="7"/>
  <c r="C369" i="7"/>
  <c r="L368" i="6"/>
  <c r="D368" i="6" s="1"/>
  <c r="M368" i="6"/>
  <c r="I368" i="6"/>
  <c r="L369" i="5"/>
  <c r="D369" i="5" s="1"/>
  <c r="M369" i="5"/>
  <c r="I369" i="5"/>
  <c r="AX286" i="20" l="1"/>
  <c r="BD287" i="20"/>
  <c r="BB287" i="20"/>
  <c r="Z286" i="20"/>
  <c r="X286" i="20"/>
  <c r="W286" i="20"/>
  <c r="AC286" i="20"/>
  <c r="Y286" i="20"/>
  <c r="AE286" i="20"/>
  <c r="G376" i="10"/>
  <c r="G375" i="9"/>
  <c r="G375" i="11"/>
  <c r="G369" i="8"/>
  <c r="G369" i="7"/>
  <c r="G368" i="6"/>
  <c r="G369" i="5"/>
  <c r="B286" i="20"/>
  <c r="B287" i="20"/>
  <c r="B288" i="20"/>
  <c r="B289" i="20"/>
  <c r="B290" i="20"/>
  <c r="D371" i="9"/>
  <c r="D372" i="9"/>
  <c r="D373" i="9"/>
  <c r="D374" i="9"/>
  <c r="D373" i="10"/>
  <c r="D374" i="10"/>
  <c r="D375" i="10"/>
  <c r="G375" i="10" s="1"/>
  <c r="M231" i="25"/>
  <c r="K231" i="25"/>
  <c r="I231" i="25"/>
  <c r="B231" i="25"/>
  <c r="D231" i="25"/>
  <c r="L375" i="10"/>
  <c r="M375" i="10"/>
  <c r="C375" i="10"/>
  <c r="L374" i="9"/>
  <c r="M374" i="9"/>
  <c r="C374" i="9"/>
  <c r="L374" i="11"/>
  <c r="M374" i="11"/>
  <c r="C374" i="11"/>
  <c r="L374" i="12"/>
  <c r="D374" i="12" s="1"/>
  <c r="M374" i="12"/>
  <c r="C374" i="12"/>
  <c r="L368" i="8"/>
  <c r="D368" i="8" s="1"/>
  <c r="M368" i="8"/>
  <c r="C368" i="8"/>
  <c r="L368" i="7"/>
  <c r="M368" i="7"/>
  <c r="I368" i="7"/>
  <c r="C368" i="7"/>
  <c r="L367" i="6"/>
  <c r="D367" i="6" s="1"/>
  <c r="M367" i="6"/>
  <c r="I367" i="6"/>
  <c r="L368" i="5"/>
  <c r="M368" i="5"/>
  <c r="I368" i="5"/>
  <c r="BF286" i="20" l="1"/>
  <c r="BG286" i="20"/>
  <c r="BH286" i="20"/>
  <c r="BI286" i="20"/>
  <c r="BE286" i="20"/>
  <c r="BF290" i="20"/>
  <c r="BG290" i="20"/>
  <c r="BH290" i="20"/>
  <c r="BI290" i="20"/>
  <c r="BE290" i="20"/>
  <c r="BE289" i="20"/>
  <c r="BF289" i="20"/>
  <c r="BG289" i="20"/>
  <c r="BH289" i="20"/>
  <c r="BI289" i="20"/>
  <c r="BG288" i="20"/>
  <c r="BH288" i="20"/>
  <c r="BI288" i="20"/>
  <c r="BE288" i="20"/>
  <c r="BF288" i="20"/>
  <c r="BE287" i="20"/>
  <c r="BF287" i="20"/>
  <c r="BI287" i="20"/>
  <c r="BG287" i="20"/>
  <c r="BH287" i="20"/>
  <c r="S285" i="20"/>
  <c r="T286" i="20" s="1"/>
  <c r="U285" i="20"/>
  <c r="X285" i="20" s="1"/>
  <c r="V285" i="20"/>
  <c r="AC285" i="20" s="1"/>
  <c r="AA285" i="20"/>
  <c r="AF285" i="20"/>
  <c r="AG285" i="20"/>
  <c r="AH285" i="20"/>
  <c r="AI285" i="20"/>
  <c r="AJ285" i="20"/>
  <c r="AK285" i="20"/>
  <c r="AL285" i="20"/>
  <c r="AM285" i="20"/>
  <c r="AN285" i="20"/>
  <c r="AO285" i="20"/>
  <c r="AP285" i="20"/>
  <c r="AQ285" i="20"/>
  <c r="AR285" i="20"/>
  <c r="AS285" i="20"/>
  <c r="BC286" i="20" s="1"/>
  <c r="AT285" i="20"/>
  <c r="AU285" i="20"/>
  <c r="AW285" i="20"/>
  <c r="AY285" i="20"/>
  <c r="AZ285" i="20"/>
  <c r="I374" i="10"/>
  <c r="I373" i="9"/>
  <c r="D374" i="11"/>
  <c r="I373" i="11"/>
  <c r="G374" i="12"/>
  <c r="I373" i="12"/>
  <c r="D368" i="7"/>
  <c r="D368" i="5"/>
  <c r="BJ288" i="20" l="1"/>
  <c r="BB286" i="20"/>
  <c r="BD286" i="20"/>
  <c r="Y285" i="20"/>
  <c r="BJ287" i="20"/>
  <c r="AV285" i="20"/>
  <c r="BA286" i="20" s="1"/>
  <c r="W285" i="20"/>
  <c r="AE285" i="20"/>
  <c r="BJ289" i="20"/>
  <c r="BJ286" i="20"/>
  <c r="BJ290" i="20"/>
  <c r="AB285" i="20"/>
  <c r="G374" i="9"/>
  <c r="G374" i="11"/>
  <c r="G368" i="8"/>
  <c r="G368" i="7"/>
  <c r="G367" i="6"/>
  <c r="G368" i="5"/>
  <c r="AX285" i="20"/>
  <c r="AD285" i="20"/>
  <c r="Z285" i="20"/>
  <c r="S284" i="20"/>
  <c r="T285" i="20" s="1"/>
  <c r="U284" i="20"/>
  <c r="V284" i="20"/>
  <c r="Y284" i="20" s="1"/>
  <c r="AA284" i="20"/>
  <c r="AF284" i="20"/>
  <c r="AG284" i="20"/>
  <c r="AH284" i="20"/>
  <c r="AI284" i="20"/>
  <c r="AJ284" i="20"/>
  <c r="AK284" i="20"/>
  <c r="AL284" i="20"/>
  <c r="AM284" i="20"/>
  <c r="AN284" i="20"/>
  <c r="AO284" i="20"/>
  <c r="AP284" i="20"/>
  <c r="AQ284" i="20"/>
  <c r="AR284" i="20"/>
  <c r="AS284" i="20"/>
  <c r="BC285" i="20" s="1"/>
  <c r="AT284" i="20"/>
  <c r="AU284" i="20"/>
  <c r="AW284" i="20"/>
  <c r="AY284" i="20"/>
  <c r="AZ284" i="20"/>
  <c r="BB284" i="20"/>
  <c r="BD284" i="20"/>
  <c r="M230" i="25"/>
  <c r="K230" i="25"/>
  <c r="I230" i="25"/>
  <c r="B230" i="25"/>
  <c r="D230" i="25"/>
  <c r="L374" i="10"/>
  <c r="M374" i="10"/>
  <c r="I373" i="10"/>
  <c r="G374" i="10"/>
  <c r="C374" i="10"/>
  <c r="L373" i="9"/>
  <c r="M373" i="9"/>
  <c r="I372" i="9"/>
  <c r="C373" i="9"/>
  <c r="L373" i="11"/>
  <c r="M373" i="11"/>
  <c r="I372" i="11"/>
  <c r="C373" i="11"/>
  <c r="D373" i="11"/>
  <c r="L373" i="12"/>
  <c r="D373" i="12" s="1"/>
  <c r="G373" i="12" s="1"/>
  <c r="M373" i="12"/>
  <c r="I372" i="12"/>
  <c r="C373" i="12"/>
  <c r="L367" i="8"/>
  <c r="D367" i="8" s="1"/>
  <c r="M367" i="8"/>
  <c r="I367" i="8"/>
  <c r="C367" i="8"/>
  <c r="L367" i="7"/>
  <c r="D367" i="7" s="1"/>
  <c r="M367" i="7"/>
  <c r="I367" i="7"/>
  <c r="C367" i="7"/>
  <c r="L366" i="6"/>
  <c r="D366" i="6" s="1"/>
  <c r="M366" i="6"/>
  <c r="I366" i="6"/>
  <c r="L367" i="5"/>
  <c r="D367" i="5" s="1"/>
  <c r="M367" i="5"/>
  <c r="I367" i="5"/>
  <c r="W284" i="20" l="1"/>
  <c r="AV284" i="20"/>
  <c r="BA285" i="20" s="1"/>
  <c r="AC284" i="20"/>
  <c r="AE284" i="20"/>
  <c r="AB284" i="20"/>
  <c r="BB285" i="20"/>
  <c r="BD285" i="20"/>
  <c r="X284" i="20"/>
  <c r="AX284" i="20"/>
  <c r="AD284" i="20"/>
  <c r="Z284" i="20"/>
  <c r="G373" i="9"/>
  <c r="G373" i="11"/>
  <c r="G367" i="8"/>
  <c r="G367" i="7"/>
  <c r="G366" i="6"/>
  <c r="G367" i="5"/>
  <c r="S283" i="20"/>
  <c r="T284" i="20" s="1"/>
  <c r="U283" i="20"/>
  <c r="X283" i="20" s="1"/>
  <c r="V283" i="20"/>
  <c r="AC283" i="20" s="1"/>
  <c r="Y283" i="20"/>
  <c r="Z283" i="20"/>
  <c r="AA283" i="20"/>
  <c r="AB283" i="20"/>
  <c r="AF283" i="20"/>
  <c r="AG283" i="20"/>
  <c r="AH283" i="20"/>
  <c r="AI283" i="20"/>
  <c r="AJ283" i="20"/>
  <c r="AK283" i="20"/>
  <c r="AL283" i="20"/>
  <c r="AM283" i="20"/>
  <c r="AN283" i="20"/>
  <c r="AO283" i="20"/>
  <c r="AP283" i="20"/>
  <c r="AQ283" i="20"/>
  <c r="AS283" i="20"/>
  <c r="BC284" i="20" s="1"/>
  <c r="AT283" i="20"/>
  <c r="AU283" i="20"/>
  <c r="AW283" i="20"/>
  <c r="AY283" i="20"/>
  <c r="AZ283" i="20"/>
  <c r="AX283" i="20" l="1"/>
  <c r="AV283" i="20"/>
  <c r="BA284" i="20" s="1"/>
  <c r="AE283" i="20"/>
  <c r="AD283" i="20"/>
  <c r="W283" i="20"/>
  <c r="I371" i="12"/>
  <c r="I371" i="11"/>
  <c r="I371" i="9"/>
  <c r="I372" i="10"/>
  <c r="M229" i="25"/>
  <c r="K229" i="25"/>
  <c r="I229" i="25"/>
  <c r="B229" i="25"/>
  <c r="D229" i="25"/>
  <c r="L373" i="10"/>
  <c r="M373" i="10"/>
  <c r="I371" i="10"/>
  <c r="C373" i="10"/>
  <c r="L372" i="9"/>
  <c r="M372" i="9"/>
  <c r="I370" i="9"/>
  <c r="C372" i="9"/>
  <c r="L372" i="11"/>
  <c r="M372" i="11"/>
  <c r="I370" i="11"/>
  <c r="C372" i="11"/>
  <c r="D372" i="11"/>
  <c r="L372" i="12"/>
  <c r="D372" i="12" s="1"/>
  <c r="G372" i="12" s="1"/>
  <c r="M372" i="12"/>
  <c r="I370" i="12"/>
  <c r="C372" i="12"/>
  <c r="L366" i="8"/>
  <c r="D366" i="8" s="1"/>
  <c r="M366" i="8"/>
  <c r="I366" i="8"/>
  <c r="C366" i="8"/>
  <c r="L366" i="7"/>
  <c r="D366" i="7" s="1"/>
  <c r="M366" i="7"/>
  <c r="I366" i="7"/>
  <c r="C366" i="7"/>
  <c r="L365" i="6"/>
  <c r="D365" i="6" s="1"/>
  <c r="M365" i="6"/>
  <c r="I365" i="6"/>
  <c r="L366" i="5"/>
  <c r="M366" i="5"/>
  <c r="I366" i="5"/>
  <c r="D366" i="5"/>
  <c r="G366" i="5" s="1"/>
  <c r="G373" i="10" l="1"/>
  <c r="G372" i="9"/>
  <c r="G372" i="11"/>
  <c r="G366" i="8"/>
  <c r="G366" i="7"/>
  <c r="G365" i="6"/>
  <c r="S282" i="20"/>
  <c r="T283" i="20" s="1"/>
  <c r="U282" i="20"/>
  <c r="AB282" i="20" s="1"/>
  <c r="V282" i="20"/>
  <c r="Y282" i="20" s="1"/>
  <c r="AA282" i="20"/>
  <c r="AC282" i="20"/>
  <c r="AE282" i="20"/>
  <c r="AF282" i="20"/>
  <c r="AG282" i="20"/>
  <c r="AH282" i="20"/>
  <c r="AI282" i="20"/>
  <c r="AJ282" i="20"/>
  <c r="AK282" i="20"/>
  <c r="AL282" i="20"/>
  <c r="AM282" i="20"/>
  <c r="AN282" i="20"/>
  <c r="AO282" i="20"/>
  <c r="AP282" i="20"/>
  <c r="AQ282" i="20"/>
  <c r="AR282" i="20"/>
  <c r="AS282" i="20"/>
  <c r="BC283" i="20" s="1"/>
  <c r="AT282" i="20"/>
  <c r="AU282" i="20"/>
  <c r="AW282" i="20"/>
  <c r="AY282" i="20"/>
  <c r="AZ282" i="20"/>
  <c r="M228" i="25"/>
  <c r="K228" i="25"/>
  <c r="I228" i="25"/>
  <c r="B228" i="25"/>
  <c r="D228" i="25"/>
  <c r="L372" i="10"/>
  <c r="M372" i="10"/>
  <c r="C372" i="10"/>
  <c r="D372" i="10"/>
  <c r="L371" i="9"/>
  <c r="M371" i="9"/>
  <c r="C371" i="9"/>
  <c r="L371" i="11"/>
  <c r="M371" i="11"/>
  <c r="C371" i="11"/>
  <c r="D371" i="11"/>
  <c r="L371" i="12"/>
  <c r="D371" i="12" s="1"/>
  <c r="G371" i="12" s="1"/>
  <c r="M371" i="12"/>
  <c r="C371" i="12"/>
  <c r="L365" i="8"/>
  <c r="M365" i="8"/>
  <c r="I365" i="8"/>
  <c r="C365" i="8"/>
  <c r="D365" i="8"/>
  <c r="G365" i="8" s="1"/>
  <c r="L365" i="7"/>
  <c r="D365" i="7" s="1"/>
  <c r="M365" i="7"/>
  <c r="I365" i="7"/>
  <c r="C365" i="7"/>
  <c r="L364" i="6"/>
  <c r="D364" i="6" s="1"/>
  <c r="M364" i="6"/>
  <c r="I364" i="6"/>
  <c r="L365" i="5"/>
  <c r="D365" i="5" s="1"/>
  <c r="M365" i="5"/>
  <c r="I365" i="5"/>
  <c r="AV282" i="20" l="1"/>
  <c r="BA283" i="20" s="1"/>
  <c r="X282" i="20"/>
  <c r="BB283" i="20"/>
  <c r="BD283" i="20"/>
  <c r="W282" i="20"/>
  <c r="G371" i="11"/>
  <c r="AX282" i="20"/>
  <c r="AD282" i="20"/>
  <c r="Z282" i="20"/>
  <c r="G372" i="10"/>
  <c r="G371" i="9"/>
  <c r="G365" i="7"/>
  <c r="G364" i="6"/>
  <c r="G365" i="5"/>
  <c r="S281" i="20"/>
  <c r="T282" i="20" s="1"/>
  <c r="U281" i="20"/>
  <c r="W281" i="20" s="1"/>
  <c r="V281" i="20"/>
  <c r="Y281" i="20" s="1"/>
  <c r="AA281" i="20"/>
  <c r="AF281" i="20"/>
  <c r="AG281" i="20"/>
  <c r="AH281" i="20"/>
  <c r="AI281" i="20"/>
  <c r="AJ281" i="20"/>
  <c r="AK281" i="20"/>
  <c r="AL281" i="20"/>
  <c r="AM281" i="20"/>
  <c r="AN281" i="20"/>
  <c r="AO281" i="20"/>
  <c r="AP281" i="20"/>
  <c r="AQ281" i="20"/>
  <c r="AR281" i="20"/>
  <c r="AS281" i="20"/>
  <c r="BC282" i="20" s="1"/>
  <c r="AT281" i="20"/>
  <c r="AU281" i="20"/>
  <c r="AW281" i="20"/>
  <c r="AY281" i="20"/>
  <c r="AZ281" i="20"/>
  <c r="AE281" i="20" l="1"/>
  <c r="AV281" i="20"/>
  <c r="BA282" i="20" s="1"/>
  <c r="AB281" i="20"/>
  <c r="BB282" i="20"/>
  <c r="BD282" i="20"/>
  <c r="AC281" i="20"/>
  <c r="X281" i="20"/>
  <c r="AX281" i="20"/>
  <c r="AD281" i="20"/>
  <c r="Z281" i="20"/>
  <c r="M227" i="25"/>
  <c r="K227" i="25"/>
  <c r="I227" i="25"/>
  <c r="B227" i="25"/>
  <c r="D227" i="25"/>
  <c r="L371" i="10"/>
  <c r="M371" i="10"/>
  <c r="I370" i="10"/>
  <c r="C371" i="10"/>
  <c r="D371" i="10"/>
  <c r="L370" i="9"/>
  <c r="M370" i="9"/>
  <c r="I369" i="9"/>
  <c r="C370" i="9"/>
  <c r="D370" i="9"/>
  <c r="L370" i="11"/>
  <c r="M370" i="11"/>
  <c r="I369" i="11"/>
  <c r="C370" i="11"/>
  <c r="D370" i="11"/>
  <c r="L370" i="12"/>
  <c r="D370" i="12" s="1"/>
  <c r="G370" i="12" s="1"/>
  <c r="M370" i="12"/>
  <c r="I369" i="12"/>
  <c r="C370" i="12"/>
  <c r="L364" i="8"/>
  <c r="M364" i="8"/>
  <c r="I364" i="8"/>
  <c r="C364" i="8"/>
  <c r="D364" i="8"/>
  <c r="L364" i="7"/>
  <c r="D364" i="7" s="1"/>
  <c r="M364" i="7"/>
  <c r="I364" i="7"/>
  <c r="C364" i="7"/>
  <c r="L363" i="6"/>
  <c r="D363" i="6" s="1"/>
  <c r="M363" i="6"/>
  <c r="I363" i="6"/>
  <c r="L364" i="5"/>
  <c r="D364" i="5" s="1"/>
  <c r="M364" i="5"/>
  <c r="I364" i="5"/>
  <c r="G371" i="10" l="1"/>
  <c r="G370" i="9"/>
  <c r="G370" i="11"/>
  <c r="G364" i="8"/>
  <c r="G364" i="7"/>
  <c r="G363" i="6"/>
  <c r="G364" i="5"/>
  <c r="M226" i="25"/>
  <c r="K226" i="25"/>
  <c r="I226" i="25"/>
  <c r="L370" i="10"/>
  <c r="M370" i="10"/>
  <c r="C370" i="10"/>
  <c r="L369" i="9"/>
  <c r="M369" i="9"/>
  <c r="C369" i="9"/>
  <c r="L369" i="11"/>
  <c r="M369" i="11"/>
  <c r="C369" i="11"/>
  <c r="L369" i="12"/>
  <c r="D369" i="12" s="1"/>
  <c r="M369" i="12"/>
  <c r="C369" i="12"/>
  <c r="L363" i="8"/>
  <c r="M363" i="8"/>
  <c r="I363" i="8"/>
  <c r="C363" i="8"/>
  <c r="L363" i="7"/>
  <c r="M363" i="7"/>
  <c r="I363" i="7"/>
  <c r="C363" i="7"/>
  <c r="L362" i="6"/>
  <c r="D362" i="6" s="1"/>
  <c r="M362" i="6"/>
  <c r="I362" i="6"/>
  <c r="L363" i="5"/>
  <c r="M363" i="5"/>
  <c r="I363" i="5"/>
  <c r="B281" i="20" l="1"/>
  <c r="B282" i="20"/>
  <c r="B283" i="20"/>
  <c r="B284" i="20"/>
  <c r="B285" i="20"/>
  <c r="S280" i="20"/>
  <c r="T281" i="20" s="1"/>
  <c r="U280" i="20"/>
  <c r="V280" i="20"/>
  <c r="Y280" i="20" s="1"/>
  <c r="AA280" i="20"/>
  <c r="AF280" i="20"/>
  <c r="AG280" i="20"/>
  <c r="AH280" i="20"/>
  <c r="AI280" i="20"/>
  <c r="AJ280" i="20"/>
  <c r="AK280" i="20"/>
  <c r="AL280" i="20"/>
  <c r="AM280" i="20"/>
  <c r="AN280" i="20"/>
  <c r="AO280" i="20"/>
  <c r="AP280" i="20"/>
  <c r="AQ280" i="20"/>
  <c r="AR280" i="20"/>
  <c r="AS280" i="20"/>
  <c r="BC281" i="20" s="1"/>
  <c r="AT280" i="20"/>
  <c r="AU280" i="20"/>
  <c r="AW280" i="20"/>
  <c r="AY280" i="20"/>
  <c r="AZ280" i="20"/>
  <c r="B226" i="25"/>
  <c r="D226" i="25"/>
  <c r="D370" i="10"/>
  <c r="I369" i="10"/>
  <c r="D369" i="9"/>
  <c r="I368" i="9"/>
  <c r="D369" i="11"/>
  <c r="I368" i="11"/>
  <c r="G369" i="12"/>
  <c r="I368" i="12"/>
  <c r="D363" i="8"/>
  <c r="D363" i="7"/>
  <c r="D363" i="5"/>
  <c r="W280" i="20" l="1"/>
  <c r="AC280" i="20"/>
  <c r="AE280" i="20"/>
  <c r="BG285" i="20"/>
  <c r="BE285" i="20"/>
  <c r="BF285" i="20"/>
  <c r="BH285" i="20"/>
  <c r="BI285" i="20"/>
  <c r="BG284" i="20"/>
  <c r="BH284" i="20"/>
  <c r="BI284" i="20"/>
  <c r="BE284" i="20"/>
  <c r="BF284" i="20"/>
  <c r="BG283" i="20"/>
  <c r="BE283" i="20"/>
  <c r="BF283" i="20"/>
  <c r="BI283" i="20"/>
  <c r="BH283" i="20"/>
  <c r="BB281" i="20"/>
  <c r="BD281" i="20"/>
  <c r="BE282" i="20"/>
  <c r="BF282" i="20"/>
  <c r="BG282" i="20"/>
  <c r="BH282" i="20"/>
  <c r="BI282" i="20"/>
  <c r="BG281" i="20"/>
  <c r="BH281" i="20"/>
  <c r="BE281" i="20"/>
  <c r="BI281" i="20"/>
  <c r="BF281" i="20"/>
  <c r="G370" i="10"/>
  <c r="G369" i="9"/>
  <c r="G369" i="11"/>
  <c r="G363" i="8"/>
  <c r="G363" i="7"/>
  <c r="G362" i="6"/>
  <c r="G363" i="5"/>
  <c r="AX280" i="20"/>
  <c r="AD280" i="20"/>
  <c r="Z280" i="20"/>
  <c r="AV280" i="20"/>
  <c r="BA281" i="20" s="1"/>
  <c r="AB280" i="20"/>
  <c r="X280" i="20"/>
  <c r="S279" i="20"/>
  <c r="T280" i="20" s="1"/>
  <c r="U279" i="20"/>
  <c r="AB279" i="20" s="1"/>
  <c r="V279" i="20"/>
  <c r="Y279" i="20" s="1"/>
  <c r="AA279" i="20"/>
  <c r="AF279" i="20"/>
  <c r="AG279" i="20"/>
  <c r="AH279" i="20"/>
  <c r="AI279" i="20"/>
  <c r="AJ279" i="20"/>
  <c r="AK279" i="20"/>
  <c r="AL279" i="20"/>
  <c r="AM279" i="20"/>
  <c r="AN279" i="20"/>
  <c r="AO279" i="20"/>
  <c r="AP279" i="20"/>
  <c r="AQ279" i="20"/>
  <c r="AR279" i="20"/>
  <c r="AS279" i="20"/>
  <c r="BC280" i="20" s="1"/>
  <c r="AT279" i="20"/>
  <c r="AU279" i="20"/>
  <c r="AW279" i="20"/>
  <c r="AY279" i="20"/>
  <c r="AZ279" i="20"/>
  <c r="BB279" i="20"/>
  <c r="BD279" i="20"/>
  <c r="M225" i="25"/>
  <c r="K225" i="25"/>
  <c r="I225" i="25"/>
  <c r="B225" i="25"/>
  <c r="D225" i="25"/>
  <c r="L369" i="10"/>
  <c r="M369" i="10"/>
  <c r="I368" i="10"/>
  <c r="C369" i="10"/>
  <c r="D369" i="10"/>
  <c r="L368" i="9"/>
  <c r="M368" i="9"/>
  <c r="I367" i="9"/>
  <c r="C368" i="9"/>
  <c r="D368" i="9"/>
  <c r="L368" i="11"/>
  <c r="M368" i="11"/>
  <c r="I367" i="11"/>
  <c r="C368" i="11"/>
  <c r="D368" i="11"/>
  <c r="L368" i="12"/>
  <c r="D368" i="12" s="1"/>
  <c r="G368" i="12" s="1"/>
  <c r="M368" i="12"/>
  <c r="I367" i="12"/>
  <c r="C368" i="12"/>
  <c r="L362" i="8"/>
  <c r="D362" i="8" s="1"/>
  <c r="M362" i="8"/>
  <c r="I362" i="8"/>
  <c r="C362" i="8"/>
  <c r="L362" i="7"/>
  <c r="D362" i="7" s="1"/>
  <c r="M362" i="7"/>
  <c r="I362" i="7"/>
  <c r="C362" i="7"/>
  <c r="L361" i="6"/>
  <c r="D361" i="6" s="1"/>
  <c r="G361" i="6" s="1"/>
  <c r="M361" i="6"/>
  <c r="I361" i="6"/>
  <c r="L362" i="5"/>
  <c r="D362" i="5" s="1"/>
  <c r="M362" i="5"/>
  <c r="I362" i="5"/>
  <c r="AE279" i="20" l="1"/>
  <c r="AC279" i="20"/>
  <c r="AV279" i="20"/>
  <c r="BA280" i="20" s="1"/>
  <c r="AX279" i="20"/>
  <c r="Z279" i="20"/>
  <c r="X279" i="20"/>
  <c r="W279" i="20"/>
  <c r="AD279" i="20"/>
  <c r="BJ283" i="20"/>
  <c r="BB280" i="20"/>
  <c r="BD280" i="20"/>
  <c r="BJ282" i="20"/>
  <c r="BJ285" i="20"/>
  <c r="BJ281" i="20"/>
  <c r="BJ284" i="20"/>
  <c r="G362" i="5"/>
  <c r="G369" i="10"/>
  <c r="G368" i="9"/>
  <c r="G368" i="11"/>
  <c r="G362" i="8"/>
  <c r="G362" i="7"/>
  <c r="S278" i="20"/>
  <c r="T279" i="20" s="1"/>
  <c r="U278" i="20"/>
  <c r="X278" i="20" s="1"/>
  <c r="V278" i="20"/>
  <c r="AE278" i="20" s="1"/>
  <c r="AA278" i="20"/>
  <c r="AF278" i="20"/>
  <c r="AG278" i="20"/>
  <c r="AH278" i="20"/>
  <c r="AI278" i="20"/>
  <c r="AJ278" i="20"/>
  <c r="AK278" i="20"/>
  <c r="AL278" i="20"/>
  <c r="AM278" i="20"/>
  <c r="AN278" i="20"/>
  <c r="AO278" i="20"/>
  <c r="AP278" i="20"/>
  <c r="AQ278" i="20"/>
  <c r="AS278" i="20"/>
  <c r="BC279" i="20" s="1"/>
  <c r="AT278" i="20"/>
  <c r="AU278" i="20"/>
  <c r="AW278" i="20"/>
  <c r="AY278" i="20"/>
  <c r="AZ278" i="20"/>
  <c r="M224" i="25"/>
  <c r="K224" i="25"/>
  <c r="I224" i="25"/>
  <c r="B224" i="25"/>
  <c r="D224" i="25"/>
  <c r="L368" i="10"/>
  <c r="D368" i="10" s="1"/>
  <c r="M368" i="10"/>
  <c r="I367" i="10"/>
  <c r="C368" i="10"/>
  <c r="L367" i="9"/>
  <c r="D367" i="9" s="1"/>
  <c r="M367" i="9"/>
  <c r="I366" i="9"/>
  <c r="C367" i="9"/>
  <c r="L367" i="11"/>
  <c r="M367" i="11"/>
  <c r="I366" i="11"/>
  <c r="C367" i="11"/>
  <c r="D367" i="11"/>
  <c r="L367" i="12"/>
  <c r="D367" i="12" s="1"/>
  <c r="G367" i="12" s="1"/>
  <c r="M367" i="12"/>
  <c r="I366" i="12"/>
  <c r="C367" i="12"/>
  <c r="L361" i="8"/>
  <c r="M361" i="8"/>
  <c r="I361" i="8"/>
  <c r="C361" i="8"/>
  <c r="D361" i="8"/>
  <c r="L361" i="7"/>
  <c r="D361" i="7" s="1"/>
  <c r="M361" i="7"/>
  <c r="I361" i="7"/>
  <c r="C361" i="7"/>
  <c r="L360" i="6"/>
  <c r="D360" i="6" s="1"/>
  <c r="M360" i="6"/>
  <c r="I360" i="6"/>
  <c r="L361" i="5"/>
  <c r="D361" i="5" s="1"/>
  <c r="M361" i="5"/>
  <c r="I361" i="5"/>
  <c r="AV278" i="20" l="1"/>
  <c r="BA279" i="20" s="1"/>
  <c r="AC278" i="20"/>
  <c r="Y278" i="20"/>
  <c r="W278" i="20"/>
  <c r="AB278" i="20"/>
  <c r="AX278" i="20"/>
  <c r="AD278" i="20"/>
  <c r="Z278" i="20"/>
  <c r="G368" i="10"/>
  <c r="G367" i="9"/>
  <c r="G367" i="11"/>
  <c r="G361" i="8"/>
  <c r="G361" i="7"/>
  <c r="G360" i="6"/>
  <c r="G361" i="5"/>
  <c r="S277" i="20"/>
  <c r="T278" i="20" s="1"/>
  <c r="U277" i="20"/>
  <c r="V277" i="20"/>
  <c r="AC277" i="20" s="1"/>
  <c r="AA277" i="20"/>
  <c r="AE277" i="20"/>
  <c r="AF277" i="20"/>
  <c r="AG277" i="20"/>
  <c r="AH277" i="20"/>
  <c r="AI277" i="20"/>
  <c r="AJ277" i="20"/>
  <c r="AK277" i="20"/>
  <c r="AL277" i="20"/>
  <c r="AM277" i="20"/>
  <c r="AN277" i="20"/>
  <c r="AO277" i="20"/>
  <c r="AP277" i="20"/>
  <c r="AQ277" i="20"/>
  <c r="AR277" i="20"/>
  <c r="AS277" i="20"/>
  <c r="BC278" i="20" s="1"/>
  <c r="AT277" i="20"/>
  <c r="AU277" i="20"/>
  <c r="AW277" i="20"/>
  <c r="AY277" i="20"/>
  <c r="AZ277" i="20"/>
  <c r="M223" i="25"/>
  <c r="K223" i="25"/>
  <c r="I223" i="25"/>
  <c r="B223" i="25"/>
  <c r="D223" i="25"/>
  <c r="L367" i="10"/>
  <c r="D367" i="10" s="1"/>
  <c r="M367" i="10"/>
  <c r="I366" i="10"/>
  <c r="C367" i="10"/>
  <c r="L366" i="9"/>
  <c r="M366" i="9"/>
  <c r="I365" i="9"/>
  <c r="C366" i="9"/>
  <c r="D366" i="9"/>
  <c r="L366" i="11"/>
  <c r="D366" i="11" s="1"/>
  <c r="M366" i="11"/>
  <c r="I365" i="11"/>
  <c r="C366" i="11"/>
  <c r="L366" i="12"/>
  <c r="D366" i="12" s="1"/>
  <c r="M366" i="12"/>
  <c r="I365" i="12"/>
  <c r="C366" i="12"/>
  <c r="G366" i="12"/>
  <c r="L360" i="8"/>
  <c r="D360" i="8" s="1"/>
  <c r="M360" i="8"/>
  <c r="I360" i="8"/>
  <c r="C360" i="8"/>
  <c r="L360" i="7"/>
  <c r="M360" i="7"/>
  <c r="I360" i="7"/>
  <c r="C360" i="7"/>
  <c r="D360" i="7"/>
  <c r="L359" i="6"/>
  <c r="D359" i="6" s="1"/>
  <c r="M359" i="6"/>
  <c r="I359" i="6"/>
  <c r="L360" i="5"/>
  <c r="D360" i="5" s="1"/>
  <c r="M360" i="5"/>
  <c r="I360" i="5"/>
  <c r="AV277" i="20" l="1"/>
  <c r="BA278" i="20" s="1"/>
  <c r="Y277" i="20"/>
  <c r="W277" i="20"/>
  <c r="AB277" i="20"/>
  <c r="BB278" i="20"/>
  <c r="BD278" i="20"/>
  <c r="X277" i="20"/>
  <c r="AX277" i="20"/>
  <c r="AD277" i="20"/>
  <c r="Z277" i="20"/>
  <c r="G367" i="10"/>
  <c r="G366" i="9"/>
  <c r="G366" i="11"/>
  <c r="G360" i="8"/>
  <c r="G360" i="7"/>
  <c r="G359" i="6"/>
  <c r="G360" i="5"/>
  <c r="S276" i="20"/>
  <c r="T277" i="20" s="1"/>
  <c r="U276" i="20"/>
  <c r="X276" i="20" s="1"/>
  <c r="V276" i="20"/>
  <c r="Y276" i="20" s="1"/>
  <c r="AA276" i="20"/>
  <c r="AC276" i="20"/>
  <c r="AE276" i="20"/>
  <c r="AF276" i="20"/>
  <c r="AG276" i="20"/>
  <c r="AH276" i="20"/>
  <c r="AI276" i="20"/>
  <c r="AJ276" i="20"/>
  <c r="AK276" i="20"/>
  <c r="AL276" i="20"/>
  <c r="AM276" i="20"/>
  <c r="AN276" i="20"/>
  <c r="AO276" i="20"/>
  <c r="AP276" i="20"/>
  <c r="AQ276" i="20"/>
  <c r="AR276" i="20"/>
  <c r="AS276" i="20"/>
  <c r="BC277" i="20" s="1"/>
  <c r="AT276" i="20"/>
  <c r="AU276" i="20"/>
  <c r="AW276" i="20"/>
  <c r="AY276" i="20"/>
  <c r="AZ276" i="20"/>
  <c r="M222" i="25"/>
  <c r="K222" i="25"/>
  <c r="I222" i="25"/>
  <c r="B222" i="25"/>
  <c r="D222" i="25"/>
  <c r="L366" i="10"/>
  <c r="M366" i="10"/>
  <c r="I365" i="10"/>
  <c r="G366" i="10"/>
  <c r="C366" i="10"/>
  <c r="D366" i="10"/>
  <c r="L365" i="9"/>
  <c r="D365" i="9" s="1"/>
  <c r="M365" i="9"/>
  <c r="I364" i="9"/>
  <c r="C365" i="9"/>
  <c r="L365" i="11"/>
  <c r="M365" i="11"/>
  <c r="I364" i="11"/>
  <c r="G365" i="11"/>
  <c r="C365" i="11"/>
  <c r="D365" i="11"/>
  <c r="L365" i="12"/>
  <c r="D365" i="12" s="1"/>
  <c r="G365" i="12" s="1"/>
  <c r="M365" i="12"/>
  <c r="I364" i="12"/>
  <c r="C365" i="12"/>
  <c r="L359" i="8"/>
  <c r="D359" i="8" s="1"/>
  <c r="M359" i="8"/>
  <c r="I359" i="8"/>
  <c r="C359" i="8"/>
  <c r="L359" i="7"/>
  <c r="D359" i="7" s="1"/>
  <c r="M359" i="7"/>
  <c r="I359" i="7"/>
  <c r="C359" i="7"/>
  <c r="L358" i="6"/>
  <c r="D358" i="6" s="1"/>
  <c r="M358" i="6"/>
  <c r="I358" i="6"/>
  <c r="L359" i="5"/>
  <c r="D359" i="5" s="1"/>
  <c r="M359" i="5"/>
  <c r="I359" i="5"/>
  <c r="AB276" i="20" l="1"/>
  <c r="AV276" i="20"/>
  <c r="BA277" i="20" s="1"/>
  <c r="BB277" i="20"/>
  <c r="BD277" i="20"/>
  <c r="W276" i="20"/>
  <c r="AX276" i="20"/>
  <c r="AD276" i="20"/>
  <c r="Z276" i="20"/>
  <c r="G365" i="9"/>
  <c r="G359" i="8"/>
  <c r="G359" i="7"/>
  <c r="G358" i="6"/>
  <c r="G359" i="5"/>
  <c r="M221" i="25"/>
  <c r="K221" i="25"/>
  <c r="I221" i="25"/>
  <c r="B221" i="25"/>
  <c r="D221" i="25"/>
  <c r="L365" i="10"/>
  <c r="M365" i="10"/>
  <c r="C365" i="10"/>
  <c r="L364" i="9"/>
  <c r="M364" i="9"/>
  <c r="C364" i="9"/>
  <c r="L364" i="11"/>
  <c r="M364" i="11"/>
  <c r="C364" i="11"/>
  <c r="L364" i="12"/>
  <c r="D364" i="12" s="1"/>
  <c r="M364" i="12"/>
  <c r="C364" i="12"/>
  <c r="L358" i="8"/>
  <c r="M358" i="8"/>
  <c r="I358" i="8"/>
  <c r="C358" i="8"/>
  <c r="L358" i="7"/>
  <c r="M358" i="7"/>
  <c r="I358" i="7"/>
  <c r="C358" i="7"/>
  <c r="L357" i="6"/>
  <c r="D357" i="6" s="1"/>
  <c r="M357" i="6"/>
  <c r="I357" i="6"/>
  <c r="L358" i="5"/>
  <c r="M358" i="5"/>
  <c r="I358" i="5"/>
  <c r="B276" i="20" l="1"/>
  <c r="B277" i="20"/>
  <c r="B278" i="20"/>
  <c r="B279" i="20"/>
  <c r="B280" i="20"/>
  <c r="S275" i="20"/>
  <c r="T276" i="20" s="1"/>
  <c r="U275" i="20"/>
  <c r="V275" i="20"/>
  <c r="Y275" i="20" s="1"/>
  <c r="AA275" i="20"/>
  <c r="AF275" i="20"/>
  <c r="AG275" i="20"/>
  <c r="AH275" i="20"/>
  <c r="AI275" i="20"/>
  <c r="AJ275" i="20"/>
  <c r="AK275" i="20"/>
  <c r="AL275" i="20"/>
  <c r="AM275" i="20"/>
  <c r="AN275" i="20"/>
  <c r="AO275" i="20"/>
  <c r="AP275" i="20"/>
  <c r="AQ275" i="20"/>
  <c r="AR275" i="20"/>
  <c r="AS275" i="20"/>
  <c r="BC276" i="20" s="1"/>
  <c r="AT275" i="20"/>
  <c r="AU275" i="20"/>
  <c r="AW275" i="20"/>
  <c r="AY275" i="20"/>
  <c r="AZ275" i="20"/>
  <c r="D365" i="10"/>
  <c r="I364" i="10"/>
  <c r="D364" i="9"/>
  <c r="I363" i="9"/>
  <c r="D364" i="11"/>
  <c r="I363" i="11"/>
  <c r="G364" i="12"/>
  <c r="I363" i="12"/>
  <c r="D358" i="8"/>
  <c r="D358" i="7"/>
  <c r="D358" i="5"/>
  <c r="W275" i="20" l="1"/>
  <c r="AE275" i="20"/>
  <c r="AC275" i="20"/>
  <c r="AV275" i="20"/>
  <c r="BA276" i="20" s="1"/>
  <c r="AB275" i="20"/>
  <c r="BI280" i="20"/>
  <c r="BE280" i="20"/>
  <c r="BF280" i="20"/>
  <c r="BG280" i="20"/>
  <c r="BH280" i="20"/>
  <c r="BB276" i="20"/>
  <c r="BD276" i="20"/>
  <c r="BG279" i="20"/>
  <c r="BH279" i="20"/>
  <c r="BI279" i="20"/>
  <c r="BE279" i="20"/>
  <c r="BF279" i="20"/>
  <c r="BE278" i="20"/>
  <c r="BF278" i="20"/>
  <c r="BG278" i="20"/>
  <c r="BH278" i="20"/>
  <c r="BI278" i="20"/>
  <c r="X275" i="20"/>
  <c r="BF277" i="20"/>
  <c r="BG277" i="20"/>
  <c r="BH277" i="20"/>
  <c r="BI277" i="20"/>
  <c r="BE277" i="20"/>
  <c r="BE276" i="20"/>
  <c r="BF276" i="20"/>
  <c r="BG276" i="20"/>
  <c r="BH276" i="20"/>
  <c r="BI276" i="20"/>
  <c r="G365" i="10"/>
  <c r="G364" i="9"/>
  <c r="G364" i="11"/>
  <c r="G358" i="8"/>
  <c r="G358" i="7"/>
  <c r="G357" i="6"/>
  <c r="G358" i="5"/>
  <c r="AX275" i="20"/>
  <c r="AD275" i="20"/>
  <c r="Z275" i="20"/>
  <c r="I356" i="5"/>
  <c r="I219" i="25"/>
  <c r="I220" i="25"/>
  <c r="K219" i="25"/>
  <c r="K220" i="25"/>
  <c r="M219" i="25"/>
  <c r="M220" i="25"/>
  <c r="D219" i="25"/>
  <c r="D220" i="25"/>
  <c r="I357" i="5"/>
  <c r="BJ278" i="20" l="1"/>
  <c r="BJ279" i="20"/>
  <c r="BJ277" i="20"/>
  <c r="BJ280" i="20"/>
  <c r="BJ276" i="20"/>
  <c r="S274" i="20"/>
  <c r="T275" i="20" s="1"/>
  <c r="U274" i="20"/>
  <c r="V274" i="20"/>
  <c r="Y274" i="20" s="1"/>
  <c r="AA274" i="20"/>
  <c r="AF274" i="20"/>
  <c r="AG274" i="20"/>
  <c r="AH274" i="20"/>
  <c r="AI274" i="20"/>
  <c r="AJ274" i="20"/>
  <c r="AK274" i="20"/>
  <c r="AL274" i="20"/>
  <c r="AM274" i="20"/>
  <c r="AN274" i="20"/>
  <c r="AO274" i="20"/>
  <c r="AP274" i="20"/>
  <c r="AQ274" i="20"/>
  <c r="AR274" i="20"/>
  <c r="AS274" i="20"/>
  <c r="BC275" i="20" s="1"/>
  <c r="AT274" i="20"/>
  <c r="AU274" i="20"/>
  <c r="AW274" i="20"/>
  <c r="AY274" i="20"/>
  <c r="AZ274" i="20"/>
  <c r="L362" i="11"/>
  <c r="M362" i="11"/>
  <c r="L363" i="11"/>
  <c r="M363" i="11"/>
  <c r="I362" i="11"/>
  <c r="G363" i="11"/>
  <c r="I361" i="11"/>
  <c r="D362" i="11"/>
  <c r="G362" i="11" s="1"/>
  <c r="D363" i="11"/>
  <c r="C362" i="11"/>
  <c r="C363" i="11"/>
  <c r="G362" i="12"/>
  <c r="I362" i="12"/>
  <c r="L362" i="12"/>
  <c r="D362" i="12" s="1"/>
  <c r="M362" i="12"/>
  <c r="L363" i="12"/>
  <c r="D363" i="12" s="1"/>
  <c r="G363" i="12" s="1"/>
  <c r="M363" i="12"/>
  <c r="I361" i="12"/>
  <c r="C362" i="12"/>
  <c r="C363" i="12"/>
  <c r="L356" i="8"/>
  <c r="M356" i="8"/>
  <c r="L357" i="8"/>
  <c r="M357" i="8"/>
  <c r="I356" i="8"/>
  <c r="I357" i="8"/>
  <c r="D356" i="8"/>
  <c r="D357" i="8"/>
  <c r="C356" i="8"/>
  <c r="C357" i="8"/>
  <c r="L356" i="7"/>
  <c r="D356" i="7" s="1"/>
  <c r="G356" i="7" s="1"/>
  <c r="M356" i="7"/>
  <c r="L357" i="7"/>
  <c r="D357" i="7" s="1"/>
  <c r="M357" i="7"/>
  <c r="I356" i="7"/>
  <c r="I357" i="7"/>
  <c r="C356" i="7"/>
  <c r="C357" i="7"/>
  <c r="I355" i="6"/>
  <c r="I356" i="6"/>
  <c r="L355" i="6"/>
  <c r="D355" i="6" s="1"/>
  <c r="G355" i="6" s="1"/>
  <c r="M355" i="6"/>
  <c r="L356" i="6"/>
  <c r="D356" i="6" s="1"/>
  <c r="G356" i="6" s="1"/>
  <c r="M356" i="6"/>
  <c r="L356" i="5"/>
  <c r="L357" i="5"/>
  <c r="D357" i="5" s="1"/>
  <c r="D356" i="5"/>
  <c r="M356" i="5"/>
  <c r="M357" i="5"/>
  <c r="S273" i="20"/>
  <c r="T274" i="20" s="1"/>
  <c r="U273" i="20"/>
  <c r="V273" i="20"/>
  <c r="Y273" i="20" s="1"/>
  <c r="AA273" i="20"/>
  <c r="AF273" i="20"/>
  <c r="AG273" i="20"/>
  <c r="AH273" i="20"/>
  <c r="AI273" i="20"/>
  <c r="AJ273" i="20"/>
  <c r="AK273" i="20"/>
  <c r="AL273" i="20"/>
  <c r="AM273" i="20"/>
  <c r="AN273" i="20"/>
  <c r="AO273" i="20"/>
  <c r="AP273" i="20"/>
  <c r="AQ273" i="20"/>
  <c r="AR273" i="20"/>
  <c r="BB274" i="20" s="1"/>
  <c r="AS273" i="20"/>
  <c r="BC274" i="20" s="1"/>
  <c r="AT273" i="20"/>
  <c r="AU273" i="20"/>
  <c r="AW273" i="20"/>
  <c r="AY273" i="20"/>
  <c r="AZ273" i="20"/>
  <c r="I362" i="10"/>
  <c r="I363" i="10"/>
  <c r="G364" i="10"/>
  <c r="L363" i="10"/>
  <c r="M363" i="10"/>
  <c r="L364" i="10"/>
  <c r="M364" i="10"/>
  <c r="D363" i="10"/>
  <c r="G363" i="10" s="1"/>
  <c r="D364" i="10"/>
  <c r="C363" i="10"/>
  <c r="C364" i="10"/>
  <c r="L362" i="9"/>
  <c r="D362" i="9" s="1"/>
  <c r="M362" i="9"/>
  <c r="L363" i="9"/>
  <c r="M363" i="9"/>
  <c r="I361" i="9"/>
  <c r="I362" i="9"/>
  <c r="D363" i="9"/>
  <c r="C362" i="9"/>
  <c r="C363" i="9"/>
  <c r="B220" i="25"/>
  <c r="AV273" i="20" l="1"/>
  <c r="BA274" i="20" s="1"/>
  <c r="AX273" i="20"/>
  <c r="AE273" i="20"/>
  <c r="AC273" i="20"/>
  <c r="W273" i="20"/>
  <c r="AB273" i="20"/>
  <c r="W274" i="20"/>
  <c r="AV274" i="20"/>
  <c r="BA275" i="20" s="1"/>
  <c r="X273" i="20"/>
  <c r="AB274" i="20"/>
  <c r="BD274" i="20"/>
  <c r="AE274" i="20"/>
  <c r="Z274" i="20"/>
  <c r="AC274" i="20"/>
  <c r="BD275" i="20"/>
  <c r="BB275" i="20"/>
  <c r="X274" i="20"/>
  <c r="G357" i="5"/>
  <c r="AX274" i="20"/>
  <c r="AD274" i="20"/>
  <c r="G357" i="8"/>
  <c r="G356" i="8"/>
  <c r="G357" i="7"/>
  <c r="G356" i="5"/>
  <c r="AD273" i="20"/>
  <c r="Z273" i="20"/>
  <c r="G363" i="9"/>
  <c r="G362" i="9"/>
  <c r="S272" i="20"/>
  <c r="T273" i="20" s="1"/>
  <c r="U272" i="20"/>
  <c r="X272" i="20" s="1"/>
  <c r="V272" i="20"/>
  <c r="AC272" i="20" s="1"/>
  <c r="AA272" i="20"/>
  <c r="AF272" i="20"/>
  <c r="AG272" i="20"/>
  <c r="AH272" i="20"/>
  <c r="AI272" i="20"/>
  <c r="AJ272" i="20"/>
  <c r="AK272" i="20"/>
  <c r="AL272" i="20"/>
  <c r="AM272" i="20"/>
  <c r="AN272" i="20"/>
  <c r="AO272" i="20"/>
  <c r="AP272" i="20"/>
  <c r="AQ272" i="20"/>
  <c r="AR272" i="20"/>
  <c r="AS272" i="20"/>
  <c r="BC273" i="20" s="1"/>
  <c r="AT272" i="20"/>
  <c r="AU272" i="20"/>
  <c r="AW272" i="20"/>
  <c r="AY272" i="20"/>
  <c r="AZ272" i="20"/>
  <c r="AV272" i="20" l="1"/>
  <c r="BA273" i="20" s="1"/>
  <c r="Y272" i="20"/>
  <c r="W272" i="20"/>
  <c r="AE272" i="20"/>
  <c r="AB272" i="20"/>
  <c r="BD273" i="20"/>
  <c r="BB273" i="20"/>
  <c r="AX272" i="20"/>
  <c r="AD272" i="20"/>
  <c r="Z272" i="20"/>
  <c r="M218" i="25"/>
  <c r="K218" i="25"/>
  <c r="I218" i="25"/>
  <c r="B218" i="25"/>
  <c r="D218" i="25"/>
  <c r="L362" i="10"/>
  <c r="D362" i="10" s="1"/>
  <c r="M362" i="10"/>
  <c r="I361" i="10"/>
  <c r="C362" i="10"/>
  <c r="L361" i="9"/>
  <c r="M361" i="9"/>
  <c r="I360" i="9"/>
  <c r="C361" i="9"/>
  <c r="D361" i="9"/>
  <c r="L361" i="11"/>
  <c r="D361" i="11" s="1"/>
  <c r="M361" i="11"/>
  <c r="I360" i="11"/>
  <c r="C361" i="11"/>
  <c r="L361" i="12"/>
  <c r="D361" i="12" s="1"/>
  <c r="G361" i="12" s="1"/>
  <c r="M361" i="12"/>
  <c r="I360" i="12"/>
  <c r="C361" i="12"/>
  <c r="L355" i="8"/>
  <c r="D355" i="8" s="1"/>
  <c r="M355" i="8"/>
  <c r="I355" i="8"/>
  <c r="C355" i="8"/>
  <c r="L355" i="7"/>
  <c r="M355" i="7"/>
  <c r="I355" i="7"/>
  <c r="C355" i="7"/>
  <c r="D355" i="7"/>
  <c r="L354" i="6"/>
  <c r="D354" i="6" s="1"/>
  <c r="M354" i="6"/>
  <c r="I354" i="6"/>
  <c r="L355" i="5"/>
  <c r="D355" i="5" s="1"/>
  <c r="M355" i="5"/>
  <c r="I355" i="5"/>
  <c r="G362" i="10" l="1"/>
  <c r="G361" i="9"/>
  <c r="G361" i="11"/>
  <c r="G355" i="8"/>
  <c r="G355" i="7"/>
  <c r="G354" i="6"/>
  <c r="G355" i="5"/>
  <c r="S271" i="20"/>
  <c r="T272" i="20" s="1"/>
  <c r="U271" i="20"/>
  <c r="X271" i="20" s="1"/>
  <c r="V271" i="20"/>
  <c r="W271" i="20" s="1"/>
  <c r="AA271" i="20"/>
  <c r="AF271" i="20"/>
  <c r="AG271" i="20"/>
  <c r="AH271" i="20"/>
  <c r="AI271" i="20"/>
  <c r="AJ271" i="20"/>
  <c r="AK271" i="20"/>
  <c r="AL271" i="20"/>
  <c r="AM271" i="20"/>
  <c r="AN271" i="20"/>
  <c r="AO271" i="20"/>
  <c r="AP271" i="20"/>
  <c r="AQ271" i="20"/>
  <c r="AR271" i="20"/>
  <c r="AS271" i="20"/>
  <c r="BC272" i="20" s="1"/>
  <c r="AT271" i="20"/>
  <c r="AU271" i="20"/>
  <c r="AW271" i="20"/>
  <c r="AY271" i="20"/>
  <c r="AZ271" i="20"/>
  <c r="M217" i="25"/>
  <c r="K217" i="25"/>
  <c r="I217" i="25"/>
  <c r="B217" i="25"/>
  <c r="D217" i="25"/>
  <c r="L361" i="10"/>
  <c r="M361" i="10"/>
  <c r="I360" i="10"/>
  <c r="G361" i="10"/>
  <c r="C361" i="10"/>
  <c r="D361" i="10"/>
  <c r="L360" i="9"/>
  <c r="M360" i="9"/>
  <c r="I359" i="9"/>
  <c r="G360" i="9"/>
  <c r="C360" i="9"/>
  <c r="D360" i="9"/>
  <c r="L360" i="11"/>
  <c r="M360" i="11"/>
  <c r="I359" i="11"/>
  <c r="G360" i="11"/>
  <c r="C360" i="11"/>
  <c r="D360" i="11"/>
  <c r="L360" i="12"/>
  <c r="D360" i="12" s="1"/>
  <c r="G360" i="12" s="1"/>
  <c r="M360" i="12"/>
  <c r="I359" i="12"/>
  <c r="C360" i="12"/>
  <c r="L354" i="8"/>
  <c r="M354" i="8"/>
  <c r="I354" i="8"/>
  <c r="C354" i="8"/>
  <c r="D354" i="8"/>
  <c r="G354" i="8" s="1"/>
  <c r="L354" i="7"/>
  <c r="D354" i="7" s="1"/>
  <c r="G354" i="7" s="1"/>
  <c r="M354" i="7"/>
  <c r="I354" i="7"/>
  <c r="C354" i="7"/>
  <c r="L353" i="6"/>
  <c r="D353" i="6" s="1"/>
  <c r="G353" i="6" s="1"/>
  <c r="M353" i="6"/>
  <c r="I353" i="6"/>
  <c r="L354" i="5"/>
  <c r="D354" i="5" s="1"/>
  <c r="M354" i="5"/>
  <c r="I354" i="5"/>
  <c r="AX271" i="20" l="1"/>
  <c r="AD271" i="20"/>
  <c r="AB271" i="20"/>
  <c r="BB272" i="20"/>
  <c r="BD272" i="20"/>
  <c r="AC271" i="20"/>
  <c r="Y271" i="20"/>
  <c r="AV271" i="20"/>
  <c r="BA272" i="20" s="1"/>
  <c r="Z271" i="20"/>
  <c r="AE271" i="20"/>
  <c r="G354" i="5"/>
  <c r="S270" i="20" l="1"/>
  <c r="T271" i="20" s="1"/>
  <c r="U270" i="20"/>
  <c r="X270" i="20" s="1"/>
  <c r="V270" i="20"/>
  <c r="AC270" i="20" s="1"/>
  <c r="AA270" i="20"/>
  <c r="AF270" i="20"/>
  <c r="AG270" i="20"/>
  <c r="AH270" i="20"/>
  <c r="AI270" i="20"/>
  <c r="AJ270" i="20"/>
  <c r="AK270" i="20"/>
  <c r="AL270" i="20"/>
  <c r="AM270" i="20"/>
  <c r="AN270" i="20"/>
  <c r="AO270" i="20"/>
  <c r="AP270" i="20"/>
  <c r="AQ270" i="20"/>
  <c r="AR270" i="20"/>
  <c r="AS270" i="20"/>
  <c r="BC271" i="20" s="1"/>
  <c r="AT270" i="20"/>
  <c r="AU270" i="20"/>
  <c r="AW270" i="20"/>
  <c r="AY270" i="20"/>
  <c r="AZ270" i="20"/>
  <c r="B271" i="20"/>
  <c r="B272" i="20"/>
  <c r="B273" i="20"/>
  <c r="B274" i="20"/>
  <c r="B275" i="20"/>
  <c r="B219" i="25"/>
  <c r="M216" i="25"/>
  <c r="K216" i="25"/>
  <c r="I216" i="25"/>
  <c r="B216" i="25"/>
  <c r="D216" i="25"/>
  <c r="L360" i="10"/>
  <c r="M360" i="10"/>
  <c r="I359" i="10"/>
  <c r="C360" i="10"/>
  <c r="D360" i="10"/>
  <c r="L359" i="9"/>
  <c r="M359" i="9"/>
  <c r="I358" i="9"/>
  <c r="C359" i="9"/>
  <c r="D359" i="9"/>
  <c r="L359" i="11"/>
  <c r="M359" i="11"/>
  <c r="I358" i="11"/>
  <c r="C359" i="11"/>
  <c r="D359" i="11"/>
  <c r="L359" i="12"/>
  <c r="D359" i="12" s="1"/>
  <c r="M359" i="12"/>
  <c r="I358" i="12"/>
  <c r="C359" i="12"/>
  <c r="G359" i="12"/>
  <c r="L353" i="8"/>
  <c r="D353" i="8" s="1"/>
  <c r="M353" i="8"/>
  <c r="I353" i="8"/>
  <c r="C353" i="8"/>
  <c r="L353" i="7"/>
  <c r="M353" i="7"/>
  <c r="I353" i="7"/>
  <c r="C353" i="7"/>
  <c r="D353" i="7"/>
  <c r="L352" i="6"/>
  <c r="D352" i="6" s="1"/>
  <c r="M352" i="6"/>
  <c r="I352" i="6"/>
  <c r="L353" i="5"/>
  <c r="D353" i="5" s="1"/>
  <c r="M353" i="5"/>
  <c r="I353" i="5"/>
  <c r="AX270" i="20" l="1"/>
  <c r="AV270" i="20"/>
  <c r="BA271" i="20" s="1"/>
  <c r="W270" i="20"/>
  <c r="AD270" i="20"/>
  <c r="AB270" i="20"/>
  <c r="BI272" i="20"/>
  <c r="BG272" i="20"/>
  <c r="BE272" i="20"/>
  <c r="BF272" i="20"/>
  <c r="BH272" i="20"/>
  <c r="BF271" i="20"/>
  <c r="BG271" i="20"/>
  <c r="BH271" i="20"/>
  <c r="BI271" i="20"/>
  <c r="BE271" i="20"/>
  <c r="BB271" i="20"/>
  <c r="BD271" i="20"/>
  <c r="BF275" i="20"/>
  <c r="BG275" i="20"/>
  <c r="BH275" i="20"/>
  <c r="BI275" i="20"/>
  <c r="BE275" i="20"/>
  <c r="BG274" i="20"/>
  <c r="BH274" i="20"/>
  <c r="BI274" i="20"/>
  <c r="BE274" i="20"/>
  <c r="BF274" i="20"/>
  <c r="BE273" i="20"/>
  <c r="BF273" i="20"/>
  <c r="BG273" i="20"/>
  <c r="BH273" i="20"/>
  <c r="BI273" i="20"/>
  <c r="AE270" i="20"/>
  <c r="G353" i="5"/>
  <c r="Z270" i="20"/>
  <c r="Y270" i="20"/>
  <c r="G360" i="10"/>
  <c r="G359" i="9"/>
  <c r="G359" i="11"/>
  <c r="G353" i="8"/>
  <c r="G353" i="7"/>
  <c r="G352" i="6"/>
  <c r="S269" i="20"/>
  <c r="T270" i="20" s="1"/>
  <c r="U269" i="20"/>
  <c r="AD269" i="20" s="1"/>
  <c r="V269" i="20"/>
  <c r="AC269" i="20" s="1"/>
  <c r="Y269" i="20"/>
  <c r="AA269" i="20"/>
  <c r="AB269" i="20"/>
  <c r="AF269" i="20"/>
  <c r="AG269" i="20"/>
  <c r="AH269" i="20"/>
  <c r="AI269" i="20"/>
  <c r="AJ269" i="20"/>
  <c r="AK269" i="20"/>
  <c r="AL269" i="20"/>
  <c r="AM269" i="20"/>
  <c r="AN269" i="20"/>
  <c r="AO269" i="20"/>
  <c r="AP269" i="20"/>
  <c r="AQ269" i="20"/>
  <c r="AR269" i="20"/>
  <c r="AS269" i="20"/>
  <c r="BC270" i="20" s="1"/>
  <c r="AT269" i="20"/>
  <c r="AU269" i="20"/>
  <c r="AW269" i="20"/>
  <c r="AY269" i="20"/>
  <c r="AZ269" i="20"/>
  <c r="M215" i="25"/>
  <c r="K215" i="25"/>
  <c r="I215" i="25"/>
  <c r="B215" i="25"/>
  <c r="D215" i="25"/>
  <c r="L359" i="10"/>
  <c r="M359" i="10"/>
  <c r="I358" i="10"/>
  <c r="C359" i="10"/>
  <c r="D359" i="10"/>
  <c r="L358" i="9"/>
  <c r="M358" i="9"/>
  <c r="I357" i="9"/>
  <c r="C358" i="9"/>
  <c r="D358" i="9"/>
  <c r="L358" i="11"/>
  <c r="M358" i="11"/>
  <c r="I357" i="11"/>
  <c r="C358" i="11"/>
  <c r="D358" i="11"/>
  <c r="L358" i="12"/>
  <c r="D358" i="12" s="1"/>
  <c r="G358" i="12" s="1"/>
  <c r="M358" i="12"/>
  <c r="I357" i="12"/>
  <c r="C358" i="12"/>
  <c r="L352" i="8"/>
  <c r="M352" i="8"/>
  <c r="I352" i="8"/>
  <c r="C352" i="8"/>
  <c r="D352" i="8"/>
  <c r="L352" i="7"/>
  <c r="M352" i="7"/>
  <c r="I352" i="7"/>
  <c r="C352" i="7"/>
  <c r="D352" i="7"/>
  <c r="L351" i="6"/>
  <c r="D351" i="6" s="1"/>
  <c r="M351" i="6"/>
  <c r="I351" i="6"/>
  <c r="L352" i="5"/>
  <c r="D352" i="5" s="1"/>
  <c r="M352" i="5"/>
  <c r="I352" i="5"/>
  <c r="AX269" i="20" l="1"/>
  <c r="AE269" i="20"/>
  <c r="BJ273" i="20"/>
  <c r="BJ271" i="20"/>
  <c r="BD270" i="20"/>
  <c r="BB270" i="20"/>
  <c r="Z269" i="20"/>
  <c r="BJ274" i="20"/>
  <c r="W269" i="20"/>
  <c r="BJ272" i="20"/>
  <c r="AV269" i="20"/>
  <c r="BA270" i="20" s="1"/>
  <c r="BJ275" i="20"/>
  <c r="X269" i="20"/>
  <c r="G359" i="10"/>
  <c r="G358" i="9"/>
  <c r="G358" i="11"/>
  <c r="G352" i="8"/>
  <c r="G352" i="7"/>
  <c r="G351" i="6"/>
  <c r="G352" i="5"/>
  <c r="I351" i="8"/>
  <c r="I350" i="8"/>
  <c r="S268" i="20"/>
  <c r="T269" i="20" s="1"/>
  <c r="U268" i="20"/>
  <c r="AD268" i="20" s="1"/>
  <c r="V268" i="20"/>
  <c r="AE268" i="20" s="1"/>
  <c r="AA268" i="20"/>
  <c r="AF268" i="20"/>
  <c r="AG268" i="20"/>
  <c r="AH268" i="20"/>
  <c r="AI268" i="20"/>
  <c r="AJ268" i="20"/>
  <c r="AK268" i="20"/>
  <c r="AL268" i="20"/>
  <c r="AM268" i="20"/>
  <c r="AN268" i="20"/>
  <c r="AO268" i="20"/>
  <c r="AP268" i="20"/>
  <c r="AQ268" i="20"/>
  <c r="AR268" i="20"/>
  <c r="AS268" i="20"/>
  <c r="BC269" i="20" s="1"/>
  <c r="AT268" i="20"/>
  <c r="AU268" i="20"/>
  <c r="AW268" i="20"/>
  <c r="AY268" i="20"/>
  <c r="AZ268" i="20"/>
  <c r="M214" i="25"/>
  <c r="K214" i="25"/>
  <c r="I214" i="25"/>
  <c r="B214" i="25"/>
  <c r="D214" i="25"/>
  <c r="L358" i="10"/>
  <c r="M358" i="10"/>
  <c r="I357" i="10"/>
  <c r="C358" i="10"/>
  <c r="D358" i="10"/>
  <c r="L357" i="9"/>
  <c r="M357" i="9"/>
  <c r="I356" i="9"/>
  <c r="C357" i="9"/>
  <c r="D357" i="9"/>
  <c r="L357" i="11"/>
  <c r="M357" i="11"/>
  <c r="I356" i="11"/>
  <c r="C357" i="11"/>
  <c r="D357" i="11"/>
  <c r="L357" i="12"/>
  <c r="D357" i="12" s="1"/>
  <c r="G357" i="12" s="1"/>
  <c r="M357" i="12"/>
  <c r="I356" i="12"/>
  <c r="C357" i="12"/>
  <c r="L351" i="8"/>
  <c r="D351" i="8" s="1"/>
  <c r="M351" i="8"/>
  <c r="C351" i="8"/>
  <c r="L351" i="7"/>
  <c r="M351" i="7"/>
  <c r="I351" i="7"/>
  <c r="C351" i="7"/>
  <c r="D351" i="7"/>
  <c r="L350" i="6"/>
  <c r="D350" i="6" s="1"/>
  <c r="M350" i="6"/>
  <c r="I350" i="6"/>
  <c r="L351" i="5"/>
  <c r="M351" i="5"/>
  <c r="I351" i="5"/>
  <c r="D351" i="5"/>
  <c r="Y268" i="20" l="1"/>
  <c r="BB269" i="20"/>
  <c r="BD269" i="20"/>
  <c r="AC268" i="20"/>
  <c r="Z268" i="20"/>
  <c r="AV268" i="20"/>
  <c r="BA269" i="20" s="1"/>
  <c r="X268" i="20"/>
  <c r="W268" i="20"/>
  <c r="AB268" i="20"/>
  <c r="AX268" i="20"/>
  <c r="G358" i="10"/>
  <c r="G357" i="9"/>
  <c r="G357" i="11"/>
  <c r="G351" i="8"/>
  <c r="G351" i="7"/>
  <c r="G350" i="6"/>
  <c r="G351" i="5"/>
  <c r="S267" i="20"/>
  <c r="T268" i="20" s="1"/>
  <c r="U267" i="20"/>
  <c r="AD267" i="20" s="1"/>
  <c r="V267" i="20"/>
  <c r="AE267" i="20" s="1"/>
  <c r="AA267" i="20"/>
  <c r="AC267" i="20"/>
  <c r="AF267" i="20"/>
  <c r="AG267" i="20"/>
  <c r="AH267" i="20"/>
  <c r="AI267" i="20"/>
  <c r="AJ267" i="20"/>
  <c r="AK267" i="20"/>
  <c r="AL267" i="20"/>
  <c r="AM267" i="20"/>
  <c r="AN267" i="20"/>
  <c r="AO267" i="20"/>
  <c r="AP267" i="20"/>
  <c r="AQ267" i="20"/>
  <c r="AR267" i="20"/>
  <c r="AS267" i="20"/>
  <c r="BC268" i="20" s="1"/>
  <c r="AT267" i="20"/>
  <c r="AU267" i="20"/>
  <c r="AW267" i="20"/>
  <c r="AY267" i="20"/>
  <c r="AZ267" i="20"/>
  <c r="M213" i="25"/>
  <c r="K213" i="25"/>
  <c r="I213" i="25"/>
  <c r="B213" i="25"/>
  <c r="D213" i="25"/>
  <c r="L357" i="10"/>
  <c r="M357" i="10"/>
  <c r="I356" i="10"/>
  <c r="C357" i="10"/>
  <c r="D357" i="10"/>
  <c r="L356" i="9"/>
  <c r="M356" i="9"/>
  <c r="I355" i="9"/>
  <c r="C356" i="9"/>
  <c r="D356" i="9"/>
  <c r="L356" i="11"/>
  <c r="M356" i="11"/>
  <c r="I355" i="11"/>
  <c r="C356" i="11"/>
  <c r="D356" i="11"/>
  <c r="L356" i="12"/>
  <c r="D356" i="12" s="1"/>
  <c r="G356" i="12" s="1"/>
  <c r="M356" i="12"/>
  <c r="I355" i="12"/>
  <c r="C356" i="12"/>
  <c r="L350" i="8"/>
  <c r="M350" i="8"/>
  <c r="C350" i="8"/>
  <c r="D350" i="8"/>
  <c r="L350" i="7"/>
  <c r="D350" i="7" s="1"/>
  <c r="G350" i="7" s="1"/>
  <c r="M350" i="7"/>
  <c r="I350" i="7"/>
  <c r="C350" i="7"/>
  <c r="L349" i="6"/>
  <c r="D349" i="6" s="1"/>
  <c r="M349" i="6"/>
  <c r="I349" i="6"/>
  <c r="L350" i="5"/>
  <c r="D350" i="5" s="1"/>
  <c r="M350" i="5"/>
  <c r="I350" i="5"/>
  <c r="Y267" i="20" l="1"/>
  <c r="BD268" i="20"/>
  <c r="BB268" i="20"/>
  <c r="AB267" i="20"/>
  <c r="AX267" i="20"/>
  <c r="Z267" i="20"/>
  <c r="AV267" i="20"/>
  <c r="BA268" i="20" s="1"/>
  <c r="X267" i="20"/>
  <c r="W267" i="20"/>
  <c r="G357" i="10"/>
  <c r="G356" i="9"/>
  <c r="G356" i="11"/>
  <c r="G350" i="8"/>
  <c r="G349" i="6"/>
  <c r="G350" i="5"/>
  <c r="S266" i="20"/>
  <c r="T267" i="20" s="1"/>
  <c r="U266" i="20"/>
  <c r="AD266" i="20" s="1"/>
  <c r="V266" i="20"/>
  <c r="AE266" i="20" s="1"/>
  <c r="AA266" i="20"/>
  <c r="AB266" i="20"/>
  <c r="AF266" i="20"/>
  <c r="AG266" i="20"/>
  <c r="AH266" i="20"/>
  <c r="AI266" i="20"/>
  <c r="AJ266" i="20"/>
  <c r="AK266" i="20"/>
  <c r="AL266" i="20"/>
  <c r="AM266" i="20"/>
  <c r="AN266" i="20"/>
  <c r="AO266" i="20"/>
  <c r="AP266" i="20"/>
  <c r="AQ266" i="20"/>
  <c r="AR266" i="20"/>
  <c r="AS266" i="20"/>
  <c r="BC267" i="20" s="1"/>
  <c r="AT266" i="20"/>
  <c r="AU266" i="20"/>
  <c r="AW266" i="20"/>
  <c r="AY266" i="20"/>
  <c r="AZ266" i="20"/>
  <c r="M212" i="25"/>
  <c r="K212" i="25"/>
  <c r="I212" i="25"/>
  <c r="B212" i="25"/>
  <c r="D212" i="25"/>
  <c r="L356" i="10"/>
  <c r="D356" i="10" s="1"/>
  <c r="M356" i="10"/>
  <c r="I355" i="10"/>
  <c r="C356" i="10"/>
  <c r="L355" i="9"/>
  <c r="D355" i="9" s="1"/>
  <c r="M355" i="9"/>
  <c r="I354" i="9"/>
  <c r="C355" i="9"/>
  <c r="L355" i="11"/>
  <c r="D355" i="11" s="1"/>
  <c r="M355" i="11"/>
  <c r="I354" i="11"/>
  <c r="C355" i="11"/>
  <c r="L355" i="12"/>
  <c r="M355" i="12"/>
  <c r="I354" i="12"/>
  <c r="C355" i="12"/>
  <c r="L349" i="8"/>
  <c r="D349" i="8" s="1"/>
  <c r="M349" i="8"/>
  <c r="I349" i="8"/>
  <c r="C349" i="8"/>
  <c r="L349" i="7"/>
  <c r="D349" i="7" s="1"/>
  <c r="M349" i="7"/>
  <c r="I349" i="7"/>
  <c r="C349" i="7"/>
  <c r="L348" i="6"/>
  <c r="D348" i="6" s="1"/>
  <c r="M348" i="6"/>
  <c r="I348" i="6"/>
  <c r="L349" i="5"/>
  <c r="D349" i="5" s="1"/>
  <c r="M349" i="5"/>
  <c r="I349" i="5"/>
  <c r="D355" i="12" l="1"/>
  <c r="G355" i="12" s="1"/>
  <c r="Y266" i="20"/>
  <c r="AC266" i="20"/>
  <c r="W266" i="20"/>
  <c r="BB267" i="20"/>
  <c r="BD267" i="20"/>
  <c r="AX266" i="20"/>
  <c r="Z266" i="20"/>
  <c r="AV266" i="20"/>
  <c r="BA267" i="20" s="1"/>
  <c r="X266" i="20"/>
  <c r="G356" i="10"/>
  <c r="G355" i="9"/>
  <c r="G355" i="11"/>
  <c r="G349" i="8"/>
  <c r="G349" i="7"/>
  <c r="G348" i="6"/>
  <c r="G349" i="5"/>
  <c r="B266" i="20"/>
  <c r="B267" i="20"/>
  <c r="B268" i="20"/>
  <c r="B269" i="20"/>
  <c r="B270" i="20"/>
  <c r="M211" i="25"/>
  <c r="K211" i="25"/>
  <c r="I211" i="25"/>
  <c r="B211" i="25"/>
  <c r="D211" i="25"/>
  <c r="L355" i="10"/>
  <c r="M355" i="10"/>
  <c r="C355" i="10"/>
  <c r="L354" i="9"/>
  <c r="M354" i="9"/>
  <c r="C354" i="9"/>
  <c r="L354" i="11"/>
  <c r="M354" i="11"/>
  <c r="C354" i="11"/>
  <c r="L354" i="12"/>
  <c r="D354" i="12" s="1"/>
  <c r="M354" i="12"/>
  <c r="C354" i="12"/>
  <c r="L348" i="8"/>
  <c r="M348" i="8"/>
  <c r="I348" i="8"/>
  <c r="C348" i="8"/>
  <c r="L348" i="7"/>
  <c r="M348" i="7"/>
  <c r="I348" i="7"/>
  <c r="C348" i="7"/>
  <c r="L347" i="6"/>
  <c r="D347" i="6" s="1"/>
  <c r="M347" i="6"/>
  <c r="I347" i="6"/>
  <c r="L348" i="5"/>
  <c r="M348" i="5"/>
  <c r="I348" i="5"/>
  <c r="BG268" i="20" l="1"/>
  <c r="BI268" i="20"/>
  <c r="BE268" i="20"/>
  <c r="BF268" i="20"/>
  <c r="BH268" i="20"/>
  <c r="BE267" i="20"/>
  <c r="BG267" i="20"/>
  <c r="BH267" i="20"/>
  <c r="BI267" i="20"/>
  <c r="BF267" i="20"/>
  <c r="BE266" i="20"/>
  <c r="BF266" i="20"/>
  <c r="BI266" i="20"/>
  <c r="BG266" i="20"/>
  <c r="BH266" i="20"/>
  <c r="BE270" i="20"/>
  <c r="BF270" i="20"/>
  <c r="BG270" i="20"/>
  <c r="BH270" i="20"/>
  <c r="BI270" i="20"/>
  <c r="BI269" i="20"/>
  <c r="BE269" i="20"/>
  <c r="BF269" i="20"/>
  <c r="BH269" i="20"/>
  <c r="BG269" i="20"/>
  <c r="S265" i="20"/>
  <c r="T266" i="20" s="1"/>
  <c r="U265" i="20"/>
  <c r="V265" i="20"/>
  <c r="Y265" i="20" s="1"/>
  <c r="AA265" i="20"/>
  <c r="AF265" i="20"/>
  <c r="AG265" i="20"/>
  <c r="AH265" i="20"/>
  <c r="AI265" i="20"/>
  <c r="AJ265" i="20"/>
  <c r="AK265" i="20"/>
  <c r="AL265" i="20"/>
  <c r="AM265" i="20"/>
  <c r="AN265" i="20"/>
  <c r="AO265" i="20"/>
  <c r="AP265" i="20"/>
  <c r="AQ265" i="20"/>
  <c r="AR265" i="20"/>
  <c r="AS265" i="20"/>
  <c r="BC266" i="20" s="1"/>
  <c r="AT265" i="20"/>
  <c r="AU265" i="20"/>
  <c r="AW265" i="20"/>
  <c r="AX265" i="20"/>
  <c r="AY265" i="20"/>
  <c r="AZ265" i="20"/>
  <c r="W265" i="20" l="1"/>
  <c r="BJ269" i="20"/>
  <c r="AD265" i="20"/>
  <c r="AB265" i="20"/>
  <c r="BJ267" i="20"/>
  <c r="AV265" i="20"/>
  <c r="BA266" i="20" s="1"/>
  <c r="X265" i="20"/>
  <c r="Z265" i="20"/>
  <c r="BJ270" i="20"/>
  <c r="AE265" i="20"/>
  <c r="BJ266" i="20"/>
  <c r="BJ268" i="20"/>
  <c r="BD266" i="20"/>
  <c r="BB266" i="20"/>
  <c r="AC265" i="20"/>
  <c r="D355" i="10"/>
  <c r="I354" i="10"/>
  <c r="D354" i="9"/>
  <c r="I353" i="9"/>
  <c r="D354" i="11"/>
  <c r="I353" i="11"/>
  <c r="G354" i="12"/>
  <c r="I353" i="12"/>
  <c r="D348" i="8"/>
  <c r="D348" i="7"/>
  <c r="D348" i="5"/>
  <c r="G355" i="10" l="1"/>
  <c r="G354" i="9"/>
  <c r="G354" i="11"/>
  <c r="G348" i="8"/>
  <c r="G348" i="7"/>
  <c r="G347" i="6"/>
  <c r="G348" i="5"/>
  <c r="S264" i="20"/>
  <c r="T265" i="20" s="1"/>
  <c r="U264" i="20"/>
  <c r="V264" i="20"/>
  <c r="Y264" i="20" s="1"/>
  <c r="AA264" i="20"/>
  <c r="AF264" i="20"/>
  <c r="AG264" i="20"/>
  <c r="AH264" i="20"/>
  <c r="AI264" i="20"/>
  <c r="AJ264" i="20"/>
  <c r="AK264" i="20"/>
  <c r="AL264" i="20"/>
  <c r="AM264" i="20"/>
  <c r="AN264" i="20"/>
  <c r="AO264" i="20"/>
  <c r="AP264" i="20"/>
  <c r="AQ264" i="20"/>
  <c r="AR264" i="20"/>
  <c r="AS264" i="20"/>
  <c r="BC265" i="20" s="1"/>
  <c r="AT264" i="20"/>
  <c r="AU264" i="20"/>
  <c r="AW264" i="20"/>
  <c r="AY264" i="20"/>
  <c r="AZ264" i="20"/>
  <c r="M210" i="25"/>
  <c r="K210" i="25"/>
  <c r="I210" i="25"/>
  <c r="B210" i="25"/>
  <c r="D210" i="25"/>
  <c r="L354" i="10"/>
  <c r="D354" i="10" s="1"/>
  <c r="M354" i="10"/>
  <c r="I353" i="10"/>
  <c r="C354" i="10"/>
  <c r="L353" i="9"/>
  <c r="D353" i="9" s="1"/>
  <c r="M353" i="9"/>
  <c r="I352" i="9"/>
  <c r="C353" i="9"/>
  <c r="L353" i="11"/>
  <c r="M353" i="11"/>
  <c r="I352" i="11"/>
  <c r="C353" i="11"/>
  <c r="D353" i="11"/>
  <c r="L353" i="12"/>
  <c r="D353" i="12" s="1"/>
  <c r="G353" i="12" s="1"/>
  <c r="M353" i="12"/>
  <c r="I352" i="12"/>
  <c r="C353" i="12"/>
  <c r="L347" i="8"/>
  <c r="D347" i="8" s="1"/>
  <c r="M347" i="8"/>
  <c r="I347" i="8"/>
  <c r="C347" i="8"/>
  <c r="L347" i="7"/>
  <c r="M347" i="7"/>
  <c r="I347" i="7"/>
  <c r="C347" i="7"/>
  <c r="D347" i="7"/>
  <c r="L346" i="6"/>
  <c r="D346" i="6" s="1"/>
  <c r="M346" i="6"/>
  <c r="I346" i="6"/>
  <c r="L347" i="5"/>
  <c r="D347" i="5" s="1"/>
  <c r="M347" i="5"/>
  <c r="I347" i="5"/>
  <c r="W264" i="20" l="1"/>
  <c r="BB265" i="20"/>
  <c r="BD265" i="20"/>
  <c r="AE264" i="20"/>
  <c r="AC264" i="20"/>
  <c r="Z264" i="20"/>
  <c r="AX264" i="20"/>
  <c r="AD264" i="20"/>
  <c r="X264" i="20"/>
  <c r="AV264" i="20"/>
  <c r="BA265" i="20" s="1"/>
  <c r="AB264" i="20"/>
  <c r="G354" i="10"/>
  <c r="G353" i="9"/>
  <c r="G353" i="11"/>
  <c r="G347" i="8"/>
  <c r="G347" i="7"/>
  <c r="G346" i="6"/>
  <c r="G347" i="5"/>
  <c r="S263" i="20"/>
  <c r="T264" i="20" s="1"/>
  <c r="U263" i="20"/>
  <c r="X263" i="20" s="1"/>
  <c r="V263" i="20"/>
  <c r="Y263" i="20" s="1"/>
  <c r="AA263" i="20"/>
  <c r="AB263" i="20"/>
  <c r="AF263" i="20"/>
  <c r="AG263" i="20"/>
  <c r="AH263" i="20"/>
  <c r="AI263" i="20"/>
  <c r="AJ263" i="20"/>
  <c r="AK263" i="20"/>
  <c r="AL263" i="20"/>
  <c r="AM263" i="20"/>
  <c r="AN263" i="20"/>
  <c r="AO263" i="20"/>
  <c r="AP263" i="20"/>
  <c r="AQ263" i="20"/>
  <c r="AR263" i="20"/>
  <c r="AS263" i="20"/>
  <c r="BC264" i="20" s="1"/>
  <c r="AT263" i="20"/>
  <c r="AU263" i="20"/>
  <c r="AV263" i="20"/>
  <c r="BA264" i="20" s="1"/>
  <c r="AW263" i="20"/>
  <c r="AY263" i="20"/>
  <c r="AZ263" i="20"/>
  <c r="M209" i="25"/>
  <c r="K209" i="25"/>
  <c r="I209" i="25"/>
  <c r="B209" i="25"/>
  <c r="D209" i="25"/>
  <c r="L353" i="10"/>
  <c r="D353" i="10" s="1"/>
  <c r="M353" i="10"/>
  <c r="I352" i="10"/>
  <c r="C353" i="10"/>
  <c r="L352" i="9"/>
  <c r="D352" i="9" s="1"/>
  <c r="M352" i="9"/>
  <c r="I351" i="9"/>
  <c r="C352" i="9"/>
  <c r="L352" i="11"/>
  <c r="M352" i="11"/>
  <c r="I351" i="11"/>
  <c r="G352" i="11"/>
  <c r="C352" i="11"/>
  <c r="D352" i="11"/>
  <c r="L352" i="12"/>
  <c r="D352" i="12" s="1"/>
  <c r="G352" i="12" s="1"/>
  <c r="M352" i="12"/>
  <c r="I351" i="12"/>
  <c r="C352" i="12"/>
  <c r="L346" i="8"/>
  <c r="M346" i="8"/>
  <c r="I346" i="8"/>
  <c r="C346" i="8"/>
  <c r="D346" i="8"/>
  <c r="G346" i="8" s="1"/>
  <c r="L346" i="7"/>
  <c r="D346" i="7" s="1"/>
  <c r="G346" i="7" s="1"/>
  <c r="M346" i="7"/>
  <c r="I346" i="7"/>
  <c r="C346" i="7"/>
  <c r="L345" i="6"/>
  <c r="D345" i="6" s="1"/>
  <c r="M345" i="6"/>
  <c r="I345" i="6"/>
  <c r="L346" i="5"/>
  <c r="D346" i="5" s="1"/>
  <c r="M346" i="5"/>
  <c r="I346" i="5"/>
  <c r="W263" i="20" l="1"/>
  <c r="AE263" i="20"/>
  <c r="AD263" i="20"/>
  <c r="BB264" i="20"/>
  <c r="BD264" i="20"/>
  <c r="Z263" i="20"/>
  <c r="AX263" i="20"/>
  <c r="AC263" i="20"/>
  <c r="G353" i="10"/>
  <c r="G352" i="9"/>
  <c r="G345" i="6"/>
  <c r="G346" i="5"/>
  <c r="S262" i="20"/>
  <c r="T263" i="20" s="1"/>
  <c r="U262" i="20"/>
  <c r="V262" i="20"/>
  <c r="Y262" i="20" s="1"/>
  <c r="AA262" i="20"/>
  <c r="AF262" i="20"/>
  <c r="AG262" i="20"/>
  <c r="AH262" i="20"/>
  <c r="AI262" i="20"/>
  <c r="AJ262" i="20"/>
  <c r="AK262" i="20"/>
  <c r="AL262" i="20"/>
  <c r="AM262" i="20"/>
  <c r="AN262" i="20"/>
  <c r="AO262" i="20"/>
  <c r="AP262" i="20"/>
  <c r="AQ262" i="20"/>
  <c r="AR262" i="20"/>
  <c r="AS262" i="20"/>
  <c r="BC263" i="20" s="1"/>
  <c r="AT262" i="20"/>
  <c r="AU262" i="20"/>
  <c r="AW262" i="20"/>
  <c r="AY262" i="20"/>
  <c r="AZ262" i="20"/>
  <c r="M208" i="25"/>
  <c r="K208" i="25"/>
  <c r="I208" i="25"/>
  <c r="B208" i="25"/>
  <c r="D208" i="25"/>
  <c r="L352" i="10"/>
  <c r="M352" i="10"/>
  <c r="I351" i="10"/>
  <c r="C352" i="10"/>
  <c r="L351" i="9"/>
  <c r="M351" i="9"/>
  <c r="I350" i="9"/>
  <c r="C351" i="9"/>
  <c r="L351" i="11"/>
  <c r="M351" i="11"/>
  <c r="I350" i="11"/>
  <c r="C351" i="11"/>
  <c r="L351" i="12"/>
  <c r="D351" i="12" s="1"/>
  <c r="G351" i="12" s="1"/>
  <c r="M351" i="12"/>
  <c r="I350" i="12"/>
  <c r="C351" i="12"/>
  <c r="L345" i="8"/>
  <c r="M345" i="8"/>
  <c r="I345" i="8"/>
  <c r="C345" i="8"/>
  <c r="D345" i="8"/>
  <c r="G345" i="8" s="1"/>
  <c r="L345" i="7"/>
  <c r="D345" i="7" s="1"/>
  <c r="M345" i="7"/>
  <c r="I345" i="7"/>
  <c r="C345" i="7"/>
  <c r="L344" i="6"/>
  <c r="D344" i="6" s="1"/>
  <c r="M344" i="6"/>
  <c r="I344" i="6"/>
  <c r="L345" i="5"/>
  <c r="D345" i="5" s="1"/>
  <c r="M345" i="5"/>
  <c r="I345" i="5"/>
  <c r="D352" i="10"/>
  <c r="D351" i="9"/>
  <c r="G351" i="9" s="1"/>
  <c r="D351" i="11"/>
  <c r="AE262" i="20" l="1"/>
  <c r="Z262" i="20"/>
  <c r="AC262" i="20"/>
  <c r="AV262" i="20"/>
  <c r="BA263" i="20" s="1"/>
  <c r="AB262" i="20"/>
  <c r="BB263" i="20"/>
  <c r="BD263" i="20"/>
  <c r="X262" i="20"/>
  <c r="W262" i="20"/>
  <c r="AX262" i="20"/>
  <c r="AD262" i="20"/>
  <c r="G352" i="10"/>
  <c r="G351" i="11"/>
  <c r="G345" i="7"/>
  <c r="G344" i="6"/>
  <c r="G345" i="5"/>
  <c r="S261" i="20"/>
  <c r="T262" i="20" s="1"/>
  <c r="U261" i="20"/>
  <c r="X261" i="20" s="1"/>
  <c r="V261" i="20"/>
  <c r="Y261" i="20" s="1"/>
  <c r="AA261" i="20"/>
  <c r="AF261" i="20"/>
  <c r="AG261" i="20"/>
  <c r="AH261" i="20"/>
  <c r="AI261" i="20"/>
  <c r="AJ261" i="20"/>
  <c r="AK261" i="20"/>
  <c r="AL261" i="20"/>
  <c r="AM261" i="20"/>
  <c r="AN261" i="20"/>
  <c r="AO261" i="20"/>
  <c r="AP261" i="20"/>
  <c r="AQ261" i="20"/>
  <c r="AR261" i="20"/>
  <c r="AS261" i="20"/>
  <c r="BC262" i="20" s="1"/>
  <c r="AT261" i="20"/>
  <c r="AU261" i="20"/>
  <c r="AW261" i="20"/>
  <c r="AY261" i="20"/>
  <c r="AZ261" i="20"/>
  <c r="M207" i="25"/>
  <c r="K207" i="25"/>
  <c r="I207" i="25"/>
  <c r="B207" i="25"/>
  <c r="D207" i="25"/>
  <c r="L351" i="10"/>
  <c r="M351" i="10"/>
  <c r="I350" i="10"/>
  <c r="C351" i="10"/>
  <c r="D351" i="10"/>
  <c r="L350" i="9"/>
  <c r="D350" i="9" s="1"/>
  <c r="M350" i="9"/>
  <c r="I349" i="9"/>
  <c r="C350" i="9"/>
  <c r="L350" i="11"/>
  <c r="M350" i="11"/>
  <c r="I349" i="11"/>
  <c r="C350" i="11"/>
  <c r="D350" i="11"/>
  <c r="L350" i="12"/>
  <c r="M350" i="12"/>
  <c r="I349" i="12"/>
  <c r="C350" i="12"/>
  <c r="L344" i="8"/>
  <c r="D344" i="8" s="1"/>
  <c r="M344" i="8"/>
  <c r="I344" i="8"/>
  <c r="C344" i="8"/>
  <c r="L344" i="7"/>
  <c r="M344" i="7"/>
  <c r="I344" i="7"/>
  <c r="C344" i="7"/>
  <c r="D344" i="7"/>
  <c r="L343" i="6"/>
  <c r="D343" i="6" s="1"/>
  <c r="M343" i="6"/>
  <c r="I343" i="6"/>
  <c r="L344" i="5"/>
  <c r="D344" i="5" s="1"/>
  <c r="M344" i="5"/>
  <c r="I344" i="5"/>
  <c r="D350" i="12" l="1"/>
  <c r="G350" i="12" s="1"/>
  <c r="BB262" i="20"/>
  <c r="BD262" i="20"/>
  <c r="AE261" i="20"/>
  <c r="AC261" i="20"/>
  <c r="AX261" i="20"/>
  <c r="W261" i="20"/>
  <c r="AV261" i="20"/>
  <c r="BA262" i="20" s="1"/>
  <c r="AD261" i="20"/>
  <c r="Z261" i="20"/>
  <c r="AB261" i="20"/>
  <c r="G351" i="10"/>
  <c r="G350" i="9"/>
  <c r="G350" i="11"/>
  <c r="G344" i="8"/>
  <c r="G344" i="7"/>
  <c r="G343" i="6"/>
  <c r="G344" i="5"/>
  <c r="M206" i="25"/>
  <c r="K206" i="25"/>
  <c r="I206" i="25"/>
  <c r="B206" i="25"/>
  <c r="D206" i="25"/>
  <c r="L350" i="10"/>
  <c r="M350" i="10"/>
  <c r="C350" i="10"/>
  <c r="L349" i="9"/>
  <c r="M349" i="9"/>
  <c r="C349" i="9"/>
  <c r="L349" i="11"/>
  <c r="M349" i="11"/>
  <c r="C349" i="11"/>
  <c r="L349" i="12"/>
  <c r="D349" i="12" s="1"/>
  <c r="M349" i="12"/>
  <c r="C349" i="12"/>
  <c r="L343" i="8"/>
  <c r="M343" i="8"/>
  <c r="I343" i="8"/>
  <c r="C343" i="8"/>
  <c r="L343" i="7"/>
  <c r="M343" i="7"/>
  <c r="I343" i="7"/>
  <c r="C343" i="7"/>
  <c r="L342" i="6"/>
  <c r="D342" i="6" s="1"/>
  <c r="M342" i="6"/>
  <c r="I342" i="6"/>
  <c r="L343" i="5"/>
  <c r="M343" i="5"/>
  <c r="I343" i="5"/>
  <c r="S260" i="20" l="1"/>
  <c r="T261" i="20" s="1"/>
  <c r="U260" i="20"/>
  <c r="AB260" i="20" s="1"/>
  <c r="V260" i="20"/>
  <c r="AC260" i="20" s="1"/>
  <c r="AA260" i="20"/>
  <c r="AF260" i="20"/>
  <c r="AG260" i="20"/>
  <c r="AH260" i="20"/>
  <c r="AI260" i="20"/>
  <c r="AJ260" i="20"/>
  <c r="AK260" i="20"/>
  <c r="AL260" i="20"/>
  <c r="AM260" i="20"/>
  <c r="AN260" i="20"/>
  <c r="AO260" i="20"/>
  <c r="AP260" i="20"/>
  <c r="AQ260" i="20"/>
  <c r="AR260" i="20"/>
  <c r="AS260" i="20"/>
  <c r="BC261" i="20" s="1"/>
  <c r="AT260" i="20"/>
  <c r="AU260" i="20"/>
  <c r="AW260" i="20"/>
  <c r="AY260" i="20"/>
  <c r="AZ260" i="20"/>
  <c r="B261" i="20"/>
  <c r="B262" i="20"/>
  <c r="B263" i="20"/>
  <c r="B264" i="20"/>
  <c r="B265" i="20"/>
  <c r="D350" i="10"/>
  <c r="I349" i="10"/>
  <c r="D349" i="9"/>
  <c r="I348" i="9"/>
  <c r="D349" i="11"/>
  <c r="I348" i="11"/>
  <c r="G349" i="12"/>
  <c r="I348" i="12"/>
  <c r="D343" i="8"/>
  <c r="D343" i="7"/>
  <c r="D343" i="5"/>
  <c r="Y260" i="20" l="1"/>
  <c r="AE260" i="20"/>
  <c r="W260" i="20"/>
  <c r="AV260" i="20"/>
  <c r="BA261" i="20" s="1"/>
  <c r="Z260" i="20"/>
  <c r="AX260" i="20"/>
  <c r="AD260" i="20"/>
  <c r="X260" i="20"/>
  <c r="BH265" i="20"/>
  <c r="BE265" i="20"/>
  <c r="BF265" i="20"/>
  <c r="BG265" i="20"/>
  <c r="BI265" i="20"/>
  <c r="BG264" i="20"/>
  <c r="BE264" i="20"/>
  <c r="BI264" i="20"/>
  <c r="BF264" i="20"/>
  <c r="BH264" i="20"/>
  <c r="BH262" i="20"/>
  <c r="BI262" i="20"/>
  <c r="BE262" i="20"/>
  <c r="BG262" i="20"/>
  <c r="BF262" i="20"/>
  <c r="BF263" i="20"/>
  <c r="BG263" i="20"/>
  <c r="BH263" i="20"/>
  <c r="BI263" i="20"/>
  <c r="BE263" i="20"/>
  <c r="BE261" i="20"/>
  <c r="BF261" i="20"/>
  <c r="BG261" i="20"/>
  <c r="BH261" i="20"/>
  <c r="BI261" i="20"/>
  <c r="BD261" i="20"/>
  <c r="BB261" i="20"/>
  <c r="G350" i="10"/>
  <c r="G349" i="9"/>
  <c r="G349" i="11"/>
  <c r="G343" i="8"/>
  <c r="G343" i="7"/>
  <c r="G342" i="6"/>
  <c r="G343" i="5"/>
  <c r="S259" i="20"/>
  <c r="T260" i="20" s="1"/>
  <c r="U259" i="20"/>
  <c r="V259" i="20"/>
  <c r="AE259" i="20" s="1"/>
  <c r="AA259" i="20"/>
  <c r="AF259" i="20"/>
  <c r="AG259" i="20"/>
  <c r="AH259" i="20"/>
  <c r="AI259" i="20"/>
  <c r="AJ259" i="20"/>
  <c r="AK259" i="20"/>
  <c r="AL259" i="20"/>
  <c r="AM259" i="20"/>
  <c r="AN259" i="20"/>
  <c r="AO259" i="20"/>
  <c r="AP259" i="20"/>
  <c r="AQ259" i="20"/>
  <c r="AR259" i="20"/>
  <c r="AS259" i="20"/>
  <c r="BC260" i="20" s="1"/>
  <c r="AT259" i="20"/>
  <c r="AU259" i="20"/>
  <c r="AW259" i="20"/>
  <c r="AY259" i="20"/>
  <c r="AZ259" i="20"/>
  <c r="M205" i="25"/>
  <c r="K205" i="25"/>
  <c r="I205" i="25"/>
  <c r="B205" i="25"/>
  <c r="D205" i="25"/>
  <c r="L349" i="10"/>
  <c r="M349" i="10"/>
  <c r="I348" i="10"/>
  <c r="G349" i="10"/>
  <c r="C349" i="10"/>
  <c r="D349" i="10"/>
  <c r="L348" i="9"/>
  <c r="M348" i="9"/>
  <c r="I347" i="9"/>
  <c r="C348" i="9"/>
  <c r="D348" i="9"/>
  <c r="L348" i="11"/>
  <c r="M348" i="11"/>
  <c r="I347" i="11"/>
  <c r="C348" i="11"/>
  <c r="D348" i="11"/>
  <c r="L348" i="12"/>
  <c r="D348" i="12" s="1"/>
  <c r="G348" i="12" s="1"/>
  <c r="M348" i="12"/>
  <c r="I347" i="12"/>
  <c r="C348" i="12"/>
  <c r="L342" i="8"/>
  <c r="M342" i="8"/>
  <c r="I342" i="8"/>
  <c r="C342" i="8"/>
  <c r="D342" i="8"/>
  <c r="G342" i="8" s="1"/>
  <c r="L342" i="7"/>
  <c r="D342" i="7" s="1"/>
  <c r="M342" i="7"/>
  <c r="I342" i="7"/>
  <c r="C342" i="7"/>
  <c r="L341" i="6"/>
  <c r="D341" i="6" s="1"/>
  <c r="M341" i="6"/>
  <c r="I341" i="6"/>
  <c r="L342" i="5"/>
  <c r="D342" i="5" s="1"/>
  <c r="M342" i="5"/>
  <c r="I342" i="5"/>
  <c r="AC259" i="20" l="1"/>
  <c r="W259" i="20"/>
  <c r="Y259" i="20"/>
  <c r="AV259" i="20"/>
  <c r="BA260" i="20" s="1"/>
  <c r="X259" i="20"/>
  <c r="BJ263" i="20"/>
  <c r="BJ264" i="20"/>
  <c r="BJ261" i="20"/>
  <c r="BJ262" i="20"/>
  <c r="AB259" i="20"/>
  <c r="BJ265" i="20"/>
  <c r="BB260" i="20"/>
  <c r="BD260" i="20"/>
  <c r="AX259" i="20"/>
  <c r="AD259" i="20"/>
  <c r="Z259" i="20"/>
  <c r="G348" i="9"/>
  <c r="G348" i="11"/>
  <c r="G342" i="7"/>
  <c r="G341" i="6"/>
  <c r="G342" i="5"/>
  <c r="S258" i="20"/>
  <c r="T259" i="20" s="1"/>
  <c r="U258" i="20"/>
  <c r="V258" i="20"/>
  <c r="Y258" i="20" s="1"/>
  <c r="AA258" i="20"/>
  <c r="AF258" i="20"/>
  <c r="AG258" i="20"/>
  <c r="AH258" i="20"/>
  <c r="AI258" i="20"/>
  <c r="AJ258" i="20"/>
  <c r="AK258" i="20"/>
  <c r="AL258" i="20"/>
  <c r="AM258" i="20"/>
  <c r="AN258" i="20"/>
  <c r="AO258" i="20"/>
  <c r="AP258" i="20"/>
  <c r="AQ258" i="20"/>
  <c r="AR258" i="20"/>
  <c r="AS258" i="20"/>
  <c r="BC259" i="20" s="1"/>
  <c r="AT258" i="20"/>
  <c r="AU258" i="20"/>
  <c r="AW258" i="20"/>
  <c r="AY258" i="20"/>
  <c r="AZ258" i="20"/>
  <c r="B258" i="20"/>
  <c r="BE258" i="20" s="1"/>
  <c r="Z258" i="20" l="1"/>
  <c r="AV258" i="20"/>
  <c r="BA259" i="20" s="1"/>
  <c r="AC258" i="20"/>
  <c r="AB258" i="20"/>
  <c r="AE258" i="20"/>
  <c r="BB259" i="20"/>
  <c r="BD259" i="20"/>
  <c r="X258" i="20"/>
  <c r="BH258" i="20"/>
  <c r="BF258" i="20"/>
  <c r="BI258" i="20"/>
  <c r="W258" i="20"/>
  <c r="AX258" i="20"/>
  <c r="AD258" i="20"/>
  <c r="I340" i="8"/>
  <c r="I341" i="8"/>
  <c r="I340" i="7"/>
  <c r="I341" i="7"/>
  <c r="I340" i="6"/>
  <c r="I339" i="6"/>
  <c r="I340" i="5"/>
  <c r="I341" i="5"/>
  <c r="M204" i="25"/>
  <c r="K204" i="25"/>
  <c r="I204" i="25"/>
  <c r="B204" i="25"/>
  <c r="D204" i="25"/>
  <c r="L348" i="10"/>
  <c r="M348" i="10"/>
  <c r="I347" i="10"/>
  <c r="C348" i="10"/>
  <c r="D348" i="10"/>
  <c r="L347" i="9"/>
  <c r="D347" i="9" s="1"/>
  <c r="M347" i="9"/>
  <c r="I346" i="9"/>
  <c r="C347" i="9"/>
  <c r="L347" i="11"/>
  <c r="D347" i="11" s="1"/>
  <c r="M347" i="11"/>
  <c r="I346" i="11"/>
  <c r="C347" i="11"/>
  <c r="L347" i="12"/>
  <c r="M347" i="12"/>
  <c r="I346" i="12"/>
  <c r="C347" i="12"/>
  <c r="L341" i="8"/>
  <c r="D341" i="8" s="1"/>
  <c r="M341" i="8"/>
  <c r="C341" i="8"/>
  <c r="L341" i="7"/>
  <c r="D341" i="7" s="1"/>
  <c r="M341" i="7"/>
  <c r="C341" i="7"/>
  <c r="L340" i="6"/>
  <c r="D340" i="6" s="1"/>
  <c r="M340" i="6"/>
  <c r="L341" i="5"/>
  <c r="D341" i="5" s="1"/>
  <c r="G341" i="5" s="1"/>
  <c r="M341" i="5"/>
  <c r="D347" i="12" l="1"/>
  <c r="G347" i="12" s="1"/>
  <c r="G341" i="7"/>
  <c r="G348" i="10"/>
  <c r="G347" i="9"/>
  <c r="G347" i="11"/>
  <c r="G341" i="8"/>
  <c r="G340" i="6"/>
  <c r="I339" i="7"/>
  <c r="I339" i="8"/>
  <c r="I346" i="10"/>
  <c r="I345" i="9"/>
  <c r="I345" i="11"/>
  <c r="I345" i="12"/>
  <c r="I338" i="6"/>
  <c r="M203" i="25"/>
  <c r="K203" i="25"/>
  <c r="I203" i="25"/>
  <c r="B203" i="25"/>
  <c r="D203" i="25"/>
  <c r="L347" i="10"/>
  <c r="M347" i="10"/>
  <c r="I345" i="10"/>
  <c r="C347" i="10"/>
  <c r="D347" i="10"/>
  <c r="L346" i="9"/>
  <c r="M346" i="9"/>
  <c r="I344" i="9"/>
  <c r="C346" i="9"/>
  <c r="D346" i="9"/>
  <c r="L346" i="11"/>
  <c r="M346" i="11"/>
  <c r="I344" i="11"/>
  <c r="C346" i="11"/>
  <c r="D346" i="11"/>
  <c r="L346" i="12"/>
  <c r="D346" i="12" s="1"/>
  <c r="G346" i="12" s="1"/>
  <c r="M346" i="12"/>
  <c r="I344" i="12"/>
  <c r="C346" i="12"/>
  <c r="L340" i="8"/>
  <c r="D340" i="8" s="1"/>
  <c r="M340" i="8"/>
  <c r="I338" i="8"/>
  <c r="C340" i="8"/>
  <c r="L340" i="7"/>
  <c r="D340" i="7" s="1"/>
  <c r="M340" i="7"/>
  <c r="I338" i="7"/>
  <c r="C340" i="7"/>
  <c r="L339" i="6"/>
  <c r="D339" i="6" s="1"/>
  <c r="M339" i="6"/>
  <c r="I337" i="6"/>
  <c r="L340" i="5"/>
  <c r="D340" i="5" s="1"/>
  <c r="M340" i="5"/>
  <c r="I339" i="5"/>
  <c r="G347" i="10" l="1"/>
  <c r="G346" i="9"/>
  <c r="G346" i="11"/>
  <c r="G340" i="8"/>
  <c r="G340" i="7"/>
  <c r="G339" i="6"/>
  <c r="G340" i="5"/>
  <c r="M202" i="25"/>
  <c r="K202" i="25"/>
  <c r="I202" i="25"/>
  <c r="L346" i="10"/>
  <c r="M346" i="10"/>
  <c r="C346" i="10"/>
  <c r="L345" i="9"/>
  <c r="M345" i="9"/>
  <c r="C345" i="9"/>
  <c r="L345" i="11"/>
  <c r="M345" i="11"/>
  <c r="C345" i="11"/>
  <c r="L345" i="12"/>
  <c r="D345" i="12" s="1"/>
  <c r="M345" i="12"/>
  <c r="C345" i="12"/>
  <c r="L339" i="8"/>
  <c r="M339" i="8"/>
  <c r="C339" i="8"/>
  <c r="L339" i="7"/>
  <c r="M339" i="7"/>
  <c r="C339" i="7"/>
  <c r="L338" i="6"/>
  <c r="D338" i="6" s="1"/>
  <c r="M338" i="6"/>
  <c r="L339" i="5"/>
  <c r="M339" i="5"/>
  <c r="B202" i="25" l="1"/>
  <c r="D202" i="25"/>
  <c r="D346" i="10"/>
  <c r="D345" i="9"/>
  <c r="D345" i="11"/>
  <c r="G345" i="12"/>
  <c r="D339" i="8"/>
  <c r="D339" i="7"/>
  <c r="D339" i="5"/>
  <c r="B260" i="20"/>
  <c r="B259" i="20"/>
  <c r="BI259" i="20" l="1"/>
  <c r="BG259" i="20"/>
  <c r="BE259" i="20"/>
  <c r="BF259" i="20"/>
  <c r="BH259" i="20"/>
  <c r="BG260" i="20"/>
  <c r="BH260" i="20"/>
  <c r="BE260" i="20"/>
  <c r="BI260" i="20"/>
  <c r="BF260" i="20"/>
  <c r="G346" i="10"/>
  <c r="G345" i="9"/>
  <c r="G345" i="11"/>
  <c r="G339" i="8"/>
  <c r="G339" i="7"/>
  <c r="G338" i="6"/>
  <c r="G339" i="5"/>
  <c r="M201" i="25"/>
  <c r="K201" i="25"/>
  <c r="I201" i="25"/>
  <c r="B201" i="25"/>
  <c r="D201" i="25"/>
  <c r="L345" i="10"/>
  <c r="M345" i="10"/>
  <c r="C345" i="10"/>
  <c r="L344" i="9"/>
  <c r="M344" i="9"/>
  <c r="C344" i="9"/>
  <c r="L344" i="11"/>
  <c r="M344" i="11"/>
  <c r="C344" i="11"/>
  <c r="L344" i="12"/>
  <c r="D344" i="12" s="1"/>
  <c r="M344" i="12"/>
  <c r="C344" i="12"/>
  <c r="L338" i="8"/>
  <c r="M338" i="8"/>
  <c r="C338" i="8"/>
  <c r="L338" i="7"/>
  <c r="M338" i="7"/>
  <c r="C338" i="7"/>
  <c r="L337" i="6"/>
  <c r="D337" i="6" s="1"/>
  <c r="M337" i="6"/>
  <c r="L338" i="5"/>
  <c r="M338" i="5"/>
  <c r="I338" i="5"/>
  <c r="BJ260" i="20" l="1"/>
  <c r="BJ259" i="20"/>
  <c r="S257" i="20"/>
  <c r="T258" i="20" s="1"/>
  <c r="U257" i="20"/>
  <c r="V257" i="20"/>
  <c r="AE257" i="20" s="1"/>
  <c r="AA257" i="20"/>
  <c r="AC257" i="20"/>
  <c r="AF257" i="20"/>
  <c r="AG257" i="20"/>
  <c r="AH257" i="20"/>
  <c r="AI257" i="20"/>
  <c r="AJ257" i="20"/>
  <c r="AK257" i="20"/>
  <c r="AL257" i="20"/>
  <c r="AM257" i="20"/>
  <c r="AN257" i="20"/>
  <c r="AO257" i="20"/>
  <c r="AP257" i="20"/>
  <c r="AQ257" i="20"/>
  <c r="AR257" i="20"/>
  <c r="AS257" i="20"/>
  <c r="BC258" i="20" s="1"/>
  <c r="AT257" i="20"/>
  <c r="AU257" i="20"/>
  <c r="AW257" i="20"/>
  <c r="AY257" i="20"/>
  <c r="AZ257" i="20"/>
  <c r="D345" i="10"/>
  <c r="I344" i="10"/>
  <c r="D344" i="9"/>
  <c r="I343" i="9"/>
  <c r="D344" i="11"/>
  <c r="I343" i="11"/>
  <c r="G344" i="12"/>
  <c r="I343" i="12"/>
  <c r="D338" i="8"/>
  <c r="D338" i="7"/>
  <c r="D338" i="5"/>
  <c r="BB258" i="20" l="1"/>
  <c r="BD258" i="20"/>
  <c r="W257" i="20"/>
  <c r="AB257" i="20"/>
  <c r="AV257" i="20"/>
  <c r="AD257" i="20"/>
  <c r="Z257" i="20"/>
  <c r="AX257" i="20"/>
  <c r="G345" i="10"/>
  <c r="G344" i="9"/>
  <c r="G344" i="11"/>
  <c r="G338" i="8"/>
  <c r="G338" i="7"/>
  <c r="G337" i="6"/>
  <c r="G338" i="5"/>
  <c r="Y257" i="20"/>
  <c r="X257" i="20"/>
  <c r="G343" i="11"/>
  <c r="I342" i="11"/>
  <c r="M200" i="25"/>
  <c r="K200" i="25"/>
  <c r="I200" i="25"/>
  <c r="B200" i="25"/>
  <c r="D200" i="25"/>
  <c r="L344" i="10"/>
  <c r="M344" i="10"/>
  <c r="I343" i="10"/>
  <c r="C344" i="10"/>
  <c r="D344" i="10"/>
  <c r="L343" i="9"/>
  <c r="M343" i="9"/>
  <c r="I342" i="9"/>
  <c r="C343" i="9"/>
  <c r="D343" i="9"/>
  <c r="L343" i="11"/>
  <c r="M343" i="11"/>
  <c r="C343" i="11"/>
  <c r="D343" i="11"/>
  <c r="L343" i="12"/>
  <c r="M343" i="12"/>
  <c r="I342" i="12"/>
  <c r="C343" i="12"/>
  <c r="L337" i="8"/>
  <c r="D337" i="8" s="1"/>
  <c r="M337" i="8"/>
  <c r="I337" i="8"/>
  <c r="C337" i="8"/>
  <c r="L337" i="7"/>
  <c r="D337" i="7" s="1"/>
  <c r="M337" i="7"/>
  <c r="I337" i="7"/>
  <c r="C337" i="7"/>
  <c r="L336" i="6"/>
  <c r="D336" i="6" s="1"/>
  <c r="M336" i="6"/>
  <c r="I336" i="6"/>
  <c r="L337" i="5"/>
  <c r="D337" i="5" s="1"/>
  <c r="M337" i="5"/>
  <c r="I337" i="5"/>
  <c r="D343" i="12" l="1"/>
  <c r="G343" i="12" s="1"/>
  <c r="BA258" i="20"/>
  <c r="BG258" i="20"/>
  <c r="BJ258" i="20" s="1"/>
  <c r="G344" i="10"/>
  <c r="G343" i="9"/>
  <c r="G337" i="8"/>
  <c r="G337" i="7"/>
  <c r="G336" i="6"/>
  <c r="G337" i="5"/>
  <c r="S256" i="20"/>
  <c r="T257" i="20" s="1"/>
  <c r="U256" i="20"/>
  <c r="V256" i="20"/>
  <c r="AE256" i="20" s="1"/>
  <c r="AA256" i="20"/>
  <c r="AC256" i="20"/>
  <c r="AF256" i="20"/>
  <c r="AG256" i="20"/>
  <c r="AH256" i="20"/>
  <c r="AI256" i="20"/>
  <c r="AJ256" i="20"/>
  <c r="AK256" i="20"/>
  <c r="AL256" i="20"/>
  <c r="AM256" i="20"/>
  <c r="AN256" i="20"/>
  <c r="AO256" i="20"/>
  <c r="AP256" i="20"/>
  <c r="AQ256" i="20"/>
  <c r="AR256" i="20"/>
  <c r="AS256" i="20"/>
  <c r="BC257" i="20" s="1"/>
  <c r="AT256" i="20"/>
  <c r="AU256" i="20"/>
  <c r="AW256" i="20"/>
  <c r="AY256" i="20"/>
  <c r="AZ256" i="20"/>
  <c r="W256" i="20" l="1"/>
  <c r="Y256" i="20"/>
  <c r="AV256" i="20"/>
  <c r="BA257" i="20" s="1"/>
  <c r="AB256" i="20"/>
  <c r="AX256" i="20"/>
  <c r="BB257" i="20"/>
  <c r="BD257" i="20"/>
  <c r="AD256" i="20"/>
  <c r="Z256" i="20"/>
  <c r="X256" i="20"/>
  <c r="S255" i="20"/>
  <c r="T256" i="20" s="1"/>
  <c r="U255" i="20"/>
  <c r="X255" i="20" s="1"/>
  <c r="V255" i="20"/>
  <c r="AE255" i="20" s="1"/>
  <c r="AA255" i="20"/>
  <c r="AD255" i="20"/>
  <c r="AF255" i="20"/>
  <c r="AG255" i="20"/>
  <c r="AH255" i="20"/>
  <c r="AI255" i="20"/>
  <c r="AJ255" i="20"/>
  <c r="AK255" i="20"/>
  <c r="AL255" i="20"/>
  <c r="AM255" i="20"/>
  <c r="AN255" i="20"/>
  <c r="AO255" i="20"/>
  <c r="AP255" i="20"/>
  <c r="AQ255" i="20"/>
  <c r="AR255" i="20"/>
  <c r="AS255" i="20"/>
  <c r="BC256" i="20" s="1"/>
  <c r="AT255" i="20"/>
  <c r="AU255" i="20"/>
  <c r="AW255" i="20"/>
  <c r="AY255" i="20"/>
  <c r="AZ255" i="20"/>
  <c r="M199" i="25"/>
  <c r="K199" i="25"/>
  <c r="I199" i="25"/>
  <c r="B199" i="25"/>
  <c r="D199" i="25"/>
  <c r="L343" i="10"/>
  <c r="D343" i="10" s="1"/>
  <c r="M343" i="10"/>
  <c r="I342" i="10"/>
  <c r="C343" i="10"/>
  <c r="L342" i="9"/>
  <c r="M342" i="9"/>
  <c r="I341" i="9"/>
  <c r="C342" i="9"/>
  <c r="D342" i="9"/>
  <c r="L342" i="11"/>
  <c r="M342" i="11"/>
  <c r="I341" i="11"/>
  <c r="C342" i="11"/>
  <c r="D342" i="11"/>
  <c r="L342" i="12"/>
  <c r="D342" i="12" s="1"/>
  <c r="G342" i="12" s="1"/>
  <c r="M342" i="12"/>
  <c r="I341" i="12"/>
  <c r="C342" i="12"/>
  <c r="L336" i="8"/>
  <c r="M336" i="8"/>
  <c r="I336" i="8"/>
  <c r="C336" i="8"/>
  <c r="D336" i="8"/>
  <c r="L336" i="7"/>
  <c r="D336" i="7" s="1"/>
  <c r="M336" i="7"/>
  <c r="I336" i="7"/>
  <c r="C336" i="7"/>
  <c r="L335" i="6"/>
  <c r="D335" i="6" s="1"/>
  <c r="M335" i="6"/>
  <c r="I335" i="6"/>
  <c r="L336" i="5"/>
  <c r="D336" i="5" s="1"/>
  <c r="M336" i="5"/>
  <c r="I336" i="5"/>
  <c r="AB255" i="20" l="1"/>
  <c r="AV255" i="20"/>
  <c r="BA256" i="20" s="1"/>
  <c r="AX255" i="20"/>
  <c r="AC255" i="20"/>
  <c r="Y255" i="20"/>
  <c r="BD256" i="20"/>
  <c r="BB256" i="20"/>
  <c r="Z255" i="20"/>
  <c r="W255" i="20"/>
  <c r="G343" i="10"/>
  <c r="G342" i="9"/>
  <c r="G342" i="11"/>
  <c r="G336" i="8"/>
  <c r="G336" i="7"/>
  <c r="G335" i="6"/>
  <c r="G336" i="5"/>
  <c r="S254" i="20"/>
  <c r="T255" i="20" s="1"/>
  <c r="U254" i="20"/>
  <c r="X254" i="20" s="1"/>
  <c r="V254" i="20"/>
  <c r="AX254" i="20" s="1"/>
  <c r="AA254" i="20"/>
  <c r="AF254" i="20"/>
  <c r="AG254" i="20"/>
  <c r="AH254" i="20"/>
  <c r="AI254" i="20"/>
  <c r="AJ254" i="20"/>
  <c r="AK254" i="20"/>
  <c r="AL254" i="20"/>
  <c r="AM254" i="20"/>
  <c r="AN254" i="20"/>
  <c r="AO254" i="20"/>
  <c r="AP254" i="20"/>
  <c r="AQ254" i="20"/>
  <c r="AR254" i="20"/>
  <c r="AS254" i="20"/>
  <c r="BC255" i="20" s="1"/>
  <c r="AT254" i="20"/>
  <c r="AU254" i="20"/>
  <c r="AW254" i="20"/>
  <c r="AY254" i="20"/>
  <c r="AZ254" i="20"/>
  <c r="M198" i="25"/>
  <c r="K198" i="25"/>
  <c r="I198" i="25"/>
  <c r="B198" i="25"/>
  <c r="D198" i="25"/>
  <c r="L342" i="10"/>
  <c r="M342" i="10"/>
  <c r="I341" i="10"/>
  <c r="C342" i="10"/>
  <c r="D342" i="10"/>
  <c r="L341" i="9"/>
  <c r="D341" i="9" s="1"/>
  <c r="M341" i="9"/>
  <c r="I340" i="9"/>
  <c r="C341" i="9"/>
  <c r="L341" i="11"/>
  <c r="D341" i="11" s="1"/>
  <c r="M341" i="11"/>
  <c r="I340" i="11"/>
  <c r="C341" i="11"/>
  <c r="L341" i="12"/>
  <c r="D341" i="12" s="1"/>
  <c r="M341" i="12"/>
  <c r="I340" i="12"/>
  <c r="C341" i="12"/>
  <c r="G341" i="12"/>
  <c r="L335" i="8"/>
  <c r="D335" i="8" s="1"/>
  <c r="M335" i="8"/>
  <c r="I335" i="8"/>
  <c r="C335" i="8"/>
  <c r="L335" i="7"/>
  <c r="D335" i="7" s="1"/>
  <c r="M335" i="7"/>
  <c r="I335" i="7"/>
  <c r="C335" i="7"/>
  <c r="L334" i="6"/>
  <c r="D334" i="6" s="1"/>
  <c r="M334" i="6"/>
  <c r="I334" i="6"/>
  <c r="L335" i="5"/>
  <c r="D335" i="5" s="1"/>
  <c r="M335" i="5"/>
  <c r="I335" i="5"/>
  <c r="AC254" i="20" l="1"/>
  <c r="Y254" i="20"/>
  <c r="AE254" i="20"/>
  <c r="W254" i="20"/>
  <c r="AD254" i="20"/>
  <c r="Z254" i="20"/>
  <c r="AV254" i="20"/>
  <c r="BA255" i="20" s="1"/>
  <c r="BB255" i="20"/>
  <c r="BD255" i="20"/>
  <c r="AB254" i="20"/>
  <c r="G342" i="10"/>
  <c r="G341" i="9"/>
  <c r="G341" i="11"/>
  <c r="G335" i="8"/>
  <c r="G335" i="7"/>
  <c r="G334" i="6"/>
  <c r="G335" i="5"/>
  <c r="S253" i="20"/>
  <c r="T254" i="20" s="1"/>
  <c r="U253" i="20"/>
  <c r="V253" i="20"/>
  <c r="Y253" i="20" s="1"/>
  <c r="AA253" i="20"/>
  <c r="AC253" i="20"/>
  <c r="AE253" i="20"/>
  <c r="AF253" i="20"/>
  <c r="AG253" i="20"/>
  <c r="AH253" i="20"/>
  <c r="AI253" i="20"/>
  <c r="AJ253" i="20"/>
  <c r="AK253" i="20"/>
  <c r="AL253" i="20"/>
  <c r="AM253" i="20"/>
  <c r="AN253" i="20"/>
  <c r="AO253" i="20"/>
  <c r="AP253" i="20"/>
  <c r="AQ253" i="20"/>
  <c r="AR253" i="20"/>
  <c r="AS253" i="20"/>
  <c r="BC254" i="20" s="1"/>
  <c r="AT253" i="20"/>
  <c r="AU253" i="20"/>
  <c r="AW253" i="20"/>
  <c r="AY253" i="20"/>
  <c r="AZ253" i="20"/>
  <c r="M197" i="25"/>
  <c r="K197" i="25"/>
  <c r="I197" i="25"/>
  <c r="B197" i="25"/>
  <c r="D197" i="25"/>
  <c r="L341" i="10"/>
  <c r="M341" i="10"/>
  <c r="I340" i="10"/>
  <c r="C341" i="10"/>
  <c r="L340" i="9"/>
  <c r="M340" i="9"/>
  <c r="I339" i="9"/>
  <c r="C340" i="9"/>
  <c r="L340" i="11"/>
  <c r="M340" i="11"/>
  <c r="I339" i="11"/>
  <c r="C340" i="11"/>
  <c r="L340" i="12"/>
  <c r="D340" i="12" s="1"/>
  <c r="G340" i="12" s="1"/>
  <c r="M340" i="12"/>
  <c r="I339" i="12"/>
  <c r="C340" i="12"/>
  <c r="L334" i="8"/>
  <c r="D334" i="8" s="1"/>
  <c r="M334" i="8"/>
  <c r="I334" i="8"/>
  <c r="C334" i="8"/>
  <c r="L334" i="7"/>
  <c r="D334" i="7" s="1"/>
  <c r="M334" i="7"/>
  <c r="I334" i="7"/>
  <c r="C334" i="7"/>
  <c r="L333" i="6"/>
  <c r="D333" i="6" s="1"/>
  <c r="M333" i="6"/>
  <c r="I333" i="6"/>
  <c r="L334" i="5"/>
  <c r="D334" i="5" s="1"/>
  <c r="G334" i="5" s="1"/>
  <c r="M334" i="5"/>
  <c r="I334" i="5"/>
  <c r="D341" i="10"/>
  <c r="D340" i="9"/>
  <c r="D340" i="11"/>
  <c r="W253" i="20" l="1"/>
  <c r="AD253" i="20"/>
  <c r="AB253" i="20"/>
  <c r="AX253" i="20"/>
  <c r="Z253" i="20"/>
  <c r="X253" i="20"/>
  <c r="AV253" i="20"/>
  <c r="BA254" i="20" s="1"/>
  <c r="BD254" i="20"/>
  <c r="BB254" i="20"/>
  <c r="G341" i="10"/>
  <c r="G340" i="9"/>
  <c r="G340" i="11"/>
  <c r="G334" i="8"/>
  <c r="G334" i="7"/>
  <c r="G333" i="6"/>
  <c r="B253" i="20"/>
  <c r="B254" i="20"/>
  <c r="B255" i="20"/>
  <c r="B256" i="20"/>
  <c r="B257" i="20"/>
  <c r="M196" i="25"/>
  <c r="K196" i="25"/>
  <c r="I196" i="25"/>
  <c r="B196" i="25"/>
  <c r="D196" i="25"/>
  <c r="L340" i="10"/>
  <c r="M340" i="10"/>
  <c r="C340" i="10"/>
  <c r="L339" i="9"/>
  <c r="M339" i="9"/>
  <c r="C339" i="9"/>
  <c r="L339" i="11"/>
  <c r="M339" i="11"/>
  <c r="C339" i="11"/>
  <c r="L339" i="12"/>
  <c r="D339" i="12" s="1"/>
  <c r="M339" i="12"/>
  <c r="C339" i="12"/>
  <c r="L333" i="8"/>
  <c r="M333" i="8"/>
  <c r="I333" i="8"/>
  <c r="C333" i="8"/>
  <c r="L333" i="7"/>
  <c r="M333" i="7"/>
  <c r="I333" i="7"/>
  <c r="C333" i="7"/>
  <c r="L332" i="6"/>
  <c r="D332" i="6" s="1"/>
  <c r="M332" i="6"/>
  <c r="I332" i="6"/>
  <c r="L333" i="5"/>
  <c r="M333" i="5"/>
  <c r="I333" i="5"/>
  <c r="BF253" i="20" l="1"/>
  <c r="BH253" i="20"/>
  <c r="BG253" i="20"/>
  <c r="BE253" i="20"/>
  <c r="BI253" i="20"/>
  <c r="BH254" i="20"/>
  <c r="BE254" i="20"/>
  <c r="BI254" i="20"/>
  <c r="BG254" i="20"/>
  <c r="BF254" i="20"/>
  <c r="BF257" i="20"/>
  <c r="BG257" i="20"/>
  <c r="BH257" i="20"/>
  <c r="BE257" i="20"/>
  <c r="BI257" i="20"/>
  <c r="BH256" i="20"/>
  <c r="BI256" i="20"/>
  <c r="BF256" i="20"/>
  <c r="BG256" i="20"/>
  <c r="BE256" i="20"/>
  <c r="BH255" i="20"/>
  <c r="BI255" i="20"/>
  <c r="BF255" i="20"/>
  <c r="BE255" i="20"/>
  <c r="BG255" i="20"/>
  <c r="AG232" i="20"/>
  <c r="BJ254" i="20" l="1"/>
  <c r="BJ253" i="20"/>
  <c r="BJ257" i="20"/>
  <c r="BJ255" i="20"/>
  <c r="BJ256" i="20"/>
  <c r="S252" i="20"/>
  <c r="T253" i="20" s="1"/>
  <c r="U252" i="20"/>
  <c r="X252" i="20" s="1"/>
  <c r="V252" i="20"/>
  <c r="AA252" i="20"/>
  <c r="AF252" i="20"/>
  <c r="AG252" i="20"/>
  <c r="AH252" i="20"/>
  <c r="AI252" i="20"/>
  <c r="AJ252" i="20"/>
  <c r="AK252" i="20"/>
  <c r="AL252" i="20"/>
  <c r="AM252" i="20"/>
  <c r="AN252" i="20"/>
  <c r="AO252" i="20"/>
  <c r="AP252" i="20"/>
  <c r="AQ252" i="20"/>
  <c r="AR252" i="20"/>
  <c r="AS252" i="20"/>
  <c r="BC253" i="20" s="1"/>
  <c r="AT252" i="20"/>
  <c r="AU252" i="20"/>
  <c r="AW252" i="20"/>
  <c r="AY252" i="20"/>
  <c r="AZ252" i="20"/>
  <c r="D340" i="10"/>
  <c r="I339" i="10"/>
  <c r="D339" i="9"/>
  <c r="I338" i="9"/>
  <c r="D339" i="11"/>
  <c r="I338" i="11"/>
  <c r="G339" i="12"/>
  <c r="I338" i="12"/>
  <c r="D333" i="8"/>
  <c r="D333" i="7"/>
  <c r="D333" i="5"/>
  <c r="AV252" i="20" l="1"/>
  <c r="BA253" i="20" s="1"/>
  <c r="AX252" i="20"/>
  <c r="AD252" i="20"/>
  <c r="AE252" i="20"/>
  <c r="W252" i="20"/>
  <c r="Z252" i="20"/>
  <c r="AC252" i="20"/>
  <c r="Y252" i="20"/>
  <c r="BB253" i="20"/>
  <c r="BD253" i="20"/>
  <c r="AB252" i="20"/>
  <c r="G340" i="10"/>
  <c r="G339" i="9"/>
  <c r="G339" i="11"/>
  <c r="G333" i="8"/>
  <c r="G333" i="7"/>
  <c r="G332" i="6"/>
  <c r="G333" i="5"/>
  <c r="S251" i="20"/>
  <c r="T252" i="20" s="1"/>
  <c r="U251" i="20"/>
  <c r="X251" i="20" s="1"/>
  <c r="V251" i="20"/>
  <c r="AE251" i="20" s="1"/>
  <c r="AA251" i="20"/>
  <c r="AD251" i="20"/>
  <c r="AF251" i="20"/>
  <c r="AG251" i="20"/>
  <c r="AH251" i="20"/>
  <c r="AI251" i="20"/>
  <c r="AJ251" i="20"/>
  <c r="AK251" i="20"/>
  <c r="AL251" i="20"/>
  <c r="AM251" i="20"/>
  <c r="AN251" i="20"/>
  <c r="AO251" i="20"/>
  <c r="AP251" i="20"/>
  <c r="AQ251" i="20"/>
  <c r="AR251" i="20"/>
  <c r="AS251" i="20"/>
  <c r="BC252" i="20" s="1"/>
  <c r="AT251" i="20"/>
  <c r="AU251" i="20"/>
  <c r="AW251" i="20"/>
  <c r="AY251" i="20"/>
  <c r="AZ251" i="20"/>
  <c r="M195" i="25"/>
  <c r="K195" i="25"/>
  <c r="I195" i="25"/>
  <c r="B195" i="25"/>
  <c r="D195" i="25"/>
  <c r="L339" i="10"/>
  <c r="M339" i="10"/>
  <c r="I338" i="10"/>
  <c r="C339" i="10"/>
  <c r="D339" i="10"/>
  <c r="L338" i="9"/>
  <c r="M338" i="9"/>
  <c r="I337" i="9"/>
  <c r="C338" i="9"/>
  <c r="D338" i="9"/>
  <c r="L338" i="11"/>
  <c r="M338" i="11"/>
  <c r="I337" i="11"/>
  <c r="C338" i="11"/>
  <c r="D338" i="11"/>
  <c r="L338" i="12"/>
  <c r="D338" i="12" s="1"/>
  <c r="G338" i="12" s="1"/>
  <c r="M338" i="12"/>
  <c r="I337" i="12"/>
  <c r="C338" i="12"/>
  <c r="L332" i="8"/>
  <c r="D332" i="8" s="1"/>
  <c r="M332" i="8"/>
  <c r="I332" i="8"/>
  <c r="C332" i="8"/>
  <c r="L332" i="7"/>
  <c r="D332" i="7" s="1"/>
  <c r="M332" i="7"/>
  <c r="I332" i="7"/>
  <c r="C332" i="7"/>
  <c r="L331" i="6"/>
  <c r="D331" i="6" s="1"/>
  <c r="M331" i="6"/>
  <c r="I331" i="6"/>
  <c r="L332" i="5"/>
  <c r="D332" i="5" s="1"/>
  <c r="G332" i="5" s="1"/>
  <c r="M332" i="5"/>
  <c r="I332" i="5"/>
  <c r="AX251" i="20" l="1"/>
  <c r="Z251" i="20"/>
  <c r="W251" i="20"/>
  <c r="AV251" i="20"/>
  <c r="BA252" i="20" s="1"/>
  <c r="BD252" i="20"/>
  <c r="BB252" i="20"/>
  <c r="AB251" i="20"/>
  <c r="AC251" i="20"/>
  <c r="Y251" i="20"/>
  <c r="G339" i="10"/>
  <c r="G338" i="9"/>
  <c r="G338" i="11"/>
  <c r="G332" i="8"/>
  <c r="G332" i="7"/>
  <c r="G331" i="6"/>
  <c r="S250" i="20"/>
  <c r="T251" i="20" s="1"/>
  <c r="U250" i="20"/>
  <c r="V250" i="20"/>
  <c r="Y250" i="20" s="1"/>
  <c r="AA250" i="20"/>
  <c r="AF250" i="20"/>
  <c r="AG250" i="20"/>
  <c r="AH250" i="20"/>
  <c r="AI250" i="20"/>
  <c r="AJ250" i="20"/>
  <c r="AK250" i="20"/>
  <c r="AL250" i="20"/>
  <c r="AM250" i="20"/>
  <c r="AN250" i="20"/>
  <c r="AO250" i="20"/>
  <c r="AP250" i="20"/>
  <c r="AQ250" i="20"/>
  <c r="AR250" i="20"/>
  <c r="AS250" i="20"/>
  <c r="BC251" i="20" s="1"/>
  <c r="AT250" i="20"/>
  <c r="AU250" i="20"/>
  <c r="AW250" i="20"/>
  <c r="AY250" i="20"/>
  <c r="AZ250" i="20"/>
  <c r="M194" i="25"/>
  <c r="K194" i="25"/>
  <c r="I194" i="25"/>
  <c r="B194" i="25"/>
  <c r="D194" i="25"/>
  <c r="L338" i="10"/>
  <c r="M338" i="10"/>
  <c r="I337" i="10"/>
  <c r="C338" i="10"/>
  <c r="D338" i="10"/>
  <c r="L337" i="9"/>
  <c r="M337" i="9"/>
  <c r="I336" i="9"/>
  <c r="C337" i="9"/>
  <c r="D337" i="9"/>
  <c r="L337" i="11"/>
  <c r="M337" i="11"/>
  <c r="I336" i="11"/>
  <c r="C337" i="11"/>
  <c r="D337" i="11"/>
  <c r="L337" i="12"/>
  <c r="D337" i="12" s="1"/>
  <c r="M337" i="12"/>
  <c r="I336" i="12"/>
  <c r="C337" i="12"/>
  <c r="G337" i="12"/>
  <c r="L331" i="8"/>
  <c r="D331" i="8" s="1"/>
  <c r="M331" i="8"/>
  <c r="I331" i="8"/>
  <c r="C331" i="8"/>
  <c r="L331" i="7"/>
  <c r="M331" i="7"/>
  <c r="I331" i="7"/>
  <c r="C331" i="7"/>
  <c r="D331" i="7"/>
  <c r="G331" i="7" s="1"/>
  <c r="L330" i="6"/>
  <c r="D330" i="6" s="1"/>
  <c r="M330" i="6"/>
  <c r="I330" i="6"/>
  <c r="L331" i="5"/>
  <c r="D331" i="5" s="1"/>
  <c r="M331" i="5"/>
  <c r="I331" i="5"/>
  <c r="W250" i="20" l="1"/>
  <c r="AV250" i="20"/>
  <c r="BA251" i="20" s="1"/>
  <c r="AC250" i="20"/>
  <c r="BB251" i="20"/>
  <c r="BD251" i="20"/>
  <c r="AB250" i="20"/>
  <c r="AE250" i="20"/>
  <c r="X250" i="20"/>
  <c r="AX250" i="20"/>
  <c r="AD250" i="20"/>
  <c r="Z250" i="20"/>
  <c r="G338" i="10"/>
  <c r="G337" i="9"/>
  <c r="G337" i="11"/>
  <c r="G331" i="8"/>
  <c r="G330" i="6"/>
  <c r="G331" i="5"/>
  <c r="S249" i="20"/>
  <c r="T250" i="20" s="1"/>
  <c r="U249" i="20"/>
  <c r="V249" i="20"/>
  <c r="Y249" i="20" s="1"/>
  <c r="AA249" i="20"/>
  <c r="AF249" i="20"/>
  <c r="AG249" i="20"/>
  <c r="AH249" i="20"/>
  <c r="AI249" i="20"/>
  <c r="AJ249" i="20"/>
  <c r="AK249" i="20"/>
  <c r="AL249" i="20"/>
  <c r="AM249" i="20"/>
  <c r="AN249" i="20"/>
  <c r="AO249" i="20"/>
  <c r="AP249" i="20"/>
  <c r="AQ249" i="20"/>
  <c r="AR249" i="20"/>
  <c r="AS249" i="20"/>
  <c r="BC250" i="20" s="1"/>
  <c r="AT249" i="20"/>
  <c r="AU249" i="20"/>
  <c r="AW249" i="20"/>
  <c r="AY249" i="20"/>
  <c r="AZ249" i="20"/>
  <c r="AE249" i="20" l="1"/>
  <c r="AC249" i="20"/>
  <c r="BD250" i="20"/>
  <c r="BB250" i="20"/>
  <c r="W249" i="20"/>
  <c r="AX249" i="20"/>
  <c r="AD249" i="20"/>
  <c r="Z249" i="20"/>
  <c r="AV249" i="20"/>
  <c r="BA250" i="20" s="1"/>
  <c r="AB249" i="20"/>
  <c r="X249" i="20"/>
  <c r="S248" i="20"/>
  <c r="T249" i="20" s="1"/>
  <c r="U248" i="20"/>
  <c r="AD248" i="20" s="1"/>
  <c r="V248" i="20"/>
  <c r="W248" i="20" s="1"/>
  <c r="Z248" i="20"/>
  <c r="AA248" i="20"/>
  <c r="AF248" i="20"/>
  <c r="AG248" i="20"/>
  <c r="AH248" i="20"/>
  <c r="AI248" i="20"/>
  <c r="AJ248" i="20"/>
  <c r="AK248" i="20"/>
  <c r="AL248" i="20"/>
  <c r="AM248" i="20"/>
  <c r="AN248" i="20"/>
  <c r="AO248" i="20"/>
  <c r="AP248" i="20"/>
  <c r="AQ248" i="20"/>
  <c r="AR248" i="20"/>
  <c r="AS248" i="20"/>
  <c r="BC249" i="20" s="1"/>
  <c r="AT248" i="20"/>
  <c r="AU248" i="20"/>
  <c r="AW248" i="20"/>
  <c r="AY248" i="20"/>
  <c r="AZ248" i="20"/>
  <c r="M193" i="25"/>
  <c r="K193" i="25"/>
  <c r="I193" i="25"/>
  <c r="B193" i="25"/>
  <c r="D193" i="25"/>
  <c r="L337" i="10"/>
  <c r="M337" i="10"/>
  <c r="I336" i="10"/>
  <c r="C337" i="10"/>
  <c r="D337" i="10"/>
  <c r="L336" i="9"/>
  <c r="M336" i="9"/>
  <c r="I335" i="9"/>
  <c r="C336" i="9"/>
  <c r="D336" i="9"/>
  <c r="L336" i="11"/>
  <c r="M336" i="11"/>
  <c r="I335" i="11"/>
  <c r="C336" i="11"/>
  <c r="D336" i="11"/>
  <c r="L336" i="12"/>
  <c r="D336" i="12" s="1"/>
  <c r="G336" i="12" s="1"/>
  <c r="M336" i="12"/>
  <c r="I335" i="12"/>
  <c r="C336" i="12"/>
  <c r="L330" i="8"/>
  <c r="D330" i="8" s="1"/>
  <c r="M330" i="8"/>
  <c r="I330" i="8"/>
  <c r="C330" i="8"/>
  <c r="L330" i="7"/>
  <c r="D330" i="7" s="1"/>
  <c r="M330" i="7"/>
  <c r="I330" i="7"/>
  <c r="C330" i="7"/>
  <c r="L329" i="6"/>
  <c r="D329" i="6" s="1"/>
  <c r="M329" i="6"/>
  <c r="I329" i="6"/>
  <c r="L330" i="5"/>
  <c r="D330" i="5" s="1"/>
  <c r="G330" i="5" s="1"/>
  <c r="M330" i="5"/>
  <c r="I330" i="5"/>
  <c r="AX248" i="20" l="1"/>
  <c r="AV248" i="20"/>
  <c r="BA249" i="20" s="1"/>
  <c r="AB248" i="20"/>
  <c r="X248" i="20"/>
  <c r="BD249" i="20"/>
  <c r="BB249" i="20"/>
  <c r="AC248" i="20"/>
  <c r="Y248" i="20"/>
  <c r="AE248" i="20"/>
  <c r="G337" i="10"/>
  <c r="G336" i="9"/>
  <c r="G336" i="11"/>
  <c r="G330" i="8"/>
  <c r="G330" i="7"/>
  <c r="G329" i="6"/>
  <c r="M192" i="25"/>
  <c r="K192" i="25"/>
  <c r="I192" i="25"/>
  <c r="B192" i="25"/>
  <c r="D192" i="25"/>
  <c r="L336" i="10"/>
  <c r="D336" i="10" s="1"/>
  <c r="M336" i="10"/>
  <c r="I335" i="10"/>
  <c r="C336" i="10"/>
  <c r="L335" i="9"/>
  <c r="M335" i="9"/>
  <c r="I334" i="9"/>
  <c r="C335" i="9"/>
  <c r="D335" i="9"/>
  <c r="L335" i="11"/>
  <c r="M335" i="11"/>
  <c r="I334" i="11"/>
  <c r="C335" i="11"/>
  <c r="D335" i="11"/>
  <c r="L335" i="12"/>
  <c r="D335" i="12" s="1"/>
  <c r="M335" i="12"/>
  <c r="I334" i="12"/>
  <c r="C335" i="12"/>
  <c r="G335" i="12"/>
  <c r="L329" i="8"/>
  <c r="D329" i="8" s="1"/>
  <c r="G329" i="8" s="1"/>
  <c r="M329" i="8"/>
  <c r="I329" i="8"/>
  <c r="C329" i="8"/>
  <c r="L329" i="7"/>
  <c r="D329" i="7" s="1"/>
  <c r="M329" i="7"/>
  <c r="I329" i="7"/>
  <c r="C329" i="7"/>
  <c r="L328" i="6"/>
  <c r="D328" i="6" s="1"/>
  <c r="M328" i="6"/>
  <c r="I328" i="6"/>
  <c r="L329" i="5"/>
  <c r="D329" i="5" s="1"/>
  <c r="M329" i="5"/>
  <c r="I329" i="5"/>
  <c r="G336" i="10" l="1"/>
  <c r="G335" i="9"/>
  <c r="G335" i="11"/>
  <c r="G329" i="7"/>
  <c r="G328" i="6"/>
  <c r="G329" i="5"/>
  <c r="B248" i="20"/>
  <c r="B249" i="20"/>
  <c r="B250" i="20"/>
  <c r="B251" i="20"/>
  <c r="B252" i="20"/>
  <c r="BG250" i="20" l="1"/>
  <c r="BH250" i="20"/>
  <c r="BI250" i="20"/>
  <c r="BF250" i="20"/>
  <c r="BE250" i="20"/>
  <c r="BI249" i="20"/>
  <c r="BE249" i="20"/>
  <c r="BG249" i="20"/>
  <c r="BH249" i="20"/>
  <c r="BF249" i="20"/>
  <c r="BE248" i="20"/>
  <c r="BI248" i="20"/>
  <c r="BF248" i="20"/>
  <c r="BG248" i="20"/>
  <c r="BH248" i="20"/>
  <c r="BH252" i="20"/>
  <c r="BE252" i="20"/>
  <c r="BI252" i="20"/>
  <c r="BF252" i="20"/>
  <c r="BG252" i="20"/>
  <c r="BF251" i="20"/>
  <c r="BH251" i="20"/>
  <c r="BG251" i="20"/>
  <c r="BE251" i="20"/>
  <c r="BI251" i="20"/>
  <c r="S247" i="20"/>
  <c r="T248" i="20" s="1"/>
  <c r="U247" i="20"/>
  <c r="V247" i="20"/>
  <c r="AE247" i="20" s="1"/>
  <c r="AA247" i="20"/>
  <c r="AF247" i="20"/>
  <c r="AG247" i="20"/>
  <c r="AH247" i="20"/>
  <c r="AI247" i="20"/>
  <c r="AJ247" i="20"/>
  <c r="AK247" i="20"/>
  <c r="AL247" i="20"/>
  <c r="AM247" i="20"/>
  <c r="AN247" i="20"/>
  <c r="AO247" i="20"/>
  <c r="AP247" i="20"/>
  <c r="AQ247" i="20"/>
  <c r="AR247" i="20"/>
  <c r="AS247" i="20"/>
  <c r="BC248" i="20" s="1"/>
  <c r="AT247" i="20"/>
  <c r="AU247" i="20"/>
  <c r="AW247" i="20"/>
  <c r="AY247" i="20"/>
  <c r="AZ247" i="20"/>
  <c r="S246" i="20"/>
  <c r="T247" i="20" s="1"/>
  <c r="U246" i="20"/>
  <c r="W246" i="20" s="1"/>
  <c r="V246" i="20"/>
  <c r="AC246" i="20" s="1"/>
  <c r="AA246" i="20"/>
  <c r="AF246" i="20"/>
  <c r="AG246" i="20"/>
  <c r="AH246" i="20"/>
  <c r="AI246" i="20"/>
  <c r="AJ246" i="20"/>
  <c r="AK246" i="20"/>
  <c r="AL246" i="20"/>
  <c r="AM246" i="20"/>
  <c r="AN246" i="20"/>
  <c r="AO246" i="20"/>
  <c r="AP246" i="20"/>
  <c r="AQ246" i="20"/>
  <c r="AR246" i="20"/>
  <c r="BB247" i="20" s="1"/>
  <c r="AS246" i="20"/>
  <c r="BC247" i="20" s="1"/>
  <c r="AT246" i="20"/>
  <c r="AU246" i="20"/>
  <c r="AW246" i="20"/>
  <c r="AY246" i="20"/>
  <c r="AZ246" i="20"/>
  <c r="M191" i="25"/>
  <c r="K191" i="25"/>
  <c r="I191" i="25"/>
  <c r="B191" i="25"/>
  <c r="D191" i="25"/>
  <c r="L335" i="10"/>
  <c r="D335" i="10" s="1"/>
  <c r="M335" i="10"/>
  <c r="I334" i="10"/>
  <c r="C335" i="10"/>
  <c r="L334" i="9"/>
  <c r="D334" i="9" s="1"/>
  <c r="M334" i="9"/>
  <c r="I333" i="9"/>
  <c r="C334" i="9"/>
  <c r="L334" i="11"/>
  <c r="D334" i="11" s="1"/>
  <c r="M334" i="11"/>
  <c r="I333" i="11"/>
  <c r="C334" i="11"/>
  <c r="L334" i="12"/>
  <c r="M334" i="12"/>
  <c r="I333" i="12"/>
  <c r="C334" i="12"/>
  <c r="L328" i="8"/>
  <c r="D328" i="8" s="1"/>
  <c r="M328" i="8"/>
  <c r="I328" i="8"/>
  <c r="C328" i="8"/>
  <c r="L328" i="7"/>
  <c r="D328" i="7" s="1"/>
  <c r="M328" i="7"/>
  <c r="I328" i="7"/>
  <c r="C328" i="7"/>
  <c r="L327" i="6"/>
  <c r="D327" i="6" s="1"/>
  <c r="M327" i="6"/>
  <c r="I327" i="6"/>
  <c r="L328" i="5"/>
  <c r="D328" i="5" s="1"/>
  <c r="M328" i="5"/>
  <c r="I328" i="5"/>
  <c r="BJ249" i="20" l="1"/>
  <c r="AV247" i="20"/>
  <c r="BA248" i="20" s="1"/>
  <c r="D334" i="12"/>
  <c r="G334" i="12" s="1"/>
  <c r="Y247" i="20"/>
  <c r="AC247" i="20"/>
  <c r="W247" i="20"/>
  <c r="AV246" i="20"/>
  <c r="BA247" i="20" s="1"/>
  <c r="AB246" i="20"/>
  <c r="BB248" i="20"/>
  <c r="BD248" i="20"/>
  <c r="BJ251" i="20"/>
  <c r="BJ252" i="20"/>
  <c r="BD247" i="20"/>
  <c r="AE246" i="20"/>
  <c r="Y246" i="20"/>
  <c r="X247" i="20"/>
  <c r="BJ248" i="20"/>
  <c r="X246" i="20"/>
  <c r="AB247" i="20"/>
  <c r="BJ250" i="20"/>
  <c r="AX247" i="20"/>
  <c r="AD247" i="20"/>
  <c r="Z247" i="20"/>
  <c r="AX246" i="20"/>
  <c r="AD246" i="20"/>
  <c r="Z246" i="20"/>
  <c r="G335" i="10"/>
  <c r="G334" i="9"/>
  <c r="G334" i="11"/>
  <c r="G328" i="8"/>
  <c r="G328" i="7"/>
  <c r="G327" i="6"/>
  <c r="G328" i="5"/>
  <c r="S245" i="20"/>
  <c r="T246" i="20" s="1"/>
  <c r="U245" i="20"/>
  <c r="V245" i="20"/>
  <c r="AE245" i="20" s="1"/>
  <c r="AA245" i="20"/>
  <c r="AF245" i="20"/>
  <c r="AG245" i="20"/>
  <c r="AH245" i="20"/>
  <c r="AI245" i="20"/>
  <c r="AJ245" i="20"/>
  <c r="AK245" i="20"/>
  <c r="AL245" i="20"/>
  <c r="AM245" i="20"/>
  <c r="AN245" i="20"/>
  <c r="AO245" i="20"/>
  <c r="AP245" i="20"/>
  <c r="AQ245" i="20"/>
  <c r="AR245" i="20"/>
  <c r="AS245" i="20"/>
  <c r="BC246" i="20" s="1"/>
  <c r="AT245" i="20"/>
  <c r="AU245" i="20"/>
  <c r="AW245" i="20"/>
  <c r="AY245" i="20"/>
  <c r="AZ245" i="20"/>
  <c r="B246" i="20"/>
  <c r="M190" i="25"/>
  <c r="K190" i="25"/>
  <c r="I190" i="25"/>
  <c r="B190" i="25"/>
  <c r="D190" i="25"/>
  <c r="L334" i="10"/>
  <c r="M334" i="10"/>
  <c r="I333" i="10"/>
  <c r="C334" i="10"/>
  <c r="D334" i="10"/>
  <c r="L333" i="9"/>
  <c r="M333" i="9"/>
  <c r="I332" i="9"/>
  <c r="G333" i="9"/>
  <c r="C333" i="9"/>
  <c r="D333" i="9"/>
  <c r="L333" i="11"/>
  <c r="M333" i="11"/>
  <c r="I332" i="11"/>
  <c r="C333" i="11"/>
  <c r="D333" i="11"/>
  <c r="L333" i="12"/>
  <c r="D333" i="12" s="1"/>
  <c r="G333" i="12" s="1"/>
  <c r="M333" i="12"/>
  <c r="I332" i="12"/>
  <c r="C333" i="12"/>
  <c r="L327" i="8"/>
  <c r="M327" i="8"/>
  <c r="I327" i="8"/>
  <c r="C327" i="8"/>
  <c r="D327" i="8"/>
  <c r="L327" i="7"/>
  <c r="D327" i="7" s="1"/>
  <c r="M327" i="7"/>
  <c r="I327" i="7"/>
  <c r="C327" i="7"/>
  <c r="L326" i="6"/>
  <c r="D326" i="6" s="1"/>
  <c r="M326" i="6"/>
  <c r="I326" i="6"/>
  <c r="L327" i="5"/>
  <c r="D327" i="5" s="1"/>
  <c r="M327" i="5"/>
  <c r="I327" i="5"/>
  <c r="W245" i="20" l="1"/>
  <c r="AC245" i="20"/>
  <c r="Y245" i="20"/>
  <c r="BG246" i="20"/>
  <c r="BI246" i="20"/>
  <c r="BE246" i="20"/>
  <c r="BF246" i="20"/>
  <c r="AX245" i="20"/>
  <c r="AD245" i="20"/>
  <c r="Z245" i="20"/>
  <c r="AV245" i="20"/>
  <c r="BA246" i="20" s="1"/>
  <c r="BD246" i="20"/>
  <c r="BB246" i="20"/>
  <c r="AB245" i="20"/>
  <c r="X245" i="20"/>
  <c r="G334" i="10"/>
  <c r="G333" i="11"/>
  <c r="G327" i="8"/>
  <c r="G327" i="7"/>
  <c r="G326" i="6"/>
  <c r="G327" i="5"/>
  <c r="S244" i="20"/>
  <c r="T245" i="20" s="1"/>
  <c r="U244" i="20"/>
  <c r="V244" i="20"/>
  <c r="AC244" i="20" s="1"/>
  <c r="AA244" i="20"/>
  <c r="AF244" i="20"/>
  <c r="AG244" i="20"/>
  <c r="AH244" i="20"/>
  <c r="AI244" i="20"/>
  <c r="AJ244" i="20"/>
  <c r="AK244" i="20"/>
  <c r="AL244" i="20"/>
  <c r="AM244" i="20"/>
  <c r="AN244" i="20"/>
  <c r="AO244" i="20"/>
  <c r="AP244" i="20"/>
  <c r="AQ244" i="20"/>
  <c r="AR244" i="20"/>
  <c r="AS244" i="20"/>
  <c r="BC245" i="20" s="1"/>
  <c r="AT244" i="20"/>
  <c r="AU244" i="20"/>
  <c r="AW244" i="20"/>
  <c r="AY244" i="20"/>
  <c r="AZ244" i="20"/>
  <c r="B245" i="20"/>
  <c r="M189" i="25"/>
  <c r="K189" i="25"/>
  <c r="I189" i="25"/>
  <c r="B189" i="25"/>
  <c r="D189" i="25"/>
  <c r="L333" i="10"/>
  <c r="M333" i="10"/>
  <c r="I332" i="10"/>
  <c r="G333" i="10"/>
  <c r="C333" i="10"/>
  <c r="D333" i="10"/>
  <c r="L332" i="9"/>
  <c r="M332" i="9"/>
  <c r="I331" i="9"/>
  <c r="G332" i="9"/>
  <c r="C332" i="9"/>
  <c r="D332" i="9"/>
  <c r="L332" i="11"/>
  <c r="M332" i="11"/>
  <c r="I331" i="11"/>
  <c r="C332" i="11"/>
  <c r="D332" i="11"/>
  <c r="L332" i="12"/>
  <c r="D332" i="12" s="1"/>
  <c r="M332" i="12"/>
  <c r="I331" i="12"/>
  <c r="C332" i="12"/>
  <c r="G332" i="12"/>
  <c r="L326" i="8"/>
  <c r="M326" i="8"/>
  <c r="I326" i="8"/>
  <c r="C326" i="8"/>
  <c r="D326" i="8"/>
  <c r="L326" i="7"/>
  <c r="D326" i="7" s="1"/>
  <c r="M326" i="7"/>
  <c r="I326" i="7"/>
  <c r="C326" i="7"/>
  <c r="L325" i="6"/>
  <c r="D325" i="6" s="1"/>
  <c r="M325" i="6"/>
  <c r="I325" i="6"/>
  <c r="L326" i="5"/>
  <c r="D326" i="5" s="1"/>
  <c r="M326" i="5"/>
  <c r="I326" i="5"/>
  <c r="AV244" i="20" l="1"/>
  <c r="BA245" i="20" s="1"/>
  <c r="AE244" i="20"/>
  <c r="BG245" i="20"/>
  <c r="BI245" i="20"/>
  <c r="BH245" i="20"/>
  <c r="BE245" i="20"/>
  <c r="BF245" i="20"/>
  <c r="BD245" i="20"/>
  <c r="BB245" i="20"/>
  <c r="Y244" i="20"/>
  <c r="W244" i="20"/>
  <c r="BH246" i="20"/>
  <c r="BJ246" i="20" s="1"/>
  <c r="AX244" i="20"/>
  <c r="AD244" i="20"/>
  <c r="Z244" i="20"/>
  <c r="AB244" i="20"/>
  <c r="X244" i="20"/>
  <c r="G332" i="11"/>
  <c r="G326" i="8"/>
  <c r="G326" i="7"/>
  <c r="G325" i="6"/>
  <c r="G326" i="5"/>
  <c r="M188" i="25"/>
  <c r="K188" i="25"/>
  <c r="I188" i="25"/>
  <c r="B188" i="25"/>
  <c r="D188" i="25"/>
  <c r="L332" i="10"/>
  <c r="M332" i="10"/>
  <c r="I331" i="10"/>
  <c r="G332" i="10"/>
  <c r="C332" i="10"/>
  <c r="D332" i="10"/>
  <c r="L331" i="9"/>
  <c r="M331" i="9"/>
  <c r="I330" i="9"/>
  <c r="C331" i="9"/>
  <c r="D331" i="9"/>
  <c r="L331" i="11"/>
  <c r="M331" i="11"/>
  <c r="I330" i="11"/>
  <c r="G331" i="11"/>
  <c r="C331" i="11"/>
  <c r="D331" i="11"/>
  <c r="L331" i="12"/>
  <c r="D331" i="12" s="1"/>
  <c r="G331" i="12" s="1"/>
  <c r="M331" i="12"/>
  <c r="I330" i="12"/>
  <c r="C331" i="12"/>
  <c r="L325" i="8"/>
  <c r="D325" i="8" s="1"/>
  <c r="M325" i="8"/>
  <c r="I325" i="8"/>
  <c r="C325" i="8"/>
  <c r="L325" i="7"/>
  <c r="D325" i="7" s="1"/>
  <c r="M325" i="7"/>
  <c r="I325" i="7"/>
  <c r="C325" i="7"/>
  <c r="L324" i="6"/>
  <c r="D324" i="6" s="1"/>
  <c r="M324" i="6"/>
  <c r="I324" i="6"/>
  <c r="G324" i="6"/>
  <c r="L325" i="5"/>
  <c r="D325" i="5" s="1"/>
  <c r="M325" i="5"/>
  <c r="I325" i="5"/>
  <c r="BJ245" i="20" l="1"/>
  <c r="G331" i="9"/>
  <c r="G325" i="8"/>
  <c r="G325" i="7"/>
  <c r="G325" i="5"/>
  <c r="S243" i="20"/>
  <c r="T244" i="20" s="1"/>
  <c r="U243" i="20"/>
  <c r="V243" i="20"/>
  <c r="AC243" i="20" s="1"/>
  <c r="AA243" i="20"/>
  <c r="AF243" i="20"/>
  <c r="AG243" i="20"/>
  <c r="AH243" i="20"/>
  <c r="AI243" i="20"/>
  <c r="AJ243" i="20"/>
  <c r="AK243" i="20"/>
  <c r="AL243" i="20"/>
  <c r="AM243" i="20"/>
  <c r="AN243" i="20"/>
  <c r="AO243" i="20"/>
  <c r="AP243" i="20"/>
  <c r="AQ243" i="20"/>
  <c r="AR243" i="20"/>
  <c r="AS243" i="20"/>
  <c r="BC244" i="20" s="1"/>
  <c r="AT243" i="20"/>
  <c r="AU243" i="20"/>
  <c r="AW243" i="20"/>
  <c r="AY243" i="20"/>
  <c r="AZ243" i="20"/>
  <c r="M187" i="25"/>
  <c r="K187" i="25"/>
  <c r="I187" i="25"/>
  <c r="B187" i="25"/>
  <c r="D187" i="25"/>
  <c r="L331" i="10"/>
  <c r="M331" i="10"/>
  <c r="I330" i="10"/>
  <c r="C331" i="10"/>
  <c r="L330" i="9"/>
  <c r="M330" i="9"/>
  <c r="I329" i="9"/>
  <c r="C330" i="9"/>
  <c r="L330" i="11"/>
  <c r="M330" i="11"/>
  <c r="I329" i="11"/>
  <c r="C330" i="11"/>
  <c r="L330" i="12"/>
  <c r="D330" i="12" s="1"/>
  <c r="M330" i="12"/>
  <c r="I329" i="12"/>
  <c r="C330" i="12"/>
  <c r="L324" i="8"/>
  <c r="M324" i="8"/>
  <c r="I324" i="8"/>
  <c r="C324" i="8"/>
  <c r="L324" i="7"/>
  <c r="M324" i="7"/>
  <c r="I324" i="7"/>
  <c r="C324" i="7"/>
  <c r="L323" i="6"/>
  <c r="D323" i="6" s="1"/>
  <c r="M323" i="6"/>
  <c r="I323" i="6"/>
  <c r="L324" i="5"/>
  <c r="M324" i="5"/>
  <c r="I324" i="5"/>
  <c r="AE243" i="20" l="1"/>
  <c r="Y243" i="20"/>
  <c r="BB244" i="20"/>
  <c r="BD244" i="20"/>
  <c r="W243" i="20"/>
  <c r="X243" i="20"/>
  <c r="AX243" i="20"/>
  <c r="AD243" i="20"/>
  <c r="Z243" i="20"/>
  <c r="AV243" i="20"/>
  <c r="BA244" i="20" s="1"/>
  <c r="AB243" i="20"/>
  <c r="D331" i="10"/>
  <c r="D330" i="9"/>
  <c r="D330" i="11"/>
  <c r="G330" i="12"/>
  <c r="D324" i="8"/>
  <c r="D324" i="7"/>
  <c r="D324" i="5"/>
  <c r="B243" i="20"/>
  <c r="B244" i="20"/>
  <c r="B247" i="20"/>
  <c r="BF247" i="20" l="1"/>
  <c r="BH247" i="20"/>
  <c r="BG247" i="20"/>
  <c r="BE247" i="20"/>
  <c r="BI247" i="20"/>
  <c r="BG244" i="20"/>
  <c r="BI244" i="20"/>
  <c r="BH244" i="20"/>
  <c r="BE244" i="20"/>
  <c r="BF244" i="20"/>
  <c r="BH243" i="20"/>
  <c r="BE243" i="20"/>
  <c r="BI243" i="20"/>
  <c r="BF243" i="20"/>
  <c r="BG243" i="20"/>
  <c r="G331" i="10"/>
  <c r="G330" i="9"/>
  <c r="G330" i="11"/>
  <c r="G324" i="8"/>
  <c r="G324" i="7"/>
  <c r="G323" i="6"/>
  <c r="G324" i="5"/>
  <c r="M186" i="25"/>
  <c r="K186" i="25"/>
  <c r="I186" i="25"/>
  <c r="B186" i="25"/>
  <c r="D186" i="25"/>
  <c r="L330" i="10"/>
  <c r="M330" i="10"/>
  <c r="C330" i="10"/>
  <c r="L329" i="9"/>
  <c r="M329" i="9"/>
  <c r="C329" i="9"/>
  <c r="L329" i="11"/>
  <c r="M329" i="11"/>
  <c r="C329" i="11"/>
  <c r="L329" i="12"/>
  <c r="D329" i="12" s="1"/>
  <c r="M329" i="12"/>
  <c r="C329" i="12"/>
  <c r="L323" i="8"/>
  <c r="M323" i="8"/>
  <c r="I323" i="8"/>
  <c r="C323" i="8"/>
  <c r="L323" i="7"/>
  <c r="M323" i="7"/>
  <c r="I323" i="7"/>
  <c r="C323" i="7"/>
  <c r="L322" i="6"/>
  <c r="D322" i="6" s="1"/>
  <c r="M322" i="6"/>
  <c r="I322" i="6"/>
  <c r="L323" i="5"/>
  <c r="M323" i="5"/>
  <c r="I323" i="5"/>
  <c r="BJ243" i="20" l="1"/>
  <c r="BJ247" i="20"/>
  <c r="BJ244" i="20"/>
  <c r="S242" i="20"/>
  <c r="T243" i="20" s="1"/>
  <c r="U242" i="20"/>
  <c r="V242" i="20"/>
  <c r="AC242" i="20" s="1"/>
  <c r="X242" i="20"/>
  <c r="AA242" i="20"/>
  <c r="AF242" i="20"/>
  <c r="AG242" i="20"/>
  <c r="AH242" i="20"/>
  <c r="AI242" i="20"/>
  <c r="AJ242" i="20"/>
  <c r="AK242" i="20"/>
  <c r="AL242" i="20"/>
  <c r="AM242" i="20"/>
  <c r="AN242" i="20"/>
  <c r="AO242" i="20"/>
  <c r="AP242" i="20"/>
  <c r="AQ242" i="20"/>
  <c r="AR242" i="20"/>
  <c r="AS242" i="20"/>
  <c r="BC243" i="20" s="1"/>
  <c r="AT242" i="20"/>
  <c r="AU242" i="20"/>
  <c r="AW242" i="20"/>
  <c r="AY242" i="20"/>
  <c r="AZ242" i="20"/>
  <c r="S241" i="20"/>
  <c r="T242" i="20" s="1"/>
  <c r="U241" i="20"/>
  <c r="V241" i="20"/>
  <c r="AC241" i="20" s="1"/>
  <c r="AA241" i="20"/>
  <c r="AF241" i="20"/>
  <c r="AG241" i="20"/>
  <c r="AH241" i="20"/>
  <c r="AI241" i="20"/>
  <c r="AJ241" i="20"/>
  <c r="AK241" i="20"/>
  <c r="AL241" i="20"/>
  <c r="AM241" i="20"/>
  <c r="AN241" i="20"/>
  <c r="AO241" i="20"/>
  <c r="AP241" i="20"/>
  <c r="AQ241" i="20"/>
  <c r="AR241" i="20"/>
  <c r="BB242" i="20" s="1"/>
  <c r="AS241" i="20"/>
  <c r="BC242" i="20" s="1"/>
  <c r="AT241" i="20"/>
  <c r="AU241" i="20"/>
  <c r="AW241" i="20"/>
  <c r="AY241" i="20"/>
  <c r="AZ241" i="20"/>
  <c r="D330" i="10"/>
  <c r="I329" i="10"/>
  <c r="D329" i="9"/>
  <c r="I328" i="9"/>
  <c r="D329" i="11"/>
  <c r="I328" i="11"/>
  <c r="G329" i="12"/>
  <c r="I328" i="12"/>
  <c r="D323" i="8"/>
  <c r="D323" i="7"/>
  <c r="D323" i="5"/>
  <c r="AE241" i="20" l="1"/>
  <c r="AV241" i="20"/>
  <c r="BA242" i="20" s="1"/>
  <c r="W241" i="20"/>
  <c r="AV242" i="20"/>
  <c r="BA243" i="20" s="1"/>
  <c r="Y242" i="20"/>
  <c r="W242" i="20"/>
  <c r="Y241" i="20"/>
  <c r="AE242" i="20"/>
  <c r="AB241" i="20"/>
  <c r="BD243" i="20"/>
  <c r="BB243" i="20"/>
  <c r="BD242" i="20"/>
  <c r="X241" i="20"/>
  <c r="AB242" i="20"/>
  <c r="G330" i="10"/>
  <c r="G329" i="9"/>
  <c r="G329" i="11"/>
  <c r="G323" i="8"/>
  <c r="G323" i="7"/>
  <c r="G322" i="6"/>
  <c r="G323" i="5"/>
  <c r="AX242" i="20"/>
  <c r="AD242" i="20"/>
  <c r="Z242" i="20"/>
  <c r="AX241" i="20"/>
  <c r="AD241" i="20"/>
  <c r="Z241" i="20"/>
  <c r="M185" i="25"/>
  <c r="K185" i="25"/>
  <c r="I185" i="25"/>
  <c r="B185" i="25"/>
  <c r="D185" i="25"/>
  <c r="L329" i="10"/>
  <c r="M329" i="10"/>
  <c r="I328" i="10"/>
  <c r="G329" i="10"/>
  <c r="C329" i="10"/>
  <c r="D329" i="10"/>
  <c r="L328" i="9"/>
  <c r="D328" i="9" s="1"/>
  <c r="M328" i="9"/>
  <c r="I327" i="9"/>
  <c r="C328" i="9"/>
  <c r="L328" i="11"/>
  <c r="M328" i="11"/>
  <c r="I327" i="11"/>
  <c r="G328" i="11"/>
  <c r="C328" i="11"/>
  <c r="D328" i="11"/>
  <c r="L328" i="12"/>
  <c r="D328" i="12" s="1"/>
  <c r="M328" i="12"/>
  <c r="I327" i="12"/>
  <c r="C328" i="12"/>
  <c r="G328" i="12"/>
  <c r="L322" i="8"/>
  <c r="D322" i="8" s="1"/>
  <c r="M322" i="8"/>
  <c r="I322" i="8"/>
  <c r="C322" i="8"/>
  <c r="L322" i="7"/>
  <c r="M322" i="7"/>
  <c r="I322" i="7"/>
  <c r="C322" i="7"/>
  <c r="D322" i="7"/>
  <c r="G322" i="7" s="1"/>
  <c r="L321" i="6"/>
  <c r="D321" i="6" s="1"/>
  <c r="M321" i="6"/>
  <c r="I321" i="6"/>
  <c r="L322" i="5"/>
  <c r="D322" i="5" s="1"/>
  <c r="M322" i="5"/>
  <c r="I322" i="5"/>
  <c r="G328" i="9" l="1"/>
  <c r="G322" i="8"/>
  <c r="G321" i="6"/>
  <c r="G322" i="5"/>
  <c r="M184" i="25"/>
  <c r="K184" i="25"/>
  <c r="I184" i="25"/>
  <c r="B184" i="25"/>
  <c r="D184" i="25"/>
  <c r="L328" i="10"/>
  <c r="M328" i="10"/>
  <c r="I327" i="10"/>
  <c r="C328" i="10"/>
  <c r="D328" i="10"/>
  <c r="L327" i="9"/>
  <c r="D327" i="9" s="1"/>
  <c r="M327" i="9"/>
  <c r="I326" i="9"/>
  <c r="C327" i="9"/>
  <c r="L327" i="11"/>
  <c r="D327" i="11" s="1"/>
  <c r="M327" i="11"/>
  <c r="I326" i="11"/>
  <c r="C327" i="11"/>
  <c r="L327" i="12"/>
  <c r="D327" i="12" s="1"/>
  <c r="G327" i="12" s="1"/>
  <c r="M327" i="12"/>
  <c r="I326" i="12"/>
  <c r="C327" i="12"/>
  <c r="L321" i="8"/>
  <c r="M321" i="8"/>
  <c r="I321" i="8"/>
  <c r="C321" i="8"/>
  <c r="D321" i="8"/>
  <c r="L321" i="7"/>
  <c r="D321" i="7" s="1"/>
  <c r="M321" i="7"/>
  <c r="I321" i="7"/>
  <c r="C321" i="7"/>
  <c r="L320" i="6"/>
  <c r="D320" i="6" s="1"/>
  <c r="M320" i="6"/>
  <c r="I320" i="6"/>
  <c r="L321" i="5"/>
  <c r="D321" i="5" s="1"/>
  <c r="M321" i="5"/>
  <c r="I321" i="5"/>
  <c r="G328" i="10" l="1"/>
  <c r="G327" i="9"/>
  <c r="G327" i="11"/>
  <c r="G321" i="8"/>
  <c r="G321" i="7"/>
  <c r="G320" i="6"/>
  <c r="G321" i="5"/>
  <c r="S240" i="20"/>
  <c r="T241" i="20" s="1"/>
  <c r="U240" i="20"/>
  <c r="V240" i="20"/>
  <c r="W240" i="20" s="1"/>
  <c r="X240" i="20"/>
  <c r="AA240" i="20"/>
  <c r="AB240" i="20"/>
  <c r="AD240" i="20"/>
  <c r="AF240" i="20"/>
  <c r="AG240" i="20"/>
  <c r="AH240" i="20"/>
  <c r="AI240" i="20"/>
  <c r="AJ240" i="20"/>
  <c r="AK240" i="20"/>
  <c r="AL240" i="20"/>
  <c r="AM240" i="20"/>
  <c r="AN240" i="20"/>
  <c r="AO240" i="20"/>
  <c r="AP240" i="20"/>
  <c r="AQ240" i="20"/>
  <c r="AR240" i="20"/>
  <c r="AS240" i="20"/>
  <c r="BC241" i="20" s="1"/>
  <c r="AT240" i="20"/>
  <c r="AU240" i="20"/>
  <c r="AW240" i="20"/>
  <c r="AY240" i="20"/>
  <c r="AZ240" i="20"/>
  <c r="AX240" i="20" l="1"/>
  <c r="Z240" i="20"/>
  <c r="AV240" i="20"/>
  <c r="BA241" i="20" s="1"/>
  <c r="BD241" i="20"/>
  <c r="BB241" i="20"/>
  <c r="AC240" i="20"/>
  <c r="Y240" i="20"/>
  <c r="AE240" i="20"/>
  <c r="S239" i="20"/>
  <c r="T240" i="20" s="1"/>
  <c r="U239" i="20"/>
  <c r="X239" i="20" s="1"/>
  <c r="V239" i="20"/>
  <c r="Y239" i="20" s="1"/>
  <c r="AA239" i="20"/>
  <c r="AF239" i="20"/>
  <c r="AG239" i="20"/>
  <c r="AH239" i="20"/>
  <c r="AI239" i="20"/>
  <c r="AJ239" i="20"/>
  <c r="AK239" i="20"/>
  <c r="AL239" i="20"/>
  <c r="AM239" i="20"/>
  <c r="AN239" i="20"/>
  <c r="AO239" i="20"/>
  <c r="AP239" i="20"/>
  <c r="AQ239" i="20"/>
  <c r="AR239" i="20"/>
  <c r="AS239" i="20"/>
  <c r="BC240" i="20" s="1"/>
  <c r="AT239" i="20"/>
  <c r="AU239" i="20"/>
  <c r="AW239" i="20"/>
  <c r="AX239" i="20"/>
  <c r="AY239" i="20"/>
  <c r="AZ239" i="20"/>
  <c r="I319" i="8"/>
  <c r="I320" i="8"/>
  <c r="I320" i="7"/>
  <c r="I319" i="7"/>
  <c r="I319" i="6"/>
  <c r="I318" i="6"/>
  <c r="I319" i="5"/>
  <c r="I320" i="5"/>
  <c r="M183" i="25"/>
  <c r="K183" i="25"/>
  <c r="I183" i="25"/>
  <c r="B183" i="25"/>
  <c r="D183" i="25"/>
  <c r="L327" i="10"/>
  <c r="M327" i="10"/>
  <c r="I326" i="10"/>
  <c r="C327" i="10"/>
  <c r="D327" i="10"/>
  <c r="L326" i="9"/>
  <c r="M326" i="9"/>
  <c r="I325" i="9"/>
  <c r="C326" i="9"/>
  <c r="D326" i="9"/>
  <c r="G326" i="9" s="1"/>
  <c r="L326" i="11"/>
  <c r="M326" i="11"/>
  <c r="I325" i="11"/>
  <c r="C326" i="11"/>
  <c r="D326" i="11"/>
  <c r="G326" i="11" s="1"/>
  <c r="L326" i="12"/>
  <c r="D326" i="12" s="1"/>
  <c r="G326" i="12" s="1"/>
  <c r="M326" i="12"/>
  <c r="I325" i="12"/>
  <c r="C326" i="12"/>
  <c r="L320" i="8"/>
  <c r="M320" i="8"/>
  <c r="C320" i="8"/>
  <c r="D320" i="8"/>
  <c r="L320" i="7"/>
  <c r="D320" i="7" s="1"/>
  <c r="G320" i="7" s="1"/>
  <c r="M320" i="7"/>
  <c r="C320" i="7"/>
  <c r="L319" i="6"/>
  <c r="D319" i="6" s="1"/>
  <c r="M319" i="6"/>
  <c r="L320" i="5"/>
  <c r="D320" i="5" s="1"/>
  <c r="M320" i="5"/>
  <c r="AE239" i="20" l="1"/>
  <c r="AV239" i="20"/>
  <c r="BA240" i="20" s="1"/>
  <c r="W239" i="20"/>
  <c r="AB239" i="20"/>
  <c r="BD240" i="20"/>
  <c r="BB240" i="20"/>
  <c r="Z239" i="20"/>
  <c r="AD239" i="20"/>
  <c r="AC239" i="20"/>
  <c r="G320" i="5"/>
  <c r="G327" i="10"/>
  <c r="G320" i="8"/>
  <c r="G319" i="6"/>
  <c r="M182" i="25"/>
  <c r="K182" i="25"/>
  <c r="I182" i="25"/>
  <c r="B182" i="25"/>
  <c r="D182" i="25"/>
  <c r="L326" i="10"/>
  <c r="M326" i="10"/>
  <c r="I325" i="10"/>
  <c r="C326" i="10"/>
  <c r="D326" i="10"/>
  <c r="L325" i="9"/>
  <c r="M325" i="9"/>
  <c r="I324" i="9"/>
  <c r="G325" i="9"/>
  <c r="C325" i="9"/>
  <c r="D325" i="9"/>
  <c r="L325" i="11"/>
  <c r="M325" i="11"/>
  <c r="I324" i="11"/>
  <c r="C325" i="11"/>
  <c r="D325" i="11"/>
  <c r="L325" i="12"/>
  <c r="D325" i="12" s="1"/>
  <c r="G325" i="12" s="1"/>
  <c r="M325" i="12"/>
  <c r="I324" i="12"/>
  <c r="C325" i="12"/>
  <c r="L319" i="8"/>
  <c r="D319" i="8" s="1"/>
  <c r="M319" i="8"/>
  <c r="I318" i="8"/>
  <c r="C319" i="8"/>
  <c r="L319" i="7"/>
  <c r="D319" i="7" s="1"/>
  <c r="M319" i="7"/>
  <c r="I318" i="7"/>
  <c r="C319" i="7"/>
  <c r="L318" i="6"/>
  <c r="D318" i="6" s="1"/>
  <c r="M318" i="6"/>
  <c r="I317" i="6"/>
  <c r="L319" i="5"/>
  <c r="D319" i="5" s="1"/>
  <c r="M319" i="5"/>
  <c r="I318" i="5"/>
  <c r="G326" i="10" l="1"/>
  <c r="G325" i="11"/>
  <c r="G319" i="8"/>
  <c r="G319" i="7"/>
  <c r="G318" i="6"/>
  <c r="G319" i="5"/>
  <c r="B242" i="20"/>
  <c r="B241" i="20"/>
  <c r="B240" i="20"/>
  <c r="B239" i="20"/>
  <c r="BF242" i="20" l="1"/>
  <c r="BG242" i="20"/>
  <c r="BH242" i="20"/>
  <c r="BE242" i="20"/>
  <c r="BI242" i="20"/>
  <c r="BG239" i="20"/>
  <c r="BH239" i="20"/>
  <c r="BI239" i="20"/>
  <c r="BH240" i="20"/>
  <c r="BI240" i="20"/>
  <c r="BE240" i="20"/>
  <c r="BF240" i="20"/>
  <c r="BG240" i="20"/>
  <c r="BG241" i="20"/>
  <c r="BE241" i="20"/>
  <c r="BH241" i="20"/>
  <c r="BI241" i="20"/>
  <c r="BF241" i="20"/>
  <c r="M181" i="25"/>
  <c r="K181" i="25"/>
  <c r="I181" i="25"/>
  <c r="B181" i="25"/>
  <c r="D181" i="25"/>
  <c r="L325" i="10"/>
  <c r="M325" i="10"/>
  <c r="C325" i="10"/>
  <c r="L324" i="9"/>
  <c r="M324" i="9"/>
  <c r="C324" i="9"/>
  <c r="L324" i="11"/>
  <c r="M324" i="11"/>
  <c r="C324" i="11"/>
  <c r="L324" i="12"/>
  <c r="D324" i="12" s="1"/>
  <c r="M324" i="12"/>
  <c r="C324" i="12"/>
  <c r="L318" i="8"/>
  <c r="M318" i="8"/>
  <c r="C318" i="8"/>
  <c r="L318" i="7"/>
  <c r="M318" i="7"/>
  <c r="C318" i="7"/>
  <c r="L317" i="6"/>
  <c r="D317" i="6" s="1"/>
  <c r="M317" i="6"/>
  <c r="L318" i="5"/>
  <c r="M318" i="5"/>
  <c r="BJ240" i="20" l="1"/>
  <c r="BJ242" i="20"/>
  <c r="BJ241" i="20"/>
  <c r="S238" i="20"/>
  <c r="T239" i="20" s="1"/>
  <c r="U238" i="20"/>
  <c r="V238" i="20"/>
  <c r="Y238" i="20" s="1"/>
  <c r="X238" i="20"/>
  <c r="AA238" i="20"/>
  <c r="AF238" i="20"/>
  <c r="AG238" i="20"/>
  <c r="AH238" i="20"/>
  <c r="AI238" i="20"/>
  <c r="AJ238" i="20"/>
  <c r="AK238" i="20"/>
  <c r="AL238" i="20"/>
  <c r="AM238" i="20"/>
  <c r="AN238" i="20"/>
  <c r="AO238" i="20"/>
  <c r="AP238" i="20"/>
  <c r="AQ238" i="20"/>
  <c r="AR238" i="20"/>
  <c r="AS238" i="20"/>
  <c r="BC239" i="20" s="1"/>
  <c r="AT238" i="20"/>
  <c r="AU238" i="20"/>
  <c r="AW238" i="20"/>
  <c r="AY238" i="20"/>
  <c r="AZ238" i="20"/>
  <c r="S237" i="20"/>
  <c r="T238" i="20" s="1"/>
  <c r="U237" i="20"/>
  <c r="AD237" i="20" s="1"/>
  <c r="V237" i="20"/>
  <c r="AC237" i="20" s="1"/>
  <c r="AA237" i="20"/>
  <c r="AF237" i="20"/>
  <c r="AG237" i="20"/>
  <c r="AH237" i="20"/>
  <c r="AI237" i="20"/>
  <c r="AJ237" i="20"/>
  <c r="AK237" i="20"/>
  <c r="AL237" i="20"/>
  <c r="AM237" i="20"/>
  <c r="AN237" i="20"/>
  <c r="AO237" i="20"/>
  <c r="AP237" i="20"/>
  <c r="AQ237" i="20"/>
  <c r="AR237" i="20"/>
  <c r="BB238" i="20" s="1"/>
  <c r="AS237" i="20"/>
  <c r="BC238" i="20" s="1"/>
  <c r="AT237" i="20"/>
  <c r="AU237" i="20"/>
  <c r="AW237" i="20"/>
  <c r="AY237" i="20"/>
  <c r="AZ237" i="20"/>
  <c r="B238" i="20"/>
  <c r="BH238" i="20" s="1"/>
  <c r="D325" i="10"/>
  <c r="I324" i="10"/>
  <c r="D324" i="9"/>
  <c r="I323" i="9"/>
  <c r="D324" i="11"/>
  <c r="I323" i="11"/>
  <c r="G324" i="12"/>
  <c r="I323" i="12"/>
  <c r="D318" i="8"/>
  <c r="D318" i="7"/>
  <c r="D318" i="5"/>
  <c r="AC238" i="20" l="1"/>
  <c r="AX237" i="20"/>
  <c r="AV238" i="20"/>
  <c r="BF239" i="20" s="1"/>
  <c r="AE238" i="20"/>
  <c r="AE237" i="20"/>
  <c r="Y237" i="20"/>
  <c r="BD238" i="20"/>
  <c r="BB239" i="20"/>
  <c r="BD239" i="20"/>
  <c r="Z237" i="20"/>
  <c r="W238" i="20"/>
  <c r="X237" i="20"/>
  <c r="BG238" i="20"/>
  <c r="AV237" i="20"/>
  <c r="BA238" i="20" s="1"/>
  <c r="AB237" i="20"/>
  <c r="W237" i="20"/>
  <c r="BF238" i="20"/>
  <c r="AB238" i="20"/>
  <c r="BE238" i="20"/>
  <c r="G325" i="10"/>
  <c r="G324" i="9"/>
  <c r="G324" i="11"/>
  <c r="G318" i="8"/>
  <c r="G318" i="7"/>
  <c r="G317" i="6"/>
  <c r="G318" i="5"/>
  <c r="AX238" i="20"/>
  <c r="AD238" i="20"/>
  <c r="Z238" i="20"/>
  <c r="M180" i="25"/>
  <c r="K180" i="25"/>
  <c r="I180" i="25"/>
  <c r="B180" i="25"/>
  <c r="D180" i="25"/>
  <c r="L324" i="10"/>
  <c r="M324" i="10"/>
  <c r="I323" i="10"/>
  <c r="C324" i="10"/>
  <c r="D324" i="10"/>
  <c r="L323" i="9"/>
  <c r="D323" i="9" s="1"/>
  <c r="M323" i="9"/>
  <c r="I322" i="9"/>
  <c r="C323" i="9"/>
  <c r="L323" i="11"/>
  <c r="M323" i="11"/>
  <c r="I322" i="11"/>
  <c r="C323" i="11"/>
  <c r="D323" i="11"/>
  <c r="L323" i="12"/>
  <c r="D323" i="12" s="1"/>
  <c r="M323" i="12"/>
  <c r="I322" i="12"/>
  <c r="C323" i="12"/>
  <c r="G323" i="12"/>
  <c r="L317" i="8"/>
  <c r="D317" i="8" s="1"/>
  <c r="M317" i="8"/>
  <c r="I317" i="8"/>
  <c r="C317" i="8"/>
  <c r="L317" i="7"/>
  <c r="M317" i="7"/>
  <c r="I317" i="7"/>
  <c r="C317" i="7"/>
  <c r="D317" i="7"/>
  <c r="L316" i="6"/>
  <c r="D316" i="6" s="1"/>
  <c r="M316" i="6"/>
  <c r="I316" i="6"/>
  <c r="L317" i="5"/>
  <c r="D317" i="5" s="1"/>
  <c r="M317" i="5"/>
  <c r="I317" i="5"/>
  <c r="BA239" i="20" l="1"/>
  <c r="BE239" i="20"/>
  <c r="BJ239" i="20"/>
  <c r="BI238" i="20"/>
  <c r="BJ238" i="20" s="1"/>
  <c r="G324" i="10"/>
  <c r="G323" i="9"/>
  <c r="G323" i="11"/>
  <c r="G317" i="8"/>
  <c r="G317" i="7"/>
  <c r="G316" i="6"/>
  <c r="G317" i="5"/>
  <c r="S236" i="20"/>
  <c r="T237" i="20" s="1"/>
  <c r="U236" i="20"/>
  <c r="V236" i="20"/>
  <c r="Y236" i="20" s="1"/>
  <c r="AA236" i="20"/>
  <c r="AF236" i="20"/>
  <c r="AG236" i="20"/>
  <c r="AH236" i="20"/>
  <c r="AI236" i="20"/>
  <c r="AJ236" i="20"/>
  <c r="AK236" i="20"/>
  <c r="AL236" i="20"/>
  <c r="AM236" i="20"/>
  <c r="AN236" i="20"/>
  <c r="AO236" i="20"/>
  <c r="AP236" i="20"/>
  <c r="AQ236" i="20"/>
  <c r="AR236" i="20"/>
  <c r="AS236" i="20"/>
  <c r="BC237" i="20" s="1"/>
  <c r="AT236" i="20"/>
  <c r="AU236" i="20"/>
  <c r="AW236" i="20"/>
  <c r="AY236" i="20"/>
  <c r="AZ236" i="20"/>
  <c r="W236" i="20" l="1"/>
  <c r="AE236" i="20"/>
  <c r="AC236" i="20"/>
  <c r="BD237" i="20"/>
  <c r="BB237" i="20"/>
  <c r="AX236" i="20"/>
  <c r="AD236" i="20"/>
  <c r="Z236" i="20"/>
  <c r="AV236" i="20"/>
  <c r="BA237" i="20" s="1"/>
  <c r="AB236" i="20"/>
  <c r="X236" i="20"/>
  <c r="M179" i="25"/>
  <c r="K179" i="25"/>
  <c r="I179" i="25"/>
  <c r="B179" i="25"/>
  <c r="D179" i="25"/>
  <c r="L323" i="10"/>
  <c r="M323" i="10"/>
  <c r="I322" i="10"/>
  <c r="C323" i="10"/>
  <c r="D323" i="10"/>
  <c r="L322" i="9"/>
  <c r="M322" i="9"/>
  <c r="I321" i="9"/>
  <c r="G322" i="9"/>
  <c r="C322" i="9"/>
  <c r="D322" i="9"/>
  <c r="L322" i="11"/>
  <c r="M322" i="11"/>
  <c r="I321" i="11"/>
  <c r="C322" i="11"/>
  <c r="D322" i="11"/>
  <c r="L322" i="12"/>
  <c r="D322" i="12" s="1"/>
  <c r="M322" i="12"/>
  <c r="I321" i="12"/>
  <c r="C322" i="12"/>
  <c r="G322" i="12"/>
  <c r="L316" i="8"/>
  <c r="D316" i="8" s="1"/>
  <c r="G316" i="8" s="1"/>
  <c r="M316" i="8"/>
  <c r="I316" i="8"/>
  <c r="C316" i="8"/>
  <c r="L316" i="7"/>
  <c r="M316" i="7"/>
  <c r="I316" i="7"/>
  <c r="C316" i="7"/>
  <c r="D316" i="7"/>
  <c r="L315" i="6"/>
  <c r="D315" i="6" s="1"/>
  <c r="M315" i="6"/>
  <c r="I315" i="6"/>
  <c r="L316" i="5"/>
  <c r="D316" i="5" s="1"/>
  <c r="M316" i="5"/>
  <c r="I316" i="5"/>
  <c r="G323" i="10" l="1"/>
  <c r="G322" i="11"/>
  <c r="G316" i="7"/>
  <c r="G315" i="6"/>
  <c r="G316" i="5"/>
  <c r="S235" i="20"/>
  <c r="T236" i="20" s="1"/>
  <c r="U235" i="20"/>
  <c r="V235" i="20"/>
  <c r="AC235" i="20" s="1"/>
  <c r="AA235" i="20"/>
  <c r="AF235" i="20"/>
  <c r="AG235" i="20"/>
  <c r="AH235" i="20"/>
  <c r="AI235" i="20"/>
  <c r="AJ235" i="20"/>
  <c r="AK235" i="20"/>
  <c r="AL235" i="20"/>
  <c r="AM235" i="20"/>
  <c r="AN235" i="20"/>
  <c r="AO235" i="20"/>
  <c r="AP235" i="20"/>
  <c r="AQ235" i="20"/>
  <c r="AR235" i="20"/>
  <c r="AS235" i="20"/>
  <c r="BC236" i="20" s="1"/>
  <c r="AT235" i="20"/>
  <c r="AU235" i="20"/>
  <c r="AW235" i="20"/>
  <c r="AY235" i="20"/>
  <c r="AZ235" i="20"/>
  <c r="M178" i="25"/>
  <c r="K178" i="25"/>
  <c r="I178" i="25"/>
  <c r="B178" i="25"/>
  <c r="D178" i="25"/>
  <c r="L322" i="10"/>
  <c r="M322" i="10"/>
  <c r="I321" i="10"/>
  <c r="G322" i="10"/>
  <c r="C322" i="10"/>
  <c r="D322" i="10"/>
  <c r="L321" i="9"/>
  <c r="M321" i="9"/>
  <c r="I320" i="9"/>
  <c r="G321" i="9"/>
  <c r="C321" i="9"/>
  <c r="D321" i="9"/>
  <c r="L321" i="11"/>
  <c r="D321" i="11" s="1"/>
  <c r="M321" i="11"/>
  <c r="I320" i="11"/>
  <c r="C321" i="11"/>
  <c r="L321" i="12"/>
  <c r="D321" i="12" s="1"/>
  <c r="G321" i="12" s="1"/>
  <c r="M321" i="12"/>
  <c r="I320" i="12"/>
  <c r="C321" i="12"/>
  <c r="L315" i="8"/>
  <c r="D315" i="8" s="1"/>
  <c r="G315" i="8" s="1"/>
  <c r="M315" i="8"/>
  <c r="I315" i="8"/>
  <c r="C315" i="8"/>
  <c r="L315" i="7"/>
  <c r="D315" i="7" s="1"/>
  <c r="M315" i="7"/>
  <c r="I315" i="7"/>
  <c r="C315" i="7"/>
  <c r="L314" i="6"/>
  <c r="D314" i="6" s="1"/>
  <c r="G314" i="6" s="1"/>
  <c r="M314" i="6"/>
  <c r="I314" i="6"/>
  <c r="L315" i="5"/>
  <c r="D315" i="5" s="1"/>
  <c r="M315" i="5"/>
  <c r="I315" i="5"/>
  <c r="AV235" i="20" l="1"/>
  <c r="BA236" i="20" s="1"/>
  <c r="AE235" i="20"/>
  <c r="Y235" i="20"/>
  <c r="W235" i="20"/>
  <c r="AB235" i="20"/>
  <c r="BB236" i="20"/>
  <c r="BD236" i="20"/>
  <c r="X235" i="20"/>
  <c r="AX235" i="20"/>
  <c r="AD235" i="20"/>
  <c r="Z235" i="20"/>
  <c r="G321" i="11"/>
  <c r="G315" i="7"/>
  <c r="G315" i="5"/>
  <c r="S234" i="20"/>
  <c r="T235" i="20" s="1"/>
  <c r="U234" i="20"/>
  <c r="AB234" i="20" s="1"/>
  <c r="V234" i="20"/>
  <c r="AC234" i="20" s="1"/>
  <c r="AA234" i="20"/>
  <c r="AF234" i="20"/>
  <c r="AG234" i="20"/>
  <c r="AH234" i="20"/>
  <c r="AI234" i="20"/>
  <c r="AJ234" i="20"/>
  <c r="AK234" i="20"/>
  <c r="AL234" i="20"/>
  <c r="AM234" i="20"/>
  <c r="AN234" i="20"/>
  <c r="AO234" i="20"/>
  <c r="AP234" i="20"/>
  <c r="AQ234" i="20"/>
  <c r="AR234" i="20"/>
  <c r="AS234" i="20"/>
  <c r="BC235" i="20" s="1"/>
  <c r="AT234" i="20"/>
  <c r="AU234" i="20"/>
  <c r="AW234" i="20"/>
  <c r="AY234" i="20"/>
  <c r="AZ234" i="20"/>
  <c r="M177" i="25"/>
  <c r="K177" i="25"/>
  <c r="I177" i="25"/>
  <c r="B177" i="25"/>
  <c r="D177" i="25"/>
  <c r="L321" i="10"/>
  <c r="M321" i="10"/>
  <c r="I320" i="10"/>
  <c r="G321" i="10"/>
  <c r="C321" i="10"/>
  <c r="D321" i="10"/>
  <c r="L320" i="9"/>
  <c r="M320" i="9"/>
  <c r="I319" i="9"/>
  <c r="C320" i="9"/>
  <c r="D320" i="9"/>
  <c r="L320" i="11"/>
  <c r="M320" i="11"/>
  <c r="I319" i="11"/>
  <c r="C320" i="11"/>
  <c r="D320" i="11"/>
  <c r="L320" i="12"/>
  <c r="D320" i="12" s="1"/>
  <c r="M320" i="12"/>
  <c r="I319" i="12"/>
  <c r="C320" i="12"/>
  <c r="G320" i="12"/>
  <c r="L314" i="8"/>
  <c r="D314" i="8" s="1"/>
  <c r="M314" i="8"/>
  <c r="I314" i="8"/>
  <c r="C314" i="8"/>
  <c r="L314" i="7"/>
  <c r="D314" i="7" s="1"/>
  <c r="M314" i="7"/>
  <c r="I314" i="7"/>
  <c r="C314" i="7"/>
  <c r="L313" i="6"/>
  <c r="D313" i="6" s="1"/>
  <c r="M313" i="6"/>
  <c r="I313" i="6"/>
  <c r="L314" i="5"/>
  <c r="D314" i="5" s="1"/>
  <c r="M314" i="5"/>
  <c r="I314" i="5"/>
  <c r="AV234" i="20" l="1"/>
  <c r="BA235" i="20" s="1"/>
  <c r="W234" i="20"/>
  <c r="AE234" i="20"/>
  <c r="BD235" i="20"/>
  <c r="BB235" i="20"/>
  <c r="Y234" i="20"/>
  <c r="Z234" i="20"/>
  <c r="X234" i="20"/>
  <c r="AX234" i="20"/>
  <c r="AD234" i="20"/>
  <c r="G320" i="9"/>
  <c r="G320" i="11"/>
  <c r="G314" i="8"/>
  <c r="G314" i="7"/>
  <c r="G313" i="6"/>
  <c r="G314" i="5"/>
  <c r="AR230" i="20"/>
  <c r="S233" i="20"/>
  <c r="T234" i="20" s="1"/>
  <c r="U233" i="20"/>
  <c r="X233" i="20" s="1"/>
  <c r="V233" i="20"/>
  <c r="AA233" i="20"/>
  <c r="AF233" i="20"/>
  <c r="AG233" i="20"/>
  <c r="AH233" i="20"/>
  <c r="AI233" i="20"/>
  <c r="AJ233" i="20"/>
  <c r="AK233" i="20"/>
  <c r="AL233" i="20"/>
  <c r="AM233" i="20"/>
  <c r="AN233" i="20"/>
  <c r="AO233" i="20"/>
  <c r="AP233" i="20"/>
  <c r="AQ233" i="20"/>
  <c r="AR233" i="20"/>
  <c r="AS233" i="20"/>
  <c r="BC234" i="20" s="1"/>
  <c r="AT233" i="20"/>
  <c r="AU233" i="20"/>
  <c r="AW233" i="20"/>
  <c r="AY233" i="20"/>
  <c r="AZ233" i="20"/>
  <c r="B234" i="20"/>
  <c r="B235" i="20"/>
  <c r="B236" i="20"/>
  <c r="B237" i="20"/>
  <c r="W233" i="20" l="1"/>
  <c r="AB233" i="20"/>
  <c r="AD233" i="20"/>
  <c r="AX233" i="20"/>
  <c r="Z233" i="20"/>
  <c r="BF236" i="20"/>
  <c r="BH236" i="20"/>
  <c r="BE236" i="20"/>
  <c r="BG236" i="20"/>
  <c r="BI236" i="20"/>
  <c r="BG234" i="20"/>
  <c r="BH234" i="20"/>
  <c r="BE234" i="20"/>
  <c r="BF234" i="20"/>
  <c r="BI234" i="20"/>
  <c r="BH235" i="20"/>
  <c r="BI235" i="20"/>
  <c r="BG235" i="20"/>
  <c r="BE235" i="20"/>
  <c r="BF235" i="20"/>
  <c r="BG237" i="20"/>
  <c r="BE237" i="20"/>
  <c r="BF237" i="20"/>
  <c r="BH237" i="20"/>
  <c r="BI237" i="20"/>
  <c r="AV233" i="20"/>
  <c r="BA234" i="20" s="1"/>
  <c r="BD234" i="20"/>
  <c r="BB234" i="20"/>
  <c r="AC233" i="20"/>
  <c r="Y233" i="20"/>
  <c r="AE233" i="20"/>
  <c r="M176" i="25"/>
  <c r="K176" i="25"/>
  <c r="I176" i="25"/>
  <c r="B176" i="25"/>
  <c r="D176" i="25"/>
  <c r="L320" i="10"/>
  <c r="M320" i="10"/>
  <c r="C320" i="10"/>
  <c r="L319" i="9"/>
  <c r="M319" i="9"/>
  <c r="C319" i="9"/>
  <c r="L319" i="11"/>
  <c r="M319" i="11"/>
  <c r="C319" i="11"/>
  <c r="L319" i="12"/>
  <c r="D319" i="12" s="1"/>
  <c r="M319" i="12"/>
  <c r="C319" i="12"/>
  <c r="L313" i="8"/>
  <c r="M313" i="8"/>
  <c r="I313" i="8"/>
  <c r="C313" i="8"/>
  <c r="L313" i="7"/>
  <c r="M313" i="7"/>
  <c r="I313" i="7"/>
  <c r="C313" i="7"/>
  <c r="L312" i="6"/>
  <c r="D312" i="6" s="1"/>
  <c r="M312" i="6"/>
  <c r="I312" i="6"/>
  <c r="L313" i="5"/>
  <c r="M313" i="5"/>
  <c r="I313" i="5"/>
  <c r="BJ235" i="20" l="1"/>
  <c r="BJ236" i="20"/>
  <c r="BJ237" i="20"/>
  <c r="BJ234" i="20"/>
  <c r="D320" i="10"/>
  <c r="I319" i="10"/>
  <c r="D319" i="9"/>
  <c r="I318" i="9"/>
  <c r="D319" i="11"/>
  <c r="I318" i="11"/>
  <c r="G319" i="12"/>
  <c r="I318" i="12"/>
  <c r="D313" i="8"/>
  <c r="D313" i="7"/>
  <c r="D313" i="5"/>
  <c r="G320" i="10" l="1"/>
  <c r="G319" i="9"/>
  <c r="G319" i="11"/>
  <c r="G313" i="8"/>
  <c r="G313" i="7"/>
  <c r="G312" i="6"/>
  <c r="G313" i="5"/>
  <c r="S232" i="20"/>
  <c r="T233" i="20" s="1"/>
  <c r="U232" i="20"/>
  <c r="X232" i="20" s="1"/>
  <c r="V232" i="20"/>
  <c r="Z232" i="20" s="1"/>
  <c r="AA232" i="20"/>
  <c r="AB232" i="20"/>
  <c r="AF232" i="20"/>
  <c r="AH232" i="20"/>
  <c r="AI232" i="20"/>
  <c r="AJ232" i="20"/>
  <c r="AK232" i="20"/>
  <c r="AL232" i="20"/>
  <c r="AM232" i="20"/>
  <c r="AN232" i="20"/>
  <c r="AO232" i="20"/>
  <c r="AP232" i="20"/>
  <c r="AQ232" i="20"/>
  <c r="AR232" i="20"/>
  <c r="AS232" i="20"/>
  <c r="BC233" i="20" s="1"/>
  <c r="AT232" i="20"/>
  <c r="AU232" i="20"/>
  <c r="AV232" i="20"/>
  <c r="BA233" i="20" s="1"/>
  <c r="AW232" i="20"/>
  <c r="AY232" i="20"/>
  <c r="AZ232" i="20"/>
  <c r="M175" i="25"/>
  <c r="K175" i="25"/>
  <c r="I175" i="25"/>
  <c r="B175" i="25"/>
  <c r="D175" i="25"/>
  <c r="L319" i="10"/>
  <c r="D319" i="10" s="1"/>
  <c r="M319" i="10"/>
  <c r="I318" i="10"/>
  <c r="C319" i="10"/>
  <c r="L318" i="9"/>
  <c r="M318" i="9"/>
  <c r="I317" i="9"/>
  <c r="G318" i="9"/>
  <c r="C318" i="9"/>
  <c r="D318" i="9"/>
  <c r="L318" i="11"/>
  <c r="D318" i="11" s="1"/>
  <c r="M318" i="11"/>
  <c r="I317" i="11"/>
  <c r="C318" i="11"/>
  <c r="L318" i="12"/>
  <c r="D318" i="12" s="1"/>
  <c r="M318" i="12"/>
  <c r="I317" i="12"/>
  <c r="C318" i="12"/>
  <c r="G318" i="12"/>
  <c r="L312" i="8"/>
  <c r="D312" i="8" s="1"/>
  <c r="G312" i="8" s="1"/>
  <c r="M312" i="8"/>
  <c r="I312" i="8"/>
  <c r="C312" i="8"/>
  <c r="L312" i="7"/>
  <c r="D312" i="7" s="1"/>
  <c r="M312" i="7"/>
  <c r="I312" i="7"/>
  <c r="C312" i="7"/>
  <c r="L311" i="6"/>
  <c r="D311" i="6" s="1"/>
  <c r="M311" i="6"/>
  <c r="I311" i="6"/>
  <c r="L312" i="5"/>
  <c r="D312" i="5" s="1"/>
  <c r="M312" i="5"/>
  <c r="I312" i="5"/>
  <c r="AE232" i="20" l="1"/>
  <c r="AX232" i="20"/>
  <c r="W232" i="20"/>
  <c r="AD232" i="20"/>
  <c r="BD233" i="20"/>
  <c r="BB233" i="20"/>
  <c r="AC232" i="20"/>
  <c r="Y232" i="20"/>
  <c r="G319" i="10"/>
  <c r="G318" i="11"/>
  <c r="G312" i="7"/>
  <c r="G311" i="6"/>
  <c r="G312" i="5"/>
  <c r="S231" i="20"/>
  <c r="T232" i="20" s="1"/>
  <c r="U231" i="20"/>
  <c r="AB231" i="20" s="1"/>
  <c r="V231" i="20"/>
  <c r="AC231" i="20" s="1"/>
  <c r="AA231" i="20"/>
  <c r="AF231" i="20"/>
  <c r="AG231" i="20"/>
  <c r="AH231" i="20"/>
  <c r="AI231" i="20"/>
  <c r="AJ231" i="20"/>
  <c r="AK231" i="20"/>
  <c r="AL231" i="20"/>
  <c r="AM231" i="20"/>
  <c r="AN231" i="20"/>
  <c r="AO231" i="20"/>
  <c r="AP231" i="20"/>
  <c r="AQ231" i="20"/>
  <c r="AR231" i="20"/>
  <c r="AS231" i="20"/>
  <c r="BC232" i="20" s="1"/>
  <c r="AT231" i="20"/>
  <c r="AU231" i="20"/>
  <c r="AW231" i="20"/>
  <c r="AY231" i="20"/>
  <c r="AZ231" i="20"/>
  <c r="BB231" i="20"/>
  <c r="BD231" i="20"/>
  <c r="M174" i="25"/>
  <c r="K174" i="25"/>
  <c r="I174" i="25"/>
  <c r="B174" i="25"/>
  <c r="D174" i="25"/>
  <c r="L318" i="10"/>
  <c r="M318" i="10"/>
  <c r="I317" i="10"/>
  <c r="C318" i="10"/>
  <c r="D318" i="10"/>
  <c r="L317" i="9"/>
  <c r="M317" i="9"/>
  <c r="I316" i="9"/>
  <c r="C317" i="9"/>
  <c r="D317" i="9"/>
  <c r="L317" i="11"/>
  <c r="M317" i="11"/>
  <c r="I316" i="11"/>
  <c r="G317" i="11"/>
  <c r="C317" i="11"/>
  <c r="D317" i="11"/>
  <c r="L317" i="12"/>
  <c r="D317" i="12" s="1"/>
  <c r="M317" i="12"/>
  <c r="I316" i="12"/>
  <c r="C317" i="12"/>
  <c r="G317" i="12"/>
  <c r="L311" i="8"/>
  <c r="M311" i="8"/>
  <c r="I311" i="8"/>
  <c r="C311" i="8"/>
  <c r="D311" i="8"/>
  <c r="L311" i="7"/>
  <c r="D311" i="7" s="1"/>
  <c r="G311" i="7" s="1"/>
  <c r="M311" i="7"/>
  <c r="I311" i="7"/>
  <c r="C311" i="7"/>
  <c r="L310" i="6"/>
  <c r="D310" i="6" s="1"/>
  <c r="G310" i="6" s="1"/>
  <c r="M310" i="6"/>
  <c r="I310" i="6"/>
  <c r="L311" i="5"/>
  <c r="D311" i="5" s="1"/>
  <c r="M311" i="5"/>
  <c r="I311" i="5"/>
  <c r="AV231" i="20" l="1"/>
  <c r="BA232" i="20" s="1"/>
  <c r="AE231" i="20"/>
  <c r="Y231" i="20"/>
  <c r="BD232" i="20"/>
  <c r="BB232" i="20"/>
  <c r="W231" i="20"/>
  <c r="X231" i="20"/>
  <c r="AX231" i="20"/>
  <c r="AD231" i="20"/>
  <c r="Z231" i="20"/>
  <c r="G318" i="10"/>
  <c r="G317" i="9"/>
  <c r="G311" i="8"/>
  <c r="G311" i="5"/>
  <c r="S230" i="20"/>
  <c r="T231" i="20" s="1"/>
  <c r="U230" i="20"/>
  <c r="X230" i="20" s="1"/>
  <c r="V230" i="20"/>
  <c r="AE230" i="20" s="1"/>
  <c r="AA230" i="20"/>
  <c r="AF230" i="20"/>
  <c r="AG230" i="20"/>
  <c r="AH230" i="20"/>
  <c r="AI230" i="20"/>
  <c r="AJ230" i="20"/>
  <c r="AK230" i="20"/>
  <c r="AL230" i="20"/>
  <c r="AM230" i="20"/>
  <c r="AN230" i="20"/>
  <c r="AO230" i="20"/>
  <c r="AP230" i="20"/>
  <c r="AQ230" i="20"/>
  <c r="AS230" i="20"/>
  <c r="BC231" i="20" s="1"/>
  <c r="AT230" i="20"/>
  <c r="AU230" i="20"/>
  <c r="AW230" i="20"/>
  <c r="AY230" i="20"/>
  <c r="AZ230" i="20"/>
  <c r="Y230" i="20" l="1"/>
  <c r="AC230" i="20"/>
  <c r="AV230" i="20"/>
  <c r="BA231" i="20" s="1"/>
  <c r="Z230" i="20"/>
  <c r="AB230" i="20"/>
  <c r="W230" i="20"/>
  <c r="AX230" i="20"/>
  <c r="AD230" i="20"/>
  <c r="D316" i="9"/>
  <c r="I310" i="8"/>
  <c r="I309" i="8"/>
  <c r="I310" i="7"/>
  <c r="I309" i="7"/>
  <c r="I309" i="6"/>
  <c r="I308" i="6"/>
  <c r="M173" i="25"/>
  <c r="K173" i="25"/>
  <c r="I173" i="25"/>
  <c r="B173" i="25"/>
  <c r="D173" i="25"/>
  <c r="L317" i="10"/>
  <c r="M317" i="10"/>
  <c r="I316" i="10"/>
  <c r="C317" i="10"/>
  <c r="D317" i="10"/>
  <c r="L316" i="9"/>
  <c r="M316" i="9"/>
  <c r="I315" i="9"/>
  <c r="C316" i="9"/>
  <c r="L316" i="11"/>
  <c r="M316" i="11"/>
  <c r="I315" i="11"/>
  <c r="G316" i="11"/>
  <c r="C316" i="11"/>
  <c r="D316" i="11"/>
  <c r="L316" i="12"/>
  <c r="D316" i="12" s="1"/>
  <c r="M316" i="12"/>
  <c r="I315" i="12"/>
  <c r="C316" i="12"/>
  <c r="G316" i="12"/>
  <c r="L310" i="8"/>
  <c r="M310" i="8"/>
  <c r="C310" i="8"/>
  <c r="D310" i="8"/>
  <c r="L310" i="7"/>
  <c r="D310" i="7" s="1"/>
  <c r="M310" i="7"/>
  <c r="C310" i="7"/>
  <c r="L309" i="6"/>
  <c r="D309" i="6" s="1"/>
  <c r="M309" i="6"/>
  <c r="L310" i="5"/>
  <c r="D310" i="5" s="1"/>
  <c r="M310" i="5"/>
  <c r="I310" i="5"/>
  <c r="G310" i="5" l="1"/>
  <c r="G310" i="8"/>
  <c r="G317" i="10"/>
  <c r="G316" i="9"/>
  <c r="G310" i="7"/>
  <c r="G309" i="6"/>
  <c r="I314" i="12"/>
  <c r="I315" i="10"/>
  <c r="I314" i="9"/>
  <c r="I313" i="9"/>
  <c r="I314" i="11"/>
  <c r="S229" i="20" l="1"/>
  <c r="T230" i="20" s="1"/>
  <c r="U229" i="20"/>
  <c r="X229" i="20" s="1"/>
  <c r="V229" i="20"/>
  <c r="AA229" i="20"/>
  <c r="AF229" i="20"/>
  <c r="AG229" i="20"/>
  <c r="AH229" i="20"/>
  <c r="AI229" i="20"/>
  <c r="AJ229" i="20"/>
  <c r="AK229" i="20"/>
  <c r="AL229" i="20"/>
  <c r="AM229" i="20"/>
  <c r="AN229" i="20"/>
  <c r="AO229" i="20"/>
  <c r="AP229" i="20"/>
  <c r="AQ229" i="20"/>
  <c r="AR229" i="20"/>
  <c r="AS229" i="20"/>
  <c r="BC230" i="20" s="1"/>
  <c r="AT229" i="20"/>
  <c r="AU229" i="20"/>
  <c r="AW229" i="20"/>
  <c r="AY229" i="20"/>
  <c r="AZ229" i="20"/>
  <c r="AX229" i="20" l="1"/>
  <c r="W229" i="20"/>
  <c r="AD229" i="20"/>
  <c r="AE229" i="20"/>
  <c r="Z229" i="20"/>
  <c r="AC229" i="20"/>
  <c r="Y229" i="20"/>
  <c r="AV229" i="20"/>
  <c r="BA230" i="20" s="1"/>
  <c r="BD230" i="20"/>
  <c r="BB230" i="20"/>
  <c r="AB229" i="20"/>
  <c r="M172" i="25"/>
  <c r="K172" i="25"/>
  <c r="I172" i="25"/>
  <c r="B172" i="25"/>
  <c r="D172" i="25"/>
  <c r="L316" i="10"/>
  <c r="D316" i="10" s="1"/>
  <c r="M316" i="10"/>
  <c r="I314" i="10"/>
  <c r="C316" i="10"/>
  <c r="L315" i="9"/>
  <c r="M315" i="9"/>
  <c r="C315" i="9"/>
  <c r="D315" i="9"/>
  <c r="L315" i="11"/>
  <c r="M315" i="11"/>
  <c r="I313" i="11"/>
  <c r="C315" i="11"/>
  <c r="D315" i="11"/>
  <c r="G315" i="11" s="1"/>
  <c r="L315" i="12"/>
  <c r="D315" i="12" s="1"/>
  <c r="G315" i="12" s="1"/>
  <c r="M315" i="12"/>
  <c r="I313" i="12"/>
  <c r="C315" i="12"/>
  <c r="L309" i="8"/>
  <c r="M309" i="8"/>
  <c r="I307" i="8"/>
  <c r="C309" i="8"/>
  <c r="D309" i="8"/>
  <c r="L309" i="7"/>
  <c r="D309" i="7" s="1"/>
  <c r="M309" i="7"/>
  <c r="I307" i="7"/>
  <c r="C309" i="7"/>
  <c r="L308" i="6"/>
  <c r="D308" i="6" s="1"/>
  <c r="M308" i="6"/>
  <c r="I306" i="6"/>
  <c r="L309" i="5"/>
  <c r="D309" i="5" s="1"/>
  <c r="M309" i="5"/>
  <c r="I309" i="5"/>
  <c r="B229" i="20"/>
  <c r="B230" i="20"/>
  <c r="B231" i="20"/>
  <c r="B232" i="20"/>
  <c r="B233" i="20"/>
  <c r="S228" i="20"/>
  <c r="T229" i="20" s="1"/>
  <c r="U228" i="20"/>
  <c r="V228" i="20"/>
  <c r="AC228" i="20" s="1"/>
  <c r="AA228" i="20"/>
  <c r="AF228" i="20"/>
  <c r="AG228" i="20"/>
  <c r="AH228" i="20"/>
  <c r="AI228" i="20"/>
  <c r="AJ228" i="20"/>
  <c r="AK228" i="20"/>
  <c r="AL228" i="20"/>
  <c r="AM228" i="20"/>
  <c r="AN228" i="20"/>
  <c r="AO228" i="20"/>
  <c r="AP228" i="20"/>
  <c r="AQ228" i="20"/>
  <c r="AR228" i="20"/>
  <c r="AS228" i="20"/>
  <c r="BC229" i="20" s="1"/>
  <c r="AT228" i="20"/>
  <c r="AU228" i="20"/>
  <c r="AW228" i="20"/>
  <c r="AY228" i="20"/>
  <c r="AZ228" i="20"/>
  <c r="AV228" i="20" l="1"/>
  <c r="BA229" i="20" s="1"/>
  <c r="BH233" i="20"/>
  <c r="BG233" i="20"/>
  <c r="BE233" i="20"/>
  <c r="BF233" i="20"/>
  <c r="BI233" i="20"/>
  <c r="AE228" i="20"/>
  <c r="Z228" i="20"/>
  <c r="BE232" i="20"/>
  <c r="BI232" i="20"/>
  <c r="BH232" i="20"/>
  <c r="BF232" i="20"/>
  <c r="BG232" i="20"/>
  <c r="BH229" i="20"/>
  <c r="BE229" i="20"/>
  <c r="BI229" i="20"/>
  <c r="BF229" i="20"/>
  <c r="BG229" i="20"/>
  <c r="Y228" i="20"/>
  <c r="AX228" i="20"/>
  <c r="X228" i="20"/>
  <c r="BG231" i="20"/>
  <c r="BI231" i="20"/>
  <c r="BH231" i="20"/>
  <c r="BE231" i="20"/>
  <c r="BF231" i="20"/>
  <c r="BD229" i="20"/>
  <c r="BB229" i="20"/>
  <c r="AB228" i="20"/>
  <c r="W228" i="20"/>
  <c r="BH230" i="20"/>
  <c r="BI230" i="20"/>
  <c r="BE230" i="20"/>
  <c r="BG230" i="20"/>
  <c r="BF230" i="20"/>
  <c r="G316" i="10"/>
  <c r="G315" i="9"/>
  <c r="G309" i="8"/>
  <c r="G309" i="7"/>
  <c r="G308" i="6"/>
  <c r="G309" i="5"/>
  <c r="AD228" i="20"/>
  <c r="I313" i="10"/>
  <c r="M171" i="25"/>
  <c r="K171" i="25"/>
  <c r="I171" i="25"/>
  <c r="D171" i="25"/>
  <c r="L315" i="10"/>
  <c r="D315" i="10" s="1"/>
  <c r="M315" i="10"/>
  <c r="C315" i="10"/>
  <c r="L314" i="9"/>
  <c r="D314" i="9" s="1"/>
  <c r="M314" i="9"/>
  <c r="C314" i="9"/>
  <c r="L314" i="11"/>
  <c r="M314" i="11"/>
  <c r="C314" i="11"/>
  <c r="L314" i="12"/>
  <c r="D314" i="12" s="1"/>
  <c r="M314" i="12"/>
  <c r="C314" i="12"/>
  <c r="L308" i="8"/>
  <c r="D308" i="8" s="1"/>
  <c r="M308" i="8"/>
  <c r="I308" i="8"/>
  <c r="C308" i="8"/>
  <c r="L308" i="7"/>
  <c r="D308" i="7" s="1"/>
  <c r="G308" i="7" s="1"/>
  <c r="M308" i="7"/>
  <c r="I308" i="7"/>
  <c r="C308" i="7"/>
  <c r="L307" i="6"/>
  <c r="D307" i="6" s="1"/>
  <c r="M307" i="6"/>
  <c r="I307" i="6"/>
  <c r="L308" i="5"/>
  <c r="D308" i="5" s="1"/>
  <c r="M308" i="5"/>
  <c r="I308" i="5"/>
  <c r="D314" i="11"/>
  <c r="G314" i="12"/>
  <c r="BJ233" i="20" l="1"/>
  <c r="BJ230" i="20"/>
  <c r="BJ231" i="20"/>
  <c r="BJ229" i="20"/>
  <c r="BJ232" i="20"/>
  <c r="G315" i="10"/>
  <c r="G314" i="9"/>
  <c r="G314" i="11"/>
  <c r="G308" i="8"/>
  <c r="G307" i="6"/>
  <c r="G308" i="5"/>
  <c r="S227" i="20"/>
  <c r="T228" i="20" s="1"/>
  <c r="U227" i="20"/>
  <c r="AB227" i="20" s="1"/>
  <c r="V227" i="20"/>
  <c r="Y227" i="20" s="1"/>
  <c r="AA227" i="20"/>
  <c r="AF227" i="20"/>
  <c r="AG227" i="20"/>
  <c r="AH227" i="20"/>
  <c r="AI227" i="20"/>
  <c r="AJ227" i="20"/>
  <c r="AK227" i="20"/>
  <c r="AL227" i="20"/>
  <c r="AM227" i="20"/>
  <c r="AN227" i="20"/>
  <c r="AO227" i="20"/>
  <c r="AP227" i="20"/>
  <c r="AQ227" i="20"/>
  <c r="AR227" i="20"/>
  <c r="AS227" i="20"/>
  <c r="BC228" i="20" s="1"/>
  <c r="AT227" i="20"/>
  <c r="AU227" i="20"/>
  <c r="AW227" i="20"/>
  <c r="AY227" i="20"/>
  <c r="AZ227" i="20"/>
  <c r="M170" i="25"/>
  <c r="K170" i="25"/>
  <c r="I170" i="25"/>
  <c r="D170" i="25"/>
  <c r="L314" i="10"/>
  <c r="M314" i="10"/>
  <c r="C314" i="10"/>
  <c r="D314" i="10"/>
  <c r="L313" i="9"/>
  <c r="M313" i="9"/>
  <c r="I312" i="9"/>
  <c r="C313" i="9"/>
  <c r="D313" i="9"/>
  <c r="L313" i="11"/>
  <c r="M313" i="11"/>
  <c r="I312" i="11"/>
  <c r="C313" i="11"/>
  <c r="D313" i="11"/>
  <c r="L313" i="12"/>
  <c r="D313" i="12" s="1"/>
  <c r="G313" i="12" s="1"/>
  <c r="M313" i="12"/>
  <c r="I312" i="12"/>
  <c r="C313" i="12"/>
  <c r="L307" i="8"/>
  <c r="M307" i="8"/>
  <c r="C307" i="8"/>
  <c r="D307" i="8"/>
  <c r="G307" i="8" s="1"/>
  <c r="L307" i="7"/>
  <c r="D307" i="7" s="1"/>
  <c r="M307" i="7"/>
  <c r="C307" i="7"/>
  <c r="L306" i="6"/>
  <c r="D306" i="6" s="1"/>
  <c r="M306" i="6"/>
  <c r="L307" i="5"/>
  <c r="D307" i="5" s="1"/>
  <c r="M307" i="5"/>
  <c r="I307" i="5"/>
  <c r="AE227" i="20" l="1"/>
  <c r="AV227" i="20"/>
  <c r="BA228" i="20" s="1"/>
  <c r="W227" i="20"/>
  <c r="AC227" i="20"/>
  <c r="X227" i="20"/>
  <c r="BD228" i="20"/>
  <c r="BB228" i="20"/>
  <c r="Z227" i="20"/>
  <c r="AX227" i="20"/>
  <c r="AD227" i="20"/>
  <c r="G314" i="10"/>
  <c r="G313" i="9"/>
  <c r="G313" i="11"/>
  <c r="G307" i="7"/>
  <c r="G306" i="6"/>
  <c r="G307" i="5"/>
  <c r="S226" i="20"/>
  <c r="T227" i="20" s="1"/>
  <c r="U226" i="20"/>
  <c r="AB226" i="20" s="1"/>
  <c r="V226" i="20"/>
  <c r="AV226" i="20" s="1"/>
  <c r="BA227" i="20" s="1"/>
  <c r="AA226" i="20"/>
  <c r="AF226" i="20"/>
  <c r="AG226" i="20"/>
  <c r="AH226" i="20"/>
  <c r="AI226" i="20"/>
  <c r="AJ226" i="20"/>
  <c r="AK226" i="20"/>
  <c r="AL226" i="20"/>
  <c r="AM226" i="20"/>
  <c r="AN226" i="20"/>
  <c r="AO226" i="20"/>
  <c r="AP226" i="20"/>
  <c r="AQ226" i="20"/>
  <c r="AR226" i="20"/>
  <c r="AS226" i="20"/>
  <c r="BC227" i="20" s="1"/>
  <c r="AT226" i="20"/>
  <c r="AU226" i="20"/>
  <c r="AW226" i="20"/>
  <c r="AY226" i="20"/>
  <c r="AZ226" i="20"/>
  <c r="X226" i="20" l="1"/>
  <c r="AE226" i="20"/>
  <c r="Y226" i="20"/>
  <c r="AC226" i="20"/>
  <c r="BD227" i="20"/>
  <c r="BB227" i="20"/>
  <c r="W226" i="20"/>
  <c r="AX226" i="20"/>
  <c r="AD226" i="20"/>
  <c r="Z226" i="20"/>
  <c r="M169" i="25"/>
  <c r="K169" i="25"/>
  <c r="I169" i="25"/>
  <c r="D169" i="25"/>
  <c r="L313" i="10"/>
  <c r="M313" i="10"/>
  <c r="I312" i="10"/>
  <c r="C313" i="10"/>
  <c r="L312" i="9"/>
  <c r="M312" i="9"/>
  <c r="I311" i="9"/>
  <c r="C312" i="9"/>
  <c r="L312" i="11"/>
  <c r="M312" i="11"/>
  <c r="I311" i="11"/>
  <c r="C312" i="11"/>
  <c r="D312" i="11"/>
  <c r="G312" i="11" s="1"/>
  <c r="L312" i="12"/>
  <c r="D312" i="12" s="1"/>
  <c r="M312" i="12"/>
  <c r="I311" i="12"/>
  <c r="C312" i="12"/>
  <c r="L306" i="8"/>
  <c r="D306" i="8" s="1"/>
  <c r="M306" i="8"/>
  <c r="I306" i="8"/>
  <c r="C306" i="8"/>
  <c r="L306" i="7"/>
  <c r="D306" i="7" s="1"/>
  <c r="M306" i="7"/>
  <c r="I306" i="7"/>
  <c r="C306" i="7"/>
  <c r="L305" i="6"/>
  <c r="D305" i="6" s="1"/>
  <c r="M305" i="6"/>
  <c r="I305" i="6"/>
  <c r="L306" i="5"/>
  <c r="D306" i="5" s="1"/>
  <c r="M306" i="5"/>
  <c r="I306" i="5"/>
  <c r="D313" i="10"/>
  <c r="D312" i="9"/>
  <c r="G312" i="12"/>
  <c r="G313" i="10" l="1"/>
  <c r="G312" i="9"/>
  <c r="G306" i="8"/>
  <c r="G306" i="7"/>
  <c r="G305" i="6"/>
  <c r="G306" i="5"/>
  <c r="D166" i="25"/>
  <c r="D167" i="25"/>
  <c r="D168" i="25"/>
  <c r="S225" i="20" l="1"/>
  <c r="T226" i="20" s="1"/>
  <c r="U225" i="20"/>
  <c r="AB225" i="20" s="1"/>
  <c r="V225" i="20"/>
  <c r="AE225" i="20" s="1"/>
  <c r="AA225" i="20"/>
  <c r="AF225" i="20"/>
  <c r="AG225" i="20"/>
  <c r="AH225" i="20"/>
  <c r="AI225" i="20"/>
  <c r="AJ225" i="20"/>
  <c r="AK225" i="20"/>
  <c r="AL225" i="20"/>
  <c r="AM225" i="20"/>
  <c r="AN225" i="20"/>
  <c r="AO225" i="20"/>
  <c r="AP225" i="20"/>
  <c r="AQ225" i="20"/>
  <c r="AR225" i="20"/>
  <c r="AS225" i="20"/>
  <c r="BC226" i="20" s="1"/>
  <c r="AT225" i="20"/>
  <c r="AU225" i="20"/>
  <c r="AW225" i="20"/>
  <c r="AY225" i="20"/>
  <c r="AZ225" i="20"/>
  <c r="M168" i="25"/>
  <c r="K168" i="25"/>
  <c r="I168" i="25"/>
  <c r="L312" i="10"/>
  <c r="D312" i="10" s="1"/>
  <c r="M312" i="10"/>
  <c r="I311" i="10"/>
  <c r="C312" i="10"/>
  <c r="L311" i="9"/>
  <c r="M311" i="9"/>
  <c r="I310" i="9"/>
  <c r="C311" i="9"/>
  <c r="D311" i="9"/>
  <c r="L311" i="11"/>
  <c r="M311" i="11"/>
  <c r="I310" i="11"/>
  <c r="C311" i="11"/>
  <c r="D311" i="11"/>
  <c r="L311" i="12"/>
  <c r="D311" i="12" s="1"/>
  <c r="G311" i="12" s="1"/>
  <c r="M311" i="12"/>
  <c r="I310" i="12"/>
  <c r="C311" i="12"/>
  <c r="L305" i="8"/>
  <c r="D305" i="8" s="1"/>
  <c r="M305" i="8"/>
  <c r="I305" i="8"/>
  <c r="C305" i="8"/>
  <c r="L305" i="7"/>
  <c r="M305" i="7"/>
  <c r="I305" i="7"/>
  <c r="C305" i="7"/>
  <c r="D305" i="7"/>
  <c r="G305" i="7" s="1"/>
  <c r="L304" i="6"/>
  <c r="D304" i="6" s="1"/>
  <c r="M304" i="6"/>
  <c r="I304" i="6"/>
  <c r="L305" i="5"/>
  <c r="D305" i="5" s="1"/>
  <c r="M305" i="5"/>
  <c r="I305" i="5"/>
  <c r="W225" i="20" l="1"/>
  <c r="Y225" i="20"/>
  <c r="AC225" i="20"/>
  <c r="Z225" i="20"/>
  <c r="AV225" i="20"/>
  <c r="BA226" i="20" s="1"/>
  <c r="BB226" i="20"/>
  <c r="BD226" i="20"/>
  <c r="X225" i="20"/>
  <c r="AX225" i="20"/>
  <c r="AD225" i="20"/>
  <c r="G312" i="10"/>
  <c r="G311" i="9"/>
  <c r="G311" i="11"/>
  <c r="G305" i="8"/>
  <c r="G304" i="6"/>
  <c r="G305" i="5"/>
  <c r="S224" i="20"/>
  <c r="T225" i="20" s="1"/>
  <c r="U224" i="20"/>
  <c r="V224" i="20"/>
  <c r="AE224" i="20" s="1"/>
  <c r="AA224" i="20"/>
  <c r="AF224" i="20"/>
  <c r="AG224" i="20"/>
  <c r="AH224" i="20"/>
  <c r="AI224" i="20"/>
  <c r="AJ224" i="20"/>
  <c r="AK224" i="20"/>
  <c r="AL224" i="20"/>
  <c r="AM224" i="20"/>
  <c r="AN224" i="20"/>
  <c r="AO224" i="20"/>
  <c r="AP224" i="20"/>
  <c r="AQ224" i="20"/>
  <c r="AR224" i="20"/>
  <c r="AS224" i="20"/>
  <c r="BC225" i="20" s="1"/>
  <c r="AT224" i="20"/>
  <c r="AU224" i="20"/>
  <c r="AW224" i="20"/>
  <c r="AY224" i="20"/>
  <c r="AZ224" i="20"/>
  <c r="B224" i="20"/>
  <c r="BE224" i="20" s="1"/>
  <c r="M167" i="25"/>
  <c r="K167" i="25"/>
  <c r="I167" i="25"/>
  <c r="B167" i="25"/>
  <c r="L311" i="10"/>
  <c r="M311" i="10"/>
  <c r="I310" i="10"/>
  <c r="C311" i="10"/>
  <c r="D311" i="10"/>
  <c r="L310" i="9"/>
  <c r="M310" i="9"/>
  <c r="I309" i="9"/>
  <c r="C310" i="9"/>
  <c r="D310" i="9"/>
  <c r="L310" i="11"/>
  <c r="M310" i="11"/>
  <c r="I309" i="11"/>
  <c r="C310" i="11"/>
  <c r="D310" i="11"/>
  <c r="L310" i="12"/>
  <c r="D310" i="12" s="1"/>
  <c r="M310" i="12"/>
  <c r="I309" i="12"/>
  <c r="G310" i="12"/>
  <c r="C310" i="12"/>
  <c r="L304" i="8"/>
  <c r="M304" i="8"/>
  <c r="I304" i="8"/>
  <c r="C304" i="8"/>
  <c r="D304" i="8"/>
  <c r="L304" i="7"/>
  <c r="D304" i="7" s="1"/>
  <c r="M304" i="7"/>
  <c r="I304" i="7"/>
  <c r="C304" i="7"/>
  <c r="L303" i="6"/>
  <c r="D303" i="6" s="1"/>
  <c r="M303" i="6"/>
  <c r="I303" i="6"/>
  <c r="L304" i="5"/>
  <c r="D304" i="5" s="1"/>
  <c r="M304" i="5"/>
  <c r="I304" i="5"/>
  <c r="A225" i="20"/>
  <c r="A226" i="20" s="1"/>
  <c r="A168" i="25"/>
  <c r="B168" i="25" s="1"/>
  <c r="A169" i="25" l="1"/>
  <c r="B169" i="25" s="1"/>
  <c r="Z224" i="20"/>
  <c r="AC224" i="20"/>
  <c r="Y224" i="20"/>
  <c r="A170" i="25"/>
  <c r="X224" i="20"/>
  <c r="A227" i="20"/>
  <c r="B226" i="20"/>
  <c r="BG224" i="20"/>
  <c r="B225" i="20"/>
  <c r="BH224" i="20"/>
  <c r="BF224" i="20"/>
  <c r="AB224" i="20"/>
  <c r="W224" i="20"/>
  <c r="BI224" i="20"/>
  <c r="AV224" i="20"/>
  <c r="BA225" i="20" s="1"/>
  <c r="BD225" i="20"/>
  <c r="BB225" i="20"/>
  <c r="AX224" i="20"/>
  <c r="AD224" i="20"/>
  <c r="G311" i="10"/>
  <c r="G310" i="9"/>
  <c r="G310" i="11"/>
  <c r="G304" i="8"/>
  <c r="G304" i="7"/>
  <c r="G303" i="6"/>
  <c r="G304" i="5"/>
  <c r="S223" i="20"/>
  <c r="T224" i="20" s="1"/>
  <c r="U223" i="20"/>
  <c r="V223" i="20"/>
  <c r="Y223" i="20" s="1"/>
  <c r="AA223" i="20"/>
  <c r="AC223" i="20"/>
  <c r="AE223" i="20"/>
  <c r="AF223" i="20"/>
  <c r="AG223" i="20"/>
  <c r="AH223" i="20"/>
  <c r="AI223" i="20"/>
  <c r="AJ223" i="20"/>
  <c r="AK223" i="20"/>
  <c r="AL223" i="20"/>
  <c r="AM223" i="20"/>
  <c r="AN223" i="20"/>
  <c r="AO223" i="20"/>
  <c r="AP223" i="20"/>
  <c r="AQ223" i="20"/>
  <c r="AR223" i="20"/>
  <c r="AS223" i="20"/>
  <c r="BC224" i="20" s="1"/>
  <c r="AT223" i="20"/>
  <c r="AU223" i="20"/>
  <c r="AW223" i="20"/>
  <c r="AY223" i="20"/>
  <c r="AZ223" i="20"/>
  <c r="I308" i="11"/>
  <c r="I308" i="12"/>
  <c r="M166" i="25"/>
  <c r="K166" i="25"/>
  <c r="I166" i="25"/>
  <c r="L310" i="10"/>
  <c r="D310" i="10" s="1"/>
  <c r="M310" i="10"/>
  <c r="C310" i="10"/>
  <c r="L309" i="9"/>
  <c r="M309" i="9"/>
  <c r="C309" i="9"/>
  <c r="D309" i="9"/>
  <c r="L309" i="11"/>
  <c r="M309" i="11"/>
  <c r="G309" i="11"/>
  <c r="C309" i="11"/>
  <c r="D309" i="11"/>
  <c r="L309" i="12"/>
  <c r="D309" i="12" s="1"/>
  <c r="G309" i="12" s="1"/>
  <c r="M309" i="12"/>
  <c r="C309" i="12"/>
  <c r="L303" i="8"/>
  <c r="D303" i="8" s="1"/>
  <c r="M303" i="8"/>
  <c r="I303" i="8"/>
  <c r="C303" i="8"/>
  <c r="L303" i="7"/>
  <c r="D303" i="7" s="1"/>
  <c r="M303" i="7"/>
  <c r="I303" i="7"/>
  <c r="C303" i="7"/>
  <c r="L302" i="6"/>
  <c r="D302" i="6" s="1"/>
  <c r="M302" i="6"/>
  <c r="I302" i="6"/>
  <c r="L303" i="5"/>
  <c r="D303" i="5" s="1"/>
  <c r="M303" i="5"/>
  <c r="I303" i="5"/>
  <c r="W223" i="20" l="1"/>
  <c r="BJ224" i="20"/>
  <c r="B170" i="25"/>
  <c r="A171" i="25"/>
  <c r="B171" i="25" s="1"/>
  <c r="AV223" i="20"/>
  <c r="BA224" i="20" s="1"/>
  <c r="BB224" i="20"/>
  <c r="BD224" i="20"/>
  <c r="BE226" i="20"/>
  <c r="BI226" i="20"/>
  <c r="BF226" i="20"/>
  <c r="BG226" i="20"/>
  <c r="BH226" i="20"/>
  <c r="X223" i="20"/>
  <c r="A228" i="20"/>
  <c r="B228" i="20" s="1"/>
  <c r="B227" i="20"/>
  <c r="AB223" i="20"/>
  <c r="BH225" i="20"/>
  <c r="BI225" i="20"/>
  <c r="BE225" i="20"/>
  <c r="BG225" i="20"/>
  <c r="BF225" i="20"/>
  <c r="AX223" i="20"/>
  <c r="AD223" i="20"/>
  <c r="Z223" i="20"/>
  <c r="G310" i="10"/>
  <c r="G309" i="9"/>
  <c r="G303" i="8"/>
  <c r="G303" i="7"/>
  <c r="G302" i="6"/>
  <c r="G303" i="5"/>
  <c r="S222" i="20"/>
  <c r="T223" i="20" s="1"/>
  <c r="U222" i="20"/>
  <c r="X222" i="20" s="1"/>
  <c r="V222" i="20"/>
  <c r="AA222" i="20"/>
  <c r="AF222" i="20"/>
  <c r="AG222" i="20"/>
  <c r="AH222" i="20"/>
  <c r="AI222" i="20"/>
  <c r="AJ222" i="20"/>
  <c r="AK222" i="20"/>
  <c r="AL222" i="20"/>
  <c r="AM222" i="20"/>
  <c r="AN222" i="20"/>
  <c r="AO222" i="20"/>
  <c r="AP222" i="20"/>
  <c r="AQ222" i="20"/>
  <c r="AR222" i="20"/>
  <c r="AS222" i="20"/>
  <c r="BC223" i="20" s="1"/>
  <c r="AT222" i="20"/>
  <c r="AU222" i="20"/>
  <c r="AW222" i="20"/>
  <c r="AY222" i="20"/>
  <c r="AZ222" i="20"/>
  <c r="I308" i="10"/>
  <c r="I309" i="10"/>
  <c r="M165" i="25"/>
  <c r="K165" i="25"/>
  <c r="I165" i="25"/>
  <c r="B165" i="25"/>
  <c r="D165" i="25"/>
  <c r="L309" i="10"/>
  <c r="M309" i="10"/>
  <c r="G309" i="10"/>
  <c r="C309" i="10"/>
  <c r="D309" i="10"/>
  <c r="L308" i="9"/>
  <c r="M308" i="9"/>
  <c r="I308" i="9"/>
  <c r="C308" i="9"/>
  <c r="D308" i="9"/>
  <c r="L308" i="11"/>
  <c r="M308" i="11"/>
  <c r="I307" i="11"/>
  <c r="C308" i="11"/>
  <c r="D308" i="11"/>
  <c r="L308" i="12"/>
  <c r="D308" i="12" s="1"/>
  <c r="G308" i="12" s="1"/>
  <c r="M308" i="12"/>
  <c r="I307" i="12"/>
  <c r="C308" i="12"/>
  <c r="L302" i="8"/>
  <c r="D302" i="8" s="1"/>
  <c r="M302" i="8"/>
  <c r="I302" i="8"/>
  <c r="C302" i="8"/>
  <c r="L302" i="7"/>
  <c r="D302" i="7" s="1"/>
  <c r="M302" i="7"/>
  <c r="I302" i="7"/>
  <c r="C302" i="7"/>
  <c r="L301" i="6"/>
  <c r="D301" i="6" s="1"/>
  <c r="M301" i="6"/>
  <c r="I301" i="6"/>
  <c r="L302" i="5"/>
  <c r="M302" i="5"/>
  <c r="I302" i="5"/>
  <c r="D302" i="5"/>
  <c r="AX222" i="20" l="1"/>
  <c r="AV222" i="20"/>
  <c r="BA223" i="20" s="1"/>
  <c r="AB222" i="20"/>
  <c r="Z222" i="20"/>
  <c r="BJ226" i="20"/>
  <c r="AD222" i="20"/>
  <c r="W222" i="20"/>
  <c r="BB223" i="20"/>
  <c r="BD223" i="20"/>
  <c r="BJ225" i="20"/>
  <c r="BH227" i="20"/>
  <c r="BE227" i="20"/>
  <c r="BI227" i="20"/>
  <c r="BG227" i="20"/>
  <c r="BF227" i="20"/>
  <c r="BE228" i="20"/>
  <c r="BI228" i="20"/>
  <c r="BF228" i="20"/>
  <c r="BG228" i="20"/>
  <c r="BH228" i="20"/>
  <c r="AC222" i="20"/>
  <c r="Y222" i="20"/>
  <c r="AE222" i="20"/>
  <c r="G308" i="9"/>
  <c r="G308" i="11"/>
  <c r="G302" i="8"/>
  <c r="G302" i="7"/>
  <c r="G301" i="6"/>
  <c r="G302" i="5"/>
  <c r="S221" i="20"/>
  <c r="T222" i="20" s="1"/>
  <c r="U221" i="20"/>
  <c r="X221" i="20" s="1"/>
  <c r="V221" i="20"/>
  <c r="AE221" i="20" s="1"/>
  <c r="AA221" i="20"/>
  <c r="AF221" i="20"/>
  <c r="AG221" i="20"/>
  <c r="AH221" i="20"/>
  <c r="AI221" i="20"/>
  <c r="AJ221" i="20"/>
  <c r="AK221" i="20"/>
  <c r="AL221" i="20"/>
  <c r="AM221" i="20"/>
  <c r="AN221" i="20"/>
  <c r="AO221" i="20"/>
  <c r="AP221" i="20"/>
  <c r="AQ221" i="20"/>
  <c r="AR221" i="20"/>
  <c r="AS221" i="20"/>
  <c r="BC222" i="20" s="1"/>
  <c r="AT221" i="20"/>
  <c r="AU221" i="20"/>
  <c r="AW221" i="20"/>
  <c r="AY221" i="20"/>
  <c r="AZ221" i="20"/>
  <c r="Y221" i="20" l="1"/>
  <c r="AC221" i="20"/>
  <c r="BB222" i="20"/>
  <c r="BD222" i="20"/>
  <c r="BJ228" i="20"/>
  <c r="BJ227" i="20"/>
  <c r="W221" i="20"/>
  <c r="AX221" i="20"/>
  <c r="AD221" i="20"/>
  <c r="Z221" i="20"/>
  <c r="AV221" i="20"/>
  <c r="BA222" i="20" s="1"/>
  <c r="AB221" i="20"/>
  <c r="M164" i="25"/>
  <c r="K164" i="25"/>
  <c r="I164" i="25"/>
  <c r="B164" i="25"/>
  <c r="D164" i="25"/>
  <c r="L308" i="10"/>
  <c r="M308" i="10"/>
  <c r="I307" i="10"/>
  <c r="C308" i="10"/>
  <c r="L307" i="9"/>
  <c r="M307" i="9"/>
  <c r="I307" i="9"/>
  <c r="C307" i="9"/>
  <c r="L307" i="11"/>
  <c r="M307" i="11"/>
  <c r="I306" i="11"/>
  <c r="C307" i="11"/>
  <c r="L307" i="12"/>
  <c r="M307" i="12"/>
  <c r="I306" i="12"/>
  <c r="C307" i="12"/>
  <c r="L301" i="8"/>
  <c r="M301" i="8"/>
  <c r="I301" i="8"/>
  <c r="C301" i="8"/>
  <c r="L301" i="7"/>
  <c r="D301" i="7" s="1"/>
  <c r="M301" i="7"/>
  <c r="I301" i="7"/>
  <c r="C301" i="7"/>
  <c r="L300" i="6"/>
  <c r="D300" i="6" s="1"/>
  <c r="M300" i="6"/>
  <c r="I300" i="6"/>
  <c r="L301" i="5"/>
  <c r="D301" i="5" s="1"/>
  <c r="M301" i="5"/>
  <c r="I301" i="5"/>
  <c r="I300" i="8"/>
  <c r="I299" i="8"/>
  <c r="I299" i="7"/>
  <c r="I300" i="7"/>
  <c r="I299" i="6"/>
  <c r="I298" i="6"/>
  <c r="D308" i="10"/>
  <c r="D307" i="9"/>
  <c r="I306" i="9"/>
  <c r="D307" i="11"/>
  <c r="D301" i="8"/>
  <c r="D307" i="12" l="1"/>
  <c r="G307" i="12" s="1"/>
  <c r="G308" i="10"/>
  <c r="G307" i="9"/>
  <c r="G307" i="11"/>
  <c r="G301" i="8"/>
  <c r="G301" i="7"/>
  <c r="G300" i="6"/>
  <c r="G301" i="5"/>
  <c r="I306" i="10"/>
  <c r="I305" i="11"/>
  <c r="M163" i="25"/>
  <c r="K163" i="25"/>
  <c r="I163" i="25"/>
  <c r="B163" i="25"/>
  <c r="D163" i="25"/>
  <c r="L307" i="10"/>
  <c r="M307" i="10"/>
  <c r="G307" i="10"/>
  <c r="C307" i="10"/>
  <c r="D307" i="10"/>
  <c r="L306" i="9"/>
  <c r="M306" i="9"/>
  <c r="I305" i="9"/>
  <c r="C306" i="9"/>
  <c r="D306" i="9"/>
  <c r="L306" i="11"/>
  <c r="M306" i="11"/>
  <c r="C306" i="11"/>
  <c r="D306" i="11"/>
  <c r="L306" i="12"/>
  <c r="D306" i="12" s="1"/>
  <c r="G306" i="12" s="1"/>
  <c r="M306" i="12"/>
  <c r="I305" i="12"/>
  <c r="C306" i="12"/>
  <c r="L300" i="8"/>
  <c r="D300" i="8" s="1"/>
  <c r="M300" i="8"/>
  <c r="I298" i="8"/>
  <c r="C300" i="8"/>
  <c r="L300" i="7"/>
  <c r="D300" i="7" s="1"/>
  <c r="M300" i="7"/>
  <c r="I298" i="7"/>
  <c r="C300" i="7"/>
  <c r="L299" i="6"/>
  <c r="D299" i="6" s="1"/>
  <c r="M299" i="6"/>
  <c r="I297" i="6"/>
  <c r="L300" i="5"/>
  <c r="D300" i="5" s="1"/>
  <c r="M300" i="5"/>
  <c r="I300" i="5"/>
  <c r="G306" i="9" l="1"/>
  <c r="G306" i="11"/>
  <c r="G300" i="8"/>
  <c r="G300" i="7"/>
  <c r="G299" i="6"/>
  <c r="G300" i="5"/>
  <c r="B221" i="20"/>
  <c r="B222" i="20"/>
  <c r="B223" i="20"/>
  <c r="M162" i="25"/>
  <c r="K162" i="25"/>
  <c r="I162" i="25"/>
  <c r="B162" i="25"/>
  <c r="D162" i="25"/>
  <c r="L306" i="10"/>
  <c r="M306" i="10"/>
  <c r="I305" i="10"/>
  <c r="C306" i="10"/>
  <c r="D306" i="10"/>
  <c r="L305" i="9"/>
  <c r="M305" i="9"/>
  <c r="I304" i="9"/>
  <c r="C305" i="9"/>
  <c r="D305" i="9"/>
  <c r="L305" i="11"/>
  <c r="M305" i="11"/>
  <c r="I304" i="11"/>
  <c r="C305" i="11"/>
  <c r="D305" i="11"/>
  <c r="G305" i="11" s="1"/>
  <c r="L305" i="12"/>
  <c r="D305" i="12" s="1"/>
  <c r="G305" i="12" s="1"/>
  <c r="M305" i="12"/>
  <c r="I304" i="12"/>
  <c r="C305" i="12"/>
  <c r="L299" i="8"/>
  <c r="M299" i="8"/>
  <c r="C299" i="8"/>
  <c r="D299" i="8"/>
  <c r="L299" i="7"/>
  <c r="D299" i="7" s="1"/>
  <c r="M299" i="7"/>
  <c r="C299" i="7"/>
  <c r="L298" i="6"/>
  <c r="D298" i="6" s="1"/>
  <c r="M298" i="6"/>
  <c r="L299" i="5"/>
  <c r="D299" i="5" s="1"/>
  <c r="M299" i="5"/>
  <c r="I299" i="5"/>
  <c r="B166" i="25"/>
  <c r="BF223" i="20" l="1"/>
  <c r="BG223" i="20"/>
  <c r="BH223" i="20"/>
  <c r="BE223" i="20"/>
  <c r="BI223" i="20"/>
  <c r="BF222" i="20"/>
  <c r="BG222" i="20"/>
  <c r="BE222" i="20"/>
  <c r="BI222" i="20"/>
  <c r="BH222" i="20"/>
  <c r="BI221" i="20"/>
  <c r="BH221" i="20"/>
  <c r="BE221" i="20"/>
  <c r="BF221" i="20"/>
  <c r="G306" i="10"/>
  <c r="G305" i="9"/>
  <c r="G299" i="8"/>
  <c r="G299" i="7"/>
  <c r="G298" i="6"/>
  <c r="G299" i="5"/>
  <c r="S220" i="20"/>
  <c r="T221" i="20" s="1"/>
  <c r="U220" i="20"/>
  <c r="X220" i="20" s="1"/>
  <c r="V220" i="20"/>
  <c r="Y220" i="20" s="1"/>
  <c r="AA220" i="20"/>
  <c r="AF220" i="20"/>
  <c r="AG220" i="20"/>
  <c r="AH220" i="20"/>
  <c r="AI220" i="20"/>
  <c r="AJ220" i="20"/>
  <c r="AK220" i="20"/>
  <c r="AL220" i="20"/>
  <c r="AM220" i="20"/>
  <c r="AN220" i="20"/>
  <c r="AO220" i="20"/>
  <c r="AP220" i="20"/>
  <c r="AQ220" i="20"/>
  <c r="AR220" i="20"/>
  <c r="AS220" i="20"/>
  <c r="BC221" i="20" s="1"/>
  <c r="AT220" i="20"/>
  <c r="AU220" i="20"/>
  <c r="AW220" i="20"/>
  <c r="AY220" i="20"/>
  <c r="AZ220" i="20"/>
  <c r="M161" i="25"/>
  <c r="K161" i="25"/>
  <c r="I161" i="25"/>
  <c r="L305" i="10"/>
  <c r="M305" i="10"/>
  <c r="C305" i="10"/>
  <c r="L304" i="9"/>
  <c r="M304" i="9"/>
  <c r="C304" i="9"/>
  <c r="L304" i="11"/>
  <c r="M304" i="11"/>
  <c r="C304" i="11"/>
  <c r="L304" i="12"/>
  <c r="D304" i="12" s="1"/>
  <c r="M304" i="12"/>
  <c r="C304" i="12"/>
  <c r="L298" i="8"/>
  <c r="M298" i="8"/>
  <c r="C298" i="8"/>
  <c r="L298" i="7"/>
  <c r="M298" i="7"/>
  <c r="C298" i="7"/>
  <c r="L297" i="6"/>
  <c r="D297" i="6" s="1"/>
  <c r="M297" i="6"/>
  <c r="L298" i="5"/>
  <c r="M298" i="5"/>
  <c r="I298" i="5"/>
  <c r="BJ222" i="20" l="1"/>
  <c r="BJ223" i="20"/>
  <c r="BB221" i="20"/>
  <c r="BD221" i="20"/>
  <c r="AB220" i="20"/>
  <c r="AC220" i="20"/>
  <c r="AV220" i="20"/>
  <c r="W220" i="20"/>
  <c r="AE220" i="20"/>
  <c r="AX220" i="20"/>
  <c r="AD220" i="20"/>
  <c r="Z220" i="20"/>
  <c r="B161" i="25"/>
  <c r="D161" i="25"/>
  <c r="D305" i="10"/>
  <c r="I304" i="10"/>
  <c r="D304" i="9"/>
  <c r="I303" i="9"/>
  <c r="D304" i="11"/>
  <c r="I303" i="11"/>
  <c r="G304" i="12"/>
  <c r="I303" i="12"/>
  <c r="D298" i="8"/>
  <c r="D298" i="7"/>
  <c r="D298" i="5"/>
  <c r="BA221" i="20" l="1"/>
  <c r="BG221" i="20"/>
  <c r="BJ221" i="20" s="1"/>
  <c r="G305" i="10"/>
  <c r="G304" i="9"/>
  <c r="G304" i="11"/>
  <c r="G298" i="8"/>
  <c r="G298" i="7"/>
  <c r="G297" i="6"/>
  <c r="G298" i="5"/>
  <c r="S219" i="20"/>
  <c r="T220" i="20" s="1"/>
  <c r="U219" i="20"/>
  <c r="X219" i="20" s="1"/>
  <c r="V219" i="20"/>
  <c r="Y219" i="20" s="1"/>
  <c r="AA219" i="20"/>
  <c r="AF219" i="20"/>
  <c r="AG219" i="20"/>
  <c r="AH219" i="20"/>
  <c r="AI219" i="20"/>
  <c r="AJ219" i="20"/>
  <c r="AK219" i="20"/>
  <c r="AL219" i="20"/>
  <c r="AM219" i="20"/>
  <c r="AN219" i="20"/>
  <c r="AO219" i="20"/>
  <c r="AP219" i="20"/>
  <c r="AQ219" i="20"/>
  <c r="AR219" i="20"/>
  <c r="AS219" i="20"/>
  <c r="BC220" i="20" s="1"/>
  <c r="AT219" i="20"/>
  <c r="AU219" i="20"/>
  <c r="AW219" i="20"/>
  <c r="AY219" i="20"/>
  <c r="AZ219" i="20"/>
  <c r="AC219" i="20" l="1"/>
  <c r="AV219" i="20"/>
  <c r="BA220" i="20" s="1"/>
  <c r="W219" i="20"/>
  <c r="AB219" i="20"/>
  <c r="BD220" i="20"/>
  <c r="BB220" i="20"/>
  <c r="AE219" i="20"/>
  <c r="Z219" i="20"/>
  <c r="AX219" i="20"/>
  <c r="AD219" i="20"/>
  <c r="M160" i="25"/>
  <c r="K160" i="25"/>
  <c r="I160" i="25"/>
  <c r="B160" i="25"/>
  <c r="D160" i="25"/>
  <c r="L304" i="10"/>
  <c r="M304" i="10"/>
  <c r="I303" i="10"/>
  <c r="C304" i="10"/>
  <c r="L303" i="9"/>
  <c r="M303" i="9"/>
  <c r="I302" i="9"/>
  <c r="C303" i="9"/>
  <c r="L303" i="11"/>
  <c r="M303" i="11"/>
  <c r="I302" i="11"/>
  <c r="C303" i="11"/>
  <c r="L303" i="12"/>
  <c r="D303" i="12" s="1"/>
  <c r="M303" i="12"/>
  <c r="I302" i="12"/>
  <c r="C303" i="12"/>
  <c r="G303" i="12"/>
  <c r="L297" i="8"/>
  <c r="M297" i="8"/>
  <c r="I297" i="8"/>
  <c r="C297" i="8"/>
  <c r="L297" i="7"/>
  <c r="D297" i="7" s="1"/>
  <c r="M297" i="7"/>
  <c r="I297" i="7"/>
  <c r="C297" i="7"/>
  <c r="L296" i="6"/>
  <c r="D296" i="6" s="1"/>
  <c r="M296" i="6"/>
  <c r="I296" i="6"/>
  <c r="L297" i="5"/>
  <c r="D297" i="5" s="1"/>
  <c r="M297" i="5"/>
  <c r="I297" i="5"/>
  <c r="D304" i="10"/>
  <c r="D303" i="9"/>
  <c r="D303" i="11"/>
  <c r="D297" i="8"/>
  <c r="G304" i="10" l="1"/>
  <c r="G303" i="9"/>
  <c r="G303" i="11"/>
  <c r="G297" i="8"/>
  <c r="G297" i="7"/>
  <c r="G296" i="6"/>
  <c r="G297" i="5"/>
  <c r="AS218" i="20"/>
  <c r="BC219" i="20" s="1"/>
  <c r="AS217" i="20"/>
  <c r="BC218" i="20" s="1"/>
  <c r="AS216" i="20"/>
  <c r="S218" i="20"/>
  <c r="T219" i="20" s="1"/>
  <c r="U218" i="20"/>
  <c r="AB218" i="20" s="1"/>
  <c r="V218" i="20"/>
  <c r="AC218" i="20" s="1"/>
  <c r="AA218" i="20"/>
  <c r="AF218" i="20"/>
  <c r="AG218" i="20"/>
  <c r="AH218" i="20"/>
  <c r="AI218" i="20"/>
  <c r="AJ218" i="20"/>
  <c r="AK218" i="20"/>
  <c r="AL218" i="20"/>
  <c r="AM218" i="20"/>
  <c r="AN218" i="20"/>
  <c r="AO218" i="20"/>
  <c r="AP218" i="20"/>
  <c r="AQ218" i="20"/>
  <c r="AR218" i="20"/>
  <c r="AT218" i="20"/>
  <c r="AU218" i="20"/>
  <c r="AW218" i="20"/>
  <c r="AY218" i="20"/>
  <c r="AZ218" i="20"/>
  <c r="M159" i="25"/>
  <c r="K159" i="25"/>
  <c r="I159" i="25"/>
  <c r="B159" i="25"/>
  <c r="D159" i="25"/>
  <c r="L303" i="10"/>
  <c r="M303" i="10"/>
  <c r="I302" i="10"/>
  <c r="C303" i="10"/>
  <c r="D303" i="10"/>
  <c r="L302" i="9"/>
  <c r="M302" i="9"/>
  <c r="I301" i="9"/>
  <c r="C302" i="9"/>
  <c r="D302" i="9"/>
  <c r="L302" i="11"/>
  <c r="D302" i="11" s="1"/>
  <c r="M302" i="11"/>
  <c r="I301" i="11"/>
  <c r="C302" i="11"/>
  <c r="L302" i="12"/>
  <c r="D302" i="12" s="1"/>
  <c r="M302" i="12"/>
  <c r="I301" i="12"/>
  <c r="C302" i="12"/>
  <c r="G302" i="12"/>
  <c r="L296" i="8"/>
  <c r="M296" i="8"/>
  <c r="I296" i="8"/>
  <c r="C296" i="8"/>
  <c r="D296" i="8"/>
  <c r="L296" i="7"/>
  <c r="D296" i="7" s="1"/>
  <c r="M296" i="7"/>
  <c r="I296" i="7"/>
  <c r="C296" i="7"/>
  <c r="L295" i="6"/>
  <c r="D295" i="6" s="1"/>
  <c r="M295" i="6"/>
  <c r="I295" i="6"/>
  <c r="L296" i="5"/>
  <c r="D296" i="5" s="1"/>
  <c r="M296" i="5"/>
  <c r="I296" i="5"/>
  <c r="M158" i="25"/>
  <c r="K158" i="25"/>
  <c r="I158" i="25"/>
  <c r="B158" i="25"/>
  <c r="D158" i="25"/>
  <c r="L302" i="10"/>
  <c r="M302" i="10"/>
  <c r="I301" i="10"/>
  <c r="C302" i="10"/>
  <c r="D302" i="10"/>
  <c r="L301" i="9"/>
  <c r="M301" i="9"/>
  <c r="I300" i="9"/>
  <c r="C301" i="9"/>
  <c r="D301" i="9"/>
  <c r="L301" i="11"/>
  <c r="M301" i="11"/>
  <c r="I300" i="11"/>
  <c r="C301" i="11"/>
  <c r="D301" i="11"/>
  <c r="L301" i="12"/>
  <c r="D301" i="12" s="1"/>
  <c r="G301" i="12" s="1"/>
  <c r="M301" i="12"/>
  <c r="I300" i="12"/>
  <c r="C301" i="12"/>
  <c r="L295" i="8"/>
  <c r="D295" i="8" s="1"/>
  <c r="M295" i="8"/>
  <c r="I295" i="8"/>
  <c r="C295" i="8"/>
  <c r="L295" i="7"/>
  <c r="D295" i="7" s="1"/>
  <c r="M295" i="7"/>
  <c r="I295" i="7"/>
  <c r="C295" i="7"/>
  <c r="L294" i="6"/>
  <c r="D294" i="6" s="1"/>
  <c r="M294" i="6"/>
  <c r="I294" i="6"/>
  <c r="L295" i="5"/>
  <c r="D295" i="5" s="1"/>
  <c r="M295" i="5"/>
  <c r="I295" i="5"/>
  <c r="Y218" i="20" l="1"/>
  <c r="AV218" i="20"/>
  <c r="BA219" i="20" s="1"/>
  <c r="AE218" i="20"/>
  <c r="AD218" i="20"/>
  <c r="AX218" i="20"/>
  <c r="X218" i="20"/>
  <c r="Z218" i="20"/>
  <c r="BB219" i="20"/>
  <c r="BD219" i="20"/>
  <c r="W218" i="20"/>
  <c r="G303" i="10"/>
  <c r="G302" i="9"/>
  <c r="G302" i="11"/>
  <c r="G296" i="8"/>
  <c r="G296" i="7"/>
  <c r="G295" i="6"/>
  <c r="G296" i="5"/>
  <c r="G302" i="10"/>
  <c r="G301" i="9"/>
  <c r="G301" i="11"/>
  <c r="G295" i="8"/>
  <c r="G295" i="7"/>
  <c r="G294" i="6"/>
  <c r="G295" i="5"/>
  <c r="S217" i="20"/>
  <c r="T218" i="20" s="1"/>
  <c r="U217" i="20"/>
  <c r="AB217" i="20" s="1"/>
  <c r="V217" i="20"/>
  <c r="Y217" i="20" s="1"/>
  <c r="AA217" i="20"/>
  <c r="AF217" i="20"/>
  <c r="AG217" i="20"/>
  <c r="AH217" i="20"/>
  <c r="AI217" i="20"/>
  <c r="AJ217" i="20"/>
  <c r="AK217" i="20"/>
  <c r="AL217" i="20"/>
  <c r="AM217" i="20"/>
  <c r="AN217" i="20"/>
  <c r="AO217" i="20"/>
  <c r="AP217" i="20"/>
  <c r="AQ217" i="20"/>
  <c r="AR217" i="20"/>
  <c r="AT217" i="20"/>
  <c r="AU217" i="20"/>
  <c r="AW217" i="20"/>
  <c r="AY217" i="20"/>
  <c r="AZ217" i="20"/>
  <c r="BC217" i="20"/>
  <c r="W217" i="20" l="1"/>
  <c r="X217" i="20"/>
  <c r="AD217" i="20"/>
  <c r="BD218" i="20"/>
  <c r="BB218" i="20"/>
  <c r="AV217" i="20"/>
  <c r="BA218" i="20" s="1"/>
  <c r="AE217" i="20"/>
  <c r="Z217" i="20"/>
  <c r="AX217" i="20"/>
  <c r="AC217" i="20"/>
  <c r="S216" i="20"/>
  <c r="T217" i="20" s="1"/>
  <c r="U216" i="20"/>
  <c r="AB216" i="20" s="1"/>
  <c r="V216" i="20"/>
  <c r="AE216" i="20" s="1"/>
  <c r="Y216" i="20"/>
  <c r="AA216" i="20"/>
  <c r="AC216" i="20"/>
  <c r="AF216" i="20"/>
  <c r="AG216" i="20"/>
  <c r="AH216" i="20"/>
  <c r="AI216" i="20"/>
  <c r="AJ216" i="20"/>
  <c r="AK216" i="20"/>
  <c r="AL216" i="20"/>
  <c r="AM216" i="20"/>
  <c r="AN216" i="20"/>
  <c r="AO216" i="20"/>
  <c r="AP216" i="20"/>
  <c r="AQ216" i="20"/>
  <c r="AR216" i="20"/>
  <c r="AT216" i="20"/>
  <c r="AU216" i="20"/>
  <c r="AW216" i="20"/>
  <c r="AY216" i="20"/>
  <c r="AZ216" i="20"/>
  <c r="AX216" i="20" l="1"/>
  <c r="AV216" i="20"/>
  <c r="BA217" i="20" s="1"/>
  <c r="X216" i="20"/>
  <c r="BB217" i="20"/>
  <c r="BD217" i="20"/>
  <c r="W216" i="20"/>
  <c r="AD216" i="20"/>
  <c r="Z216" i="20"/>
  <c r="I299" i="11"/>
  <c r="I294" i="7"/>
  <c r="M157" i="25"/>
  <c r="K157" i="25"/>
  <c r="I157" i="25"/>
  <c r="B157" i="25"/>
  <c r="D157" i="25"/>
  <c r="L301" i="10"/>
  <c r="M301" i="10"/>
  <c r="I300" i="10"/>
  <c r="C301" i="10"/>
  <c r="D301" i="10"/>
  <c r="L300" i="9"/>
  <c r="M300" i="9"/>
  <c r="I299" i="9"/>
  <c r="G300" i="9"/>
  <c r="C300" i="9"/>
  <c r="D300" i="9"/>
  <c r="L300" i="11"/>
  <c r="M300" i="11"/>
  <c r="C300" i="11"/>
  <c r="D300" i="11"/>
  <c r="L300" i="12"/>
  <c r="D300" i="12" s="1"/>
  <c r="G300" i="12" s="1"/>
  <c r="M300" i="12"/>
  <c r="I299" i="12"/>
  <c r="C300" i="12"/>
  <c r="L294" i="8"/>
  <c r="M294" i="8"/>
  <c r="I294" i="8"/>
  <c r="C294" i="8"/>
  <c r="L294" i="7"/>
  <c r="D294" i="7" s="1"/>
  <c r="M294" i="7"/>
  <c r="C294" i="7"/>
  <c r="L293" i="6"/>
  <c r="D293" i="6" s="1"/>
  <c r="M293" i="6"/>
  <c r="I293" i="6"/>
  <c r="L294" i="5"/>
  <c r="D294" i="5" s="1"/>
  <c r="M294" i="5"/>
  <c r="I294" i="5"/>
  <c r="D294" i="8"/>
  <c r="G301" i="10" l="1"/>
  <c r="G300" i="11"/>
  <c r="G294" i="8"/>
  <c r="G294" i="7"/>
  <c r="G293" i="6"/>
  <c r="G294" i="5"/>
  <c r="C299" i="12"/>
  <c r="L293" i="8"/>
  <c r="M293" i="8"/>
  <c r="C293" i="8"/>
  <c r="L293" i="7"/>
  <c r="M293" i="7"/>
  <c r="C293" i="7"/>
  <c r="L292" i="6"/>
  <c r="D292" i="6" s="1"/>
  <c r="M292" i="6"/>
  <c r="L293" i="5"/>
  <c r="M293" i="5"/>
  <c r="M287" i="11" l="1"/>
  <c r="M288" i="11"/>
  <c r="M289" i="11"/>
  <c r="M290" i="11"/>
  <c r="M291" i="11"/>
  <c r="M292" i="11"/>
  <c r="M293" i="11"/>
  <c r="M294" i="11"/>
  <c r="M295" i="11"/>
  <c r="M296" i="11"/>
  <c r="M297" i="11"/>
  <c r="M298" i="11"/>
  <c r="M299" i="11"/>
  <c r="B216" i="20" l="1"/>
  <c r="B217" i="20"/>
  <c r="B218" i="20"/>
  <c r="B219" i="20"/>
  <c r="B220" i="20"/>
  <c r="I292" i="6"/>
  <c r="M156" i="25"/>
  <c r="K156" i="25"/>
  <c r="I156" i="25"/>
  <c r="L300" i="10"/>
  <c r="M300" i="10"/>
  <c r="C300" i="10"/>
  <c r="L299" i="9"/>
  <c r="M299" i="9"/>
  <c r="C299" i="9"/>
  <c r="L299" i="11"/>
  <c r="C299" i="11"/>
  <c r="L299" i="12"/>
  <c r="D299" i="12" s="1"/>
  <c r="G299" i="12" s="1"/>
  <c r="M299" i="12"/>
  <c r="D293" i="8"/>
  <c r="I293" i="8"/>
  <c r="D293" i="7"/>
  <c r="I293" i="7"/>
  <c r="D293" i="5"/>
  <c r="I293" i="5"/>
  <c r="BG218" i="20" l="1"/>
  <c r="BH218" i="20"/>
  <c r="BE218" i="20"/>
  <c r="BI218" i="20"/>
  <c r="BF218" i="20"/>
  <c r="BH217" i="20"/>
  <c r="BG217" i="20"/>
  <c r="BI217" i="20"/>
  <c r="BE217" i="20"/>
  <c r="BF217" i="20"/>
  <c r="BG220" i="20"/>
  <c r="BH220" i="20"/>
  <c r="BE220" i="20"/>
  <c r="BI220" i="20"/>
  <c r="BF220" i="20"/>
  <c r="BE216" i="20"/>
  <c r="BI216" i="20"/>
  <c r="BF216" i="20"/>
  <c r="BG216" i="20"/>
  <c r="BH216" i="20"/>
  <c r="BG219" i="20"/>
  <c r="BF219" i="20"/>
  <c r="BH219" i="20"/>
  <c r="BE219" i="20"/>
  <c r="BI219" i="20"/>
  <c r="G293" i="8"/>
  <c r="G293" i="7"/>
  <c r="G292" i="6"/>
  <c r="G293" i="5"/>
  <c r="S215" i="20"/>
  <c r="T216" i="20" s="1"/>
  <c r="U215" i="20"/>
  <c r="V215" i="20"/>
  <c r="AA215" i="20"/>
  <c r="AF215" i="20"/>
  <c r="AG215" i="20"/>
  <c r="AH215" i="20"/>
  <c r="AI215" i="20"/>
  <c r="AJ215" i="20"/>
  <c r="AK215" i="20"/>
  <c r="AL215" i="20"/>
  <c r="AM215" i="20"/>
  <c r="AN215" i="20"/>
  <c r="AO215" i="20"/>
  <c r="AP215" i="20"/>
  <c r="AQ215" i="20"/>
  <c r="AR215" i="20"/>
  <c r="AS215" i="20"/>
  <c r="BC216" i="20" s="1"/>
  <c r="AT215" i="20"/>
  <c r="AU215" i="20"/>
  <c r="AW215" i="20"/>
  <c r="AY215" i="20"/>
  <c r="AZ215" i="20"/>
  <c r="S214" i="20"/>
  <c r="T215" i="20" s="1"/>
  <c r="U214" i="20"/>
  <c r="V214" i="20"/>
  <c r="AC214" i="20" s="1"/>
  <c r="AA214" i="20"/>
  <c r="AF214" i="20"/>
  <c r="AG214" i="20"/>
  <c r="AH214" i="20"/>
  <c r="AI214" i="20"/>
  <c r="AJ214" i="20"/>
  <c r="AK214" i="20"/>
  <c r="AL214" i="20"/>
  <c r="AM214" i="20"/>
  <c r="AN214" i="20"/>
  <c r="AO214" i="20"/>
  <c r="AP214" i="20"/>
  <c r="AQ214" i="20"/>
  <c r="AR214" i="20"/>
  <c r="BD215" i="20" s="1"/>
  <c r="AS214" i="20"/>
  <c r="BC215" i="20" s="1"/>
  <c r="AT214" i="20"/>
  <c r="AU214" i="20"/>
  <c r="AW214" i="20"/>
  <c r="AY214" i="20"/>
  <c r="AZ214" i="20"/>
  <c r="I298" i="11"/>
  <c r="B156" i="25"/>
  <c r="D156" i="25"/>
  <c r="D300" i="10"/>
  <c r="I299" i="10"/>
  <c r="D299" i="9"/>
  <c r="I298" i="9"/>
  <c r="D299" i="11"/>
  <c r="I298" i="12"/>
  <c r="B215" i="20"/>
  <c r="BG215" i="20" s="1"/>
  <c r="Y214" i="20" l="1"/>
  <c r="AV215" i="20"/>
  <c r="BA216" i="20" s="1"/>
  <c r="AV214" i="20"/>
  <c r="BA215" i="20" s="1"/>
  <c r="Z215" i="20"/>
  <c r="BJ217" i="20"/>
  <c r="AE214" i="20"/>
  <c r="W214" i="20"/>
  <c r="AD215" i="20"/>
  <c r="X215" i="20"/>
  <c r="BJ219" i="20"/>
  <c r="AX215" i="20"/>
  <c r="AB215" i="20"/>
  <c r="W215" i="20"/>
  <c r="X214" i="20"/>
  <c r="BF215" i="20"/>
  <c r="BB215" i="20"/>
  <c r="BJ216" i="20"/>
  <c r="AB214" i="20"/>
  <c r="BI215" i="20"/>
  <c r="BE215" i="20"/>
  <c r="BJ218" i="20"/>
  <c r="BH215" i="20"/>
  <c r="BD216" i="20"/>
  <c r="BB216" i="20"/>
  <c r="BJ220" i="20"/>
  <c r="G300" i="10"/>
  <c r="G299" i="9"/>
  <c r="G299" i="11"/>
  <c r="AC215" i="20"/>
  <c r="Y215" i="20"/>
  <c r="AE215" i="20"/>
  <c r="AX214" i="20"/>
  <c r="AD214" i="20"/>
  <c r="Z214" i="20"/>
  <c r="M155" i="25"/>
  <c r="K155" i="25"/>
  <c r="I155" i="25"/>
  <c r="B155" i="25"/>
  <c r="D155" i="25"/>
  <c r="L299" i="10"/>
  <c r="M299" i="10"/>
  <c r="I298" i="10"/>
  <c r="G299" i="10"/>
  <c r="C299" i="10"/>
  <c r="D299" i="10"/>
  <c r="L298" i="9"/>
  <c r="M298" i="9"/>
  <c r="I297" i="9"/>
  <c r="C298" i="9"/>
  <c r="D298" i="9"/>
  <c r="L298" i="11"/>
  <c r="I297" i="11"/>
  <c r="C298" i="11"/>
  <c r="D298" i="11"/>
  <c r="L298" i="12"/>
  <c r="D298" i="12" s="1"/>
  <c r="G298" i="12" s="1"/>
  <c r="M298" i="12"/>
  <c r="I297" i="12"/>
  <c r="C298" i="12"/>
  <c r="L292" i="8"/>
  <c r="M292" i="8"/>
  <c r="I292" i="8"/>
  <c r="C292" i="8"/>
  <c r="D292" i="8"/>
  <c r="L292" i="7"/>
  <c r="D292" i="7" s="1"/>
  <c r="M292" i="7"/>
  <c r="I292" i="7"/>
  <c r="C292" i="7"/>
  <c r="L291" i="6"/>
  <c r="D291" i="6" s="1"/>
  <c r="M291" i="6"/>
  <c r="I291" i="6"/>
  <c r="L292" i="5"/>
  <c r="D292" i="5" s="1"/>
  <c r="M292" i="5"/>
  <c r="I292" i="5"/>
  <c r="G292" i="5" l="1"/>
  <c r="BJ215" i="20"/>
  <c r="G298" i="9"/>
  <c r="G298" i="11"/>
  <c r="G292" i="8"/>
  <c r="G292" i="7"/>
  <c r="G291" i="6"/>
  <c r="S213" i="20"/>
  <c r="T214" i="20" s="1"/>
  <c r="U213" i="20"/>
  <c r="V213" i="20"/>
  <c r="Y213" i="20" s="1"/>
  <c r="AA213" i="20"/>
  <c r="AF213" i="20"/>
  <c r="AG213" i="20"/>
  <c r="AH213" i="20"/>
  <c r="AI213" i="20"/>
  <c r="AJ213" i="20"/>
  <c r="AK213" i="20"/>
  <c r="AL213" i="20"/>
  <c r="AM213" i="20"/>
  <c r="AN213" i="20"/>
  <c r="AO213" i="20"/>
  <c r="AP213" i="20"/>
  <c r="AQ213" i="20"/>
  <c r="AR213" i="20"/>
  <c r="AS213" i="20"/>
  <c r="BC214" i="20" s="1"/>
  <c r="AT213" i="20"/>
  <c r="AU213" i="20"/>
  <c r="AW213" i="20"/>
  <c r="AY213" i="20"/>
  <c r="AZ213" i="20"/>
  <c r="BD214" i="20" l="1"/>
  <c r="BB214" i="20"/>
  <c r="AC213" i="20"/>
  <c r="W213" i="20"/>
  <c r="AE213" i="20"/>
  <c r="AX213" i="20"/>
  <c r="AD213" i="20"/>
  <c r="Z213" i="20"/>
  <c r="AV213" i="20"/>
  <c r="BA214" i="20" s="1"/>
  <c r="AB213" i="20"/>
  <c r="X213" i="20"/>
  <c r="M154" i="25" l="1"/>
  <c r="K154" i="25"/>
  <c r="I154" i="25"/>
  <c r="B154" i="25"/>
  <c r="D154" i="25"/>
  <c r="L298" i="10"/>
  <c r="D298" i="10" s="1"/>
  <c r="M298" i="10"/>
  <c r="I297" i="10"/>
  <c r="C298" i="10"/>
  <c r="L297" i="9"/>
  <c r="D297" i="9" s="1"/>
  <c r="M297" i="9"/>
  <c r="I296" i="9"/>
  <c r="C297" i="9"/>
  <c r="L297" i="11"/>
  <c r="I296" i="11"/>
  <c r="G297" i="11"/>
  <c r="C297" i="11"/>
  <c r="D297" i="11"/>
  <c r="L297" i="12"/>
  <c r="D297" i="12" s="1"/>
  <c r="M297" i="12"/>
  <c r="I296" i="12"/>
  <c r="C297" i="12"/>
  <c r="G297" i="12"/>
  <c r="L291" i="8"/>
  <c r="D291" i="8" s="1"/>
  <c r="G291" i="8" s="1"/>
  <c r="M291" i="8"/>
  <c r="I291" i="8"/>
  <c r="C291" i="8"/>
  <c r="L291" i="7"/>
  <c r="D291" i="7" s="1"/>
  <c r="M291" i="7"/>
  <c r="I291" i="7"/>
  <c r="C291" i="7"/>
  <c r="L290" i="6"/>
  <c r="D290" i="6" s="1"/>
  <c r="M290" i="6"/>
  <c r="I290" i="6"/>
  <c r="L291" i="5"/>
  <c r="D291" i="5" s="1"/>
  <c r="M291" i="5"/>
  <c r="I291" i="5"/>
  <c r="G298" i="10" l="1"/>
  <c r="G297" i="9"/>
  <c r="G291" i="7"/>
  <c r="G290" i="6"/>
  <c r="G291" i="5"/>
  <c r="S212" i="20"/>
  <c r="T213" i="20" s="1"/>
  <c r="U212" i="20"/>
  <c r="X212" i="20" s="1"/>
  <c r="V212" i="20"/>
  <c r="AC212" i="20" s="1"/>
  <c r="AA212" i="20"/>
  <c r="AF212" i="20"/>
  <c r="AG212" i="20"/>
  <c r="AH212" i="20"/>
  <c r="AI212" i="20"/>
  <c r="AJ212" i="20"/>
  <c r="AK212" i="20"/>
  <c r="AL212" i="20"/>
  <c r="AM212" i="20"/>
  <c r="AN212" i="20"/>
  <c r="AO212" i="20"/>
  <c r="AP212" i="20"/>
  <c r="AQ212" i="20"/>
  <c r="AR212" i="20"/>
  <c r="AS212" i="20"/>
  <c r="BC213" i="20" s="1"/>
  <c r="AT212" i="20"/>
  <c r="AU212" i="20"/>
  <c r="AW212" i="20"/>
  <c r="AY212" i="20"/>
  <c r="AZ212" i="20"/>
  <c r="M153" i="25"/>
  <c r="K153" i="25"/>
  <c r="I153" i="25"/>
  <c r="B153" i="25"/>
  <c r="D153" i="25"/>
  <c r="L297" i="10"/>
  <c r="M297" i="10"/>
  <c r="I296" i="10"/>
  <c r="C297" i="10"/>
  <c r="L296" i="9"/>
  <c r="D296" i="9" s="1"/>
  <c r="M296" i="9"/>
  <c r="I295" i="9"/>
  <c r="C296" i="9"/>
  <c r="L296" i="11"/>
  <c r="I295" i="11"/>
  <c r="C296" i="11"/>
  <c r="L296" i="12"/>
  <c r="D296" i="12" s="1"/>
  <c r="G296" i="12" s="1"/>
  <c r="M296" i="12"/>
  <c r="I295" i="12"/>
  <c r="C296" i="12"/>
  <c r="L290" i="8"/>
  <c r="M290" i="8"/>
  <c r="I290" i="8"/>
  <c r="C290" i="8"/>
  <c r="L290" i="7"/>
  <c r="D290" i="7" s="1"/>
  <c r="M290" i="7"/>
  <c r="I290" i="7"/>
  <c r="C290" i="7"/>
  <c r="L289" i="6"/>
  <c r="D289" i="6" s="1"/>
  <c r="M289" i="6"/>
  <c r="I289" i="6"/>
  <c r="L290" i="5"/>
  <c r="D290" i="5" s="1"/>
  <c r="G290" i="5" s="1"/>
  <c r="M290" i="5"/>
  <c r="I290" i="5"/>
  <c r="D297" i="10"/>
  <c r="D296" i="11"/>
  <c r="D290" i="8"/>
  <c r="AB212" i="20" l="1"/>
  <c r="AV212" i="20"/>
  <c r="BA213" i="20" s="1"/>
  <c r="BD213" i="20"/>
  <c r="BB213" i="20"/>
  <c r="W212" i="20"/>
  <c r="AE212" i="20"/>
  <c r="Y212" i="20"/>
  <c r="AX212" i="20"/>
  <c r="AD212" i="20"/>
  <c r="Z212" i="20"/>
  <c r="G297" i="10"/>
  <c r="G296" i="9"/>
  <c r="G296" i="11"/>
  <c r="G290" i="8"/>
  <c r="G290" i="7"/>
  <c r="G289" i="6"/>
  <c r="S211" i="20"/>
  <c r="T212" i="20" s="1"/>
  <c r="U211" i="20"/>
  <c r="AD211" i="20" s="1"/>
  <c r="V211" i="20"/>
  <c r="AA211" i="20"/>
  <c r="AF211" i="20"/>
  <c r="AG211" i="20"/>
  <c r="AH211" i="20"/>
  <c r="AI211" i="20"/>
  <c r="AJ211" i="20"/>
  <c r="AK211" i="20"/>
  <c r="AL211" i="20"/>
  <c r="AM211" i="20"/>
  <c r="AN211" i="20"/>
  <c r="AO211" i="20"/>
  <c r="AP211" i="20"/>
  <c r="AQ211" i="20"/>
  <c r="AR211" i="20"/>
  <c r="AS211" i="20"/>
  <c r="BC212" i="20" s="1"/>
  <c r="AT211" i="20"/>
  <c r="AU211" i="20"/>
  <c r="AW211" i="20"/>
  <c r="AY211" i="20"/>
  <c r="AZ211" i="20"/>
  <c r="M152" i="25"/>
  <c r="K152" i="25"/>
  <c r="I152" i="25"/>
  <c r="D152" i="25"/>
  <c r="L296" i="10"/>
  <c r="M296" i="10"/>
  <c r="I295" i="10"/>
  <c r="C296" i="10"/>
  <c r="L295" i="9"/>
  <c r="M295" i="9"/>
  <c r="I294" i="9"/>
  <c r="C295" i="9"/>
  <c r="L295" i="11"/>
  <c r="I294" i="11"/>
  <c r="C295" i="11"/>
  <c r="L295" i="12"/>
  <c r="D295" i="12" s="1"/>
  <c r="G295" i="12" s="1"/>
  <c r="M295" i="12"/>
  <c r="I294" i="12"/>
  <c r="C295" i="12"/>
  <c r="L289" i="8"/>
  <c r="M289" i="8"/>
  <c r="I289" i="8"/>
  <c r="C289" i="8"/>
  <c r="L289" i="7"/>
  <c r="D289" i="7" s="1"/>
  <c r="M289" i="7"/>
  <c r="I289" i="7"/>
  <c r="C289" i="7"/>
  <c r="L288" i="6"/>
  <c r="D288" i="6" s="1"/>
  <c r="M288" i="6"/>
  <c r="I288" i="6"/>
  <c r="L289" i="5"/>
  <c r="D289" i="5" s="1"/>
  <c r="M289" i="5"/>
  <c r="I289" i="5"/>
  <c r="B152" i="25"/>
  <c r="D296" i="10"/>
  <c r="D295" i="9"/>
  <c r="D295" i="11"/>
  <c r="D289" i="8"/>
  <c r="AV211" i="20" l="1"/>
  <c r="BA212" i="20" s="1"/>
  <c r="X211" i="20"/>
  <c r="AX211" i="20"/>
  <c r="AB211" i="20"/>
  <c r="W211" i="20"/>
  <c r="Z211" i="20"/>
  <c r="BD212" i="20"/>
  <c r="BB212" i="20"/>
  <c r="AC211" i="20"/>
  <c r="Y211" i="20"/>
  <c r="AE211" i="20"/>
  <c r="G296" i="10"/>
  <c r="G295" i="9"/>
  <c r="G295" i="11"/>
  <c r="G289" i="8"/>
  <c r="G289" i="7"/>
  <c r="G288" i="6"/>
  <c r="G289" i="5"/>
  <c r="M151" i="25"/>
  <c r="K151" i="25"/>
  <c r="I151" i="25"/>
  <c r="D151" i="25"/>
  <c r="L295" i="10"/>
  <c r="M295" i="10"/>
  <c r="C295" i="10"/>
  <c r="L294" i="9"/>
  <c r="M294" i="9"/>
  <c r="C294" i="9"/>
  <c r="L294" i="11"/>
  <c r="C294" i="11"/>
  <c r="L294" i="12"/>
  <c r="D294" i="12" s="1"/>
  <c r="M294" i="12"/>
  <c r="C294" i="12"/>
  <c r="L288" i="8"/>
  <c r="M288" i="8"/>
  <c r="I288" i="8"/>
  <c r="C288" i="8"/>
  <c r="L288" i="7"/>
  <c r="M288" i="7"/>
  <c r="I288" i="7"/>
  <c r="C288" i="7"/>
  <c r="L287" i="6"/>
  <c r="D287" i="6" s="1"/>
  <c r="M287" i="6"/>
  <c r="I287" i="6"/>
  <c r="L288" i="5"/>
  <c r="M288" i="5"/>
  <c r="I288" i="5"/>
  <c r="D295" i="10" l="1"/>
  <c r="D294" i="9"/>
  <c r="D294" i="11"/>
  <c r="G294" i="12"/>
  <c r="D288" i="8"/>
  <c r="D288" i="7"/>
  <c r="D288" i="5"/>
  <c r="G295" i="10" l="1"/>
  <c r="G294" i="9"/>
  <c r="G294" i="11"/>
  <c r="G288" i="8"/>
  <c r="G288" i="7"/>
  <c r="G287" i="6"/>
  <c r="G288" i="5"/>
  <c r="S210" i="20"/>
  <c r="T211" i="20" s="1"/>
  <c r="U210" i="20"/>
  <c r="AB210" i="20" s="1"/>
  <c r="V210" i="20"/>
  <c r="AE210" i="20" s="1"/>
  <c r="AA210" i="20"/>
  <c r="AF210" i="20"/>
  <c r="AG210" i="20"/>
  <c r="AH210" i="20"/>
  <c r="AI210" i="20"/>
  <c r="AJ210" i="20"/>
  <c r="AK210" i="20"/>
  <c r="AL210" i="20"/>
  <c r="AM210" i="20"/>
  <c r="AN210" i="20"/>
  <c r="AO210" i="20"/>
  <c r="AP210" i="20"/>
  <c r="AQ210" i="20"/>
  <c r="AR210" i="20"/>
  <c r="AS210" i="20"/>
  <c r="BC211" i="20" s="1"/>
  <c r="AT210" i="20"/>
  <c r="AU210" i="20"/>
  <c r="AW210" i="20"/>
  <c r="AY210" i="20"/>
  <c r="AZ210" i="20"/>
  <c r="D3" i="20"/>
  <c r="E3" i="20" s="1"/>
  <c r="F3" i="20" s="1"/>
  <c r="G3" i="20" s="1"/>
  <c r="H3" i="20" s="1"/>
  <c r="I3" i="20" s="1"/>
  <c r="J3" i="20" s="1"/>
  <c r="K3" i="20" s="1"/>
  <c r="L3" i="20" s="1"/>
  <c r="M3" i="20" s="1"/>
  <c r="N3" i="20" s="1"/>
  <c r="O3" i="20" s="1"/>
  <c r="P3" i="20" s="1"/>
  <c r="Q3" i="20" s="1"/>
  <c r="R3" i="20" s="1"/>
  <c r="S3" i="20" s="1"/>
  <c r="T3" i="20" s="1"/>
  <c r="U3" i="20" s="1"/>
  <c r="V3" i="20" s="1"/>
  <c r="W3" i="20" s="1"/>
  <c r="X3" i="20" s="1"/>
  <c r="Y3" i="20" s="1"/>
  <c r="Z3" i="20" s="1"/>
  <c r="AA3" i="20" s="1"/>
  <c r="AB3" i="20" s="1"/>
  <c r="AC3" i="20" s="1"/>
  <c r="AD3" i="20" s="1"/>
  <c r="AE3" i="20" s="1"/>
  <c r="AF3" i="20" s="1"/>
  <c r="AG3" i="20" s="1"/>
  <c r="AH3" i="20" s="1"/>
  <c r="AI3" i="20" s="1"/>
  <c r="AJ3" i="20" s="1"/>
  <c r="AK3" i="20" s="1"/>
  <c r="AL3" i="20" s="1"/>
  <c r="AM3" i="20" s="1"/>
  <c r="AN3" i="20" s="1"/>
  <c r="AO3" i="20" s="1"/>
  <c r="AP3" i="20" s="1"/>
  <c r="AQ3" i="20" s="1"/>
  <c r="AR3" i="20" s="1"/>
  <c r="AS3" i="20" s="1"/>
  <c r="AT3" i="20" s="1"/>
  <c r="AU3" i="20" s="1"/>
  <c r="AV3" i="20" s="1"/>
  <c r="AW3" i="20" s="1"/>
  <c r="AX3" i="20" s="1"/>
  <c r="AY3" i="20" s="1"/>
  <c r="AZ3" i="20" s="1"/>
  <c r="BA3" i="20" s="1"/>
  <c r="BB3" i="20" s="1"/>
  <c r="BC3" i="20" s="1"/>
  <c r="BD3" i="20" s="1"/>
  <c r="BE3" i="20" s="1"/>
  <c r="BF3" i="20" s="1"/>
  <c r="BG3" i="20" s="1"/>
  <c r="BH3" i="20" s="1"/>
  <c r="BI3" i="20" s="1"/>
  <c r="BJ3" i="20" s="1"/>
  <c r="B211" i="20"/>
  <c r="B212" i="20"/>
  <c r="B213" i="20"/>
  <c r="B214" i="20"/>
  <c r="I294" i="10"/>
  <c r="I293" i="9"/>
  <c r="I293" i="11"/>
  <c r="I293" i="12"/>
  <c r="BF211" i="20" l="1"/>
  <c r="BG211" i="20"/>
  <c r="BH211" i="20"/>
  <c r="BI211" i="20"/>
  <c r="BE211" i="20"/>
  <c r="X210" i="20"/>
  <c r="BE214" i="20"/>
  <c r="BI214" i="20"/>
  <c r="BH214" i="20"/>
  <c r="BF214" i="20"/>
  <c r="BG214" i="20"/>
  <c r="AX210" i="20"/>
  <c r="AD210" i="20"/>
  <c r="BF212" i="20"/>
  <c r="BG212" i="20"/>
  <c r="BH212" i="20"/>
  <c r="BE212" i="20"/>
  <c r="BI212" i="20"/>
  <c r="AV210" i="20"/>
  <c r="BA211" i="20" s="1"/>
  <c r="BD211" i="20"/>
  <c r="BB211" i="20"/>
  <c r="Z210" i="20"/>
  <c r="BF213" i="20"/>
  <c r="BG213" i="20"/>
  <c r="BI213" i="20"/>
  <c r="BH213" i="20"/>
  <c r="BE213" i="20"/>
  <c r="W210" i="20"/>
  <c r="AC210" i="20"/>
  <c r="Y210" i="20"/>
  <c r="S209" i="20"/>
  <c r="T210" i="20" s="1"/>
  <c r="U209" i="20"/>
  <c r="V209" i="20"/>
  <c r="AE209" i="20" s="1"/>
  <c r="AA209" i="20"/>
  <c r="AF209" i="20"/>
  <c r="AG209" i="20"/>
  <c r="AH209" i="20"/>
  <c r="AI209" i="20"/>
  <c r="AJ209" i="20"/>
  <c r="AK209" i="20"/>
  <c r="AL209" i="20"/>
  <c r="AM209" i="20"/>
  <c r="AN209" i="20"/>
  <c r="AO209" i="20"/>
  <c r="AP209" i="20"/>
  <c r="AQ209" i="20"/>
  <c r="AR209" i="20"/>
  <c r="AS209" i="20"/>
  <c r="BC210" i="20" s="1"/>
  <c r="AT209" i="20"/>
  <c r="AU209" i="20"/>
  <c r="AW209" i="20"/>
  <c r="AY209" i="20"/>
  <c r="AZ209" i="20"/>
  <c r="BJ214" i="20" l="1"/>
  <c r="BJ212" i="20"/>
  <c r="BJ211" i="20"/>
  <c r="BJ213" i="20"/>
  <c r="BB210" i="20"/>
  <c r="BD210" i="20"/>
  <c r="W209" i="20"/>
  <c r="AD209" i="20"/>
  <c r="AX209" i="20"/>
  <c r="Z209" i="20"/>
  <c r="AC209" i="20"/>
  <c r="Y209" i="20"/>
  <c r="AV209" i="20"/>
  <c r="BA210" i="20" s="1"/>
  <c r="AB209" i="20"/>
  <c r="X209" i="20"/>
  <c r="M150" i="25"/>
  <c r="K150" i="25"/>
  <c r="I150" i="25"/>
  <c r="D150" i="25"/>
  <c r="L294" i="10"/>
  <c r="M294" i="10"/>
  <c r="I293" i="10"/>
  <c r="C294" i="10"/>
  <c r="L293" i="9"/>
  <c r="M293" i="9"/>
  <c r="I292" i="9"/>
  <c r="C293" i="9"/>
  <c r="L293" i="11"/>
  <c r="I292" i="11"/>
  <c r="C293" i="11"/>
  <c r="L293" i="12"/>
  <c r="D293" i="12" s="1"/>
  <c r="G293" i="12" s="1"/>
  <c r="M293" i="12"/>
  <c r="I292" i="12"/>
  <c r="C293" i="12"/>
  <c r="L287" i="8"/>
  <c r="D287" i="8" s="1"/>
  <c r="M287" i="8"/>
  <c r="I287" i="8"/>
  <c r="C287" i="8"/>
  <c r="L287" i="7"/>
  <c r="D287" i="7" s="1"/>
  <c r="M287" i="7"/>
  <c r="I287" i="7"/>
  <c r="C287" i="7"/>
  <c r="L286" i="6"/>
  <c r="D286" i="6" s="1"/>
  <c r="M286" i="6"/>
  <c r="I286" i="6"/>
  <c r="L287" i="5"/>
  <c r="D287" i="5" s="1"/>
  <c r="M287" i="5"/>
  <c r="I287" i="5"/>
  <c r="D294" i="10"/>
  <c r="D293" i="9"/>
  <c r="D293" i="11"/>
  <c r="G294" i="10" l="1"/>
  <c r="G293" i="9"/>
  <c r="G293" i="11"/>
  <c r="G287" i="8"/>
  <c r="G287" i="7"/>
  <c r="G286" i="6"/>
  <c r="G287" i="5"/>
  <c r="M149" i="25"/>
  <c r="K149" i="25"/>
  <c r="I149" i="25"/>
  <c r="L293" i="10"/>
  <c r="M293" i="10"/>
  <c r="I292" i="10"/>
  <c r="C293" i="10"/>
  <c r="L292" i="9"/>
  <c r="D292" i="9" s="1"/>
  <c r="M292" i="9"/>
  <c r="I291" i="9"/>
  <c r="C292" i="9"/>
  <c r="L292" i="11"/>
  <c r="I291" i="11"/>
  <c r="C292" i="11"/>
  <c r="L292" i="12"/>
  <c r="D292" i="12" s="1"/>
  <c r="G292" i="12" s="1"/>
  <c r="M292" i="12"/>
  <c r="I291" i="12"/>
  <c r="C292" i="12"/>
  <c r="L286" i="8"/>
  <c r="D286" i="8" s="1"/>
  <c r="M286" i="8"/>
  <c r="I286" i="8"/>
  <c r="C286" i="8"/>
  <c r="L286" i="7"/>
  <c r="D286" i="7" s="1"/>
  <c r="M286" i="7"/>
  <c r="I286" i="7"/>
  <c r="C286" i="7"/>
  <c r="L285" i="6"/>
  <c r="D285" i="6" s="1"/>
  <c r="M285" i="6"/>
  <c r="I285" i="6"/>
  <c r="L286" i="5"/>
  <c r="D286" i="5" s="1"/>
  <c r="M286" i="5"/>
  <c r="I286" i="5"/>
  <c r="D293" i="10"/>
  <c r="D292" i="11"/>
  <c r="G293" i="10" l="1"/>
  <c r="G292" i="9"/>
  <c r="G292" i="11"/>
  <c r="G286" i="8"/>
  <c r="G286" i="7"/>
  <c r="G285" i="6"/>
  <c r="G286" i="5"/>
  <c r="D149" i="25"/>
  <c r="S208" i="20"/>
  <c r="T209" i="20" s="1"/>
  <c r="U208" i="20"/>
  <c r="X208" i="20" s="1"/>
  <c r="V208" i="20"/>
  <c r="AV208" i="20" s="1"/>
  <c r="BA209" i="20" s="1"/>
  <c r="AA208" i="20"/>
  <c r="AF208" i="20"/>
  <c r="AG208" i="20"/>
  <c r="AH208" i="20"/>
  <c r="AI208" i="20"/>
  <c r="AJ208" i="20"/>
  <c r="AK208" i="20"/>
  <c r="AL208" i="20"/>
  <c r="AM208" i="20"/>
  <c r="AN208" i="20"/>
  <c r="AO208" i="20"/>
  <c r="AP208" i="20"/>
  <c r="AQ208" i="20"/>
  <c r="AR208" i="20"/>
  <c r="AS208" i="20"/>
  <c r="BC209" i="20" s="1"/>
  <c r="AT208" i="20"/>
  <c r="AU208" i="20"/>
  <c r="AW208" i="20"/>
  <c r="AY208" i="20"/>
  <c r="AZ208" i="20"/>
  <c r="AD208" i="20" l="1"/>
  <c r="Z208" i="20"/>
  <c r="AE208" i="20"/>
  <c r="W208" i="20"/>
  <c r="BB209" i="20"/>
  <c r="BD209" i="20"/>
  <c r="AX208" i="20"/>
  <c r="AC208" i="20"/>
  <c r="Y208" i="20"/>
  <c r="AB208" i="20"/>
  <c r="S207" i="20" l="1"/>
  <c r="T208" i="20" s="1"/>
  <c r="U207" i="20"/>
  <c r="V207" i="20"/>
  <c r="Y207" i="20" s="1"/>
  <c r="AA207" i="20"/>
  <c r="AF207" i="20"/>
  <c r="AG207" i="20"/>
  <c r="AH207" i="20"/>
  <c r="AI207" i="20"/>
  <c r="AJ207" i="20"/>
  <c r="AK207" i="20"/>
  <c r="AL207" i="20"/>
  <c r="AM207" i="20"/>
  <c r="AN207" i="20"/>
  <c r="AO207" i="20"/>
  <c r="AP207" i="20"/>
  <c r="AQ207" i="20"/>
  <c r="AR207" i="20"/>
  <c r="AS207" i="20"/>
  <c r="BC208" i="20" s="1"/>
  <c r="AT207" i="20"/>
  <c r="AU207" i="20"/>
  <c r="AW207" i="20"/>
  <c r="AY207" i="20"/>
  <c r="AZ207" i="20"/>
  <c r="AV207" i="20" l="1"/>
  <c r="BA208" i="20" s="1"/>
  <c r="W207" i="20"/>
  <c r="BD208" i="20"/>
  <c r="BB208" i="20"/>
  <c r="AE207" i="20"/>
  <c r="Z207" i="20"/>
  <c r="AX207" i="20"/>
  <c r="AD207" i="20"/>
  <c r="X207" i="20"/>
  <c r="AB207" i="20"/>
  <c r="AC207" i="20"/>
  <c r="M148" i="25"/>
  <c r="K148" i="25"/>
  <c r="I148" i="25"/>
  <c r="M147" i="25" l="1"/>
  <c r="K147" i="25"/>
  <c r="I147" i="25"/>
  <c r="L292" i="10"/>
  <c r="D292" i="10" s="1"/>
  <c r="M292" i="10"/>
  <c r="I291" i="10"/>
  <c r="C292" i="10"/>
  <c r="L291" i="9"/>
  <c r="D291" i="9" s="1"/>
  <c r="M291" i="9"/>
  <c r="I290" i="9"/>
  <c r="C291" i="9"/>
  <c r="L291" i="11"/>
  <c r="D291" i="11" s="1"/>
  <c r="I290" i="11"/>
  <c r="C291" i="11"/>
  <c r="L291" i="12"/>
  <c r="M291" i="12"/>
  <c r="I290" i="12"/>
  <c r="C291" i="12"/>
  <c r="L285" i="8"/>
  <c r="M285" i="8"/>
  <c r="I285" i="8"/>
  <c r="C285" i="8"/>
  <c r="D285" i="8"/>
  <c r="L285" i="7"/>
  <c r="D285" i="7" s="1"/>
  <c r="M285" i="7"/>
  <c r="I285" i="7"/>
  <c r="C285" i="7"/>
  <c r="L284" i="6"/>
  <c r="D284" i="6" s="1"/>
  <c r="M284" i="6"/>
  <c r="I284" i="6"/>
  <c r="L285" i="5"/>
  <c r="D285" i="5" s="1"/>
  <c r="G285" i="5" s="1"/>
  <c r="M285" i="5"/>
  <c r="I285" i="5"/>
  <c r="D291" i="12" l="1"/>
  <c r="G291" i="12" s="1"/>
  <c r="G292" i="10"/>
  <c r="G291" i="9"/>
  <c r="G291" i="11"/>
  <c r="G285" i="8"/>
  <c r="G285" i="7"/>
  <c r="G284" i="6"/>
  <c r="D147" i="25"/>
  <c r="D148" i="25"/>
  <c r="S206" i="20" l="1"/>
  <c r="T207" i="20" s="1"/>
  <c r="U206" i="20"/>
  <c r="V206" i="20"/>
  <c r="AE206" i="20" s="1"/>
  <c r="AA206" i="20"/>
  <c r="AF206" i="20"/>
  <c r="AG206" i="20"/>
  <c r="AH206" i="20"/>
  <c r="AI206" i="20"/>
  <c r="AJ206" i="20"/>
  <c r="AK206" i="20"/>
  <c r="AL206" i="20"/>
  <c r="AM206" i="20"/>
  <c r="AN206" i="20"/>
  <c r="AO206" i="20"/>
  <c r="AP206" i="20"/>
  <c r="AQ206" i="20"/>
  <c r="AR206" i="20"/>
  <c r="AS206" i="20"/>
  <c r="BC207" i="20" s="1"/>
  <c r="AT206" i="20"/>
  <c r="AU206" i="20"/>
  <c r="AW206" i="20"/>
  <c r="AY206" i="20"/>
  <c r="AZ206" i="20"/>
  <c r="Z206" i="20" l="1"/>
  <c r="AD206" i="20"/>
  <c r="AX206" i="20"/>
  <c r="BD207" i="20"/>
  <c r="BB207" i="20"/>
  <c r="W206" i="20"/>
  <c r="AV206" i="20"/>
  <c r="BA207" i="20" s="1"/>
  <c r="AB206" i="20"/>
  <c r="X206" i="20"/>
  <c r="AC206" i="20"/>
  <c r="Y206" i="20"/>
  <c r="L291" i="10"/>
  <c r="M291" i="10"/>
  <c r="I290" i="10"/>
  <c r="C291" i="10"/>
  <c r="D291" i="10"/>
  <c r="L290" i="9"/>
  <c r="M290" i="9"/>
  <c r="I289" i="9"/>
  <c r="C290" i="9"/>
  <c r="D290" i="9"/>
  <c r="L290" i="11"/>
  <c r="D290" i="11" s="1"/>
  <c r="I289" i="11"/>
  <c r="C290" i="11"/>
  <c r="L290" i="12"/>
  <c r="M290" i="12"/>
  <c r="I289" i="12"/>
  <c r="C290" i="12"/>
  <c r="L284" i="8"/>
  <c r="D284" i="8" s="1"/>
  <c r="M284" i="8"/>
  <c r="I284" i="8"/>
  <c r="C284" i="8"/>
  <c r="L284" i="7"/>
  <c r="D284" i="7" s="1"/>
  <c r="M284" i="7"/>
  <c r="I284" i="7"/>
  <c r="C284" i="7"/>
  <c r="L283" i="6"/>
  <c r="D283" i="6" s="1"/>
  <c r="M283" i="6"/>
  <c r="I283" i="6"/>
  <c r="L284" i="5"/>
  <c r="D284" i="5" s="1"/>
  <c r="M284" i="5"/>
  <c r="I284" i="5"/>
  <c r="D290" i="12" l="1"/>
  <c r="G290" i="12" s="1"/>
  <c r="G291" i="10"/>
  <c r="G290" i="9"/>
  <c r="G290" i="11"/>
  <c r="G284" i="8"/>
  <c r="G284" i="7"/>
  <c r="G283" i="6"/>
  <c r="G284" i="5"/>
  <c r="B210" i="20"/>
  <c r="B209" i="20"/>
  <c r="B208" i="20"/>
  <c r="B207" i="20"/>
  <c r="B206" i="20"/>
  <c r="B147" i="25"/>
  <c r="B148" i="25"/>
  <c r="B149" i="25"/>
  <c r="B150" i="25"/>
  <c r="B151" i="25"/>
  <c r="S205" i="20"/>
  <c r="T206" i="20" s="1"/>
  <c r="U205" i="20"/>
  <c r="X205" i="20" s="1"/>
  <c r="V205" i="20"/>
  <c r="AA205" i="20"/>
  <c r="AF205" i="20"/>
  <c r="AG205" i="20"/>
  <c r="AH205" i="20"/>
  <c r="AI205" i="20"/>
  <c r="AJ205" i="20"/>
  <c r="AK205" i="20"/>
  <c r="AL205" i="20"/>
  <c r="AM205" i="20"/>
  <c r="AN205" i="20"/>
  <c r="AO205" i="20"/>
  <c r="AP205" i="20"/>
  <c r="AQ205" i="20"/>
  <c r="AR205" i="20"/>
  <c r="AS205" i="20"/>
  <c r="BC206" i="20" s="1"/>
  <c r="AT205" i="20"/>
  <c r="AU205" i="20"/>
  <c r="AW205" i="20"/>
  <c r="AY205" i="20"/>
  <c r="AZ205" i="20"/>
  <c r="AD205" i="20" l="1"/>
  <c r="W205" i="20"/>
  <c r="AB205" i="20"/>
  <c r="AX205" i="20"/>
  <c r="BF210" i="20"/>
  <c r="BG210" i="20"/>
  <c r="BH210" i="20"/>
  <c r="BE210" i="20"/>
  <c r="BI210" i="20"/>
  <c r="Z205" i="20"/>
  <c r="BF208" i="20"/>
  <c r="BH208" i="20"/>
  <c r="BE208" i="20"/>
  <c r="BI208" i="20"/>
  <c r="BG208" i="20"/>
  <c r="BF209" i="20"/>
  <c r="BG209" i="20"/>
  <c r="BH209" i="20"/>
  <c r="BE209" i="20"/>
  <c r="BI209" i="20"/>
  <c r="BG206" i="20"/>
  <c r="BE206" i="20"/>
  <c r="BI206" i="20"/>
  <c r="BF206" i="20"/>
  <c r="BH206" i="20"/>
  <c r="AV205" i="20"/>
  <c r="BA206" i="20" s="1"/>
  <c r="BD206" i="20"/>
  <c r="BB206" i="20"/>
  <c r="BE207" i="20"/>
  <c r="BI207" i="20"/>
  <c r="BG207" i="20"/>
  <c r="BH207" i="20"/>
  <c r="BF207" i="20"/>
  <c r="AC205" i="20"/>
  <c r="Y205" i="20"/>
  <c r="AE205" i="20"/>
  <c r="I289" i="10"/>
  <c r="I288" i="9"/>
  <c r="I288" i="11"/>
  <c r="I145" i="25"/>
  <c r="I146" i="25"/>
  <c r="K145" i="25"/>
  <c r="K146" i="25"/>
  <c r="M145" i="25"/>
  <c r="M146" i="25"/>
  <c r="D146" i="25"/>
  <c r="I288" i="12"/>
  <c r="L290" i="10"/>
  <c r="C290" i="10"/>
  <c r="D290" i="10"/>
  <c r="L289" i="9"/>
  <c r="C289" i="9"/>
  <c r="D289" i="9"/>
  <c r="L289" i="11"/>
  <c r="C289" i="11"/>
  <c r="D289" i="11"/>
  <c r="L289" i="12"/>
  <c r="C289" i="12"/>
  <c r="L283" i="8"/>
  <c r="D283" i="8" s="1"/>
  <c r="I283" i="8"/>
  <c r="C283" i="8"/>
  <c r="L283" i="7"/>
  <c r="D283" i="7" s="1"/>
  <c r="I283" i="7"/>
  <c r="C283" i="7"/>
  <c r="L282" i="6"/>
  <c r="D282" i="6" s="1"/>
  <c r="I282" i="6"/>
  <c r="L283" i="5"/>
  <c r="D283" i="5" s="1"/>
  <c r="G283" i="5" s="1"/>
  <c r="I283" i="5"/>
  <c r="L289" i="10"/>
  <c r="I288" i="10"/>
  <c r="C289" i="10"/>
  <c r="L288" i="9"/>
  <c r="I287" i="9"/>
  <c r="C288" i="9"/>
  <c r="L288" i="11"/>
  <c r="I287" i="11"/>
  <c r="C288" i="11"/>
  <c r="L288" i="12"/>
  <c r="D288" i="12" s="1"/>
  <c r="I287" i="12"/>
  <c r="C288" i="12"/>
  <c r="L282" i="8"/>
  <c r="I282" i="8"/>
  <c r="C282" i="8"/>
  <c r="L282" i="7"/>
  <c r="I282" i="7"/>
  <c r="C282" i="7"/>
  <c r="L281" i="6"/>
  <c r="D281" i="6" s="1"/>
  <c r="I281" i="6"/>
  <c r="L282" i="5"/>
  <c r="I282" i="5"/>
  <c r="D289" i="12" l="1"/>
  <c r="G289" i="12" s="1"/>
  <c r="BJ210" i="20"/>
  <c r="BJ209" i="20"/>
  <c r="BJ206" i="20"/>
  <c r="BJ207" i="20"/>
  <c r="BJ208" i="20"/>
  <c r="G290" i="10"/>
  <c r="G289" i="9"/>
  <c r="G289" i="11"/>
  <c r="G283" i="8"/>
  <c r="G283" i="7"/>
  <c r="G282" i="6"/>
  <c r="D289" i="10"/>
  <c r="D288" i="9"/>
  <c r="D288" i="11"/>
  <c r="G288" i="12"/>
  <c r="D282" i="8"/>
  <c r="D282" i="7"/>
  <c r="D282" i="5"/>
  <c r="G289" i="10" l="1"/>
  <c r="G288" i="9"/>
  <c r="G288" i="11"/>
  <c r="G282" i="8"/>
  <c r="G282" i="7"/>
  <c r="G281" i="6"/>
  <c r="G282" i="5"/>
  <c r="I287" i="10"/>
  <c r="L288" i="10"/>
  <c r="C288" i="10"/>
  <c r="C280" i="8"/>
  <c r="C281" i="8"/>
  <c r="S204" i="20"/>
  <c r="T205" i="20" s="1"/>
  <c r="U204" i="20"/>
  <c r="V204" i="20"/>
  <c r="Y204" i="20" s="1"/>
  <c r="AA204" i="20"/>
  <c r="AF204" i="20"/>
  <c r="AG204" i="20"/>
  <c r="AH204" i="20"/>
  <c r="AI204" i="20"/>
  <c r="AJ204" i="20"/>
  <c r="AK204" i="20"/>
  <c r="AL204" i="20"/>
  <c r="AM204" i="20"/>
  <c r="AN204" i="20"/>
  <c r="AO204" i="20"/>
  <c r="AP204" i="20"/>
  <c r="AQ204" i="20"/>
  <c r="AR204" i="20"/>
  <c r="AS204" i="20"/>
  <c r="BC205" i="20" s="1"/>
  <c r="AT204" i="20"/>
  <c r="AU204" i="20"/>
  <c r="AW204" i="20"/>
  <c r="AY204" i="20"/>
  <c r="AZ204" i="20"/>
  <c r="D145" i="25"/>
  <c r="AV204" i="20" l="1"/>
  <c r="BA205" i="20" s="1"/>
  <c r="AE204" i="20"/>
  <c r="Z204" i="20"/>
  <c r="AX204" i="20"/>
  <c r="AD204" i="20"/>
  <c r="X204" i="20"/>
  <c r="AB204" i="20"/>
  <c r="W204" i="20"/>
  <c r="BD205" i="20"/>
  <c r="BB205" i="20"/>
  <c r="D288" i="10"/>
  <c r="AC204" i="20"/>
  <c r="M144" i="25"/>
  <c r="K144" i="25"/>
  <c r="I144" i="25"/>
  <c r="G288" i="10" l="1"/>
  <c r="S203" i="20"/>
  <c r="T204" i="20" s="1"/>
  <c r="U203" i="20"/>
  <c r="X203" i="20" s="1"/>
  <c r="V203" i="20"/>
  <c r="AA203" i="20"/>
  <c r="AF203" i="20"/>
  <c r="AG203" i="20"/>
  <c r="AH203" i="20"/>
  <c r="AI203" i="20"/>
  <c r="AJ203" i="20"/>
  <c r="AK203" i="20"/>
  <c r="AL203" i="20"/>
  <c r="AM203" i="20"/>
  <c r="AN203" i="20"/>
  <c r="AO203" i="20"/>
  <c r="AP203" i="20"/>
  <c r="AQ203" i="20"/>
  <c r="AR203" i="20"/>
  <c r="AS203" i="20"/>
  <c r="BC204" i="20" s="1"/>
  <c r="AT203" i="20"/>
  <c r="AU203" i="20"/>
  <c r="AW203" i="20"/>
  <c r="AY203" i="20"/>
  <c r="AZ203" i="20"/>
  <c r="D144" i="25"/>
  <c r="L287" i="12"/>
  <c r="D287" i="12" s="1"/>
  <c r="G287" i="12" s="1"/>
  <c r="I286" i="12"/>
  <c r="C287" i="12"/>
  <c r="I281" i="8"/>
  <c r="L281" i="8"/>
  <c r="D281" i="8" s="1"/>
  <c r="G281" i="8" s="1"/>
  <c r="L287" i="9"/>
  <c r="I286" i="9"/>
  <c r="C287" i="9"/>
  <c r="D287" i="9"/>
  <c r="G287" i="9" s="1"/>
  <c r="I286" i="11"/>
  <c r="I285" i="11"/>
  <c r="C287" i="11"/>
  <c r="D287" i="11"/>
  <c r="G287" i="11" s="1"/>
  <c r="L287" i="11"/>
  <c r="L281" i="7"/>
  <c r="D281" i="7" s="1"/>
  <c r="I281" i="7"/>
  <c r="C281" i="7"/>
  <c r="L280" i="6"/>
  <c r="D280" i="6" s="1"/>
  <c r="I280" i="6"/>
  <c r="L281" i="5"/>
  <c r="D281" i="5" s="1"/>
  <c r="I281" i="5"/>
  <c r="AV203" i="20" l="1"/>
  <c r="BA204" i="20" s="1"/>
  <c r="W203" i="20"/>
  <c r="AB203" i="20"/>
  <c r="AX203" i="20"/>
  <c r="Z203" i="20"/>
  <c r="G281" i="7"/>
  <c r="AD203" i="20"/>
  <c r="BD204" i="20"/>
  <c r="BB204" i="20"/>
  <c r="AC203" i="20"/>
  <c r="Y203" i="20"/>
  <c r="AE203" i="20"/>
  <c r="G280" i="6"/>
  <c r="G281" i="5"/>
  <c r="I143" i="25"/>
  <c r="K143" i="25"/>
  <c r="M143" i="25"/>
  <c r="S201" i="20"/>
  <c r="T202" i="20" s="1"/>
  <c r="U201" i="20"/>
  <c r="V201" i="20"/>
  <c r="Y201" i="20" s="1"/>
  <c r="AA201" i="20"/>
  <c r="AF201" i="20"/>
  <c r="AG201" i="20"/>
  <c r="AH201" i="20"/>
  <c r="AI201" i="20"/>
  <c r="AJ201" i="20"/>
  <c r="AK201" i="20"/>
  <c r="AL201" i="20"/>
  <c r="AM201" i="20"/>
  <c r="AN201" i="20"/>
  <c r="AO201" i="20"/>
  <c r="AP201" i="20"/>
  <c r="AQ201" i="20"/>
  <c r="AR201" i="20"/>
  <c r="BB202" i="20" s="1"/>
  <c r="AS201" i="20"/>
  <c r="BC202" i="20" s="1"/>
  <c r="AT201" i="20"/>
  <c r="AU201" i="20"/>
  <c r="AW201" i="20"/>
  <c r="AY201" i="20"/>
  <c r="AZ201" i="20"/>
  <c r="S202" i="20"/>
  <c r="T203" i="20" s="1"/>
  <c r="U202" i="20"/>
  <c r="V202" i="20"/>
  <c r="AC202" i="20" s="1"/>
  <c r="AA202" i="20"/>
  <c r="AF202" i="20"/>
  <c r="AG202" i="20"/>
  <c r="AH202" i="20"/>
  <c r="AI202" i="20"/>
  <c r="AJ202" i="20"/>
  <c r="AK202" i="20"/>
  <c r="AL202" i="20"/>
  <c r="AM202" i="20"/>
  <c r="AN202" i="20"/>
  <c r="AO202" i="20"/>
  <c r="AP202" i="20"/>
  <c r="AQ202" i="20"/>
  <c r="AR202" i="20"/>
  <c r="AS202" i="20"/>
  <c r="BC203" i="20" s="1"/>
  <c r="AT202" i="20"/>
  <c r="AU202" i="20"/>
  <c r="AW202" i="20"/>
  <c r="AY202" i="20"/>
  <c r="AZ202" i="20"/>
  <c r="L287" i="10"/>
  <c r="I286" i="10"/>
  <c r="C287" i="10"/>
  <c r="D287" i="10"/>
  <c r="I285" i="9"/>
  <c r="C286" i="9"/>
  <c r="C286" i="11"/>
  <c r="L286" i="12"/>
  <c r="D286" i="12" s="1"/>
  <c r="G286" i="12" s="1"/>
  <c r="I285" i="12"/>
  <c r="C286" i="12"/>
  <c r="I280" i="8"/>
  <c r="L280" i="8"/>
  <c r="D280" i="8" s="1"/>
  <c r="L286" i="9"/>
  <c r="D286" i="9" s="1"/>
  <c r="M5" i="11"/>
  <c r="M6" i="11"/>
  <c r="M7" i="11"/>
  <c r="M8" i="11"/>
  <c r="M9" i="11"/>
  <c r="M10" i="11"/>
  <c r="M11" i="11"/>
  <c r="M12" i="11"/>
  <c r="M13" i="11"/>
  <c r="M14" i="11"/>
  <c r="M15" i="11"/>
  <c r="M16" i="11"/>
  <c r="M17" i="11"/>
  <c r="M18" i="11"/>
  <c r="M19" i="11"/>
  <c r="M20" i="11"/>
  <c r="M21" i="11"/>
  <c r="M22" i="11"/>
  <c r="M23" i="11"/>
  <c r="M24" i="11"/>
  <c r="M25" i="11"/>
  <c r="M26" i="11"/>
  <c r="M27" i="11"/>
  <c r="M28" i="11"/>
  <c r="M29" i="11"/>
  <c r="M30" i="11"/>
  <c r="M31" i="11"/>
  <c r="M32" i="11"/>
  <c r="M33" i="11"/>
  <c r="M34" i="11"/>
  <c r="M35" i="11"/>
  <c r="M36" i="11"/>
  <c r="M37" i="11"/>
  <c r="M38" i="11"/>
  <c r="M39" i="11"/>
  <c r="M40" i="11"/>
  <c r="M41" i="11"/>
  <c r="M42" i="11"/>
  <c r="M43" i="11"/>
  <c r="M44" i="11"/>
  <c r="M45" i="11"/>
  <c r="M46" i="11"/>
  <c r="M47" i="11"/>
  <c r="M48" i="11"/>
  <c r="M49" i="11"/>
  <c r="M50" i="11"/>
  <c r="M51" i="11"/>
  <c r="M52" i="11"/>
  <c r="M53" i="11"/>
  <c r="M54" i="11"/>
  <c r="M55" i="11"/>
  <c r="M56" i="11"/>
  <c r="M57" i="11"/>
  <c r="M58" i="11"/>
  <c r="M59" i="11"/>
  <c r="M60" i="11"/>
  <c r="M61" i="11"/>
  <c r="M62" i="11"/>
  <c r="M63" i="11"/>
  <c r="M64" i="11"/>
  <c r="M65" i="11"/>
  <c r="M66" i="11"/>
  <c r="M67" i="11"/>
  <c r="M68" i="11"/>
  <c r="M69" i="11"/>
  <c r="M70" i="11"/>
  <c r="M71" i="11"/>
  <c r="M72" i="11"/>
  <c r="M73" i="11"/>
  <c r="M74" i="11"/>
  <c r="M75" i="11"/>
  <c r="M76" i="11"/>
  <c r="M77" i="11"/>
  <c r="M78" i="11"/>
  <c r="M79" i="11"/>
  <c r="M80" i="11"/>
  <c r="M81" i="11"/>
  <c r="M82" i="11"/>
  <c r="M83" i="11"/>
  <c r="M84" i="11"/>
  <c r="M85" i="11"/>
  <c r="M86" i="11"/>
  <c r="M87" i="11"/>
  <c r="M88" i="11"/>
  <c r="M89" i="11"/>
  <c r="M90" i="11"/>
  <c r="M91" i="11"/>
  <c r="M92" i="11"/>
  <c r="M93" i="11"/>
  <c r="M94" i="11"/>
  <c r="M95" i="11"/>
  <c r="M96" i="11"/>
  <c r="M97" i="11"/>
  <c r="M98" i="11"/>
  <c r="M99" i="11"/>
  <c r="M100" i="11"/>
  <c r="M101" i="11"/>
  <c r="M102" i="11"/>
  <c r="M103" i="11"/>
  <c r="M104" i="11"/>
  <c r="M105" i="11"/>
  <c r="M106" i="11"/>
  <c r="M107" i="11"/>
  <c r="M108" i="11"/>
  <c r="M109" i="11"/>
  <c r="M110" i="11"/>
  <c r="M111" i="11"/>
  <c r="M112" i="11"/>
  <c r="M113" i="11"/>
  <c r="M114" i="11"/>
  <c r="M115" i="11"/>
  <c r="M116" i="11"/>
  <c r="M117" i="11"/>
  <c r="M118" i="11"/>
  <c r="M119" i="11"/>
  <c r="M120" i="11"/>
  <c r="M121" i="11"/>
  <c r="M122" i="11"/>
  <c r="M123" i="11"/>
  <c r="M124" i="11"/>
  <c r="M125" i="11"/>
  <c r="M126" i="11"/>
  <c r="M127" i="11"/>
  <c r="M128" i="11"/>
  <c r="M129" i="11"/>
  <c r="M130" i="11"/>
  <c r="M131" i="11"/>
  <c r="M132" i="11"/>
  <c r="M133" i="11"/>
  <c r="M134" i="11"/>
  <c r="M135" i="11"/>
  <c r="M136" i="11"/>
  <c r="M137" i="11"/>
  <c r="M138" i="11"/>
  <c r="M139" i="11"/>
  <c r="M140" i="11"/>
  <c r="M141" i="11"/>
  <c r="M142" i="11"/>
  <c r="M143" i="11"/>
  <c r="M144" i="11"/>
  <c r="M145" i="11"/>
  <c r="M146" i="11"/>
  <c r="M147" i="11"/>
  <c r="M148" i="11"/>
  <c r="M149" i="11"/>
  <c r="M150" i="11"/>
  <c r="M151" i="11"/>
  <c r="M152" i="11"/>
  <c r="M153" i="11"/>
  <c r="M154" i="11"/>
  <c r="M155" i="11"/>
  <c r="M156" i="11"/>
  <c r="M157" i="11"/>
  <c r="M158" i="11"/>
  <c r="M159" i="11"/>
  <c r="M160" i="11"/>
  <c r="M161" i="11"/>
  <c r="M162" i="11"/>
  <c r="M163" i="11"/>
  <c r="M164" i="11"/>
  <c r="M165" i="11"/>
  <c r="M166" i="11"/>
  <c r="M167" i="11"/>
  <c r="M168" i="11"/>
  <c r="M169" i="11"/>
  <c r="M170" i="11"/>
  <c r="M171" i="11"/>
  <c r="M172" i="11"/>
  <c r="M173" i="11"/>
  <c r="M174" i="11"/>
  <c r="M175" i="11"/>
  <c r="M176" i="11"/>
  <c r="M177" i="11"/>
  <c r="M178" i="11"/>
  <c r="M179" i="11"/>
  <c r="M180" i="11"/>
  <c r="M181" i="11"/>
  <c r="M182" i="11"/>
  <c r="M183" i="11"/>
  <c r="M184" i="11"/>
  <c r="M185" i="11"/>
  <c r="M186" i="11"/>
  <c r="M187" i="11"/>
  <c r="M188" i="11"/>
  <c r="M189" i="11"/>
  <c r="M190" i="11"/>
  <c r="M191" i="11"/>
  <c r="M192" i="11"/>
  <c r="M193" i="11"/>
  <c r="M194" i="11"/>
  <c r="M195" i="11"/>
  <c r="M196" i="11"/>
  <c r="M197" i="11"/>
  <c r="M198" i="11"/>
  <c r="M203" i="11"/>
  <c r="M204" i="11"/>
  <c r="M205" i="11"/>
  <c r="M206" i="11"/>
  <c r="M207" i="11"/>
  <c r="M208" i="11"/>
  <c r="M209" i="11"/>
  <c r="M210" i="11"/>
  <c r="M211" i="11"/>
  <c r="M212" i="11"/>
  <c r="M213" i="11"/>
  <c r="M214" i="11"/>
  <c r="M215" i="11"/>
  <c r="M216" i="11"/>
  <c r="M217" i="11"/>
  <c r="M218" i="11"/>
  <c r="M219" i="11"/>
  <c r="M220" i="11"/>
  <c r="M221" i="11"/>
  <c r="M222" i="11"/>
  <c r="M223" i="11"/>
  <c r="M224" i="11"/>
  <c r="M225" i="11"/>
  <c r="M226" i="11"/>
  <c r="M227" i="11"/>
  <c r="M228" i="11"/>
  <c r="M229" i="11"/>
  <c r="M230" i="11"/>
  <c r="M231" i="11"/>
  <c r="M232" i="11"/>
  <c r="M233" i="11"/>
  <c r="M234" i="11"/>
  <c r="M235" i="11"/>
  <c r="M236" i="11"/>
  <c r="M237" i="11"/>
  <c r="M238" i="11"/>
  <c r="M239" i="11"/>
  <c r="M240" i="11"/>
  <c r="M241" i="11"/>
  <c r="M242" i="11"/>
  <c r="M243" i="11"/>
  <c r="M244" i="11"/>
  <c r="M245" i="11"/>
  <c r="M246" i="11"/>
  <c r="M247" i="11"/>
  <c r="M248" i="11"/>
  <c r="M249" i="11"/>
  <c r="M250" i="11"/>
  <c r="M251" i="11"/>
  <c r="M252" i="11"/>
  <c r="M253" i="11"/>
  <c r="M254" i="11"/>
  <c r="M255" i="11"/>
  <c r="M256" i="11"/>
  <c r="M257" i="11"/>
  <c r="M258" i="11"/>
  <c r="M259" i="11"/>
  <c r="M260" i="11"/>
  <c r="M261" i="11"/>
  <c r="M262" i="11"/>
  <c r="M263" i="11"/>
  <c r="M264" i="11"/>
  <c r="M265" i="11"/>
  <c r="M266" i="11"/>
  <c r="M267" i="11"/>
  <c r="M268" i="11"/>
  <c r="M269" i="11"/>
  <c r="M270" i="11"/>
  <c r="M271" i="11"/>
  <c r="M272" i="11"/>
  <c r="M273" i="11"/>
  <c r="M274" i="11"/>
  <c r="M275" i="11"/>
  <c r="M276" i="11"/>
  <c r="M277" i="11"/>
  <c r="M278" i="11"/>
  <c r="M279" i="11"/>
  <c r="M280" i="11"/>
  <c r="M281" i="11"/>
  <c r="M282" i="11"/>
  <c r="M283" i="11"/>
  <c r="M284" i="11"/>
  <c r="M285" i="11"/>
  <c r="M3" i="11"/>
  <c r="L286" i="11"/>
  <c r="D286" i="11" s="1"/>
  <c r="L280" i="7"/>
  <c r="D280" i="7" s="1"/>
  <c r="I280" i="7"/>
  <c r="C280" i="7"/>
  <c r="M275" i="6"/>
  <c r="M276" i="6"/>
  <c r="M277" i="6"/>
  <c r="M278" i="6"/>
  <c r="I279" i="6"/>
  <c r="I280" i="5"/>
  <c r="L279" i="6"/>
  <c r="D279" i="6" s="1"/>
  <c r="L280" i="5"/>
  <c r="D280" i="5" s="1"/>
  <c r="G280" i="5" s="1"/>
  <c r="D143" i="25"/>
  <c r="BD202" i="20" l="1"/>
  <c r="G280" i="8"/>
  <c r="G286" i="11"/>
  <c r="G279" i="6"/>
  <c r="G286" i="9"/>
  <c r="AE201" i="20"/>
  <c r="Y202" i="20"/>
  <c r="AE202" i="20"/>
  <c r="BB203" i="20"/>
  <c r="BD203" i="20"/>
  <c r="W202" i="20"/>
  <c r="AC201" i="20"/>
  <c r="W201" i="20"/>
  <c r="AX202" i="20"/>
  <c r="AD202" i="20"/>
  <c r="Z202" i="20"/>
  <c r="AX201" i="20"/>
  <c r="AD201" i="20"/>
  <c r="Z201" i="20"/>
  <c r="AV202" i="20"/>
  <c r="BA203" i="20" s="1"/>
  <c r="AB202" i="20"/>
  <c r="X202" i="20"/>
  <c r="AV201" i="20"/>
  <c r="AB201" i="20"/>
  <c r="X201" i="20"/>
  <c r="G287" i="10"/>
  <c r="G280" i="7"/>
  <c r="M142" i="25"/>
  <c r="K142" i="25"/>
  <c r="I142" i="25"/>
  <c r="M286" i="10"/>
  <c r="L286" i="10"/>
  <c r="D286" i="10" s="1"/>
  <c r="C286" i="10"/>
  <c r="C285" i="9"/>
  <c r="D285" i="9"/>
  <c r="G285" i="9" s="1"/>
  <c r="C285" i="11"/>
  <c r="M285" i="12"/>
  <c r="L285" i="12"/>
  <c r="D285" i="12" s="1"/>
  <c r="G285" i="12" s="1"/>
  <c r="C285" i="12"/>
  <c r="D142" i="25"/>
  <c r="M285" i="9"/>
  <c r="L285" i="9"/>
  <c r="M279" i="8"/>
  <c r="L279" i="8"/>
  <c r="I279" i="8"/>
  <c r="C279" i="8"/>
  <c r="D279" i="8"/>
  <c r="G279" i="8" s="1"/>
  <c r="L285" i="11"/>
  <c r="D285" i="11" s="1"/>
  <c r="M279" i="7"/>
  <c r="L279" i="7"/>
  <c r="I279" i="7"/>
  <c r="C279" i="7"/>
  <c r="D279" i="7"/>
  <c r="G279" i="7" s="1"/>
  <c r="I278" i="6"/>
  <c r="L278" i="6"/>
  <c r="D278" i="6" s="1"/>
  <c r="M279" i="5"/>
  <c r="L279" i="5"/>
  <c r="D279" i="5" s="1"/>
  <c r="G279" i="5" s="1"/>
  <c r="I279" i="5"/>
  <c r="G278" i="6" l="1"/>
  <c r="G285" i="11"/>
  <c r="G286" i="10"/>
  <c r="BA202" i="20"/>
  <c r="B201" i="20"/>
  <c r="A287" i="10"/>
  <c r="A286" i="9"/>
  <c r="A286" i="11"/>
  <c r="A286" i="12"/>
  <c r="A280" i="8"/>
  <c r="A280" i="7"/>
  <c r="A279" i="6"/>
  <c r="A280" i="5"/>
  <c r="A281" i="5" s="1"/>
  <c r="A202" i="20"/>
  <c r="A203" i="20" s="1"/>
  <c r="A204" i="20" s="1"/>
  <c r="A205" i="20" s="1"/>
  <c r="B205" i="20" s="1"/>
  <c r="A143" i="25"/>
  <c r="A144" i="25" s="1"/>
  <c r="A145" i="25" s="1"/>
  <c r="A146" i="25" s="1"/>
  <c r="B146" i="25" s="1"/>
  <c r="B142" i="25"/>
  <c r="A282" i="5" l="1"/>
  <c r="M281" i="5"/>
  <c r="B144" i="25"/>
  <c r="A287" i="12"/>
  <c r="M286" i="12"/>
  <c r="B204" i="20"/>
  <c r="BF204" i="20" s="1"/>
  <c r="B143" i="25"/>
  <c r="A280" i="6"/>
  <c r="M279" i="6"/>
  <c r="A287" i="11"/>
  <c r="M286" i="11"/>
  <c r="A281" i="7"/>
  <c r="M280" i="7"/>
  <c r="A287" i="9"/>
  <c r="M286" i="9"/>
  <c r="B145" i="25"/>
  <c r="M280" i="5"/>
  <c r="A281" i="8"/>
  <c r="M280" i="8"/>
  <c r="A288" i="10"/>
  <c r="M287" i="10"/>
  <c r="BF205" i="20"/>
  <c r="BH205" i="20"/>
  <c r="BE205" i="20"/>
  <c r="BI205" i="20"/>
  <c r="BG205" i="20"/>
  <c r="B203" i="20"/>
  <c r="B202" i="20"/>
  <c r="BF201" i="20"/>
  <c r="BG201" i="20"/>
  <c r="BH201" i="20"/>
  <c r="BE201" i="20"/>
  <c r="BI201" i="20"/>
  <c r="I284" i="11"/>
  <c r="I285" i="10"/>
  <c r="I284" i="9"/>
  <c r="I284" i="12"/>
  <c r="BI204" i="20" l="1"/>
  <c r="BH204" i="20"/>
  <c r="BE204" i="20"/>
  <c r="BG204" i="20"/>
  <c r="A289" i="10"/>
  <c r="M288" i="10"/>
  <c r="A282" i="8"/>
  <c r="M281" i="8"/>
  <c r="A288" i="9"/>
  <c r="M287" i="9"/>
  <c r="A282" i="7"/>
  <c r="M281" i="7"/>
  <c r="A288" i="11"/>
  <c r="A281" i="6"/>
  <c r="M280" i="6"/>
  <c r="A288" i="12"/>
  <c r="M287" i="12"/>
  <c r="BJ201" i="20"/>
  <c r="A283" i="5"/>
  <c r="M282" i="5"/>
  <c r="BH202" i="20"/>
  <c r="BE202" i="20"/>
  <c r="BI202" i="20"/>
  <c r="BF202" i="20"/>
  <c r="BG202" i="20"/>
  <c r="BE203" i="20"/>
  <c r="BI203" i="20"/>
  <c r="BF203" i="20"/>
  <c r="BG203" i="20"/>
  <c r="BH203" i="20"/>
  <c r="BJ205" i="20"/>
  <c r="S200" i="20"/>
  <c r="T201" i="20" s="1"/>
  <c r="U200" i="20"/>
  <c r="AB200" i="20" s="1"/>
  <c r="V200" i="20"/>
  <c r="AE200" i="20" s="1"/>
  <c r="AA200" i="20"/>
  <c r="AF200" i="20"/>
  <c r="AG200" i="20"/>
  <c r="AH200" i="20"/>
  <c r="AI200" i="20"/>
  <c r="AJ200" i="20"/>
  <c r="AK200" i="20"/>
  <c r="AL200" i="20"/>
  <c r="AM200" i="20"/>
  <c r="AN200" i="20"/>
  <c r="AO200" i="20"/>
  <c r="AP200" i="20"/>
  <c r="AQ200" i="20"/>
  <c r="AR200" i="20"/>
  <c r="AS200" i="20"/>
  <c r="BC201" i="20" s="1"/>
  <c r="AT200" i="20"/>
  <c r="AU200" i="20"/>
  <c r="AW200" i="20"/>
  <c r="AY200" i="20"/>
  <c r="AZ200" i="20"/>
  <c r="BJ204" i="20" l="1"/>
  <c r="A289" i="12"/>
  <c r="M289" i="12" s="1"/>
  <c r="M288" i="12"/>
  <c r="A282" i="6"/>
  <c r="M281" i="6"/>
  <c r="M283" i="5"/>
  <c r="A289" i="11"/>
  <c r="A283" i="7"/>
  <c r="M282" i="7"/>
  <c r="A289" i="9"/>
  <c r="M288" i="9"/>
  <c r="A283" i="8"/>
  <c r="M282" i="8"/>
  <c r="A290" i="10"/>
  <c r="M289" i="10"/>
  <c r="AV200" i="20"/>
  <c r="BA201" i="20" s="1"/>
  <c r="W200" i="20"/>
  <c r="AD200" i="20"/>
  <c r="Z200" i="20"/>
  <c r="BJ203" i="20"/>
  <c r="BB201" i="20"/>
  <c r="BD201" i="20"/>
  <c r="AX200" i="20"/>
  <c r="AC200" i="20"/>
  <c r="X200" i="20"/>
  <c r="BJ202" i="20"/>
  <c r="Y200" i="20"/>
  <c r="M285" i="10"/>
  <c r="L285" i="10"/>
  <c r="D285" i="10" s="1"/>
  <c r="I284" i="10"/>
  <c r="C285" i="10"/>
  <c r="M141" i="25"/>
  <c r="K141" i="25"/>
  <c r="I141" i="25"/>
  <c r="D141" i="25"/>
  <c r="L283" i="12"/>
  <c r="M283" i="12"/>
  <c r="L284" i="12"/>
  <c r="D284" i="12" s="1"/>
  <c r="G284" i="12" s="1"/>
  <c r="M284" i="12"/>
  <c r="I282" i="12"/>
  <c r="I283" i="12"/>
  <c r="C283" i="12"/>
  <c r="C284" i="12"/>
  <c r="I278" i="8"/>
  <c r="C278" i="8"/>
  <c r="M278" i="8"/>
  <c r="L278" i="8"/>
  <c r="D278" i="8" s="1"/>
  <c r="M284" i="9"/>
  <c r="L284" i="9"/>
  <c r="D284" i="9" s="1"/>
  <c r="I283" i="9"/>
  <c r="C284" i="9"/>
  <c r="I283" i="11"/>
  <c r="C284" i="11"/>
  <c r="D284" i="11"/>
  <c r="G284" i="11" s="1"/>
  <c r="L284" i="11"/>
  <c r="L278" i="7"/>
  <c r="D278" i="7" s="1"/>
  <c r="G278" i="7" s="1"/>
  <c r="I278" i="7"/>
  <c r="C278" i="7"/>
  <c r="I277" i="6"/>
  <c r="L277" i="6"/>
  <c r="D277" i="6" s="1"/>
  <c r="M278" i="5"/>
  <c r="L278" i="5"/>
  <c r="D278" i="5" s="1"/>
  <c r="G278" i="5" s="1"/>
  <c r="I278" i="5"/>
  <c r="D283" i="12" l="1"/>
  <c r="G283" i="12" s="1"/>
  <c r="G278" i="8"/>
  <c r="G277" i="6"/>
  <c r="M282" i="6"/>
  <c r="G284" i="9"/>
  <c r="M290" i="10"/>
  <c r="M283" i="8"/>
  <c r="M289" i="9"/>
  <c r="M283" i="7"/>
  <c r="G285" i="10"/>
  <c r="S199" i="20"/>
  <c r="T200" i="20" s="1"/>
  <c r="U199" i="20"/>
  <c r="AB199" i="20" s="1"/>
  <c r="V199" i="20"/>
  <c r="AE199" i="20" s="1"/>
  <c r="AA199" i="20"/>
  <c r="AF199" i="20"/>
  <c r="AG199" i="20"/>
  <c r="AH199" i="20"/>
  <c r="AI199" i="20"/>
  <c r="AJ199" i="20"/>
  <c r="AK199" i="20"/>
  <c r="AL199" i="20"/>
  <c r="AM199" i="20"/>
  <c r="AN199" i="20"/>
  <c r="AO199" i="20"/>
  <c r="AP199" i="20"/>
  <c r="AQ199" i="20"/>
  <c r="AR199" i="20"/>
  <c r="AS199" i="20"/>
  <c r="BC200" i="20" s="1"/>
  <c r="AT199" i="20"/>
  <c r="AU199" i="20"/>
  <c r="AW199" i="20"/>
  <c r="AY199" i="20"/>
  <c r="AZ199" i="20"/>
  <c r="I140" i="25"/>
  <c r="K140" i="25"/>
  <c r="M140" i="25"/>
  <c r="AD199" i="20" l="1"/>
  <c r="Z199" i="20"/>
  <c r="X199" i="20"/>
  <c r="AX199" i="20"/>
  <c r="W199" i="20"/>
  <c r="BB200" i="20"/>
  <c r="BD200" i="20"/>
  <c r="AC199" i="20"/>
  <c r="Y199" i="20"/>
  <c r="AV199" i="20"/>
  <c r="BA200" i="20" s="1"/>
  <c r="D140" i="25"/>
  <c r="M284" i="10"/>
  <c r="L284" i="10"/>
  <c r="I283" i="10"/>
  <c r="C284" i="10"/>
  <c r="D284" i="10"/>
  <c r="I282" i="9"/>
  <c r="C283" i="9"/>
  <c r="M283" i="9"/>
  <c r="L283" i="9"/>
  <c r="D283" i="9" s="1"/>
  <c r="M277" i="8"/>
  <c r="L277" i="8"/>
  <c r="D277" i="8" s="1"/>
  <c r="I277" i="8"/>
  <c r="C277" i="8"/>
  <c r="I282" i="11"/>
  <c r="C283" i="11"/>
  <c r="L283" i="11"/>
  <c r="D283" i="11" s="1"/>
  <c r="L277" i="7"/>
  <c r="D277" i="7" s="1"/>
  <c r="I277" i="7"/>
  <c r="C277" i="7"/>
  <c r="I276" i="6"/>
  <c r="L276" i="6"/>
  <c r="D276" i="6" s="1"/>
  <c r="M277" i="5"/>
  <c r="L277" i="5"/>
  <c r="D277" i="5" s="1"/>
  <c r="I277" i="5"/>
  <c r="G276" i="6" l="1"/>
  <c r="G283" i="11"/>
  <c r="G283" i="9"/>
  <c r="G284" i="10"/>
  <c r="G277" i="8"/>
  <c r="G277" i="7"/>
  <c r="G277" i="5"/>
  <c r="S198" i="20"/>
  <c r="T199" i="20" s="1"/>
  <c r="U198" i="20"/>
  <c r="X198" i="20" s="1"/>
  <c r="V198" i="20"/>
  <c r="AE198" i="20" s="1"/>
  <c r="AA198" i="20"/>
  <c r="AB198" i="20"/>
  <c r="AF198" i="20"/>
  <c r="AG198" i="20"/>
  <c r="AH198" i="20"/>
  <c r="AI198" i="20"/>
  <c r="AJ198" i="20"/>
  <c r="AK198" i="20"/>
  <c r="AL198" i="20"/>
  <c r="AM198" i="20"/>
  <c r="AN198" i="20"/>
  <c r="AO198" i="20"/>
  <c r="AP198" i="20"/>
  <c r="AQ198" i="20"/>
  <c r="AR198" i="20"/>
  <c r="AS198" i="20"/>
  <c r="BC199" i="20" s="1"/>
  <c r="AT198" i="20"/>
  <c r="AU198" i="20"/>
  <c r="AW198" i="20"/>
  <c r="AY198" i="20"/>
  <c r="AZ198" i="20"/>
  <c r="M282" i="12"/>
  <c r="L282" i="12"/>
  <c r="I281" i="12"/>
  <c r="C282" i="12"/>
  <c r="I282" i="10"/>
  <c r="M283" i="10"/>
  <c r="L283" i="10"/>
  <c r="D283" i="10" s="1"/>
  <c r="C283" i="10"/>
  <c r="I281" i="10"/>
  <c r="K139" i="25"/>
  <c r="I139" i="25"/>
  <c r="K138" i="25"/>
  <c r="I138" i="25"/>
  <c r="M138" i="25"/>
  <c r="M139" i="25"/>
  <c r="I281" i="11"/>
  <c r="C282" i="11"/>
  <c r="M282" i="10"/>
  <c r="L282" i="10"/>
  <c r="D282" i="10" s="1"/>
  <c r="C282" i="10"/>
  <c r="M282" i="9"/>
  <c r="L282" i="9"/>
  <c r="M276" i="8"/>
  <c r="L276" i="8"/>
  <c r="D276" i="8" s="1"/>
  <c r="I276" i="8"/>
  <c r="C276" i="8"/>
  <c r="I276" i="7"/>
  <c r="C276" i="7"/>
  <c r="I275" i="6"/>
  <c r="I276" i="5"/>
  <c r="D138" i="25"/>
  <c r="D139" i="25"/>
  <c r="I281" i="9"/>
  <c r="C282" i="9"/>
  <c r="D282" i="9"/>
  <c r="L282" i="11"/>
  <c r="D282" i="11" s="1"/>
  <c r="L276" i="7"/>
  <c r="D276" i="7" s="1"/>
  <c r="G276" i="7" s="1"/>
  <c r="L275" i="6"/>
  <c r="D275" i="6" s="1"/>
  <c r="G275" i="6" s="1"/>
  <c r="M275" i="5"/>
  <c r="M276" i="5"/>
  <c r="L276" i="5"/>
  <c r="D276" i="5" s="1"/>
  <c r="G276" i="5" s="1"/>
  <c r="D282" i="12" l="1"/>
  <c r="G282" i="12" s="1"/>
  <c r="AX198" i="20"/>
  <c r="Y198" i="20"/>
  <c r="G282" i="11"/>
  <c r="AV198" i="20"/>
  <c r="BA199" i="20" s="1"/>
  <c r="BB199" i="20"/>
  <c r="BD199" i="20"/>
  <c r="AC198" i="20"/>
  <c r="W198" i="20"/>
  <c r="AD198" i="20"/>
  <c r="Z198" i="20"/>
  <c r="G282" i="10"/>
  <c r="G283" i="10"/>
  <c r="G282" i="9"/>
  <c r="G276" i="8"/>
  <c r="S197" i="20"/>
  <c r="T198" i="20" s="1"/>
  <c r="U197" i="20"/>
  <c r="AD197" i="20" s="1"/>
  <c r="V197" i="20"/>
  <c r="AA197" i="20"/>
  <c r="AF197" i="20"/>
  <c r="AG197" i="20"/>
  <c r="AH197" i="20"/>
  <c r="AI197" i="20"/>
  <c r="AJ197" i="20"/>
  <c r="AK197" i="20"/>
  <c r="AL197" i="20"/>
  <c r="AM197" i="20"/>
  <c r="AN197" i="20"/>
  <c r="AO197" i="20"/>
  <c r="AP197" i="20"/>
  <c r="AQ197" i="20"/>
  <c r="AR197" i="20"/>
  <c r="AS197" i="20"/>
  <c r="BC198" i="20" s="1"/>
  <c r="AT197" i="20"/>
  <c r="AU197" i="20"/>
  <c r="AW197" i="20"/>
  <c r="AX197" i="20"/>
  <c r="AY197" i="20"/>
  <c r="AZ197" i="20"/>
  <c r="I280" i="9"/>
  <c r="C281" i="9"/>
  <c r="I280" i="12"/>
  <c r="C281" i="12"/>
  <c r="M281" i="12"/>
  <c r="L281" i="12"/>
  <c r="D281" i="12" s="1"/>
  <c r="G281" i="12" s="1"/>
  <c r="I275" i="8"/>
  <c r="C275" i="8"/>
  <c r="D275" i="8"/>
  <c r="M275" i="8"/>
  <c r="L275" i="8"/>
  <c r="M281" i="9"/>
  <c r="L281" i="9"/>
  <c r="D281" i="9" s="1"/>
  <c r="I280" i="11"/>
  <c r="C281" i="11"/>
  <c r="L281" i="11"/>
  <c r="D281" i="11" s="1"/>
  <c r="L275" i="7"/>
  <c r="D275" i="7" s="1"/>
  <c r="I275" i="7"/>
  <c r="C275" i="7"/>
  <c r="I274" i="6"/>
  <c r="I275" i="5"/>
  <c r="M263" i="6"/>
  <c r="M264" i="6"/>
  <c r="M265" i="6"/>
  <c r="M266" i="6"/>
  <c r="M267" i="6"/>
  <c r="M268" i="6"/>
  <c r="M269" i="6"/>
  <c r="M270" i="6"/>
  <c r="M271" i="6"/>
  <c r="M272" i="6"/>
  <c r="M273" i="6"/>
  <c r="M274" i="6"/>
  <c r="L274" i="6"/>
  <c r="D274" i="6" s="1"/>
  <c r="L275" i="5"/>
  <c r="D275" i="5" s="1"/>
  <c r="AB197" i="20" l="1"/>
  <c r="G275" i="5"/>
  <c r="G281" i="9"/>
  <c r="G274" i="6"/>
  <c r="G281" i="11"/>
  <c r="G275" i="8"/>
  <c r="G275" i="7"/>
  <c r="X197" i="20"/>
  <c r="W197" i="20"/>
  <c r="BB198" i="20"/>
  <c r="BD198" i="20"/>
  <c r="AC197" i="20"/>
  <c r="Y197" i="20"/>
  <c r="AV197" i="20"/>
  <c r="BA198" i="20" s="1"/>
  <c r="Z197" i="20"/>
  <c r="AE197" i="20"/>
  <c r="K137" i="25"/>
  <c r="I137" i="25"/>
  <c r="M137" i="25"/>
  <c r="AU196" i="20" l="1"/>
  <c r="S196" i="20"/>
  <c r="T197" i="20" s="1"/>
  <c r="U196" i="20"/>
  <c r="AD196" i="20" s="1"/>
  <c r="V196" i="20"/>
  <c r="AA196" i="20"/>
  <c r="AF196" i="20"/>
  <c r="AG196" i="20"/>
  <c r="AH196" i="20"/>
  <c r="AI196" i="20"/>
  <c r="AJ196" i="20"/>
  <c r="AK196" i="20"/>
  <c r="AL196" i="20"/>
  <c r="AM196" i="20"/>
  <c r="AN196" i="20"/>
  <c r="AO196" i="20"/>
  <c r="AP196" i="20"/>
  <c r="AQ196" i="20"/>
  <c r="AR196" i="20"/>
  <c r="AS196" i="20"/>
  <c r="BC197" i="20" s="1"/>
  <c r="AT196" i="20"/>
  <c r="AW196" i="20"/>
  <c r="AY196" i="20"/>
  <c r="AZ196" i="20"/>
  <c r="M281" i="10"/>
  <c r="L281" i="10"/>
  <c r="C281" i="10"/>
  <c r="D281" i="10"/>
  <c r="L280" i="9"/>
  <c r="D280" i="9" s="1"/>
  <c r="G280" i="9" s="1"/>
  <c r="M280" i="9"/>
  <c r="L280" i="11"/>
  <c r="D280" i="11" s="1"/>
  <c r="C280" i="11"/>
  <c r="M280" i="12"/>
  <c r="L280" i="12"/>
  <c r="C280" i="12"/>
  <c r="I274" i="8"/>
  <c r="C274" i="8"/>
  <c r="C273" i="8"/>
  <c r="M274" i="8"/>
  <c r="L274" i="8"/>
  <c r="D274" i="8" s="1"/>
  <c r="I274" i="7"/>
  <c r="C274" i="7"/>
  <c r="L274" i="7"/>
  <c r="D274" i="7" s="1"/>
  <c r="I273" i="6"/>
  <c r="L273" i="6"/>
  <c r="D273" i="6" s="1"/>
  <c r="M274" i="5"/>
  <c r="L274" i="5"/>
  <c r="D274" i="5" s="1"/>
  <c r="I274" i="5"/>
  <c r="D137" i="25"/>
  <c r="C280" i="9"/>
  <c r="D280" i="12" l="1"/>
  <c r="G280" i="12" s="1"/>
  <c r="AB196" i="20"/>
  <c r="G274" i="8"/>
  <c r="G280" i="11"/>
  <c r="G273" i="6"/>
  <c r="G274" i="7"/>
  <c r="X196" i="20"/>
  <c r="G274" i="5"/>
  <c r="W196" i="20"/>
  <c r="AE196" i="20"/>
  <c r="Z196" i="20"/>
  <c r="AX196" i="20"/>
  <c r="BD197" i="20"/>
  <c r="BB197" i="20"/>
  <c r="AV196" i="20"/>
  <c r="BA197" i="20" s="1"/>
  <c r="AC196" i="20"/>
  <c r="Y196" i="20"/>
  <c r="G281" i="10"/>
  <c r="B196" i="20"/>
  <c r="B197" i="20"/>
  <c r="B198" i="20"/>
  <c r="B199" i="20"/>
  <c r="B200" i="20"/>
  <c r="B137" i="25"/>
  <c r="B138" i="25"/>
  <c r="B139" i="25"/>
  <c r="B140" i="25"/>
  <c r="B141" i="25"/>
  <c r="M278" i="7"/>
  <c r="M277" i="7"/>
  <c r="M276" i="7"/>
  <c r="M275" i="7"/>
  <c r="M274" i="7"/>
  <c r="I136" i="25"/>
  <c r="I280" i="10"/>
  <c r="I279" i="9"/>
  <c r="I279" i="11"/>
  <c r="I279" i="12"/>
  <c r="BF199" i="20" l="1"/>
  <c r="BG199" i="20"/>
  <c r="BH199" i="20"/>
  <c r="BE199" i="20"/>
  <c r="BI199" i="20"/>
  <c r="BE198" i="20"/>
  <c r="BI198" i="20"/>
  <c r="BF198" i="20"/>
  <c r="BG198" i="20"/>
  <c r="BH198" i="20"/>
  <c r="BG197" i="20"/>
  <c r="BH197" i="20"/>
  <c r="BE197" i="20"/>
  <c r="BI197" i="20"/>
  <c r="BF197" i="20"/>
  <c r="BF200" i="20"/>
  <c r="BH200" i="20"/>
  <c r="BE200" i="20"/>
  <c r="BG200" i="20"/>
  <c r="BI200" i="20"/>
  <c r="BF196" i="20"/>
  <c r="BH196" i="20"/>
  <c r="BE196" i="20"/>
  <c r="BI196" i="20"/>
  <c r="BG196" i="20"/>
  <c r="S195" i="20"/>
  <c r="T196" i="20" s="1"/>
  <c r="U195" i="20"/>
  <c r="X195" i="20" s="1"/>
  <c r="V195" i="20"/>
  <c r="AA195" i="20"/>
  <c r="AF195" i="20"/>
  <c r="AG195" i="20"/>
  <c r="AH195" i="20"/>
  <c r="AI195" i="20"/>
  <c r="AJ195" i="20"/>
  <c r="AK195" i="20"/>
  <c r="AL195" i="20"/>
  <c r="AM195" i="20"/>
  <c r="AN195" i="20"/>
  <c r="AO195" i="20"/>
  <c r="AP195" i="20"/>
  <c r="AQ195" i="20"/>
  <c r="AR195" i="20"/>
  <c r="AS195" i="20"/>
  <c r="BC196" i="20" s="1"/>
  <c r="AT195" i="20"/>
  <c r="AU195" i="20"/>
  <c r="AW195" i="20"/>
  <c r="AY195" i="20"/>
  <c r="AZ195" i="20"/>
  <c r="K136" i="25"/>
  <c r="M136" i="25"/>
  <c r="D136" i="25"/>
  <c r="I273" i="5"/>
  <c r="M273" i="5"/>
  <c r="L273" i="5"/>
  <c r="D273" i="5" s="1"/>
  <c r="L272" i="6"/>
  <c r="D272" i="6" s="1"/>
  <c r="G272" i="6" s="1"/>
  <c r="I272" i="6"/>
  <c r="M273" i="7"/>
  <c r="L273" i="7"/>
  <c r="I273" i="7"/>
  <c r="C273" i="7"/>
  <c r="D273" i="7"/>
  <c r="M273" i="8"/>
  <c r="L273" i="8"/>
  <c r="D273" i="8" s="1"/>
  <c r="G273" i="8" s="1"/>
  <c r="I273" i="8"/>
  <c r="M279" i="12"/>
  <c r="L279" i="12"/>
  <c r="I278" i="12"/>
  <c r="C279" i="12"/>
  <c r="L279" i="11"/>
  <c r="I278" i="11"/>
  <c r="C279" i="11"/>
  <c r="D279" i="11"/>
  <c r="M279" i="9"/>
  <c r="L279" i="9"/>
  <c r="D279" i="9" s="1"/>
  <c r="I278" i="9"/>
  <c r="C279" i="9"/>
  <c r="M280" i="10"/>
  <c r="L280" i="10"/>
  <c r="D280" i="10" s="1"/>
  <c r="I279" i="10"/>
  <c r="C280" i="10"/>
  <c r="D279" i="12" l="1"/>
  <c r="G279" i="12" s="1"/>
  <c r="BJ199" i="20"/>
  <c r="BJ197" i="20"/>
  <c r="G280" i="10"/>
  <c r="W195" i="20"/>
  <c r="G273" i="7"/>
  <c r="AB195" i="20"/>
  <c r="G273" i="5"/>
  <c r="BJ196" i="20"/>
  <c r="AV195" i="20"/>
  <c r="BA196" i="20" s="1"/>
  <c r="BB196" i="20"/>
  <c r="BD196" i="20"/>
  <c r="AE195" i="20"/>
  <c r="Z195" i="20"/>
  <c r="AX195" i="20"/>
  <c r="AD195" i="20"/>
  <c r="BJ200" i="20"/>
  <c r="BJ198" i="20"/>
  <c r="AC195" i="20"/>
  <c r="Y195" i="20"/>
  <c r="G279" i="11"/>
  <c r="G279" i="9"/>
  <c r="L279" i="10"/>
  <c r="D279" i="10" s="1"/>
  <c r="M279" i="10"/>
  <c r="I277" i="10"/>
  <c r="I278" i="10"/>
  <c r="C279" i="10"/>
  <c r="AG194" i="20"/>
  <c r="S194" i="20"/>
  <c r="T195" i="20" s="1"/>
  <c r="U194" i="20"/>
  <c r="AD194" i="20" s="1"/>
  <c r="V194" i="20"/>
  <c r="AX194" i="20" s="1"/>
  <c r="AA194" i="20"/>
  <c r="AF194" i="20"/>
  <c r="AH194" i="20"/>
  <c r="AI194" i="20"/>
  <c r="AJ194" i="20"/>
  <c r="AK194" i="20"/>
  <c r="AL194" i="20"/>
  <c r="AM194" i="20"/>
  <c r="AN194" i="20"/>
  <c r="AO194" i="20"/>
  <c r="AP194" i="20"/>
  <c r="AQ194" i="20"/>
  <c r="AR194" i="20"/>
  <c r="AS194" i="20"/>
  <c r="BC195" i="20" s="1"/>
  <c r="AT194" i="20"/>
  <c r="AU194" i="20"/>
  <c r="AW194" i="20"/>
  <c r="AY194" i="20"/>
  <c r="AZ194" i="20"/>
  <c r="K135" i="25"/>
  <c r="I135" i="25"/>
  <c r="M135" i="25"/>
  <c r="D135" i="25"/>
  <c r="M278" i="12"/>
  <c r="M277" i="12"/>
  <c r="L278" i="12"/>
  <c r="D278" i="12" s="1"/>
  <c r="G278" i="12" s="1"/>
  <c r="I277" i="12"/>
  <c r="C278" i="12"/>
  <c r="I272" i="8"/>
  <c r="C272" i="8"/>
  <c r="M272" i="8"/>
  <c r="L272" i="8"/>
  <c r="D272" i="8" s="1"/>
  <c r="M278" i="9"/>
  <c r="L278" i="9"/>
  <c r="I277" i="9"/>
  <c r="C278" i="9"/>
  <c r="D278" i="9"/>
  <c r="I277" i="11"/>
  <c r="C278" i="11"/>
  <c r="L278" i="11"/>
  <c r="D278" i="11" s="1"/>
  <c r="M272" i="7"/>
  <c r="L272" i="7"/>
  <c r="D272" i="7" s="1"/>
  <c r="I272" i="7"/>
  <c r="C272" i="7"/>
  <c r="I271" i="6"/>
  <c r="I272" i="5"/>
  <c r="L271" i="6"/>
  <c r="D271" i="6" s="1"/>
  <c r="L270" i="6"/>
  <c r="D270" i="6" s="1"/>
  <c r="M272" i="5"/>
  <c r="L272" i="5"/>
  <c r="D272" i="5" s="1"/>
  <c r="AV194" i="20" l="1"/>
  <c r="BA195" i="20" s="1"/>
  <c r="X194" i="20"/>
  <c r="AB194" i="20"/>
  <c r="W194" i="20"/>
  <c r="G271" i="6"/>
  <c r="G272" i="5"/>
  <c r="G272" i="8"/>
  <c r="G278" i="11"/>
  <c r="Z194" i="20"/>
  <c r="BB195" i="20"/>
  <c r="BD195" i="20"/>
  <c r="G279" i="10"/>
  <c r="AC194" i="20"/>
  <c r="Y194" i="20"/>
  <c r="AE194" i="20"/>
  <c r="G278" i="9"/>
  <c r="G272" i="7"/>
  <c r="S193" i="20"/>
  <c r="T194" i="20" s="1"/>
  <c r="U193" i="20"/>
  <c r="AB193" i="20" s="1"/>
  <c r="V193" i="20"/>
  <c r="Y193" i="20" s="1"/>
  <c r="AA193" i="20"/>
  <c r="AF193" i="20"/>
  <c r="AG193" i="20"/>
  <c r="AH193" i="20"/>
  <c r="AI193" i="20"/>
  <c r="AJ193" i="20"/>
  <c r="AK193" i="20"/>
  <c r="AL193" i="20"/>
  <c r="AM193" i="20"/>
  <c r="AN193" i="20"/>
  <c r="AO193" i="20"/>
  <c r="AP193" i="20"/>
  <c r="AQ193" i="20"/>
  <c r="AR193" i="20"/>
  <c r="AS193" i="20"/>
  <c r="BC194" i="20" s="1"/>
  <c r="AT193" i="20"/>
  <c r="AU193" i="20"/>
  <c r="AW193" i="20"/>
  <c r="AY193" i="20"/>
  <c r="AZ193" i="20"/>
  <c r="AC193" i="20" l="1"/>
  <c r="AE193" i="20"/>
  <c r="X193" i="20"/>
  <c r="AV193" i="20"/>
  <c r="BA194" i="20" s="1"/>
  <c r="BB194" i="20"/>
  <c r="BD194" i="20"/>
  <c r="W193" i="20"/>
  <c r="AX193" i="20"/>
  <c r="AD193" i="20"/>
  <c r="Z193" i="20"/>
  <c r="M134" i="25"/>
  <c r="K134" i="25"/>
  <c r="I134" i="25"/>
  <c r="D134" i="25"/>
  <c r="L277" i="12"/>
  <c r="D277" i="12" s="1"/>
  <c r="G277" i="12" s="1"/>
  <c r="M277" i="10"/>
  <c r="M278" i="10"/>
  <c r="L277" i="10"/>
  <c r="D277" i="10" s="1"/>
  <c r="G277" i="10" s="1"/>
  <c r="L278" i="10"/>
  <c r="D278" i="10" s="1"/>
  <c r="G278" i="10" s="1"/>
  <c r="I276" i="10"/>
  <c r="C277" i="10"/>
  <c r="C278" i="10"/>
  <c r="I276" i="9"/>
  <c r="C277" i="9"/>
  <c r="I276" i="11"/>
  <c r="C277" i="11"/>
  <c r="I276" i="12"/>
  <c r="C277" i="12"/>
  <c r="I271" i="8"/>
  <c r="C271" i="8"/>
  <c r="I271" i="7"/>
  <c r="C271" i="7"/>
  <c r="I270" i="6"/>
  <c r="G270" i="6"/>
  <c r="I271" i="5"/>
  <c r="M271" i="8"/>
  <c r="L271" i="8"/>
  <c r="D271" i="8" s="1"/>
  <c r="M277" i="9"/>
  <c r="L277" i="9"/>
  <c r="D277" i="9" s="1"/>
  <c r="G277" i="9" s="1"/>
  <c r="L277" i="11"/>
  <c r="D277" i="11" s="1"/>
  <c r="G277" i="11" s="1"/>
  <c r="M271" i="7"/>
  <c r="L271" i="7"/>
  <c r="D271" i="7" s="1"/>
  <c r="M271" i="5"/>
  <c r="L271" i="5"/>
  <c r="D271" i="5" s="1"/>
  <c r="G271" i="7" l="1"/>
  <c r="G271" i="8"/>
  <c r="G271" i="5"/>
  <c r="AG192" i="20"/>
  <c r="AS192" i="20"/>
  <c r="BC193" i="20" s="1"/>
  <c r="S192" i="20"/>
  <c r="T193" i="20" s="1"/>
  <c r="U192" i="20"/>
  <c r="AB192" i="20" s="1"/>
  <c r="V192" i="20"/>
  <c r="AC192" i="20" s="1"/>
  <c r="AA192" i="20"/>
  <c r="AF192" i="20"/>
  <c r="AH192" i="20"/>
  <c r="AI192" i="20"/>
  <c r="AJ192" i="20"/>
  <c r="AK192" i="20"/>
  <c r="AL192" i="20"/>
  <c r="AM192" i="20"/>
  <c r="AN192" i="20"/>
  <c r="AO192" i="20"/>
  <c r="AP192" i="20"/>
  <c r="AQ192" i="20"/>
  <c r="AR192" i="20"/>
  <c r="AT192" i="20"/>
  <c r="AU192" i="20"/>
  <c r="AW192" i="20"/>
  <c r="AY192" i="20"/>
  <c r="AZ192" i="20"/>
  <c r="W192" i="20" l="1"/>
  <c r="BB193" i="20"/>
  <c r="BD193" i="20"/>
  <c r="AE192" i="20"/>
  <c r="Y192" i="20"/>
  <c r="AV192" i="20"/>
  <c r="BA193" i="20" s="1"/>
  <c r="X192" i="20"/>
  <c r="AX192" i="20"/>
  <c r="AD192" i="20"/>
  <c r="Z192" i="20"/>
  <c r="I270" i="8"/>
  <c r="M133" i="25"/>
  <c r="K133" i="25"/>
  <c r="I133" i="25"/>
  <c r="C269" i="8"/>
  <c r="C270" i="8"/>
  <c r="M270" i="8"/>
  <c r="L270" i="8"/>
  <c r="D270" i="8" s="1"/>
  <c r="I275" i="12"/>
  <c r="M276" i="12"/>
  <c r="L276" i="12"/>
  <c r="C276" i="12"/>
  <c r="I275" i="11"/>
  <c r="C275" i="11"/>
  <c r="C276" i="11"/>
  <c r="L276" i="11"/>
  <c r="D276" i="11" s="1"/>
  <c r="M276" i="10"/>
  <c r="L276" i="10"/>
  <c r="D276" i="10" s="1"/>
  <c r="C276" i="10"/>
  <c r="I275" i="9"/>
  <c r="C275" i="9"/>
  <c r="C276" i="9"/>
  <c r="M276" i="9"/>
  <c r="L276" i="9"/>
  <c r="D276" i="9" s="1"/>
  <c r="M269" i="8"/>
  <c r="L269" i="8"/>
  <c r="D269" i="8" s="1"/>
  <c r="I269" i="8"/>
  <c r="M270" i="7"/>
  <c r="L270" i="7"/>
  <c r="D270" i="7" s="1"/>
  <c r="I270" i="7"/>
  <c r="C270" i="7"/>
  <c r="I269" i="6"/>
  <c r="L269" i="6"/>
  <c r="D269" i="6" s="1"/>
  <c r="I270" i="5"/>
  <c r="M270" i="5"/>
  <c r="L270" i="5"/>
  <c r="D270" i="5" s="1"/>
  <c r="D133" i="25"/>
  <c r="D276" i="12" l="1"/>
  <c r="G276" i="12" s="1"/>
  <c r="G276" i="9"/>
  <c r="G270" i="8"/>
  <c r="G276" i="11"/>
  <c r="G269" i="6"/>
  <c r="G270" i="7"/>
  <c r="G276" i="10"/>
  <c r="G269" i="8"/>
  <c r="G270" i="5"/>
  <c r="S191" i="20"/>
  <c r="T192" i="20" s="1"/>
  <c r="U191" i="20"/>
  <c r="V191" i="20"/>
  <c r="AC191" i="20" s="1"/>
  <c r="AA191" i="20"/>
  <c r="AF191" i="20"/>
  <c r="AG191" i="20"/>
  <c r="AH191" i="20"/>
  <c r="AI191" i="20"/>
  <c r="AJ191" i="20"/>
  <c r="AK191" i="20"/>
  <c r="AL191" i="20"/>
  <c r="AM191" i="20"/>
  <c r="AN191" i="20"/>
  <c r="AO191" i="20"/>
  <c r="AP191" i="20"/>
  <c r="AQ191" i="20"/>
  <c r="AR191" i="20"/>
  <c r="AS191" i="20"/>
  <c r="BC192" i="20" s="1"/>
  <c r="AT191" i="20"/>
  <c r="AU191" i="20"/>
  <c r="AW191" i="20"/>
  <c r="AY191" i="20"/>
  <c r="AZ191" i="20"/>
  <c r="M132" i="25"/>
  <c r="K132" i="25"/>
  <c r="I132" i="25"/>
  <c r="D132" i="25"/>
  <c r="L275" i="9"/>
  <c r="D275" i="9" s="1"/>
  <c r="G275" i="9" s="1"/>
  <c r="M275" i="12"/>
  <c r="L275" i="12"/>
  <c r="C275" i="12"/>
  <c r="L275" i="11"/>
  <c r="D275" i="11" s="1"/>
  <c r="G275" i="11" s="1"/>
  <c r="M269" i="7"/>
  <c r="L269" i="7"/>
  <c r="D269" i="7" s="1"/>
  <c r="I269" i="7"/>
  <c r="C269" i="7"/>
  <c r="I268" i="6"/>
  <c r="I269" i="5"/>
  <c r="D275" i="12" l="1"/>
  <c r="G275" i="12" s="1"/>
  <c r="AV191" i="20"/>
  <c r="BA192" i="20" s="1"/>
  <c r="AE191" i="20"/>
  <c r="Y191" i="20"/>
  <c r="W191" i="20"/>
  <c r="BB192" i="20"/>
  <c r="BD192" i="20"/>
  <c r="X191" i="20"/>
  <c r="AB191" i="20"/>
  <c r="AX191" i="20"/>
  <c r="AD191" i="20"/>
  <c r="Z191" i="20"/>
  <c r="G269" i="7"/>
  <c r="L268" i="6"/>
  <c r="D268" i="6" s="1"/>
  <c r="M269" i="5"/>
  <c r="L269" i="5"/>
  <c r="D269" i="5" s="1"/>
  <c r="M275" i="9"/>
  <c r="G268" i="6" l="1"/>
  <c r="G269" i="5"/>
  <c r="I274" i="12"/>
  <c r="I274" i="11"/>
  <c r="I274" i="9"/>
  <c r="I275" i="10"/>
  <c r="B191" i="20" l="1"/>
  <c r="B192" i="20"/>
  <c r="B193" i="20"/>
  <c r="B194" i="20"/>
  <c r="B195" i="20"/>
  <c r="B136" i="25"/>
  <c r="B135" i="25"/>
  <c r="B134" i="25"/>
  <c r="B133" i="25"/>
  <c r="B132" i="25"/>
  <c r="BF195" i="20" l="1"/>
  <c r="BG195" i="20"/>
  <c r="BH195" i="20"/>
  <c r="BE195" i="20"/>
  <c r="BI195" i="20"/>
  <c r="BF191" i="20"/>
  <c r="BG191" i="20"/>
  <c r="BH191" i="20"/>
  <c r="BE191" i="20"/>
  <c r="BI191" i="20"/>
  <c r="BE194" i="20"/>
  <c r="BI194" i="20"/>
  <c r="BF194" i="20"/>
  <c r="BG194" i="20"/>
  <c r="BH194" i="20"/>
  <c r="BE193" i="20"/>
  <c r="BI193" i="20"/>
  <c r="BF193" i="20"/>
  <c r="BG193" i="20"/>
  <c r="BH193" i="20"/>
  <c r="BF192" i="20"/>
  <c r="BG192" i="20"/>
  <c r="BH192" i="20"/>
  <c r="BE192" i="20"/>
  <c r="BI192" i="20"/>
  <c r="S190" i="20"/>
  <c r="T191" i="20" s="1"/>
  <c r="U190" i="20"/>
  <c r="V190" i="20"/>
  <c r="Y190" i="20" s="1"/>
  <c r="AA190" i="20"/>
  <c r="AE190" i="20"/>
  <c r="AF190" i="20"/>
  <c r="AG190" i="20"/>
  <c r="AH190" i="20"/>
  <c r="AI190" i="20"/>
  <c r="AJ190" i="20"/>
  <c r="AK190" i="20"/>
  <c r="AL190" i="20"/>
  <c r="AM190" i="20"/>
  <c r="AN190" i="20"/>
  <c r="AO190" i="20"/>
  <c r="AP190" i="20"/>
  <c r="AQ190" i="20"/>
  <c r="AR190" i="20"/>
  <c r="AS190" i="20"/>
  <c r="BC191" i="20" s="1"/>
  <c r="AT190" i="20"/>
  <c r="AU190" i="20"/>
  <c r="AW190" i="20"/>
  <c r="AY190" i="20"/>
  <c r="AZ190" i="20"/>
  <c r="I131" i="25"/>
  <c r="K131" i="25"/>
  <c r="M131" i="25"/>
  <c r="D131" i="25"/>
  <c r="M275" i="10"/>
  <c r="L275" i="10"/>
  <c r="I274" i="10"/>
  <c r="C275" i="10"/>
  <c r="D275" i="10"/>
  <c r="M274" i="12"/>
  <c r="L274" i="12"/>
  <c r="D274" i="12" s="1"/>
  <c r="G274" i="12" s="1"/>
  <c r="I273" i="12"/>
  <c r="C274" i="12"/>
  <c r="I268" i="8"/>
  <c r="C268" i="8"/>
  <c r="M268" i="8"/>
  <c r="L268" i="8"/>
  <c r="D268" i="8" s="1"/>
  <c r="M274" i="9"/>
  <c r="L274" i="9"/>
  <c r="I273" i="9"/>
  <c r="C274" i="9"/>
  <c r="D274" i="9"/>
  <c r="I273" i="11"/>
  <c r="C274" i="11"/>
  <c r="D274" i="11"/>
  <c r="L274" i="11"/>
  <c r="M268" i="7"/>
  <c r="L268" i="7"/>
  <c r="D268" i="7" s="1"/>
  <c r="I268" i="7"/>
  <c r="C268" i="7"/>
  <c r="I267" i="6"/>
  <c r="L267" i="6"/>
  <c r="D267" i="6" s="1"/>
  <c r="L268" i="5"/>
  <c r="D268" i="5" s="1"/>
  <c r="I268" i="5"/>
  <c r="G268" i="5" l="1"/>
  <c r="G268" i="8"/>
  <c r="G267" i="6"/>
  <c r="G268" i="7"/>
  <c r="G274" i="11"/>
  <c r="BJ191" i="20"/>
  <c r="AC190" i="20"/>
  <c r="W190" i="20"/>
  <c r="BJ193" i="20"/>
  <c r="BJ194" i="20"/>
  <c r="BJ195" i="20"/>
  <c r="AV190" i="20"/>
  <c r="BA191" i="20" s="1"/>
  <c r="BD191" i="20"/>
  <c r="BB191" i="20"/>
  <c r="BJ192" i="20"/>
  <c r="AX190" i="20"/>
  <c r="AD190" i="20"/>
  <c r="Z190" i="20"/>
  <c r="AB190" i="20"/>
  <c r="X190" i="20"/>
  <c r="G275" i="10"/>
  <c r="G274" i="9"/>
  <c r="AF189" i="20"/>
  <c r="S189" i="20"/>
  <c r="T190" i="20" s="1"/>
  <c r="U189" i="20"/>
  <c r="V189" i="20"/>
  <c r="Y189" i="20" s="1"/>
  <c r="AA189" i="20"/>
  <c r="AG189" i="20"/>
  <c r="AH189" i="20"/>
  <c r="AI189" i="20"/>
  <c r="AJ189" i="20"/>
  <c r="AK189" i="20"/>
  <c r="AL189" i="20"/>
  <c r="AM189" i="20"/>
  <c r="AN189" i="20"/>
  <c r="AO189" i="20"/>
  <c r="AP189" i="20"/>
  <c r="AQ189" i="20"/>
  <c r="AR189" i="20"/>
  <c r="AS189" i="20"/>
  <c r="BC190" i="20" s="1"/>
  <c r="AT189" i="20"/>
  <c r="AU189" i="20"/>
  <c r="AW189" i="20"/>
  <c r="AY189" i="20"/>
  <c r="AZ189" i="20"/>
  <c r="I130" i="25"/>
  <c r="K130" i="25"/>
  <c r="M130" i="25"/>
  <c r="M274" i="10"/>
  <c r="L274" i="10"/>
  <c r="I273" i="10"/>
  <c r="C274" i="10"/>
  <c r="D274" i="10"/>
  <c r="G274" i="10" s="1"/>
  <c r="D130" i="25"/>
  <c r="M267" i="8"/>
  <c r="L267" i="8"/>
  <c r="D267" i="8" s="1"/>
  <c r="G267" i="8" s="1"/>
  <c r="I267" i="8"/>
  <c r="C267" i="8"/>
  <c r="C272" i="12"/>
  <c r="I271" i="12"/>
  <c r="I272" i="12"/>
  <c r="M272" i="12"/>
  <c r="M273" i="12"/>
  <c r="L272" i="12"/>
  <c r="L273" i="12"/>
  <c r="C273" i="12"/>
  <c r="M273" i="9"/>
  <c r="L273" i="9"/>
  <c r="I272" i="9"/>
  <c r="C273" i="9"/>
  <c r="D273" i="9"/>
  <c r="I272" i="11"/>
  <c r="C273" i="11"/>
  <c r="D273" i="11"/>
  <c r="G273" i="11" s="1"/>
  <c r="L273" i="11"/>
  <c r="M267" i="7"/>
  <c r="L267" i="7"/>
  <c r="D267" i="7" s="1"/>
  <c r="I267" i="7"/>
  <c r="C267" i="7"/>
  <c r="I266" i="6"/>
  <c r="L266" i="6"/>
  <c r="D266" i="6" s="1"/>
  <c r="L267" i="5"/>
  <c r="I267" i="5"/>
  <c r="D267" i="5"/>
  <c r="D273" i="12" l="1"/>
  <c r="G273" i="12" s="1"/>
  <c r="D272" i="12"/>
  <c r="G272" i="12" s="1"/>
  <c r="AE189" i="20"/>
  <c r="G266" i="6"/>
  <c r="G267" i="5"/>
  <c r="BD190" i="20"/>
  <c r="BB190" i="20"/>
  <c r="AC189" i="20"/>
  <c r="W189" i="20"/>
  <c r="AV189" i="20"/>
  <c r="BA190" i="20" s="1"/>
  <c r="AB189" i="20"/>
  <c r="X189" i="20"/>
  <c r="AX189" i="20"/>
  <c r="AD189" i="20"/>
  <c r="Z189" i="20"/>
  <c r="G273" i="9"/>
  <c r="G267" i="7"/>
  <c r="S188" i="20"/>
  <c r="T189" i="20" s="1"/>
  <c r="U188" i="20"/>
  <c r="X188" i="20" s="1"/>
  <c r="V188" i="20"/>
  <c r="AE188" i="20" s="1"/>
  <c r="AA188" i="20"/>
  <c r="AF188" i="20"/>
  <c r="AG188" i="20"/>
  <c r="AH188" i="20"/>
  <c r="AI188" i="20"/>
  <c r="AJ188" i="20"/>
  <c r="AK188" i="20"/>
  <c r="AL188" i="20"/>
  <c r="AM188" i="20"/>
  <c r="AN188" i="20"/>
  <c r="AO188" i="20"/>
  <c r="AP188" i="20"/>
  <c r="AQ188" i="20"/>
  <c r="AR188" i="20"/>
  <c r="AS188" i="20"/>
  <c r="BC189" i="20" s="1"/>
  <c r="AT188" i="20"/>
  <c r="AU188" i="20"/>
  <c r="AW188" i="20"/>
  <c r="AY188" i="20"/>
  <c r="AZ188" i="20"/>
  <c r="AB188" i="20" l="1"/>
  <c r="AD188" i="20"/>
  <c r="W188" i="20"/>
  <c r="AC188" i="20"/>
  <c r="AX188" i="20"/>
  <c r="Y188" i="20"/>
  <c r="Z188" i="20"/>
  <c r="AV188" i="20"/>
  <c r="BA189" i="20" s="1"/>
  <c r="BD189" i="20"/>
  <c r="BB189" i="20"/>
  <c r="M129" i="25"/>
  <c r="K129" i="25"/>
  <c r="I129" i="25"/>
  <c r="L273" i="10"/>
  <c r="M273" i="10"/>
  <c r="I272" i="10"/>
  <c r="D273" i="10"/>
  <c r="C273" i="10"/>
  <c r="I266" i="8"/>
  <c r="C266" i="8"/>
  <c r="M266" i="8"/>
  <c r="L266" i="8"/>
  <c r="D266" i="8" s="1"/>
  <c r="G266" i="8" s="1"/>
  <c r="I271" i="9"/>
  <c r="C272" i="9"/>
  <c r="M272" i="9"/>
  <c r="L272" i="9"/>
  <c r="D272" i="9" s="1"/>
  <c r="I271" i="11"/>
  <c r="C272" i="11"/>
  <c r="L272" i="11"/>
  <c r="D272" i="11" s="1"/>
  <c r="M266" i="7"/>
  <c r="L266" i="7"/>
  <c r="D266" i="7" s="1"/>
  <c r="I266" i="7"/>
  <c r="C266" i="7"/>
  <c r="I265" i="6"/>
  <c r="L265" i="6"/>
  <c r="D265" i="6" s="1"/>
  <c r="G265" i="6" s="1"/>
  <c r="L266" i="5"/>
  <c r="D266" i="5" s="1"/>
  <c r="I266" i="5"/>
  <c r="D129" i="25"/>
  <c r="G272" i="9" l="1"/>
  <c r="G272" i="11"/>
  <c r="G266" i="7"/>
  <c r="G266" i="5"/>
  <c r="G273" i="10"/>
  <c r="I264" i="6"/>
  <c r="D128" i="25"/>
  <c r="D127" i="25"/>
  <c r="M128" i="25"/>
  <c r="K128" i="25"/>
  <c r="I128" i="25"/>
  <c r="I265" i="8"/>
  <c r="I264" i="8"/>
  <c r="S187" i="20"/>
  <c r="T188" i="20" s="1"/>
  <c r="U187" i="20"/>
  <c r="V187" i="20"/>
  <c r="AE187" i="20" s="1"/>
  <c r="AA187" i="20"/>
  <c r="AF187" i="20"/>
  <c r="AG187" i="20"/>
  <c r="AH187" i="20"/>
  <c r="AI187" i="20"/>
  <c r="AJ187" i="20"/>
  <c r="AK187" i="20"/>
  <c r="AL187" i="20"/>
  <c r="AM187" i="20"/>
  <c r="AN187" i="20"/>
  <c r="AO187" i="20"/>
  <c r="AP187" i="20"/>
  <c r="AQ187" i="20"/>
  <c r="AR187" i="20"/>
  <c r="AS187" i="20"/>
  <c r="BC188" i="20" s="1"/>
  <c r="AT187" i="20"/>
  <c r="AU187" i="20"/>
  <c r="AW187" i="20"/>
  <c r="AY187" i="20"/>
  <c r="AZ187" i="20"/>
  <c r="M265" i="8"/>
  <c r="L265" i="8"/>
  <c r="C265" i="8"/>
  <c r="D265" i="8"/>
  <c r="G265" i="8" s="1"/>
  <c r="M271" i="12"/>
  <c r="L271" i="12"/>
  <c r="D271" i="12" s="1"/>
  <c r="G271" i="12" s="1"/>
  <c r="I270" i="12"/>
  <c r="C271" i="12"/>
  <c r="M272" i="10"/>
  <c r="L272" i="10"/>
  <c r="I271" i="10"/>
  <c r="C272" i="10"/>
  <c r="D272" i="10"/>
  <c r="I270" i="9"/>
  <c r="C271" i="9"/>
  <c r="I270" i="11"/>
  <c r="C271" i="11"/>
  <c r="L271" i="11"/>
  <c r="D271" i="11" s="1"/>
  <c r="M265" i="7"/>
  <c r="L265" i="7"/>
  <c r="D265" i="7" s="1"/>
  <c r="I265" i="7"/>
  <c r="C265" i="7"/>
  <c r="L264" i="6"/>
  <c r="D264" i="6" s="1"/>
  <c r="L265" i="5"/>
  <c r="D265" i="5" s="1"/>
  <c r="I265" i="5"/>
  <c r="M270" i="9"/>
  <c r="M271" i="9"/>
  <c r="L271" i="9"/>
  <c r="D271" i="9" s="1"/>
  <c r="AV187" i="20" l="1"/>
  <c r="BA188" i="20" s="1"/>
  <c r="G265" i="7"/>
  <c r="G271" i="9"/>
  <c r="G264" i="6"/>
  <c r="G271" i="11"/>
  <c r="G265" i="5"/>
  <c r="BD188" i="20"/>
  <c r="BB188" i="20"/>
  <c r="Y187" i="20"/>
  <c r="AC187" i="20"/>
  <c r="W187" i="20"/>
  <c r="AX187" i="20"/>
  <c r="AD187" i="20"/>
  <c r="Z187" i="20"/>
  <c r="AB187" i="20"/>
  <c r="X187" i="20"/>
  <c r="G272" i="10"/>
  <c r="S186" i="20"/>
  <c r="T187" i="20" s="1"/>
  <c r="U186" i="20"/>
  <c r="AB186" i="20" s="1"/>
  <c r="V186" i="20"/>
  <c r="AE186" i="20" s="1"/>
  <c r="AA186" i="20"/>
  <c r="AF186" i="20"/>
  <c r="AG186" i="20"/>
  <c r="AH186" i="20"/>
  <c r="AI186" i="20"/>
  <c r="AJ186" i="20"/>
  <c r="AK186" i="20"/>
  <c r="AL186" i="20"/>
  <c r="AM186" i="20"/>
  <c r="AN186" i="20"/>
  <c r="AO186" i="20"/>
  <c r="AP186" i="20"/>
  <c r="AQ186" i="20"/>
  <c r="AR186" i="20"/>
  <c r="AS186" i="20"/>
  <c r="BC187" i="20" s="1"/>
  <c r="AT186" i="20"/>
  <c r="AU186" i="20"/>
  <c r="AW186" i="20"/>
  <c r="AY186" i="20"/>
  <c r="AZ186" i="20"/>
  <c r="M127" i="25"/>
  <c r="K127" i="25"/>
  <c r="I127" i="25"/>
  <c r="M271" i="10"/>
  <c r="L271" i="10"/>
  <c r="D271" i="10" s="1"/>
  <c r="C271" i="10"/>
  <c r="L270" i="9"/>
  <c r="G270" i="9"/>
  <c r="C270" i="9"/>
  <c r="D270" i="9"/>
  <c r="L270" i="11"/>
  <c r="D270" i="11" s="1"/>
  <c r="C270" i="11"/>
  <c r="M270" i="12"/>
  <c r="L270" i="12"/>
  <c r="C270" i="12"/>
  <c r="M264" i="8"/>
  <c r="L264" i="8"/>
  <c r="D264" i="8" s="1"/>
  <c r="C264" i="8"/>
  <c r="M264" i="7"/>
  <c r="L264" i="7"/>
  <c r="D264" i="7" s="1"/>
  <c r="I264" i="7"/>
  <c r="C264" i="7"/>
  <c r="I263" i="6"/>
  <c r="L263" i="6"/>
  <c r="D263" i="6" s="1"/>
  <c r="L264" i="5"/>
  <c r="D264" i="5" s="1"/>
  <c r="I264" i="5"/>
  <c r="D126" i="25"/>
  <c r="D270" i="12" l="1"/>
  <c r="G270" i="12" s="1"/>
  <c r="Z186" i="20"/>
  <c r="G270" i="11"/>
  <c r="G263" i="6"/>
  <c r="AD186" i="20"/>
  <c r="X186" i="20"/>
  <c r="AX186" i="20"/>
  <c r="W186" i="20"/>
  <c r="AV186" i="20"/>
  <c r="BA187" i="20" s="1"/>
  <c r="BD187" i="20"/>
  <c r="BB187" i="20"/>
  <c r="AC186" i="20"/>
  <c r="Y186" i="20"/>
  <c r="G271" i="10"/>
  <c r="G264" i="8"/>
  <c r="G264" i="7"/>
  <c r="G264" i="5"/>
  <c r="B127" i="25"/>
  <c r="B128" i="25"/>
  <c r="B129" i="25"/>
  <c r="B130" i="25"/>
  <c r="B131" i="25"/>
  <c r="B186" i="20" l="1"/>
  <c r="B187" i="20"/>
  <c r="B188" i="20"/>
  <c r="B189" i="20"/>
  <c r="B190" i="20"/>
  <c r="I270" i="10"/>
  <c r="I269" i="9"/>
  <c r="I269" i="11"/>
  <c r="I269" i="12"/>
  <c r="BH188" i="20" l="1"/>
  <c r="BI188" i="20"/>
  <c r="BF188" i="20"/>
  <c r="BG188" i="20"/>
  <c r="BE188" i="20"/>
  <c r="BG189" i="20"/>
  <c r="BH189" i="20"/>
  <c r="BE189" i="20"/>
  <c r="BI189" i="20"/>
  <c r="BF189" i="20"/>
  <c r="BH187" i="20"/>
  <c r="BE187" i="20"/>
  <c r="BI187" i="20"/>
  <c r="BF187" i="20"/>
  <c r="BG187" i="20"/>
  <c r="BE190" i="20"/>
  <c r="BI190" i="20"/>
  <c r="BF190" i="20"/>
  <c r="BG190" i="20"/>
  <c r="BH190" i="20"/>
  <c r="BE186" i="20"/>
  <c r="BI186" i="20"/>
  <c r="BF186" i="20"/>
  <c r="BG186" i="20"/>
  <c r="BH186" i="20"/>
  <c r="S184" i="20"/>
  <c r="U184" i="20"/>
  <c r="X184" i="20" s="1"/>
  <c r="V184" i="20"/>
  <c r="AC184" i="20" s="1"/>
  <c r="AA184" i="20"/>
  <c r="AF184" i="20"/>
  <c r="AG184" i="20"/>
  <c r="AH184" i="20"/>
  <c r="AI184" i="20"/>
  <c r="AJ184" i="20"/>
  <c r="AK184" i="20"/>
  <c r="AL184" i="20"/>
  <c r="AM184" i="20"/>
  <c r="AN184" i="20"/>
  <c r="AO184" i="20"/>
  <c r="AP184" i="20"/>
  <c r="AQ184" i="20"/>
  <c r="AR184" i="20"/>
  <c r="BB185" i="20" s="1"/>
  <c r="AS184" i="20"/>
  <c r="BC185" i="20" s="1"/>
  <c r="AT184" i="20"/>
  <c r="AU184" i="20"/>
  <c r="AW184" i="20"/>
  <c r="AY184" i="20"/>
  <c r="AZ184" i="20"/>
  <c r="S185" i="20"/>
  <c r="T186" i="20" s="1"/>
  <c r="T185" i="20"/>
  <c r="U185" i="20"/>
  <c r="AB185" i="20" s="1"/>
  <c r="V185" i="20"/>
  <c r="Y185" i="20" s="1"/>
  <c r="AA185" i="20"/>
  <c r="AE185" i="20"/>
  <c r="AF185" i="20"/>
  <c r="AG185" i="20"/>
  <c r="AH185" i="20"/>
  <c r="AI185" i="20"/>
  <c r="AJ185" i="20"/>
  <c r="AK185" i="20"/>
  <c r="AL185" i="20"/>
  <c r="AM185" i="20"/>
  <c r="AN185" i="20"/>
  <c r="AO185" i="20"/>
  <c r="AP185" i="20"/>
  <c r="AQ185" i="20"/>
  <c r="AR185" i="20"/>
  <c r="AS185" i="20"/>
  <c r="BC186" i="20" s="1"/>
  <c r="AT185" i="20"/>
  <c r="AU185" i="20"/>
  <c r="AW185" i="20"/>
  <c r="AY185" i="20"/>
  <c r="AZ185" i="20"/>
  <c r="BJ187" i="20" l="1"/>
  <c r="BJ189" i="20"/>
  <c r="BD185" i="20"/>
  <c r="X185" i="20"/>
  <c r="AB184" i="20"/>
  <c r="AV185" i="20"/>
  <c r="BA186" i="20" s="1"/>
  <c r="BJ188" i="20"/>
  <c r="BJ190" i="20"/>
  <c r="AC185" i="20"/>
  <c r="AV184" i="20"/>
  <c r="BA185" i="20" s="1"/>
  <c r="W184" i="20"/>
  <c r="BJ186" i="20"/>
  <c r="AE184" i="20"/>
  <c r="Y184" i="20"/>
  <c r="BB186" i="20"/>
  <c r="BD186" i="20"/>
  <c r="W185" i="20"/>
  <c r="AX185" i="20"/>
  <c r="AD185" i="20"/>
  <c r="Z185" i="20"/>
  <c r="AX184" i="20"/>
  <c r="AD184" i="20"/>
  <c r="Z184" i="20"/>
  <c r="M259" i="6"/>
  <c r="M260" i="6"/>
  <c r="M261" i="6"/>
  <c r="M262" i="6"/>
  <c r="I258" i="7"/>
  <c r="I263" i="7"/>
  <c r="I262" i="7"/>
  <c r="I261" i="7"/>
  <c r="I260" i="7"/>
  <c r="L266" i="9"/>
  <c r="I266" i="9"/>
  <c r="L269" i="11"/>
  <c r="M268" i="5"/>
  <c r="M267" i="5"/>
  <c r="M266" i="5"/>
  <c r="M265" i="5"/>
  <c r="M264" i="5"/>
  <c r="M270" i="10"/>
  <c r="L270" i="10"/>
  <c r="I269" i="10"/>
  <c r="C270" i="10"/>
  <c r="D270" i="10"/>
  <c r="M126" i="25"/>
  <c r="M125" i="25"/>
  <c r="K125" i="25"/>
  <c r="K126" i="25"/>
  <c r="I125" i="25"/>
  <c r="I126" i="25"/>
  <c r="I263" i="8"/>
  <c r="C263" i="8"/>
  <c r="M263" i="8"/>
  <c r="L263" i="8"/>
  <c r="D263" i="8" s="1"/>
  <c r="M269" i="9"/>
  <c r="L269" i="9"/>
  <c r="I268" i="9"/>
  <c r="C269" i="9"/>
  <c r="D269" i="9"/>
  <c r="I268" i="11"/>
  <c r="C269" i="11"/>
  <c r="D269" i="11"/>
  <c r="G269" i="11" s="1"/>
  <c r="I268" i="12"/>
  <c r="C269" i="12"/>
  <c r="M263" i="7"/>
  <c r="L263" i="7"/>
  <c r="C263" i="7"/>
  <c r="D263" i="7"/>
  <c r="I262" i="6"/>
  <c r="I263" i="5"/>
  <c r="D125" i="25"/>
  <c r="M269" i="12"/>
  <c r="L269" i="12"/>
  <c r="L262" i="6"/>
  <c r="D262" i="6" s="1"/>
  <c r="M263" i="5"/>
  <c r="L263" i="5"/>
  <c r="D263" i="5" s="1"/>
  <c r="D269" i="12" l="1"/>
  <c r="G269" i="12" s="1"/>
  <c r="G263" i="5"/>
  <c r="G262" i="6"/>
  <c r="G263" i="8"/>
  <c r="G263" i="7"/>
  <c r="G270" i="10"/>
  <c r="G269" i="9"/>
  <c r="M268" i="12"/>
  <c r="L268" i="12"/>
  <c r="D268" i="12" s="1"/>
  <c r="G268" i="12" s="1"/>
  <c r="I267" i="12"/>
  <c r="C268" i="12"/>
  <c r="M269" i="10"/>
  <c r="L269" i="10"/>
  <c r="I268" i="10"/>
  <c r="C269" i="10"/>
  <c r="D269" i="10"/>
  <c r="I267" i="9"/>
  <c r="C268" i="9"/>
  <c r="M268" i="9"/>
  <c r="L268" i="9"/>
  <c r="D268" i="9" s="1"/>
  <c r="L262" i="8"/>
  <c r="I262" i="8"/>
  <c r="C262" i="8"/>
  <c r="D262" i="8"/>
  <c r="G262" i="8" s="1"/>
  <c r="I267" i="11"/>
  <c r="C268" i="11"/>
  <c r="D268" i="11"/>
  <c r="L268" i="11"/>
  <c r="M262" i="7"/>
  <c r="L262" i="7"/>
  <c r="C262" i="7"/>
  <c r="D262" i="7"/>
  <c r="I261" i="6"/>
  <c r="I262" i="5"/>
  <c r="L261" i="6"/>
  <c r="D261" i="6" s="1"/>
  <c r="M262" i="5"/>
  <c r="L262" i="5"/>
  <c r="D262" i="5" s="1"/>
  <c r="G268" i="9" l="1"/>
  <c r="G262" i="5"/>
  <c r="G261" i="6"/>
  <c r="G262" i="7"/>
  <c r="G268" i="11"/>
  <c r="G269" i="10"/>
  <c r="M268" i="10"/>
  <c r="L268" i="10"/>
  <c r="D268" i="10" s="1"/>
  <c r="I267" i="10"/>
  <c r="C268" i="10"/>
  <c r="S183" i="20"/>
  <c r="T184" i="20" s="1"/>
  <c r="U183" i="20"/>
  <c r="X183" i="20" s="1"/>
  <c r="V183" i="20"/>
  <c r="AA183" i="20"/>
  <c r="AB183" i="20"/>
  <c r="AD183" i="20"/>
  <c r="AF183" i="20"/>
  <c r="AG183" i="20"/>
  <c r="AH183" i="20"/>
  <c r="AI183" i="20"/>
  <c r="AJ183" i="20"/>
  <c r="AK183" i="20"/>
  <c r="AL183" i="20"/>
  <c r="AM183" i="20"/>
  <c r="AN183" i="20"/>
  <c r="AO183" i="20"/>
  <c r="AP183" i="20"/>
  <c r="AQ183" i="20"/>
  <c r="AR183" i="20"/>
  <c r="AS183" i="20"/>
  <c r="BC184" i="20" s="1"/>
  <c r="AT183" i="20"/>
  <c r="AU183" i="20"/>
  <c r="AW183" i="20"/>
  <c r="AY183" i="20"/>
  <c r="AZ183" i="20"/>
  <c r="W183" i="20" l="1"/>
  <c r="BD184" i="20"/>
  <c r="BB184" i="20"/>
  <c r="G268" i="10"/>
  <c r="AX183" i="20"/>
  <c r="AC183" i="20"/>
  <c r="Y183" i="20"/>
  <c r="AV183" i="20"/>
  <c r="BA184" i="20" s="1"/>
  <c r="Z183" i="20"/>
  <c r="AE183" i="20"/>
  <c r="M267" i="12"/>
  <c r="L267" i="12"/>
  <c r="I266" i="12"/>
  <c r="C267" i="12"/>
  <c r="M267" i="9"/>
  <c r="L267" i="9"/>
  <c r="L261" i="8"/>
  <c r="I261" i="8"/>
  <c r="C261" i="8"/>
  <c r="D261" i="8"/>
  <c r="C260" i="8"/>
  <c r="I123" i="25"/>
  <c r="I124" i="25"/>
  <c r="K123" i="25"/>
  <c r="K124" i="25"/>
  <c r="M123" i="25"/>
  <c r="M124" i="25"/>
  <c r="C267" i="9"/>
  <c r="D267" i="9"/>
  <c r="G267" i="9" s="1"/>
  <c r="I266" i="11"/>
  <c r="C267" i="11"/>
  <c r="L267" i="11"/>
  <c r="D267" i="11" s="1"/>
  <c r="M261" i="7"/>
  <c r="L261" i="7"/>
  <c r="D261" i="7" s="1"/>
  <c r="C261" i="7"/>
  <c r="I260" i="6"/>
  <c r="I261" i="5"/>
  <c r="D124" i="25"/>
  <c r="L260" i="6"/>
  <c r="D260" i="6" s="1"/>
  <c r="M261" i="5"/>
  <c r="L261" i="5"/>
  <c r="D261" i="5" s="1"/>
  <c r="D267" i="12" l="1"/>
  <c r="G267" i="12" s="1"/>
  <c r="G267" i="11"/>
  <c r="G261" i="5"/>
  <c r="G260" i="6"/>
  <c r="G261" i="8"/>
  <c r="G261" i="7"/>
  <c r="AA182" i="20"/>
  <c r="AF182" i="20"/>
  <c r="AG182" i="20"/>
  <c r="AH182" i="20"/>
  <c r="AI182" i="20"/>
  <c r="AJ182" i="20"/>
  <c r="AK182" i="20"/>
  <c r="AL182" i="20"/>
  <c r="AM182" i="20"/>
  <c r="AN182" i="20"/>
  <c r="AO182" i="20"/>
  <c r="AP182" i="20"/>
  <c r="AQ182" i="20"/>
  <c r="AR182" i="20"/>
  <c r="AS182" i="20"/>
  <c r="BC183" i="20" s="1"/>
  <c r="AT182" i="20"/>
  <c r="AU182" i="20"/>
  <c r="AW182" i="20"/>
  <c r="AY182" i="20"/>
  <c r="AZ182" i="20"/>
  <c r="S182" i="20"/>
  <c r="T183" i="20" s="1"/>
  <c r="U182" i="20"/>
  <c r="X182" i="20" s="1"/>
  <c r="V182" i="20"/>
  <c r="AE182" i="20" s="1"/>
  <c r="I260" i="5"/>
  <c r="M267" i="10"/>
  <c r="L267" i="10"/>
  <c r="D267" i="10" s="1"/>
  <c r="I266" i="10"/>
  <c r="C267" i="10"/>
  <c r="M265" i="9"/>
  <c r="M266" i="9"/>
  <c r="I265" i="9"/>
  <c r="C266" i="9"/>
  <c r="D266" i="9"/>
  <c r="I265" i="11"/>
  <c r="C266" i="11"/>
  <c r="M266" i="12"/>
  <c r="L266" i="12"/>
  <c r="I265" i="12"/>
  <c r="C266" i="12"/>
  <c r="L260" i="8"/>
  <c r="D260" i="8" s="1"/>
  <c r="G260" i="8" s="1"/>
  <c r="I260" i="8"/>
  <c r="L266" i="11"/>
  <c r="D266" i="11" s="1"/>
  <c r="M260" i="7"/>
  <c r="L260" i="7"/>
  <c r="D260" i="7" s="1"/>
  <c r="C260" i="7"/>
  <c r="L259" i="6"/>
  <c r="D259" i="6" s="1"/>
  <c r="I259" i="6"/>
  <c r="G259" i="6"/>
  <c r="M260" i="5"/>
  <c r="L260" i="5"/>
  <c r="D260" i="5" s="1"/>
  <c r="D123" i="25"/>
  <c r="D266" i="12" l="1"/>
  <c r="G266" i="12" s="1"/>
  <c r="G266" i="11"/>
  <c r="G260" i="7"/>
  <c r="Y182" i="20"/>
  <c r="AX182" i="20"/>
  <c r="AD182" i="20"/>
  <c r="Z182" i="20"/>
  <c r="AC182" i="20"/>
  <c r="AV182" i="20"/>
  <c r="BA183" i="20" s="1"/>
  <c r="BB183" i="20"/>
  <c r="BD183" i="20"/>
  <c r="AB182" i="20"/>
  <c r="W182" i="20"/>
  <c r="G267" i="10"/>
  <c r="G266" i="9"/>
  <c r="G260" i="5"/>
  <c r="S180" i="20"/>
  <c r="T181" i="20" s="1"/>
  <c r="U180" i="20"/>
  <c r="X180" i="20" s="1"/>
  <c r="V180" i="20"/>
  <c r="Y180" i="20" s="1"/>
  <c r="AA180" i="20"/>
  <c r="AF180" i="20"/>
  <c r="AG180" i="20"/>
  <c r="AH180" i="20"/>
  <c r="AI180" i="20"/>
  <c r="AJ180" i="20"/>
  <c r="AK180" i="20"/>
  <c r="AL180" i="20"/>
  <c r="AM180" i="20"/>
  <c r="AN180" i="20"/>
  <c r="AO180" i="20"/>
  <c r="AP180" i="20"/>
  <c r="AQ180" i="20"/>
  <c r="AR180" i="20"/>
  <c r="BB181" i="20" s="1"/>
  <c r="AS180" i="20"/>
  <c r="BC181" i="20" s="1"/>
  <c r="AT180" i="20"/>
  <c r="AU180" i="20"/>
  <c r="AW180" i="20"/>
  <c r="AY180" i="20"/>
  <c r="AZ180" i="20"/>
  <c r="S181" i="20"/>
  <c r="T182" i="20" s="1"/>
  <c r="U181" i="20"/>
  <c r="V181" i="20"/>
  <c r="Y181" i="20" s="1"/>
  <c r="AA181" i="20"/>
  <c r="AF181" i="20"/>
  <c r="AG181" i="20"/>
  <c r="AH181" i="20"/>
  <c r="AI181" i="20"/>
  <c r="AJ181" i="20"/>
  <c r="AK181" i="20"/>
  <c r="AL181" i="20"/>
  <c r="AM181" i="20"/>
  <c r="AN181" i="20"/>
  <c r="AO181" i="20"/>
  <c r="AP181" i="20"/>
  <c r="AQ181" i="20"/>
  <c r="AR181" i="20"/>
  <c r="AS181" i="20"/>
  <c r="BC182" i="20" s="1"/>
  <c r="AT181" i="20"/>
  <c r="AU181" i="20"/>
  <c r="AW181" i="20"/>
  <c r="AY181" i="20"/>
  <c r="AZ181" i="20"/>
  <c r="I259" i="5"/>
  <c r="I259" i="7"/>
  <c r="I257" i="7"/>
  <c r="I264" i="12"/>
  <c r="K122" i="25"/>
  <c r="I122" i="25"/>
  <c r="M122" i="25"/>
  <c r="D122" i="25"/>
  <c r="M265" i="12"/>
  <c r="L265" i="12"/>
  <c r="D265" i="12" s="1"/>
  <c r="G265" i="12" s="1"/>
  <c r="C265" i="12"/>
  <c r="L265" i="11"/>
  <c r="D265" i="11" s="1"/>
  <c r="C265" i="11"/>
  <c r="C266" i="10"/>
  <c r="M266" i="10"/>
  <c r="L266" i="10"/>
  <c r="D266" i="10" s="1"/>
  <c r="C265" i="9"/>
  <c r="D265" i="9"/>
  <c r="L265" i="9"/>
  <c r="L259" i="8"/>
  <c r="I259" i="8"/>
  <c r="C259" i="8"/>
  <c r="D259" i="8"/>
  <c r="G259" i="8" s="1"/>
  <c r="M259" i="7"/>
  <c r="L259" i="7"/>
  <c r="D259" i="7" s="1"/>
  <c r="C259" i="7"/>
  <c r="M258" i="6"/>
  <c r="L258" i="6"/>
  <c r="D258" i="6" s="1"/>
  <c r="I258" i="6"/>
  <c r="M259" i="5"/>
  <c r="L259" i="5"/>
  <c r="D259" i="5" s="1"/>
  <c r="AV180" i="20" l="1"/>
  <c r="BA181" i="20" s="1"/>
  <c r="AE181" i="20"/>
  <c r="AC181" i="20"/>
  <c r="G265" i="11"/>
  <c r="G266" i="10"/>
  <c r="G259" i="7"/>
  <c r="G259" i="5"/>
  <c r="G265" i="9"/>
  <c r="W181" i="20"/>
  <c r="BD181" i="20"/>
  <c r="BD182" i="20"/>
  <c r="BB182" i="20"/>
  <c r="AC180" i="20"/>
  <c r="W180" i="20"/>
  <c r="AB180" i="20"/>
  <c r="AE180" i="20"/>
  <c r="AV181" i="20"/>
  <c r="BA182" i="20" s="1"/>
  <c r="AX181" i="20"/>
  <c r="AD181" i="20"/>
  <c r="Z181" i="20"/>
  <c r="AX180" i="20"/>
  <c r="AD180" i="20"/>
  <c r="Z180" i="20"/>
  <c r="AB181" i="20"/>
  <c r="X181" i="20"/>
  <c r="G258" i="6"/>
  <c r="I265" i="10"/>
  <c r="I264" i="9"/>
  <c r="I264" i="11"/>
  <c r="B182" i="20" l="1"/>
  <c r="B183" i="20"/>
  <c r="B184" i="20"/>
  <c r="B185" i="20"/>
  <c r="B122" i="25"/>
  <c r="B123" i="25"/>
  <c r="B124" i="25"/>
  <c r="B125" i="25"/>
  <c r="B126" i="25"/>
  <c r="K121" i="25"/>
  <c r="I121" i="25"/>
  <c r="M121" i="25"/>
  <c r="BF185" i="20" l="1"/>
  <c r="BG185" i="20"/>
  <c r="BH185" i="20"/>
  <c r="BE185" i="20"/>
  <c r="BI185" i="20"/>
  <c r="BG184" i="20"/>
  <c r="BH184" i="20"/>
  <c r="BE184" i="20"/>
  <c r="BI184" i="20"/>
  <c r="BF184" i="20"/>
  <c r="BH183" i="20"/>
  <c r="BE183" i="20"/>
  <c r="BI183" i="20"/>
  <c r="BF183" i="20"/>
  <c r="BG183" i="20"/>
  <c r="BG182" i="20"/>
  <c r="BH182" i="20"/>
  <c r="BE182" i="20"/>
  <c r="BI182" i="20"/>
  <c r="BF182" i="20"/>
  <c r="D121" i="25"/>
  <c r="M265" i="10"/>
  <c r="L265" i="10"/>
  <c r="D265" i="10" s="1"/>
  <c r="I264" i="10"/>
  <c r="C265" i="10"/>
  <c r="I263" i="9"/>
  <c r="C264" i="9"/>
  <c r="L264" i="11"/>
  <c r="D264" i="11" s="1"/>
  <c r="I263" i="11"/>
  <c r="C264" i="11"/>
  <c r="I263" i="12"/>
  <c r="C264" i="12"/>
  <c r="L264" i="12"/>
  <c r="M262" i="8"/>
  <c r="M261" i="8"/>
  <c r="M260" i="8"/>
  <c r="M259" i="8"/>
  <c r="M264" i="9"/>
  <c r="L264" i="9"/>
  <c r="D264" i="9" s="1"/>
  <c r="M258" i="8"/>
  <c r="L258" i="8"/>
  <c r="I258" i="8"/>
  <c r="C258" i="8"/>
  <c r="D258" i="8"/>
  <c r="G258" i="8" s="1"/>
  <c r="M258" i="7"/>
  <c r="L258" i="7"/>
  <c r="C258" i="7"/>
  <c r="D258" i="7"/>
  <c r="M257" i="6"/>
  <c r="L257" i="6"/>
  <c r="D257" i="6" s="1"/>
  <c r="I257" i="6"/>
  <c r="L258" i="5"/>
  <c r="D258" i="5" s="1"/>
  <c r="I258" i="5"/>
  <c r="D264" i="12" l="1"/>
  <c r="G264" i="12" s="1"/>
  <c r="G264" i="11"/>
  <c r="G265" i="10"/>
  <c r="G264" i="9"/>
  <c r="G258" i="7"/>
  <c r="BJ182" i="20"/>
  <c r="BJ185" i="20"/>
  <c r="BJ184" i="20"/>
  <c r="BJ183" i="20"/>
  <c r="G257" i="6"/>
  <c r="G258" i="5"/>
  <c r="I257" i="5"/>
  <c r="M120" i="25"/>
  <c r="K120" i="25"/>
  <c r="I120" i="25"/>
  <c r="D120" i="25" l="1"/>
  <c r="L264" i="10"/>
  <c r="M264" i="10"/>
  <c r="I263" i="10"/>
  <c r="C264" i="10"/>
  <c r="D264" i="10"/>
  <c r="L263" i="9"/>
  <c r="D263" i="9" s="1"/>
  <c r="M263" i="9"/>
  <c r="I262" i="9"/>
  <c r="C263" i="9"/>
  <c r="L263" i="11"/>
  <c r="I262" i="11"/>
  <c r="C263" i="11"/>
  <c r="D263" i="11"/>
  <c r="L263" i="12"/>
  <c r="I262" i="12"/>
  <c r="C263" i="12"/>
  <c r="L257" i="8"/>
  <c r="D257" i="8" s="1"/>
  <c r="M257" i="8"/>
  <c r="I257" i="8"/>
  <c r="I256" i="8"/>
  <c r="C257" i="8"/>
  <c r="L257" i="7"/>
  <c r="D257" i="7" s="1"/>
  <c r="M257" i="7"/>
  <c r="C257" i="7"/>
  <c r="I256" i="6"/>
  <c r="I255" i="6"/>
  <c r="L256" i="6"/>
  <c r="D256" i="6" s="1"/>
  <c r="M256" i="6"/>
  <c r="L257" i="5"/>
  <c r="D257" i="5" s="1"/>
  <c r="D263" i="12" l="1"/>
  <c r="G263" i="12" s="1"/>
  <c r="G263" i="9"/>
  <c r="G256" i="6"/>
  <c r="G257" i="7"/>
  <c r="G257" i="8"/>
  <c r="G264" i="10"/>
  <c r="G263" i="11"/>
  <c r="G257" i="5"/>
  <c r="L262" i="11"/>
  <c r="L260" i="11"/>
  <c r="D260" i="11" s="1"/>
  <c r="L261" i="11"/>
  <c r="D261" i="11" s="1"/>
  <c r="I260" i="11"/>
  <c r="I261" i="11"/>
  <c r="D262" i="11"/>
  <c r="C260" i="11"/>
  <c r="C261" i="11"/>
  <c r="C262" i="11"/>
  <c r="L256" i="8"/>
  <c r="M256" i="8"/>
  <c r="I255" i="8"/>
  <c r="C256" i="8"/>
  <c r="D256" i="8"/>
  <c r="L256" i="7"/>
  <c r="D256" i="7" s="1"/>
  <c r="M256" i="7"/>
  <c r="I256" i="7"/>
  <c r="C256" i="7"/>
  <c r="M255" i="6"/>
  <c r="L255" i="6"/>
  <c r="D255" i="6" s="1"/>
  <c r="D119" i="25"/>
  <c r="M119" i="25"/>
  <c r="K119" i="25"/>
  <c r="I119" i="25"/>
  <c r="B121" i="25"/>
  <c r="B120" i="25"/>
  <c r="B119" i="25"/>
  <c r="L256" i="5"/>
  <c r="D256" i="5" s="1"/>
  <c r="I256" i="5"/>
  <c r="M258" i="5"/>
  <c r="M257" i="5"/>
  <c r="M256" i="5"/>
  <c r="B180" i="20"/>
  <c r="B181" i="20"/>
  <c r="S179" i="20"/>
  <c r="T180" i="20" s="1"/>
  <c r="U179" i="20"/>
  <c r="AD179" i="20" s="1"/>
  <c r="V179" i="20"/>
  <c r="AA179" i="20"/>
  <c r="AF179" i="20"/>
  <c r="AG179" i="20"/>
  <c r="AH179" i="20"/>
  <c r="AI179" i="20"/>
  <c r="AJ179" i="20"/>
  <c r="AK179" i="20"/>
  <c r="AL179" i="20"/>
  <c r="AM179" i="20"/>
  <c r="AN179" i="20"/>
  <c r="AO179" i="20"/>
  <c r="AP179" i="20"/>
  <c r="AQ179" i="20"/>
  <c r="AR179" i="20"/>
  <c r="AS179" i="20"/>
  <c r="BC180" i="20" s="1"/>
  <c r="AT179" i="20"/>
  <c r="AU179" i="20"/>
  <c r="AW179" i="20"/>
  <c r="AY179" i="20"/>
  <c r="AZ179" i="20"/>
  <c r="L263" i="10"/>
  <c r="M263" i="10"/>
  <c r="I262" i="10"/>
  <c r="D263" i="10"/>
  <c r="G263" i="10" s="1"/>
  <c r="C263" i="10"/>
  <c r="L262" i="9"/>
  <c r="D262" i="9" s="1"/>
  <c r="I261" i="9"/>
  <c r="C262" i="9"/>
  <c r="M262" i="9"/>
  <c r="M264" i="12"/>
  <c r="L262" i="12"/>
  <c r="L261" i="12"/>
  <c r="D261" i="12" s="1"/>
  <c r="I261" i="12"/>
  <c r="C262" i="12"/>
  <c r="M263" i="12"/>
  <c r="M262" i="12"/>
  <c r="D262" i="12" l="1"/>
  <c r="G262" i="12" s="1"/>
  <c r="AV179" i="20"/>
  <c r="BA180" i="20" s="1"/>
  <c r="AB179" i="20"/>
  <c r="G262" i="9"/>
  <c r="G256" i="7"/>
  <c r="G262" i="11"/>
  <c r="G255" i="6"/>
  <c r="BB180" i="20"/>
  <c r="BD180" i="20"/>
  <c r="X179" i="20"/>
  <c r="BF181" i="20"/>
  <c r="BG181" i="20"/>
  <c r="BH181" i="20"/>
  <c r="BE181" i="20"/>
  <c r="BI181" i="20"/>
  <c r="W179" i="20"/>
  <c r="BG180" i="20"/>
  <c r="BH180" i="20"/>
  <c r="BE180" i="20"/>
  <c r="BI180" i="20"/>
  <c r="BF180" i="20"/>
  <c r="G256" i="5"/>
  <c r="G261" i="11"/>
  <c r="G260" i="11"/>
  <c r="G256" i="8"/>
  <c r="AX179" i="20"/>
  <c r="AE179" i="20"/>
  <c r="Z179" i="20"/>
  <c r="AC179" i="20"/>
  <c r="Y179" i="20"/>
  <c r="I117" i="25"/>
  <c r="I118" i="25"/>
  <c r="M117" i="25"/>
  <c r="M118" i="25"/>
  <c r="K117" i="25"/>
  <c r="K118" i="25"/>
  <c r="D117" i="25"/>
  <c r="D118" i="25"/>
  <c r="B118" i="25"/>
  <c r="B117" i="25"/>
  <c r="L261" i="10"/>
  <c r="L262" i="10"/>
  <c r="D262" i="10" s="1"/>
  <c r="G262" i="10" s="1"/>
  <c r="I261" i="10"/>
  <c r="D261" i="10"/>
  <c r="C261" i="10"/>
  <c r="C262" i="10"/>
  <c r="M262" i="10"/>
  <c r="M261" i="10"/>
  <c r="L261" i="9"/>
  <c r="I260" i="9"/>
  <c r="D261" i="9"/>
  <c r="C261" i="9"/>
  <c r="M261" i="9"/>
  <c r="L260" i="9"/>
  <c r="D260" i="9" s="1"/>
  <c r="M260" i="9"/>
  <c r="C260" i="9"/>
  <c r="L260" i="12"/>
  <c r="I260" i="12"/>
  <c r="C260" i="12"/>
  <c r="C261" i="12"/>
  <c r="M260" i="12"/>
  <c r="G261" i="12"/>
  <c r="M261" i="12"/>
  <c r="D260" i="12" l="1"/>
  <c r="G260" i="12" s="1"/>
  <c r="G261" i="9"/>
  <c r="BJ181" i="20"/>
  <c r="BJ180" i="20"/>
  <c r="G261" i="10"/>
  <c r="G260" i="9"/>
  <c r="M260" i="10"/>
  <c r="L260" i="10"/>
  <c r="I259" i="10"/>
  <c r="I260" i="10"/>
  <c r="C260" i="10"/>
  <c r="D260" i="10"/>
  <c r="I259" i="9"/>
  <c r="I259" i="11"/>
  <c r="I259" i="12"/>
  <c r="G260" i="10" l="1"/>
  <c r="L255" i="5"/>
  <c r="D255" i="5" s="1"/>
  <c r="I255" i="5"/>
  <c r="I116" i="25"/>
  <c r="K116" i="25"/>
  <c r="M116" i="25"/>
  <c r="L254" i="6"/>
  <c r="D254" i="6" s="1"/>
  <c r="M254" i="6"/>
  <c r="I254" i="6"/>
  <c r="D116" i="25"/>
  <c r="I255" i="7"/>
  <c r="L255" i="7"/>
  <c r="D255" i="7" s="1"/>
  <c r="M255" i="7"/>
  <c r="I254" i="7"/>
  <c r="C255" i="7"/>
  <c r="L255" i="8"/>
  <c r="D255" i="8" s="1"/>
  <c r="M255" i="8"/>
  <c r="C255" i="8"/>
  <c r="L259" i="9"/>
  <c r="M259" i="9"/>
  <c r="I258" i="9"/>
  <c r="C259" i="9"/>
  <c r="D259" i="9"/>
  <c r="L259" i="11"/>
  <c r="D259" i="11" s="1"/>
  <c r="I258" i="11"/>
  <c r="C259" i="11"/>
  <c r="M259" i="12"/>
  <c r="L259" i="12"/>
  <c r="I258" i="12"/>
  <c r="C259" i="12"/>
  <c r="D259" i="12" l="1"/>
  <c r="G259" i="12" s="1"/>
  <c r="G255" i="5"/>
  <c r="G254" i="6"/>
  <c r="G255" i="7"/>
  <c r="G255" i="8"/>
  <c r="G259" i="9"/>
  <c r="G259" i="11"/>
  <c r="C254" i="8"/>
  <c r="M254" i="8"/>
  <c r="L254" i="8"/>
  <c r="D254" i="8" s="1"/>
  <c r="I254" i="8"/>
  <c r="I114" i="25"/>
  <c r="I115" i="25"/>
  <c r="K114" i="25"/>
  <c r="K115" i="25"/>
  <c r="M114" i="25"/>
  <c r="M115" i="25"/>
  <c r="I258" i="10"/>
  <c r="C258" i="10"/>
  <c r="C259" i="10"/>
  <c r="M258" i="10"/>
  <c r="M259" i="10"/>
  <c r="L258" i="10"/>
  <c r="D258" i="10" s="1"/>
  <c r="G258" i="10" s="1"/>
  <c r="L259" i="10"/>
  <c r="D259" i="10" s="1"/>
  <c r="I257" i="10"/>
  <c r="M258" i="9"/>
  <c r="L258" i="9"/>
  <c r="I257" i="9"/>
  <c r="C258" i="9"/>
  <c r="D258" i="9"/>
  <c r="G258" i="9" s="1"/>
  <c r="L258" i="11"/>
  <c r="I257" i="11"/>
  <c r="C258" i="11"/>
  <c r="D258" i="11"/>
  <c r="M258" i="12"/>
  <c r="L258" i="12"/>
  <c r="I257" i="12"/>
  <c r="C258" i="12"/>
  <c r="M254" i="7"/>
  <c r="L254" i="7"/>
  <c r="D254" i="7" s="1"/>
  <c r="C254" i="7"/>
  <c r="I253" i="6"/>
  <c r="L253" i="6"/>
  <c r="D253" i="6" s="1"/>
  <c r="M253" i="6"/>
  <c r="L254" i="5"/>
  <c r="D254" i="5" s="1"/>
  <c r="I254" i="5"/>
  <c r="D115" i="25"/>
  <c r="D258" i="12" l="1"/>
  <c r="G258" i="12" s="1"/>
  <c r="G253" i="6"/>
  <c r="G254" i="8"/>
  <c r="G258" i="11"/>
  <c r="G259" i="10"/>
  <c r="G254" i="7"/>
  <c r="G254" i="5"/>
  <c r="S178" i="20"/>
  <c r="T179" i="20" s="1"/>
  <c r="U178" i="20"/>
  <c r="AD178" i="20" s="1"/>
  <c r="V178" i="20"/>
  <c r="AA178" i="20"/>
  <c r="AF178" i="20"/>
  <c r="AG178" i="20"/>
  <c r="AH178" i="20"/>
  <c r="AI178" i="20"/>
  <c r="AJ178" i="20"/>
  <c r="AK178" i="20"/>
  <c r="AL178" i="20"/>
  <c r="AM178" i="20"/>
  <c r="AN178" i="20"/>
  <c r="AO178" i="20"/>
  <c r="AP178" i="20"/>
  <c r="AQ178" i="20"/>
  <c r="AR178" i="20"/>
  <c r="AS178" i="20"/>
  <c r="BC179" i="20" s="1"/>
  <c r="AT178" i="20"/>
  <c r="AU178" i="20"/>
  <c r="AW178" i="20"/>
  <c r="AY178" i="20"/>
  <c r="AZ178" i="20"/>
  <c r="D114" i="25"/>
  <c r="M257" i="9"/>
  <c r="L257" i="9"/>
  <c r="I256" i="9"/>
  <c r="D257" i="9"/>
  <c r="C257" i="9"/>
  <c r="L257" i="11"/>
  <c r="I256" i="11"/>
  <c r="C257" i="11"/>
  <c r="D257" i="11"/>
  <c r="M257" i="12"/>
  <c r="L257" i="12"/>
  <c r="C257" i="12"/>
  <c r="I256" i="12"/>
  <c r="M253" i="8"/>
  <c r="L253" i="8"/>
  <c r="D253" i="8" s="1"/>
  <c r="C253" i="8"/>
  <c r="I253" i="8"/>
  <c r="M253" i="7"/>
  <c r="L253" i="7"/>
  <c r="C253" i="7"/>
  <c r="D253" i="7"/>
  <c r="G253" i="7" s="1"/>
  <c r="I253" i="7"/>
  <c r="L251" i="6"/>
  <c r="D251" i="6" s="1"/>
  <c r="M251" i="6"/>
  <c r="L252" i="6"/>
  <c r="D252" i="6" s="1"/>
  <c r="M252" i="6"/>
  <c r="I252" i="6"/>
  <c r="M251" i="5"/>
  <c r="M252" i="5"/>
  <c r="M253" i="5"/>
  <c r="M254" i="5"/>
  <c r="M255" i="5"/>
  <c r="L253" i="5"/>
  <c r="D253" i="5" s="1"/>
  <c r="I253" i="5"/>
  <c r="AX178" i="20" l="1"/>
  <c r="D257" i="12"/>
  <c r="G257" i="12" s="1"/>
  <c r="AB178" i="20"/>
  <c r="G257" i="11"/>
  <c r="X178" i="20"/>
  <c r="G252" i="6"/>
  <c r="G257" i="9"/>
  <c r="W178" i="20"/>
  <c r="G253" i="8"/>
  <c r="G253" i="5"/>
  <c r="Z178" i="20"/>
  <c r="AC178" i="20"/>
  <c r="Y178" i="20"/>
  <c r="AV178" i="20"/>
  <c r="BA179" i="20" s="1"/>
  <c r="BB179" i="20"/>
  <c r="BD179" i="20"/>
  <c r="AE178" i="20"/>
  <c r="I113" i="25"/>
  <c r="K113" i="25"/>
  <c r="M113" i="25"/>
  <c r="S177" i="20"/>
  <c r="T178" i="20" s="1"/>
  <c r="U177" i="20"/>
  <c r="X177" i="20" s="1"/>
  <c r="V177" i="20"/>
  <c r="Y177" i="20" s="1"/>
  <c r="AA177" i="20"/>
  <c r="AF177" i="20"/>
  <c r="AG177" i="20"/>
  <c r="AH177" i="20"/>
  <c r="AI177" i="20"/>
  <c r="AJ177" i="20"/>
  <c r="AK177" i="20"/>
  <c r="AL177" i="20"/>
  <c r="AM177" i="20"/>
  <c r="AN177" i="20"/>
  <c r="AO177" i="20"/>
  <c r="AP177" i="20"/>
  <c r="AQ177" i="20"/>
  <c r="AR177" i="20"/>
  <c r="AS177" i="20"/>
  <c r="BC178" i="20" s="1"/>
  <c r="AT177" i="20"/>
  <c r="AU177" i="20"/>
  <c r="AW177" i="20"/>
  <c r="AY177" i="20"/>
  <c r="AZ177" i="20"/>
  <c r="M257" i="10"/>
  <c r="L257" i="10"/>
  <c r="D257" i="10" s="1"/>
  <c r="G257" i="10" s="1"/>
  <c r="C257" i="10"/>
  <c r="I256" i="10"/>
  <c r="M256" i="9"/>
  <c r="L256" i="9"/>
  <c r="C256" i="9"/>
  <c r="D256" i="9"/>
  <c r="G256" i="9" s="1"/>
  <c r="I255" i="9"/>
  <c r="L256" i="11"/>
  <c r="I255" i="11"/>
  <c r="C256" i="11"/>
  <c r="D256" i="11"/>
  <c r="I255" i="12"/>
  <c r="C256" i="12"/>
  <c r="M256" i="12"/>
  <c r="L256" i="12"/>
  <c r="M252" i="8"/>
  <c r="L252" i="8"/>
  <c r="D252" i="8" s="1"/>
  <c r="C252" i="8"/>
  <c r="I252" i="8"/>
  <c r="M252" i="7"/>
  <c r="L252" i="7"/>
  <c r="D252" i="7" s="1"/>
  <c r="C252" i="7"/>
  <c r="I252" i="7"/>
  <c r="I251" i="6"/>
  <c r="L252" i="5"/>
  <c r="D252" i="5" s="1"/>
  <c r="I252" i="5"/>
  <c r="D113" i="25"/>
  <c r="D256" i="12" l="1"/>
  <c r="G256" i="12" s="1"/>
  <c r="AV177" i="20"/>
  <c r="BA178" i="20" s="1"/>
  <c r="AX177" i="20"/>
  <c r="AD177" i="20"/>
  <c r="G256" i="11"/>
  <c r="W177" i="20"/>
  <c r="AE177" i="20"/>
  <c r="Z177" i="20"/>
  <c r="AB177" i="20"/>
  <c r="G252" i="8"/>
  <c r="G252" i="5"/>
  <c r="BD178" i="20"/>
  <c r="BB178" i="20"/>
  <c r="G252" i="7"/>
  <c r="AC177" i="20"/>
  <c r="G251" i="6"/>
  <c r="I112" i="25"/>
  <c r="K112" i="25"/>
  <c r="M112" i="25"/>
  <c r="AG176" i="20"/>
  <c r="S175" i="20"/>
  <c r="T176" i="20" s="1"/>
  <c r="U175" i="20"/>
  <c r="V175" i="20"/>
  <c r="AE175" i="20" s="1"/>
  <c r="AA175" i="20"/>
  <c r="AF175" i="20"/>
  <c r="AG175" i="20"/>
  <c r="AH175" i="20"/>
  <c r="AI175" i="20"/>
  <c r="AJ175" i="20"/>
  <c r="AK175" i="20"/>
  <c r="AL175" i="20"/>
  <c r="AM175" i="20"/>
  <c r="AN175" i="20"/>
  <c r="AO175" i="20"/>
  <c r="AP175" i="20"/>
  <c r="AQ175" i="20"/>
  <c r="AR175" i="20"/>
  <c r="BB176" i="20" s="1"/>
  <c r="AS175" i="20"/>
  <c r="BC176" i="20" s="1"/>
  <c r="AT175" i="20"/>
  <c r="AU175" i="20"/>
  <c r="AW175" i="20"/>
  <c r="AY175" i="20"/>
  <c r="AZ175" i="20"/>
  <c r="S176" i="20"/>
  <c r="T177" i="20" s="1"/>
  <c r="U176" i="20"/>
  <c r="X176" i="20" s="1"/>
  <c r="V176" i="20"/>
  <c r="AE176" i="20" s="1"/>
  <c r="AA176" i="20"/>
  <c r="AF176" i="20"/>
  <c r="AH176" i="20"/>
  <c r="AI176" i="20"/>
  <c r="AJ176" i="20"/>
  <c r="AK176" i="20"/>
  <c r="AL176" i="20"/>
  <c r="AM176" i="20"/>
  <c r="AN176" i="20"/>
  <c r="AO176" i="20"/>
  <c r="AP176" i="20"/>
  <c r="AQ176" i="20"/>
  <c r="AR176" i="20"/>
  <c r="AS176" i="20"/>
  <c r="BC177" i="20" s="1"/>
  <c r="AT176" i="20"/>
  <c r="AU176" i="20"/>
  <c r="AW176" i="20"/>
  <c r="AY176" i="20"/>
  <c r="AZ176" i="20"/>
  <c r="M256" i="10"/>
  <c r="L256" i="10"/>
  <c r="D256" i="10" s="1"/>
  <c r="C256" i="10"/>
  <c r="M255" i="9"/>
  <c r="L255" i="9"/>
  <c r="G255" i="9"/>
  <c r="C255" i="9"/>
  <c r="D255" i="9"/>
  <c r="M251" i="8"/>
  <c r="L251" i="8"/>
  <c r="I251" i="8"/>
  <c r="C251" i="8"/>
  <c r="D251" i="8"/>
  <c r="M255" i="12"/>
  <c r="L255" i="12"/>
  <c r="C255" i="12"/>
  <c r="D255" i="11"/>
  <c r="C255" i="11"/>
  <c r="L255" i="11"/>
  <c r="M251" i="7"/>
  <c r="L251" i="7"/>
  <c r="D251" i="7" s="1"/>
  <c r="I251" i="7"/>
  <c r="C251" i="7"/>
  <c r="I250" i="6"/>
  <c r="M250" i="6"/>
  <c r="L250" i="6"/>
  <c r="D250" i="6" s="1"/>
  <c r="L251" i="5"/>
  <c r="D251" i="5" s="1"/>
  <c r="I251" i="5"/>
  <c r="B176" i="20"/>
  <c r="BE176" i="20" s="1"/>
  <c r="B177" i="20"/>
  <c r="B178" i="20"/>
  <c r="B179" i="20"/>
  <c r="D112" i="25"/>
  <c r="B112" i="25"/>
  <c r="B113" i="25"/>
  <c r="B114" i="25"/>
  <c r="B115" i="25"/>
  <c r="B116" i="25"/>
  <c r="D255" i="12" l="1"/>
  <c r="G255" i="12" s="1"/>
  <c r="Y175" i="20"/>
  <c r="BD176" i="20"/>
  <c r="AC175" i="20"/>
  <c r="W175" i="20"/>
  <c r="BG176" i="20"/>
  <c r="BF176" i="20"/>
  <c r="BH176" i="20"/>
  <c r="G251" i="8"/>
  <c r="BE179" i="20"/>
  <c r="BI179" i="20"/>
  <c r="BF179" i="20"/>
  <c r="BG179" i="20"/>
  <c r="BH179" i="20"/>
  <c r="BI177" i="20"/>
  <c r="BH177" i="20"/>
  <c r="BG177" i="20"/>
  <c r="BI176" i="20"/>
  <c r="AV175" i="20"/>
  <c r="BA176" i="20" s="1"/>
  <c r="BG178" i="20"/>
  <c r="BH178" i="20"/>
  <c r="BF178" i="20"/>
  <c r="BE178" i="20"/>
  <c r="BI178" i="20"/>
  <c r="BB177" i="20"/>
  <c r="BD177" i="20"/>
  <c r="AB176" i="20"/>
  <c r="G255" i="11"/>
  <c r="G250" i="6"/>
  <c r="AC176" i="20"/>
  <c r="AX175" i="20"/>
  <c r="AB175" i="20"/>
  <c r="W176" i="20"/>
  <c r="AV176" i="20"/>
  <c r="BA177" i="20" s="1"/>
  <c r="Y176" i="20"/>
  <c r="X175" i="20"/>
  <c r="AX176" i="20"/>
  <c r="AD176" i="20"/>
  <c r="Z176" i="20"/>
  <c r="AD175" i="20"/>
  <c r="Z175" i="20"/>
  <c r="G256" i="10"/>
  <c r="G251" i="7"/>
  <c r="G251" i="5"/>
  <c r="I255" i="10"/>
  <c r="I254" i="9"/>
  <c r="I254" i="11"/>
  <c r="I254" i="12"/>
  <c r="BJ176" i="20" l="1"/>
  <c r="BF177" i="20"/>
  <c r="BE177" i="20"/>
  <c r="BJ178" i="20"/>
  <c r="BJ179" i="20"/>
  <c r="M255" i="10"/>
  <c r="L255" i="10"/>
  <c r="D255" i="10" s="1"/>
  <c r="I254" i="10"/>
  <c r="C255" i="10"/>
  <c r="C252" i="10"/>
  <c r="C253" i="10"/>
  <c r="C254" i="10"/>
  <c r="M251" i="10"/>
  <c r="M252" i="10"/>
  <c r="M253" i="10"/>
  <c r="M254" i="10"/>
  <c r="C251" i="9"/>
  <c r="C252" i="9"/>
  <c r="C253" i="9"/>
  <c r="C254" i="9"/>
  <c r="C251" i="12"/>
  <c r="C252" i="12"/>
  <c r="C253" i="12"/>
  <c r="C254" i="12"/>
  <c r="C251" i="11"/>
  <c r="C252" i="11"/>
  <c r="C253" i="11"/>
  <c r="C254" i="11"/>
  <c r="I111" i="25"/>
  <c r="I110" i="25"/>
  <c r="I109" i="25"/>
  <c r="I108" i="25"/>
  <c r="I107" i="25"/>
  <c r="I106" i="25"/>
  <c r="I105" i="25"/>
  <c r="I104" i="25"/>
  <c r="I103" i="25"/>
  <c r="I102" i="25"/>
  <c r="I101" i="25"/>
  <c r="I100" i="25"/>
  <c r="I99" i="25"/>
  <c r="I98" i="25"/>
  <c r="M111" i="25"/>
  <c r="K111" i="25"/>
  <c r="L254" i="11"/>
  <c r="D254" i="11" s="1"/>
  <c r="I253" i="11"/>
  <c r="M253" i="12"/>
  <c r="M254" i="12"/>
  <c r="L254" i="12"/>
  <c r="D254" i="12" s="1"/>
  <c r="I253" i="12"/>
  <c r="M250" i="8"/>
  <c r="L250" i="8"/>
  <c r="D250" i="8" s="1"/>
  <c r="I250" i="8"/>
  <c r="C250" i="8"/>
  <c r="L250" i="7"/>
  <c r="D250" i="7" s="1"/>
  <c r="M249" i="7"/>
  <c r="M250" i="7"/>
  <c r="I250" i="7"/>
  <c r="C250" i="7"/>
  <c r="M249" i="6"/>
  <c r="L249" i="6"/>
  <c r="D249" i="6" s="1"/>
  <c r="I249" i="6"/>
  <c r="I253" i="9"/>
  <c r="M253" i="9"/>
  <c r="M254" i="9"/>
  <c r="L254" i="9"/>
  <c r="D254" i="9" s="1"/>
  <c r="D111" i="25"/>
  <c r="I250" i="5"/>
  <c r="M249" i="5"/>
  <c r="M250" i="5"/>
  <c r="L250" i="5"/>
  <c r="D250" i="5" s="1"/>
  <c r="G250" i="5" l="1"/>
  <c r="G254" i="9"/>
  <c r="G249" i="6"/>
  <c r="BJ177" i="20"/>
  <c r="G254" i="11"/>
  <c r="G255" i="10"/>
  <c r="G250" i="7"/>
  <c r="G254" i="12"/>
  <c r="G250" i="8"/>
  <c r="S173" i="20"/>
  <c r="T174" i="20" s="1"/>
  <c r="U173" i="20"/>
  <c r="V173" i="20"/>
  <c r="Y173" i="20" s="1"/>
  <c r="AA173" i="20"/>
  <c r="AF173" i="20"/>
  <c r="AG173" i="20"/>
  <c r="AH173" i="20"/>
  <c r="AI173" i="20"/>
  <c r="AJ173" i="20"/>
  <c r="AK173" i="20"/>
  <c r="AL173" i="20"/>
  <c r="AM173" i="20"/>
  <c r="AN173" i="20"/>
  <c r="AO173" i="20"/>
  <c r="AP173" i="20"/>
  <c r="AQ173" i="20"/>
  <c r="AR173" i="20"/>
  <c r="BB174" i="20" s="1"/>
  <c r="AS173" i="20"/>
  <c r="BC174" i="20" s="1"/>
  <c r="AT173" i="20"/>
  <c r="AU173" i="20"/>
  <c r="AW173" i="20"/>
  <c r="AY173" i="20"/>
  <c r="AZ173" i="20"/>
  <c r="S174" i="20"/>
  <c r="T175" i="20" s="1"/>
  <c r="U174" i="20"/>
  <c r="X174" i="20" s="1"/>
  <c r="V174" i="20"/>
  <c r="Y174" i="20" s="1"/>
  <c r="AA174" i="20"/>
  <c r="AF174" i="20"/>
  <c r="AG174" i="20"/>
  <c r="AH174" i="20"/>
  <c r="AI174" i="20"/>
  <c r="AJ174" i="20"/>
  <c r="AK174" i="20"/>
  <c r="AL174" i="20"/>
  <c r="AM174" i="20"/>
  <c r="AN174" i="20"/>
  <c r="AO174" i="20"/>
  <c r="AP174" i="20"/>
  <c r="AQ174" i="20"/>
  <c r="AR174" i="20"/>
  <c r="AS174" i="20"/>
  <c r="BC175" i="20" s="1"/>
  <c r="AT174" i="20"/>
  <c r="AU174" i="20"/>
  <c r="AW174" i="20"/>
  <c r="AY174" i="20"/>
  <c r="AZ174" i="20"/>
  <c r="D110" i="25"/>
  <c r="M110" i="25"/>
  <c r="K110" i="25"/>
  <c r="I253" i="10"/>
  <c r="L253" i="9"/>
  <c r="D253" i="9" s="1"/>
  <c r="G253" i="9"/>
  <c r="I252" i="9"/>
  <c r="I252" i="11"/>
  <c r="I252" i="12"/>
  <c r="M249" i="8"/>
  <c r="C249" i="8"/>
  <c r="I249" i="8"/>
  <c r="C249" i="7"/>
  <c r="I249" i="7"/>
  <c r="L249" i="8"/>
  <c r="D249" i="8" s="1"/>
  <c r="L253" i="12"/>
  <c r="D253" i="12" s="1"/>
  <c r="L254" i="10"/>
  <c r="D254" i="10" s="1"/>
  <c r="L253" i="11"/>
  <c r="D253" i="11" s="1"/>
  <c r="L249" i="7"/>
  <c r="D249" i="7" s="1"/>
  <c r="I248" i="6"/>
  <c r="M248" i="6"/>
  <c r="L248" i="6"/>
  <c r="D248" i="6" s="1"/>
  <c r="L249" i="5"/>
  <c r="D249" i="5" s="1"/>
  <c r="I249" i="5"/>
  <c r="W173" i="20" l="1"/>
  <c r="AB174" i="20"/>
  <c r="AV173" i="20"/>
  <c r="BA174" i="20" s="1"/>
  <c r="G249" i="8"/>
  <c r="G249" i="5"/>
  <c r="AX173" i="20"/>
  <c r="AC173" i="20"/>
  <c r="BD174" i="20"/>
  <c r="AC174" i="20"/>
  <c r="W174" i="20"/>
  <c r="AB173" i="20"/>
  <c r="BD175" i="20"/>
  <c r="BB175" i="20"/>
  <c r="AE173" i="20"/>
  <c r="Z173" i="20"/>
  <c r="AV174" i="20"/>
  <c r="BA175" i="20" s="1"/>
  <c r="AE174" i="20"/>
  <c r="X173" i="20"/>
  <c r="G253" i="12"/>
  <c r="G249" i="7"/>
  <c r="G248" i="6"/>
  <c r="G253" i="11"/>
  <c r="AX174" i="20"/>
  <c r="AD174" i="20"/>
  <c r="Z174" i="20"/>
  <c r="AD173" i="20"/>
  <c r="L253" i="10"/>
  <c r="D253" i="10" s="1"/>
  <c r="I252" i="10"/>
  <c r="M248" i="7"/>
  <c r="L248" i="7"/>
  <c r="D248" i="7" s="1"/>
  <c r="I248" i="7"/>
  <c r="C248" i="7"/>
  <c r="I247" i="6"/>
  <c r="I248" i="5"/>
  <c r="M109" i="25"/>
  <c r="K109" i="25"/>
  <c r="I251" i="9"/>
  <c r="I251" i="11"/>
  <c r="L252" i="11"/>
  <c r="M252" i="12"/>
  <c r="L252" i="12"/>
  <c r="D252" i="12" s="1"/>
  <c r="I251" i="12"/>
  <c r="I248" i="8"/>
  <c r="C248" i="8"/>
  <c r="M248" i="8"/>
  <c r="L248" i="8"/>
  <c r="D248" i="8" s="1"/>
  <c r="M252" i="9"/>
  <c r="L252" i="9"/>
  <c r="D252" i="9" s="1"/>
  <c r="D109" i="25"/>
  <c r="L247" i="6"/>
  <c r="D247" i="6" s="1"/>
  <c r="M247" i="6"/>
  <c r="M248" i="5"/>
  <c r="L248" i="5"/>
  <c r="D248" i="5" s="1"/>
  <c r="G248" i="8" l="1"/>
  <c r="G248" i="5"/>
  <c r="G252" i="12"/>
  <c r="D252" i="11"/>
  <c r="G248" i="7"/>
  <c r="G247" i="6"/>
  <c r="G252" i="9"/>
  <c r="M247" i="8"/>
  <c r="L247" i="8"/>
  <c r="D247" i="8" s="1"/>
  <c r="G247" i="8" s="1"/>
  <c r="I247" i="8"/>
  <c r="C247" i="8"/>
  <c r="M108" i="25"/>
  <c r="K108" i="25"/>
  <c r="G252" i="11" l="1"/>
  <c r="G254" i="10"/>
  <c r="L252" i="10"/>
  <c r="D252" i="10" s="1"/>
  <c r="L251" i="11"/>
  <c r="M251" i="12"/>
  <c r="L251" i="12"/>
  <c r="D251" i="12" s="1"/>
  <c r="M251" i="9"/>
  <c r="L251" i="9"/>
  <c r="D251" i="9" s="1"/>
  <c r="M247" i="7"/>
  <c r="L247" i="7"/>
  <c r="I247" i="7"/>
  <c r="D247" i="7"/>
  <c r="C247" i="7"/>
  <c r="I246" i="6"/>
  <c r="M246" i="6"/>
  <c r="L246" i="6"/>
  <c r="D246" i="6" s="1"/>
  <c r="M247" i="5"/>
  <c r="L247" i="5"/>
  <c r="D247" i="5" s="1"/>
  <c r="I247" i="5"/>
  <c r="G247" i="5" l="1"/>
  <c r="G251" i="12"/>
  <c r="D251" i="11"/>
  <c r="G247" i="7"/>
  <c r="G246" i="6"/>
  <c r="G253" i="10"/>
  <c r="G251" i="9"/>
  <c r="S171" i="20"/>
  <c r="T172" i="20" s="1"/>
  <c r="U171" i="20"/>
  <c r="X171" i="20" s="1"/>
  <c r="V171" i="20"/>
  <c r="AA171" i="20"/>
  <c r="AF171" i="20"/>
  <c r="AG171" i="20"/>
  <c r="AH171" i="20"/>
  <c r="AI171" i="20"/>
  <c r="AJ171" i="20"/>
  <c r="AK171" i="20"/>
  <c r="AL171" i="20"/>
  <c r="AM171" i="20"/>
  <c r="AN171" i="20"/>
  <c r="AO171" i="20"/>
  <c r="AP171" i="20"/>
  <c r="AQ171" i="20"/>
  <c r="AR171" i="20"/>
  <c r="BB172" i="20" s="1"/>
  <c r="AS171" i="20"/>
  <c r="BC172" i="20" s="1"/>
  <c r="AT171" i="20"/>
  <c r="AU171" i="20"/>
  <c r="AW171" i="20"/>
  <c r="AY171" i="20"/>
  <c r="AZ171" i="20"/>
  <c r="S172" i="20"/>
  <c r="T173" i="20" s="1"/>
  <c r="U172" i="20"/>
  <c r="V172" i="20"/>
  <c r="AE172" i="20" s="1"/>
  <c r="AA172" i="20"/>
  <c r="AF172" i="20"/>
  <c r="AG172" i="20"/>
  <c r="AH172" i="20"/>
  <c r="AI172" i="20"/>
  <c r="AJ172" i="20"/>
  <c r="AK172" i="20"/>
  <c r="AL172" i="20"/>
  <c r="AM172" i="20"/>
  <c r="AN172" i="20"/>
  <c r="AO172" i="20"/>
  <c r="AP172" i="20"/>
  <c r="AQ172" i="20"/>
  <c r="AR172" i="20"/>
  <c r="AS172" i="20"/>
  <c r="BC173" i="20" s="1"/>
  <c r="AT172" i="20"/>
  <c r="AU172" i="20"/>
  <c r="AW172" i="20"/>
  <c r="AY172" i="20"/>
  <c r="AZ172" i="20"/>
  <c r="D108" i="25"/>
  <c r="AV172" i="20" l="1"/>
  <c r="BA173" i="20" s="1"/>
  <c r="AD172" i="20"/>
  <c r="X172" i="20"/>
  <c r="BD172" i="20"/>
  <c r="BB173" i="20"/>
  <c r="BD173" i="20"/>
  <c r="Z171" i="20"/>
  <c r="AX172" i="20"/>
  <c r="W172" i="20"/>
  <c r="AD171" i="20"/>
  <c r="AX171" i="20"/>
  <c r="AB171" i="20"/>
  <c r="W171" i="20"/>
  <c r="AV171" i="20"/>
  <c r="BA172" i="20" s="1"/>
  <c r="AB172" i="20"/>
  <c r="G251" i="11"/>
  <c r="G252" i="10"/>
  <c r="Z172" i="20"/>
  <c r="AC172" i="20"/>
  <c r="Y172" i="20"/>
  <c r="AC171" i="20"/>
  <c r="Y171" i="20"/>
  <c r="AE171" i="20"/>
  <c r="D107" i="25"/>
  <c r="D106" i="25"/>
  <c r="B171" i="20"/>
  <c r="B172" i="20"/>
  <c r="B173" i="20"/>
  <c r="B174" i="20"/>
  <c r="B175" i="20"/>
  <c r="K107" i="25"/>
  <c r="M107" i="25"/>
  <c r="I245" i="7"/>
  <c r="I246" i="7"/>
  <c r="C246" i="7"/>
  <c r="M246" i="7"/>
  <c r="L246" i="7"/>
  <c r="D246" i="7" s="1"/>
  <c r="M246" i="8"/>
  <c r="L246" i="8"/>
  <c r="D246" i="8" s="1"/>
  <c r="G246" i="8" s="1"/>
  <c r="I245" i="8"/>
  <c r="I246" i="8"/>
  <c r="C246" i="8"/>
  <c r="I245" i="6"/>
  <c r="M245" i="6"/>
  <c r="L245" i="6"/>
  <c r="D245" i="6" s="1"/>
  <c r="M246" i="5"/>
  <c r="L246" i="5"/>
  <c r="D246" i="5" s="1"/>
  <c r="I246" i="5"/>
  <c r="G246" i="5" l="1"/>
  <c r="BF174" i="20"/>
  <c r="BG174" i="20"/>
  <c r="BI174" i="20"/>
  <c r="BE174" i="20"/>
  <c r="BH174" i="20"/>
  <c r="BG173" i="20"/>
  <c r="BH173" i="20"/>
  <c r="BE173" i="20"/>
  <c r="BI173" i="20"/>
  <c r="BF173" i="20"/>
  <c r="BG172" i="20"/>
  <c r="BH172" i="20"/>
  <c r="BE172" i="20"/>
  <c r="BI172" i="20"/>
  <c r="BF172" i="20"/>
  <c r="BG175" i="20"/>
  <c r="BH175" i="20"/>
  <c r="BE175" i="20"/>
  <c r="BI175" i="20"/>
  <c r="BF175" i="20"/>
  <c r="BH171" i="20"/>
  <c r="BF171" i="20"/>
  <c r="BG171" i="20"/>
  <c r="BE171" i="20"/>
  <c r="BI171" i="20"/>
  <c r="G246" i="7"/>
  <c r="G245" i="6"/>
  <c r="B111" i="25"/>
  <c r="B110" i="25"/>
  <c r="B109" i="25"/>
  <c r="B108" i="25"/>
  <c r="B107" i="25"/>
  <c r="BJ171" i="20" l="1"/>
  <c r="BJ172" i="20"/>
  <c r="BJ173" i="20"/>
  <c r="BJ174" i="20"/>
  <c r="BJ175" i="20"/>
  <c r="S168" i="20"/>
  <c r="U168" i="20"/>
  <c r="X168" i="20" s="1"/>
  <c r="V168" i="20"/>
  <c r="Y168" i="20" s="1"/>
  <c r="AA168" i="20"/>
  <c r="AF168" i="20"/>
  <c r="AG168" i="20"/>
  <c r="AH168" i="20"/>
  <c r="AI168" i="20"/>
  <c r="AJ168" i="20"/>
  <c r="AK168" i="20"/>
  <c r="AL168" i="20"/>
  <c r="AM168" i="20"/>
  <c r="AN168" i="20"/>
  <c r="AO168" i="20"/>
  <c r="AP168" i="20"/>
  <c r="AQ168" i="20"/>
  <c r="AR168" i="20"/>
  <c r="BB169" i="20" s="1"/>
  <c r="AS168" i="20"/>
  <c r="BC169" i="20" s="1"/>
  <c r="AT168" i="20"/>
  <c r="AU168" i="20"/>
  <c r="AW168" i="20"/>
  <c r="AY168" i="20"/>
  <c r="AZ168" i="20"/>
  <c r="S169" i="20"/>
  <c r="T170" i="20" s="1"/>
  <c r="T169" i="20"/>
  <c r="U169" i="20"/>
  <c r="X169" i="20" s="1"/>
  <c r="V169" i="20"/>
  <c r="Y169" i="20" s="1"/>
  <c r="AA169" i="20"/>
  <c r="AF169" i="20"/>
  <c r="AG169" i="20"/>
  <c r="AH169" i="20"/>
  <c r="AI169" i="20"/>
  <c r="AJ169" i="20"/>
  <c r="AK169" i="20"/>
  <c r="AL169" i="20"/>
  <c r="AM169" i="20"/>
  <c r="AN169" i="20"/>
  <c r="AO169" i="20"/>
  <c r="AP169" i="20"/>
  <c r="AQ169" i="20"/>
  <c r="AR169" i="20"/>
  <c r="BB170" i="20" s="1"/>
  <c r="AS169" i="20"/>
  <c r="BC170" i="20" s="1"/>
  <c r="AT169" i="20"/>
  <c r="AU169" i="20"/>
  <c r="AW169" i="20"/>
  <c r="AY169" i="20"/>
  <c r="AZ169" i="20"/>
  <c r="S170" i="20"/>
  <c r="T171" i="20" s="1"/>
  <c r="U170" i="20"/>
  <c r="V170" i="20"/>
  <c r="AE170" i="20" s="1"/>
  <c r="AA170" i="20"/>
  <c r="AF170" i="20"/>
  <c r="AG170" i="20"/>
  <c r="AH170" i="20"/>
  <c r="AI170" i="20"/>
  <c r="AJ170" i="20"/>
  <c r="AK170" i="20"/>
  <c r="AL170" i="20"/>
  <c r="AM170" i="20"/>
  <c r="AN170" i="20"/>
  <c r="AO170" i="20"/>
  <c r="AP170" i="20"/>
  <c r="AQ170" i="20"/>
  <c r="AR170" i="20"/>
  <c r="AS170" i="20"/>
  <c r="BC171" i="20" s="1"/>
  <c r="AT170" i="20"/>
  <c r="AU170" i="20"/>
  <c r="AW170" i="20"/>
  <c r="AY170" i="20"/>
  <c r="AZ170" i="20"/>
  <c r="AV169" i="20" l="1"/>
  <c r="BA170" i="20" s="1"/>
  <c r="AB169" i="20"/>
  <c r="AV170" i="20"/>
  <c r="BA171" i="20" s="1"/>
  <c r="AC168" i="20"/>
  <c r="BD169" i="20"/>
  <c r="AX168" i="20"/>
  <c r="AB168" i="20"/>
  <c r="W170" i="20"/>
  <c r="AC169" i="20"/>
  <c r="W169" i="20"/>
  <c r="Y170" i="20"/>
  <c r="AC170" i="20"/>
  <c r="X170" i="20"/>
  <c r="BD170" i="20"/>
  <c r="AB170" i="20"/>
  <c r="AE169" i="20"/>
  <c r="Z169" i="20"/>
  <c r="AV168" i="20"/>
  <c r="BA169" i="20" s="1"/>
  <c r="W168" i="20"/>
  <c r="AE168" i="20"/>
  <c r="BD171" i="20"/>
  <c r="BB171" i="20"/>
  <c r="Z170" i="20"/>
  <c r="AX170" i="20"/>
  <c r="AD170" i="20"/>
  <c r="AX169" i="20"/>
  <c r="AD169" i="20"/>
  <c r="AD168" i="20"/>
  <c r="Z168" i="20"/>
  <c r="I251" i="10"/>
  <c r="I250" i="9"/>
  <c r="I250" i="11"/>
  <c r="I250" i="12"/>
  <c r="D105" i="25" l="1"/>
  <c r="K106" i="25"/>
  <c r="M106" i="25"/>
  <c r="I245" i="5"/>
  <c r="I244" i="6"/>
  <c r="M245" i="7"/>
  <c r="L245" i="7"/>
  <c r="D245" i="7" s="1"/>
  <c r="C245" i="7"/>
  <c r="L250" i="11"/>
  <c r="D250" i="11" s="1"/>
  <c r="I249" i="11"/>
  <c r="C250" i="11"/>
  <c r="L251" i="10"/>
  <c r="D251" i="10" s="1"/>
  <c r="I250" i="10"/>
  <c r="C251" i="10"/>
  <c r="I249" i="9"/>
  <c r="C250" i="9"/>
  <c r="M250" i="9"/>
  <c r="L250" i="9"/>
  <c r="D250" i="9" s="1"/>
  <c r="M245" i="8"/>
  <c r="L245" i="8"/>
  <c r="D245" i="8" s="1"/>
  <c r="C245" i="8"/>
  <c r="M250" i="12"/>
  <c r="L250" i="12"/>
  <c r="I249" i="12"/>
  <c r="C250" i="12"/>
  <c r="D250" i="12" l="1"/>
  <c r="G250" i="12" s="1"/>
  <c r="G245" i="8"/>
  <c r="G251" i="10"/>
  <c r="G250" i="9"/>
  <c r="G250" i="11"/>
  <c r="G245" i="7"/>
  <c r="M244" i="6"/>
  <c r="L244" i="6"/>
  <c r="D244" i="6" s="1"/>
  <c r="M245" i="5"/>
  <c r="L245" i="5"/>
  <c r="D245" i="5" s="1"/>
  <c r="G245" i="5" l="1"/>
  <c r="G244" i="6"/>
  <c r="L249" i="11"/>
  <c r="D249" i="11" s="1"/>
  <c r="I248" i="11"/>
  <c r="C249" i="11"/>
  <c r="K105" i="25"/>
  <c r="M105" i="25"/>
  <c r="G250" i="10"/>
  <c r="M250" i="10"/>
  <c r="L250" i="10"/>
  <c r="D250" i="10" s="1"/>
  <c r="I249" i="10"/>
  <c r="C250" i="10"/>
  <c r="I248" i="9"/>
  <c r="C249" i="9"/>
  <c r="M249" i="9"/>
  <c r="L249" i="9"/>
  <c r="D249" i="9" s="1"/>
  <c r="M249" i="12"/>
  <c r="L249" i="12"/>
  <c r="I248" i="12"/>
  <c r="C249" i="12"/>
  <c r="M243" i="8"/>
  <c r="M244" i="8"/>
  <c r="L244" i="8"/>
  <c r="D244" i="8" s="1"/>
  <c r="I244" i="8"/>
  <c r="C244" i="8"/>
  <c r="M244" i="7"/>
  <c r="L244" i="7"/>
  <c r="D244" i="7" s="1"/>
  <c r="I244" i="7"/>
  <c r="C244" i="7"/>
  <c r="I243" i="6"/>
  <c r="I244" i="5"/>
  <c r="M243" i="6"/>
  <c r="L243" i="6"/>
  <c r="D243" i="6" s="1"/>
  <c r="M244" i="5"/>
  <c r="L244" i="5"/>
  <c r="D244" i="5" s="1"/>
  <c r="D249" i="12" l="1"/>
  <c r="G249" i="12" s="1"/>
  <c r="G244" i="5"/>
  <c r="G244" i="7"/>
  <c r="G243" i="6"/>
  <c r="G249" i="9"/>
  <c r="G249" i="11"/>
  <c r="G244" i="8"/>
  <c r="M243" i="5" l="1"/>
  <c r="D103" i="25"/>
  <c r="D104" i="25"/>
  <c r="M104" i="25" l="1"/>
  <c r="K104" i="25"/>
  <c r="K103" i="25"/>
  <c r="M247" i="12" l="1"/>
  <c r="M248" i="12"/>
  <c r="L248" i="12"/>
  <c r="I247" i="12"/>
  <c r="C248" i="12"/>
  <c r="L248" i="11"/>
  <c r="D248" i="11" s="1"/>
  <c r="C248" i="11"/>
  <c r="I247" i="9"/>
  <c r="C248" i="9"/>
  <c r="I248" i="10"/>
  <c r="C249" i="10"/>
  <c r="M249" i="10"/>
  <c r="L249" i="10"/>
  <c r="D249" i="10" s="1"/>
  <c r="M248" i="9"/>
  <c r="L248" i="9"/>
  <c r="D248" i="9" s="1"/>
  <c r="L243" i="8"/>
  <c r="D243" i="8" s="1"/>
  <c r="I243" i="8"/>
  <c r="C243" i="8"/>
  <c r="M243" i="7"/>
  <c r="L243" i="7"/>
  <c r="I243" i="7"/>
  <c r="C243" i="7"/>
  <c r="D243" i="7"/>
  <c r="M242" i="6"/>
  <c r="L242" i="6"/>
  <c r="D242" i="6" s="1"/>
  <c r="I242" i="6"/>
  <c r="I243" i="5"/>
  <c r="L243" i="5"/>
  <c r="D243" i="5" s="1"/>
  <c r="D248" i="12" l="1"/>
  <c r="G248" i="12" s="1"/>
  <c r="G248" i="9"/>
  <c r="G243" i="8"/>
  <c r="G243" i="5"/>
  <c r="G249" i="10"/>
  <c r="G243" i="7"/>
  <c r="G242" i="6"/>
  <c r="G248" i="11"/>
  <c r="S167" i="20"/>
  <c r="T168" i="20" s="1"/>
  <c r="T25" i="20"/>
  <c r="S26" i="20"/>
  <c r="T27" i="20" s="1"/>
  <c r="S27" i="20"/>
  <c r="T28" i="20" s="1"/>
  <c r="S28" i="20"/>
  <c r="T29" i="20" s="1"/>
  <c r="S29" i="20"/>
  <c r="T30" i="20" s="1"/>
  <c r="S30" i="20"/>
  <c r="T31" i="20" s="1"/>
  <c r="S31" i="20"/>
  <c r="T32" i="20" s="1"/>
  <c r="S32" i="20"/>
  <c r="T33" i="20" s="1"/>
  <c r="S33" i="20"/>
  <c r="T34" i="20" s="1"/>
  <c r="S34" i="20"/>
  <c r="T35" i="20" s="1"/>
  <c r="S35" i="20"/>
  <c r="T36" i="20" s="1"/>
  <c r="S36" i="20"/>
  <c r="T37" i="20" s="1"/>
  <c r="S37" i="20"/>
  <c r="T38" i="20" s="1"/>
  <c r="S38" i="20"/>
  <c r="T39" i="20" s="1"/>
  <c r="S39" i="20"/>
  <c r="T40" i="20" s="1"/>
  <c r="S40" i="20"/>
  <c r="T41" i="20" s="1"/>
  <c r="S41" i="20"/>
  <c r="T42" i="20" s="1"/>
  <c r="S42" i="20"/>
  <c r="T43" i="20" s="1"/>
  <c r="S43" i="20"/>
  <c r="T44" i="20" s="1"/>
  <c r="S44" i="20"/>
  <c r="T45" i="20" s="1"/>
  <c r="S45" i="20"/>
  <c r="T46" i="20" s="1"/>
  <c r="S46" i="20"/>
  <c r="T47" i="20" s="1"/>
  <c r="S47" i="20"/>
  <c r="T48" i="20" s="1"/>
  <c r="S48" i="20"/>
  <c r="T49" i="20" s="1"/>
  <c r="S49" i="20"/>
  <c r="T50" i="20" s="1"/>
  <c r="S50" i="20"/>
  <c r="T51" i="20" s="1"/>
  <c r="S51" i="20"/>
  <c r="T52" i="20" s="1"/>
  <c r="S52" i="20"/>
  <c r="T53" i="20" s="1"/>
  <c r="S53" i="20"/>
  <c r="T54" i="20" s="1"/>
  <c r="S54" i="20"/>
  <c r="T55" i="20" s="1"/>
  <c r="S55" i="20"/>
  <c r="T56" i="20" s="1"/>
  <c r="S56" i="20"/>
  <c r="T57" i="20" s="1"/>
  <c r="S57" i="20"/>
  <c r="T58" i="20" s="1"/>
  <c r="S58" i="20"/>
  <c r="T59" i="20" s="1"/>
  <c r="S59" i="20"/>
  <c r="T60" i="20" s="1"/>
  <c r="S60" i="20"/>
  <c r="T61" i="20" s="1"/>
  <c r="S61" i="20"/>
  <c r="T62" i="20" s="1"/>
  <c r="S62" i="20"/>
  <c r="T63" i="20" s="1"/>
  <c r="S63" i="20"/>
  <c r="T64" i="20" s="1"/>
  <c r="S64" i="20"/>
  <c r="T65" i="20" s="1"/>
  <c r="S65" i="20"/>
  <c r="T66" i="20" s="1"/>
  <c r="S66" i="20"/>
  <c r="T67" i="20" s="1"/>
  <c r="S67" i="20"/>
  <c r="T68" i="20" s="1"/>
  <c r="S68" i="20"/>
  <c r="T69" i="20" s="1"/>
  <c r="S69" i="20"/>
  <c r="T70" i="20" s="1"/>
  <c r="S70" i="20"/>
  <c r="T71" i="20" s="1"/>
  <c r="S71" i="20"/>
  <c r="T72" i="20" s="1"/>
  <c r="S72" i="20"/>
  <c r="T73" i="20" s="1"/>
  <c r="S73" i="20"/>
  <c r="T74" i="20" s="1"/>
  <c r="S74" i="20"/>
  <c r="T75" i="20" s="1"/>
  <c r="S75" i="20"/>
  <c r="T76" i="20" s="1"/>
  <c r="S76" i="20"/>
  <c r="T77" i="20" s="1"/>
  <c r="S77" i="20"/>
  <c r="T78" i="20" s="1"/>
  <c r="S78" i="20"/>
  <c r="T79" i="20" s="1"/>
  <c r="S79" i="20"/>
  <c r="T80" i="20" s="1"/>
  <c r="S80" i="20"/>
  <c r="T81" i="20" s="1"/>
  <c r="S81" i="20"/>
  <c r="T82" i="20" s="1"/>
  <c r="S82" i="20"/>
  <c r="T83" i="20" s="1"/>
  <c r="S83" i="20"/>
  <c r="T84" i="20" s="1"/>
  <c r="S84" i="20"/>
  <c r="T85" i="20" s="1"/>
  <c r="S85" i="20"/>
  <c r="T86" i="20" s="1"/>
  <c r="S86" i="20"/>
  <c r="T87" i="20" s="1"/>
  <c r="S87" i="20"/>
  <c r="T88" i="20" s="1"/>
  <c r="S88" i="20"/>
  <c r="T89" i="20" s="1"/>
  <c r="S89" i="20"/>
  <c r="T90" i="20" s="1"/>
  <c r="S90" i="20"/>
  <c r="T91" i="20" s="1"/>
  <c r="S91" i="20"/>
  <c r="T92" i="20" s="1"/>
  <c r="S92" i="20"/>
  <c r="T93" i="20" s="1"/>
  <c r="S93" i="20"/>
  <c r="T94" i="20" s="1"/>
  <c r="S94" i="20"/>
  <c r="T95" i="20" s="1"/>
  <c r="S95" i="20"/>
  <c r="T96" i="20" s="1"/>
  <c r="S96" i="20"/>
  <c r="T97" i="20" s="1"/>
  <c r="S97" i="20"/>
  <c r="T98" i="20" s="1"/>
  <c r="S98" i="20"/>
  <c r="T99" i="20" s="1"/>
  <c r="S99" i="20"/>
  <c r="T100" i="20" s="1"/>
  <c r="S100" i="20"/>
  <c r="T101" i="20" s="1"/>
  <c r="S101" i="20"/>
  <c r="T102" i="20" s="1"/>
  <c r="S102" i="20"/>
  <c r="T103" i="20" s="1"/>
  <c r="S103" i="20"/>
  <c r="T104" i="20" s="1"/>
  <c r="S104" i="20"/>
  <c r="T105" i="20" s="1"/>
  <c r="S105" i="20"/>
  <c r="T106" i="20" s="1"/>
  <c r="S106" i="20"/>
  <c r="T107" i="20" s="1"/>
  <c r="S107" i="20"/>
  <c r="T108" i="20" s="1"/>
  <c r="S108" i="20"/>
  <c r="T109" i="20" s="1"/>
  <c r="S109" i="20"/>
  <c r="T110" i="20" s="1"/>
  <c r="S110" i="20"/>
  <c r="T111" i="20" s="1"/>
  <c r="S111" i="20"/>
  <c r="T112" i="20" s="1"/>
  <c r="S112" i="20"/>
  <c r="T113" i="20" s="1"/>
  <c r="S113" i="20"/>
  <c r="T114" i="20" s="1"/>
  <c r="S114" i="20"/>
  <c r="T115" i="20" s="1"/>
  <c r="S115" i="20"/>
  <c r="T116" i="20" s="1"/>
  <c r="S116" i="20"/>
  <c r="T117" i="20" s="1"/>
  <c r="S117" i="20"/>
  <c r="T118" i="20" s="1"/>
  <c r="S118" i="20"/>
  <c r="T119" i="20" s="1"/>
  <c r="S119" i="20"/>
  <c r="T120" i="20" s="1"/>
  <c r="S120" i="20"/>
  <c r="T121" i="20" s="1"/>
  <c r="S121" i="20"/>
  <c r="T122" i="20" s="1"/>
  <c r="S122" i="20"/>
  <c r="T123" i="20" s="1"/>
  <c r="S123" i="20"/>
  <c r="T124" i="20" s="1"/>
  <c r="S124" i="20"/>
  <c r="T125" i="20" s="1"/>
  <c r="S125" i="20"/>
  <c r="T126" i="20" s="1"/>
  <c r="S126" i="20"/>
  <c r="T127" i="20" s="1"/>
  <c r="S127" i="20"/>
  <c r="T128" i="20" s="1"/>
  <c r="S128" i="20"/>
  <c r="T129" i="20" s="1"/>
  <c r="S129" i="20"/>
  <c r="T130" i="20" s="1"/>
  <c r="S130" i="20"/>
  <c r="T131" i="20" s="1"/>
  <c r="S131" i="20"/>
  <c r="T132" i="20" s="1"/>
  <c r="S132" i="20"/>
  <c r="T133" i="20" s="1"/>
  <c r="S133" i="20"/>
  <c r="T134" i="20" s="1"/>
  <c r="S134" i="20"/>
  <c r="T135" i="20" s="1"/>
  <c r="S135" i="20"/>
  <c r="T136" i="20" s="1"/>
  <c r="S136" i="20"/>
  <c r="T137" i="20" s="1"/>
  <c r="S137" i="20"/>
  <c r="T138" i="20" s="1"/>
  <c r="S138" i="20"/>
  <c r="T139" i="20" s="1"/>
  <c r="S139" i="20"/>
  <c r="T140" i="20" s="1"/>
  <c r="S140" i="20"/>
  <c r="T141" i="20" s="1"/>
  <c r="S141" i="20"/>
  <c r="T142" i="20" s="1"/>
  <c r="S142" i="20"/>
  <c r="T143" i="20" s="1"/>
  <c r="S143" i="20"/>
  <c r="T144" i="20" s="1"/>
  <c r="S144" i="20"/>
  <c r="T145" i="20" s="1"/>
  <c r="S145" i="20"/>
  <c r="T146" i="20" s="1"/>
  <c r="S146" i="20"/>
  <c r="T147" i="20" s="1"/>
  <c r="S147" i="20"/>
  <c r="T148" i="20" s="1"/>
  <c r="S148" i="20"/>
  <c r="T149" i="20" s="1"/>
  <c r="S149" i="20"/>
  <c r="T150" i="20" s="1"/>
  <c r="S150" i="20"/>
  <c r="T151" i="20" s="1"/>
  <c r="S151" i="20"/>
  <c r="T152" i="20" s="1"/>
  <c r="S152" i="20"/>
  <c r="T153" i="20" s="1"/>
  <c r="S153" i="20"/>
  <c r="T154" i="20" s="1"/>
  <c r="S154" i="20"/>
  <c r="T155" i="20" s="1"/>
  <c r="S155" i="20"/>
  <c r="T156" i="20" s="1"/>
  <c r="S156" i="20"/>
  <c r="T157" i="20" s="1"/>
  <c r="S157" i="20"/>
  <c r="T158" i="20" s="1"/>
  <c r="S158" i="20"/>
  <c r="T159" i="20" s="1"/>
  <c r="S159" i="20"/>
  <c r="T160" i="20" s="1"/>
  <c r="S160" i="20"/>
  <c r="T161" i="20" s="1"/>
  <c r="S161" i="20"/>
  <c r="T162" i="20" s="1"/>
  <c r="S162" i="20"/>
  <c r="T163" i="20" s="1"/>
  <c r="S163" i="20"/>
  <c r="T164" i="20" s="1"/>
  <c r="S164" i="20"/>
  <c r="T165" i="20" s="1"/>
  <c r="S165" i="20"/>
  <c r="T166" i="20" s="1"/>
  <c r="T167" i="20"/>
  <c r="S25" i="20"/>
  <c r="T26" i="20" s="1"/>
  <c r="U167" i="20"/>
  <c r="X167" i="20" s="1"/>
  <c r="V167" i="20"/>
  <c r="Y167" i="20" s="1"/>
  <c r="AF167" i="20"/>
  <c r="AH167" i="20"/>
  <c r="AI167" i="20"/>
  <c r="AJ167" i="20"/>
  <c r="AK167" i="20"/>
  <c r="AL167" i="20"/>
  <c r="AM167" i="20"/>
  <c r="AN167" i="20"/>
  <c r="AO167" i="20"/>
  <c r="AQ167" i="20"/>
  <c r="AR167" i="20"/>
  <c r="AS167" i="20"/>
  <c r="BC168" i="20" s="1"/>
  <c r="AT167" i="20"/>
  <c r="AU167" i="20"/>
  <c r="AW167" i="20"/>
  <c r="AY167" i="20"/>
  <c r="AZ167" i="20"/>
  <c r="AB167" i="20" l="1"/>
  <c r="BB168" i="20"/>
  <c r="BD168" i="20"/>
  <c r="AD167" i="20"/>
  <c r="AX167" i="20"/>
  <c r="Z167" i="20"/>
  <c r="W167" i="20"/>
  <c r="AV167" i="20"/>
  <c r="BA168" i="20" s="1"/>
  <c r="AE167" i="20"/>
  <c r="AC167" i="20"/>
  <c r="I247" i="11"/>
  <c r="M103" i="25"/>
  <c r="M242" i="8" l="1"/>
  <c r="L242" i="8"/>
  <c r="I242" i="8"/>
  <c r="D242" i="8"/>
  <c r="C242" i="8"/>
  <c r="L247" i="12"/>
  <c r="I246" i="12"/>
  <c r="C247" i="12"/>
  <c r="I247" i="10"/>
  <c r="C248" i="10"/>
  <c r="M248" i="10"/>
  <c r="L248" i="10"/>
  <c r="D248" i="10" s="1"/>
  <c r="M247" i="9"/>
  <c r="L247" i="9"/>
  <c r="D247" i="9" s="1"/>
  <c r="I246" i="9"/>
  <c r="C247" i="9"/>
  <c r="C247" i="11"/>
  <c r="L247" i="11"/>
  <c r="D247" i="11" s="1"/>
  <c r="M242" i="7"/>
  <c r="L242" i="7"/>
  <c r="D242" i="7" s="1"/>
  <c r="I242" i="7"/>
  <c r="C242" i="7"/>
  <c r="M241" i="6"/>
  <c r="L241" i="6"/>
  <c r="D241" i="6" s="1"/>
  <c r="I241" i="6"/>
  <c r="L242" i="5"/>
  <c r="D242" i="5" s="1"/>
  <c r="I242" i="5"/>
  <c r="D247" i="12" l="1"/>
  <c r="G247" i="12" s="1"/>
  <c r="G247" i="9"/>
  <c r="G242" i="8"/>
  <c r="G242" i="5"/>
  <c r="G247" i="11"/>
  <c r="G248" i="10"/>
  <c r="G242" i="7"/>
  <c r="G241" i="6"/>
  <c r="M247" i="10" l="1"/>
  <c r="L247" i="10"/>
  <c r="D247" i="10" s="1"/>
  <c r="C247" i="10"/>
  <c r="D102" i="25"/>
  <c r="B166" i="20"/>
  <c r="B167" i="20"/>
  <c r="B168" i="20"/>
  <c r="B169" i="20"/>
  <c r="B170" i="20"/>
  <c r="K102" i="25"/>
  <c r="M102" i="25"/>
  <c r="B102" i="25"/>
  <c r="B103" i="25"/>
  <c r="B104" i="25"/>
  <c r="B105" i="25"/>
  <c r="B106" i="25"/>
  <c r="C246" i="12"/>
  <c r="M246" i="12"/>
  <c r="L246" i="12"/>
  <c r="I246" i="11"/>
  <c r="C246" i="11"/>
  <c r="L246" i="11"/>
  <c r="D246" i="11" s="1"/>
  <c r="C246" i="9"/>
  <c r="M246" i="9"/>
  <c r="L246" i="9"/>
  <c r="D246" i="9" s="1"/>
  <c r="M241" i="8"/>
  <c r="L241" i="8"/>
  <c r="D241" i="8" s="1"/>
  <c r="I241" i="8"/>
  <c r="C241" i="8"/>
  <c r="M241" i="7"/>
  <c r="L241" i="7"/>
  <c r="D241" i="7" s="1"/>
  <c r="I241" i="7"/>
  <c r="C241" i="7"/>
  <c r="I240" i="6"/>
  <c r="M240" i="6"/>
  <c r="L240" i="6"/>
  <c r="D240" i="6" s="1"/>
  <c r="L241" i="5"/>
  <c r="D241" i="5" s="1"/>
  <c r="I241" i="5"/>
  <c r="D246" i="12" l="1"/>
  <c r="G246" i="12" s="1"/>
  <c r="BI166" i="20"/>
  <c r="BH166" i="20"/>
  <c r="BG166" i="20"/>
  <c r="BF166" i="20"/>
  <c r="BE166" i="20"/>
  <c r="G246" i="9"/>
  <c r="G241" i="8"/>
  <c r="O241" i="8"/>
  <c r="O243" i="8" s="1"/>
  <c r="G241" i="5"/>
  <c r="BE169" i="20"/>
  <c r="BI169" i="20"/>
  <c r="BF169" i="20"/>
  <c r="BG169" i="20"/>
  <c r="BH169" i="20"/>
  <c r="BE168" i="20"/>
  <c r="BF168" i="20"/>
  <c r="BG168" i="20"/>
  <c r="BH168" i="20"/>
  <c r="BI168" i="20"/>
  <c r="BG170" i="20"/>
  <c r="BH170" i="20"/>
  <c r="BE170" i="20"/>
  <c r="BF170" i="20"/>
  <c r="BI170" i="20"/>
  <c r="G246" i="11"/>
  <c r="G241" i="7"/>
  <c r="G240" i="6"/>
  <c r="BG167" i="20"/>
  <c r="BI167" i="20"/>
  <c r="BH167" i="20"/>
  <c r="G247" i="10"/>
  <c r="M242" i="5"/>
  <c r="M241" i="5"/>
  <c r="BJ166" i="20" l="1"/>
  <c r="BJ169" i="20"/>
  <c r="BJ170" i="20"/>
  <c r="BJ168" i="20"/>
  <c r="I244" i="9"/>
  <c r="D101" i="25"/>
  <c r="M245" i="12" l="1"/>
  <c r="L245" i="12"/>
  <c r="I245" i="10"/>
  <c r="M246" i="10"/>
  <c r="L246" i="10"/>
  <c r="D246" i="10" s="1"/>
  <c r="I246" i="10"/>
  <c r="C246" i="10"/>
  <c r="I245" i="9"/>
  <c r="C245" i="9"/>
  <c r="M245" i="9"/>
  <c r="L245" i="9"/>
  <c r="D245" i="9" s="1"/>
  <c r="M240" i="8"/>
  <c r="L240" i="8"/>
  <c r="O240" i="8" s="1"/>
  <c r="I240" i="8"/>
  <c r="C240" i="8"/>
  <c r="I245" i="12"/>
  <c r="I244" i="12"/>
  <c r="C245" i="12"/>
  <c r="M239" i="6"/>
  <c r="L239" i="6"/>
  <c r="D239" i="6" s="1"/>
  <c r="I239" i="6"/>
  <c r="K101" i="25"/>
  <c r="M101" i="25"/>
  <c r="I240" i="7"/>
  <c r="C240" i="7"/>
  <c r="M240" i="7"/>
  <c r="L240" i="7"/>
  <c r="D240" i="7" s="1"/>
  <c r="L245" i="11"/>
  <c r="I245" i="11"/>
  <c r="C245" i="11"/>
  <c r="I240" i="5"/>
  <c r="D245" i="12" l="1"/>
  <c r="G245" i="12" s="1"/>
  <c r="G245" i="9"/>
  <c r="D240" i="8"/>
  <c r="G240" i="7"/>
  <c r="G239" i="6"/>
  <c r="G246" i="10"/>
  <c r="M240" i="5"/>
  <c r="L240" i="5"/>
  <c r="D240" i="5" s="1"/>
  <c r="G240" i="8" l="1"/>
  <c r="G240" i="5"/>
  <c r="AA164" i="20"/>
  <c r="AF164" i="20"/>
  <c r="AG164" i="20"/>
  <c r="AH164" i="20"/>
  <c r="AI164" i="20"/>
  <c r="AJ164" i="20"/>
  <c r="AK164" i="20"/>
  <c r="AL164" i="20"/>
  <c r="AM164" i="20"/>
  <c r="AN164" i="20"/>
  <c r="AO164" i="20"/>
  <c r="AP164" i="20"/>
  <c r="AQ164" i="20"/>
  <c r="AR164" i="20"/>
  <c r="BB165" i="20" s="1"/>
  <c r="AS164" i="20"/>
  <c r="BC165" i="20" s="1"/>
  <c r="AT164" i="20"/>
  <c r="AU164" i="20"/>
  <c r="AW164" i="20"/>
  <c r="AY164" i="20"/>
  <c r="AZ164" i="20"/>
  <c r="AA165" i="20"/>
  <c r="AF165" i="20"/>
  <c r="AG165" i="20"/>
  <c r="AH165" i="20"/>
  <c r="AI165" i="20"/>
  <c r="AJ165" i="20"/>
  <c r="AK165" i="20"/>
  <c r="AL165" i="20"/>
  <c r="AM165" i="20"/>
  <c r="AN165" i="20"/>
  <c r="AO165" i="20"/>
  <c r="AP165" i="20"/>
  <c r="AQ165" i="20"/>
  <c r="AR165" i="20"/>
  <c r="AS165" i="20"/>
  <c r="BC166" i="20" s="1"/>
  <c r="AT165" i="20"/>
  <c r="AU165" i="20"/>
  <c r="AW165" i="20"/>
  <c r="AY165" i="20"/>
  <c r="AZ165" i="20"/>
  <c r="U164" i="20"/>
  <c r="X164" i="20" s="1"/>
  <c r="V164" i="20"/>
  <c r="Y164" i="20" s="1"/>
  <c r="U165" i="20"/>
  <c r="AD165" i="20" s="1"/>
  <c r="V165" i="20"/>
  <c r="Y165" i="20" s="1"/>
  <c r="BD166" i="20" l="1"/>
  <c r="BB166" i="20"/>
  <c r="AE165" i="20"/>
  <c r="BD165" i="20"/>
  <c r="Z165" i="20"/>
  <c r="AD164" i="20"/>
  <c r="W165" i="20"/>
  <c r="AC165" i="20"/>
  <c r="AX165" i="20"/>
  <c r="AV165" i="20"/>
  <c r="BA166" i="20" s="1"/>
  <c r="AB165" i="20"/>
  <c r="AE164" i="20"/>
  <c r="W164" i="20"/>
  <c r="AC164" i="20"/>
  <c r="AX164" i="20"/>
  <c r="Z164" i="20"/>
  <c r="AV164" i="20"/>
  <c r="AB164" i="20"/>
  <c r="X165" i="20"/>
  <c r="C244" i="11"/>
  <c r="C243" i="11"/>
  <c r="M245" i="10"/>
  <c r="L245" i="10"/>
  <c r="D245" i="10" s="1"/>
  <c r="I244" i="10"/>
  <c r="C245" i="10"/>
  <c r="M238" i="6"/>
  <c r="L238" i="6"/>
  <c r="D238" i="6" s="1"/>
  <c r="I238" i="6"/>
  <c r="M100" i="25"/>
  <c r="M99" i="25"/>
  <c r="K100" i="25"/>
  <c r="K99" i="25"/>
  <c r="K98" i="25"/>
  <c r="M98" i="25"/>
  <c r="M244" i="9"/>
  <c r="L244" i="9"/>
  <c r="D244" i="9" s="1"/>
  <c r="G244" i="9" s="1"/>
  <c r="I243" i="9"/>
  <c r="C244" i="9"/>
  <c r="L244" i="11"/>
  <c r="D244" i="11" s="1"/>
  <c r="G244" i="11" s="1"/>
  <c r="I243" i="11"/>
  <c r="M244" i="12"/>
  <c r="L244" i="12"/>
  <c r="I243" i="12"/>
  <c r="C244" i="12"/>
  <c r="D99" i="25"/>
  <c r="D100" i="25"/>
  <c r="L235" i="8"/>
  <c r="M235" i="8"/>
  <c r="L236" i="8"/>
  <c r="M236" i="8"/>
  <c r="L237" i="8"/>
  <c r="M237" i="8"/>
  <c r="L238" i="8"/>
  <c r="M238" i="8"/>
  <c r="L239" i="8"/>
  <c r="O239" i="8" s="1"/>
  <c r="M239" i="8"/>
  <c r="I239" i="8"/>
  <c r="I238" i="8"/>
  <c r="I237" i="8"/>
  <c r="D237" i="8"/>
  <c r="G237" i="8" s="1"/>
  <c r="C237" i="8"/>
  <c r="C238" i="8"/>
  <c r="C239" i="8"/>
  <c r="M239" i="7"/>
  <c r="L239" i="7"/>
  <c r="D239" i="7" s="1"/>
  <c r="I239" i="7"/>
  <c r="C239" i="7"/>
  <c r="M239" i="5"/>
  <c r="L239" i="5"/>
  <c r="D239" i="5" s="1"/>
  <c r="I239" i="5"/>
  <c r="D239" i="8" l="1"/>
  <c r="D244" i="12"/>
  <c r="G244" i="12" s="1"/>
  <c r="G239" i="8"/>
  <c r="D238" i="8"/>
  <c r="O238" i="8"/>
  <c r="G239" i="5"/>
  <c r="G239" i="7"/>
  <c r="BA165" i="20"/>
  <c r="G245" i="10"/>
  <c r="G238" i="6"/>
  <c r="V163" i="20"/>
  <c r="U163" i="20"/>
  <c r="X163" i="20" s="1"/>
  <c r="G238" i="8" l="1"/>
  <c r="W163" i="20"/>
  <c r="Y163" i="20"/>
  <c r="I238" i="5"/>
  <c r="I237" i="5"/>
  <c r="M243" i="12"/>
  <c r="L243" i="12"/>
  <c r="I242" i="12"/>
  <c r="C243" i="12"/>
  <c r="M244" i="10"/>
  <c r="L244" i="10"/>
  <c r="I243" i="10"/>
  <c r="D244" i="10"/>
  <c r="C244" i="10"/>
  <c r="M243" i="9"/>
  <c r="L243" i="9"/>
  <c r="D243" i="9" s="1"/>
  <c r="I242" i="9"/>
  <c r="C243" i="9"/>
  <c r="I242" i="11"/>
  <c r="L243" i="11"/>
  <c r="D243" i="11" s="1"/>
  <c r="M238" i="7"/>
  <c r="L238" i="7"/>
  <c r="D238" i="7" s="1"/>
  <c r="I238" i="7"/>
  <c r="C238" i="7"/>
  <c r="I237" i="6"/>
  <c r="M237" i="6"/>
  <c r="L237" i="6"/>
  <c r="D237" i="6" s="1"/>
  <c r="M238" i="5"/>
  <c r="L238" i="5"/>
  <c r="D238" i="5" s="1"/>
  <c r="D243" i="12" l="1"/>
  <c r="G243" i="12" s="1"/>
  <c r="G243" i="9"/>
  <c r="G238" i="5"/>
  <c r="G243" i="11"/>
  <c r="G244" i="10"/>
  <c r="G238" i="7"/>
  <c r="G237" i="6"/>
  <c r="Z163" i="20"/>
  <c r="AA163" i="20"/>
  <c r="AB163" i="20"/>
  <c r="AC163" i="20"/>
  <c r="AD163" i="20"/>
  <c r="AE163" i="20"/>
  <c r="AF163" i="20"/>
  <c r="AG163" i="20"/>
  <c r="AH163" i="20"/>
  <c r="AI163" i="20"/>
  <c r="AJ163" i="20"/>
  <c r="AK163" i="20"/>
  <c r="AL163" i="20"/>
  <c r="AM163" i="20"/>
  <c r="AN163" i="20"/>
  <c r="AO163" i="20"/>
  <c r="AP163" i="20"/>
  <c r="AQ163" i="20"/>
  <c r="AR163" i="20"/>
  <c r="AS163" i="20"/>
  <c r="BC164" i="20" s="1"/>
  <c r="AT163" i="20"/>
  <c r="AU163" i="20"/>
  <c r="AV163" i="20"/>
  <c r="BA164" i="20" s="1"/>
  <c r="AW163" i="20"/>
  <c r="AX163" i="20"/>
  <c r="AY163" i="20"/>
  <c r="AZ163" i="20"/>
  <c r="BD164" i="20" l="1"/>
  <c r="BB164" i="20"/>
  <c r="AA162" i="20"/>
  <c r="AF162" i="20"/>
  <c r="AG162" i="20"/>
  <c r="AH162" i="20"/>
  <c r="AI162" i="20"/>
  <c r="AJ162" i="20"/>
  <c r="AK162" i="20"/>
  <c r="AL162" i="20"/>
  <c r="AM162" i="20"/>
  <c r="AN162" i="20"/>
  <c r="AO162" i="20"/>
  <c r="AP162" i="20"/>
  <c r="AQ162" i="20"/>
  <c r="AR162" i="20"/>
  <c r="AS162" i="20"/>
  <c r="BC163" i="20" s="1"/>
  <c r="AT162" i="20"/>
  <c r="AU162" i="20"/>
  <c r="AW162" i="20"/>
  <c r="AY162" i="20"/>
  <c r="AZ162" i="20"/>
  <c r="V162" i="20"/>
  <c r="AC162" i="20" s="1"/>
  <c r="U162" i="20"/>
  <c r="X162" i="20" s="1"/>
  <c r="AE162" i="20" l="1"/>
  <c r="AV162" i="20"/>
  <c r="BA163" i="20" s="1"/>
  <c r="AB162" i="20"/>
  <c r="W162" i="20"/>
  <c r="AX162" i="20"/>
  <c r="AD162" i="20"/>
  <c r="Z162" i="20"/>
  <c r="BB163" i="20"/>
  <c r="BD163" i="20"/>
  <c r="Y162" i="20"/>
  <c r="D98" i="25"/>
  <c r="B99" i="25"/>
  <c r="B100" i="25"/>
  <c r="B101" i="25"/>
  <c r="B98" i="25"/>
  <c r="C242" i="11"/>
  <c r="M242" i="10"/>
  <c r="M243" i="10"/>
  <c r="L243" i="10"/>
  <c r="D243" i="10" s="1"/>
  <c r="G243" i="10" s="1"/>
  <c r="L242" i="10"/>
  <c r="D242" i="10" s="1"/>
  <c r="G242" i="10" s="1"/>
  <c r="I242" i="10"/>
  <c r="C242" i="10"/>
  <c r="C243" i="10"/>
  <c r="M242" i="9"/>
  <c r="C242" i="9"/>
  <c r="L242" i="9"/>
  <c r="D242" i="9" s="1"/>
  <c r="G242" i="9" s="1"/>
  <c r="L242" i="11"/>
  <c r="D242" i="11" s="1"/>
  <c r="G242" i="11" s="1"/>
  <c r="M237" i="7"/>
  <c r="L237" i="7"/>
  <c r="I237" i="7" l="1"/>
  <c r="D237" i="7"/>
  <c r="G237" i="7" s="1"/>
  <c r="C237" i="7"/>
  <c r="M236" i="6"/>
  <c r="L236" i="6"/>
  <c r="D236" i="6" s="1"/>
  <c r="I236" i="6"/>
  <c r="M237" i="5"/>
  <c r="L237" i="5"/>
  <c r="D237" i="5" s="1"/>
  <c r="G237" i="5" s="1"/>
  <c r="M242" i="12"/>
  <c r="L242" i="12"/>
  <c r="C242" i="12"/>
  <c r="D242" i="12" l="1"/>
  <c r="G242" i="12" s="1"/>
  <c r="G236" i="6"/>
  <c r="B165" i="20"/>
  <c r="B164" i="20"/>
  <c r="B163" i="20"/>
  <c r="B162" i="20"/>
  <c r="I241" i="10"/>
  <c r="I241" i="9"/>
  <c r="I241" i="11"/>
  <c r="I241" i="12"/>
  <c r="BG162" i="20" l="1"/>
  <c r="BH162" i="20"/>
  <c r="BI162" i="20"/>
  <c r="BE163" i="20"/>
  <c r="BH163" i="20"/>
  <c r="BI163" i="20"/>
  <c r="BF163" i="20"/>
  <c r="BG163" i="20"/>
  <c r="BG164" i="20"/>
  <c r="BE164" i="20"/>
  <c r="BF164" i="20"/>
  <c r="BI164" i="20"/>
  <c r="BH164" i="20"/>
  <c r="BF165" i="20"/>
  <c r="BH165" i="20"/>
  <c r="BG165" i="20"/>
  <c r="BE165" i="20"/>
  <c r="BI165" i="20"/>
  <c r="AA161" i="20"/>
  <c r="U161" i="20"/>
  <c r="AF161" i="20"/>
  <c r="AG161" i="20"/>
  <c r="AH161" i="20"/>
  <c r="AI161" i="20"/>
  <c r="AJ161" i="20"/>
  <c r="AK161" i="20"/>
  <c r="AL161" i="20"/>
  <c r="AM161" i="20"/>
  <c r="AN161" i="20"/>
  <c r="AO161" i="20"/>
  <c r="AP161" i="20"/>
  <c r="AQ161" i="20"/>
  <c r="AR161" i="20"/>
  <c r="AS161" i="20"/>
  <c r="BC162" i="20" s="1"/>
  <c r="AT161" i="20"/>
  <c r="AU161" i="20"/>
  <c r="AW161" i="20"/>
  <c r="AY161" i="20"/>
  <c r="AZ161" i="20"/>
  <c r="V161" i="20"/>
  <c r="AC161" i="20" s="1"/>
  <c r="AX161" i="20" l="1"/>
  <c r="W161" i="20"/>
  <c r="AE161" i="20"/>
  <c r="Z161" i="20"/>
  <c r="BJ163" i="20"/>
  <c r="AV161" i="20"/>
  <c r="BA162" i="20" s="1"/>
  <c r="AD161" i="20"/>
  <c r="X161" i="20"/>
  <c r="AB161" i="20"/>
  <c r="BJ165" i="20"/>
  <c r="BJ164" i="20"/>
  <c r="BD162" i="20"/>
  <c r="BB162" i="20"/>
  <c r="Y161" i="20"/>
  <c r="D97" i="25"/>
  <c r="M241" i="12"/>
  <c r="L241" i="12"/>
  <c r="I240" i="12"/>
  <c r="C241" i="12"/>
  <c r="I236" i="8"/>
  <c r="D236" i="8"/>
  <c r="G236" i="8" s="1"/>
  <c r="C236" i="8"/>
  <c r="M241" i="9"/>
  <c r="L241" i="9"/>
  <c r="D241" i="9" s="1"/>
  <c r="G241" i="9" s="1"/>
  <c r="I240" i="9"/>
  <c r="C241" i="9"/>
  <c r="I240" i="11"/>
  <c r="C241" i="11"/>
  <c r="C240" i="11"/>
  <c r="D241" i="12" l="1"/>
  <c r="G241" i="12" s="1"/>
  <c r="BE162" i="20"/>
  <c r="BF162" i="20"/>
  <c r="BJ162" i="20" s="1"/>
  <c r="L241" i="11"/>
  <c r="D241" i="11" s="1"/>
  <c r="G241" i="11" s="1"/>
  <c r="M236" i="7"/>
  <c r="L236" i="7"/>
  <c r="D236" i="7" s="1"/>
  <c r="G236" i="7" s="1"/>
  <c r="I236" i="7"/>
  <c r="C236" i="7"/>
  <c r="I235" i="6"/>
  <c r="M235" i="6"/>
  <c r="L235" i="6"/>
  <c r="D235" i="6" s="1"/>
  <c r="G235" i="6" s="1"/>
  <c r="L236" i="5"/>
  <c r="D236" i="5" s="1"/>
  <c r="G236" i="5" s="1"/>
  <c r="I236" i="5"/>
  <c r="AA160" i="20" l="1"/>
  <c r="AF160" i="20"/>
  <c r="AG160" i="20"/>
  <c r="AH160" i="20"/>
  <c r="AI160" i="20"/>
  <c r="AJ160" i="20"/>
  <c r="AK160" i="20"/>
  <c r="AL160" i="20"/>
  <c r="AM160" i="20"/>
  <c r="AN160" i="20"/>
  <c r="AO160" i="20"/>
  <c r="AP160" i="20"/>
  <c r="AQ160" i="20"/>
  <c r="AR160" i="20"/>
  <c r="AS160" i="20"/>
  <c r="BC161" i="20" s="1"/>
  <c r="AT160" i="20"/>
  <c r="AU160" i="20"/>
  <c r="AW160" i="20"/>
  <c r="AY160" i="20"/>
  <c r="AZ160" i="20"/>
  <c r="V160" i="20"/>
  <c r="Y160" i="20" s="1"/>
  <c r="U160" i="20"/>
  <c r="X160" i="20" s="1"/>
  <c r="D96" i="25"/>
  <c r="Z160" i="20" l="1"/>
  <c r="W160" i="20"/>
  <c r="AE160" i="20"/>
  <c r="AV160" i="20"/>
  <c r="BA161" i="20" s="1"/>
  <c r="BD161" i="20"/>
  <c r="BB161" i="20"/>
  <c r="AC160" i="20"/>
  <c r="AX160" i="20"/>
  <c r="AD160" i="20"/>
  <c r="AB160" i="20"/>
  <c r="M241" i="10"/>
  <c r="L241" i="10"/>
  <c r="D241" i="10" s="1"/>
  <c r="G241" i="10" s="1"/>
  <c r="I240" i="10"/>
  <c r="C241" i="10"/>
  <c r="M240" i="12"/>
  <c r="L240" i="12"/>
  <c r="I239" i="12"/>
  <c r="C240" i="12"/>
  <c r="I239" i="11"/>
  <c r="L240" i="11"/>
  <c r="D240" i="11" s="1"/>
  <c r="G240" i="11" s="1"/>
  <c r="M235" i="7"/>
  <c r="L235" i="7"/>
  <c r="D235" i="7" s="1"/>
  <c r="G235" i="7" s="1"/>
  <c r="I235" i="7"/>
  <c r="C235" i="7"/>
  <c r="D235" i="8"/>
  <c r="G235" i="8" s="1"/>
  <c r="M240" i="9"/>
  <c r="L240" i="9"/>
  <c r="D240" i="9" s="1"/>
  <c r="G240" i="9" s="1"/>
  <c r="I239" i="9"/>
  <c r="C240" i="9"/>
  <c r="I235" i="8"/>
  <c r="C235" i="8"/>
  <c r="I234" i="6"/>
  <c r="M234" i="6"/>
  <c r="L234" i="6"/>
  <c r="L235" i="5"/>
  <c r="D235" i="5" s="1"/>
  <c r="G235" i="5" s="1"/>
  <c r="I235" i="5"/>
  <c r="D234" i="6" l="1"/>
  <c r="G234" i="6" s="1"/>
  <c r="D240" i="12"/>
  <c r="G240" i="12" s="1"/>
  <c r="AA159" i="20"/>
  <c r="AF159" i="20"/>
  <c r="AG159" i="20"/>
  <c r="AH159" i="20"/>
  <c r="AI159" i="20"/>
  <c r="AJ159" i="20"/>
  <c r="AK159" i="20"/>
  <c r="AL159" i="20"/>
  <c r="AM159" i="20"/>
  <c r="AN159" i="20"/>
  <c r="AO159" i="20"/>
  <c r="AP159" i="20"/>
  <c r="AQ159" i="20"/>
  <c r="AR159" i="20"/>
  <c r="AS159" i="20"/>
  <c r="BC160" i="20" s="1"/>
  <c r="AT159" i="20"/>
  <c r="AU159" i="20"/>
  <c r="AW159" i="20"/>
  <c r="AY159" i="20"/>
  <c r="AZ159" i="20"/>
  <c r="V159" i="20"/>
  <c r="U159" i="20"/>
  <c r="AB159" i="20" s="1"/>
  <c r="AV159" i="20" l="1"/>
  <c r="BA160" i="20" s="1"/>
  <c r="AX159" i="20"/>
  <c r="W159" i="20"/>
  <c r="AE159" i="20"/>
  <c r="AC159" i="20"/>
  <c r="AD159" i="20"/>
  <c r="Z159" i="20"/>
  <c r="Y159" i="20"/>
  <c r="X159" i="20"/>
  <c r="BB160" i="20"/>
  <c r="BD160" i="20"/>
  <c r="D94" i="25"/>
  <c r="D95" i="25"/>
  <c r="I232" i="5"/>
  <c r="I233" i="5"/>
  <c r="I234" i="5"/>
  <c r="I231" i="6"/>
  <c r="I232" i="6"/>
  <c r="I233" i="6"/>
  <c r="M233" i="6"/>
  <c r="L233" i="6"/>
  <c r="L239" i="10"/>
  <c r="D239" i="10" s="1"/>
  <c r="G239" i="10" s="1"/>
  <c r="M239" i="10"/>
  <c r="L240" i="10"/>
  <c r="M240" i="10"/>
  <c r="I238" i="10"/>
  <c r="I239" i="10"/>
  <c r="D240" i="10"/>
  <c r="G240" i="10" s="1"/>
  <c r="C238" i="10"/>
  <c r="C239" i="10"/>
  <c r="C240" i="10"/>
  <c r="I238" i="9"/>
  <c r="C239" i="9"/>
  <c r="M239" i="9"/>
  <c r="L239" i="9"/>
  <c r="D239" i="9" s="1"/>
  <c r="G239" i="9" s="1"/>
  <c r="M233" i="8"/>
  <c r="M234" i="8"/>
  <c r="L234" i="8"/>
  <c r="D234" i="8" s="1"/>
  <c r="G234" i="8" s="1"/>
  <c r="I232" i="8"/>
  <c r="I233" i="8"/>
  <c r="I234" i="8"/>
  <c r="C232" i="8"/>
  <c r="C233" i="8"/>
  <c r="C234" i="8"/>
  <c r="I232" i="7"/>
  <c r="I233" i="7"/>
  <c r="I234" i="7"/>
  <c r="C232" i="7"/>
  <c r="C233" i="7"/>
  <c r="C234" i="7"/>
  <c r="M234" i="7"/>
  <c r="L234" i="7"/>
  <c r="D234" i="7" s="1"/>
  <c r="G234" i="7" s="1"/>
  <c r="L239" i="11"/>
  <c r="D239" i="11" s="1"/>
  <c r="G239" i="11" s="1"/>
  <c r="I238" i="11"/>
  <c r="C239" i="11"/>
  <c r="I238" i="12"/>
  <c r="C239" i="12"/>
  <c r="M239" i="12"/>
  <c r="L239" i="12"/>
  <c r="L234" i="5"/>
  <c r="D234" i="5" s="1"/>
  <c r="G234" i="5" s="1"/>
  <c r="D233" i="6" l="1"/>
  <c r="G233" i="6" s="1"/>
  <c r="D239" i="12"/>
  <c r="G239" i="12" s="1"/>
  <c r="AA158" i="20"/>
  <c r="AF158" i="20"/>
  <c r="AG158" i="20"/>
  <c r="AH158" i="20"/>
  <c r="AI158" i="20"/>
  <c r="AJ158" i="20"/>
  <c r="AK158" i="20"/>
  <c r="AL158" i="20"/>
  <c r="AM158" i="20"/>
  <c r="AN158" i="20"/>
  <c r="AO158" i="20"/>
  <c r="AP158" i="20"/>
  <c r="AQ158" i="20"/>
  <c r="AR158" i="20"/>
  <c r="AS158" i="20"/>
  <c r="BC159" i="20" s="1"/>
  <c r="AT158" i="20"/>
  <c r="AU158" i="20"/>
  <c r="AW158" i="20"/>
  <c r="AY158" i="20"/>
  <c r="AZ158" i="20"/>
  <c r="V158" i="20"/>
  <c r="AC158" i="20" s="1"/>
  <c r="U158" i="20"/>
  <c r="AD158" i="20" s="1"/>
  <c r="AB158" i="20" l="1"/>
  <c r="BD159" i="20"/>
  <c r="BB159" i="20"/>
  <c r="W158" i="20"/>
  <c r="AV158" i="20"/>
  <c r="BA159" i="20" s="1"/>
  <c r="AE158" i="20"/>
  <c r="X158" i="20"/>
  <c r="AX158" i="20"/>
  <c r="Z158" i="20"/>
  <c r="Y158" i="20"/>
  <c r="C238" i="11"/>
  <c r="L237" i="12"/>
  <c r="D237" i="12" s="1"/>
  <c r="M237" i="12"/>
  <c r="L238" i="12"/>
  <c r="M238" i="12"/>
  <c r="C238" i="12"/>
  <c r="C238" i="9"/>
  <c r="L233" i="8"/>
  <c r="D233" i="8" s="1"/>
  <c r="G233" i="8" s="1"/>
  <c r="M238" i="9"/>
  <c r="L238" i="9"/>
  <c r="D238" i="9" s="1"/>
  <c r="G238" i="9" s="1"/>
  <c r="L238" i="11"/>
  <c r="D238" i="11" s="1"/>
  <c r="G238" i="11" s="1"/>
  <c r="M233" i="7"/>
  <c r="L233" i="7"/>
  <c r="D233" i="7" s="1"/>
  <c r="G233" i="7" s="1"/>
  <c r="M232" i="6"/>
  <c r="L232" i="6"/>
  <c r="L233" i="5"/>
  <c r="D233" i="5" s="1"/>
  <c r="G233" i="5" s="1"/>
  <c r="D232" i="6" l="1"/>
  <c r="G232" i="6" s="1"/>
  <c r="D238" i="12"/>
  <c r="G238" i="12" s="1"/>
  <c r="D93" i="25"/>
  <c r="M238" i="10"/>
  <c r="L238" i="10"/>
  <c r="D238" i="10" s="1"/>
  <c r="G238" i="10" s="1"/>
  <c r="M232" i="8"/>
  <c r="L232" i="8"/>
  <c r="D232" i="8" s="1"/>
  <c r="G232" i="8" s="1"/>
  <c r="M232" i="7"/>
  <c r="L232" i="7"/>
  <c r="D232" i="7" s="1"/>
  <c r="G232" i="7" s="1"/>
  <c r="M231" i="6"/>
  <c r="L231" i="6"/>
  <c r="M232" i="5"/>
  <c r="L232" i="5"/>
  <c r="D232" i="5" s="1"/>
  <c r="G232" i="5" s="1"/>
  <c r="AA157" i="20"/>
  <c r="AF157" i="20"/>
  <c r="AG157" i="20"/>
  <c r="AH157" i="20"/>
  <c r="AI157" i="20"/>
  <c r="AJ157" i="20"/>
  <c r="AK157" i="20"/>
  <c r="AL157" i="20"/>
  <c r="AM157" i="20"/>
  <c r="AN157" i="20"/>
  <c r="AO157" i="20"/>
  <c r="AP157" i="20"/>
  <c r="AQ157" i="20"/>
  <c r="AR157" i="20"/>
  <c r="AS157" i="20"/>
  <c r="BC158" i="20" s="1"/>
  <c r="AT157" i="20"/>
  <c r="AU157" i="20"/>
  <c r="AW157" i="20"/>
  <c r="AY157" i="20"/>
  <c r="AZ157" i="20"/>
  <c r="V157" i="20"/>
  <c r="AC157" i="20" s="1"/>
  <c r="U157" i="20"/>
  <c r="D231" i="6" l="1"/>
  <c r="G231" i="6" s="1"/>
  <c r="AE157" i="20"/>
  <c r="W157" i="20"/>
  <c r="AV157" i="20"/>
  <c r="BA158" i="20" s="1"/>
  <c r="Y157" i="20"/>
  <c r="BD158" i="20"/>
  <c r="BB158" i="20"/>
  <c r="AB157" i="20"/>
  <c r="AX157" i="20"/>
  <c r="AD157" i="20"/>
  <c r="Z157" i="20"/>
  <c r="X157" i="20"/>
  <c r="B93" i="25"/>
  <c r="B94" i="25"/>
  <c r="B95" i="25"/>
  <c r="B96" i="25"/>
  <c r="B97" i="25"/>
  <c r="D92" i="25"/>
  <c r="I237" i="11"/>
  <c r="I237" i="9"/>
  <c r="I237" i="10"/>
  <c r="I237" i="12"/>
  <c r="AA156" i="20" l="1"/>
  <c r="AF156" i="20"/>
  <c r="AG156" i="20"/>
  <c r="AH156" i="20"/>
  <c r="AI156" i="20"/>
  <c r="AJ156" i="20"/>
  <c r="AK156" i="20"/>
  <c r="AL156" i="20"/>
  <c r="AM156" i="20"/>
  <c r="AN156" i="20"/>
  <c r="AO156" i="20"/>
  <c r="AP156" i="20"/>
  <c r="AQ156" i="20"/>
  <c r="AR156" i="20"/>
  <c r="AS156" i="20"/>
  <c r="BC157" i="20" s="1"/>
  <c r="AT156" i="20"/>
  <c r="AU156" i="20"/>
  <c r="AW156" i="20"/>
  <c r="AY156" i="20"/>
  <c r="AZ156" i="20"/>
  <c r="V156" i="20"/>
  <c r="AC156" i="20" s="1"/>
  <c r="U156" i="20"/>
  <c r="AB156" i="20" s="1"/>
  <c r="B157" i="20"/>
  <c r="B158" i="20"/>
  <c r="B159" i="20"/>
  <c r="B160" i="20"/>
  <c r="B161" i="20"/>
  <c r="M237" i="10"/>
  <c r="L237" i="10"/>
  <c r="D237" i="10" s="1"/>
  <c r="G237" i="10" s="1"/>
  <c r="I236" i="10"/>
  <c r="C237" i="10"/>
  <c r="G237" i="12"/>
  <c r="C237" i="12"/>
  <c r="I236" i="12"/>
  <c r="I231" i="8"/>
  <c r="C231" i="8"/>
  <c r="M231" i="8"/>
  <c r="L231" i="8"/>
  <c r="D231" i="8" s="1"/>
  <c r="G231" i="8" s="1"/>
  <c r="M237" i="9"/>
  <c r="L237" i="9"/>
  <c r="D237" i="9" s="1"/>
  <c r="G237" i="9" s="1"/>
  <c r="I236" i="9"/>
  <c r="C237" i="9"/>
  <c r="I236" i="11"/>
  <c r="C237" i="11"/>
  <c r="L237" i="11"/>
  <c r="D237" i="11" s="1"/>
  <c r="G237" i="11" s="1"/>
  <c r="M231" i="7"/>
  <c r="L231" i="7"/>
  <c r="D231" i="7" s="1"/>
  <c r="G231" i="7" s="1"/>
  <c r="I231" i="7"/>
  <c r="C231" i="7"/>
  <c r="L230" i="6"/>
  <c r="I230" i="6"/>
  <c r="M236" i="5"/>
  <c r="M235" i="5"/>
  <c r="M234" i="5"/>
  <c r="M233" i="5"/>
  <c r="M231" i="5"/>
  <c r="L231" i="5"/>
  <c r="D231" i="5" s="1"/>
  <c r="G231" i="5" s="1"/>
  <c r="I231" i="5"/>
  <c r="D230" i="6" l="1"/>
  <c r="G230" i="6" s="1"/>
  <c r="BF160" i="20"/>
  <c r="BE160" i="20"/>
  <c r="BI160" i="20"/>
  <c r="BG160" i="20"/>
  <c r="BH160" i="20"/>
  <c r="BG161" i="20"/>
  <c r="BE161" i="20"/>
  <c r="BF161" i="20"/>
  <c r="BH161" i="20"/>
  <c r="BI161" i="20"/>
  <c r="BF159" i="20"/>
  <c r="BG159" i="20"/>
  <c r="BH159" i="20"/>
  <c r="BI159" i="20"/>
  <c r="BE159" i="20"/>
  <c r="BB157" i="20"/>
  <c r="BD157" i="20"/>
  <c r="BG157" i="20"/>
  <c r="BH157" i="20"/>
  <c r="BI157" i="20"/>
  <c r="BF157" i="20"/>
  <c r="BF158" i="20"/>
  <c r="BH158" i="20"/>
  <c r="BI158" i="20"/>
  <c r="BG158" i="20"/>
  <c r="X156" i="20"/>
  <c r="AD156" i="20"/>
  <c r="AV156" i="20"/>
  <c r="BA157" i="20" s="1"/>
  <c r="W156" i="20"/>
  <c r="AE156" i="20"/>
  <c r="AX156" i="20"/>
  <c r="Z156" i="20"/>
  <c r="Y156" i="20"/>
  <c r="D90" i="25"/>
  <c r="D91" i="25"/>
  <c r="BJ161" i="20" l="1"/>
  <c r="BJ160" i="20"/>
  <c r="BJ159" i="20"/>
  <c r="BJ157" i="20"/>
  <c r="BJ158" i="20"/>
  <c r="AA155" i="20"/>
  <c r="AF155" i="20"/>
  <c r="AG155" i="20"/>
  <c r="AH155" i="20"/>
  <c r="AI155" i="20"/>
  <c r="AJ155" i="20"/>
  <c r="AK155" i="20"/>
  <c r="AL155" i="20"/>
  <c r="AM155" i="20"/>
  <c r="AN155" i="20"/>
  <c r="AO155" i="20"/>
  <c r="AP155" i="20"/>
  <c r="AQ155" i="20"/>
  <c r="AR155" i="20"/>
  <c r="AS155" i="20"/>
  <c r="BC156" i="20" s="1"/>
  <c r="AT155" i="20"/>
  <c r="AU155" i="20"/>
  <c r="AW155" i="20"/>
  <c r="AY155" i="20"/>
  <c r="AZ155" i="20"/>
  <c r="U155" i="20"/>
  <c r="AB155" i="20" s="1"/>
  <c r="V155" i="20"/>
  <c r="AE155" i="20" s="1"/>
  <c r="L236" i="12"/>
  <c r="C236" i="12"/>
  <c r="M236" i="12"/>
  <c r="I235" i="12"/>
  <c r="L236" i="11"/>
  <c r="D236" i="11" s="1"/>
  <c r="G236" i="11" s="1"/>
  <c r="I235" i="11"/>
  <c r="C236" i="11"/>
  <c r="M236" i="10"/>
  <c r="L236" i="10"/>
  <c r="D236" i="10" s="1"/>
  <c r="G236" i="10" s="1"/>
  <c r="I235" i="10"/>
  <c r="C236" i="10"/>
  <c r="I235" i="9"/>
  <c r="C236" i="9"/>
  <c r="M236" i="9"/>
  <c r="L236" i="9"/>
  <c r="D236" i="9" s="1"/>
  <c r="G236" i="9" s="1"/>
  <c r="M230" i="8"/>
  <c r="L230" i="8"/>
  <c r="D230" i="8" s="1"/>
  <c r="G230" i="8" s="1"/>
  <c r="I230" i="8"/>
  <c r="C230" i="8"/>
  <c r="L230" i="7"/>
  <c r="D230" i="7" s="1"/>
  <c r="G230" i="7" s="1"/>
  <c r="I230" i="7"/>
  <c r="C230" i="7"/>
  <c r="C229" i="7"/>
  <c r="I229" i="6"/>
  <c r="L229" i="6"/>
  <c r="I230" i="5"/>
  <c r="D229" i="6" l="1"/>
  <c r="G229" i="6" s="1"/>
  <c r="D236" i="12"/>
  <c r="G236" i="12" s="1"/>
  <c r="AV155" i="20"/>
  <c r="BA156" i="20" s="1"/>
  <c r="Y155" i="20"/>
  <c r="W155" i="20"/>
  <c r="AX155" i="20"/>
  <c r="AD155" i="20"/>
  <c r="X155" i="20"/>
  <c r="AC155" i="20"/>
  <c r="BB156" i="20"/>
  <c r="BD156" i="20"/>
  <c r="Z155" i="20"/>
  <c r="M230" i="5"/>
  <c r="L230" i="5"/>
  <c r="D230" i="5" s="1"/>
  <c r="G230" i="5" s="1"/>
  <c r="AA154" i="20" l="1"/>
  <c r="AF154" i="20"/>
  <c r="AG154" i="20"/>
  <c r="AH154" i="20"/>
  <c r="AI154" i="20"/>
  <c r="AJ154" i="20"/>
  <c r="AK154" i="20"/>
  <c r="AL154" i="20"/>
  <c r="AM154" i="20"/>
  <c r="AN154" i="20"/>
  <c r="AO154" i="20"/>
  <c r="AP154" i="20"/>
  <c r="AQ154" i="20"/>
  <c r="AR154" i="20"/>
  <c r="AS154" i="20"/>
  <c r="BC155" i="20" s="1"/>
  <c r="AT154" i="20"/>
  <c r="AU154" i="20"/>
  <c r="AW154" i="20"/>
  <c r="AY154" i="20"/>
  <c r="AZ154" i="20"/>
  <c r="V154" i="20"/>
  <c r="AE154" i="20" s="1"/>
  <c r="U154" i="20"/>
  <c r="X154" i="20" s="1"/>
  <c r="BD155" i="20" l="1"/>
  <c r="BB155" i="20"/>
  <c r="AB154" i="20"/>
  <c r="W154" i="20"/>
  <c r="AX154" i="20"/>
  <c r="AD154" i="20"/>
  <c r="Z154" i="20"/>
  <c r="Y154" i="20"/>
  <c r="AC154" i="20"/>
  <c r="AV154" i="20"/>
  <c r="BA155" i="20" s="1"/>
  <c r="L235" i="11"/>
  <c r="D235" i="11" s="1"/>
  <c r="G235" i="11" s="1"/>
  <c r="I234" i="11"/>
  <c r="C235" i="11"/>
  <c r="M235" i="12"/>
  <c r="L235" i="12"/>
  <c r="M230" i="7"/>
  <c r="M229" i="7"/>
  <c r="L229" i="7"/>
  <c r="D229" i="7" s="1"/>
  <c r="G229" i="7" s="1"/>
  <c r="I228" i="6"/>
  <c r="I229" i="7"/>
  <c r="M229" i="8"/>
  <c r="L229" i="8"/>
  <c r="D229" i="8" s="1"/>
  <c r="G229" i="8" s="1"/>
  <c r="I229" i="8"/>
  <c r="C229" i="8"/>
  <c r="I234" i="12"/>
  <c r="C235" i="12"/>
  <c r="M235" i="9"/>
  <c r="L235" i="9"/>
  <c r="D235" i="9" s="1"/>
  <c r="G235" i="9" s="1"/>
  <c r="I234" i="9"/>
  <c r="C235" i="9"/>
  <c r="M235" i="10"/>
  <c r="L235" i="10"/>
  <c r="D235" i="10" s="1"/>
  <c r="G235" i="10" s="1"/>
  <c r="I234" i="10"/>
  <c r="C235" i="10"/>
  <c r="L228" i="6"/>
  <c r="M229" i="5"/>
  <c r="L229" i="5"/>
  <c r="D229" i="5" s="1"/>
  <c r="G229" i="5" s="1"/>
  <c r="I229" i="5"/>
  <c r="D228" i="6" l="1"/>
  <c r="G228" i="6" s="1"/>
  <c r="D235" i="12"/>
  <c r="G235" i="12" s="1"/>
  <c r="D89" i="25"/>
  <c r="I227" i="6"/>
  <c r="M228" i="7"/>
  <c r="L228" i="7"/>
  <c r="D228" i="7" s="1"/>
  <c r="G228" i="7" s="1"/>
  <c r="L234" i="11"/>
  <c r="D234" i="11" s="1"/>
  <c r="G234" i="11" s="1"/>
  <c r="I228" i="7"/>
  <c r="C228" i="7"/>
  <c r="M228" i="8"/>
  <c r="L228" i="8"/>
  <c r="I228" i="8"/>
  <c r="D228" i="8"/>
  <c r="G228" i="8" s="1"/>
  <c r="C228" i="8"/>
  <c r="M234" i="9"/>
  <c r="L234" i="9"/>
  <c r="D234" i="9" s="1"/>
  <c r="G234" i="9" s="1"/>
  <c r="I233" i="9"/>
  <c r="C234" i="9"/>
  <c r="I233" i="10"/>
  <c r="C234" i="10"/>
  <c r="M234" i="10"/>
  <c r="L234" i="10"/>
  <c r="D234" i="10" s="1"/>
  <c r="G234" i="10" s="1"/>
  <c r="I233" i="11"/>
  <c r="C234" i="11"/>
  <c r="M234" i="12"/>
  <c r="L234" i="12"/>
  <c r="I233" i="12"/>
  <c r="C234" i="12"/>
  <c r="I228" i="5"/>
  <c r="M227" i="6"/>
  <c r="L227" i="6"/>
  <c r="M228" i="5"/>
  <c r="L228" i="5"/>
  <c r="D228" i="5" s="1"/>
  <c r="G228" i="5" s="1"/>
  <c r="D227" i="6" l="1"/>
  <c r="G227" i="6" s="1"/>
  <c r="D234" i="12"/>
  <c r="G234" i="12" s="1"/>
  <c r="AA153" i="20"/>
  <c r="U152" i="20"/>
  <c r="X152" i="20" s="1"/>
  <c r="V152" i="20"/>
  <c r="Y152" i="20" s="1"/>
  <c r="AA152" i="20"/>
  <c r="AF152" i="20"/>
  <c r="AG152" i="20"/>
  <c r="AH152" i="20"/>
  <c r="AI152" i="20"/>
  <c r="AJ152" i="20"/>
  <c r="AK152" i="20"/>
  <c r="AL152" i="20"/>
  <c r="AM152" i="20"/>
  <c r="AN152" i="20"/>
  <c r="AO152" i="20"/>
  <c r="AP152" i="20"/>
  <c r="AQ152" i="20"/>
  <c r="AR152" i="20"/>
  <c r="BB153" i="20" s="1"/>
  <c r="AS152" i="20"/>
  <c r="BC153" i="20" s="1"/>
  <c r="AT152" i="20"/>
  <c r="AU152" i="20"/>
  <c r="AW152" i="20"/>
  <c r="AY152" i="20"/>
  <c r="AZ152" i="20"/>
  <c r="U153" i="20"/>
  <c r="X153" i="20" s="1"/>
  <c r="V153" i="20"/>
  <c r="AC153" i="20" s="1"/>
  <c r="AF153" i="20"/>
  <c r="AG153" i="20"/>
  <c r="AH153" i="20"/>
  <c r="AI153" i="20"/>
  <c r="AJ153" i="20"/>
  <c r="AK153" i="20"/>
  <c r="AL153" i="20"/>
  <c r="AM153" i="20"/>
  <c r="AN153" i="20"/>
  <c r="AO153" i="20"/>
  <c r="AP153" i="20"/>
  <c r="AQ153" i="20"/>
  <c r="AR153" i="20"/>
  <c r="AS153" i="20"/>
  <c r="BC154" i="20" s="1"/>
  <c r="AT153" i="20"/>
  <c r="AU153" i="20"/>
  <c r="AW153" i="20"/>
  <c r="AY153" i="20"/>
  <c r="AZ153" i="20"/>
  <c r="BD153" i="20"/>
  <c r="AX152" i="20" l="1"/>
  <c r="AE152" i="20"/>
  <c r="AD152" i="20"/>
  <c r="Z152" i="20"/>
  <c r="BB154" i="20"/>
  <c r="BD154" i="20"/>
  <c r="AD153" i="20"/>
  <c r="AX153" i="20"/>
  <c r="Z153" i="20"/>
  <c r="Y153" i="20"/>
  <c r="AV153" i="20"/>
  <c r="BA154" i="20" s="1"/>
  <c r="AB153" i="20"/>
  <c r="AV152" i="20"/>
  <c r="BA153" i="20" s="1"/>
  <c r="AB152" i="20"/>
  <c r="AE153" i="20"/>
  <c r="W153" i="20"/>
  <c r="W152" i="20"/>
  <c r="AC152" i="20"/>
  <c r="C233" i="11"/>
  <c r="M233" i="12"/>
  <c r="L233" i="12"/>
  <c r="D86" i="25"/>
  <c r="D87" i="25"/>
  <c r="D88" i="25"/>
  <c r="B89" i="25"/>
  <c r="B90" i="25"/>
  <c r="B91" i="25"/>
  <c r="B92" i="25"/>
  <c r="B88" i="25"/>
  <c r="I227" i="8"/>
  <c r="C227" i="8"/>
  <c r="M227" i="8"/>
  <c r="L227" i="8"/>
  <c r="D227" i="8" s="1"/>
  <c r="G227" i="8" s="1"/>
  <c r="C233" i="9"/>
  <c r="M233" i="9"/>
  <c r="L233" i="9"/>
  <c r="D233" i="9" s="1"/>
  <c r="G233" i="9" s="1"/>
  <c r="M233" i="10"/>
  <c r="L233" i="10"/>
  <c r="D233" i="10" s="1"/>
  <c r="G233" i="10" s="1"/>
  <c r="C233" i="10"/>
  <c r="C232" i="10"/>
  <c r="C233" i="12"/>
  <c r="L233" i="11"/>
  <c r="D233" i="11" s="1"/>
  <c r="G233" i="11" s="1"/>
  <c r="L227" i="7"/>
  <c r="D227" i="7" s="1"/>
  <c r="G227" i="7" s="1"/>
  <c r="M227" i="7"/>
  <c r="I227" i="7"/>
  <c r="C227" i="7"/>
  <c r="D233" i="12" l="1"/>
  <c r="G233" i="12" s="1"/>
  <c r="M226" i="6"/>
  <c r="L226" i="6"/>
  <c r="D226" i="6" s="1"/>
  <c r="M227" i="5"/>
  <c r="L227" i="5"/>
  <c r="D227" i="5" s="1"/>
  <c r="G227" i="5" s="1"/>
  <c r="I227" i="5"/>
  <c r="I226" i="8" l="1"/>
  <c r="L226" i="8"/>
  <c r="D226" i="8" s="1"/>
  <c r="G226" i="8" s="1"/>
  <c r="M226" i="8"/>
  <c r="C226" i="8"/>
  <c r="I232" i="12"/>
  <c r="I225" i="8"/>
  <c r="C225" i="8"/>
  <c r="I232" i="10"/>
  <c r="I232" i="9"/>
  <c r="I232" i="11"/>
  <c r="I226" i="6" l="1"/>
  <c r="G226" i="6"/>
  <c r="M232" i="12"/>
  <c r="L232" i="12"/>
  <c r="I231" i="10"/>
  <c r="M232" i="10"/>
  <c r="L232" i="10"/>
  <c r="D232" i="10" s="1"/>
  <c r="G232" i="10" s="1"/>
  <c r="L232" i="9"/>
  <c r="D232" i="9" s="1"/>
  <c r="G232" i="9" s="1"/>
  <c r="M232" i="9"/>
  <c r="I231" i="9"/>
  <c r="C232" i="9"/>
  <c r="B156" i="20"/>
  <c r="B155" i="20"/>
  <c r="B154" i="20"/>
  <c r="B153" i="20"/>
  <c r="B152" i="20"/>
  <c r="AA151" i="20"/>
  <c r="AF151" i="20"/>
  <c r="AG151" i="20"/>
  <c r="AH151" i="20"/>
  <c r="AI151" i="20"/>
  <c r="AJ151" i="20"/>
  <c r="AK151" i="20"/>
  <c r="AL151" i="20"/>
  <c r="AM151" i="20"/>
  <c r="AN151" i="20"/>
  <c r="AO151" i="20"/>
  <c r="AP151" i="20"/>
  <c r="AQ151" i="20"/>
  <c r="AR151" i="20"/>
  <c r="AS151" i="20"/>
  <c r="BC152" i="20" s="1"/>
  <c r="AT151" i="20"/>
  <c r="AU151" i="20"/>
  <c r="AW151" i="20"/>
  <c r="AY151" i="20"/>
  <c r="AZ151" i="20"/>
  <c r="U151" i="20"/>
  <c r="V151" i="20"/>
  <c r="AE151" i="20" s="1"/>
  <c r="I226" i="7"/>
  <c r="C226" i="7"/>
  <c r="M226" i="7"/>
  <c r="L226" i="7"/>
  <c r="D226" i="7" s="1"/>
  <c r="G226" i="7" s="1"/>
  <c r="L232" i="11"/>
  <c r="D232" i="11" s="1"/>
  <c r="G232" i="11" s="1"/>
  <c r="I231" i="11"/>
  <c r="C232" i="11"/>
  <c r="I231" i="12"/>
  <c r="C232" i="12"/>
  <c r="I225" i="6"/>
  <c r="M226" i="5"/>
  <c r="L226" i="5"/>
  <c r="D226" i="5" s="1"/>
  <c r="G226" i="5" s="1"/>
  <c r="I226" i="5"/>
  <c r="M230" i="6"/>
  <c r="M229" i="6"/>
  <c r="M228" i="6"/>
  <c r="M225" i="6"/>
  <c r="L225" i="6"/>
  <c r="D225" i="6" l="1"/>
  <c r="G225" i="6" s="1"/>
  <c r="D232" i="12"/>
  <c r="G232" i="12" s="1"/>
  <c r="BF153" i="20"/>
  <c r="BG153" i="20"/>
  <c r="BH153" i="20"/>
  <c r="BI153" i="20"/>
  <c r="BI155" i="20"/>
  <c r="BF155" i="20"/>
  <c r="BG155" i="20"/>
  <c r="BH155" i="20"/>
  <c r="BD152" i="20"/>
  <c r="BB152" i="20"/>
  <c r="BF154" i="20"/>
  <c r="BG154" i="20"/>
  <c r="BH154" i="20"/>
  <c r="BI154" i="20"/>
  <c r="BF152" i="20"/>
  <c r="BG152" i="20"/>
  <c r="BH152" i="20"/>
  <c r="BI152" i="20"/>
  <c r="BI156" i="20"/>
  <c r="BF156" i="20"/>
  <c r="BG156" i="20"/>
  <c r="BH156" i="20"/>
  <c r="Z151" i="20"/>
  <c r="AB151" i="20"/>
  <c r="X151" i="20"/>
  <c r="AX151" i="20"/>
  <c r="AD151" i="20"/>
  <c r="Y151" i="20"/>
  <c r="AC151" i="20"/>
  <c r="AV151" i="20"/>
  <c r="BA152" i="20" s="1"/>
  <c r="W151" i="20"/>
  <c r="I225" i="7"/>
  <c r="C225" i="7"/>
  <c r="L231" i="11"/>
  <c r="D231" i="11" s="1"/>
  <c r="G231" i="11" s="1"/>
  <c r="I230" i="11"/>
  <c r="C231" i="11"/>
  <c r="M231" i="12"/>
  <c r="L231" i="12"/>
  <c r="I230" i="12"/>
  <c r="C231" i="12"/>
  <c r="C228" i="10"/>
  <c r="I230" i="10"/>
  <c r="C231" i="10"/>
  <c r="L230" i="10"/>
  <c r="M230" i="10"/>
  <c r="L231" i="10"/>
  <c r="D231" i="10" s="1"/>
  <c r="G231" i="10" s="1"/>
  <c r="M231" i="10"/>
  <c r="L229" i="10"/>
  <c r="M229" i="10"/>
  <c r="C230" i="10"/>
  <c r="C229" i="10"/>
  <c r="M231" i="9"/>
  <c r="L231" i="9"/>
  <c r="D231" i="9" s="1"/>
  <c r="G231" i="9" s="1"/>
  <c r="I230" i="9"/>
  <c r="C231" i="9"/>
  <c r="M225" i="8"/>
  <c r="L225" i="8"/>
  <c r="D225" i="8" s="1"/>
  <c r="G225" i="8" s="1"/>
  <c r="M225" i="7"/>
  <c r="L225" i="7"/>
  <c r="D225" i="7" s="1"/>
  <c r="G225" i="7" s="1"/>
  <c r="I225" i="5"/>
  <c r="I224" i="6"/>
  <c r="M224" i="6"/>
  <c r="L224" i="6"/>
  <c r="M225" i="5"/>
  <c r="L225" i="5"/>
  <c r="D225" i="5" s="1"/>
  <c r="G225" i="5" s="1"/>
  <c r="D224" i="6" l="1"/>
  <c r="G224" i="6" s="1"/>
  <c r="D231" i="12"/>
  <c r="G231" i="12" s="1"/>
  <c r="BJ154" i="20"/>
  <c r="BJ155" i="20"/>
  <c r="BJ156" i="20"/>
  <c r="BJ152" i="20"/>
  <c r="BJ153" i="20"/>
  <c r="BJ7" i="20"/>
  <c r="U150" i="20"/>
  <c r="V150" i="20"/>
  <c r="Y150" i="20" s="1"/>
  <c r="AA150" i="20"/>
  <c r="AF150" i="20"/>
  <c r="AG150" i="20"/>
  <c r="AH150" i="20"/>
  <c r="AI150" i="20"/>
  <c r="AJ150" i="20"/>
  <c r="AK150" i="20"/>
  <c r="AL150" i="20"/>
  <c r="AM150" i="20"/>
  <c r="AN150" i="20"/>
  <c r="AO150" i="20"/>
  <c r="AP150" i="20"/>
  <c r="AQ150" i="20"/>
  <c r="AR150" i="20"/>
  <c r="AS150" i="20"/>
  <c r="BC151" i="20" s="1"/>
  <c r="AT150" i="20"/>
  <c r="AU150" i="20"/>
  <c r="AW150" i="20"/>
  <c r="AY150" i="20"/>
  <c r="AZ150" i="20"/>
  <c r="AB150" i="20" l="1"/>
  <c r="Z150" i="20"/>
  <c r="AV150" i="20"/>
  <c r="BA151" i="20" s="1"/>
  <c r="AD150" i="20"/>
  <c r="X150" i="20"/>
  <c r="AX150" i="20"/>
  <c r="AE150" i="20"/>
  <c r="BD151" i="20"/>
  <c r="BB151" i="20"/>
  <c r="W150" i="20"/>
  <c r="AC150" i="20"/>
  <c r="AG9" i="20" l="1"/>
  <c r="AG10" i="20"/>
  <c r="AG11" i="20"/>
  <c r="AG12" i="20"/>
  <c r="AG13" i="20"/>
  <c r="AG14" i="20"/>
  <c r="AG15" i="20"/>
  <c r="AG16" i="20"/>
  <c r="AG17" i="20"/>
  <c r="AG18" i="20"/>
  <c r="AG19" i="20"/>
  <c r="AG20" i="20"/>
  <c r="AG21" i="20"/>
  <c r="AG22" i="20"/>
  <c r="AG23" i="20"/>
  <c r="AG24" i="20"/>
  <c r="AG25" i="20"/>
  <c r="AG26" i="20"/>
  <c r="AG27" i="20"/>
  <c r="AG28" i="20"/>
  <c r="AG29" i="20"/>
  <c r="AG30" i="20"/>
  <c r="AG31" i="20"/>
  <c r="AG32" i="20"/>
  <c r="AG33" i="20"/>
  <c r="AG34" i="20"/>
  <c r="AG35" i="20"/>
  <c r="AG36" i="20"/>
  <c r="AG37" i="20"/>
  <c r="AG38" i="20"/>
  <c r="AG39" i="20"/>
  <c r="AG40" i="20"/>
  <c r="AG41" i="20"/>
  <c r="AG42" i="20"/>
  <c r="AG43" i="20"/>
  <c r="AG44" i="20"/>
  <c r="AG45" i="20"/>
  <c r="AG46" i="20"/>
  <c r="AG47" i="20"/>
  <c r="AG48" i="20"/>
  <c r="AG49" i="20"/>
  <c r="AG50" i="20"/>
  <c r="AG51" i="20"/>
  <c r="AG52" i="20"/>
  <c r="AG53" i="20"/>
  <c r="AG54" i="20"/>
  <c r="AG55" i="20"/>
  <c r="AG56" i="20"/>
  <c r="AG57" i="20"/>
  <c r="AG58" i="20"/>
  <c r="AG59" i="20"/>
  <c r="AG60" i="20"/>
  <c r="AG61" i="20"/>
  <c r="AG62" i="20"/>
  <c r="AG63" i="20"/>
  <c r="AG64" i="20"/>
  <c r="AG65" i="20"/>
  <c r="AG66" i="20"/>
  <c r="AG67" i="20"/>
  <c r="AG68" i="20"/>
  <c r="AG69" i="20"/>
  <c r="AG70" i="20"/>
  <c r="AG71" i="20"/>
  <c r="AG72" i="20"/>
  <c r="AG73" i="20"/>
  <c r="AG74" i="20"/>
  <c r="AG75" i="20"/>
  <c r="AG76" i="20"/>
  <c r="AG77" i="20"/>
  <c r="AG78" i="20"/>
  <c r="AG79" i="20"/>
  <c r="AG80" i="20"/>
  <c r="AG81" i="20"/>
  <c r="AG82" i="20"/>
  <c r="AG83" i="20"/>
  <c r="AG84" i="20"/>
  <c r="AG85" i="20"/>
  <c r="AG86" i="20"/>
  <c r="AG87" i="20"/>
  <c r="AG88" i="20"/>
  <c r="AG89" i="20"/>
  <c r="AG90" i="20"/>
  <c r="AG91" i="20"/>
  <c r="AG92" i="20"/>
  <c r="AG93" i="20"/>
  <c r="AG94" i="20"/>
  <c r="AG95" i="20"/>
  <c r="AG96" i="20"/>
  <c r="AG97" i="20"/>
  <c r="AG98" i="20"/>
  <c r="AG99" i="20"/>
  <c r="AG100" i="20"/>
  <c r="AG101" i="20"/>
  <c r="AG102" i="20"/>
  <c r="AG103" i="20"/>
  <c r="AG104" i="20"/>
  <c r="AG105" i="20"/>
  <c r="AG106" i="20"/>
  <c r="AG107" i="20"/>
  <c r="AG108" i="20"/>
  <c r="AG109" i="20"/>
  <c r="AG110" i="20"/>
  <c r="AG111" i="20"/>
  <c r="AG112" i="20"/>
  <c r="AG113" i="20"/>
  <c r="AG114" i="20"/>
  <c r="AG115" i="20"/>
  <c r="AG116" i="20"/>
  <c r="AG117" i="20"/>
  <c r="AG118" i="20"/>
  <c r="AG119" i="20"/>
  <c r="AG120" i="20"/>
  <c r="AG121" i="20"/>
  <c r="AG122" i="20"/>
  <c r="AG123" i="20"/>
  <c r="AG124" i="20"/>
  <c r="AG125" i="20"/>
  <c r="AG126" i="20"/>
  <c r="AG127" i="20"/>
  <c r="AG128" i="20"/>
  <c r="AG129" i="20"/>
  <c r="AG130" i="20"/>
  <c r="AG131" i="20"/>
  <c r="AG132" i="20"/>
  <c r="AG133" i="20"/>
  <c r="AG134" i="20"/>
  <c r="AG135" i="20"/>
  <c r="AG136" i="20"/>
  <c r="AG137" i="20"/>
  <c r="AG138" i="20"/>
  <c r="AG139" i="20"/>
  <c r="AG140" i="20"/>
  <c r="AG141" i="20"/>
  <c r="AG142" i="20"/>
  <c r="AG143" i="20"/>
  <c r="AG144" i="20"/>
  <c r="AG145" i="20"/>
  <c r="AG146" i="20"/>
  <c r="AG147" i="20"/>
  <c r="AG148" i="20"/>
  <c r="AG149" i="20"/>
  <c r="AG8" i="20"/>
  <c r="AF149" i="20"/>
  <c r="AF8" i="20"/>
  <c r="AF9" i="20"/>
  <c r="AF10" i="20"/>
  <c r="AF11" i="20"/>
  <c r="AF12" i="20"/>
  <c r="AF13" i="20"/>
  <c r="AF14" i="20"/>
  <c r="AF15" i="20"/>
  <c r="AF16" i="20"/>
  <c r="AF17" i="20"/>
  <c r="AF18" i="20"/>
  <c r="AF19" i="20"/>
  <c r="AF20" i="20"/>
  <c r="AF21" i="20"/>
  <c r="AF22" i="20"/>
  <c r="AF23" i="20"/>
  <c r="AF24" i="20"/>
  <c r="AF25" i="20"/>
  <c r="AF26" i="20"/>
  <c r="AF27" i="20"/>
  <c r="AF28" i="20"/>
  <c r="AF29" i="20"/>
  <c r="AF30" i="20"/>
  <c r="AF31" i="20"/>
  <c r="AF32" i="20"/>
  <c r="AF33" i="20"/>
  <c r="AF34" i="20"/>
  <c r="AF35" i="20"/>
  <c r="AF36" i="20"/>
  <c r="AF37" i="20"/>
  <c r="AF38" i="20"/>
  <c r="AF39" i="20"/>
  <c r="AF40" i="20"/>
  <c r="AF41" i="20"/>
  <c r="AF42" i="20"/>
  <c r="AF43" i="20"/>
  <c r="AF44" i="20"/>
  <c r="AF45" i="20"/>
  <c r="AF46" i="20"/>
  <c r="AF47" i="20"/>
  <c r="AF48" i="20"/>
  <c r="AF49" i="20"/>
  <c r="AF50" i="20"/>
  <c r="AF51" i="20"/>
  <c r="AF52" i="20"/>
  <c r="AF53" i="20"/>
  <c r="AF54" i="20"/>
  <c r="AF55" i="20"/>
  <c r="AF56" i="20"/>
  <c r="AF57" i="20"/>
  <c r="AF58" i="20"/>
  <c r="AF59" i="20"/>
  <c r="AF60" i="20"/>
  <c r="AF61" i="20"/>
  <c r="AF62" i="20"/>
  <c r="AF63" i="20"/>
  <c r="AF64" i="20"/>
  <c r="AF65" i="20"/>
  <c r="AF66" i="20"/>
  <c r="AF67" i="20"/>
  <c r="AF68" i="20"/>
  <c r="AF69" i="20"/>
  <c r="AF70" i="20"/>
  <c r="AF71" i="20"/>
  <c r="AF72" i="20"/>
  <c r="AF73" i="20"/>
  <c r="AF74" i="20"/>
  <c r="AF75" i="20"/>
  <c r="AF76" i="20"/>
  <c r="AF77" i="20"/>
  <c r="AF78" i="20"/>
  <c r="AF79" i="20"/>
  <c r="AF80" i="20"/>
  <c r="AF81" i="20"/>
  <c r="AF82" i="20"/>
  <c r="AF83" i="20"/>
  <c r="AF84" i="20"/>
  <c r="AF85" i="20"/>
  <c r="AF86" i="20"/>
  <c r="AF87" i="20"/>
  <c r="AF88" i="20"/>
  <c r="AF89" i="20"/>
  <c r="AF90" i="20"/>
  <c r="AF91" i="20"/>
  <c r="AF92" i="20"/>
  <c r="AF93" i="20"/>
  <c r="AF94" i="20"/>
  <c r="AF95" i="20"/>
  <c r="AF96" i="20"/>
  <c r="AF97" i="20"/>
  <c r="AF98" i="20"/>
  <c r="AF99" i="20"/>
  <c r="AF100" i="20"/>
  <c r="AF101" i="20"/>
  <c r="AF102" i="20"/>
  <c r="AF103" i="20"/>
  <c r="AF104" i="20"/>
  <c r="AF105" i="20"/>
  <c r="AF106" i="20"/>
  <c r="AF107" i="20"/>
  <c r="AF108" i="20"/>
  <c r="AF109" i="20"/>
  <c r="AF110" i="20"/>
  <c r="AF111" i="20"/>
  <c r="AF112" i="20"/>
  <c r="AF113" i="20"/>
  <c r="AF114" i="20"/>
  <c r="AF115" i="20"/>
  <c r="AF116" i="20"/>
  <c r="AF117" i="20"/>
  <c r="AF118" i="20"/>
  <c r="AF119" i="20"/>
  <c r="AF120" i="20"/>
  <c r="AF121" i="20"/>
  <c r="AF122" i="20"/>
  <c r="AF123" i="20"/>
  <c r="AF124" i="20"/>
  <c r="AF125" i="20"/>
  <c r="AF126" i="20"/>
  <c r="AF127" i="20"/>
  <c r="AF128" i="20"/>
  <c r="AF129" i="20"/>
  <c r="AF130" i="20"/>
  <c r="AF131" i="20"/>
  <c r="AF132" i="20"/>
  <c r="AF133" i="20"/>
  <c r="AF134" i="20"/>
  <c r="AF135" i="20"/>
  <c r="AF136" i="20"/>
  <c r="AF137" i="20"/>
  <c r="AF138" i="20"/>
  <c r="AF139" i="20"/>
  <c r="AF140" i="20"/>
  <c r="AF141" i="20"/>
  <c r="AF142" i="20"/>
  <c r="AF143" i="20"/>
  <c r="AF144" i="20"/>
  <c r="AF145" i="20"/>
  <c r="AF146" i="20"/>
  <c r="AF147" i="20"/>
  <c r="AF148" i="20"/>
  <c r="AF7" i="20"/>
  <c r="AD9" i="20"/>
  <c r="AE9" i="20"/>
  <c r="AD10" i="20"/>
  <c r="AE10" i="20"/>
  <c r="AD11" i="20"/>
  <c r="AE11" i="20"/>
  <c r="AD12" i="20"/>
  <c r="AE12" i="20"/>
  <c r="AD13" i="20"/>
  <c r="AE13" i="20"/>
  <c r="AD14" i="20"/>
  <c r="AE14" i="20"/>
  <c r="AD15" i="20"/>
  <c r="AE15" i="20"/>
  <c r="AD16" i="20"/>
  <c r="AE16" i="20"/>
  <c r="AD17" i="20"/>
  <c r="AE17" i="20"/>
  <c r="AD18" i="20"/>
  <c r="AE18" i="20"/>
  <c r="AD19" i="20"/>
  <c r="AE19" i="20"/>
  <c r="AD20" i="20"/>
  <c r="AE20" i="20"/>
  <c r="AD21" i="20"/>
  <c r="AE21" i="20"/>
  <c r="AD22" i="20"/>
  <c r="AE22" i="20"/>
  <c r="AD23" i="20"/>
  <c r="AE23" i="20"/>
  <c r="AD24" i="20"/>
  <c r="AE24" i="20"/>
  <c r="AD25" i="20"/>
  <c r="AE25" i="20"/>
  <c r="AD26" i="20"/>
  <c r="AE26" i="20"/>
  <c r="AD27" i="20"/>
  <c r="AE27" i="20"/>
  <c r="AD28" i="20"/>
  <c r="AE28" i="20"/>
  <c r="AD29" i="20"/>
  <c r="AE29" i="20"/>
  <c r="AD30" i="20"/>
  <c r="AE30" i="20"/>
  <c r="AD31" i="20"/>
  <c r="AE31" i="20"/>
  <c r="AD32" i="20"/>
  <c r="AE32" i="20"/>
  <c r="AD33" i="20"/>
  <c r="AE33" i="20"/>
  <c r="AD39" i="20"/>
  <c r="AD47" i="20"/>
  <c r="AE47" i="20"/>
  <c r="AD48" i="20"/>
  <c r="AE48" i="20"/>
  <c r="AD49" i="20"/>
  <c r="AE49" i="20"/>
  <c r="AD50" i="20"/>
  <c r="AE50" i="20"/>
  <c r="AD51" i="20"/>
  <c r="AE51" i="20"/>
  <c r="AD52" i="20"/>
  <c r="AE52" i="20"/>
  <c r="AE8" i="20"/>
  <c r="AD8" i="20"/>
  <c r="AA149" i="20" l="1"/>
  <c r="AH149" i="20"/>
  <c r="AI149" i="20"/>
  <c r="AJ149" i="20"/>
  <c r="AK149" i="20"/>
  <c r="AL149" i="20"/>
  <c r="AM149" i="20"/>
  <c r="AN149" i="20"/>
  <c r="AO149" i="20"/>
  <c r="AP149" i="20"/>
  <c r="AQ149" i="20"/>
  <c r="AR149" i="20"/>
  <c r="AS149" i="20"/>
  <c r="BC150" i="20" s="1"/>
  <c r="AT149" i="20"/>
  <c r="AU149" i="20"/>
  <c r="AW149" i="20"/>
  <c r="AY149" i="20"/>
  <c r="AZ149" i="20"/>
  <c r="V149" i="20"/>
  <c r="AE149" i="20" s="1"/>
  <c r="U149" i="20"/>
  <c r="D85" i="25"/>
  <c r="I224" i="7"/>
  <c r="I224" i="8"/>
  <c r="M224" i="8"/>
  <c r="L224" i="8"/>
  <c r="D224" i="8" s="1"/>
  <c r="G224" i="8" s="1"/>
  <c r="C224" i="8"/>
  <c r="I229" i="11"/>
  <c r="C230" i="11"/>
  <c r="L230" i="11"/>
  <c r="D230" i="11" s="1"/>
  <c r="G230" i="11" s="1"/>
  <c r="M224" i="7"/>
  <c r="L224" i="7"/>
  <c r="D224" i="7" s="1"/>
  <c r="G224" i="7" s="1"/>
  <c r="C224" i="7"/>
  <c r="I224" i="5"/>
  <c r="I223" i="6"/>
  <c r="M223" i="6"/>
  <c r="L223" i="6"/>
  <c r="M224" i="5"/>
  <c r="L224" i="5"/>
  <c r="D224" i="5" s="1"/>
  <c r="G224" i="5" s="1"/>
  <c r="M230" i="12"/>
  <c r="L230" i="12"/>
  <c r="I229" i="12"/>
  <c r="M230" i="9"/>
  <c r="L230" i="9"/>
  <c r="D230" i="9" s="1"/>
  <c r="G230" i="9" s="1"/>
  <c r="I229" i="9"/>
  <c r="C230" i="9"/>
  <c r="C230" i="12"/>
  <c r="D223" i="6" l="1"/>
  <c r="G223" i="6" s="1"/>
  <c r="D230" i="12"/>
  <c r="G230" i="12" s="1"/>
  <c r="AD149" i="20"/>
  <c r="Z149" i="20"/>
  <c r="X149" i="20"/>
  <c r="AX149" i="20"/>
  <c r="Y149" i="20"/>
  <c r="AC149" i="20"/>
  <c r="AV149" i="20"/>
  <c r="BA150" i="20" s="1"/>
  <c r="BD150" i="20"/>
  <c r="BB150" i="20"/>
  <c r="AB149" i="20"/>
  <c r="W149" i="20"/>
  <c r="D83" i="25" l="1"/>
  <c r="D84" i="25"/>
  <c r="I228" i="12"/>
  <c r="C229" i="12"/>
  <c r="I222" i="6"/>
  <c r="I219" i="7"/>
  <c r="I223" i="7"/>
  <c r="I222" i="7"/>
  <c r="C222" i="7"/>
  <c r="C223" i="7"/>
  <c r="L229" i="11"/>
  <c r="D229" i="11" s="1"/>
  <c r="G229" i="11" s="1"/>
  <c r="I228" i="11"/>
  <c r="C229" i="11"/>
  <c r="I228" i="9"/>
  <c r="C229" i="9"/>
  <c r="M229" i="9"/>
  <c r="L229" i="9"/>
  <c r="D229" i="9" s="1"/>
  <c r="G229" i="9" s="1"/>
  <c r="M223" i="8"/>
  <c r="L223" i="8"/>
  <c r="D223" i="8" s="1"/>
  <c r="G223" i="8" s="1"/>
  <c r="I223" i="8"/>
  <c r="C223" i="8"/>
  <c r="L222" i="7"/>
  <c r="D222" i="7" s="1"/>
  <c r="G222" i="7" s="1"/>
  <c r="M222" i="7"/>
  <c r="L223" i="7"/>
  <c r="D223" i="7" s="1"/>
  <c r="G223" i="7" s="1"/>
  <c r="M223" i="7"/>
  <c r="M222" i="6" l="1"/>
  <c r="L222" i="6"/>
  <c r="M223" i="5"/>
  <c r="L223" i="5"/>
  <c r="D223" i="5" s="1"/>
  <c r="G223" i="5" s="1"/>
  <c r="I223" i="5"/>
  <c r="M229" i="12"/>
  <c r="L229" i="12"/>
  <c r="D222" i="6" l="1"/>
  <c r="G222" i="6" s="1"/>
  <c r="D229" i="12"/>
  <c r="G229" i="12" s="1"/>
  <c r="U148" i="20"/>
  <c r="V148" i="20"/>
  <c r="AE148" i="20" s="1"/>
  <c r="AA148" i="20"/>
  <c r="AH148" i="20"/>
  <c r="AI148" i="20"/>
  <c r="AJ148" i="20"/>
  <c r="AK148" i="20"/>
  <c r="AL148" i="20"/>
  <c r="AM148" i="20"/>
  <c r="AN148" i="20"/>
  <c r="AO148" i="20"/>
  <c r="AP148" i="20"/>
  <c r="AQ148" i="20"/>
  <c r="AR148" i="20"/>
  <c r="AS148" i="20"/>
  <c r="BC149" i="20" s="1"/>
  <c r="AT148" i="20"/>
  <c r="AU148" i="20"/>
  <c r="AW148" i="20"/>
  <c r="AY148" i="20"/>
  <c r="AZ148" i="20"/>
  <c r="Z148" i="20" l="1"/>
  <c r="X148" i="20"/>
  <c r="AD148" i="20"/>
  <c r="BB149" i="20"/>
  <c r="BD149" i="20"/>
  <c r="W148" i="20"/>
  <c r="AX148" i="20"/>
  <c r="AC148" i="20"/>
  <c r="Y148" i="20"/>
  <c r="AV148" i="20"/>
  <c r="BA149" i="20" s="1"/>
  <c r="AB148" i="20"/>
  <c r="AA147" i="20"/>
  <c r="AH147" i="20"/>
  <c r="AI147" i="20"/>
  <c r="AJ147" i="20"/>
  <c r="AK147" i="20"/>
  <c r="AL147" i="20"/>
  <c r="AM147" i="20"/>
  <c r="AN147" i="20"/>
  <c r="AO147" i="20"/>
  <c r="AP147" i="20"/>
  <c r="AQ147" i="20"/>
  <c r="AR147" i="20"/>
  <c r="AS147" i="20"/>
  <c r="BC148" i="20" s="1"/>
  <c r="AT147" i="20"/>
  <c r="AU147" i="20"/>
  <c r="AW147" i="20"/>
  <c r="AY147" i="20"/>
  <c r="AZ147" i="20"/>
  <c r="V147" i="20"/>
  <c r="AE147" i="20" s="1"/>
  <c r="U147" i="20"/>
  <c r="B147" i="20"/>
  <c r="BF147" i="20" s="1"/>
  <c r="B148" i="20"/>
  <c r="BG148" i="20" s="1"/>
  <c r="B149" i="20"/>
  <c r="BF149" i="20" s="1"/>
  <c r="B150" i="20"/>
  <c r="BG150" i="20" s="1"/>
  <c r="B151" i="20"/>
  <c r="BF151" i="20" s="1"/>
  <c r="AD147" i="20" l="1"/>
  <c r="Z147" i="20"/>
  <c r="BH148" i="20"/>
  <c r="BI149" i="20"/>
  <c r="BH147" i="20"/>
  <c r="Y147" i="20"/>
  <c r="BI151" i="20"/>
  <c r="BI148" i="20"/>
  <c r="BG147" i="20"/>
  <c r="BH151" i="20"/>
  <c r="AC147" i="20"/>
  <c r="BG151" i="20"/>
  <c r="BI147" i="20"/>
  <c r="BD148" i="20"/>
  <c r="BB148" i="20"/>
  <c r="AB147" i="20"/>
  <c r="BH150" i="20"/>
  <c r="BH149" i="20"/>
  <c r="BG149" i="20"/>
  <c r="AX147" i="20"/>
  <c r="BF150" i="20"/>
  <c r="BI150" i="20"/>
  <c r="X147" i="20"/>
  <c r="AV147" i="20"/>
  <c r="BA148" i="20" s="1"/>
  <c r="W147" i="20"/>
  <c r="M228" i="12"/>
  <c r="L228" i="12"/>
  <c r="C228" i="11"/>
  <c r="L228" i="11"/>
  <c r="D228" i="11" s="1"/>
  <c r="G228" i="11" s="1"/>
  <c r="M228" i="10"/>
  <c r="L228" i="10"/>
  <c r="D228" i="10" s="1"/>
  <c r="G228" i="10" s="1"/>
  <c r="C228" i="9"/>
  <c r="M228" i="9"/>
  <c r="L228" i="9"/>
  <c r="D228" i="9" s="1"/>
  <c r="G228" i="9" s="1"/>
  <c r="M222" i="8"/>
  <c r="L222" i="8"/>
  <c r="D222" i="8" s="1"/>
  <c r="G222" i="8" s="1"/>
  <c r="I222" i="8"/>
  <c r="C222" i="8"/>
  <c r="C228" i="12"/>
  <c r="I221" i="6"/>
  <c r="M221" i="6"/>
  <c r="L221" i="6"/>
  <c r="M222" i="5"/>
  <c r="L222" i="5"/>
  <c r="D222" i="5" s="1"/>
  <c r="G222" i="5" s="1"/>
  <c r="I222" i="5"/>
  <c r="D221" i="6" l="1"/>
  <c r="G221" i="6" s="1"/>
  <c r="D228" i="12"/>
  <c r="G228" i="12" s="1"/>
  <c r="BJ147" i="20"/>
  <c r="BJ151" i="20"/>
  <c r="BF148" i="20"/>
  <c r="BJ148" i="20" s="1"/>
  <c r="BJ149" i="20"/>
  <c r="BJ150" i="20"/>
  <c r="B87" i="25"/>
  <c r="B86" i="25"/>
  <c r="B85" i="25"/>
  <c r="B84" i="25"/>
  <c r="B83" i="25"/>
  <c r="I227" i="10"/>
  <c r="I227" i="9"/>
  <c r="I227" i="11"/>
  <c r="I227" i="12"/>
  <c r="D81" i="25" l="1"/>
  <c r="D82" i="25"/>
  <c r="M227" i="12"/>
  <c r="L227" i="12"/>
  <c r="I226" i="12"/>
  <c r="C227" i="12"/>
  <c r="I226" i="11"/>
  <c r="C226" i="11"/>
  <c r="C227" i="11"/>
  <c r="I226" i="9"/>
  <c r="C227" i="9"/>
  <c r="M227" i="10"/>
  <c r="L227" i="10"/>
  <c r="D227" i="10" s="1"/>
  <c r="G227" i="10" s="1"/>
  <c r="I226" i="10"/>
  <c r="C226" i="10"/>
  <c r="C227" i="10"/>
  <c r="M227" i="9"/>
  <c r="L227" i="9"/>
  <c r="D227" i="9" s="1"/>
  <c r="G227" i="9" s="1"/>
  <c r="L227" i="11"/>
  <c r="D227" i="11" s="1"/>
  <c r="G227" i="11" s="1"/>
  <c r="M221" i="7"/>
  <c r="L221" i="7"/>
  <c r="D221" i="7" s="1"/>
  <c r="G221" i="7" s="1"/>
  <c r="I221" i="7"/>
  <c r="C221" i="7"/>
  <c r="M221" i="8"/>
  <c r="L221" i="8"/>
  <c r="D221" i="8" s="1"/>
  <c r="G221" i="8" s="1"/>
  <c r="I221" i="8"/>
  <c r="C221" i="8"/>
  <c r="I220" i="6"/>
  <c r="L220" i="6"/>
  <c r="M220" i="6"/>
  <c r="M221" i="5"/>
  <c r="L221" i="5"/>
  <c r="D221" i="5" s="1"/>
  <c r="G221" i="5" s="1"/>
  <c r="I221" i="5"/>
  <c r="D220" i="6" l="1"/>
  <c r="G220" i="6" s="1"/>
  <c r="D227" i="12"/>
  <c r="G227" i="12" s="1"/>
  <c r="AA146" i="20"/>
  <c r="AH146" i="20"/>
  <c r="AI146" i="20"/>
  <c r="AJ146" i="20"/>
  <c r="AK146" i="20"/>
  <c r="AL146" i="20"/>
  <c r="AM146" i="20"/>
  <c r="AN146" i="20"/>
  <c r="AO146" i="20"/>
  <c r="AP146" i="20"/>
  <c r="AQ146" i="20"/>
  <c r="AR146" i="20"/>
  <c r="AS146" i="20"/>
  <c r="BC147" i="20" s="1"/>
  <c r="AT146" i="20"/>
  <c r="AU146" i="20"/>
  <c r="AW146" i="20"/>
  <c r="AY146" i="20"/>
  <c r="AZ146" i="20"/>
  <c r="U146" i="20"/>
  <c r="V146" i="20"/>
  <c r="AE146" i="20" s="1"/>
  <c r="AD146" i="20" l="1"/>
  <c r="Z146" i="20"/>
  <c r="AC146" i="20"/>
  <c r="Y146" i="20"/>
  <c r="AV146" i="20"/>
  <c r="BA147" i="20" s="1"/>
  <c r="BB147" i="20"/>
  <c r="BD147" i="20"/>
  <c r="AB146" i="20"/>
  <c r="X146" i="20"/>
  <c r="W146" i="20"/>
  <c r="AX146" i="20"/>
  <c r="D80" i="25"/>
  <c r="AA145" i="20"/>
  <c r="AH145" i="20"/>
  <c r="AI145" i="20"/>
  <c r="AJ145" i="20"/>
  <c r="AK145" i="20"/>
  <c r="AL145" i="20"/>
  <c r="AM145" i="20"/>
  <c r="AN145" i="20"/>
  <c r="AO145" i="20"/>
  <c r="AP145" i="20"/>
  <c r="AQ145" i="20"/>
  <c r="AR145" i="20"/>
  <c r="AS145" i="20"/>
  <c r="BC146" i="20" s="1"/>
  <c r="AT145" i="20"/>
  <c r="AU145" i="20"/>
  <c r="AW145" i="20"/>
  <c r="AY145" i="20"/>
  <c r="AZ145" i="20"/>
  <c r="V145" i="20"/>
  <c r="AE145" i="20" s="1"/>
  <c r="U145" i="20"/>
  <c r="M226" i="10"/>
  <c r="L226" i="10"/>
  <c r="D226" i="10" s="1"/>
  <c r="I225" i="10"/>
  <c r="I225" i="9"/>
  <c r="C226" i="9"/>
  <c r="M226" i="12"/>
  <c r="L226" i="12"/>
  <c r="I225" i="12"/>
  <c r="C226" i="12"/>
  <c r="I220" i="8"/>
  <c r="C220" i="8"/>
  <c r="D226" i="12" l="1"/>
  <c r="G226" i="12" s="1"/>
  <c r="AD145" i="20"/>
  <c r="Z145" i="20"/>
  <c r="AX145" i="20"/>
  <c r="Y145" i="20"/>
  <c r="AC145" i="20"/>
  <c r="X145" i="20"/>
  <c r="AV145" i="20"/>
  <c r="BA146" i="20" s="1"/>
  <c r="BB146" i="20"/>
  <c r="BD146" i="20"/>
  <c r="AB145" i="20"/>
  <c r="W145" i="20"/>
  <c r="M220" i="8"/>
  <c r="L220" i="8"/>
  <c r="D220" i="8" s="1"/>
  <c r="G220" i="8" s="1"/>
  <c r="M226" i="9"/>
  <c r="L226" i="9"/>
  <c r="D226" i="9" s="1"/>
  <c r="G226" i="9" s="1"/>
  <c r="L226" i="11"/>
  <c r="M220" i="7"/>
  <c r="L220" i="7"/>
  <c r="D220" i="7" s="1"/>
  <c r="G220" i="7" s="1"/>
  <c r="I220" i="7"/>
  <c r="C219" i="7"/>
  <c r="C220" i="7"/>
  <c r="I218" i="6"/>
  <c r="I219" i="6"/>
  <c r="L219" i="6"/>
  <c r="D219" i="6" s="1"/>
  <c r="G219" i="6" s="1"/>
  <c r="M219" i="6"/>
  <c r="M220" i="5"/>
  <c r="L220" i="5"/>
  <c r="D220" i="5" s="1"/>
  <c r="G220" i="5" s="1"/>
  <c r="I220" i="5"/>
  <c r="I219" i="8" l="1"/>
  <c r="C219" i="8"/>
  <c r="M219" i="8"/>
  <c r="L219" i="8"/>
  <c r="D219" i="8" s="1"/>
  <c r="G219" i="8" s="1"/>
  <c r="I224" i="12"/>
  <c r="C225" i="12"/>
  <c r="I224" i="11"/>
  <c r="C225" i="11"/>
  <c r="M225" i="10"/>
  <c r="L225" i="10"/>
  <c r="D225" i="10" s="1"/>
  <c r="G225" i="10" s="1"/>
  <c r="I224" i="10"/>
  <c r="C225" i="10"/>
  <c r="M225" i="9"/>
  <c r="L225" i="9"/>
  <c r="D225" i="9" s="1"/>
  <c r="G225" i="9" s="1"/>
  <c r="I224" i="9"/>
  <c r="C225" i="9"/>
  <c r="M225" i="12"/>
  <c r="L225" i="12"/>
  <c r="L225" i="11"/>
  <c r="D225" i="11" s="1"/>
  <c r="G225" i="11" s="1"/>
  <c r="M219" i="7"/>
  <c r="L219" i="7"/>
  <c r="D219" i="7" s="1"/>
  <c r="G219" i="7" s="1"/>
  <c r="M218" i="6"/>
  <c r="L218" i="6"/>
  <c r="M219" i="5"/>
  <c r="L219" i="5"/>
  <c r="D219" i="5" s="1"/>
  <c r="G219" i="5" s="1"/>
  <c r="I219" i="5"/>
  <c r="D218" i="6" l="1"/>
  <c r="G218" i="6" s="1"/>
  <c r="D225" i="12"/>
  <c r="G225" i="12" s="1"/>
  <c r="AA144" i="20"/>
  <c r="AH144" i="20"/>
  <c r="AI144" i="20"/>
  <c r="AJ144" i="20"/>
  <c r="AK144" i="20"/>
  <c r="AL144" i="20"/>
  <c r="AM144" i="20"/>
  <c r="AN144" i="20"/>
  <c r="AO144" i="20"/>
  <c r="AP144" i="20"/>
  <c r="AQ144" i="20"/>
  <c r="AR144" i="20"/>
  <c r="AS144" i="20"/>
  <c r="BC145" i="20" s="1"/>
  <c r="AT144" i="20"/>
  <c r="AU144" i="20"/>
  <c r="AW144" i="20"/>
  <c r="AY144" i="20"/>
  <c r="AZ144" i="20"/>
  <c r="U144" i="20"/>
  <c r="V144" i="20"/>
  <c r="Z144" i="20" l="1"/>
  <c r="W144" i="20"/>
  <c r="AX144" i="20"/>
  <c r="Y144" i="20"/>
  <c r="AE144" i="20"/>
  <c r="AC144" i="20"/>
  <c r="BD145" i="20"/>
  <c r="BB145" i="20"/>
  <c r="X144" i="20"/>
  <c r="AD144" i="20"/>
  <c r="AV144" i="20"/>
  <c r="BA145" i="20" s="1"/>
  <c r="AB144" i="20"/>
  <c r="D79" i="25"/>
  <c r="D78" i="25"/>
  <c r="B78" i="25"/>
  <c r="B79" i="25"/>
  <c r="B80" i="25"/>
  <c r="B81" i="25"/>
  <c r="B82" i="25"/>
  <c r="M218" i="8"/>
  <c r="L218" i="8"/>
  <c r="D218" i="8" s="1"/>
  <c r="G218" i="8" s="1"/>
  <c r="I218" i="8"/>
  <c r="C218" i="8"/>
  <c r="M224" i="10"/>
  <c r="L224" i="10"/>
  <c r="D224" i="10" s="1"/>
  <c r="G224" i="10" s="1"/>
  <c r="I223" i="10"/>
  <c r="C224" i="10"/>
  <c r="I223" i="11"/>
  <c r="C224" i="11"/>
  <c r="I217" i="6"/>
  <c r="M224" i="12"/>
  <c r="L224" i="12"/>
  <c r="I223" i="12"/>
  <c r="C224" i="12"/>
  <c r="M224" i="9"/>
  <c r="L224" i="9"/>
  <c r="D224" i="9" s="1"/>
  <c r="G224" i="9" s="1"/>
  <c r="I223" i="9"/>
  <c r="C224" i="9"/>
  <c r="L224" i="11"/>
  <c r="D224" i="11" s="1"/>
  <c r="G224" i="11" s="1"/>
  <c r="M218" i="7"/>
  <c r="L218" i="7"/>
  <c r="D218" i="7" s="1"/>
  <c r="G218" i="7" s="1"/>
  <c r="I218" i="7"/>
  <c r="C218" i="7"/>
  <c r="M217" i="6"/>
  <c r="L217" i="6"/>
  <c r="M218" i="5"/>
  <c r="L218" i="5"/>
  <c r="D218" i="5" s="1"/>
  <c r="G218" i="5" s="1"/>
  <c r="I218" i="5"/>
  <c r="D217" i="6" l="1"/>
  <c r="G217" i="6" s="1"/>
  <c r="D224" i="12"/>
  <c r="G224" i="12" s="1"/>
  <c r="AA143" i="20"/>
  <c r="AH143" i="20"/>
  <c r="AI143" i="20"/>
  <c r="AJ143" i="20"/>
  <c r="AK143" i="20"/>
  <c r="AL143" i="20"/>
  <c r="AM143" i="20"/>
  <c r="AN143" i="20"/>
  <c r="AO143" i="20"/>
  <c r="AP143" i="20"/>
  <c r="AQ143" i="20"/>
  <c r="AR143" i="20"/>
  <c r="AS143" i="20"/>
  <c r="BC144" i="20" s="1"/>
  <c r="AT143" i="20"/>
  <c r="AU143" i="20"/>
  <c r="AW143" i="20"/>
  <c r="AY143" i="20"/>
  <c r="AZ143" i="20"/>
  <c r="V143" i="20"/>
  <c r="U143" i="20"/>
  <c r="Z143" i="20" l="1"/>
  <c r="AE143" i="20"/>
  <c r="AV143" i="20"/>
  <c r="BA144" i="20" s="1"/>
  <c r="X143" i="20"/>
  <c r="AD143" i="20"/>
  <c r="BD144" i="20"/>
  <c r="BB144" i="20"/>
  <c r="AB143" i="20"/>
  <c r="Y143" i="20"/>
  <c r="AC143" i="20"/>
  <c r="W143" i="20"/>
  <c r="AX143" i="20"/>
  <c r="I217" i="8"/>
  <c r="I216" i="6"/>
  <c r="I217" i="5"/>
  <c r="M217" i="5"/>
  <c r="L217" i="5"/>
  <c r="D217" i="5" s="1"/>
  <c r="G217" i="5" s="1"/>
  <c r="M216" i="6"/>
  <c r="L216" i="6"/>
  <c r="M217" i="7"/>
  <c r="L217" i="7"/>
  <c r="I217" i="7"/>
  <c r="D217" i="7"/>
  <c r="G217" i="7" s="1"/>
  <c r="C217" i="7"/>
  <c r="M217" i="8"/>
  <c r="L217" i="8"/>
  <c r="D217" i="8" s="1"/>
  <c r="G217" i="8" s="1"/>
  <c r="C217" i="8"/>
  <c r="L223" i="11"/>
  <c r="D223" i="11" s="1"/>
  <c r="G223" i="11" s="1"/>
  <c r="C223" i="11"/>
  <c r="M223" i="10"/>
  <c r="L223" i="10"/>
  <c r="D223" i="10" s="1"/>
  <c r="G223" i="10" s="1"/>
  <c r="C223" i="10"/>
  <c r="M223" i="9"/>
  <c r="L223" i="9"/>
  <c r="D223" i="9" s="1"/>
  <c r="G223" i="9" s="1"/>
  <c r="C223" i="9"/>
  <c r="C223" i="12"/>
  <c r="M223" i="12"/>
  <c r="L223" i="12"/>
  <c r="D216" i="6" l="1"/>
  <c r="G216" i="6" s="1"/>
  <c r="D223" i="12"/>
  <c r="G223" i="12" s="1"/>
  <c r="BB7" i="20"/>
  <c r="BA7" i="20"/>
  <c r="AA142" i="20"/>
  <c r="AH142" i="20"/>
  <c r="AI142" i="20"/>
  <c r="AJ142" i="20"/>
  <c r="AK142" i="20"/>
  <c r="AL142" i="20"/>
  <c r="AM142" i="20"/>
  <c r="AN142" i="20"/>
  <c r="AO142" i="20"/>
  <c r="AP142" i="20"/>
  <c r="AQ142" i="20"/>
  <c r="AR142" i="20"/>
  <c r="AS142" i="20"/>
  <c r="BC143" i="20" s="1"/>
  <c r="AT142" i="20"/>
  <c r="AU142" i="20"/>
  <c r="AW142" i="20"/>
  <c r="AY142" i="20"/>
  <c r="AZ142" i="20"/>
  <c r="V142" i="20"/>
  <c r="U142" i="20"/>
  <c r="AE142" i="20" l="1"/>
  <c r="AV142" i="20"/>
  <c r="BA143" i="20" s="1"/>
  <c r="X142" i="20"/>
  <c r="AD142" i="20"/>
  <c r="BD143" i="20"/>
  <c r="BB143" i="20"/>
  <c r="Y142" i="20"/>
  <c r="Z142" i="20"/>
  <c r="W142" i="20"/>
  <c r="AC142" i="20"/>
  <c r="AB142" i="20"/>
  <c r="AX142" i="20"/>
  <c r="B142" i="20"/>
  <c r="B146" i="20"/>
  <c r="B145" i="20"/>
  <c r="B144" i="20"/>
  <c r="B143" i="20"/>
  <c r="I222" i="11"/>
  <c r="I222" i="10"/>
  <c r="I222" i="9"/>
  <c r="I222" i="12"/>
  <c r="BF145" i="20" l="1"/>
  <c r="BG145" i="20"/>
  <c r="BH145" i="20"/>
  <c r="BI145" i="20"/>
  <c r="BF144" i="20"/>
  <c r="BG144" i="20"/>
  <c r="BH144" i="20"/>
  <c r="BI144" i="20"/>
  <c r="BG146" i="20"/>
  <c r="BH146" i="20"/>
  <c r="BI146" i="20"/>
  <c r="BF146" i="20"/>
  <c r="BF143" i="20"/>
  <c r="BG143" i="20"/>
  <c r="BI143" i="20"/>
  <c r="BH143" i="20"/>
  <c r="BI142" i="20"/>
  <c r="BF142" i="20"/>
  <c r="BG142" i="20"/>
  <c r="BH142" i="20"/>
  <c r="D75" i="25"/>
  <c r="D76" i="25"/>
  <c r="D77" i="25"/>
  <c r="I221" i="11"/>
  <c r="L222" i="11"/>
  <c r="D222" i="11" s="1"/>
  <c r="G222" i="11" s="1"/>
  <c r="C221" i="11"/>
  <c r="C222" i="11"/>
  <c r="I216" i="8"/>
  <c r="C216" i="8"/>
  <c r="I216" i="7"/>
  <c r="C216" i="7"/>
  <c r="G215" i="6"/>
  <c r="I215" i="6"/>
  <c r="M215" i="6"/>
  <c r="L215" i="6"/>
  <c r="D215" i="6" s="1"/>
  <c r="L216" i="5"/>
  <c r="D216" i="5" s="1"/>
  <c r="G216" i="5" s="1"/>
  <c r="I216" i="5"/>
  <c r="M216" i="8"/>
  <c r="L216" i="8"/>
  <c r="D216" i="8" s="1"/>
  <c r="G216" i="8" s="1"/>
  <c r="M216" i="7"/>
  <c r="L216" i="7"/>
  <c r="D216" i="7" s="1"/>
  <c r="G216" i="7" s="1"/>
  <c r="L221" i="11"/>
  <c r="L222" i="9"/>
  <c r="D222" i="9" s="1"/>
  <c r="G222" i="9" s="1"/>
  <c r="M222" i="9"/>
  <c r="M222" i="10"/>
  <c r="L222" i="10"/>
  <c r="D222" i="10" s="1"/>
  <c r="G222" i="10" s="1"/>
  <c r="I221" i="10"/>
  <c r="C222" i="10"/>
  <c r="I221" i="9"/>
  <c r="C222" i="9"/>
  <c r="M222" i="12"/>
  <c r="L222" i="12"/>
  <c r="I221" i="12"/>
  <c r="C222" i="12"/>
  <c r="D222" i="12" l="1"/>
  <c r="G222" i="12" s="1"/>
  <c r="BJ146" i="20"/>
  <c r="BJ142" i="20"/>
  <c r="BJ143" i="20"/>
  <c r="BJ144" i="20"/>
  <c r="BJ145" i="20"/>
  <c r="AA141" i="20"/>
  <c r="AH141" i="20"/>
  <c r="AI141" i="20"/>
  <c r="AJ141" i="20"/>
  <c r="AK141" i="20"/>
  <c r="AL141" i="20"/>
  <c r="AM141" i="20"/>
  <c r="AN141" i="20"/>
  <c r="AO141" i="20"/>
  <c r="AP141" i="20"/>
  <c r="AQ141" i="20"/>
  <c r="AR141" i="20"/>
  <c r="AS141" i="20"/>
  <c r="BC142" i="20" s="1"/>
  <c r="AT141" i="20"/>
  <c r="AU141" i="20"/>
  <c r="AW141" i="20"/>
  <c r="AY141" i="20"/>
  <c r="AZ141" i="20"/>
  <c r="U141" i="20"/>
  <c r="AD141" i="20" s="1"/>
  <c r="V141" i="20"/>
  <c r="AE141" i="20" s="1"/>
  <c r="AV141" i="20" l="1"/>
  <c r="BA142" i="20" s="1"/>
  <c r="BD142" i="20"/>
  <c r="BB142" i="20"/>
  <c r="Z141" i="20"/>
  <c r="AC141" i="20"/>
  <c r="AB141" i="20"/>
  <c r="AX141" i="20"/>
  <c r="Y141" i="20"/>
  <c r="W141" i="20"/>
  <c r="X141" i="20"/>
  <c r="AA140" i="20"/>
  <c r="AH140" i="20"/>
  <c r="AI140" i="20"/>
  <c r="AJ140" i="20"/>
  <c r="AK140" i="20"/>
  <c r="AL140" i="20"/>
  <c r="AM140" i="20"/>
  <c r="AN140" i="20"/>
  <c r="AO140" i="20"/>
  <c r="AP140" i="20"/>
  <c r="AQ140" i="20"/>
  <c r="AR140" i="20"/>
  <c r="AS140" i="20"/>
  <c r="BC141" i="20" s="1"/>
  <c r="AT140" i="20"/>
  <c r="AU140" i="20"/>
  <c r="AW140" i="20"/>
  <c r="AY140" i="20"/>
  <c r="AZ140" i="20"/>
  <c r="V140" i="20"/>
  <c r="U140" i="20"/>
  <c r="AD140" i="20" s="1"/>
  <c r="I220" i="10"/>
  <c r="C221" i="10"/>
  <c r="L221" i="10"/>
  <c r="D221" i="10" s="1"/>
  <c r="G221" i="10" s="1"/>
  <c r="M221" i="10"/>
  <c r="M221" i="9"/>
  <c r="L221" i="9"/>
  <c r="D221" i="9" s="1"/>
  <c r="G221" i="9" s="1"/>
  <c r="I220" i="9"/>
  <c r="C221" i="9"/>
  <c r="M221" i="12"/>
  <c r="L221" i="12"/>
  <c r="I220" i="12"/>
  <c r="C221" i="12"/>
  <c r="I215" i="8"/>
  <c r="C215" i="8"/>
  <c r="M215" i="8"/>
  <c r="L215" i="8"/>
  <c r="D215" i="8" s="1"/>
  <c r="G215" i="8" s="1"/>
  <c r="M215" i="7"/>
  <c r="L215" i="7"/>
  <c r="D215" i="7" s="1"/>
  <c r="G215" i="7" s="1"/>
  <c r="I215" i="7"/>
  <c r="C215" i="7"/>
  <c r="I214" i="6"/>
  <c r="I215" i="5"/>
  <c r="D221" i="12" l="1"/>
  <c r="G221" i="12" s="1"/>
  <c r="AC140" i="20"/>
  <c r="AE140" i="20"/>
  <c r="W140" i="20"/>
  <c r="Y140" i="20"/>
  <c r="BD141" i="20"/>
  <c r="BB141" i="20"/>
  <c r="AV140" i="20"/>
  <c r="BA141" i="20" s="1"/>
  <c r="AX140" i="20"/>
  <c r="Z140" i="20"/>
  <c r="AB140" i="20"/>
  <c r="X140" i="20"/>
  <c r="M214" i="6"/>
  <c r="L214" i="6"/>
  <c r="L215" i="5"/>
  <c r="D215" i="5" s="1"/>
  <c r="G215" i="5" s="1"/>
  <c r="D214" i="6" l="1"/>
  <c r="G214" i="6" s="1"/>
  <c r="AA139" i="20"/>
  <c r="AH139" i="20"/>
  <c r="AI139" i="20"/>
  <c r="AJ139" i="20"/>
  <c r="AK139" i="20"/>
  <c r="AL139" i="20"/>
  <c r="AM139" i="20"/>
  <c r="AN139" i="20"/>
  <c r="AO139" i="20"/>
  <c r="AP139" i="20"/>
  <c r="AQ139" i="20"/>
  <c r="AR139" i="20"/>
  <c r="AS139" i="20"/>
  <c r="BC140" i="20" s="1"/>
  <c r="AT139" i="20"/>
  <c r="AU139" i="20"/>
  <c r="AW139" i="20"/>
  <c r="AY139" i="20"/>
  <c r="AZ139" i="20"/>
  <c r="V139" i="20"/>
  <c r="U139" i="20"/>
  <c r="L220" i="11"/>
  <c r="I219" i="11"/>
  <c r="C220" i="11"/>
  <c r="M220" i="12"/>
  <c r="L220" i="12"/>
  <c r="I219" i="12"/>
  <c r="C220" i="12"/>
  <c r="I219" i="9"/>
  <c r="C220" i="9"/>
  <c r="I219" i="10"/>
  <c r="C219" i="10"/>
  <c r="C220" i="10"/>
  <c r="M219" i="10"/>
  <c r="M220" i="10"/>
  <c r="L220" i="10"/>
  <c r="D220" i="10" s="1"/>
  <c r="G220" i="10" s="1"/>
  <c r="L219" i="10"/>
  <c r="M220" i="9"/>
  <c r="L220" i="9"/>
  <c r="D220" i="9" s="1"/>
  <c r="G220" i="9" s="1"/>
  <c r="M214" i="8"/>
  <c r="L214" i="8"/>
  <c r="D214" i="8" s="1"/>
  <c r="G214" i="8" s="1"/>
  <c r="I214" i="8"/>
  <c r="C214" i="8"/>
  <c r="M214" i="7"/>
  <c r="L214" i="7"/>
  <c r="D214" i="7" s="1"/>
  <c r="I213" i="7"/>
  <c r="I214" i="7"/>
  <c r="C213" i="7"/>
  <c r="C214" i="7"/>
  <c r="I213" i="6"/>
  <c r="M213" i="6"/>
  <c r="L213" i="6"/>
  <c r="L214" i="5"/>
  <c r="I214" i="5"/>
  <c r="D214" i="5"/>
  <c r="G214" i="5" s="1"/>
  <c r="D213" i="6" l="1"/>
  <c r="G213" i="6" s="1"/>
  <c r="D220" i="12"/>
  <c r="G220" i="12" s="1"/>
  <c r="G214" i="7"/>
  <c r="D220" i="11"/>
  <c r="G220" i="11" s="1"/>
  <c r="AB139" i="20"/>
  <c r="AD139" i="20"/>
  <c r="Y139" i="20"/>
  <c r="AE139" i="20"/>
  <c r="W139" i="20"/>
  <c r="BD140" i="20"/>
  <c r="BB140" i="20"/>
  <c r="AV139" i="20"/>
  <c r="BA140" i="20" s="1"/>
  <c r="Z139" i="20"/>
  <c r="X139" i="20"/>
  <c r="AC139" i="20"/>
  <c r="AX139" i="20"/>
  <c r="AA138" i="20"/>
  <c r="AH138" i="20"/>
  <c r="AI138" i="20"/>
  <c r="AJ138" i="20"/>
  <c r="AK138" i="20"/>
  <c r="AL138" i="20"/>
  <c r="AM138" i="20"/>
  <c r="AN138" i="20"/>
  <c r="AO138" i="20"/>
  <c r="AP138" i="20"/>
  <c r="AQ138" i="20"/>
  <c r="AR138" i="20"/>
  <c r="AS138" i="20"/>
  <c r="BC139" i="20" s="1"/>
  <c r="AT138" i="20"/>
  <c r="AU138" i="20"/>
  <c r="AW138" i="20"/>
  <c r="AY138" i="20"/>
  <c r="AZ138" i="20"/>
  <c r="V138" i="20"/>
  <c r="AE138" i="20" s="1"/>
  <c r="U138" i="20"/>
  <c r="D74" i="25"/>
  <c r="M213" i="7"/>
  <c r="L213" i="7"/>
  <c r="D213" i="7" s="1"/>
  <c r="G213" i="7" s="1"/>
  <c r="I218" i="12"/>
  <c r="C219" i="12"/>
  <c r="M219" i="12"/>
  <c r="L219" i="12"/>
  <c r="I218" i="11"/>
  <c r="C219" i="11"/>
  <c r="L219" i="11"/>
  <c r="D219" i="11" s="1"/>
  <c r="G219" i="11" s="1"/>
  <c r="I218" i="9"/>
  <c r="C219" i="9"/>
  <c r="M219" i="9"/>
  <c r="L219" i="9"/>
  <c r="D219" i="9" s="1"/>
  <c r="G219" i="9" s="1"/>
  <c r="M213" i="8"/>
  <c r="L213" i="8"/>
  <c r="D213" i="8" s="1"/>
  <c r="G213" i="8" s="1"/>
  <c r="I213" i="8"/>
  <c r="C213" i="8"/>
  <c r="M212" i="6"/>
  <c r="L212" i="6"/>
  <c r="I212" i="6"/>
  <c r="L213" i="5"/>
  <c r="D213" i="5" s="1"/>
  <c r="G213" i="5" s="1"/>
  <c r="I213" i="5"/>
  <c r="D212" i="6" l="1"/>
  <c r="G212" i="6" s="1"/>
  <c r="D219" i="12"/>
  <c r="G219" i="12" s="1"/>
  <c r="AB138" i="20"/>
  <c r="AD138" i="20"/>
  <c r="BD139" i="20"/>
  <c r="BB139" i="20"/>
  <c r="AV138" i="20"/>
  <c r="BA139" i="20" s="1"/>
  <c r="Y138" i="20"/>
  <c r="AX138" i="20"/>
  <c r="X138" i="20"/>
  <c r="AC138" i="20"/>
  <c r="Z138" i="20"/>
  <c r="W138" i="20"/>
  <c r="D73" i="25"/>
  <c r="B77" i="25"/>
  <c r="B76" i="25"/>
  <c r="B75" i="25"/>
  <c r="B74" i="25"/>
  <c r="B73" i="25"/>
  <c r="I212" i="7"/>
  <c r="C212" i="7"/>
  <c r="I212" i="8"/>
  <c r="C212" i="8"/>
  <c r="M212" i="7"/>
  <c r="L212" i="7"/>
  <c r="D212" i="7" s="1"/>
  <c r="G212" i="7" s="1"/>
  <c r="M212" i="8"/>
  <c r="L212" i="8"/>
  <c r="D212" i="8" s="1"/>
  <c r="G212" i="8" s="1"/>
  <c r="L218" i="11"/>
  <c r="C218" i="11"/>
  <c r="C218" i="10"/>
  <c r="M218" i="10"/>
  <c r="L218" i="10"/>
  <c r="D218" i="10" s="1"/>
  <c r="G218" i="10" s="1"/>
  <c r="M218" i="9"/>
  <c r="L218" i="9"/>
  <c r="C218" i="9"/>
  <c r="M218" i="12"/>
  <c r="L218" i="12"/>
  <c r="D218" i="12" s="1"/>
  <c r="C218" i="12"/>
  <c r="I211" i="6"/>
  <c r="M211" i="6"/>
  <c r="L211" i="6"/>
  <c r="M212" i="5"/>
  <c r="M213" i="5"/>
  <c r="M214" i="5"/>
  <c r="M215" i="5"/>
  <c r="M216" i="5"/>
  <c r="L212" i="5"/>
  <c r="D212" i="5" s="1"/>
  <c r="G212" i="5" s="1"/>
  <c r="I212" i="5"/>
  <c r="D211" i="6" l="1"/>
  <c r="G211" i="6" s="1"/>
  <c r="D218" i="11"/>
  <c r="G218" i="11" s="1"/>
  <c r="G218" i="12"/>
  <c r="D218" i="9"/>
  <c r="G218" i="9" s="1"/>
  <c r="AA137" i="20"/>
  <c r="AH137" i="20"/>
  <c r="AI137" i="20"/>
  <c r="AJ137" i="20"/>
  <c r="AK137" i="20"/>
  <c r="AL137" i="20"/>
  <c r="AM137" i="20"/>
  <c r="AN137" i="20"/>
  <c r="AO137" i="20"/>
  <c r="AP137" i="20"/>
  <c r="AQ137" i="20"/>
  <c r="AR137" i="20"/>
  <c r="AS137" i="20"/>
  <c r="BC138" i="20" s="1"/>
  <c r="AT137" i="20"/>
  <c r="AU137" i="20"/>
  <c r="AW137" i="20"/>
  <c r="AY137" i="20"/>
  <c r="AZ137" i="20"/>
  <c r="V137" i="20"/>
  <c r="U137" i="20"/>
  <c r="AD137" i="20" s="1"/>
  <c r="Y137" i="20" l="1"/>
  <c r="AE137" i="20"/>
  <c r="W137" i="20"/>
  <c r="BD138" i="20"/>
  <c r="BB138" i="20"/>
  <c r="Z137" i="20"/>
  <c r="AV137" i="20"/>
  <c r="BA138" i="20" s="1"/>
  <c r="X137" i="20"/>
  <c r="AC137" i="20"/>
  <c r="AB137" i="20"/>
  <c r="AX137" i="20"/>
  <c r="B137" i="20"/>
  <c r="BG137" i="20" s="1"/>
  <c r="B138" i="20"/>
  <c r="BG138" i="20" s="1"/>
  <c r="B139" i="20"/>
  <c r="B140" i="20"/>
  <c r="B141" i="20"/>
  <c r="AA136" i="20"/>
  <c r="AH136" i="20"/>
  <c r="AI136" i="20"/>
  <c r="AJ136" i="20"/>
  <c r="AK136" i="20"/>
  <c r="AL136" i="20"/>
  <c r="AM136" i="20"/>
  <c r="AN136" i="20"/>
  <c r="AO136" i="20"/>
  <c r="AP136" i="20"/>
  <c r="AQ136" i="20"/>
  <c r="AR136" i="20"/>
  <c r="AS136" i="20"/>
  <c r="BC137" i="20" s="1"/>
  <c r="AT136" i="20"/>
  <c r="AU136" i="20"/>
  <c r="AW136" i="20"/>
  <c r="AY136" i="20"/>
  <c r="AZ136" i="20"/>
  <c r="V136" i="20"/>
  <c r="U136" i="20"/>
  <c r="AD136" i="20" s="1"/>
  <c r="Y136" i="20" l="1"/>
  <c r="AE136" i="20"/>
  <c r="BI138" i="20"/>
  <c r="Z136" i="20"/>
  <c r="BI137" i="20"/>
  <c r="AB136" i="20"/>
  <c r="X136" i="20"/>
  <c r="BD137" i="20"/>
  <c r="BB137" i="20"/>
  <c r="AV136" i="20"/>
  <c r="BA137" i="20" s="1"/>
  <c r="BG140" i="20"/>
  <c r="BI140" i="20"/>
  <c r="BF140" i="20"/>
  <c r="BH140" i="20"/>
  <c r="AC136" i="20"/>
  <c r="BG141" i="20"/>
  <c r="BH141" i="20"/>
  <c r="BI141" i="20"/>
  <c r="BF141" i="20"/>
  <c r="BF138" i="20"/>
  <c r="BF137" i="20"/>
  <c r="BG139" i="20"/>
  <c r="BI139" i="20"/>
  <c r="BF139" i="20"/>
  <c r="BH139" i="20"/>
  <c r="BH138" i="20"/>
  <c r="BH137" i="20"/>
  <c r="AX136" i="20"/>
  <c r="W136" i="20"/>
  <c r="I217" i="10"/>
  <c r="I217" i="9"/>
  <c r="I217" i="11"/>
  <c r="I217" i="12"/>
  <c r="BJ141" i="20" l="1"/>
  <c r="BJ139" i="20"/>
  <c r="BJ138" i="20"/>
  <c r="BJ137" i="20"/>
  <c r="BJ140" i="20"/>
  <c r="I216" i="11"/>
  <c r="C216" i="11"/>
  <c r="C217" i="11"/>
  <c r="M217" i="10"/>
  <c r="L217" i="10"/>
  <c r="I216" i="10"/>
  <c r="C216" i="10"/>
  <c r="C217" i="10"/>
  <c r="D69" i="25"/>
  <c r="D70" i="25"/>
  <c r="D71" i="25"/>
  <c r="D72" i="25"/>
  <c r="M217" i="9"/>
  <c r="L217" i="9"/>
  <c r="I216" i="9"/>
  <c r="C216" i="9"/>
  <c r="C217" i="9"/>
  <c r="M217" i="12"/>
  <c r="L217" i="12"/>
  <c r="D217" i="12" s="1"/>
  <c r="I216" i="12"/>
  <c r="C216" i="12"/>
  <c r="C217" i="12"/>
  <c r="M211" i="8"/>
  <c r="L211" i="8"/>
  <c r="D211" i="8" s="1"/>
  <c r="G211" i="8" s="1"/>
  <c r="I211" i="8"/>
  <c r="C211" i="8"/>
  <c r="L217" i="11"/>
  <c r="M211" i="7"/>
  <c r="L211" i="7"/>
  <c r="D211" i="7" s="1"/>
  <c r="G211" i="7" s="1"/>
  <c r="I211" i="7"/>
  <c r="C211" i="7"/>
  <c r="I210" i="6"/>
  <c r="M210" i="6"/>
  <c r="L210" i="6"/>
  <c r="M211" i="5"/>
  <c r="L211" i="5"/>
  <c r="D211" i="5" s="1"/>
  <c r="G211" i="5" s="1"/>
  <c r="I211" i="5"/>
  <c r="D210" i="6" l="1"/>
  <c r="G210" i="6" s="1"/>
  <c r="AA135" i="20"/>
  <c r="AH135" i="20"/>
  <c r="AI135" i="20"/>
  <c r="AJ135" i="20"/>
  <c r="AK135" i="20"/>
  <c r="AL135" i="20"/>
  <c r="AM135" i="20"/>
  <c r="AN135" i="20"/>
  <c r="AO135" i="20"/>
  <c r="AP135" i="20"/>
  <c r="AQ135" i="20"/>
  <c r="AR135" i="20"/>
  <c r="AS135" i="20"/>
  <c r="BC136" i="20" s="1"/>
  <c r="AT135" i="20"/>
  <c r="AU135" i="20"/>
  <c r="AW135" i="20"/>
  <c r="AY135" i="20"/>
  <c r="AZ135" i="20"/>
  <c r="V135" i="20"/>
  <c r="AE135" i="20" s="1"/>
  <c r="U135" i="20"/>
  <c r="AD135" i="20" s="1"/>
  <c r="M216" i="12"/>
  <c r="L216" i="12"/>
  <c r="L216" i="11"/>
  <c r="M216" i="10"/>
  <c r="L216" i="10"/>
  <c r="I215" i="10"/>
  <c r="I215" i="11"/>
  <c r="I215" i="12"/>
  <c r="I215" i="9"/>
  <c r="M216" i="9"/>
  <c r="L216" i="9"/>
  <c r="D216" i="9" s="1"/>
  <c r="G216" i="9" s="1"/>
  <c r="M210" i="8"/>
  <c r="L210" i="8"/>
  <c r="D210" i="8" s="1"/>
  <c r="G210" i="8" s="1"/>
  <c r="I210" i="8"/>
  <c r="C210" i="8"/>
  <c r="M210" i="7"/>
  <c r="L210" i="7"/>
  <c r="D210" i="7" s="1"/>
  <c r="G210" i="7" s="1"/>
  <c r="I210" i="7"/>
  <c r="C210" i="7"/>
  <c r="D216" i="12" l="1"/>
  <c r="G216" i="12" s="1"/>
  <c r="G217" i="12"/>
  <c r="D217" i="10"/>
  <c r="G217" i="10" s="1"/>
  <c r="D216" i="10"/>
  <c r="G216" i="10" s="1"/>
  <c r="D217" i="11"/>
  <c r="G217" i="11" s="1"/>
  <c r="D216" i="11"/>
  <c r="G216" i="11" s="1"/>
  <c r="D217" i="9"/>
  <c r="G217" i="9" s="1"/>
  <c r="Z135" i="20"/>
  <c r="BD136" i="20"/>
  <c r="BB136" i="20"/>
  <c r="AV135" i="20"/>
  <c r="BA136" i="20" s="1"/>
  <c r="AB135" i="20"/>
  <c r="X135" i="20"/>
  <c r="W135" i="20"/>
  <c r="AX135" i="20"/>
  <c r="AC135" i="20"/>
  <c r="Y135" i="20"/>
  <c r="M209" i="6" l="1"/>
  <c r="L209" i="6"/>
  <c r="D209" i="6" s="1"/>
  <c r="I209" i="6"/>
  <c r="M210" i="5"/>
  <c r="L210" i="5"/>
  <c r="D210" i="5" s="1"/>
  <c r="G210" i="5" s="1"/>
  <c r="I210" i="5"/>
  <c r="G209" i="6" l="1"/>
  <c r="M215" i="10"/>
  <c r="L215" i="10"/>
  <c r="D215" i="10" s="1"/>
  <c r="G215" i="10" s="1"/>
  <c r="I214" i="10"/>
  <c r="C215" i="10"/>
  <c r="I214" i="9"/>
  <c r="C215" i="9"/>
  <c r="M215" i="9"/>
  <c r="L215" i="9"/>
  <c r="D215" i="9" s="1"/>
  <c r="G215" i="9" s="1"/>
  <c r="L215" i="11"/>
  <c r="D215" i="11" s="1"/>
  <c r="G215" i="11" s="1"/>
  <c r="I214" i="11"/>
  <c r="C215" i="11"/>
  <c r="M215" i="12"/>
  <c r="L215" i="12"/>
  <c r="I214" i="12"/>
  <c r="C215" i="12"/>
  <c r="I209" i="8"/>
  <c r="C209" i="8"/>
  <c r="M209" i="8"/>
  <c r="L209" i="8"/>
  <c r="D209" i="8" s="1"/>
  <c r="G209" i="8" s="1"/>
  <c r="M209" i="7"/>
  <c r="L209" i="7"/>
  <c r="D209" i="7" s="1"/>
  <c r="G209" i="7" s="1"/>
  <c r="I209" i="7"/>
  <c r="C209" i="7"/>
  <c r="M208" i="6"/>
  <c r="L208" i="6"/>
  <c r="I208" i="6"/>
  <c r="M209" i="5"/>
  <c r="L209" i="5"/>
  <c r="D209" i="5" s="1"/>
  <c r="I209" i="5"/>
  <c r="D208" i="6" l="1"/>
  <c r="G208" i="6" s="1"/>
  <c r="D215" i="12"/>
  <c r="G215" i="12" s="1"/>
  <c r="G209" i="5"/>
  <c r="U133" i="20"/>
  <c r="V133" i="20"/>
  <c r="AA133" i="20"/>
  <c r="AH133" i="20"/>
  <c r="AI133" i="20"/>
  <c r="AJ133" i="20"/>
  <c r="AK133" i="20"/>
  <c r="AL133" i="20"/>
  <c r="AM133" i="20"/>
  <c r="AN133" i="20"/>
  <c r="AO133" i="20"/>
  <c r="AP133" i="20"/>
  <c r="AQ133" i="20"/>
  <c r="AR133" i="20"/>
  <c r="AS133" i="20"/>
  <c r="BC134" i="20" s="1"/>
  <c r="AT133" i="20"/>
  <c r="AU133" i="20"/>
  <c r="AW133" i="20"/>
  <c r="AY133" i="20"/>
  <c r="AZ133" i="20"/>
  <c r="U134" i="20"/>
  <c r="V134" i="20"/>
  <c r="AA134" i="20"/>
  <c r="AH134" i="20"/>
  <c r="AI134" i="20"/>
  <c r="AJ134" i="20"/>
  <c r="AK134" i="20"/>
  <c r="AL134" i="20"/>
  <c r="AM134" i="20"/>
  <c r="AN134" i="20"/>
  <c r="AO134" i="20"/>
  <c r="AP134" i="20"/>
  <c r="AQ134" i="20"/>
  <c r="AR134" i="20"/>
  <c r="AS134" i="20"/>
  <c r="BC135" i="20" s="1"/>
  <c r="AT134" i="20"/>
  <c r="AU134" i="20"/>
  <c r="AW134" i="20"/>
  <c r="AY134" i="20"/>
  <c r="AZ134" i="20"/>
  <c r="AX134" i="20" l="1"/>
  <c r="AE134" i="20"/>
  <c r="Y133" i="20"/>
  <c r="AE133" i="20"/>
  <c r="X134" i="20"/>
  <c r="AD134" i="20"/>
  <c r="AB133" i="20"/>
  <c r="AD133" i="20"/>
  <c r="BD135" i="20"/>
  <c r="BB135" i="20"/>
  <c r="BD134" i="20"/>
  <c r="BB134" i="20"/>
  <c r="W134" i="20"/>
  <c r="AV134" i="20"/>
  <c r="BA135" i="20" s="1"/>
  <c r="AX133" i="20"/>
  <c r="AV133" i="20"/>
  <c r="BA134" i="20" s="1"/>
  <c r="Z133" i="20"/>
  <c r="X133" i="20"/>
  <c r="W133" i="20"/>
  <c r="Y134" i="20"/>
  <c r="Z134" i="20"/>
  <c r="AC134" i="20"/>
  <c r="AB134" i="20"/>
  <c r="AC133" i="20"/>
  <c r="M208" i="8"/>
  <c r="L208" i="8"/>
  <c r="D208" i="8" s="1"/>
  <c r="G208" i="8" s="1"/>
  <c r="I208" i="8"/>
  <c r="C208" i="8"/>
  <c r="M208" i="7"/>
  <c r="L208" i="7"/>
  <c r="D208" i="7" s="1"/>
  <c r="G208" i="7" s="1"/>
  <c r="I208" i="7"/>
  <c r="C208" i="7"/>
  <c r="I207" i="6"/>
  <c r="L214" i="11"/>
  <c r="D214" i="11" s="1"/>
  <c r="G214" i="11" s="1"/>
  <c r="I213" i="11"/>
  <c r="C214" i="11"/>
  <c r="M214" i="12"/>
  <c r="L214" i="12"/>
  <c r="I213" i="12"/>
  <c r="C214" i="12"/>
  <c r="M214" i="10"/>
  <c r="L214" i="10"/>
  <c r="D214" i="10" s="1"/>
  <c r="G214" i="10" s="1"/>
  <c r="I213" i="10"/>
  <c r="C214" i="10"/>
  <c r="M214" i="9"/>
  <c r="L214" i="9"/>
  <c r="D214" i="9" s="1"/>
  <c r="G214" i="9" s="1"/>
  <c r="I213" i="9"/>
  <c r="C214" i="9"/>
  <c r="M207" i="6"/>
  <c r="L207" i="6"/>
  <c r="M208" i="5"/>
  <c r="L208" i="5"/>
  <c r="D208" i="5" s="1"/>
  <c r="G208" i="5" s="1"/>
  <c r="I208" i="5"/>
  <c r="D207" i="6" l="1"/>
  <c r="G207" i="6" s="1"/>
  <c r="D214" i="12"/>
  <c r="G214" i="12" s="1"/>
  <c r="D68" i="25"/>
  <c r="I207" i="8"/>
  <c r="C207" i="8"/>
  <c r="M213" i="10"/>
  <c r="L213" i="10"/>
  <c r="D213" i="10" s="1"/>
  <c r="G213" i="10" s="1"/>
  <c r="C213" i="10"/>
  <c r="L213" i="11"/>
  <c r="D213" i="11" s="1"/>
  <c r="G213" i="11" s="1"/>
  <c r="C213" i="11"/>
  <c r="M213" i="12"/>
  <c r="L213" i="12"/>
  <c r="C213" i="12"/>
  <c r="M213" i="9"/>
  <c r="L213" i="9"/>
  <c r="D213" i="9" s="1"/>
  <c r="G213" i="9" s="1"/>
  <c r="C213" i="9"/>
  <c r="M207" i="8"/>
  <c r="L207" i="8"/>
  <c r="D207" i="8" s="1"/>
  <c r="G207" i="8" s="1"/>
  <c r="M207" i="7"/>
  <c r="L207" i="7"/>
  <c r="D207" i="7" s="1"/>
  <c r="G207" i="7" s="1"/>
  <c r="I207" i="7"/>
  <c r="C207" i="7"/>
  <c r="I206" i="6"/>
  <c r="M206" i="6"/>
  <c r="L206" i="6"/>
  <c r="M207" i="5"/>
  <c r="L207" i="5"/>
  <c r="D207" i="5" s="1"/>
  <c r="G207" i="5" s="1"/>
  <c r="I207" i="5"/>
  <c r="D206" i="6" l="1"/>
  <c r="G206" i="6" s="1"/>
  <c r="D213" i="12"/>
  <c r="G213" i="12" s="1"/>
  <c r="AA132" i="20"/>
  <c r="AH132" i="20"/>
  <c r="AI132" i="20"/>
  <c r="AJ132" i="20"/>
  <c r="AK132" i="20"/>
  <c r="AL132" i="20"/>
  <c r="AM132" i="20"/>
  <c r="AN132" i="20"/>
  <c r="AO132" i="20"/>
  <c r="AP132" i="20"/>
  <c r="AQ132" i="20"/>
  <c r="AR132" i="20"/>
  <c r="AS132" i="20"/>
  <c r="BC133" i="20" s="1"/>
  <c r="AT132" i="20"/>
  <c r="AU132" i="20"/>
  <c r="AW132" i="20"/>
  <c r="AY132" i="20"/>
  <c r="AZ132" i="20"/>
  <c r="V132" i="20"/>
  <c r="U132" i="20"/>
  <c r="AD132" i="20" s="1"/>
  <c r="B72" i="25"/>
  <c r="B71" i="25"/>
  <c r="B70" i="25"/>
  <c r="B69" i="25"/>
  <c r="B68" i="25"/>
  <c r="B136" i="20"/>
  <c r="B135" i="20"/>
  <c r="B134" i="20"/>
  <c r="B133" i="20"/>
  <c r="B132" i="20"/>
  <c r="Y132" i="20" l="1"/>
  <c r="AE132" i="20"/>
  <c r="Z132" i="20"/>
  <c r="AB132" i="20"/>
  <c r="W132" i="20"/>
  <c r="BD133" i="20"/>
  <c r="BB133" i="20"/>
  <c r="X132" i="20"/>
  <c r="AV132" i="20"/>
  <c r="BH135" i="20"/>
  <c r="BG135" i="20"/>
  <c r="BF135" i="20"/>
  <c r="BI135" i="20"/>
  <c r="AC132" i="20"/>
  <c r="BF136" i="20"/>
  <c r="BH136" i="20"/>
  <c r="BG136" i="20"/>
  <c r="BI136" i="20"/>
  <c r="BI133" i="20"/>
  <c r="BG133" i="20"/>
  <c r="BH133" i="20"/>
  <c r="BI132" i="20"/>
  <c r="BG132" i="20"/>
  <c r="BF132" i="20"/>
  <c r="BH132" i="20"/>
  <c r="BI134" i="20"/>
  <c r="BF134" i="20"/>
  <c r="BH134" i="20"/>
  <c r="BG134" i="20"/>
  <c r="AX132" i="20"/>
  <c r="AA131" i="20"/>
  <c r="AH131" i="20"/>
  <c r="AI131" i="20"/>
  <c r="AJ131" i="20"/>
  <c r="AK131" i="20"/>
  <c r="AL131" i="20"/>
  <c r="AM131" i="20"/>
  <c r="AN131" i="20"/>
  <c r="AO131" i="20"/>
  <c r="AP131" i="20"/>
  <c r="AQ131" i="20"/>
  <c r="AR131" i="20"/>
  <c r="AS131" i="20"/>
  <c r="BC132" i="20" s="1"/>
  <c r="AT131" i="20"/>
  <c r="AU131" i="20"/>
  <c r="AW131" i="20"/>
  <c r="AY131" i="20"/>
  <c r="AZ131" i="20"/>
  <c r="V131" i="20"/>
  <c r="U131" i="20"/>
  <c r="BJ132" i="20" l="1"/>
  <c r="BJ135" i="20"/>
  <c r="BJ134" i="20"/>
  <c r="BJ136" i="20"/>
  <c r="AB131" i="20"/>
  <c r="AD131" i="20"/>
  <c r="AC131" i="20"/>
  <c r="AE131" i="20"/>
  <c r="BF133" i="20"/>
  <c r="BJ133" i="20" s="1"/>
  <c r="BA133" i="20"/>
  <c r="BD132" i="20"/>
  <c r="BB132" i="20"/>
  <c r="Y131" i="20"/>
  <c r="Z131" i="20"/>
  <c r="W131" i="20"/>
  <c r="AV131" i="20"/>
  <c r="BA132" i="20" s="1"/>
  <c r="AX131" i="20"/>
  <c r="X131" i="20"/>
  <c r="I212" i="12"/>
  <c r="M212" i="12"/>
  <c r="L212" i="12"/>
  <c r="I211" i="12"/>
  <c r="D212" i="12" l="1"/>
  <c r="G212" i="12" s="1"/>
  <c r="D67" i="25"/>
  <c r="M212" i="10" l="1"/>
  <c r="L212" i="10"/>
  <c r="I212" i="10"/>
  <c r="C212" i="10"/>
  <c r="I212" i="9"/>
  <c r="C212" i="9"/>
  <c r="M212" i="9"/>
  <c r="L212" i="9"/>
  <c r="M206" i="8"/>
  <c r="L206" i="8"/>
  <c r="D206" i="8" s="1"/>
  <c r="G206" i="8" s="1"/>
  <c r="I206" i="8"/>
  <c r="C206" i="8"/>
  <c r="C212" i="12"/>
  <c r="I212" i="11"/>
  <c r="C212" i="11"/>
  <c r="L212" i="11"/>
  <c r="M206" i="7"/>
  <c r="L206" i="7"/>
  <c r="D206" i="7" s="1"/>
  <c r="G206" i="7" s="1"/>
  <c r="I206" i="7"/>
  <c r="C206" i="7"/>
  <c r="M205" i="6"/>
  <c r="L205" i="6"/>
  <c r="I205" i="6"/>
  <c r="M206" i="5"/>
  <c r="L206" i="5"/>
  <c r="D206" i="5" s="1"/>
  <c r="G206" i="5" s="1"/>
  <c r="I206" i="5"/>
  <c r="D205" i="6" l="1"/>
  <c r="G205" i="6" s="1"/>
  <c r="AA130" i="20"/>
  <c r="AH130" i="20"/>
  <c r="AI130" i="20"/>
  <c r="AJ130" i="20"/>
  <c r="AK130" i="20"/>
  <c r="AL130" i="20"/>
  <c r="AM130" i="20"/>
  <c r="AN130" i="20"/>
  <c r="AO130" i="20"/>
  <c r="AP130" i="20"/>
  <c r="AQ130" i="20"/>
  <c r="AR130" i="20"/>
  <c r="AS130" i="20"/>
  <c r="BC131" i="20" s="1"/>
  <c r="AT130" i="20"/>
  <c r="AU130" i="20"/>
  <c r="AW130" i="20"/>
  <c r="AY130" i="20"/>
  <c r="AZ130" i="20"/>
  <c r="V130" i="20"/>
  <c r="U130" i="20"/>
  <c r="AD130" i="20" s="1"/>
  <c r="D66" i="25"/>
  <c r="D65" i="25"/>
  <c r="M211" i="10"/>
  <c r="L211" i="10"/>
  <c r="D211" i="10" s="1"/>
  <c r="G211" i="10" s="1"/>
  <c r="I210" i="10"/>
  <c r="C211" i="10"/>
  <c r="M211" i="9"/>
  <c r="L211" i="9"/>
  <c r="D211" i="9" s="1"/>
  <c r="G211" i="9" s="1"/>
  <c r="I210" i="9"/>
  <c r="C211" i="9"/>
  <c r="L211" i="11"/>
  <c r="D211" i="11" s="1"/>
  <c r="G211" i="11" s="1"/>
  <c r="I210" i="11"/>
  <c r="C211" i="11"/>
  <c r="M205" i="8"/>
  <c r="L205" i="8"/>
  <c r="D205" i="8" s="1"/>
  <c r="G205" i="8" s="1"/>
  <c r="I205" i="8"/>
  <c r="C205" i="8"/>
  <c r="M205" i="7"/>
  <c r="L205" i="7"/>
  <c r="D205" i="7" s="1"/>
  <c r="G205" i="7" s="1"/>
  <c r="I205" i="7"/>
  <c r="C205" i="7"/>
  <c r="I204" i="6"/>
  <c r="M204" i="6"/>
  <c r="L204" i="6"/>
  <c r="M205" i="5"/>
  <c r="L205" i="5"/>
  <c r="D205" i="5" s="1"/>
  <c r="G205" i="5" s="1"/>
  <c r="I205" i="5"/>
  <c r="M211" i="12"/>
  <c r="L211" i="12"/>
  <c r="I210" i="12"/>
  <c r="C211" i="12"/>
  <c r="D204" i="6" l="1"/>
  <c r="G204" i="6" s="1"/>
  <c r="D211" i="12"/>
  <c r="G211" i="12" s="1"/>
  <c r="Y130" i="20"/>
  <c r="AE130" i="20"/>
  <c r="Z130" i="20"/>
  <c r="BD131" i="20"/>
  <c r="BB131" i="20"/>
  <c r="W130" i="20"/>
  <c r="AC130" i="20"/>
  <c r="AV130" i="20"/>
  <c r="BA131" i="20" s="1"/>
  <c r="AB130" i="20"/>
  <c r="X130" i="20"/>
  <c r="AX130" i="20"/>
  <c r="W8" i="20"/>
  <c r="W9" i="20"/>
  <c r="W10" i="20"/>
  <c r="W11" i="20"/>
  <c r="W12" i="20"/>
  <c r="W13" i="20"/>
  <c r="W14" i="20"/>
  <c r="W15" i="20"/>
  <c r="W16" i="20"/>
  <c r="W17" i="20"/>
  <c r="W18" i="20"/>
  <c r="W19" i="20"/>
  <c r="W20" i="20"/>
  <c r="W21" i="20"/>
  <c r="W22" i="20"/>
  <c r="W23" i="20"/>
  <c r="W24" i="20"/>
  <c r="W25" i="20"/>
  <c r="W26" i="20"/>
  <c r="W27" i="20"/>
  <c r="W28" i="20"/>
  <c r="W29" i="20"/>
  <c r="W30" i="20"/>
  <c r="W31" i="20"/>
  <c r="W32" i="20"/>
  <c r="W33" i="20"/>
  <c r="W47" i="20"/>
  <c r="W48" i="20"/>
  <c r="W49" i="20"/>
  <c r="W50" i="20"/>
  <c r="W51" i="20"/>
  <c r="W52" i="20"/>
  <c r="W7" i="20"/>
  <c r="AA129" i="20"/>
  <c r="AH129" i="20"/>
  <c r="AI129" i="20"/>
  <c r="AJ129" i="20"/>
  <c r="AK129" i="20"/>
  <c r="AL129" i="20"/>
  <c r="AM129" i="20"/>
  <c r="AN129" i="20"/>
  <c r="AO129" i="20"/>
  <c r="AP129" i="20"/>
  <c r="AQ129" i="20"/>
  <c r="AR129" i="20"/>
  <c r="AS129" i="20"/>
  <c r="BC130" i="20" s="1"/>
  <c r="AT129" i="20"/>
  <c r="AU129" i="20"/>
  <c r="AW129" i="20"/>
  <c r="AY129" i="20"/>
  <c r="AZ129" i="20"/>
  <c r="V129" i="20"/>
  <c r="U129" i="20"/>
  <c r="AD129" i="20" s="1"/>
  <c r="D64" i="25"/>
  <c r="M210" i="10"/>
  <c r="L210" i="10"/>
  <c r="D210" i="10" s="1"/>
  <c r="G210" i="10" s="1"/>
  <c r="I209" i="10"/>
  <c r="C210" i="10"/>
  <c r="M210" i="9"/>
  <c r="L210" i="9"/>
  <c r="D210" i="9" s="1"/>
  <c r="G210" i="9" s="1"/>
  <c r="I209" i="9"/>
  <c r="C210" i="9"/>
  <c r="L210" i="11"/>
  <c r="D210" i="11" s="1"/>
  <c r="G210" i="11" s="1"/>
  <c r="I209" i="11"/>
  <c r="C210" i="11"/>
  <c r="M210" i="12"/>
  <c r="L210" i="12"/>
  <c r="I209" i="12"/>
  <c r="C210" i="12"/>
  <c r="I204" i="8"/>
  <c r="C204" i="8"/>
  <c r="M204" i="8"/>
  <c r="L204" i="8"/>
  <c r="D204" i="8" s="1"/>
  <c r="G204" i="8" s="1"/>
  <c r="M204" i="7"/>
  <c r="L204" i="7"/>
  <c r="D204" i="7" s="1"/>
  <c r="G204" i="7" s="1"/>
  <c r="I204" i="7"/>
  <c r="C204" i="7"/>
  <c r="I203" i="6"/>
  <c r="M203" i="6"/>
  <c r="L203" i="6"/>
  <c r="M204" i="5"/>
  <c r="L204" i="5"/>
  <c r="D204" i="5" s="1"/>
  <c r="G204" i="5" s="1"/>
  <c r="I204" i="5"/>
  <c r="D203" i="6" l="1"/>
  <c r="G203" i="6" s="1"/>
  <c r="D210" i="12"/>
  <c r="G210" i="12" s="1"/>
  <c r="AC129" i="20"/>
  <c r="AE129" i="20"/>
  <c r="BD130" i="20"/>
  <c r="BB130" i="20"/>
  <c r="Z129" i="20"/>
  <c r="AV129" i="20"/>
  <c r="BA130" i="20" s="1"/>
  <c r="AB129" i="20"/>
  <c r="W129" i="20"/>
  <c r="X129" i="20"/>
  <c r="AX129" i="20"/>
  <c r="Y129" i="20"/>
  <c r="AA128" i="20"/>
  <c r="AH128" i="20"/>
  <c r="AI128" i="20"/>
  <c r="AJ128" i="20"/>
  <c r="AK128" i="20"/>
  <c r="AL128" i="20"/>
  <c r="AM128" i="20"/>
  <c r="AN128" i="20"/>
  <c r="AO128" i="20"/>
  <c r="AP128" i="20"/>
  <c r="AQ128" i="20"/>
  <c r="AR128" i="20"/>
  <c r="AS128" i="20"/>
  <c r="BC129" i="20" s="1"/>
  <c r="AT128" i="20"/>
  <c r="AU128" i="20"/>
  <c r="AW128" i="20"/>
  <c r="AY128" i="20"/>
  <c r="AZ128" i="20"/>
  <c r="V128" i="20"/>
  <c r="AE128" i="20" s="1"/>
  <c r="U128" i="20"/>
  <c r="AD128" i="20" s="1"/>
  <c r="I202" i="6"/>
  <c r="M202" i="6"/>
  <c r="L202" i="6"/>
  <c r="M203" i="5"/>
  <c r="L203" i="5"/>
  <c r="D203" i="5" s="1"/>
  <c r="G203" i="5" s="1"/>
  <c r="I203" i="5"/>
  <c r="M209" i="10"/>
  <c r="L209" i="10"/>
  <c r="D209" i="10" s="1"/>
  <c r="G209" i="10" s="1"/>
  <c r="I208" i="10"/>
  <c r="C209" i="10"/>
  <c r="I208" i="11"/>
  <c r="C209" i="11"/>
  <c r="L209" i="11"/>
  <c r="D209" i="11" s="1"/>
  <c r="G209" i="11" s="1"/>
  <c r="M203" i="7"/>
  <c r="L203" i="7"/>
  <c r="D203" i="7" s="1"/>
  <c r="G203" i="7" s="1"/>
  <c r="I203" i="7"/>
  <c r="C203" i="7"/>
  <c r="M203" i="8"/>
  <c r="L203" i="8"/>
  <c r="D203" i="8" s="1"/>
  <c r="G203" i="8" s="1"/>
  <c r="I203" i="8"/>
  <c r="C203" i="8"/>
  <c r="M209" i="12"/>
  <c r="L209" i="12"/>
  <c r="I208" i="12"/>
  <c r="C209" i="12"/>
  <c r="M209" i="9"/>
  <c r="L209" i="9"/>
  <c r="D209" i="9" s="1"/>
  <c r="G209" i="9" s="1"/>
  <c r="C209" i="9"/>
  <c r="I208" i="9"/>
  <c r="D202" i="6" l="1"/>
  <c r="G202" i="6" s="1"/>
  <c r="D209" i="12"/>
  <c r="G209" i="12" s="1"/>
  <c r="AV128" i="20"/>
  <c r="BA129" i="20" s="1"/>
  <c r="BD129" i="20"/>
  <c r="BB129" i="20"/>
  <c r="Z128" i="20"/>
  <c r="Y128" i="20"/>
  <c r="AX128" i="20"/>
  <c r="W128" i="20"/>
  <c r="AC128" i="20"/>
  <c r="X128" i="20"/>
  <c r="AB128" i="20"/>
  <c r="M202" i="8"/>
  <c r="L202" i="8"/>
  <c r="D202" i="8" s="1"/>
  <c r="G202" i="8" s="1"/>
  <c r="D63" i="25"/>
  <c r="U126" i="20"/>
  <c r="AD126" i="20" s="1"/>
  <c r="V126" i="20"/>
  <c r="AE126" i="20" s="1"/>
  <c r="AA126" i="20"/>
  <c r="AH126" i="20"/>
  <c r="AI126" i="20"/>
  <c r="AJ126" i="20"/>
  <c r="AK126" i="20"/>
  <c r="AL126" i="20"/>
  <c r="AM126" i="20"/>
  <c r="AN126" i="20"/>
  <c r="AO126" i="20"/>
  <c r="AP126" i="20"/>
  <c r="AQ126" i="20"/>
  <c r="AR126" i="20"/>
  <c r="BB127" i="20" s="1"/>
  <c r="AS126" i="20"/>
  <c r="BC127" i="20" s="1"/>
  <c r="AT126" i="20"/>
  <c r="AU126" i="20"/>
  <c r="AW126" i="20"/>
  <c r="AY126" i="20"/>
  <c r="AZ126" i="20"/>
  <c r="U127" i="20"/>
  <c r="AD127" i="20" s="1"/>
  <c r="V127" i="20"/>
  <c r="AE127" i="20" s="1"/>
  <c r="AA127" i="20"/>
  <c r="AH127" i="20"/>
  <c r="AI127" i="20"/>
  <c r="AJ127" i="20"/>
  <c r="AK127" i="20"/>
  <c r="AL127" i="20"/>
  <c r="AM127" i="20"/>
  <c r="AN127" i="20"/>
  <c r="AO127" i="20"/>
  <c r="AP127" i="20"/>
  <c r="AQ127" i="20"/>
  <c r="AR127" i="20"/>
  <c r="AS127" i="20"/>
  <c r="BC128" i="20" s="1"/>
  <c r="AT127" i="20"/>
  <c r="AU127" i="20"/>
  <c r="AW127" i="20"/>
  <c r="AY127" i="20"/>
  <c r="AZ127" i="20"/>
  <c r="M208" i="9"/>
  <c r="L208" i="9"/>
  <c r="D208" i="9" s="1"/>
  <c r="G208" i="9" s="1"/>
  <c r="I202" i="8"/>
  <c r="C202" i="8"/>
  <c r="M202" i="7"/>
  <c r="L202" i="7"/>
  <c r="D202" i="7" s="1"/>
  <c r="G202" i="7" s="1"/>
  <c r="I202" i="7"/>
  <c r="C202" i="7"/>
  <c r="I201" i="6"/>
  <c r="M201" i="6"/>
  <c r="L201" i="6"/>
  <c r="D201" i="6" s="1"/>
  <c r="G201" i="6" s="1"/>
  <c r="C208" i="11"/>
  <c r="M208" i="10"/>
  <c r="L208" i="10"/>
  <c r="D208" i="10" s="1"/>
  <c r="G208" i="10" s="1"/>
  <c r="C208" i="10"/>
  <c r="L208" i="11"/>
  <c r="D208" i="11" s="1"/>
  <c r="G208" i="11" s="1"/>
  <c r="C208" i="9"/>
  <c r="M208" i="12"/>
  <c r="L208" i="12"/>
  <c r="D208" i="12" s="1"/>
  <c r="G208" i="12" s="1"/>
  <c r="C208" i="12"/>
  <c r="M202" i="5"/>
  <c r="L202" i="5"/>
  <c r="D202" i="5" s="1"/>
  <c r="G202" i="5" s="1"/>
  <c r="I202" i="5"/>
  <c r="BD127" i="20" l="1"/>
  <c r="BD128" i="20"/>
  <c r="BB128" i="20"/>
  <c r="AV127" i="20"/>
  <c r="BA128" i="20" s="1"/>
  <c r="AV126" i="20"/>
  <c r="BA127" i="20" s="1"/>
  <c r="X126" i="20"/>
  <c r="W126" i="20"/>
  <c r="Z127" i="20"/>
  <c r="W127" i="20"/>
  <c r="AX126" i="20"/>
  <c r="Z126" i="20"/>
  <c r="AX127" i="20"/>
  <c r="AC127" i="20"/>
  <c r="Y127" i="20"/>
  <c r="AC126" i="20"/>
  <c r="Y126" i="20"/>
  <c r="AB127" i="20"/>
  <c r="X127" i="20"/>
  <c r="AB126" i="20"/>
  <c r="AB9" i="20"/>
  <c r="AC9" i="20"/>
  <c r="AB10" i="20"/>
  <c r="AC10" i="20"/>
  <c r="AB11" i="20"/>
  <c r="AC11" i="20"/>
  <c r="AB12" i="20"/>
  <c r="AC12" i="20"/>
  <c r="AB13" i="20"/>
  <c r="AC13" i="20"/>
  <c r="AB14" i="20"/>
  <c r="AC14" i="20"/>
  <c r="AB15" i="20"/>
  <c r="AC15" i="20"/>
  <c r="AB16" i="20"/>
  <c r="AC16" i="20"/>
  <c r="AB17" i="20"/>
  <c r="AC17" i="20"/>
  <c r="AB18" i="20"/>
  <c r="AC18" i="20"/>
  <c r="AB19" i="20"/>
  <c r="AC19" i="20"/>
  <c r="AB20" i="20"/>
  <c r="AC20" i="20"/>
  <c r="AB21" i="20"/>
  <c r="AC21" i="20"/>
  <c r="AB22" i="20"/>
  <c r="AC22" i="20"/>
  <c r="AB23" i="20"/>
  <c r="AC23" i="20"/>
  <c r="AB24" i="20"/>
  <c r="AC24" i="20"/>
  <c r="AB25" i="20"/>
  <c r="AC25" i="20"/>
  <c r="AB26" i="20"/>
  <c r="AC26" i="20"/>
  <c r="AB27" i="20"/>
  <c r="AC27" i="20"/>
  <c r="AB28" i="20"/>
  <c r="AC28" i="20"/>
  <c r="AB29" i="20"/>
  <c r="AC29" i="20"/>
  <c r="AB30" i="20"/>
  <c r="AC30" i="20"/>
  <c r="AB31" i="20"/>
  <c r="AC31" i="20"/>
  <c r="AB32" i="20"/>
  <c r="AC32" i="20"/>
  <c r="AB33" i="20"/>
  <c r="AC33" i="20"/>
  <c r="AB39" i="20"/>
  <c r="AB47" i="20"/>
  <c r="AC47" i="20"/>
  <c r="AB48" i="20"/>
  <c r="AC48" i="20"/>
  <c r="AB49" i="20"/>
  <c r="AC49" i="20"/>
  <c r="AB50" i="20"/>
  <c r="AC50" i="20"/>
  <c r="AB51" i="20"/>
  <c r="AC51" i="20"/>
  <c r="AB52" i="20"/>
  <c r="AC52" i="20"/>
  <c r="AC8" i="20"/>
  <c r="AB8" i="20"/>
  <c r="D62" i="25"/>
  <c r="I207" i="10"/>
  <c r="I207" i="9"/>
  <c r="I207" i="11"/>
  <c r="I207" i="12"/>
  <c r="I206" i="10" l="1"/>
  <c r="C207" i="10"/>
  <c r="M207" i="10"/>
  <c r="L207" i="10"/>
  <c r="D207" i="10" s="1"/>
  <c r="G207" i="10" s="1"/>
  <c r="M201" i="8"/>
  <c r="L201" i="8"/>
  <c r="D201" i="8" s="1"/>
  <c r="G201" i="8" s="1"/>
  <c r="I201" i="8"/>
  <c r="C201" i="8"/>
  <c r="M207" i="12"/>
  <c r="L207" i="12"/>
  <c r="I206" i="12"/>
  <c r="C207" i="12"/>
  <c r="M206" i="9"/>
  <c r="M207" i="9"/>
  <c r="L207" i="9"/>
  <c r="D207" i="9" s="1"/>
  <c r="G207" i="9" s="1"/>
  <c r="I206" i="9"/>
  <c r="C207" i="9"/>
  <c r="I206" i="11"/>
  <c r="C206" i="11"/>
  <c r="C207" i="11"/>
  <c r="L206" i="11"/>
  <c r="L207" i="11"/>
  <c r="D207" i="11" s="1"/>
  <c r="G207" i="11" s="1"/>
  <c r="M201" i="7"/>
  <c r="L201" i="7"/>
  <c r="D201" i="7" s="1"/>
  <c r="G201" i="7" s="1"/>
  <c r="I201" i="7"/>
  <c r="C201" i="7"/>
  <c r="M200" i="6"/>
  <c r="L200" i="6"/>
  <c r="I200" i="6"/>
  <c r="I201" i="5"/>
  <c r="M201" i="5"/>
  <c r="L201" i="5"/>
  <c r="D201" i="5" s="1"/>
  <c r="G201" i="5" s="1"/>
  <c r="D200" i="6" l="1"/>
  <c r="G200" i="6" s="1"/>
  <c r="D207" i="12"/>
  <c r="G207" i="12" s="1"/>
  <c r="AA125" i="20"/>
  <c r="AH125" i="20"/>
  <c r="AI125" i="20"/>
  <c r="AJ125" i="20"/>
  <c r="AK125" i="20"/>
  <c r="AL125" i="20"/>
  <c r="AM125" i="20"/>
  <c r="AN125" i="20"/>
  <c r="AO125" i="20"/>
  <c r="AP125" i="20"/>
  <c r="AQ125" i="20"/>
  <c r="AR125" i="20"/>
  <c r="AS125" i="20"/>
  <c r="BC126" i="20" s="1"/>
  <c r="AT125" i="20"/>
  <c r="AU125" i="20"/>
  <c r="AW125" i="20"/>
  <c r="AY125" i="20"/>
  <c r="AZ125" i="20"/>
  <c r="V125" i="20"/>
  <c r="U125" i="20"/>
  <c r="AD125" i="20" s="1"/>
  <c r="D61" i="25"/>
  <c r="M200" i="7"/>
  <c r="L200" i="7"/>
  <c r="I200" i="7"/>
  <c r="C200" i="7"/>
  <c r="M200" i="8"/>
  <c r="L200" i="8"/>
  <c r="I200" i="8"/>
  <c r="C200" i="8"/>
  <c r="M206" i="10"/>
  <c r="L206" i="10"/>
  <c r="D206" i="10" s="1"/>
  <c r="G206" i="10" s="1"/>
  <c r="I205" i="10"/>
  <c r="C206" i="10"/>
  <c r="L206" i="9"/>
  <c r="D206" i="9" s="1"/>
  <c r="G206" i="9" s="1"/>
  <c r="I205" i="9"/>
  <c r="C206" i="9"/>
  <c r="M206" i="12"/>
  <c r="L206" i="12"/>
  <c r="I205" i="12"/>
  <c r="C206" i="12"/>
  <c r="I199" i="6"/>
  <c r="M199" i="6"/>
  <c r="L199" i="6"/>
  <c r="M200" i="5"/>
  <c r="L200" i="5"/>
  <c r="D200" i="5" s="1"/>
  <c r="G200" i="5" s="1"/>
  <c r="I200" i="5"/>
  <c r="D199" i="6" l="1"/>
  <c r="G199" i="6" s="1"/>
  <c r="D206" i="12"/>
  <c r="G206" i="12" s="1"/>
  <c r="D200" i="8"/>
  <c r="G200" i="8" s="1"/>
  <c r="D200" i="7"/>
  <c r="G200" i="7" s="1"/>
  <c r="AC125" i="20"/>
  <c r="AE125" i="20"/>
  <c r="AX125" i="20"/>
  <c r="BD126" i="20"/>
  <c r="BB126" i="20"/>
  <c r="Y125" i="20"/>
  <c r="W125" i="20"/>
  <c r="AB125" i="20"/>
  <c r="X125" i="20"/>
  <c r="AV125" i="20"/>
  <c r="BA126" i="20" s="1"/>
  <c r="Z125" i="20"/>
  <c r="AJ124" i="20"/>
  <c r="AJ123" i="20"/>
  <c r="U123" i="20"/>
  <c r="AD123" i="20" s="1"/>
  <c r="V123" i="20"/>
  <c r="AE123" i="20" s="1"/>
  <c r="AA123" i="20"/>
  <c r="AH123" i="20"/>
  <c r="AI123" i="20"/>
  <c r="AK123" i="20"/>
  <c r="AL123" i="20"/>
  <c r="AM123" i="20"/>
  <c r="AN123" i="20"/>
  <c r="AO123" i="20"/>
  <c r="AP123" i="20"/>
  <c r="AQ123" i="20"/>
  <c r="AR123" i="20"/>
  <c r="AS123" i="20"/>
  <c r="BC124" i="20" s="1"/>
  <c r="AT123" i="20"/>
  <c r="AU123" i="20"/>
  <c r="AW123" i="20"/>
  <c r="AY123" i="20"/>
  <c r="AZ123" i="20"/>
  <c r="U124" i="20"/>
  <c r="AD124" i="20" s="1"/>
  <c r="V124" i="20"/>
  <c r="AE124" i="20" s="1"/>
  <c r="AA124" i="20"/>
  <c r="AH124" i="20"/>
  <c r="AI124" i="20"/>
  <c r="AK124" i="20"/>
  <c r="AL124" i="20"/>
  <c r="AM124" i="20"/>
  <c r="AN124" i="20"/>
  <c r="AO124" i="20"/>
  <c r="AP124" i="20"/>
  <c r="AQ124" i="20"/>
  <c r="AR124" i="20"/>
  <c r="AS124" i="20"/>
  <c r="BC125" i="20" s="1"/>
  <c r="AT124" i="20"/>
  <c r="AU124" i="20"/>
  <c r="AW124" i="20"/>
  <c r="AY124" i="20"/>
  <c r="AZ124" i="20"/>
  <c r="D60" i="25"/>
  <c r="M199" i="8"/>
  <c r="L199" i="8"/>
  <c r="D199" i="8" s="1"/>
  <c r="G199" i="8" s="1"/>
  <c r="I199" i="8"/>
  <c r="C199" i="8"/>
  <c r="M205" i="10"/>
  <c r="L205" i="10"/>
  <c r="D205" i="10" s="1"/>
  <c r="G205" i="10" s="1"/>
  <c r="I204" i="10"/>
  <c r="C205" i="10"/>
  <c r="I204" i="11"/>
  <c r="C205" i="11"/>
  <c r="M205" i="12"/>
  <c r="L205" i="12"/>
  <c r="I204" i="12"/>
  <c r="C205" i="12"/>
  <c r="M205" i="9"/>
  <c r="L205" i="9"/>
  <c r="D205" i="9" s="1"/>
  <c r="G205" i="9" s="1"/>
  <c r="I204" i="9"/>
  <c r="C205" i="9"/>
  <c r="L205" i="11"/>
  <c r="D205" i="11" s="1"/>
  <c r="G205" i="11" s="1"/>
  <c r="M199" i="7"/>
  <c r="L199" i="7"/>
  <c r="D199" i="7" s="1"/>
  <c r="G199" i="7" s="1"/>
  <c r="I199" i="7"/>
  <c r="C199" i="7"/>
  <c r="C198" i="7"/>
  <c r="I198" i="6"/>
  <c r="M198" i="6"/>
  <c r="L198" i="6"/>
  <c r="M199" i="5"/>
  <c r="L199" i="5"/>
  <c r="D199" i="5" s="1"/>
  <c r="G199" i="5" s="1"/>
  <c r="I199" i="5"/>
  <c r="D198" i="6" l="1"/>
  <c r="G198" i="6" s="1"/>
  <c r="D205" i="12"/>
  <c r="G205" i="12" s="1"/>
  <c r="AX124" i="20"/>
  <c r="BD124" i="20"/>
  <c r="BB124" i="20"/>
  <c r="BD125" i="20"/>
  <c r="BB125" i="20"/>
  <c r="W124" i="20"/>
  <c r="AB124" i="20"/>
  <c r="X123" i="20"/>
  <c r="W123" i="20"/>
  <c r="AB123" i="20"/>
  <c r="X124" i="20"/>
  <c r="Y124" i="20"/>
  <c r="AC124" i="20"/>
  <c r="Z123" i="20"/>
  <c r="AC123" i="20"/>
  <c r="Y123" i="20"/>
  <c r="AV124" i="20"/>
  <c r="BA125" i="20" s="1"/>
  <c r="Z124" i="20"/>
  <c r="AX123" i="20"/>
  <c r="AV123" i="20"/>
  <c r="BA124" i="20" s="1"/>
  <c r="D59" i="25"/>
  <c r="I198" i="8"/>
  <c r="C198" i="8"/>
  <c r="M198" i="8"/>
  <c r="L198" i="8"/>
  <c r="D198" i="8" s="1"/>
  <c r="G198" i="8" s="1"/>
  <c r="I198" i="7"/>
  <c r="M198" i="7"/>
  <c r="L198" i="7"/>
  <c r="D198" i="7" s="1"/>
  <c r="G198" i="7" s="1"/>
  <c r="I197" i="6"/>
  <c r="L204" i="11"/>
  <c r="D204" i="11" s="1"/>
  <c r="G204" i="11" s="1"/>
  <c r="I203" i="11"/>
  <c r="C204" i="11"/>
  <c r="M204" i="10"/>
  <c r="L204" i="10"/>
  <c r="D204" i="10" s="1"/>
  <c r="G204" i="10" s="1"/>
  <c r="I203" i="10"/>
  <c r="C204" i="10"/>
  <c r="M204" i="9"/>
  <c r="L204" i="9"/>
  <c r="D204" i="9" s="1"/>
  <c r="G204" i="9" s="1"/>
  <c r="I203" i="9"/>
  <c r="C204" i="9"/>
  <c r="M204" i="12"/>
  <c r="L204" i="12"/>
  <c r="I203" i="12"/>
  <c r="C204" i="12"/>
  <c r="M197" i="6"/>
  <c r="L197" i="6"/>
  <c r="M198" i="5"/>
  <c r="L198" i="5"/>
  <c r="D198" i="5" s="1"/>
  <c r="G198" i="5" s="1"/>
  <c r="I198" i="5"/>
  <c r="D197" i="6" l="1"/>
  <c r="G197" i="6" s="1"/>
  <c r="D204" i="12"/>
  <c r="G204" i="12" s="1"/>
  <c r="D58" i="25"/>
  <c r="B58" i="25"/>
  <c r="B59" i="25"/>
  <c r="B60" i="25"/>
  <c r="B61" i="25"/>
  <c r="B62" i="25"/>
  <c r="B63" i="25"/>
  <c r="B64" i="25"/>
  <c r="B65" i="25"/>
  <c r="B66" i="25"/>
  <c r="B67" i="25"/>
  <c r="AA121" i="20"/>
  <c r="AH121" i="20"/>
  <c r="AI121" i="20"/>
  <c r="AJ121" i="20"/>
  <c r="AK121" i="20"/>
  <c r="AL121" i="20"/>
  <c r="AM121" i="20"/>
  <c r="AN121" i="20"/>
  <c r="AO121" i="20"/>
  <c r="AP121" i="20"/>
  <c r="AQ121" i="20"/>
  <c r="AR121" i="20"/>
  <c r="AS121" i="20"/>
  <c r="BC122" i="20" s="1"/>
  <c r="AT121" i="20"/>
  <c r="AU121" i="20"/>
  <c r="AW121" i="20"/>
  <c r="AY121" i="20"/>
  <c r="AZ121" i="20"/>
  <c r="AA122" i="20"/>
  <c r="AH122" i="20"/>
  <c r="AI122" i="20"/>
  <c r="AJ122" i="20"/>
  <c r="AK122" i="20"/>
  <c r="AL122" i="20"/>
  <c r="AM122" i="20"/>
  <c r="AN122" i="20"/>
  <c r="AO122" i="20"/>
  <c r="AP122" i="20"/>
  <c r="AQ122" i="20"/>
  <c r="AR122" i="20"/>
  <c r="AS122" i="20"/>
  <c r="BC123" i="20" s="1"/>
  <c r="AT122" i="20"/>
  <c r="AU122" i="20"/>
  <c r="AW122" i="20"/>
  <c r="AY122" i="20"/>
  <c r="AZ122" i="20"/>
  <c r="V122" i="20"/>
  <c r="U122" i="20"/>
  <c r="AD122" i="20" s="1"/>
  <c r="V121" i="20"/>
  <c r="U121" i="20"/>
  <c r="AD121" i="20" s="1"/>
  <c r="B122" i="20"/>
  <c r="B123" i="20"/>
  <c r="B124" i="20"/>
  <c r="B125" i="20"/>
  <c r="B126" i="20"/>
  <c r="B127" i="20"/>
  <c r="B128" i="20"/>
  <c r="B129" i="20"/>
  <c r="B130" i="20"/>
  <c r="B131" i="20"/>
  <c r="M203" i="12"/>
  <c r="L203" i="12"/>
  <c r="C203" i="12"/>
  <c r="I197" i="8"/>
  <c r="M197" i="8"/>
  <c r="L197" i="8"/>
  <c r="D197" i="8" s="1"/>
  <c r="G197" i="8" s="1"/>
  <c r="C197" i="8"/>
  <c r="C203" i="11"/>
  <c r="M203" i="10"/>
  <c r="L203" i="10"/>
  <c r="D203" i="10" s="1"/>
  <c r="G203" i="10" s="1"/>
  <c r="C203" i="10"/>
  <c r="M203" i="9"/>
  <c r="L203" i="9"/>
  <c r="D203" i="9" s="1"/>
  <c r="G203" i="9" s="1"/>
  <c r="C203" i="9"/>
  <c r="L203" i="11"/>
  <c r="D203" i="11" s="1"/>
  <c r="G203" i="11" s="1"/>
  <c r="M197" i="7"/>
  <c r="L197" i="7"/>
  <c r="D197" i="7" s="1"/>
  <c r="G197" i="7" s="1"/>
  <c r="I197" i="7"/>
  <c r="C197" i="7"/>
  <c r="I196" i="6"/>
  <c r="M196" i="6"/>
  <c r="L196" i="6"/>
  <c r="M197" i="5"/>
  <c r="L197" i="5"/>
  <c r="D197" i="5" s="1"/>
  <c r="G197" i="5" s="1"/>
  <c r="I197" i="5"/>
  <c r="D196" i="6" l="1"/>
  <c r="G196" i="6" s="1"/>
  <c r="D203" i="12"/>
  <c r="G203" i="12" s="1"/>
  <c r="AC122" i="20"/>
  <c r="AE122" i="20"/>
  <c r="AC121" i="20"/>
  <c r="AE121" i="20"/>
  <c r="BD122" i="20"/>
  <c r="BB122" i="20"/>
  <c r="BD123" i="20"/>
  <c r="BB123" i="20"/>
  <c r="Z121" i="20"/>
  <c r="AX122" i="20"/>
  <c r="BI131" i="20"/>
  <c r="BF131" i="20"/>
  <c r="BG131" i="20"/>
  <c r="BH131" i="20"/>
  <c r="BF127" i="20"/>
  <c r="BG127" i="20"/>
  <c r="BH127" i="20"/>
  <c r="BI127" i="20"/>
  <c r="BH123" i="20"/>
  <c r="BI123" i="20"/>
  <c r="BG123" i="20"/>
  <c r="AV121" i="20"/>
  <c r="BA122" i="20" s="1"/>
  <c r="BF130" i="20"/>
  <c r="BG130" i="20"/>
  <c r="BH130" i="20"/>
  <c r="BI130" i="20"/>
  <c r="BG126" i="20"/>
  <c r="BH126" i="20"/>
  <c r="BI126" i="20"/>
  <c r="BF126" i="20"/>
  <c r="BI122" i="20"/>
  <c r="BF122" i="20"/>
  <c r="BG122" i="20"/>
  <c r="BH122" i="20"/>
  <c r="Y121" i="20"/>
  <c r="Y122" i="20"/>
  <c r="BF129" i="20"/>
  <c r="BG129" i="20"/>
  <c r="BH129" i="20"/>
  <c r="BI129" i="20"/>
  <c r="BG125" i="20"/>
  <c r="BH125" i="20"/>
  <c r="BI125" i="20"/>
  <c r="BF125" i="20"/>
  <c r="W121" i="20"/>
  <c r="AB121" i="20"/>
  <c r="W122" i="20"/>
  <c r="AB122" i="20"/>
  <c r="AV122" i="20"/>
  <c r="Z122" i="20"/>
  <c r="AX121" i="20"/>
  <c r="BF128" i="20"/>
  <c r="BG128" i="20"/>
  <c r="BH128" i="20"/>
  <c r="BI128" i="20"/>
  <c r="BG124" i="20"/>
  <c r="BH124" i="20"/>
  <c r="BI124" i="20"/>
  <c r="BF124" i="20"/>
  <c r="X121" i="20"/>
  <c r="X122" i="20"/>
  <c r="I202" i="11"/>
  <c r="BJ128" i="20" l="1"/>
  <c r="BJ122" i="20"/>
  <c r="BJ131" i="20"/>
  <c r="BJ125" i="20"/>
  <c r="BJ124" i="20"/>
  <c r="BJ130" i="20"/>
  <c r="BJ127" i="20"/>
  <c r="BJ126" i="20"/>
  <c r="BJ129" i="20"/>
  <c r="BF123" i="20"/>
  <c r="BJ123" i="20" s="1"/>
  <c r="BA123" i="20"/>
  <c r="D56" i="25"/>
  <c r="D57" i="25"/>
  <c r="L202" i="10"/>
  <c r="I202" i="10"/>
  <c r="I202" i="9"/>
  <c r="I202" i="12"/>
  <c r="I199" i="9" l="1"/>
  <c r="I201" i="11"/>
  <c r="C202" i="11"/>
  <c r="L202" i="11"/>
  <c r="D202" i="11" s="1"/>
  <c r="G202" i="11" s="1"/>
  <c r="L201" i="11"/>
  <c r="D201" i="11" s="1"/>
  <c r="L196" i="7"/>
  <c r="D196" i="7"/>
  <c r="G196" i="7" s="1"/>
  <c r="I196" i="7"/>
  <c r="C196" i="7"/>
  <c r="L196" i="8"/>
  <c r="D196" i="8" s="1"/>
  <c r="G196" i="8" s="1"/>
  <c r="I196" i="8"/>
  <c r="C196" i="8"/>
  <c r="C202" i="10"/>
  <c r="L202" i="9"/>
  <c r="D202" i="9" s="1"/>
  <c r="G202" i="9" s="1"/>
  <c r="I201" i="9"/>
  <c r="C202" i="9"/>
  <c r="L202" i="12"/>
  <c r="I201" i="12"/>
  <c r="C202" i="12"/>
  <c r="L195" i="6"/>
  <c r="I195" i="6"/>
  <c r="L196" i="5"/>
  <c r="D196" i="5" s="1"/>
  <c r="G196" i="5" s="1"/>
  <c r="I196" i="5"/>
  <c r="D195" i="6" l="1"/>
  <c r="G195" i="6" s="1"/>
  <c r="D202" i="12"/>
  <c r="G202" i="12" s="1"/>
  <c r="AA120" i="20"/>
  <c r="AH120" i="20"/>
  <c r="AI120" i="20"/>
  <c r="AJ120" i="20"/>
  <c r="AK120" i="20"/>
  <c r="AL120" i="20"/>
  <c r="AM120" i="20"/>
  <c r="AN120" i="20"/>
  <c r="AO120" i="20"/>
  <c r="AP120" i="20"/>
  <c r="AQ120" i="20"/>
  <c r="AR120" i="20"/>
  <c r="AS120" i="20"/>
  <c r="BC121" i="20" s="1"/>
  <c r="AT120" i="20"/>
  <c r="AU120" i="20"/>
  <c r="AW120" i="20"/>
  <c r="AY120" i="20"/>
  <c r="AZ120" i="20"/>
  <c r="V120" i="20"/>
  <c r="U120" i="20"/>
  <c r="AX120" i="20" l="1"/>
  <c r="AD120" i="20"/>
  <c r="AC120" i="20"/>
  <c r="AE120" i="20"/>
  <c r="BD121" i="20"/>
  <c r="BB121" i="20"/>
  <c r="Y120" i="20"/>
  <c r="W120" i="20"/>
  <c r="AB120" i="20"/>
  <c r="X120" i="20"/>
  <c r="AV120" i="20"/>
  <c r="BA121" i="20" s="1"/>
  <c r="Z120" i="20"/>
  <c r="I199" i="11"/>
  <c r="L201" i="10"/>
  <c r="D201" i="10" s="1"/>
  <c r="G201" i="10"/>
  <c r="C201" i="10"/>
  <c r="L201" i="9"/>
  <c r="D201" i="9" s="1"/>
  <c r="G201" i="9" s="1"/>
  <c r="C201" i="9"/>
  <c r="G201" i="11"/>
  <c r="C201" i="11"/>
  <c r="L201" i="12"/>
  <c r="C201" i="12"/>
  <c r="L195" i="8"/>
  <c r="D195" i="8" s="1"/>
  <c r="G195" i="8" s="1"/>
  <c r="I195" i="8"/>
  <c r="C195" i="8"/>
  <c r="L195" i="7"/>
  <c r="D195" i="7" s="1"/>
  <c r="G195" i="7" s="1"/>
  <c r="I195" i="7"/>
  <c r="C195" i="7"/>
  <c r="I194" i="6"/>
  <c r="L194" i="6"/>
  <c r="L195" i="5"/>
  <c r="D195" i="5" s="1"/>
  <c r="G195" i="5" s="1"/>
  <c r="I195" i="5"/>
  <c r="D194" i="6" l="1"/>
  <c r="G194" i="6" s="1"/>
  <c r="D201" i="12"/>
  <c r="G201" i="12" s="1"/>
  <c r="AA119" i="20"/>
  <c r="AH119" i="20"/>
  <c r="AI119" i="20"/>
  <c r="AJ119" i="20"/>
  <c r="AK119" i="20"/>
  <c r="AL119" i="20"/>
  <c r="AM119" i="20"/>
  <c r="AN119" i="20"/>
  <c r="AO119" i="20"/>
  <c r="AP119" i="20"/>
  <c r="AQ119" i="20"/>
  <c r="AR119" i="20"/>
  <c r="AS119" i="20"/>
  <c r="BC120" i="20" s="1"/>
  <c r="AT119" i="20"/>
  <c r="AU119" i="20"/>
  <c r="AW119" i="20"/>
  <c r="AY119" i="20"/>
  <c r="AZ119" i="20"/>
  <c r="V119" i="20"/>
  <c r="U119" i="20"/>
  <c r="AD119" i="20" s="1"/>
  <c r="D54" i="25"/>
  <c r="D55" i="25"/>
  <c r="L194" i="8"/>
  <c r="D194" i="8" s="1"/>
  <c r="G194" i="8" s="1"/>
  <c r="I194" i="8"/>
  <c r="C194" i="8"/>
  <c r="AC119" i="20" l="1"/>
  <c r="AE119" i="20"/>
  <c r="AX119" i="20"/>
  <c r="BD120" i="20"/>
  <c r="BB120" i="20"/>
  <c r="Y119" i="20"/>
  <c r="W119" i="20"/>
  <c r="AB119" i="20"/>
  <c r="X119" i="20"/>
  <c r="AV119" i="20"/>
  <c r="BA120" i="20" s="1"/>
  <c r="Z119" i="20"/>
  <c r="I199" i="12"/>
  <c r="I200" i="12"/>
  <c r="C200" i="12"/>
  <c r="I200" i="10"/>
  <c r="C200" i="10"/>
  <c r="L200" i="10"/>
  <c r="L200" i="9"/>
  <c r="D200" i="9" s="1"/>
  <c r="G200" i="9" s="1"/>
  <c r="I200" i="9"/>
  <c r="C200" i="9"/>
  <c r="I200" i="11"/>
  <c r="C200" i="11"/>
  <c r="L200" i="11"/>
  <c r="D200" i="11" s="1"/>
  <c r="G200" i="11" s="1"/>
  <c r="L194" i="7"/>
  <c r="D194" i="7" s="1"/>
  <c r="G194" i="7" s="1"/>
  <c r="I194" i="7"/>
  <c r="C194" i="7"/>
  <c r="I193" i="6"/>
  <c r="L193" i="6"/>
  <c r="D193" i="6" s="1"/>
  <c r="G193" i="6" s="1"/>
  <c r="L194" i="5"/>
  <c r="D194" i="5" s="1"/>
  <c r="G194" i="5" s="1"/>
  <c r="L200" i="12"/>
  <c r="I194" i="5"/>
  <c r="D200" i="12" l="1"/>
  <c r="G200" i="12" s="1"/>
  <c r="AA118" i="20"/>
  <c r="AH118" i="20"/>
  <c r="AI118" i="20"/>
  <c r="AJ118" i="20"/>
  <c r="AK118" i="20"/>
  <c r="AL118" i="20"/>
  <c r="AM118" i="20"/>
  <c r="AN118" i="20"/>
  <c r="AO118" i="20"/>
  <c r="AP118" i="20"/>
  <c r="AQ118" i="20"/>
  <c r="AR118" i="20"/>
  <c r="AS118" i="20"/>
  <c r="BC119" i="20" s="1"/>
  <c r="AT118" i="20"/>
  <c r="AU118" i="20"/>
  <c r="AW118" i="20"/>
  <c r="AY118" i="20"/>
  <c r="AZ118" i="20"/>
  <c r="V118" i="20"/>
  <c r="U118" i="20"/>
  <c r="AX118" i="20" l="1"/>
  <c r="AD118" i="20"/>
  <c r="AC118" i="20"/>
  <c r="AE118" i="20"/>
  <c r="BD119" i="20"/>
  <c r="BB119" i="20"/>
  <c r="Y118" i="20"/>
  <c r="W118" i="20"/>
  <c r="AB118" i="20"/>
  <c r="X118" i="20"/>
  <c r="AV118" i="20"/>
  <c r="BA119" i="20" s="1"/>
  <c r="Z118" i="20"/>
  <c r="I198" i="11"/>
  <c r="C199" i="11"/>
  <c r="L199" i="10"/>
  <c r="D199" i="10" s="1"/>
  <c r="G199" i="10" s="1"/>
  <c r="I198" i="10"/>
  <c r="C199" i="10"/>
  <c r="L199" i="12"/>
  <c r="I198" i="12"/>
  <c r="C199" i="12"/>
  <c r="I193" i="8"/>
  <c r="C193" i="8"/>
  <c r="L193" i="8"/>
  <c r="D193" i="8" s="1"/>
  <c r="G193" i="8" s="1"/>
  <c r="L199" i="9"/>
  <c r="D199" i="9" s="1"/>
  <c r="G199" i="9" s="1"/>
  <c r="I198" i="9"/>
  <c r="C199" i="9"/>
  <c r="L199" i="11"/>
  <c r="D199" i="11" s="1"/>
  <c r="G199" i="11" s="1"/>
  <c r="L193" i="7"/>
  <c r="D193" i="7" s="1"/>
  <c r="G193" i="7" s="1"/>
  <c r="I193" i="7"/>
  <c r="C193" i="7"/>
  <c r="I192" i="6"/>
  <c r="L192" i="6"/>
  <c r="L193" i="5"/>
  <c r="D193" i="5" s="1"/>
  <c r="G193" i="5" s="1"/>
  <c r="I193" i="5"/>
  <c r="D192" i="6" l="1"/>
  <c r="G192" i="6" s="1"/>
  <c r="D199" i="12"/>
  <c r="G199" i="12" s="1"/>
  <c r="AA117" i="20"/>
  <c r="AH117" i="20"/>
  <c r="AI117" i="20"/>
  <c r="AJ117" i="20"/>
  <c r="AK117" i="20"/>
  <c r="AL117" i="20"/>
  <c r="AM117" i="20"/>
  <c r="AN117" i="20"/>
  <c r="AO117" i="20"/>
  <c r="AP117" i="20"/>
  <c r="AQ117" i="20"/>
  <c r="AR117" i="20"/>
  <c r="AS117" i="20"/>
  <c r="BC118" i="20" s="1"/>
  <c r="AT117" i="20"/>
  <c r="AU117" i="20"/>
  <c r="AW117" i="20"/>
  <c r="AY117" i="20"/>
  <c r="AZ117" i="20"/>
  <c r="V117" i="20"/>
  <c r="U117" i="20"/>
  <c r="AD117" i="20" s="1"/>
  <c r="D53" i="25"/>
  <c r="M198" i="10"/>
  <c r="L198" i="10"/>
  <c r="D198" i="10" s="1"/>
  <c r="G198" i="10" s="1"/>
  <c r="C198" i="10"/>
  <c r="I192" i="8"/>
  <c r="C192" i="8"/>
  <c r="M192" i="8"/>
  <c r="L192" i="8"/>
  <c r="D192" i="8" s="1"/>
  <c r="G192" i="8" s="1"/>
  <c r="M198" i="9"/>
  <c r="L198" i="9"/>
  <c r="D198" i="9" s="1"/>
  <c r="G198" i="9" s="1"/>
  <c r="C198" i="9"/>
  <c r="C198" i="11"/>
  <c r="M198" i="12"/>
  <c r="L198" i="12"/>
  <c r="C198" i="12"/>
  <c r="L198" i="11"/>
  <c r="D198" i="11" s="1"/>
  <c r="G198" i="11" s="1"/>
  <c r="M192" i="7"/>
  <c r="L192" i="7"/>
  <c r="D192" i="7" s="1"/>
  <c r="G192" i="7" s="1"/>
  <c r="I192" i="7"/>
  <c r="C192" i="7"/>
  <c r="I191" i="6"/>
  <c r="M191" i="6"/>
  <c r="L191" i="6"/>
  <c r="D191" i="6" s="1"/>
  <c r="G191" i="6" s="1"/>
  <c r="M192" i="5"/>
  <c r="L192" i="5"/>
  <c r="D192" i="5" s="1"/>
  <c r="G192" i="5" s="1"/>
  <c r="I192" i="5"/>
  <c r="D198" i="12" l="1"/>
  <c r="G198" i="12" s="1"/>
  <c r="AC117" i="20"/>
  <c r="AE117" i="20"/>
  <c r="AX117" i="20"/>
  <c r="BD118" i="20"/>
  <c r="BB118" i="20"/>
  <c r="Y117" i="20"/>
  <c r="W117" i="20"/>
  <c r="AB117" i="20"/>
  <c r="X117" i="20"/>
  <c r="AV117" i="20"/>
  <c r="BA118" i="20" s="1"/>
  <c r="Z117" i="20"/>
  <c r="AA116" i="20"/>
  <c r="AH116" i="20"/>
  <c r="AI116" i="20"/>
  <c r="AJ116" i="20"/>
  <c r="AK116" i="20"/>
  <c r="AL116" i="20"/>
  <c r="AM116" i="20"/>
  <c r="AN116" i="20"/>
  <c r="AO116" i="20"/>
  <c r="AP116" i="20"/>
  <c r="AQ116" i="20"/>
  <c r="AR116" i="20"/>
  <c r="AS116" i="20"/>
  <c r="BC117" i="20" s="1"/>
  <c r="AT116" i="20"/>
  <c r="AU116" i="20"/>
  <c r="AW116" i="20"/>
  <c r="AY116" i="20"/>
  <c r="AZ116" i="20"/>
  <c r="V116" i="20"/>
  <c r="U116" i="20"/>
  <c r="AD116" i="20" s="1"/>
  <c r="AC116" i="20" l="1"/>
  <c r="AE116" i="20"/>
  <c r="BD117" i="20"/>
  <c r="BB117" i="20"/>
  <c r="Y116" i="20"/>
  <c r="W116" i="20"/>
  <c r="AB116" i="20"/>
  <c r="AX116" i="20"/>
  <c r="X116" i="20"/>
  <c r="AV116" i="20"/>
  <c r="BA117" i="20" s="1"/>
  <c r="Z116" i="20"/>
  <c r="B116" i="20"/>
  <c r="B117" i="20"/>
  <c r="A199" i="10"/>
  <c r="M199" i="10" s="1"/>
  <c r="A199" i="9"/>
  <c r="M199" i="9" s="1"/>
  <c r="A199" i="11"/>
  <c r="M199" i="11" s="1"/>
  <c r="A199" i="12"/>
  <c r="M199" i="12" s="1"/>
  <c r="A193" i="8"/>
  <c r="A193" i="7"/>
  <c r="A192" i="6"/>
  <c r="A193" i="5"/>
  <c r="M193" i="5" s="1"/>
  <c r="A118" i="20"/>
  <c r="B118" i="20" s="1"/>
  <c r="A54" i="25"/>
  <c r="B54" i="25" s="1"/>
  <c r="B53" i="25"/>
  <c r="D52" i="25"/>
  <c r="I197" i="10"/>
  <c r="I197" i="9"/>
  <c r="I197" i="11"/>
  <c r="I197" i="12"/>
  <c r="A194" i="8" l="1"/>
  <c r="M193" i="8"/>
  <c r="A194" i="7"/>
  <c r="M193" i="7"/>
  <c r="A193" i="6"/>
  <c r="M192" i="6"/>
  <c r="A200" i="10"/>
  <c r="A200" i="9"/>
  <c r="M200" i="9" s="1"/>
  <c r="A200" i="12"/>
  <c r="A201" i="12" s="1"/>
  <c r="A200" i="11"/>
  <c r="A55" i="25"/>
  <c r="A201" i="9"/>
  <c r="BF118" i="20"/>
  <c r="BG118" i="20"/>
  <c r="BH118" i="20"/>
  <c r="BI118" i="20"/>
  <c r="BF117" i="20"/>
  <c r="BG117" i="20"/>
  <c r="BH117" i="20"/>
  <c r="BI117" i="20"/>
  <c r="BF116" i="20"/>
  <c r="BG116" i="20"/>
  <c r="BH116" i="20"/>
  <c r="A119" i="20"/>
  <c r="A194" i="5"/>
  <c r="M197" i="10"/>
  <c r="L197" i="10"/>
  <c r="D197" i="10" s="1"/>
  <c r="G197" i="10" s="1"/>
  <c r="I196" i="10"/>
  <c r="C197" i="10"/>
  <c r="I196" i="9"/>
  <c r="C197" i="9"/>
  <c r="M197" i="9"/>
  <c r="L197" i="9"/>
  <c r="D197" i="9" s="1"/>
  <c r="G197" i="9" s="1"/>
  <c r="L197" i="11"/>
  <c r="D197" i="11" s="1"/>
  <c r="G197" i="11" s="1"/>
  <c r="I196" i="11"/>
  <c r="C197" i="11"/>
  <c r="M197" i="12"/>
  <c r="L197" i="12"/>
  <c r="I196" i="12"/>
  <c r="C197" i="12"/>
  <c r="M190" i="8"/>
  <c r="M191" i="8"/>
  <c r="L191" i="8"/>
  <c r="D191" i="8" s="1"/>
  <c r="G191" i="8" s="1"/>
  <c r="I191" i="8"/>
  <c r="C191" i="8"/>
  <c r="M191" i="7"/>
  <c r="L191" i="7"/>
  <c r="D191" i="7" s="1"/>
  <c r="G191" i="7" s="1"/>
  <c r="I191" i="7"/>
  <c r="C191" i="7"/>
  <c r="I190" i="6"/>
  <c r="M190" i="6"/>
  <c r="L190" i="6"/>
  <c r="M191" i="5"/>
  <c r="L191" i="5"/>
  <c r="D191" i="5" s="1"/>
  <c r="G191" i="5" s="1"/>
  <c r="I191" i="5"/>
  <c r="D190" i="6" l="1"/>
  <c r="G190" i="6" s="1"/>
  <c r="D197" i="12"/>
  <c r="G197" i="12" s="1"/>
  <c r="A201" i="11"/>
  <c r="M201" i="11" s="1"/>
  <c r="M200" i="11"/>
  <c r="A195" i="8"/>
  <c r="M194" i="8"/>
  <c r="M200" i="12"/>
  <c r="A195" i="7"/>
  <c r="M194" i="7"/>
  <c r="A194" i="6"/>
  <c r="M193" i="6"/>
  <c r="A201" i="10"/>
  <c r="M200" i="10"/>
  <c r="B55" i="25"/>
  <c r="A56" i="25"/>
  <c r="A202" i="11"/>
  <c r="M202" i="11" s="1"/>
  <c r="A202" i="12"/>
  <c r="M202" i="12" s="1"/>
  <c r="M201" i="12"/>
  <c r="A202" i="9"/>
  <c r="M202" i="9" s="1"/>
  <c r="M201" i="9"/>
  <c r="BJ117" i="20"/>
  <c r="BJ118" i="20"/>
  <c r="A120" i="20"/>
  <c r="B119" i="20"/>
  <c r="A195" i="5"/>
  <c r="M194" i="5"/>
  <c r="U114" i="20"/>
  <c r="AD114" i="20" s="1"/>
  <c r="V114" i="20"/>
  <c r="AE114" i="20" s="1"/>
  <c r="AA114" i="20"/>
  <c r="AH114" i="20"/>
  <c r="AI114" i="20"/>
  <c r="AJ114" i="20"/>
  <c r="AK114" i="20"/>
  <c r="AL114" i="20"/>
  <c r="AM114" i="20"/>
  <c r="AN114" i="20"/>
  <c r="AO114" i="20"/>
  <c r="AP114" i="20"/>
  <c r="AQ114" i="20"/>
  <c r="AR114" i="20"/>
  <c r="AS114" i="20"/>
  <c r="BC115" i="20" s="1"/>
  <c r="AT114" i="20"/>
  <c r="AU114" i="20"/>
  <c r="AW114" i="20"/>
  <c r="AY114" i="20"/>
  <c r="AZ114" i="20"/>
  <c r="U115" i="20"/>
  <c r="AD115" i="20" s="1"/>
  <c r="V115" i="20"/>
  <c r="AA115" i="20"/>
  <c r="AH115" i="20"/>
  <c r="AI115" i="20"/>
  <c r="AJ115" i="20"/>
  <c r="AK115" i="20"/>
  <c r="AL115" i="20"/>
  <c r="AM115" i="20"/>
  <c r="AN115" i="20"/>
  <c r="AO115" i="20"/>
  <c r="AP115" i="20"/>
  <c r="AQ115" i="20"/>
  <c r="AR115" i="20"/>
  <c r="AS115" i="20"/>
  <c r="BC116" i="20" s="1"/>
  <c r="AT115" i="20"/>
  <c r="AU115" i="20"/>
  <c r="AW115" i="20"/>
  <c r="AY115" i="20"/>
  <c r="AZ115" i="20"/>
  <c r="A196" i="8" l="1"/>
  <c r="M196" i="8" s="1"/>
  <c r="M195" i="8"/>
  <c r="A196" i="7"/>
  <c r="M196" i="7" s="1"/>
  <c r="M195" i="7"/>
  <c r="A195" i="6"/>
  <c r="M195" i="6" s="1"/>
  <c r="M194" i="6"/>
  <c r="A202" i="10"/>
  <c r="M202" i="10" s="1"/>
  <c r="M201" i="10"/>
  <c r="B56" i="25"/>
  <c r="A57" i="25"/>
  <c r="B57" i="25" s="1"/>
  <c r="AC115" i="20"/>
  <c r="AE115" i="20"/>
  <c r="AX115" i="20"/>
  <c r="BD116" i="20"/>
  <c r="BB116" i="20"/>
  <c r="BD115" i="20"/>
  <c r="BB115" i="20"/>
  <c r="Z115" i="20"/>
  <c r="AV115" i="20"/>
  <c r="W115" i="20"/>
  <c r="AB115" i="20"/>
  <c r="Z114" i="20"/>
  <c r="AC114" i="20"/>
  <c r="BH119" i="20"/>
  <c r="BI119" i="20"/>
  <c r="BF119" i="20"/>
  <c r="BG119" i="20"/>
  <c r="Y115" i="20"/>
  <c r="X114" i="20"/>
  <c r="W114" i="20"/>
  <c r="AB114" i="20"/>
  <c r="A121" i="20"/>
  <c r="B121" i="20" s="1"/>
  <c r="B120" i="20"/>
  <c r="X115" i="20"/>
  <c r="A196" i="5"/>
  <c r="M196" i="5" s="1"/>
  <c r="M195" i="5"/>
  <c r="Y114" i="20"/>
  <c r="AX114" i="20"/>
  <c r="AV114" i="20"/>
  <c r="BA115" i="20" s="1"/>
  <c r="BJ119" i="20" l="1"/>
  <c r="BI116" i="20"/>
  <c r="BJ116" i="20" s="1"/>
  <c r="BA116" i="20"/>
  <c r="BG120" i="20"/>
  <c r="BH120" i="20"/>
  <c r="BI120" i="20"/>
  <c r="BF120" i="20"/>
  <c r="BF121" i="20"/>
  <c r="BG121" i="20"/>
  <c r="BH121" i="20"/>
  <c r="BI121" i="20"/>
  <c r="D50" i="25"/>
  <c r="D51" i="25"/>
  <c r="I189" i="6"/>
  <c r="I190" i="7"/>
  <c r="C190" i="7"/>
  <c r="I190" i="8"/>
  <c r="C190" i="8"/>
  <c r="L190" i="8"/>
  <c r="D190" i="8" s="1"/>
  <c r="G190" i="8" s="1"/>
  <c r="M190" i="7"/>
  <c r="L190" i="7"/>
  <c r="D190" i="7" s="1"/>
  <c r="G190" i="7" s="1"/>
  <c r="L196" i="11"/>
  <c r="D196" i="11" s="1"/>
  <c r="G196" i="11" s="1"/>
  <c r="I195" i="11"/>
  <c r="C196" i="11"/>
  <c r="M196" i="10"/>
  <c r="L196" i="10"/>
  <c r="D196" i="10" s="1"/>
  <c r="G196" i="10" s="1"/>
  <c r="I195" i="10"/>
  <c r="C196" i="10"/>
  <c r="M196" i="9"/>
  <c r="L196" i="9"/>
  <c r="D196" i="9" s="1"/>
  <c r="G196" i="9" s="1"/>
  <c r="I195" i="9"/>
  <c r="C196" i="9"/>
  <c r="M196" i="12"/>
  <c r="L196" i="12"/>
  <c r="I195" i="12"/>
  <c r="C196" i="12"/>
  <c r="M189" i="6"/>
  <c r="L189" i="6"/>
  <c r="M190" i="5"/>
  <c r="L190" i="5"/>
  <c r="D190" i="5" s="1"/>
  <c r="G190" i="5" s="1"/>
  <c r="I190" i="5"/>
  <c r="D189" i="6" l="1"/>
  <c r="G189" i="6" s="1"/>
  <c r="D196" i="12"/>
  <c r="G196" i="12" s="1"/>
  <c r="BJ121" i="20"/>
  <c r="BJ120" i="20"/>
  <c r="M189" i="7"/>
  <c r="L189" i="7"/>
  <c r="I189" i="7"/>
  <c r="D189" i="7"/>
  <c r="G189" i="7" s="1"/>
  <c r="C189" i="7"/>
  <c r="M189" i="8"/>
  <c r="L189" i="8"/>
  <c r="D189" i="8" s="1"/>
  <c r="G189" i="8" s="1"/>
  <c r="I189" i="8"/>
  <c r="C189" i="8"/>
  <c r="M195" i="10"/>
  <c r="L195" i="10"/>
  <c r="D195" i="10" s="1"/>
  <c r="G195" i="10" s="1"/>
  <c r="I194" i="10"/>
  <c r="C195" i="10"/>
  <c r="M195" i="9"/>
  <c r="L195" i="9"/>
  <c r="D195" i="9" s="1"/>
  <c r="G195" i="9" s="1"/>
  <c r="I194" i="9"/>
  <c r="C195" i="9"/>
  <c r="L195" i="11"/>
  <c r="D195" i="11" s="1"/>
  <c r="G195" i="11" s="1"/>
  <c r="I194" i="11"/>
  <c r="C195" i="11"/>
  <c r="M195" i="12"/>
  <c r="L195" i="12"/>
  <c r="I194" i="12"/>
  <c r="C195" i="12"/>
  <c r="I188" i="6"/>
  <c r="M188" i="6"/>
  <c r="L188" i="6"/>
  <c r="M189" i="5"/>
  <c r="L189" i="5"/>
  <c r="D189" i="5" s="1"/>
  <c r="G189" i="5" s="1"/>
  <c r="I189" i="5"/>
  <c r="D188" i="6" l="1"/>
  <c r="G188" i="6" s="1"/>
  <c r="D195" i="12"/>
  <c r="G195" i="12" s="1"/>
  <c r="AA113" i="20"/>
  <c r="AH113" i="20"/>
  <c r="AI113" i="20"/>
  <c r="AJ113" i="20"/>
  <c r="AK113" i="20"/>
  <c r="AL113" i="20"/>
  <c r="AM113" i="20"/>
  <c r="AN113" i="20"/>
  <c r="AO113" i="20"/>
  <c r="AP113" i="20"/>
  <c r="AQ113" i="20"/>
  <c r="AR113" i="20"/>
  <c r="AS113" i="20"/>
  <c r="BC114" i="20" s="1"/>
  <c r="AT113" i="20"/>
  <c r="AU113" i="20"/>
  <c r="AW113" i="20"/>
  <c r="AY113" i="20"/>
  <c r="AZ113" i="20"/>
  <c r="V113" i="20"/>
  <c r="U113" i="20"/>
  <c r="AX113" i="20" l="1"/>
  <c r="AD113" i="20"/>
  <c r="AC113" i="20"/>
  <c r="AE113" i="20"/>
  <c r="BD114" i="20"/>
  <c r="BB114" i="20"/>
  <c r="Y113" i="20"/>
  <c r="W113" i="20"/>
  <c r="AB113" i="20"/>
  <c r="X113" i="20"/>
  <c r="AV113" i="20"/>
  <c r="BA114" i="20" s="1"/>
  <c r="Z113" i="20"/>
  <c r="D49" i="25"/>
  <c r="L193" i="10"/>
  <c r="M193" i="10"/>
  <c r="L194" i="10"/>
  <c r="D194" i="10" s="1"/>
  <c r="G194" i="10" s="1"/>
  <c r="M194" i="10"/>
  <c r="I193" i="10"/>
  <c r="D193" i="10"/>
  <c r="G193" i="10" s="1"/>
  <c r="C193" i="10"/>
  <c r="C194" i="10"/>
  <c r="I185" i="6"/>
  <c r="M188" i="8"/>
  <c r="L188" i="8"/>
  <c r="D188" i="8" s="1"/>
  <c r="G188" i="8" s="1"/>
  <c r="M187" i="8"/>
  <c r="L187" i="8"/>
  <c r="L193" i="9"/>
  <c r="D193" i="9" s="1"/>
  <c r="G193" i="9" s="1"/>
  <c r="M193" i="9"/>
  <c r="L194" i="9"/>
  <c r="D194" i="9" s="1"/>
  <c r="G194" i="9" s="1"/>
  <c r="M194" i="9"/>
  <c r="I193" i="9"/>
  <c r="C193" i="9"/>
  <c r="C194" i="9"/>
  <c r="I186" i="8"/>
  <c r="I187" i="8"/>
  <c r="I188" i="8"/>
  <c r="D187" i="8"/>
  <c r="G187" i="8" s="1"/>
  <c r="C185" i="8"/>
  <c r="C186" i="8"/>
  <c r="C187" i="8"/>
  <c r="C188" i="8"/>
  <c r="I188" i="7"/>
  <c r="C188" i="7"/>
  <c r="M188" i="7"/>
  <c r="L188" i="7"/>
  <c r="D188" i="7" s="1"/>
  <c r="G188" i="7" s="1"/>
  <c r="L194" i="11"/>
  <c r="D194" i="11" s="1"/>
  <c r="G194" i="11" s="1"/>
  <c r="I193" i="11"/>
  <c r="C194" i="11"/>
  <c r="M194" i="12"/>
  <c r="L194" i="12"/>
  <c r="I193" i="12"/>
  <c r="C194" i="12"/>
  <c r="I187" i="6"/>
  <c r="M187" i="6"/>
  <c r="L187" i="6"/>
  <c r="M188" i="5"/>
  <c r="L188" i="5"/>
  <c r="D188" i="5" s="1"/>
  <c r="G188" i="5" s="1"/>
  <c r="I188" i="5"/>
  <c r="D187" i="6" l="1"/>
  <c r="G187" i="6" s="1"/>
  <c r="D194" i="12"/>
  <c r="G194" i="12" s="1"/>
  <c r="AA111" i="20"/>
  <c r="AH111" i="20"/>
  <c r="AI111" i="20"/>
  <c r="AJ111" i="20"/>
  <c r="AK111" i="20"/>
  <c r="AL111" i="20"/>
  <c r="AM111" i="20"/>
  <c r="AN111" i="20"/>
  <c r="AO111" i="20"/>
  <c r="AP111" i="20"/>
  <c r="AQ111" i="20"/>
  <c r="AR111" i="20"/>
  <c r="AS111" i="20"/>
  <c r="BC112" i="20" s="1"/>
  <c r="AT111" i="20"/>
  <c r="AU111" i="20"/>
  <c r="AW111" i="20"/>
  <c r="AY111" i="20"/>
  <c r="AZ111" i="20"/>
  <c r="AA112" i="20"/>
  <c r="AH112" i="20"/>
  <c r="AI112" i="20"/>
  <c r="AJ112" i="20"/>
  <c r="AK112" i="20"/>
  <c r="AL112" i="20"/>
  <c r="AM112" i="20"/>
  <c r="AN112" i="20"/>
  <c r="AO112" i="20"/>
  <c r="AP112" i="20"/>
  <c r="AQ112" i="20"/>
  <c r="AR112" i="20"/>
  <c r="AS112" i="20"/>
  <c r="BC113" i="20" s="1"/>
  <c r="AT112" i="20"/>
  <c r="AU112" i="20"/>
  <c r="AW112" i="20"/>
  <c r="AY112" i="20"/>
  <c r="AZ112" i="20"/>
  <c r="V112" i="20"/>
  <c r="U112" i="20"/>
  <c r="AD112" i="20" s="1"/>
  <c r="I186" i="7"/>
  <c r="L193" i="11"/>
  <c r="D193" i="11" s="1"/>
  <c r="G193" i="11" s="1"/>
  <c r="C193" i="11"/>
  <c r="M193" i="12"/>
  <c r="L193" i="12"/>
  <c r="C193" i="12"/>
  <c r="M187" i="7"/>
  <c r="L187" i="7"/>
  <c r="D187" i="7" s="1"/>
  <c r="G187" i="7" s="1"/>
  <c r="I187" i="7"/>
  <c r="I186" i="6"/>
  <c r="C187" i="7"/>
  <c r="M186" i="6"/>
  <c r="L186" i="6"/>
  <c r="M187" i="5"/>
  <c r="L187" i="5"/>
  <c r="D187" i="5" s="1"/>
  <c r="G187" i="5" s="1"/>
  <c r="I187" i="5"/>
  <c r="D48" i="25"/>
  <c r="B48" i="25"/>
  <c r="B49" i="25"/>
  <c r="B50" i="25"/>
  <c r="B51" i="25"/>
  <c r="B52" i="25"/>
  <c r="D186" i="6" l="1"/>
  <c r="G186" i="6" s="1"/>
  <c r="D193" i="12"/>
  <c r="G193" i="12" s="1"/>
  <c r="AC112" i="20"/>
  <c r="AE112" i="20"/>
  <c r="BD112" i="20"/>
  <c r="BB112" i="20"/>
  <c r="BD113" i="20"/>
  <c r="BB113" i="20"/>
  <c r="Y112" i="20"/>
  <c r="W112" i="20"/>
  <c r="AB112" i="20"/>
  <c r="AV112" i="20"/>
  <c r="BA113" i="20" s="1"/>
  <c r="Z112" i="20"/>
  <c r="X112" i="20"/>
  <c r="AX112" i="20"/>
  <c r="B115" i="20"/>
  <c r="B114" i="20"/>
  <c r="B113" i="20"/>
  <c r="B112" i="20"/>
  <c r="M185" i="6"/>
  <c r="L185" i="6"/>
  <c r="D185" i="6" s="1"/>
  <c r="G185" i="6" s="1"/>
  <c r="BF115" i="20" l="1"/>
  <c r="BG115" i="20"/>
  <c r="BH115" i="20"/>
  <c r="BI115" i="20"/>
  <c r="BF112" i="20"/>
  <c r="BG112" i="20"/>
  <c r="BH112" i="20"/>
  <c r="BI112" i="20"/>
  <c r="BF113" i="20"/>
  <c r="BG113" i="20"/>
  <c r="BH113" i="20"/>
  <c r="BI113" i="20"/>
  <c r="BF114" i="20"/>
  <c r="BG114" i="20"/>
  <c r="BH114" i="20"/>
  <c r="BI114" i="20"/>
  <c r="D47" i="25"/>
  <c r="I192" i="10"/>
  <c r="I192" i="9"/>
  <c r="I192" i="11"/>
  <c r="I192" i="12"/>
  <c r="BJ114" i="20" l="1"/>
  <c r="BJ113" i="20"/>
  <c r="BJ112" i="20"/>
  <c r="BJ115" i="20"/>
  <c r="V111" i="20"/>
  <c r="AE111" i="20" s="1"/>
  <c r="U111" i="20"/>
  <c r="AD111" i="20" s="1"/>
  <c r="C186" i="7"/>
  <c r="M192" i="10"/>
  <c r="L192" i="10"/>
  <c r="I191" i="10"/>
  <c r="D192" i="10"/>
  <c r="G192" i="10" s="1"/>
  <c r="C192" i="10"/>
  <c r="M192" i="9"/>
  <c r="L192" i="9"/>
  <c r="D192" i="9" s="1"/>
  <c r="G192" i="9" s="1"/>
  <c r="I191" i="9"/>
  <c r="C192" i="9"/>
  <c r="M186" i="8"/>
  <c r="L186" i="8"/>
  <c r="D186" i="8" s="1"/>
  <c r="G186" i="8" s="1"/>
  <c r="I185" i="8"/>
  <c r="M186" i="7"/>
  <c r="L186" i="7"/>
  <c r="D186" i="7" s="1"/>
  <c r="G186" i="7" s="1"/>
  <c r="L192" i="11"/>
  <c r="I191" i="11"/>
  <c r="D192" i="11"/>
  <c r="G192" i="11" s="1"/>
  <c r="C192" i="11"/>
  <c r="M192" i="12"/>
  <c r="L192" i="12"/>
  <c r="I191" i="12"/>
  <c r="C192" i="12"/>
  <c r="L186" i="5"/>
  <c r="D186" i="5" s="1"/>
  <c r="G186" i="5" s="1"/>
  <c r="M186" i="5"/>
  <c r="D192" i="12" l="1"/>
  <c r="G192" i="12" s="1"/>
  <c r="AC111" i="20"/>
  <c r="AV111" i="20"/>
  <c r="BA112" i="20" s="1"/>
  <c r="W111" i="20"/>
  <c r="AB111" i="20"/>
  <c r="Z111" i="20"/>
  <c r="AX111" i="20"/>
  <c r="Y111" i="20"/>
  <c r="X111" i="20"/>
  <c r="U109" i="20"/>
  <c r="AD109" i="20" s="1"/>
  <c r="V109" i="20"/>
  <c r="AA109" i="20"/>
  <c r="AH109" i="20"/>
  <c r="AI109" i="20"/>
  <c r="AJ109" i="20"/>
  <c r="AK109" i="20"/>
  <c r="AL109" i="20"/>
  <c r="AM109" i="20"/>
  <c r="AN109" i="20"/>
  <c r="AO109" i="20"/>
  <c r="AP109" i="20"/>
  <c r="AQ109" i="20"/>
  <c r="AR109" i="20"/>
  <c r="AS109" i="20"/>
  <c r="BC110" i="20" s="1"/>
  <c r="AT109" i="20"/>
  <c r="AU109" i="20"/>
  <c r="AW109" i="20"/>
  <c r="AY109" i="20"/>
  <c r="AZ109" i="20"/>
  <c r="U110" i="20"/>
  <c r="AD110" i="20" s="1"/>
  <c r="V110" i="20"/>
  <c r="AE110" i="20" s="1"/>
  <c r="AA110" i="20"/>
  <c r="AH110" i="20"/>
  <c r="AI110" i="20"/>
  <c r="AJ110" i="20"/>
  <c r="AK110" i="20"/>
  <c r="AL110" i="20"/>
  <c r="AM110" i="20"/>
  <c r="AN110" i="20"/>
  <c r="AO110" i="20"/>
  <c r="AP110" i="20"/>
  <c r="AQ110" i="20"/>
  <c r="AR110" i="20"/>
  <c r="AS110" i="20"/>
  <c r="BC111" i="20" s="1"/>
  <c r="AT110" i="20"/>
  <c r="AU110" i="20"/>
  <c r="AW110" i="20"/>
  <c r="AY110" i="20"/>
  <c r="AZ110" i="20"/>
  <c r="D46" i="25"/>
  <c r="M191" i="10"/>
  <c r="L191" i="10"/>
  <c r="D191" i="10" s="1"/>
  <c r="G191" i="10" s="1"/>
  <c r="I190" i="10"/>
  <c r="C191" i="10"/>
  <c r="I190" i="9"/>
  <c r="C191" i="9"/>
  <c r="L191" i="11"/>
  <c r="D191" i="11" s="1"/>
  <c r="G191" i="11" s="1"/>
  <c r="I190" i="11"/>
  <c r="C191" i="11"/>
  <c r="L190" i="12"/>
  <c r="D190" i="12" s="1"/>
  <c r="M190" i="12"/>
  <c r="L191" i="12"/>
  <c r="M191" i="12"/>
  <c r="I190" i="12"/>
  <c r="C191" i="12"/>
  <c r="M191" i="9"/>
  <c r="L191" i="9"/>
  <c r="D191" i="9" s="1"/>
  <c r="G191" i="9" s="1"/>
  <c r="M185" i="8"/>
  <c r="L185" i="8"/>
  <c r="D185" i="8" s="1"/>
  <c r="G185" i="8" s="1"/>
  <c r="M185" i="7"/>
  <c r="L185" i="7"/>
  <c r="D185" i="7" s="1"/>
  <c r="G185" i="7" s="1"/>
  <c r="I185" i="7"/>
  <c r="C185" i="7"/>
  <c r="I184" i="6"/>
  <c r="M184" i="6"/>
  <c r="L184" i="6"/>
  <c r="M185" i="5"/>
  <c r="L185" i="5"/>
  <c r="D185" i="5" s="1"/>
  <c r="G185" i="5" s="1"/>
  <c r="I185" i="5"/>
  <c r="D184" i="6" l="1"/>
  <c r="G184" i="6" s="1"/>
  <c r="D191" i="12"/>
  <c r="G191" i="12" s="1"/>
  <c r="AC109" i="20"/>
  <c r="AE109" i="20"/>
  <c r="AV110" i="20"/>
  <c r="BA111" i="20" s="1"/>
  <c r="BD111" i="20"/>
  <c r="BB111" i="20"/>
  <c r="BD110" i="20"/>
  <c r="BB110" i="20"/>
  <c r="Y110" i="20"/>
  <c r="AC110" i="20"/>
  <c r="X110" i="20"/>
  <c r="W110" i="20"/>
  <c r="AB110" i="20"/>
  <c r="X109" i="20"/>
  <c r="W109" i="20"/>
  <c r="AB109" i="20"/>
  <c r="Z109" i="20"/>
  <c r="Z110" i="20"/>
  <c r="AX110" i="20"/>
  <c r="Y109" i="20"/>
  <c r="AX109" i="20"/>
  <c r="AV109" i="20"/>
  <c r="BA110" i="20" s="1"/>
  <c r="M184" i="8"/>
  <c r="L184" i="8"/>
  <c r="D184" i="8" s="1"/>
  <c r="G184" i="8" s="1"/>
  <c r="I184" i="8"/>
  <c r="C184" i="8"/>
  <c r="M184" i="7"/>
  <c r="L184" i="7"/>
  <c r="D184" i="7" s="1"/>
  <c r="G184" i="7" s="1"/>
  <c r="I184" i="7"/>
  <c r="C184" i="7"/>
  <c r="M183" i="6"/>
  <c r="L183" i="6"/>
  <c r="M184" i="5"/>
  <c r="L184" i="5"/>
  <c r="D184" i="5" s="1"/>
  <c r="G184" i="5" s="1"/>
  <c r="I183" i="6"/>
  <c r="C190" i="11"/>
  <c r="L190" i="11"/>
  <c r="D190" i="11" s="1"/>
  <c r="G190" i="11" s="1"/>
  <c r="I189" i="11"/>
  <c r="M190" i="10"/>
  <c r="L190" i="10"/>
  <c r="D190" i="10" s="1"/>
  <c r="G190" i="10" s="1"/>
  <c r="I189" i="10"/>
  <c r="C190" i="10"/>
  <c r="M190" i="9"/>
  <c r="L190" i="9"/>
  <c r="D190" i="9" s="1"/>
  <c r="G190" i="9" s="1"/>
  <c r="I189" i="9"/>
  <c r="C190" i="9"/>
  <c r="I189" i="12"/>
  <c r="G190" i="12"/>
  <c r="C190" i="12"/>
  <c r="I184" i="5"/>
  <c r="D183" i="6" l="1"/>
  <c r="G183" i="6" s="1"/>
  <c r="D44" i="25"/>
  <c r="D45" i="25"/>
  <c r="AA108" i="20" l="1"/>
  <c r="AH108" i="20"/>
  <c r="AI108" i="20"/>
  <c r="AJ108" i="20"/>
  <c r="AK108" i="20"/>
  <c r="AL108" i="20"/>
  <c r="AM108" i="20"/>
  <c r="AN108" i="20"/>
  <c r="AO108" i="20"/>
  <c r="AP108" i="20"/>
  <c r="AQ108" i="20"/>
  <c r="AR108" i="20"/>
  <c r="AS108" i="20"/>
  <c r="BC109" i="20" s="1"/>
  <c r="AT108" i="20"/>
  <c r="AU108" i="20"/>
  <c r="AW108" i="20"/>
  <c r="AY108" i="20"/>
  <c r="AZ108" i="20"/>
  <c r="V108" i="20"/>
  <c r="U108" i="20"/>
  <c r="AD108" i="20" s="1"/>
  <c r="M189" i="10"/>
  <c r="L189" i="10"/>
  <c r="D189" i="10" s="1"/>
  <c r="G189" i="10" s="1"/>
  <c r="I188" i="10"/>
  <c r="C189" i="10"/>
  <c r="M189" i="9"/>
  <c r="L189" i="9"/>
  <c r="D189" i="9" s="1"/>
  <c r="G189" i="9" s="1"/>
  <c r="I188" i="9"/>
  <c r="C189" i="9"/>
  <c r="M183" i="8"/>
  <c r="L183" i="8"/>
  <c r="D183" i="8" s="1"/>
  <c r="G183" i="8" s="1"/>
  <c r="I183" i="8"/>
  <c r="C183" i="8"/>
  <c r="M182" i="6"/>
  <c r="L182" i="6"/>
  <c r="I182" i="6"/>
  <c r="I183" i="7"/>
  <c r="C183" i="7"/>
  <c r="M183" i="7"/>
  <c r="L183" i="7"/>
  <c r="D183" i="7" s="1"/>
  <c r="G183" i="7" s="1"/>
  <c r="L189" i="11"/>
  <c r="D189" i="11" s="1"/>
  <c r="G189" i="11" s="1"/>
  <c r="C189" i="11"/>
  <c r="M189" i="12"/>
  <c r="L189" i="12"/>
  <c r="I188" i="12"/>
  <c r="C189" i="12"/>
  <c r="M183" i="5"/>
  <c r="L183" i="5"/>
  <c r="D183" i="5" s="1"/>
  <c r="G183" i="5" s="1"/>
  <c r="I183" i="5"/>
  <c r="D182" i="6" l="1"/>
  <c r="G182" i="6" s="1"/>
  <c r="D189" i="12"/>
  <c r="G189" i="12" s="1"/>
  <c r="AC108" i="20"/>
  <c r="AE108" i="20"/>
  <c r="BD109" i="20"/>
  <c r="BB109" i="20"/>
  <c r="Y108" i="20"/>
  <c r="X108" i="20"/>
  <c r="W108" i="20"/>
  <c r="AB108" i="20"/>
  <c r="AV108" i="20"/>
  <c r="BA109" i="20" s="1"/>
  <c r="Z108" i="20"/>
  <c r="AX108" i="20"/>
  <c r="M182" i="7"/>
  <c r="L182" i="7"/>
  <c r="D182" i="7" s="1"/>
  <c r="G182" i="7" s="1"/>
  <c r="I182" i="7"/>
  <c r="C182" i="7"/>
  <c r="I181" i="6"/>
  <c r="M181" i="6"/>
  <c r="L181" i="6"/>
  <c r="M182" i="5"/>
  <c r="L182" i="5"/>
  <c r="D182" i="5" s="1"/>
  <c r="G182" i="5" s="1"/>
  <c r="I182" i="5"/>
  <c r="I182" i="8"/>
  <c r="C182" i="8"/>
  <c r="M182" i="8"/>
  <c r="L182" i="8"/>
  <c r="D182" i="8" s="1"/>
  <c r="G182" i="8" s="1"/>
  <c r="M188" i="10"/>
  <c r="L188" i="10"/>
  <c r="D188" i="10" s="1"/>
  <c r="G188" i="10" s="1"/>
  <c r="C188" i="10"/>
  <c r="M188" i="9"/>
  <c r="L188" i="9"/>
  <c r="D188" i="9" s="1"/>
  <c r="G188" i="9" s="1"/>
  <c r="C188" i="9"/>
  <c r="L188" i="11"/>
  <c r="D188" i="11" s="1"/>
  <c r="G188" i="11" s="1"/>
  <c r="I188" i="11"/>
  <c r="C188" i="11"/>
  <c r="I187" i="12"/>
  <c r="M188" i="12"/>
  <c r="L188" i="12"/>
  <c r="C188" i="12"/>
  <c r="D181" i="6" l="1"/>
  <c r="G181" i="6" s="1"/>
  <c r="D188" i="12"/>
  <c r="G188" i="12" s="1"/>
  <c r="D43" i="25"/>
  <c r="B43" i="25"/>
  <c r="B44" i="25"/>
  <c r="B45" i="25"/>
  <c r="B46" i="25"/>
  <c r="B47" i="25"/>
  <c r="AA107" i="20"/>
  <c r="AH107" i="20"/>
  <c r="AI107" i="20"/>
  <c r="AJ107" i="20"/>
  <c r="AK107" i="20"/>
  <c r="AL107" i="20"/>
  <c r="AM107" i="20"/>
  <c r="AN107" i="20"/>
  <c r="AO107" i="20"/>
  <c r="AP107" i="20"/>
  <c r="AQ107" i="20"/>
  <c r="AR107" i="20"/>
  <c r="AS107" i="20"/>
  <c r="BC108" i="20" s="1"/>
  <c r="AT107" i="20"/>
  <c r="AU107" i="20"/>
  <c r="AW107" i="20"/>
  <c r="AY107" i="20"/>
  <c r="AZ107" i="20"/>
  <c r="V107" i="20"/>
  <c r="AE107" i="20" s="1"/>
  <c r="U107" i="20"/>
  <c r="AD107" i="20" s="1"/>
  <c r="B111" i="20"/>
  <c r="B110" i="20"/>
  <c r="B109" i="20"/>
  <c r="B108" i="20"/>
  <c r="B107" i="20"/>
  <c r="BD108" i="20" l="1"/>
  <c r="BB108" i="20"/>
  <c r="BF111" i="20"/>
  <c r="BG111" i="20"/>
  <c r="BH111" i="20"/>
  <c r="BI111" i="20"/>
  <c r="Z107" i="20"/>
  <c r="W107" i="20"/>
  <c r="AB107" i="20"/>
  <c r="Y107" i="20"/>
  <c r="AC107" i="20"/>
  <c r="BF110" i="20"/>
  <c r="BG110" i="20"/>
  <c r="BH110" i="20"/>
  <c r="AX107" i="20"/>
  <c r="BF109" i="20"/>
  <c r="BG109" i="20"/>
  <c r="BH109" i="20"/>
  <c r="X107" i="20"/>
  <c r="AV107" i="20"/>
  <c r="BA108" i="20" s="1"/>
  <c r="AA106" i="20"/>
  <c r="AH106" i="20"/>
  <c r="AI106" i="20"/>
  <c r="AJ106" i="20"/>
  <c r="AK106" i="20"/>
  <c r="AL106" i="20"/>
  <c r="AM106" i="20"/>
  <c r="AN106" i="20"/>
  <c r="AO106" i="20"/>
  <c r="AP106" i="20"/>
  <c r="AQ106" i="20"/>
  <c r="AR106" i="20"/>
  <c r="AS106" i="20"/>
  <c r="BC107" i="20" s="1"/>
  <c r="AT106" i="20"/>
  <c r="AU106" i="20"/>
  <c r="AW106" i="20"/>
  <c r="AY106" i="20"/>
  <c r="AZ106" i="20"/>
  <c r="V106" i="20"/>
  <c r="AE106" i="20" s="1"/>
  <c r="U106" i="20"/>
  <c r="AD106" i="20" s="1"/>
  <c r="D42" i="25"/>
  <c r="I187" i="10"/>
  <c r="I187" i="9"/>
  <c r="I187" i="11"/>
  <c r="M187" i="12"/>
  <c r="L187" i="12"/>
  <c r="I186" i="12"/>
  <c r="C187" i="12"/>
  <c r="D187" i="12" l="1"/>
  <c r="G187" i="12" s="1"/>
  <c r="BJ111" i="20"/>
  <c r="BD107" i="20"/>
  <c r="BB107" i="20"/>
  <c r="Z106" i="20"/>
  <c r="W106" i="20"/>
  <c r="AB106" i="20"/>
  <c r="AV106" i="20"/>
  <c r="BA107" i="20" s="1"/>
  <c r="AC106" i="20"/>
  <c r="AX106" i="20"/>
  <c r="Y106" i="20"/>
  <c r="X106" i="20"/>
  <c r="I186" i="11"/>
  <c r="C187" i="11"/>
  <c r="M181" i="7"/>
  <c r="L181" i="7"/>
  <c r="D181" i="7" s="1"/>
  <c r="G181" i="7" s="1"/>
  <c r="I181" i="7"/>
  <c r="C181" i="7"/>
  <c r="M181" i="5"/>
  <c r="L181" i="5"/>
  <c r="D181" i="5" s="1"/>
  <c r="G181" i="5" s="1"/>
  <c r="I181" i="5"/>
  <c r="M180" i="6"/>
  <c r="L180" i="6"/>
  <c r="I180" i="6"/>
  <c r="M181" i="8"/>
  <c r="L181" i="8"/>
  <c r="M187" i="10"/>
  <c r="L187" i="10"/>
  <c r="D187" i="10" s="1"/>
  <c r="G187" i="10" s="1"/>
  <c r="I186" i="10"/>
  <c r="C187" i="10"/>
  <c r="M187" i="9"/>
  <c r="L187" i="9"/>
  <c r="D187" i="9" s="1"/>
  <c r="G187" i="9" s="1"/>
  <c r="I186" i="9"/>
  <c r="C187" i="9"/>
  <c r="L187" i="11"/>
  <c r="D187" i="11" s="1"/>
  <c r="G187" i="11" s="1"/>
  <c r="I181" i="8"/>
  <c r="C181" i="8"/>
  <c r="D181" i="8"/>
  <c r="G181" i="8" s="1"/>
  <c r="D180" i="6" l="1"/>
  <c r="G180" i="6" s="1"/>
  <c r="AA105" i="20"/>
  <c r="AH105" i="20"/>
  <c r="AI105" i="20"/>
  <c r="AJ105" i="20"/>
  <c r="AK105" i="20"/>
  <c r="AL105" i="20"/>
  <c r="AM105" i="20"/>
  <c r="AN105" i="20"/>
  <c r="AO105" i="20"/>
  <c r="AP105" i="20"/>
  <c r="AQ105" i="20"/>
  <c r="AR105" i="20"/>
  <c r="AS105" i="20"/>
  <c r="BC106" i="20" s="1"/>
  <c r="AT105" i="20"/>
  <c r="AU105" i="20"/>
  <c r="AW105" i="20"/>
  <c r="AY105" i="20"/>
  <c r="AZ105" i="20"/>
  <c r="U105" i="20"/>
  <c r="AD105" i="20" s="1"/>
  <c r="V105" i="20"/>
  <c r="AE105" i="20" s="1"/>
  <c r="BD106" i="20" l="1"/>
  <c r="BB106" i="20"/>
  <c r="Z105" i="20"/>
  <c r="W105" i="20"/>
  <c r="AB105" i="20"/>
  <c r="Y105" i="20"/>
  <c r="AC105" i="20"/>
  <c r="AX105" i="20"/>
  <c r="AV105" i="20"/>
  <c r="BA106" i="20" s="1"/>
  <c r="X105" i="20"/>
  <c r="D41" i="25"/>
  <c r="B38" i="25"/>
  <c r="B39" i="25"/>
  <c r="B40" i="25"/>
  <c r="B41" i="25"/>
  <c r="B42" i="25"/>
  <c r="M186" i="10"/>
  <c r="L186" i="10"/>
  <c r="D186" i="10" s="1"/>
  <c r="G186" i="10" s="1"/>
  <c r="I185" i="10"/>
  <c r="C186" i="10"/>
  <c r="M186" i="9"/>
  <c r="L186" i="9"/>
  <c r="D186" i="9" s="1"/>
  <c r="G186" i="9" s="1"/>
  <c r="I185" i="9"/>
  <c r="C186" i="9"/>
  <c r="L186" i="11"/>
  <c r="D186" i="11" s="1"/>
  <c r="G186" i="11" s="1"/>
  <c r="I185" i="11"/>
  <c r="C186" i="11"/>
  <c r="M186" i="12"/>
  <c r="L186" i="12"/>
  <c r="I185" i="12"/>
  <c r="C186" i="12"/>
  <c r="I179" i="8"/>
  <c r="M179" i="8"/>
  <c r="M180" i="8"/>
  <c r="L180" i="8"/>
  <c r="D180" i="8" s="1"/>
  <c r="G180" i="8" s="1"/>
  <c r="L179" i="8"/>
  <c r="D179" i="8" s="1"/>
  <c r="G179" i="8" s="1"/>
  <c r="I180" i="8"/>
  <c r="C179" i="8"/>
  <c r="C180" i="8"/>
  <c r="M180" i="7"/>
  <c r="L180" i="7"/>
  <c r="D180" i="7" s="1"/>
  <c r="G180" i="7" s="1"/>
  <c r="I180" i="7"/>
  <c r="C180" i="7"/>
  <c r="I179" i="6"/>
  <c r="M179" i="6"/>
  <c r="L179" i="6"/>
  <c r="M180" i="5"/>
  <c r="L180" i="5"/>
  <c r="D180" i="5" s="1"/>
  <c r="G180" i="5" s="1"/>
  <c r="I180" i="5"/>
  <c r="D179" i="6" l="1"/>
  <c r="G179" i="6" s="1"/>
  <c r="D186" i="12"/>
  <c r="G186" i="12" s="1"/>
  <c r="U104" i="20"/>
  <c r="AD104" i="20" s="1"/>
  <c r="V104" i="20"/>
  <c r="AE104" i="20" s="1"/>
  <c r="AA104" i="20"/>
  <c r="AH104" i="20"/>
  <c r="AI104" i="20"/>
  <c r="AJ104" i="20"/>
  <c r="AK104" i="20"/>
  <c r="AL104" i="20"/>
  <c r="AM104" i="20"/>
  <c r="AN104" i="20"/>
  <c r="AO104" i="20"/>
  <c r="AP104" i="20"/>
  <c r="AQ104" i="20"/>
  <c r="AR104" i="20"/>
  <c r="AS104" i="20"/>
  <c r="BC105" i="20" s="1"/>
  <c r="AT104" i="20"/>
  <c r="AU104" i="20"/>
  <c r="AW104" i="20"/>
  <c r="AY104" i="20"/>
  <c r="AZ104" i="20"/>
  <c r="BD105" i="20" l="1"/>
  <c r="BB105" i="20"/>
  <c r="AV104" i="20"/>
  <c r="BA105" i="20" s="1"/>
  <c r="AC104" i="20"/>
  <c r="X104" i="20"/>
  <c r="W104" i="20"/>
  <c r="AB104" i="20"/>
  <c r="Y104" i="20"/>
  <c r="Z104" i="20"/>
  <c r="AX104" i="20"/>
  <c r="M185" i="10"/>
  <c r="L185" i="10"/>
  <c r="D185" i="10" s="1"/>
  <c r="G185" i="10" s="1"/>
  <c r="I184" i="10"/>
  <c r="C185" i="10"/>
  <c r="I183" i="9"/>
  <c r="M185" i="9"/>
  <c r="L185" i="9"/>
  <c r="D185" i="9" s="1"/>
  <c r="G185" i="9" s="1"/>
  <c r="C185" i="9"/>
  <c r="L184" i="11"/>
  <c r="D184" i="11" s="1"/>
  <c r="G184" i="11" s="1"/>
  <c r="L185" i="11"/>
  <c r="D185" i="11" s="1"/>
  <c r="G185" i="11" s="1"/>
  <c r="C185" i="11"/>
  <c r="I183" i="11"/>
  <c r="I184" i="11"/>
  <c r="C184" i="11"/>
  <c r="L185" i="12"/>
  <c r="M185" i="12"/>
  <c r="I184" i="12"/>
  <c r="C185" i="12"/>
  <c r="M179" i="7"/>
  <c r="L179" i="7"/>
  <c r="D179" i="7" s="1"/>
  <c r="G179" i="7" s="1"/>
  <c r="I179" i="7"/>
  <c r="C179" i="7"/>
  <c r="M178" i="6"/>
  <c r="L178" i="6"/>
  <c r="I178" i="6"/>
  <c r="M179" i="5"/>
  <c r="L179" i="5"/>
  <c r="D179" i="5" s="1"/>
  <c r="G179" i="5" s="1"/>
  <c r="I179" i="5"/>
  <c r="D178" i="6" l="1"/>
  <c r="G178" i="6" s="1"/>
  <c r="D185" i="12"/>
  <c r="G185" i="12" s="1"/>
  <c r="D40" i="25"/>
  <c r="AA103" i="20" l="1"/>
  <c r="AH103" i="20"/>
  <c r="AI103" i="20"/>
  <c r="AJ103" i="20"/>
  <c r="AK103" i="20"/>
  <c r="AL103" i="20"/>
  <c r="AM103" i="20"/>
  <c r="AN103" i="20"/>
  <c r="AO103" i="20"/>
  <c r="AP103" i="20"/>
  <c r="AQ103" i="20"/>
  <c r="AR103" i="20"/>
  <c r="AS103" i="20"/>
  <c r="BC104" i="20" s="1"/>
  <c r="AT103" i="20"/>
  <c r="AU103" i="20"/>
  <c r="AW103" i="20"/>
  <c r="AY103" i="20"/>
  <c r="AZ103" i="20"/>
  <c r="V103" i="20"/>
  <c r="AE103" i="20" s="1"/>
  <c r="U103" i="20"/>
  <c r="AD103" i="20" s="1"/>
  <c r="BD104" i="20" l="1"/>
  <c r="BB104" i="20"/>
  <c r="AV103" i="20"/>
  <c r="BA104" i="20" s="1"/>
  <c r="AC103" i="20"/>
  <c r="Y103" i="20"/>
  <c r="Z103" i="20"/>
  <c r="W103" i="20"/>
  <c r="AB103" i="20"/>
  <c r="X103" i="20"/>
  <c r="AX103" i="20"/>
  <c r="L184" i="10"/>
  <c r="D184" i="10" s="1"/>
  <c r="G184" i="10" s="1"/>
  <c r="M184" i="10"/>
  <c r="I183" i="10"/>
  <c r="C184" i="10"/>
  <c r="C183" i="10"/>
  <c r="M184" i="9"/>
  <c r="L184" i="9"/>
  <c r="D184" i="9" s="1"/>
  <c r="G184" i="9" s="1"/>
  <c r="I184" i="9"/>
  <c r="C184" i="9"/>
  <c r="M184" i="12"/>
  <c r="L184" i="12"/>
  <c r="C184" i="12"/>
  <c r="M178" i="5"/>
  <c r="L178" i="5"/>
  <c r="D178" i="5" s="1"/>
  <c r="G178" i="5" s="1"/>
  <c r="I177" i="8"/>
  <c r="L178" i="8"/>
  <c r="D178" i="8" s="1"/>
  <c r="G178" i="8" s="1"/>
  <c r="M177" i="8"/>
  <c r="M178" i="8"/>
  <c r="I178" i="8"/>
  <c r="C178" i="8"/>
  <c r="M178" i="7"/>
  <c r="L178" i="7"/>
  <c r="D178" i="7" s="1"/>
  <c r="G178" i="7" s="1"/>
  <c r="I177" i="7"/>
  <c r="I178" i="7"/>
  <c r="C178" i="7"/>
  <c r="M177" i="6"/>
  <c r="L177" i="6"/>
  <c r="D177" i="6" s="1"/>
  <c r="I176" i="6"/>
  <c r="I177" i="6"/>
  <c r="G177" i="6"/>
  <c r="I177" i="5"/>
  <c r="I178" i="5"/>
  <c r="D184" i="12" l="1"/>
  <c r="G184" i="12" s="1"/>
  <c r="D39" i="25"/>
  <c r="BF107" i="20"/>
  <c r="BG107" i="20"/>
  <c r="BH107" i="20"/>
  <c r="BI107" i="20"/>
  <c r="BF108" i="20"/>
  <c r="BG108" i="20"/>
  <c r="BH108" i="20"/>
  <c r="BI108" i="20"/>
  <c r="BI109" i="20"/>
  <c r="BJ109" i="20" s="1"/>
  <c r="BI110" i="20"/>
  <c r="BJ110" i="20" s="1"/>
  <c r="AA102" i="20"/>
  <c r="AH102" i="20"/>
  <c r="AI102" i="20"/>
  <c r="AJ102" i="20"/>
  <c r="AK102" i="20"/>
  <c r="AL102" i="20"/>
  <c r="AM102" i="20"/>
  <c r="AN102" i="20"/>
  <c r="AO102" i="20"/>
  <c r="AP102" i="20"/>
  <c r="AQ102" i="20"/>
  <c r="AR102" i="20"/>
  <c r="AS102" i="20"/>
  <c r="BC103" i="20" s="1"/>
  <c r="AT102" i="20"/>
  <c r="AU102" i="20"/>
  <c r="AW102" i="20"/>
  <c r="AY102" i="20"/>
  <c r="AZ102" i="20"/>
  <c r="V102" i="20"/>
  <c r="AE102" i="20" s="1"/>
  <c r="U102" i="20"/>
  <c r="AD102" i="20" s="1"/>
  <c r="B102" i="20"/>
  <c r="BI102" i="20" s="1"/>
  <c r="B103" i="20"/>
  <c r="BI103" i="20" s="1"/>
  <c r="B104" i="20"/>
  <c r="BI104" i="20" s="1"/>
  <c r="B105" i="20"/>
  <c r="BI105" i="20" s="1"/>
  <c r="B106" i="20"/>
  <c r="Y102" i="20" l="1"/>
  <c r="BJ108" i="20"/>
  <c r="BJ107" i="20"/>
  <c r="BD103" i="20"/>
  <c r="BB103" i="20"/>
  <c r="Z102" i="20"/>
  <c r="W102" i="20"/>
  <c r="AB102" i="20"/>
  <c r="AV102" i="20"/>
  <c r="AC102" i="20"/>
  <c r="AX102" i="20"/>
  <c r="X102" i="20"/>
  <c r="BH105" i="20"/>
  <c r="BH104" i="20"/>
  <c r="BH103" i="20"/>
  <c r="BH102" i="20"/>
  <c r="BG105" i="20"/>
  <c r="BG104" i="20"/>
  <c r="BG103" i="20"/>
  <c r="BG102" i="20"/>
  <c r="BF105" i="20"/>
  <c r="BJ105" i="20" s="1"/>
  <c r="BF104" i="20"/>
  <c r="BJ104" i="20" s="1"/>
  <c r="BF102" i="20"/>
  <c r="BG106" i="20"/>
  <c r="BH106" i="20"/>
  <c r="BI106" i="20"/>
  <c r="BF106" i="20"/>
  <c r="C177" i="8"/>
  <c r="L177" i="8"/>
  <c r="D177" i="8" s="1"/>
  <c r="G177" i="8" s="1"/>
  <c r="M177" i="7"/>
  <c r="L177" i="7"/>
  <c r="D177" i="7" s="1"/>
  <c r="G177" i="7" s="1"/>
  <c r="C177" i="7"/>
  <c r="M177" i="5"/>
  <c r="L177" i="5"/>
  <c r="D177" i="5" s="1"/>
  <c r="G177" i="5" s="1"/>
  <c r="M176" i="6"/>
  <c r="L176" i="6"/>
  <c r="D176" i="6" s="1"/>
  <c r="G176" i="6" s="1"/>
  <c r="L183" i="12"/>
  <c r="M183" i="12"/>
  <c r="M183" i="10"/>
  <c r="L183" i="10"/>
  <c r="D183" i="10" s="1"/>
  <c r="G183" i="10" s="1"/>
  <c r="C183" i="9"/>
  <c r="M183" i="9"/>
  <c r="L183" i="9"/>
  <c r="D183" i="9" s="1"/>
  <c r="G183" i="9" s="1"/>
  <c r="L183" i="11"/>
  <c r="D183" i="11" s="1"/>
  <c r="G183" i="11" s="1"/>
  <c r="C183" i="11"/>
  <c r="I183" i="12"/>
  <c r="C183" i="12"/>
  <c r="D183" i="12" l="1"/>
  <c r="G183" i="12" s="1"/>
  <c r="BJ102" i="20"/>
  <c r="BJ106" i="20"/>
  <c r="BF103" i="20"/>
  <c r="BJ103" i="20" s="1"/>
  <c r="BA103" i="20"/>
  <c r="D38" i="25"/>
  <c r="AZ101" i="20" l="1"/>
  <c r="AY101" i="20"/>
  <c r="AW101" i="20"/>
  <c r="AU101" i="20"/>
  <c r="AT101" i="20"/>
  <c r="AS101" i="20"/>
  <c r="BC102" i="20" s="1"/>
  <c r="AR101" i="20"/>
  <c r="AQ101" i="20"/>
  <c r="AP101" i="20"/>
  <c r="AO101" i="20"/>
  <c r="AN101" i="20"/>
  <c r="AM101" i="20"/>
  <c r="AL101" i="20"/>
  <c r="AK101" i="20"/>
  <c r="AJ101" i="20"/>
  <c r="AI101" i="20"/>
  <c r="AH101" i="20"/>
  <c r="AA101" i="20"/>
  <c r="V101" i="20"/>
  <c r="AE101" i="20" s="1"/>
  <c r="U101" i="20"/>
  <c r="AD101" i="20" s="1"/>
  <c r="B101" i="20"/>
  <c r="BG101" i="20" s="1"/>
  <c r="AZ100" i="20"/>
  <c r="AY100" i="20"/>
  <c r="AW100" i="20"/>
  <c r="AU100" i="20"/>
  <c r="AT100" i="20"/>
  <c r="AS100" i="20"/>
  <c r="BC101" i="20" s="1"/>
  <c r="AR100" i="20"/>
  <c r="AQ100" i="20"/>
  <c r="AP100" i="20"/>
  <c r="AO100" i="20"/>
  <c r="AN100" i="20"/>
  <c r="AM100" i="20"/>
  <c r="AL100" i="20"/>
  <c r="AK100" i="20"/>
  <c r="AJ100" i="20"/>
  <c r="AI100" i="20"/>
  <c r="AH100" i="20"/>
  <c r="AA100" i="20"/>
  <c r="V100" i="20"/>
  <c r="AE100" i="20" s="1"/>
  <c r="U100" i="20"/>
  <c r="AD100" i="20" s="1"/>
  <c r="B100" i="20"/>
  <c r="BG100" i="20" s="1"/>
  <c r="BD101" i="20" l="1"/>
  <c r="BB101" i="20"/>
  <c r="BD102" i="20"/>
  <c r="BB102" i="20"/>
  <c r="Y100" i="20"/>
  <c r="AC100" i="20"/>
  <c r="Z101" i="20"/>
  <c r="W101" i="20"/>
  <c r="AB101" i="20"/>
  <c r="AX100" i="20"/>
  <c r="W100" i="20"/>
  <c r="AB100" i="20"/>
  <c r="AV101" i="20"/>
  <c r="BA102" i="20" s="1"/>
  <c r="AC101" i="20"/>
  <c r="BI100" i="20"/>
  <c r="BF100" i="20"/>
  <c r="BF101" i="20"/>
  <c r="BH101" i="20"/>
  <c r="X100" i="20"/>
  <c r="X101" i="20"/>
  <c r="AX101" i="20"/>
  <c r="Y101" i="20"/>
  <c r="Z100" i="20"/>
  <c r="AV100" i="20"/>
  <c r="BI101" i="20" l="1"/>
  <c r="BJ101" i="20" s="1"/>
  <c r="BA101" i="20"/>
  <c r="M182" i="10"/>
  <c r="L182" i="10"/>
  <c r="D182" i="10" s="1"/>
  <c r="G182" i="10" s="1"/>
  <c r="I182" i="10"/>
  <c r="C182" i="10"/>
  <c r="M181" i="10"/>
  <c r="L181" i="10"/>
  <c r="D181" i="10" s="1"/>
  <c r="G181" i="10" s="1"/>
  <c r="I181" i="10"/>
  <c r="C181" i="10"/>
  <c r="M180" i="10"/>
  <c r="L180" i="10"/>
  <c r="D180" i="10" s="1"/>
  <c r="G180" i="10" s="1"/>
  <c r="I180" i="10"/>
  <c r="C180" i="10"/>
  <c r="M179" i="10"/>
  <c r="L179" i="10"/>
  <c r="D179" i="10" s="1"/>
  <c r="G179" i="10" s="1"/>
  <c r="I179" i="10"/>
  <c r="C179" i="10"/>
  <c r="M178" i="10"/>
  <c r="L178" i="10"/>
  <c r="D178" i="10" s="1"/>
  <c r="G178" i="10" s="1"/>
  <c r="I178" i="10"/>
  <c r="C178" i="10"/>
  <c r="M182" i="9"/>
  <c r="L182" i="9"/>
  <c r="D182" i="9" s="1"/>
  <c r="G182" i="9" s="1"/>
  <c r="I182" i="9"/>
  <c r="C182" i="9"/>
  <c r="M181" i="9"/>
  <c r="L181" i="9"/>
  <c r="D181" i="9" s="1"/>
  <c r="G181" i="9" s="1"/>
  <c r="I181" i="9"/>
  <c r="C181" i="9"/>
  <c r="M180" i="9"/>
  <c r="L180" i="9"/>
  <c r="D180" i="9" s="1"/>
  <c r="G180" i="9" s="1"/>
  <c r="I180" i="9"/>
  <c r="C180" i="9"/>
  <c r="M179" i="9"/>
  <c r="L179" i="9"/>
  <c r="D179" i="9" s="1"/>
  <c r="G179" i="9" s="1"/>
  <c r="I179" i="9"/>
  <c r="C179" i="9"/>
  <c r="M178" i="9"/>
  <c r="L178" i="9"/>
  <c r="D178" i="9" s="1"/>
  <c r="G178" i="9" s="1"/>
  <c r="I178" i="9"/>
  <c r="C178" i="9"/>
  <c r="L182" i="11"/>
  <c r="D182" i="11" s="1"/>
  <c r="G182" i="11" s="1"/>
  <c r="I182" i="11"/>
  <c r="C182" i="11"/>
  <c r="L181" i="11"/>
  <c r="D181" i="11" s="1"/>
  <c r="G181" i="11" s="1"/>
  <c r="I181" i="11"/>
  <c r="C181" i="11"/>
  <c r="L180" i="11"/>
  <c r="D180" i="11" s="1"/>
  <c r="G180" i="11" s="1"/>
  <c r="I180" i="11"/>
  <c r="C180" i="11"/>
  <c r="L179" i="11"/>
  <c r="D179" i="11" s="1"/>
  <c r="G179" i="11" s="1"/>
  <c r="I179" i="11"/>
  <c r="C179" i="11"/>
  <c r="L178" i="11"/>
  <c r="D178" i="11" s="1"/>
  <c r="G178" i="11" s="1"/>
  <c r="I178" i="11"/>
  <c r="C178" i="11"/>
  <c r="M182" i="12"/>
  <c r="L182" i="12"/>
  <c r="I182" i="12"/>
  <c r="C182" i="12"/>
  <c r="M181" i="12"/>
  <c r="L181" i="12"/>
  <c r="I181" i="12"/>
  <c r="C181" i="12"/>
  <c r="M180" i="12"/>
  <c r="L180" i="12"/>
  <c r="I180" i="12"/>
  <c r="C180" i="12"/>
  <c r="M179" i="12"/>
  <c r="L179" i="12"/>
  <c r="I179" i="12"/>
  <c r="C179" i="12"/>
  <c r="M178" i="12"/>
  <c r="L178" i="12"/>
  <c r="I178" i="12"/>
  <c r="C178" i="12"/>
  <c r="M172" i="8"/>
  <c r="M173" i="8"/>
  <c r="M174" i="8"/>
  <c r="M175" i="8"/>
  <c r="M176" i="8"/>
  <c r="L176" i="8"/>
  <c r="D176" i="8" s="1"/>
  <c r="G176" i="8" s="1"/>
  <c r="I176" i="8"/>
  <c r="C176" i="8"/>
  <c r="L175" i="8"/>
  <c r="D175" i="8" s="1"/>
  <c r="G175" i="8" s="1"/>
  <c r="I175" i="8"/>
  <c r="C175" i="8"/>
  <c r="L174" i="8"/>
  <c r="D174" i="8" s="1"/>
  <c r="G174" i="8" s="1"/>
  <c r="I174" i="8"/>
  <c r="C174" i="8"/>
  <c r="L173" i="8"/>
  <c r="D173" i="8" s="1"/>
  <c r="G173" i="8" s="1"/>
  <c r="I173" i="8"/>
  <c r="C173" i="8"/>
  <c r="L172" i="8"/>
  <c r="D172" i="8" s="1"/>
  <c r="G172" i="8" s="1"/>
  <c r="I172" i="8"/>
  <c r="C172" i="8"/>
  <c r="M173" i="7"/>
  <c r="M174" i="7"/>
  <c r="M175" i="7"/>
  <c r="M176" i="7"/>
  <c r="L176" i="7"/>
  <c r="D176" i="7" s="1"/>
  <c r="G176" i="7" s="1"/>
  <c r="I176" i="7"/>
  <c r="C176" i="7"/>
  <c r="L175" i="7"/>
  <c r="D175" i="7" s="1"/>
  <c r="G175" i="7" s="1"/>
  <c r="I175" i="7"/>
  <c r="C175" i="7"/>
  <c r="L174" i="7"/>
  <c r="D174" i="7" s="1"/>
  <c r="G174" i="7" s="1"/>
  <c r="I174" i="7"/>
  <c r="C174" i="7"/>
  <c r="L173" i="7"/>
  <c r="D173" i="7" s="1"/>
  <c r="G173" i="7" s="1"/>
  <c r="I173" i="7"/>
  <c r="C173" i="7"/>
  <c r="M172" i="7"/>
  <c r="L172" i="7"/>
  <c r="D172" i="7" s="1"/>
  <c r="G172" i="7" s="1"/>
  <c r="I172" i="7"/>
  <c r="C172" i="7"/>
  <c r="M175" i="6"/>
  <c r="L175" i="6"/>
  <c r="I175" i="6"/>
  <c r="M174" i="6"/>
  <c r="L174" i="6"/>
  <c r="I174" i="6"/>
  <c r="M173" i="6"/>
  <c r="L173" i="6"/>
  <c r="I173" i="6"/>
  <c r="M172" i="6"/>
  <c r="L172" i="6"/>
  <c r="I172" i="6"/>
  <c r="M171" i="6"/>
  <c r="L171" i="6"/>
  <c r="I171" i="6"/>
  <c r="M176" i="5"/>
  <c r="L176" i="5"/>
  <c r="D176" i="5" s="1"/>
  <c r="G176" i="5" s="1"/>
  <c r="I176" i="5"/>
  <c r="M175" i="5"/>
  <c r="L175" i="5"/>
  <c r="D175" i="5" s="1"/>
  <c r="G175" i="5" s="1"/>
  <c r="I175" i="5"/>
  <c r="M174" i="5"/>
  <c r="L174" i="5"/>
  <c r="D174" i="5" s="1"/>
  <c r="G174" i="5" s="1"/>
  <c r="I174" i="5"/>
  <c r="M173" i="5"/>
  <c r="L173" i="5"/>
  <c r="D173" i="5" s="1"/>
  <c r="G173" i="5" s="1"/>
  <c r="I173" i="5"/>
  <c r="M172" i="5"/>
  <c r="L172" i="5"/>
  <c r="D172" i="5" s="1"/>
  <c r="G172" i="5" s="1"/>
  <c r="I172" i="5"/>
  <c r="D175" i="6" l="1"/>
  <c r="G175" i="6" s="1"/>
  <c r="D173" i="6"/>
  <c r="G173" i="6" s="1"/>
  <c r="D172" i="6"/>
  <c r="G172" i="6" s="1"/>
  <c r="D171" i="6"/>
  <c r="G171" i="6" s="1"/>
  <c r="D174" i="6"/>
  <c r="G174" i="6" s="1"/>
  <c r="D178" i="12"/>
  <c r="G178" i="12" s="1"/>
  <c r="D179" i="12"/>
  <c r="G179" i="12" s="1"/>
  <c r="D180" i="12"/>
  <c r="G180" i="12" s="1"/>
  <c r="D181" i="12"/>
  <c r="G181" i="12" s="1"/>
  <c r="D182" i="12"/>
  <c r="G182" i="12" s="1"/>
  <c r="I177" i="10"/>
  <c r="I177" i="9"/>
  <c r="I177" i="11"/>
  <c r="I177" i="12"/>
  <c r="D36" i="25" l="1"/>
  <c r="D37" i="25"/>
  <c r="M177" i="10"/>
  <c r="L177" i="10"/>
  <c r="D177" i="10" s="1"/>
  <c r="G177" i="10" s="1"/>
  <c r="I176" i="10"/>
  <c r="C177" i="10"/>
  <c r="M177" i="9"/>
  <c r="L177" i="9"/>
  <c r="D177" i="9" s="1"/>
  <c r="G177" i="9" s="1"/>
  <c r="I176" i="9"/>
  <c r="C177" i="9"/>
  <c r="L177" i="11"/>
  <c r="D177" i="11" s="1"/>
  <c r="G177" i="11" s="1"/>
  <c r="I176" i="11"/>
  <c r="C177" i="11"/>
  <c r="M177" i="12"/>
  <c r="L177" i="12"/>
  <c r="I176" i="12"/>
  <c r="C177" i="12"/>
  <c r="M171" i="8"/>
  <c r="L171" i="8"/>
  <c r="D171" i="8" s="1"/>
  <c r="G171" i="8" s="1"/>
  <c r="I171" i="8"/>
  <c r="C171" i="8"/>
  <c r="M171" i="7"/>
  <c r="L171" i="7"/>
  <c r="D171" i="7" s="1"/>
  <c r="G171" i="7" s="1"/>
  <c r="I171" i="7"/>
  <c r="C171" i="7"/>
  <c r="M170" i="6"/>
  <c r="L170" i="6"/>
  <c r="I170" i="6"/>
  <c r="L171" i="5"/>
  <c r="D171" i="5" s="1"/>
  <c r="G171" i="5" s="1"/>
  <c r="I171" i="5"/>
  <c r="D170" i="6" l="1"/>
  <c r="G170" i="6" s="1"/>
  <c r="D177" i="12"/>
  <c r="G177" i="12" s="1"/>
  <c r="M176" i="10"/>
  <c r="L176" i="10"/>
  <c r="D176" i="10" s="1"/>
  <c r="G176" i="10" s="1"/>
  <c r="I175" i="10"/>
  <c r="C176" i="10"/>
  <c r="M176" i="9"/>
  <c r="L176" i="9"/>
  <c r="D176" i="9" s="1"/>
  <c r="G176" i="9" s="1"/>
  <c r="I175" i="9"/>
  <c r="C176" i="9"/>
  <c r="I175" i="11"/>
  <c r="L175" i="11"/>
  <c r="L176" i="11"/>
  <c r="D176" i="11" s="1"/>
  <c r="G176" i="11" s="1"/>
  <c r="C176" i="11"/>
  <c r="C175" i="11"/>
  <c r="M176" i="12"/>
  <c r="L176" i="12"/>
  <c r="I175" i="12"/>
  <c r="C176" i="12"/>
  <c r="M170" i="8"/>
  <c r="L170" i="8"/>
  <c r="D170" i="8" s="1"/>
  <c r="G170" i="8" s="1"/>
  <c r="I170" i="8"/>
  <c r="C170" i="8"/>
  <c r="M170" i="7"/>
  <c r="L170" i="7"/>
  <c r="D170" i="7" s="1"/>
  <c r="G170" i="7" s="1"/>
  <c r="I170" i="7"/>
  <c r="C170" i="7"/>
  <c r="M169" i="6"/>
  <c r="L169" i="6"/>
  <c r="I169" i="6"/>
  <c r="L170" i="5"/>
  <c r="D170" i="5" s="1"/>
  <c r="G170" i="5" s="1"/>
  <c r="I170" i="5"/>
  <c r="D169" i="6" l="1"/>
  <c r="G169" i="6" s="1"/>
  <c r="D176" i="12"/>
  <c r="G176" i="12" s="1"/>
  <c r="AA99" i="20"/>
  <c r="AH99" i="20"/>
  <c r="AI99" i="20"/>
  <c r="AJ99" i="20"/>
  <c r="AK99" i="20"/>
  <c r="AL99" i="20"/>
  <c r="AM99" i="20"/>
  <c r="AN99" i="20"/>
  <c r="AO99" i="20"/>
  <c r="AP99" i="20"/>
  <c r="AQ99" i="20"/>
  <c r="AR99" i="20"/>
  <c r="AS99" i="20"/>
  <c r="BC100" i="20" s="1"/>
  <c r="AT99" i="20"/>
  <c r="AU99" i="20"/>
  <c r="AW99" i="20"/>
  <c r="AY99" i="20"/>
  <c r="AZ99" i="20"/>
  <c r="V99" i="20"/>
  <c r="AE99" i="20" s="1"/>
  <c r="U99" i="20"/>
  <c r="AD99" i="20" s="1"/>
  <c r="BD100" i="20" l="1"/>
  <c r="BB100" i="20"/>
  <c r="Z99" i="20"/>
  <c r="W99" i="20"/>
  <c r="AB99" i="20"/>
  <c r="AV99" i="20"/>
  <c r="AC99" i="20"/>
  <c r="Y99" i="20"/>
  <c r="AX99" i="20"/>
  <c r="X99" i="20"/>
  <c r="D32" i="25"/>
  <c r="D33" i="25"/>
  <c r="D34" i="25"/>
  <c r="D35" i="25"/>
  <c r="B37" i="25"/>
  <c r="B36" i="25"/>
  <c r="B35" i="25"/>
  <c r="B34" i="25"/>
  <c r="B33" i="25"/>
  <c r="M175" i="12"/>
  <c r="L175" i="12"/>
  <c r="C175" i="12"/>
  <c r="M175" i="10"/>
  <c r="L175" i="10"/>
  <c r="D175" i="10" s="1"/>
  <c r="G175" i="10" s="1"/>
  <c r="I174" i="10"/>
  <c r="C175" i="10"/>
  <c r="I174" i="9"/>
  <c r="C175" i="9"/>
  <c r="M175" i="9"/>
  <c r="L175" i="9"/>
  <c r="D175" i="9" s="1"/>
  <c r="G175" i="9" s="1"/>
  <c r="M169" i="8"/>
  <c r="L169" i="8"/>
  <c r="D169" i="8" s="1"/>
  <c r="G169" i="8" s="1"/>
  <c r="I169" i="8"/>
  <c r="C169" i="8"/>
  <c r="M169" i="7"/>
  <c r="L169" i="7"/>
  <c r="D169" i="7" s="1"/>
  <c r="G169" i="7" s="1"/>
  <c r="I169" i="7"/>
  <c r="C169" i="7"/>
  <c r="I168" i="6"/>
  <c r="M168" i="6"/>
  <c r="L168" i="6"/>
  <c r="L169" i="5"/>
  <c r="D169" i="5" s="1"/>
  <c r="G169" i="5" s="1"/>
  <c r="I169" i="5"/>
  <c r="D168" i="6" l="1"/>
  <c r="G168" i="6" s="1"/>
  <c r="D175" i="12"/>
  <c r="G175" i="12" s="1"/>
  <c r="BH100" i="20"/>
  <c r="BJ100" i="20" s="1"/>
  <c r="BA100" i="20"/>
  <c r="V98" i="20"/>
  <c r="AE98" i="20" s="1"/>
  <c r="U98" i="20"/>
  <c r="AD98" i="20" s="1"/>
  <c r="W98" i="20" l="1"/>
  <c r="AB98" i="20"/>
  <c r="X98" i="20"/>
  <c r="Y98" i="20"/>
  <c r="AC98" i="20"/>
  <c r="I173" i="11"/>
  <c r="M174" i="10"/>
  <c r="L174" i="10"/>
  <c r="D174" i="10" s="1"/>
  <c r="G174" i="10" s="1"/>
  <c r="I173" i="10"/>
  <c r="C174" i="10"/>
  <c r="M174" i="9"/>
  <c r="L174" i="9"/>
  <c r="D174" i="9" s="1"/>
  <c r="G174" i="9" s="1"/>
  <c r="I173" i="9"/>
  <c r="C174" i="9"/>
  <c r="L174" i="11"/>
  <c r="D174" i="11" s="1"/>
  <c r="G174" i="11" s="1"/>
  <c r="C174" i="11"/>
  <c r="I174" i="12"/>
  <c r="M174" i="12"/>
  <c r="L174" i="12"/>
  <c r="I173" i="12"/>
  <c r="C174" i="12"/>
  <c r="I167" i="8"/>
  <c r="I168" i="8"/>
  <c r="M168" i="8"/>
  <c r="L168" i="8"/>
  <c r="D168" i="8" s="1"/>
  <c r="G168" i="8" s="1"/>
  <c r="C168" i="8"/>
  <c r="M168" i="7"/>
  <c r="L168" i="7"/>
  <c r="D168" i="7" s="1"/>
  <c r="G168" i="7" s="1"/>
  <c r="I168" i="7"/>
  <c r="C168" i="7"/>
  <c r="I167" i="6"/>
  <c r="M167" i="6"/>
  <c r="L167" i="6"/>
  <c r="M168" i="5"/>
  <c r="M169" i="5"/>
  <c r="M170" i="5"/>
  <c r="M171" i="5"/>
  <c r="L168" i="5"/>
  <c r="D168" i="5" s="1"/>
  <c r="G168" i="5" s="1"/>
  <c r="I168" i="5"/>
  <c r="D167" i="6" l="1"/>
  <c r="G167" i="6" s="1"/>
  <c r="D174" i="12"/>
  <c r="G174" i="12" s="1"/>
  <c r="Z98" i="20"/>
  <c r="AA98" i="20"/>
  <c r="AH98" i="20"/>
  <c r="AI98" i="20"/>
  <c r="AJ98" i="20"/>
  <c r="AK98" i="20"/>
  <c r="AL98" i="20"/>
  <c r="AM98" i="20"/>
  <c r="AN98" i="20"/>
  <c r="AO98" i="20"/>
  <c r="AP98" i="20"/>
  <c r="AQ98" i="20"/>
  <c r="AR98" i="20"/>
  <c r="AS98" i="20"/>
  <c r="BC99" i="20" s="1"/>
  <c r="AT98" i="20"/>
  <c r="AU98" i="20"/>
  <c r="AV98" i="20"/>
  <c r="BA99" i="20" s="1"/>
  <c r="AW98" i="20"/>
  <c r="AX98" i="20"/>
  <c r="AY98" i="20"/>
  <c r="AZ98" i="20"/>
  <c r="BD99" i="20" l="1"/>
  <c r="BB99" i="20"/>
  <c r="M167" i="8"/>
  <c r="L167" i="8"/>
  <c r="D167" i="8" s="1"/>
  <c r="G167" i="8" s="1"/>
  <c r="C167" i="8"/>
  <c r="M167" i="7"/>
  <c r="L167" i="7"/>
  <c r="D167" i="7" s="1"/>
  <c r="G167" i="7" s="1"/>
  <c r="I167" i="7"/>
  <c r="C167" i="7"/>
  <c r="I166" i="6"/>
  <c r="M173" i="10"/>
  <c r="L173" i="10"/>
  <c r="D173" i="10" s="1"/>
  <c r="G173" i="10" s="1"/>
  <c r="C173" i="10"/>
  <c r="M173" i="9"/>
  <c r="L173" i="9"/>
  <c r="D173" i="9" s="1"/>
  <c r="G173" i="9" s="1"/>
  <c r="C173" i="9"/>
  <c r="L173" i="11"/>
  <c r="D173" i="11" s="1"/>
  <c r="G173" i="11" s="1"/>
  <c r="C173" i="11"/>
  <c r="M173" i="12"/>
  <c r="L173" i="12"/>
  <c r="C173" i="12"/>
  <c r="M166" i="6"/>
  <c r="L166" i="6"/>
  <c r="L167" i="5"/>
  <c r="D167" i="5" s="1"/>
  <c r="G167" i="5" s="1"/>
  <c r="I167" i="5"/>
  <c r="D166" i="6" l="1"/>
  <c r="G166" i="6" s="1"/>
  <c r="D173" i="12"/>
  <c r="G173" i="12" s="1"/>
  <c r="AA97" i="20"/>
  <c r="AH97" i="20"/>
  <c r="AI97" i="20"/>
  <c r="AJ97" i="20"/>
  <c r="AK97" i="20"/>
  <c r="AL97" i="20"/>
  <c r="AM97" i="20"/>
  <c r="AN97" i="20"/>
  <c r="AO97" i="20"/>
  <c r="AP97" i="20"/>
  <c r="AQ97" i="20"/>
  <c r="AR97" i="20"/>
  <c r="AS97" i="20"/>
  <c r="BC98" i="20" s="1"/>
  <c r="AT97" i="20"/>
  <c r="AU97" i="20"/>
  <c r="AW97" i="20"/>
  <c r="AY97" i="20"/>
  <c r="AZ97" i="20"/>
  <c r="U96" i="20"/>
  <c r="AD96" i="20" s="1"/>
  <c r="V96" i="20"/>
  <c r="AE96" i="20" s="1"/>
  <c r="U97" i="20"/>
  <c r="AD97" i="20" s="1"/>
  <c r="V97" i="20"/>
  <c r="AE97" i="20" s="1"/>
  <c r="B97" i="20"/>
  <c r="BF97" i="20" s="1"/>
  <c r="B98" i="20"/>
  <c r="B99" i="20"/>
  <c r="BG99" i="20" s="1"/>
  <c r="BD98" i="20" l="1"/>
  <c r="BB98" i="20"/>
  <c r="Y96" i="20"/>
  <c r="AC96" i="20"/>
  <c r="X96" i="20"/>
  <c r="W96" i="20"/>
  <c r="AB96" i="20"/>
  <c r="Y97" i="20"/>
  <c r="AC97" i="20"/>
  <c r="X97" i="20"/>
  <c r="W97" i="20"/>
  <c r="AB97" i="20"/>
  <c r="AV97" i="20"/>
  <c r="Z97" i="20"/>
  <c r="BI98" i="20"/>
  <c r="BI97" i="20"/>
  <c r="BI99" i="20"/>
  <c r="BH98" i="20"/>
  <c r="BH97" i="20"/>
  <c r="AX97" i="20"/>
  <c r="BH99" i="20"/>
  <c r="BG98" i="20"/>
  <c r="BG97" i="20"/>
  <c r="BF99" i="20"/>
  <c r="I172" i="10"/>
  <c r="I172" i="9"/>
  <c r="I172" i="11"/>
  <c r="I172" i="12"/>
  <c r="BJ99" i="20" l="1"/>
  <c r="BJ97" i="20"/>
  <c r="BF98" i="20"/>
  <c r="BJ98" i="20" s="1"/>
  <c r="BA98" i="20"/>
  <c r="M172" i="10"/>
  <c r="L172" i="10"/>
  <c r="D172" i="10" s="1"/>
  <c r="G172" i="10" s="1"/>
  <c r="I171" i="10"/>
  <c r="C172" i="10"/>
  <c r="M171" i="9"/>
  <c r="L171" i="9"/>
  <c r="M172" i="9"/>
  <c r="L172" i="9"/>
  <c r="D172" i="9" s="1"/>
  <c r="G172" i="9" s="1"/>
  <c r="I171" i="9"/>
  <c r="C172" i="9"/>
  <c r="L172" i="11"/>
  <c r="D172" i="11" s="1"/>
  <c r="G172" i="11" s="1"/>
  <c r="C172" i="11"/>
  <c r="L172" i="12"/>
  <c r="C172" i="12"/>
  <c r="M166" i="8"/>
  <c r="L166" i="8"/>
  <c r="D166" i="8" s="1"/>
  <c r="G166" i="8" s="1"/>
  <c r="I166" i="8"/>
  <c r="C166" i="8"/>
  <c r="M166" i="7"/>
  <c r="L166" i="7"/>
  <c r="D166" i="7" s="1"/>
  <c r="G166" i="7" s="1"/>
  <c r="I166" i="7"/>
  <c r="C166" i="7"/>
  <c r="M165" i="6"/>
  <c r="L165" i="6"/>
  <c r="I165" i="6"/>
  <c r="L166" i="5"/>
  <c r="D166" i="5" s="1"/>
  <c r="G166" i="5" s="1"/>
  <c r="I166" i="5"/>
  <c r="D165" i="6" l="1"/>
  <c r="G165" i="6" s="1"/>
  <c r="D172" i="12"/>
  <c r="G172" i="12" s="1"/>
  <c r="Z96" i="20"/>
  <c r="AA96" i="20"/>
  <c r="AH96" i="20"/>
  <c r="AI96" i="20"/>
  <c r="AJ96" i="20"/>
  <c r="AK96" i="20"/>
  <c r="AL96" i="20"/>
  <c r="AM96" i="20"/>
  <c r="AN96" i="20"/>
  <c r="AO96" i="20"/>
  <c r="AP96" i="20"/>
  <c r="AQ96" i="20"/>
  <c r="AR96" i="20"/>
  <c r="AS96" i="20"/>
  <c r="BC97" i="20" s="1"/>
  <c r="AT96" i="20"/>
  <c r="AU96" i="20"/>
  <c r="AV96" i="20"/>
  <c r="BA97" i="20" s="1"/>
  <c r="AW96" i="20"/>
  <c r="AX96" i="20"/>
  <c r="AY96" i="20"/>
  <c r="AZ96" i="20"/>
  <c r="AA95" i="20"/>
  <c r="AH95" i="20"/>
  <c r="AI95" i="20"/>
  <c r="AJ95" i="20"/>
  <c r="AK95" i="20"/>
  <c r="AL95" i="20"/>
  <c r="AM95" i="20"/>
  <c r="AN95" i="20"/>
  <c r="AO95" i="20"/>
  <c r="AP95" i="20"/>
  <c r="AQ95" i="20"/>
  <c r="AR95" i="20"/>
  <c r="AS95" i="20"/>
  <c r="BC96" i="20" s="1"/>
  <c r="AT95" i="20"/>
  <c r="AU95" i="20"/>
  <c r="AW95" i="20"/>
  <c r="AY95" i="20"/>
  <c r="AZ95" i="20"/>
  <c r="V95" i="20"/>
  <c r="AE95" i="20" s="1"/>
  <c r="U95" i="20"/>
  <c r="AD95" i="20" s="1"/>
  <c r="BD96" i="20" l="1"/>
  <c r="BB96" i="20"/>
  <c r="BD97" i="20"/>
  <c r="BB97" i="20"/>
  <c r="Y95" i="20"/>
  <c r="AC95" i="20"/>
  <c r="AX95" i="20"/>
  <c r="W95" i="20"/>
  <c r="AB95" i="20"/>
  <c r="X95" i="20"/>
  <c r="AV95" i="20"/>
  <c r="BA96" i="20" s="1"/>
  <c r="Z95" i="20"/>
  <c r="D29" i="25"/>
  <c r="D30" i="25"/>
  <c r="D31" i="25"/>
  <c r="B29" i="25"/>
  <c r="B30" i="25"/>
  <c r="B31" i="25"/>
  <c r="B32" i="25"/>
  <c r="M171" i="10"/>
  <c r="L171" i="10"/>
  <c r="D171" i="10" s="1"/>
  <c r="G171" i="10" s="1"/>
  <c r="I170" i="10"/>
  <c r="C171" i="10"/>
  <c r="D171" i="9"/>
  <c r="G171" i="9" s="1"/>
  <c r="I170" i="9"/>
  <c r="C171" i="9"/>
  <c r="L171" i="11"/>
  <c r="I171" i="11"/>
  <c r="C171" i="11"/>
  <c r="I170" i="12"/>
  <c r="L171" i="12"/>
  <c r="I171" i="12"/>
  <c r="C171" i="12"/>
  <c r="L164" i="8"/>
  <c r="D164" i="8" s="1"/>
  <c r="G164" i="8" s="1"/>
  <c r="M164" i="8"/>
  <c r="L165" i="8"/>
  <c r="M165" i="8"/>
  <c r="I164" i="8"/>
  <c r="I165" i="8"/>
  <c r="D165" i="8"/>
  <c r="G165" i="8" s="1"/>
  <c r="C164" i="8"/>
  <c r="C165" i="8"/>
  <c r="M165" i="7"/>
  <c r="L165" i="7"/>
  <c r="D165" i="7" s="1"/>
  <c r="G165" i="7" s="1"/>
  <c r="I165" i="7"/>
  <c r="C165" i="7"/>
  <c r="M164" i="6"/>
  <c r="L164" i="6"/>
  <c r="I164" i="6"/>
  <c r="L165" i="5"/>
  <c r="D165" i="5" s="1"/>
  <c r="G165" i="5" s="1"/>
  <c r="I165" i="5"/>
  <c r="D164" i="6" l="1"/>
  <c r="G164" i="6" s="1"/>
  <c r="D171" i="12"/>
  <c r="G171" i="12" s="1"/>
  <c r="Z8" i="20"/>
  <c r="Z9" i="20"/>
  <c r="Z10" i="20"/>
  <c r="Z11" i="20"/>
  <c r="Z12" i="20"/>
  <c r="Z13" i="20"/>
  <c r="Z14" i="20"/>
  <c r="Z15" i="20"/>
  <c r="Z16" i="20"/>
  <c r="Z17" i="20"/>
  <c r="Z18" i="20"/>
  <c r="Z19" i="20"/>
  <c r="Z20" i="20"/>
  <c r="Z21" i="20"/>
  <c r="Z22" i="20"/>
  <c r="Z23" i="20"/>
  <c r="Z24" i="20"/>
  <c r="Z25" i="20"/>
  <c r="Z26" i="20"/>
  <c r="Z27" i="20"/>
  <c r="Z28" i="20"/>
  <c r="Z29" i="20"/>
  <c r="Z30" i="20"/>
  <c r="Z31" i="20"/>
  <c r="Z32" i="20"/>
  <c r="Z33" i="20"/>
  <c r="Z47" i="20"/>
  <c r="Z48" i="20"/>
  <c r="Z49" i="20"/>
  <c r="Z50" i="20"/>
  <c r="Z51" i="20"/>
  <c r="Z52" i="20"/>
  <c r="Z7" i="20"/>
  <c r="AA94" i="20"/>
  <c r="AH94" i="20"/>
  <c r="AI94" i="20"/>
  <c r="AJ94" i="20"/>
  <c r="AK94" i="20"/>
  <c r="AL94" i="20"/>
  <c r="AM94" i="20"/>
  <c r="AN94" i="20"/>
  <c r="AO94" i="20"/>
  <c r="AP94" i="20"/>
  <c r="AQ94" i="20"/>
  <c r="AR94" i="20"/>
  <c r="AS94" i="20"/>
  <c r="BC95" i="20" s="1"/>
  <c r="AT94" i="20"/>
  <c r="AU94" i="20"/>
  <c r="AW94" i="20"/>
  <c r="AY94" i="20"/>
  <c r="AZ94" i="20"/>
  <c r="V94" i="20"/>
  <c r="AE94" i="20" s="1"/>
  <c r="U94" i="20"/>
  <c r="AD94" i="20" s="1"/>
  <c r="I163" i="6"/>
  <c r="M164" i="7"/>
  <c r="L164" i="7"/>
  <c r="D164" i="7" s="1"/>
  <c r="G164" i="7" s="1"/>
  <c r="I164" i="7"/>
  <c r="C164" i="7"/>
  <c r="M170" i="10"/>
  <c r="L170" i="10"/>
  <c r="D170" i="10" s="1"/>
  <c r="G170" i="10" s="1"/>
  <c r="C170" i="10"/>
  <c r="M170" i="9"/>
  <c r="L170" i="9"/>
  <c r="D170" i="9" s="1"/>
  <c r="G170" i="9" s="1"/>
  <c r="I169" i="9"/>
  <c r="C170" i="9"/>
  <c r="L170" i="11"/>
  <c r="D170" i="11" s="1"/>
  <c r="G170" i="11" s="1"/>
  <c r="C170" i="11"/>
  <c r="L170" i="12"/>
  <c r="C170" i="12"/>
  <c r="L163" i="6"/>
  <c r="M164" i="5"/>
  <c r="M165" i="5"/>
  <c r="M166" i="5"/>
  <c r="M167" i="5"/>
  <c r="L164" i="5"/>
  <c r="D164" i="5" s="1"/>
  <c r="G164" i="5" s="1"/>
  <c r="I164" i="5"/>
  <c r="D163" i="6" l="1"/>
  <c r="G163" i="6" s="1"/>
  <c r="D170" i="12"/>
  <c r="G170" i="12" s="1"/>
  <c r="BD95" i="20"/>
  <c r="BB95" i="20"/>
  <c r="AV94" i="20"/>
  <c r="BA95" i="20" s="1"/>
  <c r="AC94" i="20"/>
  <c r="AX94" i="20"/>
  <c r="W94" i="20"/>
  <c r="AB94" i="20"/>
  <c r="X94" i="20"/>
  <c r="Z94" i="20"/>
  <c r="Y94" i="20"/>
  <c r="AA93" i="20"/>
  <c r="AH93" i="20"/>
  <c r="AI93" i="20"/>
  <c r="AJ93" i="20"/>
  <c r="AK93" i="20"/>
  <c r="AL93" i="20"/>
  <c r="AM93" i="20"/>
  <c r="AN93" i="20"/>
  <c r="AO93" i="20"/>
  <c r="AP93" i="20"/>
  <c r="AQ93" i="20"/>
  <c r="AR93" i="20"/>
  <c r="AS93" i="20"/>
  <c r="BC94" i="20" s="1"/>
  <c r="AT93" i="20"/>
  <c r="AU93" i="20"/>
  <c r="AW93" i="20"/>
  <c r="AY93" i="20"/>
  <c r="AZ93" i="20"/>
  <c r="U93" i="20"/>
  <c r="AD93" i="20" s="1"/>
  <c r="V93" i="20"/>
  <c r="AC93" i="20" l="1"/>
  <c r="AE93" i="20"/>
  <c r="BD94" i="20"/>
  <c r="BB94" i="20"/>
  <c r="Y93" i="20"/>
  <c r="Z93" i="20"/>
  <c r="W93" i="20"/>
  <c r="AB93" i="20"/>
  <c r="X93" i="20"/>
  <c r="AX93" i="20"/>
  <c r="AV93" i="20"/>
  <c r="BA94" i="20" s="1"/>
  <c r="M163" i="7"/>
  <c r="L163" i="7"/>
  <c r="I163" i="7"/>
  <c r="D163" i="7"/>
  <c r="G163" i="7" s="1"/>
  <c r="C163" i="7"/>
  <c r="M163" i="8"/>
  <c r="L163" i="8"/>
  <c r="D163" i="8" s="1"/>
  <c r="G163" i="8" s="1"/>
  <c r="I163" i="8"/>
  <c r="C163" i="8"/>
  <c r="M169" i="10"/>
  <c r="L169" i="10"/>
  <c r="I169" i="10"/>
  <c r="C169" i="10"/>
  <c r="M169" i="9"/>
  <c r="L169" i="9"/>
  <c r="D169" i="9" s="1"/>
  <c r="G169" i="9" s="1"/>
  <c r="I168" i="9"/>
  <c r="C169" i="9"/>
  <c r="I168" i="11"/>
  <c r="L169" i="11"/>
  <c r="D169" i="11" s="1"/>
  <c r="G169" i="11" s="1"/>
  <c r="I169" i="11"/>
  <c r="C169" i="11"/>
  <c r="I168" i="12"/>
  <c r="C169" i="12"/>
  <c r="I169" i="12"/>
  <c r="L169" i="12"/>
  <c r="L162" i="6"/>
  <c r="M160" i="6"/>
  <c r="M161" i="6"/>
  <c r="M162" i="6"/>
  <c r="M163" i="6"/>
  <c r="I161" i="6"/>
  <c r="L161" i="6"/>
  <c r="I162" i="6"/>
  <c r="M163" i="5"/>
  <c r="L163" i="5"/>
  <c r="D163" i="5" s="1"/>
  <c r="G163" i="5" s="1"/>
  <c r="I163" i="5"/>
  <c r="B93" i="20"/>
  <c r="B94" i="20"/>
  <c r="B95" i="20"/>
  <c r="B96" i="20"/>
  <c r="D161" i="6" l="1"/>
  <c r="G161" i="6" s="1"/>
  <c r="D162" i="6"/>
  <c r="G162" i="6" s="1"/>
  <c r="D169" i="12"/>
  <c r="G169" i="12" s="1"/>
  <c r="BI96" i="20"/>
  <c r="BF96" i="20"/>
  <c r="BG96" i="20"/>
  <c r="BH96" i="20"/>
  <c r="BI93" i="20"/>
  <c r="BG93" i="20"/>
  <c r="BH93" i="20"/>
  <c r="BI95" i="20"/>
  <c r="BF95" i="20"/>
  <c r="BG95" i="20"/>
  <c r="BH95" i="20"/>
  <c r="BI94" i="20"/>
  <c r="BF94" i="20"/>
  <c r="BG94" i="20"/>
  <c r="BH94" i="20"/>
  <c r="U90" i="20"/>
  <c r="AD90" i="20" s="1"/>
  <c r="V90" i="20"/>
  <c r="AE90" i="20" s="1"/>
  <c r="AA90" i="20"/>
  <c r="AH90" i="20"/>
  <c r="AI90" i="20"/>
  <c r="AJ90" i="20"/>
  <c r="AK90" i="20"/>
  <c r="AL90" i="20"/>
  <c r="AM90" i="20"/>
  <c r="AN90" i="20"/>
  <c r="AO90" i="20"/>
  <c r="AP90" i="20"/>
  <c r="AQ90" i="20"/>
  <c r="AR90" i="20"/>
  <c r="BB91" i="20" s="1"/>
  <c r="AS90" i="20"/>
  <c r="BC91" i="20" s="1"/>
  <c r="AT90" i="20"/>
  <c r="AU90" i="20"/>
  <c r="AW90" i="20"/>
  <c r="AY90" i="20"/>
  <c r="AZ90" i="20"/>
  <c r="U91" i="20"/>
  <c r="AD91" i="20" s="1"/>
  <c r="V91" i="20"/>
  <c r="AE91" i="20" s="1"/>
  <c r="AA91" i="20"/>
  <c r="AH91" i="20"/>
  <c r="AI91" i="20"/>
  <c r="AJ91" i="20"/>
  <c r="AK91" i="20"/>
  <c r="AL91" i="20"/>
  <c r="AM91" i="20"/>
  <c r="AN91" i="20"/>
  <c r="AO91" i="20"/>
  <c r="AP91" i="20"/>
  <c r="AQ91" i="20"/>
  <c r="AR91" i="20"/>
  <c r="AS91" i="20"/>
  <c r="BC92" i="20" s="1"/>
  <c r="AT91" i="20"/>
  <c r="AU91" i="20"/>
  <c r="AW91" i="20"/>
  <c r="AY91" i="20"/>
  <c r="AZ91" i="20"/>
  <c r="U92" i="20"/>
  <c r="AD92" i="20" s="1"/>
  <c r="V92" i="20"/>
  <c r="AE92" i="20" s="1"/>
  <c r="AA92" i="20"/>
  <c r="AH92" i="20"/>
  <c r="AI92" i="20"/>
  <c r="AJ92" i="20"/>
  <c r="AK92" i="20"/>
  <c r="AL92" i="20"/>
  <c r="AM92" i="20"/>
  <c r="AN92" i="20"/>
  <c r="AO92" i="20"/>
  <c r="AP92" i="20"/>
  <c r="AQ92" i="20"/>
  <c r="AR92" i="20"/>
  <c r="AS92" i="20"/>
  <c r="BC93" i="20" s="1"/>
  <c r="AT92" i="20"/>
  <c r="AU92" i="20"/>
  <c r="AW92" i="20"/>
  <c r="AY92" i="20"/>
  <c r="AZ92" i="20"/>
  <c r="D28" i="25"/>
  <c r="D26" i="25"/>
  <c r="D27" i="25"/>
  <c r="B26" i="25"/>
  <c r="B27" i="25"/>
  <c r="B28" i="25"/>
  <c r="I161" i="7"/>
  <c r="I161" i="8"/>
  <c r="C159" i="8"/>
  <c r="M168" i="10"/>
  <c r="L168" i="10"/>
  <c r="D168" i="10" s="1"/>
  <c r="G168" i="10" s="1"/>
  <c r="C168" i="10"/>
  <c r="M164" i="10"/>
  <c r="M165" i="10"/>
  <c r="M166" i="10"/>
  <c r="M167" i="10"/>
  <c r="L167" i="10"/>
  <c r="I167" i="10"/>
  <c r="D167" i="10"/>
  <c r="G167" i="10" s="1"/>
  <c r="C167" i="10"/>
  <c r="L166" i="10"/>
  <c r="D166" i="10" s="1"/>
  <c r="G166" i="10" s="1"/>
  <c r="I166" i="10"/>
  <c r="C166" i="10"/>
  <c r="L165" i="10"/>
  <c r="D165" i="10" s="1"/>
  <c r="G165" i="10" s="1"/>
  <c r="I165" i="10"/>
  <c r="C165" i="10"/>
  <c r="L164" i="10"/>
  <c r="I164" i="10"/>
  <c r="C164" i="10"/>
  <c r="M168" i="9"/>
  <c r="L168" i="9"/>
  <c r="D168" i="9" s="1"/>
  <c r="G168" i="9" s="1"/>
  <c r="M164" i="9"/>
  <c r="M165" i="9"/>
  <c r="M166" i="9"/>
  <c r="M167" i="9"/>
  <c r="C168" i="9"/>
  <c r="L167" i="9"/>
  <c r="D167" i="9" s="1"/>
  <c r="G167" i="9" s="1"/>
  <c r="I167" i="9"/>
  <c r="C167" i="9"/>
  <c r="L166" i="9"/>
  <c r="D166" i="9" s="1"/>
  <c r="G166" i="9" s="1"/>
  <c r="I166" i="9"/>
  <c r="C166" i="9"/>
  <c r="L165" i="9"/>
  <c r="D165" i="9" s="1"/>
  <c r="G165" i="9" s="1"/>
  <c r="I165" i="9"/>
  <c r="C165" i="9"/>
  <c r="L164" i="9"/>
  <c r="I164" i="9"/>
  <c r="C164" i="9"/>
  <c r="C168" i="11"/>
  <c r="L168" i="11"/>
  <c r="D168" i="11" s="1"/>
  <c r="G168" i="11" s="1"/>
  <c r="L167" i="11"/>
  <c r="D167" i="11" s="1"/>
  <c r="G167" i="11" s="1"/>
  <c r="I167" i="11"/>
  <c r="C167" i="11"/>
  <c r="L166" i="11"/>
  <c r="D166" i="11" s="1"/>
  <c r="G166" i="11" s="1"/>
  <c r="I166" i="11"/>
  <c r="C166" i="11"/>
  <c r="L165" i="11"/>
  <c r="D165" i="11" s="1"/>
  <c r="G165" i="11" s="1"/>
  <c r="I165" i="11"/>
  <c r="C165" i="11"/>
  <c r="J164" i="11"/>
  <c r="L164" i="11" s="1"/>
  <c r="D164" i="11" s="1"/>
  <c r="G164" i="11" s="1"/>
  <c r="I164" i="11"/>
  <c r="C164" i="11"/>
  <c r="L168" i="12"/>
  <c r="C168" i="12"/>
  <c r="M164" i="12"/>
  <c r="M165" i="12"/>
  <c r="M166" i="12"/>
  <c r="M167" i="12"/>
  <c r="M168" i="12"/>
  <c r="M169" i="12"/>
  <c r="M170" i="12"/>
  <c r="M171" i="12"/>
  <c r="M172" i="12"/>
  <c r="L167" i="12"/>
  <c r="I167" i="12"/>
  <c r="C167" i="12"/>
  <c r="L166" i="12"/>
  <c r="I166" i="12"/>
  <c r="C166" i="12"/>
  <c r="L165" i="12"/>
  <c r="I165" i="12"/>
  <c r="C165" i="12"/>
  <c r="J164" i="12"/>
  <c r="L164" i="12" s="1"/>
  <c r="I164" i="12"/>
  <c r="C164" i="12"/>
  <c r="L159" i="8"/>
  <c r="D159" i="8" s="1"/>
  <c r="G159" i="8" s="1"/>
  <c r="M159" i="8"/>
  <c r="L160" i="8"/>
  <c r="D160" i="8" s="1"/>
  <c r="G160" i="8" s="1"/>
  <c r="M160" i="8"/>
  <c r="L161" i="8"/>
  <c r="D161" i="8" s="1"/>
  <c r="G161" i="8" s="1"/>
  <c r="M161" i="8"/>
  <c r="L162" i="8"/>
  <c r="D162" i="8" s="1"/>
  <c r="G162" i="8" s="1"/>
  <c r="M162" i="8"/>
  <c r="I162" i="8"/>
  <c r="C162" i="8"/>
  <c r="C161" i="8"/>
  <c r="I160" i="8"/>
  <c r="C160" i="8"/>
  <c r="I159" i="8"/>
  <c r="L162" i="7"/>
  <c r="D162" i="7" s="1"/>
  <c r="G162" i="7" s="1"/>
  <c r="M161" i="7"/>
  <c r="M162" i="7"/>
  <c r="I162" i="7"/>
  <c r="C162" i="7"/>
  <c r="C161" i="7"/>
  <c r="M159" i="7"/>
  <c r="M160" i="7"/>
  <c r="L161" i="7"/>
  <c r="D161" i="7" s="1"/>
  <c r="G161" i="7" s="1"/>
  <c r="C159" i="7"/>
  <c r="L160" i="7"/>
  <c r="D160" i="7" s="1"/>
  <c r="G160" i="7" s="1"/>
  <c r="I160" i="7"/>
  <c r="C160" i="7"/>
  <c r="J159" i="7"/>
  <c r="L159" i="7" s="1"/>
  <c r="I159" i="7"/>
  <c r="M158" i="6"/>
  <c r="M159" i="6"/>
  <c r="L160" i="6"/>
  <c r="I160" i="6"/>
  <c r="L159" i="6"/>
  <c r="I159" i="6"/>
  <c r="J158" i="6"/>
  <c r="L158" i="6" s="1"/>
  <c r="I158" i="6"/>
  <c r="I162" i="5"/>
  <c r="M161" i="5"/>
  <c r="M162" i="5"/>
  <c r="L162" i="5"/>
  <c r="D162" i="5" s="1"/>
  <c r="G162" i="5" s="1"/>
  <c r="L161" i="5"/>
  <c r="D161" i="5" s="1"/>
  <c r="G161" i="5" s="1"/>
  <c r="I161" i="5"/>
  <c r="L160" i="5"/>
  <c r="D160" i="5" s="1"/>
  <c r="G160" i="5" s="1"/>
  <c r="I160" i="5"/>
  <c r="J159" i="5"/>
  <c r="L159" i="5" s="1"/>
  <c r="D159" i="5" s="1"/>
  <c r="G159" i="5" s="1"/>
  <c r="I159" i="5"/>
  <c r="D159" i="6" l="1"/>
  <c r="G159" i="6" s="1"/>
  <c r="D160" i="6"/>
  <c r="G160" i="6" s="1"/>
  <c r="D158" i="6"/>
  <c r="G158" i="6" s="1"/>
  <c r="D164" i="12"/>
  <c r="G164" i="12" s="1"/>
  <c r="D168" i="12"/>
  <c r="G168" i="12" s="1"/>
  <c r="D167" i="12"/>
  <c r="G167" i="12" s="1"/>
  <c r="D166" i="12"/>
  <c r="G166" i="12" s="1"/>
  <c r="D165" i="12"/>
  <c r="G165" i="12" s="1"/>
  <c r="BJ96" i="20"/>
  <c r="BJ94" i="20"/>
  <c r="BJ95" i="20"/>
  <c r="BD91" i="20"/>
  <c r="BD93" i="20"/>
  <c r="BB93" i="20"/>
  <c r="BD92" i="20"/>
  <c r="BB92" i="20"/>
  <c r="W91" i="20"/>
  <c r="AB91" i="20"/>
  <c r="W90" i="20"/>
  <c r="AB90" i="20"/>
  <c r="Y92" i="20"/>
  <c r="AC92" i="20"/>
  <c r="Z92" i="20"/>
  <c r="W92" i="20"/>
  <c r="AB92" i="20"/>
  <c r="Y91" i="20"/>
  <c r="AC91" i="20"/>
  <c r="Y90" i="20"/>
  <c r="AC90" i="20"/>
  <c r="AX92" i="20"/>
  <c r="AV92" i="20"/>
  <c r="Z91" i="20"/>
  <c r="X92" i="20"/>
  <c r="X90" i="20"/>
  <c r="Z90" i="20"/>
  <c r="AX90" i="20"/>
  <c r="AV91" i="20"/>
  <c r="BA92" i="20" s="1"/>
  <c r="X91" i="20"/>
  <c r="AV90" i="20"/>
  <c r="BA91" i="20" s="1"/>
  <c r="AX91" i="20"/>
  <c r="D159" i="7"/>
  <c r="G159" i="7" s="1"/>
  <c r="BF93" i="20" l="1"/>
  <c r="BJ93" i="20" s="1"/>
  <c r="BA93" i="20"/>
  <c r="B92" i="20"/>
  <c r="BI92" i="20" l="1"/>
  <c r="BF92" i="20"/>
  <c r="BG92" i="20"/>
  <c r="BH92" i="20"/>
  <c r="V89" i="20"/>
  <c r="AE89" i="20" s="1"/>
  <c r="U89" i="20"/>
  <c r="AD89" i="20" s="1"/>
  <c r="BJ92" i="20" l="1"/>
  <c r="Z89" i="20"/>
  <c r="W89" i="20"/>
  <c r="AB89" i="20"/>
  <c r="Y89" i="20"/>
  <c r="AC89" i="20"/>
  <c r="X89" i="20"/>
  <c r="L157" i="6"/>
  <c r="M157" i="6"/>
  <c r="I157" i="6"/>
  <c r="D25" i="25"/>
  <c r="B25" i="25"/>
  <c r="I158" i="7"/>
  <c r="M158" i="7"/>
  <c r="L158" i="7"/>
  <c r="D158" i="7" s="1"/>
  <c r="G158" i="7" s="1"/>
  <c r="C158" i="7"/>
  <c r="I158" i="8"/>
  <c r="M158" i="8"/>
  <c r="L158" i="8"/>
  <c r="D158" i="8" s="1"/>
  <c r="G158" i="8" s="1"/>
  <c r="C158" i="8"/>
  <c r="I162" i="10"/>
  <c r="I161" i="10"/>
  <c r="D163" i="10"/>
  <c r="G163" i="10" s="1"/>
  <c r="L163" i="10"/>
  <c r="L162" i="10"/>
  <c r="D162" i="10" s="1"/>
  <c r="G162" i="10" s="1"/>
  <c r="M162" i="10"/>
  <c r="M163" i="10"/>
  <c r="C163" i="10"/>
  <c r="C162" i="10"/>
  <c r="L163" i="9"/>
  <c r="D163" i="9" s="1"/>
  <c r="G163" i="9" s="1"/>
  <c r="M163" i="9"/>
  <c r="C163" i="9"/>
  <c r="L163" i="11"/>
  <c r="D163" i="11" s="1"/>
  <c r="G163" i="11" s="1"/>
  <c r="C163" i="11"/>
  <c r="M163" i="12"/>
  <c r="L163" i="12"/>
  <c r="I163" i="12"/>
  <c r="C163" i="12"/>
  <c r="M158" i="5"/>
  <c r="M159" i="5"/>
  <c r="M160" i="5"/>
  <c r="L158" i="5"/>
  <c r="D158" i="5" s="1"/>
  <c r="G158" i="5" s="1"/>
  <c r="I158" i="5"/>
  <c r="D157" i="6" l="1"/>
  <c r="G157" i="6" s="1"/>
  <c r="D163" i="12"/>
  <c r="G163" i="12" s="1"/>
  <c r="AA89" i="20"/>
  <c r="AH89" i="20"/>
  <c r="AI89" i="20"/>
  <c r="AJ89" i="20"/>
  <c r="AK89" i="20"/>
  <c r="AL89" i="20"/>
  <c r="AM89" i="20"/>
  <c r="AN89" i="20"/>
  <c r="AO89" i="20"/>
  <c r="AP89" i="20"/>
  <c r="AQ89" i="20"/>
  <c r="AR89" i="20"/>
  <c r="AS89" i="20"/>
  <c r="BC90" i="20" s="1"/>
  <c r="AT89" i="20"/>
  <c r="AU89" i="20"/>
  <c r="AV89" i="20"/>
  <c r="BA90" i="20" s="1"/>
  <c r="AW89" i="20"/>
  <c r="AX89" i="20"/>
  <c r="AY89" i="20"/>
  <c r="AZ89" i="20"/>
  <c r="V88" i="20"/>
  <c r="AE88" i="20" s="1"/>
  <c r="U88" i="20"/>
  <c r="B90" i="20"/>
  <c r="B91" i="20"/>
  <c r="B89" i="20"/>
  <c r="X88" i="20" l="1"/>
  <c r="AD88" i="20"/>
  <c r="BD90" i="20"/>
  <c r="BB90" i="20"/>
  <c r="W88" i="20"/>
  <c r="AB88" i="20"/>
  <c r="Y88" i="20"/>
  <c r="AC88" i="20"/>
  <c r="BF89" i="20"/>
  <c r="BG89" i="20"/>
  <c r="BH89" i="20"/>
  <c r="BI89" i="20"/>
  <c r="BF91" i="20"/>
  <c r="BG91" i="20"/>
  <c r="BH91" i="20"/>
  <c r="BI91" i="20"/>
  <c r="BF90" i="20"/>
  <c r="BG90" i="20"/>
  <c r="BH90" i="20"/>
  <c r="BI90" i="20"/>
  <c r="Z88" i="20"/>
  <c r="D23" i="25"/>
  <c r="D24" i="25"/>
  <c r="I161" i="9"/>
  <c r="M162" i="9"/>
  <c r="L162" i="9"/>
  <c r="D162" i="9" s="1"/>
  <c r="G162" i="9" s="1"/>
  <c r="I162" i="9"/>
  <c r="C162" i="9"/>
  <c r="I161" i="11"/>
  <c r="L162" i="11"/>
  <c r="D162" i="11" s="1"/>
  <c r="G162" i="11" s="1"/>
  <c r="I162" i="11"/>
  <c r="C162" i="11"/>
  <c r="I161" i="12"/>
  <c r="M162" i="12"/>
  <c r="L162" i="12"/>
  <c r="I162" i="12"/>
  <c r="C162" i="12"/>
  <c r="M157" i="8"/>
  <c r="L157" i="8"/>
  <c r="D157" i="8" s="1"/>
  <c r="G157" i="8" s="1"/>
  <c r="I157" i="8"/>
  <c r="C157" i="8"/>
  <c r="L157" i="7"/>
  <c r="D157" i="7" s="1"/>
  <c r="G157" i="7" s="1"/>
  <c r="M157" i="7"/>
  <c r="I157" i="7"/>
  <c r="C157" i="7"/>
  <c r="M156" i="6"/>
  <c r="L156" i="6"/>
  <c r="I156" i="6"/>
  <c r="M157" i="5"/>
  <c r="L157" i="5"/>
  <c r="D157" i="5" s="1"/>
  <c r="G157" i="5" s="1"/>
  <c r="I157" i="5"/>
  <c r="D156" i="6" l="1"/>
  <c r="G156" i="6" s="1"/>
  <c r="D162" i="12"/>
  <c r="G162" i="12" s="1"/>
  <c r="BJ90" i="20"/>
  <c r="BJ91" i="20"/>
  <c r="BJ89" i="20"/>
  <c r="AA88" i="20"/>
  <c r="AH88" i="20"/>
  <c r="AI88" i="20"/>
  <c r="AJ88" i="20"/>
  <c r="AK88" i="20"/>
  <c r="AL88" i="20"/>
  <c r="AM88" i="20"/>
  <c r="AN88" i="20"/>
  <c r="AO88" i="20"/>
  <c r="AP88" i="20"/>
  <c r="AQ88" i="20"/>
  <c r="AR88" i="20"/>
  <c r="AS88" i="20"/>
  <c r="BC89" i="20" s="1"/>
  <c r="AT88" i="20"/>
  <c r="AU88" i="20"/>
  <c r="AV88" i="20"/>
  <c r="BA89" i="20" s="1"/>
  <c r="AW88" i="20"/>
  <c r="AX88" i="20"/>
  <c r="AY88" i="20"/>
  <c r="AZ88" i="20"/>
  <c r="AA87" i="20"/>
  <c r="AH87" i="20"/>
  <c r="AI87" i="20"/>
  <c r="AJ87" i="20"/>
  <c r="AK87" i="20"/>
  <c r="AL87" i="20"/>
  <c r="AM87" i="20"/>
  <c r="AN87" i="20"/>
  <c r="AO87" i="20"/>
  <c r="AP87" i="20"/>
  <c r="AQ87" i="20"/>
  <c r="AR87" i="20"/>
  <c r="AS87" i="20"/>
  <c r="BC88" i="20" s="1"/>
  <c r="AT87" i="20"/>
  <c r="AU87" i="20"/>
  <c r="AW87" i="20"/>
  <c r="AY87" i="20"/>
  <c r="AZ87" i="20"/>
  <c r="V87" i="20"/>
  <c r="AE87" i="20" s="1"/>
  <c r="U87" i="20"/>
  <c r="AD87" i="20" s="1"/>
  <c r="BD88" i="20" l="1"/>
  <c r="BB88" i="20"/>
  <c r="BD89" i="20"/>
  <c r="BB89" i="20"/>
  <c r="W87" i="20"/>
  <c r="AB87" i="20"/>
  <c r="Y87" i="20"/>
  <c r="AC87" i="20"/>
  <c r="AX87" i="20"/>
  <c r="Z87" i="20"/>
  <c r="AV87" i="20"/>
  <c r="BA88" i="20" s="1"/>
  <c r="X87" i="20"/>
  <c r="L161" i="10"/>
  <c r="D161" i="10" s="1"/>
  <c r="G161" i="10" s="1"/>
  <c r="M161" i="10"/>
  <c r="I160" i="10"/>
  <c r="C161" i="10"/>
  <c r="M161" i="9"/>
  <c r="L161" i="9"/>
  <c r="D161" i="9" s="1"/>
  <c r="G161" i="9" s="1"/>
  <c r="I160" i="9"/>
  <c r="C161" i="9"/>
  <c r="L161" i="11"/>
  <c r="D161" i="11" s="1"/>
  <c r="G161" i="11" s="1"/>
  <c r="I160" i="11"/>
  <c r="C161" i="11"/>
  <c r="L161" i="12"/>
  <c r="M161" i="12"/>
  <c r="C161" i="12"/>
  <c r="I156" i="8"/>
  <c r="C156" i="8"/>
  <c r="M156" i="8"/>
  <c r="L156" i="8"/>
  <c r="D156" i="8" s="1"/>
  <c r="G156" i="8" s="1"/>
  <c r="L156" i="7"/>
  <c r="D156" i="7" s="1"/>
  <c r="G156" i="7" s="1"/>
  <c r="M156" i="7"/>
  <c r="I156" i="7"/>
  <c r="C156" i="7"/>
  <c r="I155" i="6"/>
  <c r="M155" i="6"/>
  <c r="L155" i="6"/>
  <c r="M156" i="5"/>
  <c r="L156" i="5"/>
  <c r="D156" i="5" s="1"/>
  <c r="G156" i="5" s="1"/>
  <c r="I156" i="5"/>
  <c r="D155" i="6" l="1"/>
  <c r="G155" i="6" s="1"/>
  <c r="D161" i="12"/>
  <c r="G161" i="12" s="1"/>
  <c r="D22" i="25"/>
  <c r="D21" i="25"/>
  <c r="AA86" i="20"/>
  <c r="AH86" i="20"/>
  <c r="AI86" i="20"/>
  <c r="AJ86" i="20"/>
  <c r="AK86" i="20"/>
  <c r="AL86" i="20"/>
  <c r="AM86" i="20"/>
  <c r="AN86" i="20"/>
  <c r="AO86" i="20"/>
  <c r="AP86" i="20"/>
  <c r="AQ86" i="20"/>
  <c r="AR86" i="20"/>
  <c r="AS86" i="20"/>
  <c r="BC87" i="20" s="1"/>
  <c r="AT86" i="20"/>
  <c r="AU86" i="20"/>
  <c r="AW86" i="20"/>
  <c r="AY86" i="20"/>
  <c r="AZ86" i="20"/>
  <c r="V86" i="20"/>
  <c r="AE86" i="20" s="1"/>
  <c r="U86" i="20"/>
  <c r="AD86" i="20" s="1"/>
  <c r="BD87" i="20" l="1"/>
  <c r="BB87" i="20"/>
  <c r="W86" i="20"/>
  <c r="AB86" i="20"/>
  <c r="Y86" i="20"/>
  <c r="AC86" i="20"/>
  <c r="AX86" i="20"/>
  <c r="Z86" i="20"/>
  <c r="X86" i="20"/>
  <c r="AV86" i="20"/>
  <c r="BA87" i="20" s="1"/>
  <c r="I159" i="10"/>
  <c r="I158" i="10"/>
  <c r="I157" i="10"/>
  <c r="M160" i="10"/>
  <c r="L160" i="10"/>
  <c r="D160" i="10" s="1"/>
  <c r="G160" i="10" s="1"/>
  <c r="C160" i="10"/>
  <c r="M160" i="9"/>
  <c r="L160" i="9"/>
  <c r="D160" i="9" s="1"/>
  <c r="G160" i="9" s="1"/>
  <c r="I158" i="9"/>
  <c r="I159" i="9"/>
  <c r="C160" i="9"/>
  <c r="L160" i="11"/>
  <c r="D160" i="11" s="1"/>
  <c r="G160" i="11" s="1"/>
  <c r="I159" i="11"/>
  <c r="I158" i="11"/>
  <c r="C160" i="11"/>
  <c r="I159" i="12"/>
  <c r="I160" i="12"/>
  <c r="M160" i="12"/>
  <c r="L160" i="12"/>
  <c r="C160" i="12"/>
  <c r="I155" i="8"/>
  <c r="C155" i="8"/>
  <c r="M155" i="8"/>
  <c r="L155" i="8"/>
  <c r="D155" i="8" s="1"/>
  <c r="G155" i="8" s="1"/>
  <c r="L155" i="7"/>
  <c r="D155" i="7" s="1"/>
  <c r="G155" i="7" s="1"/>
  <c r="M155" i="7"/>
  <c r="I155" i="7"/>
  <c r="C155" i="7"/>
  <c r="I154" i="6"/>
  <c r="M154" i="6"/>
  <c r="L154" i="6"/>
  <c r="M155" i="5"/>
  <c r="L155" i="5"/>
  <c r="D155" i="5" s="1"/>
  <c r="G155" i="5" s="1"/>
  <c r="I155" i="5"/>
  <c r="D154" i="6" l="1"/>
  <c r="G154" i="6" s="1"/>
  <c r="D160" i="12"/>
  <c r="G160" i="12" s="1"/>
  <c r="V85" i="20"/>
  <c r="AE85" i="20" s="1"/>
  <c r="U85" i="20"/>
  <c r="AD85" i="20" s="1"/>
  <c r="W85" i="20" l="1"/>
  <c r="AB85" i="20"/>
  <c r="Y85" i="20"/>
  <c r="AC85" i="20"/>
  <c r="X85" i="20"/>
  <c r="Z85" i="20"/>
  <c r="M159" i="10"/>
  <c r="L159" i="10"/>
  <c r="D159" i="10" s="1"/>
  <c r="G159" i="10" s="1"/>
  <c r="C159" i="10"/>
  <c r="M159" i="9"/>
  <c r="L159" i="9"/>
  <c r="D159" i="9" s="1"/>
  <c r="G159" i="9" s="1"/>
  <c r="C159" i="9"/>
  <c r="L159" i="11"/>
  <c r="D159" i="11" s="1"/>
  <c r="G159" i="11" s="1"/>
  <c r="C159" i="11"/>
  <c r="I158" i="12"/>
  <c r="M159" i="12"/>
  <c r="L159" i="12"/>
  <c r="D159" i="12" s="1"/>
  <c r="G159" i="12"/>
  <c r="C159" i="12"/>
  <c r="M154" i="8"/>
  <c r="L154" i="8"/>
  <c r="D154" i="8" s="1"/>
  <c r="G154" i="8" s="1"/>
  <c r="I154" i="8"/>
  <c r="C154" i="8"/>
  <c r="M154" i="7"/>
  <c r="L154" i="7"/>
  <c r="D154" i="7" s="1"/>
  <c r="G154" i="7" s="1"/>
  <c r="I154" i="7"/>
  <c r="C154" i="7"/>
  <c r="I153" i="6"/>
  <c r="M153" i="6"/>
  <c r="L153" i="6"/>
  <c r="M154" i="5"/>
  <c r="L154" i="5"/>
  <c r="D154" i="5" s="1"/>
  <c r="G154" i="5" s="1"/>
  <c r="I154" i="5"/>
  <c r="D153" i="6" l="1"/>
  <c r="G153" i="6" s="1"/>
  <c r="AA85" i="20"/>
  <c r="AH85" i="20"/>
  <c r="AI85" i="20"/>
  <c r="AJ85" i="20"/>
  <c r="AK85" i="20"/>
  <c r="AL85" i="20"/>
  <c r="AM85" i="20"/>
  <c r="AN85" i="20"/>
  <c r="AO85" i="20"/>
  <c r="AP85" i="20"/>
  <c r="AQ85" i="20"/>
  <c r="AR85" i="20"/>
  <c r="AS85" i="20"/>
  <c r="BC86" i="20" s="1"/>
  <c r="AT85" i="20"/>
  <c r="AU85" i="20"/>
  <c r="AV85" i="20"/>
  <c r="BA86" i="20" s="1"/>
  <c r="AW85" i="20"/>
  <c r="AX85" i="20"/>
  <c r="AY85" i="20"/>
  <c r="AZ85" i="20"/>
  <c r="BD86" i="20" l="1"/>
  <c r="BB86" i="20"/>
  <c r="V84" i="20"/>
  <c r="AE84" i="20" s="1"/>
  <c r="U84" i="20"/>
  <c r="AD84" i="20" s="1"/>
  <c r="M158" i="10"/>
  <c r="L158" i="10"/>
  <c r="C158" i="10"/>
  <c r="D158" i="10"/>
  <c r="G158" i="10" s="1"/>
  <c r="C158" i="9"/>
  <c r="M158" i="9"/>
  <c r="L158" i="9"/>
  <c r="D158" i="9" s="1"/>
  <c r="G158" i="9" s="1"/>
  <c r="L158" i="11"/>
  <c r="D158" i="11" s="1"/>
  <c r="G158" i="11" s="1"/>
  <c r="C158" i="11"/>
  <c r="M158" i="12"/>
  <c r="C158" i="12"/>
  <c r="I153" i="7"/>
  <c r="C153" i="7"/>
  <c r="I153" i="8"/>
  <c r="I152" i="6"/>
  <c r="M152" i="6"/>
  <c r="L152" i="6"/>
  <c r="D152" i="6" s="1"/>
  <c r="I153" i="5"/>
  <c r="W84" i="20" l="1"/>
  <c r="AB84" i="20"/>
  <c r="Y84" i="20"/>
  <c r="AC84" i="20"/>
  <c r="X84" i="20"/>
  <c r="Z84" i="20"/>
  <c r="M153" i="8"/>
  <c r="L153" i="8"/>
  <c r="D153" i="8" s="1"/>
  <c r="G153" i="8" s="1"/>
  <c r="C153" i="8"/>
  <c r="G152" i="6"/>
  <c r="M153" i="5"/>
  <c r="L153" i="5"/>
  <c r="D153" i="5" s="1"/>
  <c r="G153" i="5" s="1"/>
  <c r="L158" i="12"/>
  <c r="M153" i="7"/>
  <c r="L153" i="7"/>
  <c r="AA84" i="20"/>
  <c r="AH84" i="20"/>
  <c r="AI84" i="20"/>
  <c r="AJ84" i="20"/>
  <c r="AK84" i="20"/>
  <c r="AL84" i="20"/>
  <c r="AM84" i="20"/>
  <c r="AN84" i="20"/>
  <c r="AO84" i="20"/>
  <c r="AP84" i="20"/>
  <c r="AQ84" i="20"/>
  <c r="AR84" i="20"/>
  <c r="AS84" i="20"/>
  <c r="BC85" i="20" s="1"/>
  <c r="AT84" i="20"/>
  <c r="AU84" i="20"/>
  <c r="AV84" i="20"/>
  <c r="BA85" i="20" s="1"/>
  <c r="AW84" i="20"/>
  <c r="AX84" i="20"/>
  <c r="AY84" i="20"/>
  <c r="AZ84" i="20"/>
  <c r="V83" i="20"/>
  <c r="AE83" i="20" s="1"/>
  <c r="U83" i="20"/>
  <c r="AD83" i="20" s="1"/>
  <c r="D17" i="25"/>
  <c r="D18" i="25"/>
  <c r="D19" i="25"/>
  <c r="D20" i="25"/>
  <c r="B20" i="25"/>
  <c r="B21" i="25"/>
  <c r="B22" i="25"/>
  <c r="B23" i="25"/>
  <c r="B24" i="25"/>
  <c r="D158" i="12" l="1"/>
  <c r="G158" i="12" s="1"/>
  <c r="BD85" i="20"/>
  <c r="BB85" i="20"/>
  <c r="W83" i="20"/>
  <c r="AB83" i="20"/>
  <c r="Y83" i="20"/>
  <c r="AC83" i="20"/>
  <c r="X83" i="20"/>
  <c r="Z83" i="20"/>
  <c r="D153" i="7"/>
  <c r="G153" i="7" s="1"/>
  <c r="I156" i="10"/>
  <c r="M157" i="10"/>
  <c r="L157" i="10"/>
  <c r="D157" i="10" s="1"/>
  <c r="G157" i="10" s="1"/>
  <c r="C157" i="10"/>
  <c r="I156" i="9"/>
  <c r="M157" i="9"/>
  <c r="L157" i="9"/>
  <c r="D157" i="9" s="1"/>
  <c r="G157" i="9" s="1"/>
  <c r="I157" i="9"/>
  <c r="C157" i="9"/>
  <c r="I156" i="11"/>
  <c r="L157" i="11"/>
  <c r="D157" i="11" s="1"/>
  <c r="G157" i="11" s="1"/>
  <c r="I157" i="11"/>
  <c r="C157" i="11"/>
  <c r="M157" i="12"/>
  <c r="L157" i="12"/>
  <c r="I157" i="12"/>
  <c r="I156" i="12"/>
  <c r="C157" i="12"/>
  <c r="M152" i="8"/>
  <c r="L152" i="8"/>
  <c r="D152" i="8" s="1"/>
  <c r="G152" i="8" s="1"/>
  <c r="I152" i="8"/>
  <c r="C152" i="8"/>
  <c r="M152" i="7"/>
  <c r="L152" i="7"/>
  <c r="D152" i="7" s="1"/>
  <c r="G152" i="7" s="1"/>
  <c r="I152" i="7"/>
  <c r="C152" i="7"/>
  <c r="I152" i="5"/>
  <c r="M152" i="5"/>
  <c r="L152" i="5"/>
  <c r="D152" i="5" s="1"/>
  <c r="G152" i="5" s="1"/>
  <c r="M151" i="6"/>
  <c r="L151" i="6"/>
  <c r="I151" i="6"/>
  <c r="D151" i="6" l="1"/>
  <c r="G151" i="6" s="1"/>
  <c r="D157" i="12"/>
  <c r="G157" i="12" s="1"/>
  <c r="AA83" i="20"/>
  <c r="AH83" i="20"/>
  <c r="AI83" i="20"/>
  <c r="AJ83" i="20"/>
  <c r="AK83" i="20"/>
  <c r="AL83" i="20"/>
  <c r="AM83" i="20"/>
  <c r="AN83" i="20"/>
  <c r="AO83" i="20"/>
  <c r="AP83" i="20"/>
  <c r="AQ83" i="20"/>
  <c r="AR83" i="20"/>
  <c r="AS83" i="20"/>
  <c r="BC84" i="20" s="1"/>
  <c r="AT83" i="20"/>
  <c r="AU83" i="20"/>
  <c r="AV83" i="20"/>
  <c r="BA84" i="20" s="1"/>
  <c r="AW83" i="20"/>
  <c r="AX83" i="20"/>
  <c r="AY83" i="20"/>
  <c r="AZ83" i="20"/>
  <c r="B88" i="20"/>
  <c r="B87" i="20"/>
  <c r="B86" i="20"/>
  <c r="B85" i="20"/>
  <c r="B84" i="20"/>
  <c r="BD84" i="20" l="1"/>
  <c r="BB84" i="20"/>
  <c r="BG86" i="20"/>
  <c r="BH86" i="20"/>
  <c r="BI86" i="20"/>
  <c r="BF86" i="20"/>
  <c r="BG87" i="20"/>
  <c r="BH87" i="20"/>
  <c r="BI87" i="20"/>
  <c r="BF87" i="20"/>
  <c r="BG85" i="20"/>
  <c r="BH85" i="20"/>
  <c r="BI85" i="20"/>
  <c r="BF85" i="20"/>
  <c r="BG84" i="20"/>
  <c r="BH84" i="20"/>
  <c r="BI84" i="20"/>
  <c r="BF84" i="20"/>
  <c r="BF88" i="20"/>
  <c r="BG88" i="20"/>
  <c r="BH88" i="20"/>
  <c r="BI88" i="20"/>
  <c r="M156" i="10"/>
  <c r="L156" i="10"/>
  <c r="D156" i="10" s="1"/>
  <c r="G156" i="10" s="1"/>
  <c r="I155" i="10"/>
  <c r="C156" i="10"/>
  <c r="I155" i="9"/>
  <c r="C156" i="9"/>
  <c r="L156" i="9"/>
  <c r="D156" i="9" s="1"/>
  <c r="G156" i="9" s="1"/>
  <c r="M156" i="9"/>
  <c r="L156" i="11"/>
  <c r="D156" i="11" s="1"/>
  <c r="G156" i="11" s="1"/>
  <c r="I155" i="11"/>
  <c r="C156" i="11"/>
  <c r="M156" i="12"/>
  <c r="L156" i="12"/>
  <c r="I155" i="12"/>
  <c r="C156" i="12"/>
  <c r="M151" i="8"/>
  <c r="L151" i="8"/>
  <c r="D151" i="8" s="1"/>
  <c r="G151" i="8" s="1"/>
  <c r="I151" i="8"/>
  <c r="C151" i="8"/>
  <c r="M150" i="7"/>
  <c r="M151" i="7"/>
  <c r="L151" i="7"/>
  <c r="D151" i="7" s="1"/>
  <c r="G151" i="7" s="1"/>
  <c r="I151" i="7"/>
  <c r="C151" i="7"/>
  <c r="M150" i="6"/>
  <c r="L150" i="6"/>
  <c r="D150" i="6" s="1"/>
  <c r="G150" i="6" s="1"/>
  <c r="I150" i="6"/>
  <c r="M151" i="5"/>
  <c r="L151" i="5"/>
  <c r="D151" i="5" s="1"/>
  <c r="G151" i="5" s="1"/>
  <c r="I151" i="5"/>
  <c r="D156" i="12" l="1"/>
  <c r="G156" i="12" s="1"/>
  <c r="BJ84" i="20"/>
  <c r="BJ85" i="20"/>
  <c r="BJ87" i="20"/>
  <c r="BJ88" i="20"/>
  <c r="BJ86" i="20"/>
  <c r="AA82" i="20"/>
  <c r="AH82" i="20"/>
  <c r="AI82" i="20"/>
  <c r="AJ82" i="20"/>
  <c r="AK82" i="20"/>
  <c r="AL82" i="20"/>
  <c r="AM82" i="20"/>
  <c r="AN82" i="20"/>
  <c r="AO82" i="20"/>
  <c r="AP82" i="20"/>
  <c r="AQ82" i="20"/>
  <c r="AR82" i="20"/>
  <c r="AS82" i="20"/>
  <c r="BC83" i="20" s="1"/>
  <c r="AT82" i="20"/>
  <c r="AU82" i="20"/>
  <c r="AW82" i="20"/>
  <c r="AY82" i="20"/>
  <c r="AZ82" i="20"/>
  <c r="V82" i="20"/>
  <c r="U82" i="20"/>
  <c r="AD82" i="20" s="1"/>
  <c r="AC82" i="20" l="1"/>
  <c r="AE82" i="20"/>
  <c r="BD83" i="20"/>
  <c r="BB83" i="20"/>
  <c r="W82" i="20"/>
  <c r="AB82" i="20"/>
  <c r="X82" i="20"/>
  <c r="Z82" i="20"/>
  <c r="AX82" i="20"/>
  <c r="AV82" i="20"/>
  <c r="BA83" i="20" s="1"/>
  <c r="Y82" i="20"/>
  <c r="V81" i="20"/>
  <c r="AE81" i="20" s="1"/>
  <c r="U81" i="20"/>
  <c r="AD81" i="20" s="1"/>
  <c r="L155" i="11"/>
  <c r="D155" i="11" s="1"/>
  <c r="G155" i="11" s="1"/>
  <c r="C155" i="11"/>
  <c r="M155" i="12"/>
  <c r="L155" i="12"/>
  <c r="I154" i="12"/>
  <c r="C155" i="12"/>
  <c r="I149" i="6"/>
  <c r="M155" i="10"/>
  <c r="L155" i="10"/>
  <c r="D155" i="10" s="1"/>
  <c r="G155" i="10" s="1"/>
  <c r="I154" i="10"/>
  <c r="C155" i="10"/>
  <c r="I154" i="9"/>
  <c r="C155" i="9"/>
  <c r="M155" i="9"/>
  <c r="L155" i="9"/>
  <c r="D155" i="9" s="1"/>
  <c r="G155" i="9" s="1"/>
  <c r="M150" i="8"/>
  <c r="L150" i="8"/>
  <c r="D150" i="8" s="1"/>
  <c r="G150" i="8" s="1"/>
  <c r="I150" i="8"/>
  <c r="C150" i="8"/>
  <c r="L150" i="7"/>
  <c r="D150" i="7" s="1"/>
  <c r="G150" i="7" s="1"/>
  <c r="I150" i="7"/>
  <c r="C150" i="7"/>
  <c r="M149" i="6"/>
  <c r="L149" i="6"/>
  <c r="M150" i="5"/>
  <c r="L150" i="5"/>
  <c r="D150" i="5" s="1"/>
  <c r="G150" i="5" s="1"/>
  <c r="I150" i="5"/>
  <c r="D149" i="6" l="1"/>
  <c r="G149" i="6" s="1"/>
  <c r="D155" i="12"/>
  <c r="G155" i="12" s="1"/>
  <c r="Y81" i="20"/>
  <c r="AC81" i="20"/>
  <c r="W81" i="20"/>
  <c r="AB81" i="20"/>
  <c r="X81" i="20"/>
  <c r="Z81" i="20"/>
  <c r="AA81" i="20"/>
  <c r="AH81" i="20"/>
  <c r="AI81" i="20"/>
  <c r="AJ81" i="20"/>
  <c r="AK81" i="20"/>
  <c r="AL81" i="20"/>
  <c r="AM81" i="20"/>
  <c r="AN81" i="20"/>
  <c r="AO81" i="20"/>
  <c r="AP81" i="20"/>
  <c r="AQ81" i="20"/>
  <c r="AR81" i="20"/>
  <c r="AS81" i="20"/>
  <c r="BC82" i="20" s="1"/>
  <c r="AT81" i="20"/>
  <c r="AU81" i="20"/>
  <c r="AV81" i="20"/>
  <c r="BA82" i="20" s="1"/>
  <c r="AW81" i="20"/>
  <c r="AX81" i="20"/>
  <c r="AY81" i="20"/>
  <c r="AZ81" i="20"/>
  <c r="BD82" i="20" l="1"/>
  <c r="BB82" i="20"/>
  <c r="M154" i="10"/>
  <c r="L154" i="10"/>
  <c r="D154" i="10" s="1"/>
  <c r="G154" i="10" s="1"/>
  <c r="I153" i="10"/>
  <c r="C154" i="10"/>
  <c r="I153" i="9"/>
  <c r="C154" i="9"/>
  <c r="M149" i="8"/>
  <c r="L149" i="8"/>
  <c r="D149" i="8" s="1"/>
  <c r="G149" i="8" s="1"/>
  <c r="I149" i="8"/>
  <c r="C149" i="8"/>
  <c r="M154" i="9"/>
  <c r="L154" i="9"/>
  <c r="D154" i="9" s="1"/>
  <c r="G154" i="9" s="1"/>
  <c r="L154" i="11"/>
  <c r="I154" i="11"/>
  <c r="C154" i="11"/>
  <c r="L154" i="12"/>
  <c r="M154" i="12"/>
  <c r="I153" i="12"/>
  <c r="C154" i="12"/>
  <c r="I149" i="7"/>
  <c r="L149" i="7"/>
  <c r="D149" i="7" s="1"/>
  <c r="G149" i="7" s="1"/>
  <c r="M149" i="7"/>
  <c r="C149" i="7"/>
  <c r="M148" i="6"/>
  <c r="L148" i="6"/>
  <c r="I148" i="6"/>
  <c r="M149" i="5"/>
  <c r="L149" i="5"/>
  <c r="D149" i="5" s="1"/>
  <c r="G149" i="5" s="1"/>
  <c r="I149" i="5"/>
  <c r="D148" i="6" l="1"/>
  <c r="G148" i="6" s="1"/>
  <c r="D154" i="12"/>
  <c r="G154" i="12" s="1"/>
  <c r="V80" i="20"/>
  <c r="AE80" i="20" s="1"/>
  <c r="U80" i="20"/>
  <c r="AD80" i="20" s="1"/>
  <c r="AA80" i="20"/>
  <c r="AH80" i="20"/>
  <c r="AI80" i="20"/>
  <c r="AJ80" i="20"/>
  <c r="AK80" i="20"/>
  <c r="AL80" i="20"/>
  <c r="AM80" i="20"/>
  <c r="AN80" i="20"/>
  <c r="AO80" i="20"/>
  <c r="AP80" i="20"/>
  <c r="AQ80" i="20"/>
  <c r="AR80" i="20"/>
  <c r="AS80" i="20"/>
  <c r="BC81" i="20" s="1"/>
  <c r="AT80" i="20"/>
  <c r="AU80" i="20"/>
  <c r="AW80" i="20"/>
  <c r="AY80" i="20"/>
  <c r="AZ80" i="20"/>
  <c r="D16" i="25"/>
  <c r="V78" i="20"/>
  <c r="AE78" i="20" s="1"/>
  <c r="U78" i="20"/>
  <c r="AD78" i="20" s="1"/>
  <c r="AA79" i="20"/>
  <c r="AH79" i="20"/>
  <c r="AI79" i="20"/>
  <c r="AJ79" i="20"/>
  <c r="AK79" i="20"/>
  <c r="AL79" i="20"/>
  <c r="AM79" i="20"/>
  <c r="AN79" i="20"/>
  <c r="AO79" i="20"/>
  <c r="AP79" i="20"/>
  <c r="AQ79" i="20"/>
  <c r="AR79" i="20"/>
  <c r="AS79" i="20"/>
  <c r="BC80" i="20" s="1"/>
  <c r="AT79" i="20"/>
  <c r="AU79" i="20"/>
  <c r="AW79" i="20"/>
  <c r="AY79" i="20"/>
  <c r="AZ79" i="20"/>
  <c r="U79" i="20"/>
  <c r="AD79" i="20" s="1"/>
  <c r="V79" i="20"/>
  <c r="AE79" i="20" s="1"/>
  <c r="BD80" i="20" l="1"/>
  <c r="BB80" i="20"/>
  <c r="BD81" i="20"/>
  <c r="BB81" i="20"/>
  <c r="W78" i="20"/>
  <c r="AB78" i="20"/>
  <c r="Y79" i="20"/>
  <c r="AC79" i="20"/>
  <c r="Y78" i="20"/>
  <c r="AC78" i="20"/>
  <c r="W80" i="20"/>
  <c r="AB80" i="20"/>
  <c r="W79" i="20"/>
  <c r="AB79" i="20"/>
  <c r="Y80" i="20"/>
  <c r="AC80" i="20"/>
  <c r="X78" i="20"/>
  <c r="Z78" i="20"/>
  <c r="X80" i="20"/>
  <c r="Z80" i="20"/>
  <c r="X79" i="20"/>
  <c r="Z79" i="20"/>
  <c r="AX80" i="20"/>
  <c r="AV80" i="20"/>
  <c r="BA81" i="20" s="1"/>
  <c r="AX79" i="20"/>
  <c r="AV79" i="20"/>
  <c r="BA80" i="20" s="1"/>
  <c r="M153" i="12"/>
  <c r="L153" i="12"/>
  <c r="C153" i="12"/>
  <c r="M153" i="10"/>
  <c r="L153" i="10"/>
  <c r="D153" i="10" s="1"/>
  <c r="G153" i="10" s="1"/>
  <c r="C153" i="10"/>
  <c r="M153" i="9"/>
  <c r="L153" i="9"/>
  <c r="D153" i="9" s="1"/>
  <c r="G153" i="9" s="1"/>
  <c r="C153" i="9"/>
  <c r="C153" i="11"/>
  <c r="L153" i="11"/>
  <c r="D153" i="11" s="1"/>
  <c r="G153" i="11" s="1"/>
  <c r="M148" i="7"/>
  <c r="L148" i="7"/>
  <c r="D148" i="7" s="1"/>
  <c r="G148" i="7" s="1"/>
  <c r="I148" i="7"/>
  <c r="C148" i="7"/>
  <c r="M148" i="8"/>
  <c r="L148" i="8"/>
  <c r="D148" i="8" s="1"/>
  <c r="G148" i="8" s="1"/>
  <c r="I148" i="8"/>
  <c r="C148" i="8"/>
  <c r="I147" i="6"/>
  <c r="M147" i="6"/>
  <c r="L147" i="6"/>
  <c r="M148" i="5"/>
  <c r="L148" i="5"/>
  <c r="D148" i="5" s="1"/>
  <c r="G148" i="5" s="1"/>
  <c r="I148" i="5"/>
  <c r="D147" i="6" l="1"/>
  <c r="G147" i="6" s="1"/>
  <c r="D153" i="12"/>
  <c r="G153" i="12" s="1"/>
  <c r="D3" i="25"/>
  <c r="D4" i="25"/>
  <c r="D5" i="25"/>
  <c r="D6" i="25"/>
  <c r="D7" i="25"/>
  <c r="D8" i="25"/>
  <c r="D9" i="25"/>
  <c r="D10" i="25"/>
  <c r="D11" i="25"/>
  <c r="D12" i="25"/>
  <c r="D13" i="25"/>
  <c r="D14" i="25"/>
  <c r="D15" i="25"/>
  <c r="AQ8" i="20" l="1"/>
  <c r="AQ9" i="20"/>
  <c r="AQ10" i="20"/>
  <c r="AQ11" i="20"/>
  <c r="AQ12" i="20"/>
  <c r="AQ13" i="20"/>
  <c r="AQ14" i="20"/>
  <c r="AQ15" i="20"/>
  <c r="AQ16" i="20"/>
  <c r="AQ17" i="20"/>
  <c r="AQ18" i="20"/>
  <c r="AQ19" i="20"/>
  <c r="AQ20" i="20"/>
  <c r="AQ21" i="20"/>
  <c r="AQ22" i="20"/>
  <c r="AQ23" i="20"/>
  <c r="AQ24" i="20"/>
  <c r="AQ25" i="20"/>
  <c r="AQ26" i="20"/>
  <c r="AQ27" i="20"/>
  <c r="AQ28" i="20"/>
  <c r="AQ29" i="20"/>
  <c r="AQ30" i="20"/>
  <c r="AQ31" i="20"/>
  <c r="AQ32" i="20"/>
  <c r="AQ33" i="20"/>
  <c r="AQ34" i="20"/>
  <c r="AQ35" i="20"/>
  <c r="AQ36" i="20"/>
  <c r="AQ37" i="20"/>
  <c r="AQ38" i="20"/>
  <c r="AQ39" i="20"/>
  <c r="AQ40" i="20"/>
  <c r="AQ41" i="20"/>
  <c r="AQ7" i="20"/>
  <c r="B15" i="25"/>
  <c r="A16" i="25"/>
  <c r="B16" i="25" l="1"/>
  <c r="A17" i="25"/>
  <c r="I152" i="10"/>
  <c r="C152" i="10"/>
  <c r="M152" i="10"/>
  <c r="L152" i="10"/>
  <c r="B17" i="25" l="1"/>
  <c r="A18" i="25"/>
  <c r="I152" i="11"/>
  <c r="C152" i="11"/>
  <c r="I151" i="12"/>
  <c r="M152" i="12"/>
  <c r="L152" i="12"/>
  <c r="I152" i="12"/>
  <c r="C152" i="12"/>
  <c r="I147" i="8"/>
  <c r="C147" i="8"/>
  <c r="M147" i="8"/>
  <c r="L147" i="8"/>
  <c r="D147" i="8" s="1"/>
  <c r="G147" i="8" s="1"/>
  <c r="M152" i="9"/>
  <c r="L152" i="9"/>
  <c r="D152" i="9" s="1"/>
  <c r="G152" i="9" s="1"/>
  <c r="I152" i="9"/>
  <c r="C152" i="9"/>
  <c r="L152" i="11"/>
  <c r="D152" i="11" s="1"/>
  <c r="G152" i="11" s="1"/>
  <c r="M147" i="7"/>
  <c r="L147" i="7"/>
  <c r="D147" i="7" s="1"/>
  <c r="G147" i="7" s="1"/>
  <c r="I147" i="7"/>
  <c r="C147" i="7"/>
  <c r="M146" i="6"/>
  <c r="L146" i="6"/>
  <c r="I146" i="6"/>
  <c r="M147" i="5"/>
  <c r="L147" i="5"/>
  <c r="D147" i="5" s="1"/>
  <c r="G147" i="5" s="1"/>
  <c r="I147" i="5"/>
  <c r="D146" i="6" l="1"/>
  <c r="G146" i="6" s="1"/>
  <c r="D152" i="12"/>
  <c r="G152" i="12" s="1"/>
  <c r="A19" i="25"/>
  <c r="H569" i="9" s="1"/>
  <c r="B18" i="25"/>
  <c r="B83" i="20"/>
  <c r="B82" i="20"/>
  <c r="B81" i="20"/>
  <c r="B80" i="20"/>
  <c r="B79" i="20"/>
  <c r="AA78" i="20"/>
  <c r="AH78" i="20"/>
  <c r="AI78" i="20"/>
  <c r="AJ78" i="20"/>
  <c r="AK78" i="20"/>
  <c r="AL78" i="20"/>
  <c r="AM78" i="20"/>
  <c r="AN78" i="20"/>
  <c r="AO78" i="20"/>
  <c r="AP78" i="20"/>
  <c r="AQ78" i="20"/>
  <c r="AR78" i="20"/>
  <c r="AS78" i="20"/>
  <c r="BC79" i="20" s="1"/>
  <c r="AT78" i="20"/>
  <c r="AU78" i="20"/>
  <c r="AV78" i="20"/>
  <c r="BA79" i="20" s="1"/>
  <c r="AW78" i="20"/>
  <c r="AX78" i="20"/>
  <c r="AY78" i="20"/>
  <c r="AZ78" i="20"/>
  <c r="H505" i="6" l="1"/>
  <c r="H528" i="11"/>
  <c r="E484" i="11"/>
  <c r="H497" i="11"/>
  <c r="E503" i="5"/>
  <c r="H515" i="6"/>
  <c r="E482" i="11"/>
  <c r="H466" i="10"/>
  <c r="E496" i="9"/>
  <c r="E509" i="10"/>
  <c r="H521" i="9"/>
  <c r="E482" i="9"/>
  <c r="E495" i="10"/>
  <c r="E507" i="10"/>
  <c r="E434" i="6"/>
  <c r="H509" i="6"/>
  <c r="E470" i="7"/>
  <c r="E489" i="10"/>
  <c r="H501" i="11"/>
  <c r="H506" i="6"/>
  <c r="H468" i="7"/>
  <c r="E486" i="11"/>
  <c r="E456" i="7"/>
  <c r="E489" i="5"/>
  <c r="H507" i="11"/>
  <c r="H513" i="6"/>
  <c r="E480" i="9"/>
  <c r="E486" i="6"/>
  <c r="H505" i="9"/>
  <c r="E442" i="9"/>
  <c r="H509" i="11"/>
  <c r="E522" i="10"/>
  <c r="H476" i="5"/>
  <c r="E489" i="8"/>
  <c r="H489" i="8" s="1"/>
  <c r="E507" i="11"/>
  <c r="H519" i="11"/>
  <c r="E474" i="5"/>
  <c r="E468" i="9"/>
  <c r="H488" i="7"/>
  <c r="E500" i="7"/>
  <c r="E519" i="11"/>
  <c r="H479" i="9"/>
  <c r="E485" i="8"/>
  <c r="H485" i="8" s="1"/>
  <c r="E498" i="7"/>
  <c r="E444" i="11"/>
  <c r="E508" i="9"/>
  <c r="E514" i="5"/>
  <c r="H474" i="6"/>
  <c r="H494" i="10"/>
  <c r="H506" i="9"/>
  <c r="H512" i="5"/>
  <c r="E478" i="11"/>
  <c r="H470" i="10"/>
  <c r="E476" i="6"/>
  <c r="H495" i="11"/>
  <c r="H508" i="9"/>
  <c r="H520" i="11"/>
  <c r="H474" i="7"/>
  <c r="H487" i="7"/>
  <c r="H449" i="7"/>
  <c r="E491" i="10"/>
  <c r="E470" i="6"/>
  <c r="E517" i="10"/>
  <c r="H497" i="5"/>
  <c r="H541" i="10"/>
  <c r="E520" i="6"/>
  <c r="H568" i="10"/>
  <c r="H558" i="5"/>
  <c r="E506" i="9"/>
  <c r="E513" i="8"/>
  <c r="H513" i="8" s="1"/>
  <c r="H472" i="6"/>
  <c r="H486" i="5"/>
  <c r="H504" i="9"/>
  <c r="H517" i="11"/>
  <c r="E471" i="7"/>
  <c r="E464" i="7"/>
  <c r="E485" i="7"/>
  <c r="H496" i="6"/>
  <c r="H516" i="9"/>
  <c r="H477" i="9"/>
  <c r="E490" i="10"/>
  <c r="E501" i="9"/>
  <c r="E439" i="6"/>
  <c r="H505" i="7"/>
  <c r="E515" i="6"/>
  <c r="E477" i="7"/>
  <c r="H489" i="6"/>
  <c r="H501" i="6"/>
  <c r="E521" i="10"/>
  <c r="E475" i="5"/>
  <c r="H460" i="7"/>
  <c r="E484" i="5"/>
  <c r="H495" i="6"/>
  <c r="H515" i="9"/>
  <c r="H470" i="7"/>
  <c r="E488" i="11"/>
  <c r="H494" i="7"/>
  <c r="E447" i="11"/>
  <c r="H498" i="5"/>
  <c r="E510" i="5"/>
  <c r="E477" i="11"/>
  <c r="H490" i="9"/>
  <c r="H502" i="11"/>
  <c r="H514" i="9"/>
  <c r="E469" i="5"/>
  <c r="E472" i="9"/>
  <c r="E489" i="9"/>
  <c r="E501" i="11"/>
  <c r="E514" i="11"/>
  <c r="E475" i="10"/>
  <c r="H487" i="11"/>
  <c r="E492" i="6"/>
  <c r="H442" i="5"/>
  <c r="E497" i="7"/>
  <c r="E516" i="10"/>
  <c r="H476" i="9"/>
  <c r="H483" i="7"/>
  <c r="E502" i="10"/>
  <c r="H513" i="11"/>
  <c r="H474" i="9"/>
  <c r="E512" i="7"/>
  <c r="H472" i="5"/>
  <c r="H491" i="10"/>
  <c r="E496" i="6"/>
  <c r="H508" i="6"/>
  <c r="E476" i="11"/>
  <c r="H489" i="10"/>
  <c r="E454" i="8"/>
  <c r="H454" i="8" s="1"/>
  <c r="H489" i="5"/>
  <c r="E474" i="6"/>
  <c r="H515" i="7"/>
  <c r="E502" i="5"/>
  <c r="E544" i="9"/>
  <c r="H533" i="10"/>
  <c r="H572" i="11"/>
  <c r="E418" i="8"/>
  <c r="H418" i="8" s="1"/>
  <c r="H238" i="5"/>
  <c r="E463" i="5"/>
  <c r="E464" i="5"/>
  <c r="H464" i="6"/>
  <c r="E466" i="8"/>
  <c r="H466" i="8" s="1"/>
  <c r="E466" i="5"/>
  <c r="H467" i="7"/>
  <c r="H628" i="9"/>
  <c r="E588" i="9"/>
  <c r="E601" i="9"/>
  <c r="E615" i="10"/>
  <c r="E439" i="5"/>
  <c r="E440" i="7"/>
  <c r="H441" i="7"/>
  <c r="H442" i="7"/>
  <c r="E442" i="7"/>
  <c r="H443" i="7"/>
  <c r="E444" i="8"/>
  <c r="H444" i="8" s="1"/>
  <c r="E612" i="11"/>
  <c r="E616" i="6"/>
  <c r="E579" i="7"/>
  <c r="H599" i="10"/>
  <c r="E459" i="5"/>
  <c r="E466" i="9"/>
  <c r="E460" i="6"/>
  <c r="H468" i="9"/>
  <c r="H469" i="9"/>
  <c r="H462" i="6"/>
  <c r="E470" i="11"/>
  <c r="H593" i="10"/>
  <c r="H597" i="7"/>
  <c r="E617" i="11"/>
  <c r="H447" i="10"/>
  <c r="H448" i="10"/>
  <c r="H448" i="11"/>
  <c r="E442" i="6"/>
  <c r="H443" i="5"/>
  <c r="E451" i="10"/>
  <c r="E445" i="5"/>
  <c r="E604" i="7"/>
  <c r="H616" i="5"/>
  <c r="H585" i="9"/>
  <c r="H598" i="10"/>
  <c r="E463" i="10"/>
  <c r="E463" i="9"/>
  <c r="E457" i="6"/>
  <c r="H460" i="9"/>
  <c r="E465" i="9"/>
  <c r="E467" i="10"/>
  <c r="H459" i="6"/>
  <c r="H588" i="5"/>
  <c r="H601" i="5"/>
  <c r="H623" i="10"/>
  <c r="H436" i="7"/>
  <c r="H438" i="7"/>
  <c r="H437" i="6"/>
  <c r="H438" i="6"/>
  <c r="H446" i="9"/>
  <c r="E446" i="9"/>
  <c r="E447" i="9"/>
  <c r="H615" i="10"/>
  <c r="E619" i="6"/>
  <c r="E589" i="10"/>
  <c r="H601" i="11"/>
  <c r="E463" i="11"/>
  <c r="E458" i="7"/>
  <c r="E459" i="8"/>
  <c r="H459" i="8" s="1"/>
  <c r="E466" i="10"/>
  <c r="H460" i="5"/>
  <c r="H467" i="11"/>
  <c r="H461" i="7"/>
  <c r="H594" i="11"/>
  <c r="H607" i="9"/>
  <c r="H621" i="10"/>
  <c r="H444" i="9"/>
  <c r="E438" i="6"/>
  <c r="H446" i="11"/>
  <c r="E446" i="11"/>
  <c r="H447" i="9"/>
  <c r="E448" i="9"/>
  <c r="E448" i="11"/>
  <c r="E606" i="8"/>
  <c r="H606" i="8" s="1"/>
  <c r="H619" i="7"/>
  <c r="E587" i="9"/>
  <c r="H600" i="11"/>
  <c r="E612" i="8"/>
  <c r="H612" i="8" s="1"/>
  <c r="E574" i="7"/>
  <c r="H585" i="6"/>
  <c r="H607" i="10"/>
  <c r="E439" i="9"/>
  <c r="H435" i="7"/>
  <c r="E435" i="7"/>
  <c r="E435" i="6"/>
  <c r="E437" i="8"/>
  <c r="H437" i="8" s="1"/>
  <c r="E437" i="5"/>
  <c r="E438" i="8"/>
  <c r="H438" i="8" s="1"/>
  <c r="E617" i="9"/>
  <c r="H571" i="6"/>
  <c r="E584" i="8"/>
  <c r="H584" i="8" s="1"/>
  <c r="E597" i="7"/>
  <c r="E449" i="7"/>
  <c r="E456" i="11"/>
  <c r="H457" i="11"/>
  <c r="H458" i="11"/>
  <c r="E458" i="9"/>
  <c r="H460" i="10"/>
  <c r="H454" i="7"/>
  <c r="H594" i="6"/>
  <c r="E615" i="9"/>
  <c r="E620" i="5"/>
  <c r="H437" i="10"/>
  <c r="H438" i="10"/>
  <c r="E438" i="9"/>
  <c r="H432" i="7"/>
  <c r="H433" i="7"/>
  <c r="E434" i="7"/>
  <c r="E440" i="9"/>
  <c r="E622" i="9"/>
  <c r="E581" i="9"/>
  <c r="H595" i="9"/>
  <c r="E600" i="8"/>
  <c r="H600" i="8" s="1"/>
  <c r="H449" i="6"/>
  <c r="E458" i="10"/>
  <c r="E457" i="11"/>
  <c r="E453" i="7"/>
  <c r="H453" i="7"/>
  <c r="H461" i="10"/>
  <c r="E460" i="9"/>
  <c r="H594" i="5"/>
  <c r="E606" i="6"/>
  <c r="H619" i="5"/>
  <c r="E579" i="6"/>
  <c r="E471" i="9"/>
  <c r="E474" i="10"/>
  <c r="H435" i="9"/>
  <c r="H429" i="5"/>
  <c r="H430" i="5"/>
  <c r="E438" i="10"/>
  <c r="H616" i="6"/>
  <c r="E585" i="10"/>
  <c r="E590" i="6"/>
  <c r="H612" i="10"/>
  <c r="E453" i="10"/>
  <c r="E454" i="11"/>
  <c r="E447" i="6"/>
  <c r="E449" i="8"/>
  <c r="H449" i="8" s="1"/>
  <c r="H457" i="10"/>
  <c r="E457" i="10"/>
  <c r="E451" i="7"/>
  <c r="E605" i="9"/>
  <c r="H609" i="6"/>
  <c r="E571" i="8"/>
  <c r="H571" i="8" s="1"/>
  <c r="E591" i="11"/>
  <c r="E467" i="5"/>
  <c r="H428" i="6"/>
  <c r="E437" i="10"/>
  <c r="E430" i="6"/>
  <c r="E431" i="8"/>
  <c r="H431" i="8" s="1"/>
  <c r="H438" i="9"/>
  <c r="H624" i="9"/>
  <c r="E577" i="6"/>
  <c r="E590" i="5"/>
  <c r="E603" i="8"/>
  <c r="H603" i="8" s="1"/>
  <c r="E446" i="6"/>
  <c r="H456" i="10"/>
  <c r="H449" i="5"/>
  <c r="E449" i="6"/>
  <c r="H451" i="7"/>
  <c r="H451" i="6"/>
  <c r="E450" i="6"/>
  <c r="E596" i="5"/>
  <c r="E616" i="9"/>
  <c r="H577" i="10"/>
  <c r="E583" i="5"/>
  <c r="H603" i="5"/>
  <c r="H444" i="11"/>
  <c r="E440" i="5"/>
  <c r="H440" i="7"/>
  <c r="E448" i="10"/>
  <c r="H448" i="9"/>
  <c r="E441" i="6"/>
  <c r="E443" i="8"/>
  <c r="H443" i="8" s="1"/>
  <c r="H606" i="7"/>
  <c r="H618" i="7"/>
  <c r="H584" i="11"/>
  <c r="E599" i="9"/>
  <c r="E461" i="10"/>
  <c r="H454" i="6"/>
  <c r="H462" i="11"/>
  <c r="E456" i="6"/>
  <c r="E457" i="7"/>
  <c r="H458" i="7"/>
  <c r="H462" i="9"/>
  <c r="E598" i="10"/>
  <c r="E610" i="11"/>
  <c r="H614" i="6"/>
  <c r="E441" i="11"/>
  <c r="H442" i="11"/>
  <c r="H443" i="11"/>
  <c r="H436" i="6"/>
  <c r="H445" i="10"/>
  <c r="E439" i="8"/>
  <c r="H439" i="8" s="1"/>
  <c r="E446" i="10"/>
  <c r="E608" i="6"/>
  <c r="E576" i="9"/>
  <c r="H590" i="9"/>
  <c r="H603" i="9"/>
  <c r="E455" i="8"/>
  <c r="H455" i="8" s="1"/>
  <c r="E462" i="9"/>
  <c r="E457" i="8"/>
  <c r="H457" i="8" s="1"/>
  <c r="E464" i="11"/>
  <c r="H461" i="9"/>
  <c r="H459" i="5"/>
  <c r="H466" i="11"/>
  <c r="E589" i="5"/>
  <c r="E602" i="7"/>
  <c r="E613" i="6"/>
  <c r="E431" i="5"/>
  <c r="H439" i="10"/>
  <c r="H439" i="11"/>
  <c r="H441" i="10"/>
  <c r="H434" i="5"/>
  <c r="E435" i="5"/>
  <c r="E443" i="10"/>
  <c r="H613" i="5"/>
  <c r="H573" i="6"/>
  <c r="E593" i="9"/>
  <c r="H606" i="11"/>
  <c r="E451" i="8"/>
  <c r="H451" i="8" s="1"/>
  <c r="E451" i="6"/>
  <c r="E452" i="6"/>
  <c r="E454" i="5"/>
  <c r="E455" i="7"/>
  <c r="H455" i="5"/>
  <c r="E462" i="11"/>
  <c r="H593" i="5"/>
  <c r="E613" i="10"/>
  <c r="E626" i="11"/>
  <c r="E439" i="10"/>
  <c r="E439" i="11"/>
  <c r="H440" i="9"/>
  <c r="E441" i="9"/>
  <c r="H435" i="5"/>
  <c r="E442" i="11"/>
  <c r="H437" i="7"/>
  <c r="E619" i="11"/>
  <c r="H573" i="7"/>
  <c r="E585" i="8"/>
  <c r="H585" i="8" s="1"/>
  <c r="E606" i="10"/>
  <c r="H459" i="10"/>
  <c r="H460" i="11"/>
  <c r="E461" i="9"/>
  <c r="E461" i="11"/>
  <c r="H463" i="10"/>
  <c r="H456" i="6"/>
  <c r="H465" i="10"/>
  <c r="E591" i="7"/>
  <c r="E611" i="9"/>
  <c r="E626" i="10"/>
  <c r="E578" i="8"/>
  <c r="H578" i="8" s="1"/>
  <c r="H606" i="10"/>
  <c r="H611" i="5"/>
  <c r="E578" i="11"/>
  <c r="E592" i="10"/>
  <c r="E450" i="10"/>
  <c r="E444" i="7"/>
  <c r="H445" i="5"/>
  <c r="H445" i="6"/>
  <c r="H447" i="7"/>
  <c r="E453" i="11"/>
  <c r="E448" i="8"/>
  <c r="H448" i="8" s="1"/>
  <c r="E608" i="9"/>
  <c r="H622" i="10"/>
  <c r="H582" i="10"/>
  <c r="H594" i="9"/>
  <c r="H459" i="7"/>
  <c r="E460" i="7"/>
  <c r="E461" i="7"/>
  <c r="E468" i="10"/>
  <c r="E462" i="8"/>
  <c r="H462" i="8" s="1"/>
  <c r="E463" i="7"/>
  <c r="H463" i="5"/>
  <c r="E592" i="9"/>
  <c r="H605" i="9"/>
  <c r="E611" i="5"/>
  <c r="E439" i="7"/>
  <c r="H447" i="11"/>
  <c r="E441" i="8"/>
  <c r="H441" i="8" s="1"/>
  <c r="E449" i="10"/>
  <c r="H450" i="10"/>
  <c r="E450" i="11"/>
  <c r="H444" i="5"/>
  <c r="H604" i="5"/>
  <c r="E617" i="8"/>
  <c r="H617" i="8" s="1"/>
  <c r="E578" i="7"/>
  <c r="E598" i="11"/>
  <c r="E466" i="11"/>
  <c r="H460" i="6"/>
  <c r="H461" i="6"/>
  <c r="E461" i="6"/>
  <c r="E470" i="10"/>
  <c r="H470" i="11"/>
  <c r="H472" i="10"/>
  <c r="E584" i="7"/>
  <c r="E605" i="10"/>
  <c r="H617" i="9"/>
  <c r="H436" i="5"/>
  <c r="H437" i="5"/>
  <c r="E438" i="7"/>
  <c r="H438" i="5"/>
  <c r="E445" i="9"/>
  <c r="E447" i="10"/>
  <c r="E440" i="6"/>
  <c r="H607" i="6"/>
  <c r="H619" i="6"/>
  <c r="H589" i="10"/>
  <c r="E601" i="11"/>
  <c r="E455" i="6"/>
  <c r="E458" i="5"/>
  <c r="E464" i="9"/>
  <c r="H465" i="11"/>
  <c r="E460" i="8"/>
  <c r="H460" i="8" s="1"/>
  <c r="E459" i="6"/>
  <c r="E467" i="9"/>
  <c r="H587" i="6"/>
  <c r="E601" i="7"/>
  <c r="E613" i="5"/>
  <c r="E443" i="11"/>
  <c r="E445" i="10"/>
  <c r="H445" i="11"/>
  <c r="H439" i="6"/>
  <c r="H440" i="5"/>
  <c r="H441" i="5"/>
  <c r="H449" i="10"/>
  <c r="E607" i="5"/>
  <c r="H627" i="9"/>
  <c r="H587" i="11"/>
  <c r="E593" i="5"/>
  <c r="H457" i="6"/>
  <c r="E465" i="11"/>
  <c r="H458" i="6"/>
  <c r="H466" i="9"/>
  <c r="E461" i="8"/>
  <c r="H461" i="8" s="1"/>
  <c r="H468" i="10"/>
  <c r="H462" i="5"/>
  <c r="E586" i="7"/>
  <c r="E598" i="6"/>
  <c r="H620" i="9"/>
  <c r="E580" i="6"/>
  <c r="H599" i="11"/>
  <c r="H614" i="10"/>
  <c r="H617" i="6"/>
  <c r="H447" i="6"/>
  <c r="H455" i="11"/>
  <c r="E450" i="7"/>
  <c r="H450" i="6"/>
  <c r="E458" i="11"/>
  <c r="E452" i="7"/>
  <c r="E453" i="8"/>
  <c r="H453" i="8" s="1"/>
  <c r="E603" i="9"/>
  <c r="E609" i="7"/>
  <c r="E570" i="8"/>
  <c r="H570" i="8" s="1"/>
  <c r="H590" i="10"/>
  <c r="E469" i="11"/>
  <c r="E465" i="8"/>
  <c r="H465" i="8" s="1"/>
  <c r="E464" i="6"/>
  <c r="H473" i="10"/>
  <c r="E467" i="7"/>
  <c r="H436" i="10"/>
  <c r="E618" i="6"/>
  <c r="E588" i="10"/>
  <c r="H593" i="7"/>
  <c r="H606" i="5"/>
  <c r="H444" i="7"/>
  <c r="H446" i="5"/>
  <c r="E452" i="9"/>
  <c r="H453" i="9"/>
  <c r="H455" i="10"/>
  <c r="H448" i="5"/>
  <c r="E456" i="10"/>
  <c r="H599" i="5"/>
  <c r="E612" i="5"/>
  <c r="E573" i="8"/>
  <c r="H573" i="8" s="1"/>
  <c r="E586" i="8"/>
  <c r="H586" i="8" s="1"/>
  <c r="H471" i="11"/>
  <c r="E472" i="11"/>
  <c r="H467" i="5"/>
  <c r="E429" i="7"/>
  <c r="E435" i="11"/>
  <c r="E436" i="9"/>
  <c r="H627" i="10"/>
  <c r="H586" i="9"/>
  <c r="E592" i="8"/>
  <c r="H592" i="8" s="1"/>
  <c r="H604" i="6"/>
  <c r="H440" i="6"/>
  <c r="H441" i="6"/>
  <c r="E449" i="9"/>
  <c r="H449" i="11"/>
  <c r="H443" i="6"/>
  <c r="E452" i="10"/>
  <c r="H452" i="11"/>
  <c r="E610" i="10"/>
  <c r="E624" i="10"/>
  <c r="H583" i="9"/>
  <c r="E596" i="11"/>
  <c r="E461" i="5"/>
  <c r="E462" i="7"/>
  <c r="H463" i="7"/>
  <c r="E463" i="6"/>
  <c r="H470" i="9"/>
  <c r="H471" i="9"/>
  <c r="H472" i="9"/>
  <c r="E591" i="10"/>
  <c r="H603" i="11"/>
  <c r="E615" i="11"/>
  <c r="E442" i="8"/>
  <c r="H442" i="8" s="1"/>
  <c r="E443" i="7"/>
  <c r="H451" i="10"/>
  <c r="H452" i="10"/>
  <c r="E451" i="9"/>
  <c r="E446" i="7"/>
  <c r="E447" i="8"/>
  <c r="H447" i="8" s="1"/>
  <c r="E609" i="11"/>
  <c r="H622" i="9"/>
  <c r="H582" i="11"/>
  <c r="E596" i="10"/>
  <c r="E469" i="10"/>
  <c r="E470" i="9"/>
  <c r="E464" i="8"/>
  <c r="H464" i="8" s="1"/>
  <c r="E471" i="11"/>
  <c r="H466" i="5"/>
  <c r="H466" i="7"/>
  <c r="E629" i="10"/>
  <c r="E590" i="10"/>
  <c r="H602" i="10"/>
  <c r="E614" i="11"/>
  <c r="E576" i="8"/>
  <c r="H576" i="8" s="1"/>
  <c r="E588" i="8"/>
  <c r="H588" i="8" s="1"/>
  <c r="E609" i="10"/>
  <c r="E621" i="9"/>
  <c r="H575" i="7"/>
  <c r="E594" i="9"/>
  <c r="E608" i="10"/>
  <c r="E453" i="5"/>
  <c r="H455" i="7"/>
  <c r="H461" i="11"/>
  <c r="H456" i="5"/>
  <c r="H457" i="5"/>
  <c r="H464" i="10"/>
  <c r="H464" i="9"/>
  <c r="H598" i="9"/>
  <c r="E612" i="10"/>
  <c r="E616" i="5"/>
  <c r="H435" i="11"/>
  <c r="E430" i="5"/>
  <c r="H437" i="11"/>
  <c r="H438" i="11"/>
  <c r="H432" i="5"/>
  <c r="E440" i="10"/>
  <c r="E434" i="8"/>
  <c r="H434" i="8" s="1"/>
  <c r="E614" i="8"/>
  <c r="H614" i="8" s="1"/>
  <c r="H576" i="5"/>
  <c r="E588" i="7"/>
  <c r="H608" i="11"/>
  <c r="H448" i="6"/>
  <c r="E451" i="5"/>
  <c r="E459" i="10"/>
  <c r="H452" i="7"/>
  <c r="E460" i="10"/>
  <c r="H453" i="5"/>
  <c r="H453" i="6"/>
  <c r="E594" i="8"/>
  <c r="H594" i="8" s="1"/>
  <c r="H606" i="6"/>
  <c r="H620" i="7"/>
  <c r="H436" i="11"/>
  <c r="E432" i="5"/>
  <c r="E432" i="8"/>
  <c r="H432" i="8" s="1"/>
  <c r="E433" i="7"/>
  <c r="H433" i="6"/>
  <c r="H434" i="7"/>
  <c r="E435" i="8"/>
  <c r="H435" i="8" s="1"/>
  <c r="E621" i="11"/>
  <c r="H581" i="11"/>
  <c r="E594" i="11"/>
  <c r="E607" i="9"/>
  <c r="E444" i="6"/>
  <c r="H446" i="6"/>
  <c r="E454" i="9"/>
  <c r="E448" i="5"/>
  <c r="E455" i="9"/>
  <c r="H450" i="5"/>
  <c r="E450" i="8"/>
  <c r="H450" i="8" s="1"/>
  <c r="H598" i="7"/>
  <c r="E611" i="8"/>
  <c r="H611" i="8" s="1"/>
  <c r="E572" i="5"/>
  <c r="E591" i="9"/>
  <c r="H465" i="6"/>
  <c r="E428" i="6"/>
  <c r="E429" i="8"/>
  <c r="H429" i="8" s="1"/>
  <c r="H436" i="9"/>
  <c r="H431" i="7"/>
  <c r="H430" i="6"/>
  <c r="E617" i="5"/>
  <c r="E585" i="9"/>
  <c r="H591" i="7"/>
  <c r="E604" i="8"/>
  <c r="H604" i="8" s="1"/>
  <c r="H453" i="11"/>
  <c r="E455" i="10"/>
  <c r="H455" i="9"/>
  <c r="H450" i="7"/>
  <c r="H456" i="9"/>
  <c r="H451" i="5"/>
  <c r="H452" i="5"/>
  <c r="E597" i="5"/>
  <c r="H610" i="7"/>
  <c r="E570" i="6"/>
  <c r="E590" i="11"/>
  <c r="E435" i="9"/>
  <c r="E430" i="8"/>
  <c r="H430" i="8" s="1"/>
  <c r="E430" i="7"/>
  <c r="H431" i="5"/>
  <c r="H431" i="6"/>
  <c r="H432" i="6"/>
  <c r="H615" i="6"/>
  <c r="E577" i="5"/>
  <c r="E589" i="7"/>
  <c r="E602" i="8"/>
  <c r="H602" i="8" s="1"/>
  <c r="H571" i="5"/>
  <c r="H458" i="5"/>
  <c r="H465" i="9"/>
  <c r="E458" i="6"/>
  <c r="E467" i="11"/>
  <c r="H461" i="5"/>
  <c r="E468" i="11"/>
  <c r="E469" i="9"/>
  <c r="E586" i="5"/>
  <c r="E606" i="9"/>
  <c r="H620" i="10"/>
  <c r="E434" i="5"/>
  <c r="E442" i="10"/>
  <c r="E436" i="5"/>
  <c r="H443" i="9"/>
  <c r="H444" i="10"/>
  <c r="E438" i="5"/>
  <c r="E445" i="11"/>
  <c r="H618" i="10"/>
  <c r="H577" i="11"/>
  <c r="H583" i="7"/>
  <c r="H604" i="10"/>
  <c r="H454" i="5"/>
  <c r="E456" i="5"/>
  <c r="E457" i="5"/>
  <c r="H463" i="11"/>
  <c r="E458" i="8"/>
  <c r="H458" i="8" s="1"/>
  <c r="H459" i="9"/>
  <c r="E459" i="7"/>
  <c r="E589" i="6"/>
  <c r="E602" i="5"/>
  <c r="E623" i="11"/>
  <c r="H441" i="11"/>
  <c r="E436" i="8"/>
  <c r="H436" i="8" s="1"/>
  <c r="E437" i="7"/>
  <c r="E444" i="9"/>
  <c r="H439" i="7"/>
  <c r="H439" i="5"/>
  <c r="E440" i="8"/>
  <c r="H440" i="8" s="1"/>
  <c r="H616" i="11"/>
  <c r="E576" i="11"/>
  <c r="H582" i="5"/>
  <c r="E602" i="11"/>
  <c r="H458" i="10"/>
  <c r="E452" i="5"/>
  <c r="E459" i="9"/>
  <c r="E459" i="11"/>
  <c r="E453" i="6"/>
  <c r="E462" i="10"/>
  <c r="H456" i="7"/>
  <c r="H601" i="10"/>
  <c r="E606" i="5"/>
  <c r="E627" i="11"/>
  <c r="E437" i="9"/>
  <c r="E433" i="5"/>
  <c r="E432" i="6"/>
  <c r="E441" i="10"/>
  <c r="H442" i="10"/>
  <c r="E436" i="7"/>
  <c r="H443" i="10"/>
  <c r="H612" i="5"/>
  <c r="H579" i="9"/>
  <c r="H594" i="10"/>
  <c r="H606" i="9"/>
  <c r="H458" i="9"/>
  <c r="H452" i="6"/>
  <c r="E454" i="7"/>
  <c r="H462" i="10"/>
  <c r="E454" i="6"/>
  <c r="H455" i="6"/>
  <c r="H457" i="7"/>
  <c r="H600" i="10"/>
  <c r="H612" i="9"/>
  <c r="H625" i="9"/>
  <c r="H433" i="5"/>
  <c r="E433" i="6"/>
  <c r="H441" i="9"/>
  <c r="H434" i="6"/>
  <c r="H442" i="9"/>
  <c r="E436" i="6"/>
  <c r="E444" i="10"/>
  <c r="H619" i="10"/>
  <c r="H579" i="10"/>
  <c r="H585" i="7"/>
  <c r="E596" i="6"/>
  <c r="E617" i="7"/>
  <c r="E586" i="10"/>
  <c r="E598" i="9"/>
  <c r="H611" i="11"/>
  <c r="H430" i="7"/>
  <c r="H589" i="5"/>
  <c r="E455" i="11"/>
  <c r="H466" i="6"/>
  <c r="E445" i="6"/>
  <c r="E579" i="11"/>
  <c r="E465" i="5"/>
  <c r="E445" i="8"/>
  <c r="H445" i="8" s="1"/>
  <c r="E463" i="8"/>
  <c r="H463" i="8" s="1"/>
  <c r="E608" i="8"/>
  <c r="H608" i="8" s="1"/>
  <c r="E600" i="6"/>
  <c r="H596" i="5"/>
  <c r="H624" i="11"/>
  <c r="E580" i="10"/>
  <c r="H588" i="10"/>
  <c r="E549" i="10"/>
  <c r="E555" i="8"/>
  <c r="H555" i="8" s="1"/>
  <c r="H567" i="6"/>
  <c r="E535" i="9"/>
  <c r="H610" i="10"/>
  <c r="H623" i="9"/>
  <c r="E583" i="10"/>
  <c r="H589" i="7"/>
  <c r="H608" i="9"/>
  <c r="H613" i="6"/>
  <c r="E574" i="6"/>
  <c r="H544" i="10"/>
  <c r="H556" i="10"/>
  <c r="E569" i="10"/>
  <c r="E625" i="10"/>
  <c r="E584" i="10"/>
  <c r="E597" i="11"/>
  <c r="H611" i="10"/>
  <c r="E615" i="7"/>
  <c r="E576" i="6"/>
  <c r="H596" i="11"/>
  <c r="H551" i="7"/>
  <c r="E563" i="5"/>
  <c r="E524" i="7"/>
  <c r="E586" i="9"/>
  <c r="E591" i="5"/>
  <c r="E604" i="5"/>
  <c r="E624" i="9"/>
  <c r="H578" i="7"/>
  <c r="H590" i="7"/>
  <c r="E603" i="5"/>
  <c r="E565" i="7"/>
  <c r="E526" i="8"/>
  <c r="H526" i="8" s="1"/>
  <c r="H522" i="9"/>
  <c r="E551" i="5"/>
  <c r="E607" i="11"/>
  <c r="E613" i="7"/>
  <c r="H574" i="5"/>
  <c r="E587" i="7"/>
  <c r="E599" i="6"/>
  <c r="E612" i="7"/>
  <c r="E579" i="9"/>
  <c r="E541" i="9"/>
  <c r="E554" i="10"/>
  <c r="H566" i="11"/>
  <c r="H580" i="10"/>
  <c r="H585" i="5"/>
  <c r="H598" i="5"/>
  <c r="E618" i="9"/>
  <c r="E578" i="9"/>
  <c r="E584" i="5"/>
  <c r="E604" i="11"/>
  <c r="H565" i="11"/>
  <c r="E525" i="11"/>
  <c r="H531" i="6"/>
  <c r="H544" i="6"/>
  <c r="E594" i="5"/>
  <c r="H614" i="11"/>
  <c r="E628" i="10"/>
  <c r="H588" i="11"/>
  <c r="E593" i="7"/>
  <c r="E613" i="11"/>
  <c r="H574" i="9"/>
  <c r="H528" i="6"/>
  <c r="H541" i="5"/>
  <c r="H560" i="11"/>
  <c r="E611" i="10"/>
  <c r="H625" i="10"/>
  <c r="H583" i="11"/>
  <c r="E590" i="7"/>
  <c r="H603" i="7"/>
  <c r="E614" i="6"/>
  <c r="H577" i="7"/>
  <c r="H544" i="11"/>
  <c r="H557" i="9"/>
  <c r="H569" i="11"/>
  <c r="E522" i="8"/>
  <c r="H522" i="8" s="1"/>
  <c r="H542" i="10"/>
  <c r="H531" i="7"/>
  <c r="E550" i="10"/>
  <c r="E561" i="11"/>
  <c r="H566" i="6"/>
  <c r="E535" i="10"/>
  <c r="H498" i="10"/>
  <c r="H511" i="9"/>
  <c r="H529" i="11"/>
  <c r="E478" i="7"/>
  <c r="H558" i="6"/>
  <c r="E562" i="10"/>
  <c r="E573" i="9"/>
  <c r="E528" i="7"/>
  <c r="E539" i="6"/>
  <c r="E552" i="8"/>
  <c r="H552" i="8" s="1"/>
  <c r="E515" i="5"/>
  <c r="H482" i="9"/>
  <c r="H496" i="11"/>
  <c r="E508" i="11"/>
  <c r="E546" i="10"/>
  <c r="H549" i="5"/>
  <c r="E543" i="6"/>
  <c r="H556" i="7"/>
  <c r="H569" i="7"/>
  <c r="E529" i="5"/>
  <c r="E547" i="9"/>
  <c r="H504" i="6"/>
  <c r="E534" i="9"/>
  <c r="E485" i="9"/>
  <c r="E499" i="10"/>
  <c r="E526" i="7"/>
  <c r="H538" i="7"/>
  <c r="E533" i="6"/>
  <c r="H552" i="9"/>
  <c r="E558" i="8"/>
  <c r="H558" i="8" s="1"/>
  <c r="H518" i="6"/>
  <c r="E538" i="10"/>
  <c r="E495" i="8"/>
  <c r="H495" i="8" s="1"/>
  <c r="E514" i="9"/>
  <c r="E476" i="10"/>
  <c r="E488" i="10"/>
  <c r="H526" i="9"/>
  <c r="H574" i="11"/>
  <c r="H534" i="9"/>
  <c r="H546" i="11"/>
  <c r="H553" i="5"/>
  <c r="H565" i="5"/>
  <c r="H526" i="7"/>
  <c r="H495" i="9"/>
  <c r="E507" i="9"/>
  <c r="E521" i="11"/>
  <c r="H481" i="11"/>
  <c r="H524" i="6"/>
  <c r="E536" i="6"/>
  <c r="E539" i="9"/>
  <c r="E545" i="8"/>
  <c r="H545" i="8" s="1"/>
  <c r="H563" i="11"/>
  <c r="H518" i="7"/>
  <c r="E530" i="8"/>
  <c r="H530" i="8" s="1"/>
  <c r="H492" i="6"/>
  <c r="H514" i="10"/>
  <c r="E467" i="6"/>
  <c r="E480" i="8"/>
  <c r="H480" i="8" s="1"/>
  <c r="E568" i="10"/>
  <c r="E562" i="11"/>
  <c r="E569" i="8"/>
  <c r="H569" i="8" s="1"/>
  <c r="H530" i="7"/>
  <c r="E542" i="7"/>
  <c r="E553" i="6"/>
  <c r="H526" i="10"/>
  <c r="H476" i="6"/>
  <c r="H491" i="5"/>
  <c r="H504" i="7"/>
  <c r="H535" i="7"/>
  <c r="E552" i="10"/>
  <c r="E541" i="5"/>
  <c r="E553" i="7"/>
  <c r="E436" i="11"/>
  <c r="H609" i="11"/>
  <c r="E600" i="5"/>
  <c r="H429" i="7"/>
  <c r="E447" i="5"/>
  <c r="H592" i="11"/>
  <c r="E583" i="8"/>
  <c r="H583" i="8" s="1"/>
  <c r="E451" i="11"/>
  <c r="H471" i="10"/>
  <c r="E449" i="11"/>
  <c r="H622" i="11"/>
  <c r="H581" i="7"/>
  <c r="H619" i="11"/>
  <c r="H618" i="5"/>
  <c r="E575" i="6"/>
  <c r="E542" i="11"/>
  <c r="E549" i="6"/>
  <c r="E562" i="6"/>
  <c r="E524" i="5"/>
  <c r="H597" i="5"/>
  <c r="E610" i="5"/>
  <c r="H570" i="6"/>
  <c r="H592" i="10"/>
  <c r="E604" i="10"/>
  <c r="H617" i="10"/>
  <c r="H570" i="5"/>
  <c r="H532" i="7"/>
  <c r="H543" i="6"/>
  <c r="H557" i="7"/>
  <c r="E619" i="10"/>
  <c r="H572" i="6"/>
  <c r="E585" i="5"/>
  <c r="E597" i="6"/>
  <c r="E610" i="6"/>
  <c r="H578" i="11"/>
  <c r="H591" i="11"/>
  <c r="E546" i="8"/>
  <c r="H546" i="8" s="1"/>
  <c r="E559" i="8"/>
  <c r="H559" i="8" s="1"/>
  <c r="E519" i="7"/>
  <c r="E580" i="11"/>
  <c r="H593" i="11"/>
  <c r="H599" i="7"/>
  <c r="E619" i="9"/>
  <c r="H573" i="5"/>
  <c r="H592" i="9"/>
  <c r="E605" i="11"/>
  <c r="H560" i="7"/>
  <c r="E521" i="5"/>
  <c r="H540" i="9"/>
  <c r="E552" i="11"/>
  <c r="E595" i="5"/>
  <c r="E616" i="10"/>
  <c r="E576" i="10"/>
  <c r="E581" i="6"/>
  <c r="E603" i="10"/>
  <c r="E614" i="9"/>
  <c r="E568" i="6"/>
  <c r="E536" i="11"/>
  <c r="E543" i="8"/>
  <c r="H543" i="8" s="1"/>
  <c r="E555" i="7"/>
  <c r="E627" i="9"/>
  <c r="H587" i="10"/>
  <c r="H592" i="6"/>
  <c r="H613" i="9"/>
  <c r="E618" i="5"/>
  <c r="E580" i="8"/>
  <c r="H580" i="8" s="1"/>
  <c r="E591" i="6"/>
  <c r="E561" i="10"/>
  <c r="E566" i="6"/>
  <c r="H533" i="11"/>
  <c r="H584" i="10"/>
  <c r="E596" i="9"/>
  <c r="E609" i="9"/>
  <c r="H623" i="11"/>
  <c r="H582" i="9"/>
  <c r="E588" i="5"/>
  <c r="E608" i="11"/>
  <c r="H562" i="6"/>
  <c r="E530" i="11"/>
  <c r="E543" i="9"/>
  <c r="E548" i="6"/>
  <c r="E606" i="11"/>
  <c r="H618" i="11"/>
  <c r="E579" i="10"/>
  <c r="E592" i="11"/>
  <c r="H597" i="6"/>
  <c r="E611" i="7"/>
  <c r="H572" i="7"/>
  <c r="H532" i="6"/>
  <c r="E553" i="10"/>
  <c r="E564" i="9"/>
  <c r="E517" i="5"/>
  <c r="E564" i="6"/>
  <c r="E532" i="9"/>
  <c r="H537" i="6"/>
  <c r="E556" i="9"/>
  <c r="H568" i="11"/>
  <c r="E530" i="10"/>
  <c r="E487" i="8"/>
  <c r="H487" i="8" s="1"/>
  <c r="H507" i="10"/>
  <c r="E512" i="6"/>
  <c r="E480" i="10"/>
  <c r="E560" i="11"/>
  <c r="H549" i="6"/>
  <c r="H562" i="5"/>
  <c r="H529" i="9"/>
  <c r="H541" i="9"/>
  <c r="E547" i="5"/>
  <c r="E517" i="9"/>
  <c r="H478" i="10"/>
  <c r="E485" i="5"/>
  <c r="H504" i="10"/>
  <c r="H540" i="10"/>
  <c r="H551" i="10"/>
  <c r="E538" i="6"/>
  <c r="E550" i="6"/>
  <c r="H570" i="9"/>
  <c r="E525" i="7"/>
  <c r="E537" i="5"/>
  <c r="E500" i="5"/>
  <c r="H521" i="10"/>
  <c r="E480" i="11"/>
  <c r="E487" i="5"/>
  <c r="E527" i="11"/>
  <c r="E568" i="7"/>
  <c r="H535" i="9"/>
  <c r="H547" i="11"/>
  <c r="H560" i="10"/>
  <c r="E565" i="8"/>
  <c r="H565" i="8" s="1"/>
  <c r="E533" i="10"/>
  <c r="E496" i="11"/>
  <c r="H503" i="7"/>
  <c r="E516" i="7"/>
  <c r="H483" i="9"/>
  <c r="H567" i="5"/>
  <c r="E563" i="8"/>
  <c r="H563" i="8" s="1"/>
  <c r="E522" i="6"/>
  <c r="E536" i="7"/>
  <c r="E547" i="6"/>
  <c r="E560" i="7"/>
  <c r="E527" i="9"/>
  <c r="H490" i="11"/>
  <c r="E497" i="6"/>
  <c r="E516" i="9"/>
  <c r="H477" i="11"/>
  <c r="E518" i="6"/>
  <c r="H574" i="10"/>
  <c r="E527" i="6"/>
  <c r="E546" i="9"/>
  <c r="E559" i="10"/>
  <c r="E564" i="8"/>
  <c r="H564" i="8" s="1"/>
  <c r="H531" i="9"/>
  <c r="H494" i="9"/>
  <c r="E502" i="8"/>
  <c r="H502" i="8" s="1"/>
  <c r="H521" i="11"/>
  <c r="H483" i="10"/>
  <c r="E556" i="5"/>
  <c r="H558" i="9"/>
  <c r="H563" i="6"/>
  <c r="E532" i="10"/>
  <c r="H543" i="11"/>
  <c r="H554" i="11"/>
  <c r="H518" i="11"/>
  <c r="E479" i="11"/>
  <c r="E486" i="5"/>
  <c r="E505" i="9"/>
  <c r="H529" i="5"/>
  <c r="H548" i="10"/>
  <c r="E543" i="10"/>
  <c r="E437" i="11"/>
  <c r="H450" i="9"/>
  <c r="E611" i="6"/>
  <c r="E436" i="10"/>
  <c r="H448" i="7"/>
  <c r="H467" i="10"/>
  <c r="H596" i="7"/>
  <c r="E452" i="11"/>
  <c r="H463" i="6"/>
  <c r="E450" i="9"/>
  <c r="H574" i="6"/>
  <c r="E583" i="9"/>
  <c r="H614" i="9"/>
  <c r="H614" i="7"/>
  <c r="E577" i="9"/>
  <c r="H538" i="11"/>
  <c r="E551" i="9"/>
  <c r="H564" i="9"/>
  <c r="H581" i="5"/>
  <c r="E599" i="11"/>
  <c r="H605" i="7"/>
  <c r="H626" i="9"/>
  <c r="E579" i="8"/>
  <c r="H579" i="8" s="1"/>
  <c r="H591" i="6"/>
  <c r="H603" i="6"/>
  <c r="E572" i="11"/>
  <c r="E527" i="7"/>
  <c r="H545" i="9"/>
  <c r="H552" i="5"/>
  <c r="H607" i="7"/>
  <c r="H627" i="11"/>
  <c r="H586" i="11"/>
  <c r="E600" i="9"/>
  <c r="H613" i="11"/>
  <c r="E627" i="10"/>
  <c r="E578" i="6"/>
  <c r="E541" i="8"/>
  <c r="H541" i="8" s="1"/>
  <c r="H561" i="10"/>
  <c r="E565" i="6"/>
  <c r="H629" i="10"/>
  <c r="E581" i="8"/>
  <c r="H581" i="8" s="1"/>
  <c r="H593" i="6"/>
  <c r="E607" i="7"/>
  <c r="H618" i="6"/>
  <c r="E587" i="11"/>
  <c r="E601" i="10"/>
  <c r="E554" i="6"/>
  <c r="E575" i="10"/>
  <c r="E529" i="7"/>
  <c r="E585" i="11"/>
  <c r="H598" i="11"/>
  <c r="H602" i="6"/>
  <c r="E616" i="8"/>
  <c r="H616" i="8" s="1"/>
  <c r="H576" i="6"/>
  <c r="H597" i="9"/>
  <c r="H610" i="9"/>
  <c r="H571" i="10"/>
  <c r="E524" i="6"/>
  <c r="E538" i="5"/>
  <c r="E557" i="10"/>
  <c r="E623" i="10"/>
  <c r="H583" i="10"/>
  <c r="H596" i="10"/>
  <c r="H600" i="6"/>
  <c r="H621" i="11"/>
  <c r="E575" i="5"/>
  <c r="H586" i="6"/>
  <c r="E549" i="8"/>
  <c r="H549" i="8" s="1"/>
  <c r="E561" i="6"/>
  <c r="E529" i="10"/>
  <c r="E572" i="7"/>
  <c r="H591" i="9"/>
  <c r="H604" i="9"/>
  <c r="E618" i="10"/>
  <c r="E578" i="10"/>
  <c r="H583" i="6"/>
  <c r="H595" i="6"/>
  <c r="E558" i="5"/>
  <c r="H525" i="9"/>
  <c r="E532" i="7"/>
  <c r="E544" i="7"/>
  <c r="E594" i="7"/>
  <c r="E614" i="10"/>
  <c r="E619" i="8"/>
  <c r="H619" i="8" s="1"/>
  <c r="E580" i="7"/>
  <c r="H600" i="9"/>
  <c r="E613" i="9"/>
  <c r="H567" i="7"/>
  <c r="H534" i="11"/>
  <c r="E548" i="10"/>
  <c r="H554" i="7"/>
  <c r="E571" i="11"/>
  <c r="E567" i="10"/>
  <c r="E521" i="7"/>
  <c r="E540" i="10"/>
  <c r="H545" i="5"/>
  <c r="E564" i="10"/>
  <c r="H518" i="5"/>
  <c r="H482" i="7"/>
  <c r="E495" i="5"/>
  <c r="H508" i="5"/>
  <c r="H540" i="7"/>
  <c r="E549" i="7"/>
  <c r="H551" i="9"/>
  <c r="H557" i="5"/>
  <c r="E518" i="5"/>
  <c r="H529" i="6"/>
  <c r="H541" i="6"/>
  <c r="E506" i="5"/>
  <c r="E533" i="7"/>
  <c r="E480" i="7"/>
  <c r="E499" i="9"/>
  <c r="E526" i="6"/>
  <c r="E545" i="9"/>
  <c r="E535" i="7"/>
  <c r="H547" i="7"/>
  <c r="H559" i="5"/>
  <c r="H519" i="6"/>
  <c r="H532" i="5"/>
  <c r="H495" i="5"/>
  <c r="H515" i="11"/>
  <c r="H476" i="10"/>
  <c r="E482" i="5"/>
  <c r="E574" i="11"/>
  <c r="E563" i="7"/>
  <c r="E530" i="9"/>
  <c r="H536" i="5"/>
  <c r="H547" i="6"/>
  <c r="H561" i="7"/>
  <c r="H520" i="6"/>
  <c r="H485" i="5"/>
  <c r="E498" i="8"/>
  <c r="H498" i="8" s="1"/>
  <c r="H510" i="6"/>
  <c r="H472" i="7"/>
  <c r="E568" i="9"/>
  <c r="E564" i="11"/>
  <c r="E519" i="8"/>
  <c r="H519" i="8" s="1"/>
  <c r="E531" i="8"/>
  <c r="H531" i="8" s="1"/>
  <c r="H542" i="6"/>
  <c r="H561" i="9"/>
  <c r="E529" i="8"/>
  <c r="H529" i="8" s="1"/>
  <c r="H485" i="9"/>
  <c r="H499" i="9"/>
  <c r="E511" i="11"/>
  <c r="E527" i="8"/>
  <c r="H527" i="8" s="1"/>
  <c r="E573" i="10"/>
  <c r="E562" i="7"/>
  <c r="E523" i="5"/>
  <c r="E534" i="6"/>
  <c r="E547" i="8"/>
  <c r="H547" i="8" s="1"/>
  <c r="H559" i="7"/>
  <c r="E520" i="7"/>
  <c r="H489" i="9"/>
  <c r="E503" i="11"/>
  <c r="E510" i="7"/>
  <c r="H469" i="6"/>
  <c r="H557" i="11"/>
  <c r="E553" i="9"/>
  <c r="E559" i="7"/>
  <c r="H526" i="11"/>
  <c r="E531" i="6"/>
  <c r="H550" i="11"/>
  <c r="E507" i="8"/>
  <c r="H507" i="8" s="1"/>
  <c r="E468" i="5"/>
  <c r="H481" i="6"/>
  <c r="H501" i="10"/>
  <c r="H523" i="7"/>
  <c r="E535" i="6"/>
  <c r="E432" i="7"/>
  <c r="H451" i="9"/>
  <c r="E573" i="6"/>
  <c r="E619" i="5"/>
  <c r="H454" i="11"/>
  <c r="H469" i="10"/>
  <c r="H608" i="6"/>
  <c r="E602" i="6"/>
  <c r="H465" i="5"/>
  <c r="E445" i="7"/>
  <c r="E595" i="9"/>
  <c r="H609" i="5"/>
  <c r="H609" i="9"/>
  <c r="H610" i="5"/>
  <c r="E573" i="11"/>
  <c r="E534" i="10"/>
  <c r="E540" i="5"/>
  <c r="H559" i="11"/>
  <c r="H575" i="5"/>
  <c r="E586" i="6"/>
  <c r="H600" i="7"/>
  <c r="H612" i="6"/>
  <c r="E574" i="8"/>
  <c r="H574" i="8" s="1"/>
  <c r="H587" i="5"/>
  <c r="E599" i="5"/>
  <c r="E560" i="6"/>
  <c r="H528" i="9"/>
  <c r="H541" i="11"/>
  <c r="H553" i="11"/>
  <c r="H601" i="6"/>
  <c r="E614" i="5"/>
  <c r="H576" i="7"/>
  <c r="E595" i="11"/>
  <c r="H609" i="10"/>
  <c r="E613" i="8"/>
  <c r="H613" i="8" s="1"/>
  <c r="E575" i="8"/>
  <c r="H575" i="8" s="1"/>
  <c r="H542" i="9"/>
  <c r="H555" i="11"/>
  <c r="H561" i="6"/>
  <c r="H615" i="7"/>
  <c r="H577" i="5"/>
  <c r="H588" i="6"/>
  <c r="E601" i="6"/>
  <c r="E614" i="7"/>
  <c r="E582" i="9"/>
  <c r="H595" i="11"/>
  <c r="H550" i="7"/>
  <c r="H570" i="10"/>
  <c r="H524" i="5"/>
  <c r="H579" i="11"/>
  <c r="H593" i="9"/>
  <c r="E598" i="7"/>
  <c r="H610" i="6"/>
  <c r="E572" i="8"/>
  <c r="H572" i="8" s="1"/>
  <c r="E593" i="10"/>
  <c r="E598" i="5"/>
  <c r="E559" i="5"/>
  <c r="E520" i="8"/>
  <c r="H520" i="8" s="1"/>
  <c r="E533" i="5"/>
  <c r="H546" i="7"/>
  <c r="E609" i="6"/>
  <c r="H571" i="7"/>
  <c r="H591" i="10"/>
  <c r="E603" i="11"/>
  <c r="E609" i="8"/>
  <c r="H609" i="8" s="1"/>
  <c r="H570" i="7"/>
  <c r="H581" i="6"/>
  <c r="E544" i="8"/>
  <c r="H544" i="8" s="1"/>
  <c r="E563" i="9"/>
  <c r="E517" i="8"/>
  <c r="H517" i="8" s="1"/>
  <c r="H628" i="10"/>
  <c r="H580" i="5"/>
  <c r="H599" i="9"/>
  <c r="E612" i="9"/>
  <c r="H626" i="11"/>
  <c r="E584" i="11"/>
  <c r="H590" i="6"/>
  <c r="E559" i="11"/>
  <c r="E572" i="9"/>
  <c r="H533" i="9"/>
  <c r="E576" i="7"/>
  <c r="E589" i="8"/>
  <c r="H589" i="8" s="1"/>
  <c r="H602" i="5"/>
  <c r="E622" i="11"/>
  <c r="E581" i="11"/>
  <c r="H588" i="7"/>
  <c r="E601" i="8"/>
  <c r="H601" i="8" s="1"/>
  <c r="E562" i="8"/>
  <c r="H562" i="8" s="1"/>
  <c r="H530" i="10"/>
  <c r="E536" i="5"/>
  <c r="E556" i="10"/>
  <c r="H566" i="9"/>
  <c r="H555" i="7"/>
  <c r="H573" i="11"/>
  <c r="E528" i="5"/>
  <c r="H540" i="5"/>
  <c r="E560" i="10"/>
  <c r="E516" i="8"/>
  <c r="H516" i="8" s="1"/>
  <c r="E475" i="6"/>
  <c r="E490" i="8"/>
  <c r="H490" i="8" s="1"/>
  <c r="E503" i="8"/>
  <c r="H503" i="8" s="1"/>
  <c r="H534" i="5"/>
  <c r="H550" i="9"/>
  <c r="E540" i="7"/>
  <c r="E558" i="11"/>
  <c r="H570" i="11"/>
  <c r="E531" i="9"/>
  <c r="H537" i="7"/>
  <c r="E501" i="7"/>
  <c r="E513" i="6"/>
  <c r="E475" i="7"/>
  <c r="H495" i="10"/>
  <c r="E528" i="10"/>
  <c r="E575" i="11"/>
  <c r="H537" i="10"/>
  <c r="E548" i="9"/>
  <c r="E554" i="5"/>
  <c r="H573" i="10"/>
  <c r="H527" i="5"/>
  <c r="E490" i="5"/>
  <c r="E504" i="7"/>
  <c r="H523" i="11"/>
  <c r="E483" i="11"/>
  <c r="E570" i="10"/>
  <c r="H558" i="7"/>
  <c r="H519" i="7"/>
  <c r="H537" i="9"/>
  <c r="E543" i="5"/>
  <c r="E556" i="7"/>
  <c r="E534" i="7"/>
  <c r="E480" i="5"/>
  <c r="H493" i="7"/>
  <c r="E512" i="11"/>
  <c r="H539" i="10"/>
  <c r="H564" i="10"/>
  <c r="H552" i="6"/>
  <c r="H571" i="9"/>
  <c r="H532" i="11"/>
  <c r="H524" i="9"/>
  <c r="H556" i="9"/>
  <c r="E514" i="7"/>
  <c r="H474" i="5"/>
  <c r="E488" i="8"/>
  <c r="H488" i="8" s="1"/>
  <c r="E500" i="6"/>
  <c r="H520" i="10"/>
  <c r="E567" i="9"/>
  <c r="E557" i="8"/>
  <c r="H557" i="8" s="1"/>
  <c r="E518" i="7"/>
  <c r="H536" i="9"/>
  <c r="E541" i="6"/>
  <c r="H553" i="6"/>
  <c r="H530" i="11"/>
  <c r="E479" i="7"/>
  <c r="H491" i="6"/>
  <c r="E505" i="7"/>
  <c r="E537" i="7"/>
  <c r="H546" i="5"/>
  <c r="H542" i="5"/>
  <c r="E554" i="8"/>
  <c r="H554" i="8" s="1"/>
  <c r="E566" i="5"/>
  <c r="H534" i="10"/>
  <c r="H546" i="10"/>
  <c r="H509" i="9"/>
  <c r="H516" i="5"/>
  <c r="H484" i="10"/>
  <c r="E495" i="9"/>
  <c r="H524" i="11"/>
  <c r="E438" i="11"/>
  <c r="H452" i="9"/>
  <c r="H586" i="7"/>
  <c r="E587" i="10"/>
  <c r="E449" i="5"/>
  <c r="E462" i="5"/>
  <c r="E441" i="5"/>
  <c r="H615" i="5"/>
  <c r="H472" i="11"/>
  <c r="H445" i="7"/>
  <c r="H615" i="9"/>
  <c r="E593" i="6"/>
  <c r="H605" i="10"/>
  <c r="E605" i="7"/>
  <c r="E568" i="11"/>
  <c r="E529" i="11"/>
  <c r="H535" i="5"/>
  <c r="H554" i="9"/>
  <c r="E570" i="5"/>
  <c r="H590" i="11"/>
  <c r="E595" i="7"/>
  <c r="H616" i="10"/>
  <c r="H575" i="9"/>
  <c r="H582" i="7"/>
  <c r="H595" i="7"/>
  <c r="E563" i="10"/>
  <c r="H569" i="5"/>
  <c r="H530" i="5"/>
  <c r="H548" i="9"/>
  <c r="H596" i="6"/>
  <c r="H617" i="11"/>
  <c r="E571" i="7"/>
  <c r="H582" i="6"/>
  <c r="E596" i="7"/>
  <c r="E616" i="11"/>
  <c r="H576" i="9"/>
  <c r="H531" i="5"/>
  <c r="E544" i="5"/>
  <c r="E556" i="6"/>
  <c r="H611" i="7"/>
  <c r="H572" i="5"/>
  <c r="H584" i="5"/>
  <c r="H604" i="11"/>
  <c r="E610" i="7"/>
  <c r="E571" i="5"/>
  <c r="E590" i="9"/>
  <c r="H552" i="10"/>
  <c r="E558" i="7"/>
  <c r="H525" i="11"/>
  <c r="E628" i="11"/>
  <c r="H588" i="9"/>
  <c r="H594" i="7"/>
  <c r="H605" i="6"/>
  <c r="E619" i="7"/>
  <c r="H580" i="7"/>
  <c r="E593" i="8"/>
  <c r="H593" i="8" s="1"/>
  <c r="E560" i="9"/>
  <c r="E567" i="8"/>
  <c r="H567" i="8" s="1"/>
  <c r="E528" i="8"/>
  <c r="H528" i="8" s="1"/>
  <c r="H541" i="7"/>
  <c r="E604" i="6"/>
  <c r="H617" i="5"/>
  <c r="E579" i="5"/>
  <c r="E599" i="10"/>
  <c r="E611" i="11"/>
  <c r="E615" i="6"/>
  <c r="H584" i="9"/>
  <c r="E539" i="8"/>
  <c r="H539" i="8" s="1"/>
  <c r="E558" i="9"/>
  <c r="H571" i="11"/>
  <c r="E612" i="6"/>
  <c r="E582" i="10"/>
  <c r="H595" i="10"/>
  <c r="H599" i="6"/>
  <c r="E622" i="10"/>
  <c r="E580" i="9"/>
  <c r="E587" i="8"/>
  <c r="H587" i="8" s="1"/>
  <c r="E554" i="9"/>
  <c r="E561" i="5"/>
  <c r="H522" i="7"/>
  <c r="E577" i="11"/>
  <c r="H584" i="7"/>
  <c r="E597" i="8"/>
  <c r="H597" i="8" s="1"/>
  <c r="H609" i="7"/>
  <c r="H578" i="10"/>
  <c r="E582" i="6"/>
  <c r="E595" i="6"/>
  <c r="H556" i="6"/>
  <c r="E517" i="6"/>
  <c r="E531" i="5"/>
  <c r="E551" i="10"/>
  <c r="H555" i="5"/>
  <c r="E550" i="8"/>
  <c r="H550" i="8" s="1"/>
  <c r="E569" i="9"/>
  <c r="E523" i="8"/>
  <c r="H523" i="8" s="1"/>
  <c r="H536" i="7"/>
  <c r="E548" i="7"/>
  <c r="E511" i="8"/>
  <c r="H511" i="8" s="1"/>
  <c r="H471" i="6"/>
  <c r="H492" i="10"/>
  <c r="H505" i="10"/>
  <c r="H526" i="6"/>
  <c r="H545" i="11"/>
  <c r="H534" i="6"/>
  <c r="E546" i="6"/>
  <c r="H566" i="10"/>
  <c r="E526" i="9"/>
  <c r="E539" i="10"/>
  <c r="E503" i="10"/>
  <c r="E509" i="7"/>
  <c r="H468" i="6"/>
  <c r="E483" i="5"/>
  <c r="E568" i="8"/>
  <c r="H568" i="8" s="1"/>
  <c r="E564" i="7"/>
  <c r="H531" i="11"/>
  <c r="E544" i="10"/>
  <c r="H548" i="6"/>
  <c r="H560" i="6"/>
  <c r="E528" i="9"/>
  <c r="E492" i="10"/>
  <c r="H505" i="11"/>
  <c r="H512" i="7"/>
  <c r="E479" i="10"/>
  <c r="H564" i="11"/>
  <c r="H553" i="7"/>
  <c r="H572" i="9"/>
  <c r="E532" i="11"/>
  <c r="E537" i="6"/>
  <c r="H558" i="10"/>
  <c r="H520" i="9"/>
  <c r="E481" i="9"/>
  <c r="E487" i="6"/>
  <c r="H501" i="5"/>
  <c r="E520" i="11"/>
  <c r="H559" i="10"/>
  <c r="E548" i="8"/>
  <c r="H548" i="8" s="1"/>
  <c r="E560" i="5"/>
  <c r="H527" i="9"/>
  <c r="H539" i="9"/>
  <c r="E544" i="6"/>
  <c r="E508" i="6"/>
  <c r="E475" i="9"/>
  <c r="E483" i="8"/>
  <c r="H483" i="8" s="1"/>
  <c r="H503" i="10"/>
  <c r="E508" i="7"/>
  <c r="H563" i="9"/>
  <c r="E552" i="5"/>
  <c r="H564" i="7"/>
  <c r="H525" i="7"/>
  <c r="H543" i="9"/>
  <c r="E549" i="5"/>
  <c r="E519" i="9"/>
  <c r="H480" i="11"/>
  <c r="H493" i="9"/>
  <c r="E500" i="8"/>
  <c r="H500" i="8" s="1"/>
  <c r="H536" i="11"/>
  <c r="H540" i="6"/>
  <c r="H536" i="6"/>
  <c r="E555" i="11"/>
  <c r="H567" i="9"/>
  <c r="H522" i="5"/>
  <c r="H540" i="11"/>
  <c r="E505" i="10"/>
  <c r="H517" i="9"/>
  <c r="E471" i="6"/>
  <c r="E491" i="11"/>
  <c r="E572" i="10"/>
  <c r="E567" i="11"/>
  <c r="E528" i="11"/>
  <c r="E541" i="10"/>
  <c r="H439" i="9"/>
  <c r="E446" i="8"/>
  <c r="H446" i="8" s="1"/>
  <c r="H464" i="5"/>
  <c r="E592" i="6"/>
  <c r="E450" i="5"/>
  <c r="H469" i="11"/>
  <c r="H449" i="9"/>
  <c r="E582" i="11"/>
  <c r="E473" i="10"/>
  <c r="H453" i="10"/>
  <c r="E583" i="7"/>
  <c r="E588" i="6"/>
  <c r="H592" i="7"/>
  <c r="E594" i="6"/>
  <c r="E563" i="11"/>
  <c r="E518" i="8"/>
  <c r="H518" i="8" s="1"/>
  <c r="E529" i="6"/>
  <c r="E543" i="7"/>
  <c r="H617" i="7"/>
  <c r="E584" i="9"/>
  <c r="E597" i="9"/>
  <c r="E610" i="9"/>
  <c r="E624" i="11"/>
  <c r="E583" i="11"/>
  <c r="H597" i="11"/>
  <c r="E557" i="11"/>
  <c r="H564" i="5"/>
  <c r="E531" i="11"/>
  <c r="H579" i="6"/>
  <c r="E592" i="5"/>
  <c r="H612" i="11"/>
  <c r="E625" i="11"/>
  <c r="H578" i="6"/>
  <c r="E591" i="8"/>
  <c r="H591" i="8" s="1"/>
  <c r="H611" i="9"/>
  <c r="E565" i="5"/>
  <c r="H532" i="9"/>
  <c r="H539" i="5"/>
  <c r="E552" i="7"/>
  <c r="E605" i="6"/>
  <c r="E617" i="6"/>
  <c r="E586" i="11"/>
  <c r="H592" i="5"/>
  <c r="H613" i="10"/>
  <c r="E625" i="9"/>
  <c r="H585" i="10"/>
  <c r="E540" i="8"/>
  <c r="H540" i="8" s="1"/>
  <c r="E559" i="9"/>
  <c r="H565" i="6"/>
  <c r="E623" i="9"/>
  <c r="H575" i="6"/>
  <c r="H597" i="10"/>
  <c r="H601" i="7"/>
  <c r="H614" i="5"/>
  <c r="E575" i="7"/>
  <c r="E587" i="6"/>
  <c r="E555" i="9"/>
  <c r="E562" i="5"/>
  <c r="E529" i="9"/>
  <c r="H542" i="11"/>
  <c r="H600" i="5"/>
  <c r="E620" i="9"/>
  <c r="H580" i="11"/>
  <c r="E594" i="10"/>
  <c r="H598" i="6"/>
  <c r="E620" i="10"/>
  <c r="E573" i="5"/>
  <c r="H533" i="6"/>
  <c r="E553" i="11"/>
  <c r="H567" i="10"/>
  <c r="E617" i="10"/>
  <c r="H569" i="6"/>
  <c r="E589" i="9"/>
  <c r="H603" i="10"/>
  <c r="H608" i="5"/>
  <c r="H568" i="6"/>
  <c r="H589" i="11"/>
  <c r="H543" i="7"/>
  <c r="E555" i="6"/>
  <c r="E569" i="5"/>
  <c r="E618" i="7"/>
  <c r="H585" i="11"/>
  <c r="E600" i="10"/>
  <c r="H605" i="5"/>
  <c r="H625" i="11"/>
  <c r="H579" i="7"/>
  <c r="H591" i="5"/>
  <c r="H558" i="11"/>
  <c r="H572" i="10"/>
  <c r="H525" i="6"/>
  <c r="E540" i="6"/>
  <c r="E556" i="11"/>
  <c r="H551" i="11"/>
  <c r="E565" i="10"/>
  <c r="E525" i="10"/>
  <c r="E537" i="11"/>
  <c r="E549" i="9"/>
  <c r="H513" i="10"/>
  <c r="E473" i="9"/>
  <c r="H479" i="6"/>
  <c r="E493" i="5"/>
  <c r="E522" i="7"/>
  <c r="E535" i="8"/>
  <c r="H535" i="8" s="1"/>
  <c r="E530" i="7"/>
  <c r="E548" i="11"/>
  <c r="E554" i="7"/>
  <c r="H573" i="9"/>
  <c r="H527" i="6"/>
  <c r="E497" i="11"/>
  <c r="E503" i="6"/>
  <c r="E524" i="9"/>
  <c r="E478" i="5"/>
  <c r="H563" i="7"/>
  <c r="E565" i="11"/>
  <c r="E520" i="5"/>
  <c r="E532" i="5"/>
  <c r="E550" i="11"/>
  <c r="E562" i="9"/>
  <c r="H524" i="10"/>
  <c r="E487" i="10"/>
  <c r="E500" i="9"/>
  <c r="E513" i="9"/>
  <c r="H473" i="11"/>
  <c r="E552" i="6"/>
  <c r="H549" i="7"/>
  <c r="E561" i="8"/>
  <c r="H561" i="8" s="1"/>
  <c r="H521" i="6"/>
  <c r="H534" i="7"/>
  <c r="H552" i="11"/>
  <c r="E509" i="8"/>
  <c r="H509" i="8" s="1"/>
  <c r="E470" i="5"/>
  <c r="E489" i="11"/>
  <c r="H502" i="9"/>
  <c r="E538" i="8"/>
  <c r="H538" i="8" s="1"/>
  <c r="H546" i="6"/>
  <c r="H543" i="5"/>
  <c r="H554" i="6"/>
  <c r="E574" i="10"/>
  <c r="H528" i="7"/>
  <c r="E546" i="11"/>
  <c r="H510" i="9"/>
  <c r="H519" i="5"/>
  <c r="H485" i="10"/>
  <c r="E497" i="10"/>
  <c r="E504" i="5"/>
  <c r="H552" i="7"/>
  <c r="E547" i="7"/>
  <c r="E565" i="9"/>
  <c r="H520" i="5"/>
  <c r="H533" i="5"/>
  <c r="H545" i="7"/>
  <c r="E515" i="10"/>
  <c r="H469" i="7"/>
  <c r="H482" i="5"/>
  <c r="H501" i="9"/>
  <c r="H531" i="10"/>
  <c r="H537" i="5"/>
  <c r="E532" i="8"/>
  <c r="H532" i="8" s="1"/>
  <c r="H544" i="5"/>
  <c r="H563" i="10"/>
  <c r="H576" i="10"/>
  <c r="E535" i="11"/>
  <c r="E493" i="7"/>
  <c r="E506" i="7"/>
  <c r="E532" i="6"/>
  <c r="H480" i="7"/>
  <c r="H560" i="5"/>
  <c r="E556" i="8"/>
  <c r="H556" i="8" s="1"/>
  <c r="H624" i="10"/>
  <c r="E453" i="9"/>
  <c r="E465" i="7"/>
  <c r="E605" i="5"/>
  <c r="E599" i="7"/>
  <c r="H464" i="7"/>
  <c r="E443" i="5"/>
  <c r="E597" i="10"/>
  <c r="E582" i="5"/>
  <c r="E454" i="10"/>
  <c r="E620" i="8"/>
  <c r="H620" i="8" s="1"/>
  <c r="H587" i="9"/>
  <c r="E589" i="11"/>
  <c r="E590" i="8"/>
  <c r="H590" i="8" s="1"/>
  <c r="E551" i="6"/>
  <c r="E571" i="9"/>
  <c r="E526" i="5"/>
  <c r="H544" i="9"/>
  <c r="E620" i="11"/>
  <c r="E573" i="7"/>
  <c r="H586" i="5"/>
  <c r="E598" i="8"/>
  <c r="H598" i="8" s="1"/>
  <c r="H618" i="9"/>
  <c r="H578" i="9"/>
  <c r="E585" i="7"/>
  <c r="H553" i="10"/>
  <c r="E566" i="10"/>
  <c r="E519" i="6"/>
  <c r="E581" i="10"/>
  <c r="E595" i="10"/>
  <c r="H608" i="10"/>
  <c r="H611" i="6"/>
  <c r="E574" i="5"/>
  <c r="E593" i="11"/>
  <c r="E599" i="8"/>
  <c r="H599" i="8" s="1"/>
  <c r="E566" i="9"/>
  <c r="E521" i="8"/>
  <c r="H521" i="8" s="1"/>
  <c r="E534" i="5"/>
  <c r="H554" i="10"/>
  <c r="E601" i="5"/>
  <c r="H612" i="7"/>
  <c r="H581" i="9"/>
  <c r="H587" i="7"/>
  <c r="E600" i="7"/>
  <c r="H621" i="9"/>
  <c r="H580" i="9"/>
  <c r="E541" i="11"/>
  <c r="E555" i="10"/>
  <c r="H567" i="11"/>
  <c r="E610" i="8"/>
  <c r="H610" i="8" s="1"/>
  <c r="H577" i="9"/>
  <c r="E583" i="6"/>
  <c r="E604" i="9"/>
  <c r="E609" i="5"/>
  <c r="E569" i="6"/>
  <c r="H583" i="5"/>
  <c r="E550" i="9"/>
  <c r="E557" i="5"/>
  <c r="H525" i="10"/>
  <c r="H537" i="11"/>
  <c r="H602" i="9"/>
  <c r="E608" i="5"/>
  <c r="E628" i="9"/>
  <c r="H580" i="6"/>
  <c r="H601" i="9"/>
  <c r="E607" i="8"/>
  <c r="H607" i="8" s="1"/>
  <c r="E568" i="5"/>
  <c r="E528" i="6"/>
  <c r="H548" i="11"/>
  <c r="E561" i="9"/>
  <c r="H604" i="7"/>
  <c r="H626" i="10"/>
  <c r="H577" i="6"/>
  <c r="H589" i="6"/>
  <c r="H610" i="11"/>
  <c r="E616" i="7"/>
  <c r="E577" i="8"/>
  <c r="H577" i="8" s="1"/>
  <c r="E538" i="7"/>
  <c r="E558" i="10"/>
  <c r="E570" i="11"/>
  <c r="H613" i="7"/>
  <c r="H574" i="7"/>
  <c r="E587" i="5"/>
  <c r="H607" i="11"/>
  <c r="E621" i="10"/>
  <c r="H581" i="10"/>
  <c r="E585" i="6"/>
  <c r="H555" i="10"/>
  <c r="E566" i="11"/>
  <c r="H521" i="7"/>
  <c r="E535" i="5"/>
  <c r="E551" i="11"/>
  <c r="E547" i="10"/>
  <c r="E553" i="5"/>
  <c r="H564" i="6"/>
  <c r="E525" i="6"/>
  <c r="E545" i="10"/>
  <c r="H508" i="10"/>
  <c r="E514" i="6"/>
  <c r="H476" i="7"/>
  <c r="E488" i="7"/>
  <c r="H575" i="11"/>
  <c r="E570" i="9"/>
  <c r="E525" i="5"/>
  <c r="H523" i="9"/>
  <c r="H557" i="10"/>
  <c r="H562" i="7"/>
  <c r="H523" i="5"/>
  <c r="H485" i="6"/>
  <c r="H499" i="5"/>
  <c r="E512" i="5"/>
  <c r="H473" i="5"/>
  <c r="H565" i="10"/>
  <c r="H554" i="5"/>
  <c r="H566" i="7"/>
  <c r="H527" i="7"/>
  <c r="E539" i="5"/>
  <c r="E557" i="9"/>
  <c r="H515" i="5"/>
  <c r="E476" i="7"/>
  <c r="E488" i="6"/>
  <c r="H502" i="5"/>
  <c r="E539" i="7"/>
  <c r="H548" i="5"/>
  <c r="H544" i="7"/>
  <c r="H562" i="11"/>
  <c r="H575" i="10"/>
  <c r="H536" i="10"/>
  <c r="E547" i="11"/>
  <c r="H511" i="10"/>
  <c r="E523" i="6"/>
  <c r="H484" i="9"/>
  <c r="H497" i="10"/>
  <c r="E538" i="11"/>
  <c r="H542" i="7"/>
  <c r="E544" i="11"/>
  <c r="E550" i="5"/>
  <c r="H569" i="10"/>
  <c r="H522" i="6"/>
  <c r="H543" i="10"/>
  <c r="E506" i="10"/>
  <c r="H511" i="6"/>
  <c r="H480" i="10"/>
  <c r="E486" i="8"/>
  <c r="H486" i="8" s="1"/>
  <c r="E543" i="11"/>
  <c r="H553" i="9"/>
  <c r="E542" i="5"/>
  <c r="H561" i="11"/>
  <c r="E567" i="7"/>
  <c r="H535" i="10"/>
  <c r="H546" i="9"/>
  <c r="H503" i="5"/>
  <c r="E523" i="9"/>
  <c r="H483" i="11"/>
  <c r="H490" i="5"/>
  <c r="E525" i="9"/>
  <c r="E566" i="7"/>
  <c r="E527" i="5"/>
  <c r="H538" i="6"/>
  <c r="H550" i="6"/>
  <c r="E564" i="5"/>
  <c r="E531" i="10"/>
  <c r="E494" i="9"/>
  <c r="H500" i="6"/>
  <c r="H514" i="5"/>
  <c r="H481" i="9"/>
  <c r="H562" i="10"/>
  <c r="E576" i="5"/>
  <c r="E448" i="7"/>
  <c r="E466" i="7"/>
  <c r="H444" i="6"/>
  <c r="H619" i="9"/>
  <c r="E471" i="10"/>
  <c r="H450" i="11"/>
  <c r="H462" i="7"/>
  <c r="H595" i="5"/>
  <c r="H454" i="10"/>
  <c r="E615" i="8"/>
  <c r="H615" i="8" s="1"/>
  <c r="E577" i="10"/>
  <c r="E578" i="5"/>
  <c r="H584" i="6"/>
  <c r="H547" i="5"/>
  <c r="E559" i="6"/>
  <c r="H521" i="5"/>
  <c r="H533" i="7"/>
  <c r="H607" i="5"/>
  <c r="H628" i="11"/>
  <c r="E588" i="11"/>
  <c r="E600" i="11"/>
  <c r="E606" i="7"/>
  <c r="E618" i="8"/>
  <c r="H618" i="8" s="1"/>
  <c r="E580" i="5"/>
  <c r="H547" i="9"/>
  <c r="H560" i="9"/>
  <c r="E567" i="5"/>
  <c r="E570" i="7"/>
  <c r="E582" i="7"/>
  <c r="E595" i="8"/>
  <c r="H595" i="8" s="1"/>
  <c r="H615" i="11"/>
  <c r="E620" i="7"/>
  <c r="E581" i="5"/>
  <c r="E602" i="10"/>
  <c r="H556" i="5"/>
  <c r="H568" i="7"/>
  <c r="H535" i="11"/>
  <c r="H549" i="10"/>
  <c r="E596" i="8"/>
  <c r="H596" i="8" s="1"/>
  <c r="H616" i="9"/>
  <c r="H576" i="11"/>
  <c r="H589" i="9"/>
  <c r="H602" i="11"/>
  <c r="E608" i="7"/>
  <c r="E575" i="9"/>
  <c r="H530" i="6"/>
  <c r="H549" i="9"/>
  <c r="H562" i="9"/>
  <c r="E605" i="8"/>
  <c r="H605" i="8" s="1"/>
  <c r="E626" i="9"/>
  <c r="H586" i="10"/>
  <c r="E592" i="7"/>
  <c r="E603" i="6"/>
  <c r="H616" i="7"/>
  <c r="H579" i="5"/>
  <c r="H539" i="6"/>
  <c r="H551" i="6"/>
  <c r="H565" i="7"/>
  <c r="H578" i="5"/>
  <c r="H590" i="5"/>
  <c r="E603" i="7"/>
  <c r="E615" i="5"/>
  <c r="E577" i="7"/>
  <c r="H596" i="9"/>
  <c r="H602" i="7"/>
  <c r="E571" i="10"/>
  <c r="H524" i="7"/>
  <c r="E537" i="8"/>
  <c r="H537" i="8" s="1"/>
  <c r="H556" i="11"/>
  <c r="E607" i="10"/>
  <c r="H620" i="11"/>
  <c r="E572" i="6"/>
  <c r="E584" i="6"/>
  <c r="H605" i="11"/>
  <c r="E618" i="11"/>
  <c r="E571" i="6"/>
  <c r="E540" i="9"/>
  <c r="H545" i="6"/>
  <c r="H565" i="9"/>
  <c r="H608" i="7"/>
  <c r="E569" i="7"/>
  <c r="E582" i="8"/>
  <c r="H582" i="8" s="1"/>
  <c r="E602" i="9"/>
  <c r="E607" i="6"/>
  <c r="H620" i="5"/>
  <c r="E581" i="7"/>
  <c r="H549" i="11"/>
  <c r="E555" i="5"/>
  <c r="H568" i="5"/>
  <c r="H528" i="5"/>
  <c r="H547" i="10"/>
  <c r="E536" i="8"/>
  <c r="H536" i="8" s="1"/>
  <c r="H548" i="7"/>
  <c r="E560" i="8"/>
  <c r="H560" i="8" s="1"/>
  <c r="H527" i="11"/>
  <c r="E533" i="8"/>
  <c r="H533" i="8" s="1"/>
  <c r="H496" i="7"/>
  <c r="H516" i="11"/>
  <c r="H476" i="11"/>
  <c r="E482" i="6"/>
  <c r="E563" i="6"/>
  <c r="H559" i="6"/>
  <c r="H527" i="10"/>
  <c r="H539" i="11"/>
  <c r="E545" i="5"/>
  <c r="E557" i="7"/>
  <c r="E524" i="11"/>
  <c r="E480" i="6"/>
  <c r="E501" i="10"/>
  <c r="H507" i="7"/>
  <c r="E468" i="8"/>
  <c r="H468" i="8" s="1"/>
  <c r="E553" i="8"/>
  <c r="H553" i="8" s="1"/>
  <c r="H555" i="9"/>
  <c r="E561" i="7"/>
  <c r="H529" i="10"/>
  <c r="E540" i="11"/>
  <c r="E546" i="5"/>
  <c r="E509" i="6"/>
  <c r="E477" i="9"/>
  <c r="E484" i="7"/>
  <c r="E504" i="10"/>
  <c r="E538" i="9"/>
  <c r="H550" i="10"/>
  <c r="H539" i="7"/>
  <c r="H551" i="5"/>
  <c r="H563" i="5"/>
  <c r="E524" i="8"/>
  <c r="H524" i="8" s="1"/>
  <c r="E542" i="9"/>
  <c r="E498" i="6"/>
  <c r="H519" i="9"/>
  <c r="E474" i="8"/>
  <c r="H474" i="8" s="1"/>
  <c r="H492" i="9"/>
  <c r="E525" i="8"/>
  <c r="H525" i="8" s="1"/>
  <c r="H545" i="10"/>
  <c r="E539" i="11"/>
  <c r="E545" i="7"/>
  <c r="E557" i="6"/>
  <c r="H517" i="6"/>
  <c r="H538" i="10"/>
  <c r="H500" i="11"/>
  <c r="H513" i="9"/>
  <c r="H475" i="10"/>
  <c r="H480" i="6"/>
  <c r="E536" i="9"/>
  <c r="E542" i="8"/>
  <c r="H542" i="8" s="1"/>
  <c r="H538" i="5"/>
  <c r="H550" i="5"/>
  <c r="H568" i="9"/>
  <c r="E523" i="7"/>
  <c r="E542" i="10"/>
  <c r="H498" i="7"/>
  <c r="E518" i="9"/>
  <c r="H479" i="10"/>
  <c r="H491" i="11"/>
  <c r="E566" i="8"/>
  <c r="H566" i="8" s="1"/>
  <c r="H561" i="5"/>
  <c r="E521" i="6"/>
  <c r="E534" i="8"/>
  <c r="H534" i="8" s="1"/>
  <c r="E546" i="7"/>
  <c r="E558" i="6"/>
  <c r="H520" i="7"/>
  <c r="H490" i="10"/>
  <c r="E496" i="7"/>
  <c r="H516" i="10"/>
  <c r="E476" i="9"/>
  <c r="E550" i="7"/>
  <c r="E502" i="9"/>
  <c r="H514" i="11"/>
  <c r="H467" i="6"/>
  <c r="E481" i="7"/>
  <c r="E500" i="10"/>
  <c r="H512" i="9"/>
  <c r="E429" i="6"/>
  <c r="E465" i="6"/>
  <c r="H486" i="9"/>
  <c r="H498" i="9"/>
  <c r="E504" i="6"/>
  <c r="E527" i="10"/>
  <c r="H477" i="6"/>
  <c r="H490" i="7"/>
  <c r="H451" i="11"/>
  <c r="H506" i="10"/>
  <c r="E511" i="7"/>
  <c r="E478" i="9"/>
  <c r="E491" i="9"/>
  <c r="E497" i="8"/>
  <c r="H497" i="8" s="1"/>
  <c r="H509" i="7"/>
  <c r="E470" i="8"/>
  <c r="H470" i="8" s="1"/>
  <c r="H465" i="7"/>
  <c r="E479" i="5"/>
  <c r="E491" i="7"/>
  <c r="E504" i="8"/>
  <c r="H504" i="8" s="1"/>
  <c r="E516" i="5"/>
  <c r="E477" i="8"/>
  <c r="H477" i="8" s="1"/>
  <c r="E495" i="11"/>
  <c r="H446" i="7"/>
  <c r="H493" i="5"/>
  <c r="H505" i="5"/>
  <c r="H526" i="5"/>
  <c r="E486" i="10"/>
  <c r="H497" i="9"/>
  <c r="E502" i="6"/>
  <c r="E431" i="6"/>
  <c r="H473" i="9"/>
  <c r="E485" i="10"/>
  <c r="E490" i="7"/>
  <c r="H510" i="10"/>
  <c r="H514" i="6"/>
  <c r="H482" i="11"/>
  <c r="E494" i="11"/>
  <c r="H447" i="5"/>
  <c r="H498" i="11"/>
  <c r="H503" i="6"/>
  <c r="H517" i="5"/>
  <c r="E484" i="9"/>
  <c r="H496" i="9"/>
  <c r="H509" i="10"/>
  <c r="E433" i="8"/>
  <c r="H433" i="8" s="1"/>
  <c r="E507" i="7"/>
  <c r="E533" i="9"/>
  <c r="E478" i="6"/>
  <c r="H499" i="10"/>
  <c r="H510" i="11"/>
  <c r="E523" i="10"/>
  <c r="H477" i="7"/>
  <c r="H463" i="9"/>
  <c r="H494" i="5"/>
  <c r="H488" i="10"/>
  <c r="H474" i="11"/>
  <c r="E514" i="10"/>
  <c r="E542" i="6"/>
  <c r="E531" i="7"/>
  <c r="E526" i="10"/>
  <c r="E567" i="6"/>
  <c r="E435" i="10"/>
  <c r="E490" i="6"/>
  <c r="H502" i="6"/>
  <c r="H516" i="7"/>
  <c r="H475" i="6"/>
  <c r="H489" i="7"/>
  <c r="E508" i="10"/>
  <c r="E440" i="11"/>
  <c r="E522" i="5"/>
  <c r="E482" i="10"/>
  <c r="E493" i="9"/>
  <c r="E499" i="6"/>
  <c r="E513" i="7"/>
  <c r="E473" i="8"/>
  <c r="H473" i="8" s="1"/>
  <c r="H485" i="7"/>
  <c r="H456" i="11"/>
  <c r="H493" i="6"/>
  <c r="H507" i="5"/>
  <c r="E467" i="8"/>
  <c r="H467" i="8" s="1"/>
  <c r="E486" i="9"/>
  <c r="E492" i="5"/>
  <c r="E510" i="11"/>
  <c r="E431" i="7"/>
  <c r="H523" i="10"/>
  <c r="E481" i="10"/>
  <c r="H492" i="11"/>
  <c r="H498" i="6"/>
  <c r="H511" i="7"/>
  <c r="E472" i="7"/>
  <c r="E490" i="9"/>
  <c r="H457" i="9"/>
  <c r="E488" i="5"/>
  <c r="H506" i="11"/>
  <c r="E513" i="5"/>
  <c r="E474" i="7"/>
  <c r="E492" i="11"/>
  <c r="E504" i="9"/>
  <c r="E443" i="9"/>
  <c r="E515" i="7"/>
  <c r="E479" i="9"/>
  <c r="H484" i="6"/>
  <c r="H497" i="6"/>
  <c r="E510" i="8"/>
  <c r="H510" i="8" s="1"/>
  <c r="E471" i="5"/>
  <c r="H489" i="11"/>
  <c r="E452" i="8"/>
  <c r="H452" i="8" s="1"/>
  <c r="H487" i="5"/>
  <c r="H499" i="7"/>
  <c r="E512" i="8"/>
  <c r="H512" i="8" s="1"/>
  <c r="H473" i="7"/>
  <c r="H491" i="9"/>
  <c r="E497" i="5"/>
  <c r="E437" i="6"/>
  <c r="E501" i="8"/>
  <c r="H501" i="8" s="1"/>
  <c r="H513" i="5"/>
  <c r="H473" i="6"/>
  <c r="H493" i="11"/>
  <c r="E499" i="5"/>
  <c r="E511" i="5"/>
  <c r="E478" i="10"/>
  <c r="E462" i="6"/>
  <c r="E499" i="8"/>
  <c r="H499" i="8" s="1"/>
  <c r="E493" i="10"/>
  <c r="H478" i="11"/>
  <c r="E518" i="11"/>
  <c r="E554" i="11"/>
  <c r="H535" i="6"/>
  <c r="H523" i="6"/>
  <c r="E533" i="11"/>
  <c r="H493" i="10"/>
  <c r="E504" i="11"/>
  <c r="H511" i="5"/>
  <c r="H471" i="7"/>
  <c r="H483" i="6"/>
  <c r="E496" i="5"/>
  <c r="H446" i="10"/>
  <c r="E510" i="6"/>
  <c r="H470" i="5"/>
  <c r="E483" i="7"/>
  <c r="E495" i="7"/>
  <c r="E507" i="6"/>
  <c r="E474" i="11"/>
  <c r="E487" i="9"/>
  <c r="E455" i="5"/>
  <c r="E496" i="10"/>
  <c r="H502" i="7"/>
  <c r="E520" i="9"/>
  <c r="H475" i="5"/>
  <c r="E487" i="7"/>
  <c r="E506" i="11"/>
  <c r="H435" i="6"/>
  <c r="E516" i="11"/>
  <c r="E469" i="8"/>
  <c r="H469" i="8" s="1"/>
  <c r="E481" i="8"/>
  <c r="H481" i="8" s="1"/>
  <c r="E494" i="5"/>
  <c r="E505" i="6"/>
  <c r="E537" i="10"/>
  <c r="E485" i="11"/>
  <c r="E456" i="8"/>
  <c r="H456" i="8" s="1"/>
  <c r="E481" i="6"/>
  <c r="H495" i="7"/>
  <c r="H508" i="7"/>
  <c r="E475" i="11"/>
  <c r="H481" i="7"/>
  <c r="H499" i="11"/>
  <c r="E442" i="5"/>
  <c r="E508" i="8"/>
  <c r="H508" i="8" s="1"/>
  <c r="E474" i="9"/>
  <c r="H486" i="11"/>
  <c r="H500" i="10"/>
  <c r="E505" i="8"/>
  <c r="H505" i="8" s="1"/>
  <c r="E526" i="11"/>
  <c r="H484" i="11"/>
  <c r="E465" i="10"/>
  <c r="H488" i="11"/>
  <c r="E493" i="6"/>
  <c r="E507" i="5"/>
  <c r="E473" i="11"/>
  <c r="H480" i="5"/>
  <c r="E491" i="6"/>
  <c r="H442" i="6"/>
  <c r="E502" i="11"/>
  <c r="H507" i="6"/>
  <c r="H475" i="9"/>
  <c r="E482" i="8"/>
  <c r="H482" i="8" s="1"/>
  <c r="E500" i="11"/>
  <c r="E506" i="8"/>
  <c r="H506" i="8" s="1"/>
  <c r="E429" i="5"/>
  <c r="H517" i="7"/>
  <c r="H504" i="5"/>
  <c r="H490" i="6"/>
  <c r="E477" i="5"/>
  <c r="E516" i="6"/>
  <c r="H559" i="9"/>
  <c r="E541" i="7"/>
  <c r="E536" i="10"/>
  <c r="E537" i="9"/>
  <c r="E479" i="6"/>
  <c r="E499" i="11"/>
  <c r="H506" i="5"/>
  <c r="H532" i="10"/>
  <c r="H479" i="5"/>
  <c r="H491" i="7"/>
  <c r="E444" i="5"/>
  <c r="H511" i="11"/>
  <c r="E524" i="10"/>
  <c r="H478" i="5"/>
  <c r="E491" i="8"/>
  <c r="H491" i="8" s="1"/>
  <c r="E510" i="10"/>
  <c r="E521" i="9"/>
  <c r="E476" i="5"/>
  <c r="E460" i="5"/>
  <c r="E483" i="6"/>
  <c r="E503" i="9"/>
  <c r="H510" i="7"/>
  <c r="E477" i="10"/>
  <c r="E488" i="9"/>
  <c r="H502" i="10"/>
  <c r="E441" i="7"/>
  <c r="E511" i="10"/>
  <c r="E522" i="9"/>
  <c r="E476" i="8"/>
  <c r="H476" i="8" s="1"/>
  <c r="H488" i="6"/>
  <c r="E502" i="7"/>
  <c r="E514" i="8"/>
  <c r="H514" i="8" s="1"/>
  <c r="H480" i="9"/>
  <c r="H467" i="9"/>
  <c r="E478" i="8"/>
  <c r="H478" i="8" s="1"/>
  <c r="E498" i="10"/>
  <c r="E509" i="11"/>
  <c r="E522" i="11"/>
  <c r="E481" i="11"/>
  <c r="H487" i="6"/>
  <c r="E447" i="7"/>
  <c r="E501" i="6"/>
  <c r="E515" i="8"/>
  <c r="H515" i="8" s="1"/>
  <c r="E475" i="8"/>
  <c r="H475" i="8" s="1"/>
  <c r="H488" i="5"/>
  <c r="H499" i="6"/>
  <c r="E519" i="10"/>
  <c r="E473" i="5"/>
  <c r="H468" i="11"/>
  <c r="H477" i="5"/>
  <c r="H496" i="10"/>
  <c r="H508" i="11"/>
  <c r="H514" i="7"/>
  <c r="H482" i="10"/>
  <c r="H486" i="6"/>
  <c r="H454" i="9"/>
  <c r="E497" i="9"/>
  <c r="E503" i="7"/>
  <c r="H522" i="11"/>
  <c r="E484" i="10"/>
  <c r="E489" i="7"/>
  <c r="E501" i="5"/>
  <c r="H440" i="11"/>
  <c r="H475" i="11"/>
  <c r="E515" i="9"/>
  <c r="H496" i="5"/>
  <c r="E482" i="7"/>
  <c r="E519" i="5"/>
  <c r="H557" i="6"/>
  <c r="E552" i="9"/>
  <c r="E545" i="11"/>
  <c r="E545" i="6"/>
  <c r="E469" i="7"/>
  <c r="E483" i="10"/>
  <c r="H494" i="11"/>
  <c r="H507" i="9"/>
  <c r="H513" i="7"/>
  <c r="E473" i="6"/>
  <c r="E485" i="6"/>
  <c r="E448" i="6"/>
  <c r="H500" i="5"/>
  <c r="H519" i="10"/>
  <c r="E473" i="7"/>
  <c r="E486" i="7"/>
  <c r="H504" i="11"/>
  <c r="H510" i="5"/>
  <c r="H471" i="5"/>
  <c r="E472" i="10"/>
  <c r="H487" i="10"/>
  <c r="H492" i="5"/>
  <c r="E512" i="10"/>
  <c r="H516" i="6"/>
  <c r="H478" i="7"/>
  <c r="E489" i="6"/>
  <c r="E446" i="5"/>
  <c r="E505" i="11"/>
  <c r="E517" i="11"/>
  <c r="E472" i="8"/>
  <c r="H472" i="8" s="1"/>
  <c r="E484" i="8"/>
  <c r="H484" i="8" s="1"/>
  <c r="H497" i="7"/>
  <c r="E509" i="5"/>
  <c r="E469" i="6"/>
  <c r="H522" i="10"/>
  <c r="H479" i="11"/>
  <c r="E492" i="9"/>
  <c r="E498" i="5"/>
  <c r="E518" i="10"/>
  <c r="H470" i="6"/>
  <c r="E490" i="11"/>
  <c r="E457" i="9"/>
  <c r="H503" i="11"/>
  <c r="H517" i="10"/>
  <c r="E468" i="6"/>
  <c r="H483" i="5"/>
  <c r="H494" i="6"/>
  <c r="H515" i="10"/>
  <c r="H468" i="5"/>
  <c r="H512" i="6"/>
  <c r="H478" i="9"/>
  <c r="H484" i="5"/>
  <c r="H503" i="9"/>
  <c r="E515" i="11"/>
  <c r="H477" i="10"/>
  <c r="H488" i="9"/>
  <c r="H459" i="11"/>
  <c r="H486" i="7"/>
  <c r="E499" i="7"/>
  <c r="H518" i="10"/>
  <c r="E472" i="5"/>
  <c r="H484" i="7"/>
  <c r="E495" i="6"/>
  <c r="H445" i="9"/>
  <c r="H481" i="10"/>
  <c r="E520" i="10"/>
  <c r="H501" i="7"/>
  <c r="E493" i="11"/>
  <c r="H530" i="9"/>
  <c r="E569" i="11"/>
  <c r="E551" i="7"/>
  <c r="E549" i="11"/>
  <c r="E551" i="8"/>
  <c r="H551" i="8" s="1"/>
  <c r="H518" i="9"/>
  <c r="E471" i="8"/>
  <c r="H471" i="8" s="1"/>
  <c r="H482" i="6"/>
  <c r="E496" i="8"/>
  <c r="H496" i="8" s="1"/>
  <c r="E508" i="5"/>
  <c r="H469" i="5"/>
  <c r="E481" i="5"/>
  <c r="E460" i="11"/>
  <c r="E494" i="6"/>
  <c r="E506" i="6"/>
  <c r="E468" i="7"/>
  <c r="H481" i="5"/>
  <c r="E493" i="8"/>
  <c r="H493" i="8" s="1"/>
  <c r="H512" i="10"/>
  <c r="H429" i="6"/>
  <c r="E523" i="11"/>
  <c r="H475" i="7"/>
  <c r="E494" i="10"/>
  <c r="H500" i="7"/>
  <c r="E511" i="6"/>
  <c r="E472" i="6"/>
  <c r="E484" i="6"/>
  <c r="E456" i="9"/>
  <c r="H500" i="9"/>
  <c r="E512" i="9"/>
  <c r="E530" i="6"/>
  <c r="H486" i="10"/>
  <c r="E492" i="7"/>
  <c r="E510" i="9"/>
  <c r="H437" i="9"/>
  <c r="H509" i="5"/>
  <c r="H474" i="10"/>
  <c r="H487" i="9"/>
  <c r="E494" i="8"/>
  <c r="H494" i="8" s="1"/>
  <c r="H506" i="7"/>
  <c r="H525" i="5"/>
  <c r="H479" i="7"/>
  <c r="E464" i="10"/>
  <c r="E492" i="8"/>
  <c r="H492" i="8" s="1"/>
  <c r="E511" i="9"/>
  <c r="H528" i="10"/>
  <c r="E477" i="6"/>
  <c r="E491" i="5"/>
  <c r="E509" i="9"/>
  <c r="H440" i="10"/>
  <c r="E513" i="11"/>
  <c r="H538" i="9"/>
  <c r="E479" i="8"/>
  <c r="H479" i="8" s="1"/>
  <c r="H492" i="7"/>
  <c r="E505" i="5"/>
  <c r="E517" i="7"/>
  <c r="E483" i="9"/>
  <c r="H464" i="11"/>
  <c r="E487" i="11"/>
  <c r="E494" i="7"/>
  <c r="E513" i="10"/>
  <c r="E530" i="5"/>
  <c r="H478" i="6"/>
  <c r="E498" i="9"/>
  <c r="E443" i="6"/>
  <c r="H485" i="11"/>
  <c r="E534" i="11"/>
  <c r="H512" i="11"/>
  <c r="E498" i="11"/>
  <c r="H529" i="7"/>
  <c r="E574" i="9"/>
  <c r="H555" i="6"/>
  <c r="E548" i="5"/>
  <c r="H566" i="5"/>
  <c r="E416" i="9"/>
  <c r="E432" i="9"/>
  <c r="E417" i="7"/>
  <c r="H409" i="7"/>
  <c r="H423" i="6"/>
  <c r="H423" i="10"/>
  <c r="H406" i="6"/>
  <c r="E429" i="11"/>
  <c r="E413" i="6"/>
  <c r="E411" i="9"/>
  <c r="H421" i="7"/>
  <c r="E419" i="11"/>
  <c r="E428" i="5"/>
  <c r="H426" i="9"/>
  <c r="E411" i="7"/>
  <c r="E426" i="6"/>
  <c r="E418" i="5"/>
  <c r="H416" i="9"/>
  <c r="H424" i="6"/>
  <c r="H422" i="11"/>
  <c r="H414" i="11"/>
  <c r="E424" i="8"/>
  <c r="H424" i="8" s="1"/>
  <c r="H422" i="10"/>
  <c r="H413" i="11"/>
  <c r="E433" i="11"/>
  <c r="E418" i="6"/>
  <c r="H410" i="7"/>
  <c r="E426" i="8"/>
  <c r="H426" i="8" s="1"/>
  <c r="E417" i="5"/>
  <c r="H409" i="5"/>
  <c r="E430" i="11"/>
  <c r="E416" i="7"/>
  <c r="E407" i="6"/>
  <c r="H423" i="5"/>
  <c r="E419" i="7"/>
  <c r="H418" i="10"/>
  <c r="E425" i="6"/>
  <c r="E405" i="11"/>
  <c r="H433" i="9"/>
  <c r="H434" i="9"/>
  <c r="H421" i="9"/>
  <c r="H407" i="7"/>
  <c r="H422" i="7"/>
  <c r="H414" i="7"/>
  <c r="H405" i="7"/>
  <c r="H427" i="9"/>
  <c r="H412" i="5"/>
  <c r="H428" i="7"/>
  <c r="H426" i="10"/>
  <c r="E409" i="6"/>
  <c r="E433" i="10"/>
  <c r="E424" i="9"/>
  <c r="E409" i="8"/>
  <c r="H409" i="8" s="1"/>
  <c r="H425" i="7"/>
  <c r="E422" i="11"/>
  <c r="H414" i="9"/>
  <c r="E423" i="5"/>
  <c r="H415" i="5"/>
  <c r="H405" i="6"/>
  <c r="E420" i="6"/>
  <c r="H419" i="9"/>
  <c r="H411" i="11"/>
  <c r="H419" i="6"/>
  <c r="E412" i="7"/>
  <c r="H407" i="6"/>
  <c r="H424" i="5"/>
  <c r="H414" i="6"/>
  <c r="H407" i="5"/>
  <c r="E422" i="7"/>
  <c r="H421" i="10"/>
  <c r="H404" i="6"/>
  <c r="H428" i="10"/>
  <c r="E418" i="9"/>
  <c r="E408" i="8"/>
  <c r="H408" i="8" s="1"/>
  <c r="E423" i="6"/>
  <c r="H416" i="7"/>
  <c r="E413" i="11"/>
  <c r="H423" i="7"/>
  <c r="E420" i="5"/>
  <c r="H418" i="9"/>
  <c r="H434" i="10"/>
  <c r="E426" i="10"/>
  <c r="E408" i="6"/>
  <c r="H426" i="7"/>
  <c r="H416" i="6"/>
  <c r="H415" i="9"/>
  <c r="E431" i="10"/>
  <c r="E414" i="6"/>
  <c r="H414" i="10"/>
  <c r="E422" i="6"/>
  <c r="H420" i="11"/>
  <c r="H413" i="10"/>
  <c r="H427" i="11"/>
  <c r="H413" i="7"/>
  <c r="H428" i="5"/>
  <c r="E420" i="7"/>
  <c r="E411" i="8"/>
  <c r="H411" i="8" s="1"/>
  <c r="H432" i="11"/>
  <c r="E418" i="7"/>
  <c r="H410" i="5"/>
  <c r="E425" i="8"/>
  <c r="H425" i="8" s="1"/>
  <c r="H424" i="10"/>
  <c r="H420" i="10"/>
  <c r="E404" i="6"/>
  <c r="H427" i="10"/>
  <c r="E412" i="8"/>
  <c r="H412" i="8" s="1"/>
  <c r="E427" i="8"/>
  <c r="H427" i="8" s="1"/>
  <c r="H425" i="9"/>
  <c r="E416" i="11"/>
  <c r="H426" i="5"/>
  <c r="E423" i="9"/>
  <c r="E413" i="5"/>
  <c r="E405" i="5"/>
  <c r="H421" i="5"/>
  <c r="H418" i="11"/>
  <c r="E427" i="6"/>
  <c r="H416" i="10"/>
  <c r="H432" i="10"/>
  <c r="E415" i="6"/>
  <c r="H408" i="5"/>
  <c r="E430" i="10"/>
  <c r="H420" i="9"/>
  <c r="E407" i="7"/>
  <c r="E428" i="9"/>
  <c r="E420" i="9"/>
  <c r="E412" i="10"/>
  <c r="H420" i="7"/>
  <c r="E411" i="6"/>
  <c r="H434" i="11"/>
  <c r="H419" i="7"/>
  <c r="H417" i="9"/>
  <c r="E432" i="10"/>
  <c r="H418" i="7"/>
  <c r="E409" i="5"/>
  <c r="E431" i="11"/>
  <c r="H416" i="5"/>
  <c r="E414" i="10"/>
  <c r="H430" i="10"/>
  <c r="E415" i="8"/>
  <c r="H415" i="8" s="1"/>
  <c r="E412" i="11"/>
  <c r="H421" i="6"/>
  <c r="E425" i="10"/>
  <c r="H416" i="11"/>
  <c r="E425" i="5"/>
  <c r="E423" i="11"/>
  <c r="H408" i="7"/>
  <c r="E424" i="7"/>
  <c r="E415" i="7"/>
  <c r="E406" i="6"/>
  <c r="E421" i="8"/>
  <c r="H421" i="8" s="1"/>
  <c r="H418" i="5"/>
  <c r="H417" i="10"/>
  <c r="E426" i="7"/>
  <c r="H417" i="7"/>
  <c r="E409" i="7"/>
  <c r="E414" i="8"/>
  <c r="H414" i="8" s="1"/>
  <c r="H406" i="5"/>
  <c r="E421" i="7"/>
  <c r="H413" i="5"/>
  <c r="E434" i="11"/>
  <c r="H419" i="5"/>
  <c r="E417" i="11"/>
  <c r="H427" i="7"/>
  <c r="H424" i="11"/>
  <c r="E410" i="7"/>
  <c r="E431" i="9"/>
  <c r="H417" i="5"/>
  <c r="E415" i="11"/>
  <c r="H430" i="9"/>
  <c r="H415" i="6"/>
  <c r="E407" i="5"/>
  <c r="H422" i="6"/>
  <c r="E421" i="10"/>
  <c r="E406" i="8"/>
  <c r="H406" i="8" s="1"/>
  <c r="H420" i="6"/>
  <c r="E413" i="7"/>
  <c r="H435" i="10"/>
  <c r="E426" i="11"/>
  <c r="E411" i="5"/>
  <c r="E413" i="9"/>
  <c r="E429" i="9"/>
  <c r="E421" i="11"/>
  <c r="E405" i="6"/>
  <c r="E422" i="5"/>
  <c r="H419" i="11"/>
  <c r="E405" i="7"/>
  <c r="H420" i="5"/>
  <c r="H419" i="10"/>
  <c r="E427" i="7"/>
  <c r="E423" i="7"/>
  <c r="E422" i="10"/>
  <c r="E407" i="8"/>
  <c r="H407" i="8" s="1"/>
  <c r="E422" i="8"/>
  <c r="H422" i="8" s="1"/>
  <c r="E414" i="5"/>
  <c r="H425" i="11"/>
  <c r="H411" i="7"/>
  <c r="E426" i="5"/>
  <c r="E417" i="6"/>
  <c r="H415" i="11"/>
  <c r="H430" i="11"/>
  <c r="H422" i="9"/>
  <c r="E414" i="9"/>
  <c r="H429" i="11"/>
  <c r="E421" i="9"/>
  <c r="E406" i="5"/>
  <c r="H429" i="10"/>
  <c r="E412" i="6"/>
  <c r="H405" i="5"/>
  <c r="E427" i="10"/>
  <c r="E412" i="5"/>
  <c r="E427" i="5"/>
  <c r="H418" i="6"/>
  <c r="H417" i="11"/>
  <c r="H432" i="9"/>
  <c r="E424" i="11"/>
  <c r="H408" i="6"/>
  <c r="E424" i="6"/>
  <c r="E416" i="5"/>
  <c r="E419" i="10"/>
  <c r="E428" i="8"/>
  <c r="H428" i="8" s="1"/>
  <c r="E419" i="6"/>
  <c r="E417" i="9"/>
  <c r="H426" i="6"/>
  <c r="E416" i="6"/>
  <c r="E410" i="8"/>
  <c r="H410" i="8" s="1"/>
  <c r="E425" i="7"/>
  <c r="H423" i="9"/>
  <c r="E408" i="5"/>
  <c r="E428" i="7"/>
  <c r="E420" i="8"/>
  <c r="H420" i="8" s="1"/>
  <c r="H411" i="6"/>
  <c r="E434" i="10"/>
  <c r="E419" i="8"/>
  <c r="H419" i="8" s="1"/>
  <c r="H424" i="7"/>
  <c r="E423" i="10"/>
  <c r="H413" i="9"/>
  <c r="H429" i="9"/>
  <c r="H413" i="6"/>
  <c r="E413" i="10"/>
  <c r="E427" i="11"/>
  <c r="E419" i="9"/>
  <c r="H427" i="6"/>
  <c r="E426" i="9"/>
  <c r="H410" i="6"/>
  <c r="E433" i="9"/>
  <c r="H417" i="6"/>
  <c r="H409" i="6"/>
  <c r="H431" i="11"/>
  <c r="E424" i="10"/>
  <c r="E415" i="10"/>
  <c r="H431" i="10"/>
  <c r="E415" i="5"/>
  <c r="H412" i="9"/>
  <c r="E428" i="11"/>
  <c r="E420" i="11"/>
  <c r="H406" i="7"/>
  <c r="E421" i="5"/>
  <c r="E417" i="8"/>
  <c r="H417" i="8" s="1"/>
  <c r="E415" i="9"/>
  <c r="E424" i="5"/>
  <c r="E416" i="8"/>
  <c r="H416" i="8" s="1"/>
  <c r="E414" i="11"/>
  <c r="E421" i="6"/>
  <c r="H415" i="7"/>
  <c r="E412" i="9"/>
  <c r="H428" i="11"/>
  <c r="H412" i="6"/>
  <c r="E417" i="10"/>
  <c r="H425" i="5"/>
  <c r="H423" i="11"/>
  <c r="H415" i="10"/>
  <c r="E430" i="9"/>
  <c r="H411" i="9"/>
  <c r="E427" i="9"/>
  <c r="E418" i="11"/>
  <c r="E434" i="9"/>
  <c r="E419" i="5"/>
  <c r="E410" i="6"/>
  <c r="H425" i="6"/>
  <c r="H425" i="10"/>
  <c r="E416" i="10"/>
  <c r="H431" i="9"/>
  <c r="E422" i="9"/>
  <c r="E408" i="7"/>
  <c r="E423" i="8"/>
  <c r="H423" i="8" s="1"/>
  <c r="H421" i="11"/>
  <c r="H412" i="11"/>
  <c r="E429" i="10"/>
  <c r="E413" i="8"/>
  <c r="H413" i="8" s="1"/>
  <c r="E405" i="8"/>
  <c r="H405" i="8" s="1"/>
  <c r="H426" i="11"/>
  <c r="E418" i="10"/>
  <c r="H433" i="11"/>
  <c r="E425" i="9"/>
  <c r="E410" i="5"/>
  <c r="H433" i="10"/>
  <c r="H428" i="9"/>
  <c r="H414" i="5"/>
  <c r="E411" i="11"/>
  <c r="E428" i="10"/>
  <c r="H412" i="7"/>
  <c r="H427" i="5"/>
  <c r="E425" i="11"/>
  <c r="H411" i="5"/>
  <c r="E432" i="11"/>
  <c r="H424" i="9"/>
  <c r="E414" i="7"/>
  <c r="E406" i="7"/>
  <c r="H422" i="5"/>
  <c r="E420" i="10"/>
  <c r="H412" i="10"/>
  <c r="H242" i="7"/>
  <c r="E318" i="5"/>
  <c r="H319" i="11"/>
  <c r="H308" i="5"/>
  <c r="E309" i="10"/>
  <c r="E297" i="11"/>
  <c r="H301" i="9"/>
  <c r="H294" i="11"/>
  <c r="H299" i="11"/>
  <c r="H298" i="5"/>
  <c r="E295" i="11"/>
  <c r="E301" i="10"/>
  <c r="H306" i="10"/>
  <c r="E326" i="5"/>
  <c r="E304" i="7"/>
  <c r="H316" i="10"/>
  <c r="E320" i="11"/>
  <c r="H319" i="5"/>
  <c r="E330" i="11"/>
  <c r="H302" i="5"/>
  <c r="H313" i="9"/>
  <c r="E311" i="6"/>
  <c r="E316" i="7"/>
  <c r="E321" i="7"/>
  <c r="H326" i="7"/>
  <c r="E312" i="10"/>
  <c r="E309" i="6"/>
  <c r="E314" i="6"/>
  <c r="E320" i="8"/>
  <c r="H320" i="8" s="1"/>
  <c r="H324" i="6"/>
  <c r="E329" i="7"/>
  <c r="E333" i="6"/>
  <c r="E339" i="8"/>
  <c r="H339" i="8" s="1"/>
  <c r="E344" i="5"/>
  <c r="E349" i="5"/>
  <c r="H328" i="7"/>
  <c r="E332" i="6"/>
  <c r="H345" i="10"/>
  <c r="H349" i="11"/>
  <c r="H348" i="5"/>
  <c r="H359" i="11"/>
  <c r="H337" i="11"/>
  <c r="H342" i="9"/>
  <c r="H347" i="9"/>
  <c r="E346" i="7"/>
  <c r="E351" i="5"/>
  <c r="E330" i="5"/>
  <c r="H341" i="10"/>
  <c r="E346" i="10"/>
  <c r="H343" i="6"/>
  <c r="H355" i="9"/>
  <c r="H360" i="11"/>
  <c r="H365" i="9"/>
  <c r="H365" i="5"/>
  <c r="H371" i="7"/>
  <c r="E329" i="11"/>
  <c r="E302" i="7"/>
  <c r="E313" i="9"/>
  <c r="H312" i="5"/>
  <c r="H317" i="7"/>
  <c r="E322" i="5"/>
  <c r="H327" i="5"/>
  <c r="H310" i="9"/>
  <c r="E309" i="5"/>
  <c r="H313" i="6"/>
  <c r="E319" i="7"/>
  <c r="H331" i="10"/>
  <c r="H303" i="7"/>
  <c r="E315" i="10"/>
  <c r="E313" i="7"/>
  <c r="E323" i="11"/>
  <c r="H322" i="7"/>
  <c r="E327" i="7"/>
  <c r="E338" i="9"/>
  <c r="H337" i="5"/>
  <c r="E348" i="9"/>
  <c r="E346" i="6"/>
  <c r="H358" i="9"/>
  <c r="H337" i="9"/>
  <c r="H336" i="5"/>
  <c r="E347" i="9"/>
  <c r="E351" i="11"/>
  <c r="H357" i="10"/>
  <c r="E329" i="8"/>
  <c r="H329" i="8" s="1"/>
  <c r="H334" i="7"/>
  <c r="H339" i="5"/>
  <c r="H350" i="11"/>
  <c r="H349" i="5"/>
  <c r="H353" i="6"/>
  <c r="H339" i="10"/>
  <c r="E336" i="6"/>
  <c r="E348" i="11"/>
  <c r="E354" i="10"/>
  <c r="E359" i="10"/>
  <c r="H363" i="11"/>
  <c r="E361" i="8"/>
  <c r="H361" i="8" s="1"/>
  <c r="H374" i="9"/>
  <c r="H382" i="10"/>
  <c r="E332" i="9"/>
  <c r="E305" i="5"/>
  <c r="H316" i="11"/>
  <c r="E315" i="7"/>
  <c r="H320" i="7"/>
  <c r="E325" i="8"/>
  <c r="H325" i="8" s="1"/>
  <c r="E302" i="5"/>
  <c r="H306" i="6"/>
  <c r="H318" i="9"/>
  <c r="H324" i="10"/>
  <c r="H328" i="9"/>
  <c r="E327" i="5"/>
  <c r="E305" i="7"/>
  <c r="H316" i="9"/>
  <c r="H315" i="5"/>
  <c r="E326" i="11"/>
  <c r="E325" i="5"/>
  <c r="H330" i="5"/>
  <c r="H334" i="6"/>
  <c r="E346" i="9"/>
  <c r="E345" i="8"/>
  <c r="H345" i="8" s="1"/>
  <c r="H350" i="7"/>
  <c r="H334" i="9"/>
  <c r="H339" i="11"/>
  <c r="E338" i="7"/>
  <c r="H343" i="7"/>
  <c r="H354" i="9"/>
  <c r="E359" i="11"/>
  <c r="H331" i="6"/>
  <c r="E337" i="5"/>
  <c r="H341" i="6"/>
  <c r="E352" i="11"/>
  <c r="E358" i="10"/>
  <c r="E330" i="8"/>
  <c r="H330" i="8" s="1"/>
  <c r="E341" i="9"/>
  <c r="E340" i="7"/>
  <c r="E345" i="5"/>
  <c r="E357" i="10"/>
  <c r="H355" i="7"/>
  <c r="E367" i="10"/>
  <c r="E366" i="8"/>
  <c r="H366" i="8" s="1"/>
  <c r="E372" i="7"/>
  <c r="H324" i="11"/>
  <c r="H329" i="9"/>
  <c r="E308" i="11"/>
  <c r="H307" i="7"/>
  <c r="E317" i="9"/>
  <c r="E316" i="5"/>
  <c r="E327" i="9"/>
  <c r="E333" i="10"/>
  <c r="H304" i="5"/>
  <c r="E309" i="7"/>
  <c r="E314" i="5"/>
  <c r="H325" i="9"/>
  <c r="H330" i="11"/>
  <c r="E308" i="9"/>
  <c r="H313" i="11"/>
  <c r="E318" i="11"/>
  <c r="E323" i="9"/>
  <c r="H329" i="10"/>
  <c r="H333" i="11"/>
  <c r="E338" i="10"/>
  <c r="E336" i="7"/>
  <c r="H341" i="7"/>
  <c r="H352" i="9"/>
  <c r="H357" i="11"/>
  <c r="E336" i="11"/>
  <c r="E335" i="7"/>
  <c r="E340" i="5"/>
  <c r="E351" i="9"/>
  <c r="E350" i="8"/>
  <c r="H350" i="8" s="1"/>
  <c r="H335" i="10"/>
  <c r="H340" i="10"/>
  <c r="E345" i="10"/>
  <c r="H349" i="9"/>
  <c r="E348" i="8"/>
  <c r="H348" i="8" s="1"/>
  <c r="E352" i="8"/>
  <c r="H352" i="8" s="1"/>
  <c r="H338" i="9"/>
  <c r="H337" i="7"/>
  <c r="H349" i="10"/>
  <c r="E346" i="8"/>
  <c r="H346" i="8" s="1"/>
  <c r="E357" i="11"/>
  <c r="H357" i="7"/>
  <c r="H361" i="7"/>
  <c r="H368" i="7"/>
  <c r="E380" i="11"/>
  <c r="E354" i="8"/>
  <c r="H354" i="8" s="1"/>
  <c r="H359" i="5"/>
  <c r="H370" i="9"/>
  <c r="E375" i="9"/>
  <c r="E374" i="8"/>
  <c r="H374" i="8" s="1"/>
  <c r="E359" i="9"/>
  <c r="H365" i="10"/>
  <c r="E362" i="6"/>
  <c r="H374" i="10"/>
  <c r="E381" i="9"/>
  <c r="H363" i="9"/>
  <c r="E368" i="9"/>
  <c r="H370" i="7"/>
  <c r="H382" i="9"/>
  <c r="H381" i="7"/>
  <c r="E388" i="6"/>
  <c r="E401" i="11"/>
  <c r="H407" i="9"/>
  <c r="H390" i="10"/>
  <c r="H282" i="10"/>
  <c r="E297" i="7"/>
  <c r="E299" i="8"/>
  <c r="H299" i="8" s="1"/>
  <c r="E293" i="8"/>
  <c r="H293" i="8" s="1"/>
  <c r="H300" i="11"/>
  <c r="E296" i="5"/>
  <c r="E298" i="5"/>
  <c r="E300" i="6"/>
  <c r="H295" i="6"/>
  <c r="E295" i="8"/>
  <c r="H295" i="8" s="1"/>
  <c r="E297" i="6"/>
  <c r="H307" i="10"/>
  <c r="E301" i="8"/>
  <c r="H301" i="8" s="1"/>
  <c r="E301" i="11"/>
  <c r="E303" i="9"/>
  <c r="E299" i="7"/>
  <c r="E300" i="7"/>
  <c r="H321" i="6"/>
  <c r="H297" i="11"/>
  <c r="H300" i="5"/>
  <c r="H294" i="6"/>
  <c r="H289" i="6"/>
  <c r="H305" i="10"/>
  <c r="E294" i="5"/>
  <c r="H289" i="7"/>
  <c r="H305" i="6"/>
  <c r="E317" i="10"/>
  <c r="E315" i="8"/>
  <c r="H315" i="8" s="1"/>
  <c r="H327" i="11"/>
  <c r="E291" i="7"/>
  <c r="E300" i="8"/>
  <c r="H300" i="8" s="1"/>
  <c r="E302" i="10"/>
  <c r="H290" i="5"/>
  <c r="E298" i="7"/>
  <c r="H293" i="7"/>
  <c r="H288" i="7"/>
  <c r="H312" i="11"/>
  <c r="H311" i="5"/>
  <c r="E322" i="9"/>
  <c r="E328" i="11"/>
  <c r="E288" i="8"/>
  <c r="H288" i="8" s="1"/>
  <c r="E297" i="5"/>
  <c r="E292" i="5"/>
  <c r="E301" i="7"/>
  <c r="E295" i="5"/>
  <c r="E296" i="9"/>
  <c r="E310" i="9"/>
  <c r="H308" i="6"/>
  <c r="H320" i="11"/>
  <c r="H319" i="7"/>
  <c r="E296" i="10"/>
  <c r="H292" i="6"/>
  <c r="E300" i="5"/>
  <c r="E401" i="8"/>
  <c r="H401" i="8" s="1"/>
  <c r="H402" i="9"/>
  <c r="H390" i="6"/>
  <c r="H385" i="6"/>
  <c r="E388" i="10"/>
  <c r="H408" i="11"/>
  <c r="H397" i="7"/>
  <c r="E399" i="10"/>
  <c r="E394" i="10"/>
  <c r="E382" i="5"/>
  <c r="H401" i="6"/>
  <c r="H398" i="5"/>
  <c r="H399" i="9"/>
  <c r="H388" i="7"/>
  <c r="E383" i="7"/>
  <c r="H402" i="6"/>
  <c r="H404" i="11"/>
  <c r="E400" i="10"/>
  <c r="H388" i="6"/>
  <c r="E384" i="5"/>
  <c r="E379" i="5"/>
  <c r="E381" i="10"/>
  <c r="H370" i="5"/>
  <c r="E372" i="10"/>
  <c r="H366" i="9"/>
  <c r="H355" i="5"/>
  <c r="E381" i="11"/>
  <c r="E377" i="10"/>
  <c r="E371" i="11"/>
  <c r="H360" i="5"/>
  <c r="E355" i="5"/>
  <c r="E376" i="8"/>
  <c r="H376" i="8" s="1"/>
  <c r="E371" i="5"/>
  <c r="E366" i="7"/>
  <c r="H361" i="5"/>
  <c r="H362" i="11"/>
  <c r="H383" i="10"/>
  <c r="E371" i="8"/>
  <c r="H371" i="8" s="1"/>
  <c r="H373" i="11"/>
  <c r="E288" i="7"/>
  <c r="E298" i="9"/>
  <c r="H296" i="6"/>
  <c r="E402" i="6"/>
  <c r="E397" i="6"/>
  <c r="E392" i="6"/>
  <c r="E394" i="9"/>
  <c r="E390" i="10"/>
  <c r="E404" i="5"/>
  <c r="H405" i="11"/>
  <c r="E393" i="6"/>
  <c r="H395" i="11"/>
  <c r="E391" i="10"/>
  <c r="E379" i="8"/>
  <c r="H379" i="8" s="1"/>
  <c r="E406" i="11"/>
  <c r="H401" i="11"/>
  <c r="H396" i="9"/>
  <c r="E391" i="11"/>
  <c r="E386" i="9"/>
  <c r="E400" i="6"/>
  <c r="E396" i="8"/>
  <c r="H396" i="8" s="1"/>
  <c r="H391" i="7"/>
  <c r="H392" i="9"/>
  <c r="E381" i="8"/>
  <c r="H381" i="8" s="1"/>
  <c r="E377" i="7"/>
  <c r="E372" i="8"/>
  <c r="H372" i="8" s="1"/>
  <c r="E373" i="9"/>
  <c r="E369" i="10"/>
  <c r="E356" i="7"/>
  <c r="H376" i="6"/>
  <c r="H378" i="11"/>
  <c r="E367" i="7"/>
  <c r="H368" i="11"/>
  <c r="E363" i="11"/>
  <c r="H384" i="9"/>
  <c r="H379" i="11"/>
  <c r="H375" i="10"/>
  <c r="H364" i="5"/>
  <c r="H359" i="7"/>
  <c r="H385" i="9"/>
  <c r="H298" i="10"/>
  <c r="H302" i="10"/>
  <c r="E404" i="7"/>
  <c r="E406" i="10"/>
  <c r="H400" i="9"/>
  <c r="E395" i="9"/>
  <c r="H384" i="7"/>
  <c r="H379" i="5"/>
  <c r="E400" i="8"/>
  <c r="H400" i="8" s="1"/>
  <c r="H401" i="9"/>
  <c r="H396" i="11"/>
  <c r="E384" i="6"/>
  <c r="H387" i="10"/>
  <c r="H408" i="10"/>
  <c r="E396" i="5"/>
  <c r="E391" i="5"/>
  <c r="H386" i="5"/>
  <c r="E379" i="6"/>
  <c r="H401" i="5"/>
  <c r="H403" i="11"/>
  <c r="H391" i="6"/>
  <c r="E393" i="11"/>
  <c r="E382" i="8"/>
  <c r="H382" i="8" s="1"/>
  <c r="H377" i="6"/>
  <c r="H372" i="6"/>
  <c r="H368" i="5"/>
  <c r="E369" i="11"/>
  <c r="E357" i="6"/>
  <c r="E384" i="9"/>
  <c r="E373" i="8"/>
  <c r="H373" i="8" s="1"/>
  <c r="E367" i="6"/>
  <c r="H363" i="7"/>
  <c r="H358" i="7"/>
  <c r="H353" i="7"/>
  <c r="H374" i="7"/>
  <c r="E369" i="8"/>
  <c r="H369" i="8" s="1"/>
  <c r="E364" i="5"/>
  <c r="E359" i="6"/>
  <c r="E362" i="10"/>
  <c r="H296" i="11"/>
  <c r="H302" i="9"/>
  <c r="H301" i="5"/>
  <c r="H407" i="10"/>
  <c r="E402" i="10"/>
  <c r="H397" i="10"/>
  <c r="H391" i="9"/>
  <c r="E380" i="8"/>
  <c r="H380" i="8" s="1"/>
  <c r="H401" i="7"/>
  <c r="E396" i="7"/>
  <c r="H397" i="9"/>
  <c r="E392" i="11"/>
  <c r="H387" i="11"/>
  <c r="E402" i="7"/>
  <c r="H397" i="5"/>
  <c r="H399" i="10"/>
  <c r="E387" i="5"/>
  <c r="H388" i="9"/>
  <c r="E401" i="6"/>
  <c r="E397" i="7"/>
  <c r="H393" i="7"/>
  <c r="E388" i="7"/>
  <c r="H382" i="6"/>
  <c r="E379" i="7"/>
  <c r="H374" i="5"/>
  <c r="H375" i="9"/>
  <c r="H371" i="10"/>
  <c r="H366" i="10"/>
  <c r="H378" i="6"/>
  <c r="H381" i="10"/>
  <c r="H368" i="6"/>
  <c r="H295" i="5"/>
  <c r="E289" i="6"/>
  <c r="H298" i="6"/>
  <c r="E300" i="11"/>
  <c r="H295" i="11"/>
  <c r="H297" i="7"/>
  <c r="E292" i="7"/>
  <c r="H301" i="6"/>
  <c r="E314" i="10"/>
  <c r="H319" i="10"/>
  <c r="E317" i="8"/>
  <c r="H317" i="8" s="1"/>
  <c r="E295" i="6"/>
  <c r="H290" i="7"/>
  <c r="E304" i="11"/>
  <c r="E298" i="11"/>
  <c r="H294" i="9"/>
  <c r="H303" i="9"/>
  <c r="H299" i="10"/>
  <c r="E301" i="6"/>
  <c r="E313" i="11"/>
  <c r="E319" i="10"/>
  <c r="E317" i="7"/>
  <c r="H291" i="6"/>
  <c r="H305" i="9"/>
  <c r="E301" i="9"/>
  <c r="E291" i="5"/>
  <c r="H299" i="7"/>
  <c r="E294" i="8"/>
  <c r="H294" i="8" s="1"/>
  <c r="H289" i="5"/>
  <c r="E311" i="9"/>
  <c r="H317" i="10"/>
  <c r="E315" i="5"/>
  <c r="H321" i="7"/>
  <c r="H297" i="9"/>
  <c r="E296" i="7"/>
  <c r="E404" i="8"/>
  <c r="H404" i="8" s="1"/>
  <c r="H406" i="11"/>
  <c r="H394" i="6"/>
  <c r="E390" i="5"/>
  <c r="H392" i="10"/>
  <c r="E386" i="11"/>
  <c r="E400" i="5"/>
  <c r="E395" i="8"/>
  <c r="H395" i="8" s="1"/>
  <c r="E391" i="8"/>
  <c r="H391" i="8" s="1"/>
  <c r="E386" i="8"/>
  <c r="H386" i="8" s="1"/>
  <c r="H380" i="6"/>
  <c r="E407" i="11"/>
  <c r="H402" i="11"/>
  <c r="E398" i="10"/>
  <c r="E393" i="10"/>
  <c r="H381" i="6"/>
  <c r="E409" i="10"/>
  <c r="H404" i="10"/>
  <c r="E392" i="7"/>
  <c r="H387" i="5"/>
  <c r="H389" i="10"/>
  <c r="E378" i="5"/>
  <c r="E380" i="10"/>
  <c r="E368" i="8"/>
  <c r="H368" i="8" s="1"/>
  <c r="E369" i="9"/>
  <c r="H364" i="11"/>
  <c r="E385" i="10"/>
  <c r="E379" i="9"/>
  <c r="H369" i="7"/>
  <c r="H370" i="11"/>
  <c r="H365" i="11"/>
  <c r="E354" i="7"/>
  <c r="H381" i="11"/>
  <c r="E370" i="5"/>
  <c r="E364" i="6"/>
  <c r="E360" i="7"/>
  <c r="E355" i="7"/>
  <c r="E375" i="5"/>
  <c r="E376" i="11"/>
  <c r="E365" i="7"/>
  <c r="H288" i="6"/>
  <c r="E294" i="7"/>
  <c r="E298" i="8"/>
  <c r="H298" i="8" s="1"/>
  <c r="H402" i="7"/>
  <c r="H403" i="9"/>
  <c r="H392" i="5"/>
  <c r="H386" i="6"/>
  <c r="E381" i="6"/>
  <c r="E403" i="5"/>
  <c r="E398" i="5"/>
  <c r="H392" i="6"/>
  <c r="H388" i="5"/>
  <c r="H389" i="9"/>
  <c r="H409" i="11"/>
  <c r="E405" i="10"/>
  <c r="H400" i="11"/>
  <c r="H389" i="7"/>
  <c r="H384" i="5"/>
  <c r="H404" i="7"/>
  <c r="E399" i="8"/>
  <c r="H399" i="8" s="1"/>
  <c r="E394" i="8"/>
  <c r="H394" i="8" s="1"/>
  <c r="E389" i="8"/>
  <c r="H389" i="8" s="1"/>
  <c r="H385" i="5"/>
  <c r="H386" i="11"/>
  <c r="H375" i="5"/>
  <c r="E370" i="8"/>
  <c r="H370" i="8" s="1"/>
  <c r="H366" i="7"/>
  <c r="E367" i="9"/>
  <c r="E357" i="8"/>
  <c r="H357" i="8" s="1"/>
  <c r="E383" i="10"/>
  <c r="E378" i="10"/>
  <c r="H373" i="10"/>
  <c r="E368" i="10"/>
  <c r="E363" i="9"/>
  <c r="H383" i="9"/>
  <c r="E378" i="9"/>
  <c r="H373" i="9"/>
  <c r="E362" i="8"/>
  <c r="H362" i="8" s="1"/>
  <c r="H356" i="6"/>
  <c r="H287" i="6"/>
  <c r="E300" i="10"/>
  <c r="E304" i="10"/>
  <c r="H403" i="7"/>
  <c r="E398" i="8"/>
  <c r="H398" i="8" s="1"/>
  <c r="E399" i="9"/>
  <c r="E387" i="6"/>
  <c r="E382" i="6"/>
  <c r="E410" i="10"/>
  <c r="H399" i="5"/>
  <c r="E400" i="9"/>
  <c r="H395" i="9"/>
  <c r="E383" i="6"/>
  <c r="E411" i="10"/>
  <c r="E399" i="5"/>
  <c r="H401" i="10"/>
  <c r="E389" i="6"/>
  <c r="H385" i="7"/>
  <c r="H386" i="9"/>
  <c r="E406" i="9"/>
  <c r="E395" i="5"/>
  <c r="E397" i="10"/>
  <c r="E385" i="5"/>
  <c r="E381" i="7"/>
  <c r="E382" i="11"/>
  <c r="E377" i="11"/>
  <c r="E372" i="11"/>
  <c r="H368" i="9"/>
  <c r="E356" i="6"/>
  <c r="H377" i="5"/>
  <c r="H372" i="7"/>
  <c r="H367" i="7"/>
  <c r="E362" i="5"/>
  <c r="E355" i="6"/>
  <c r="E384" i="11"/>
  <c r="H373" i="7"/>
  <c r="E374" i="10"/>
  <c r="H362" i="6"/>
  <c r="H357" i="6"/>
  <c r="E378" i="8"/>
  <c r="H378" i="8" s="1"/>
  <c r="H298" i="11"/>
  <c r="E296" i="6"/>
  <c r="H410" i="9"/>
  <c r="H405" i="9"/>
  <c r="H393" i="6"/>
  <c r="E396" i="10"/>
  <c r="E384" i="8"/>
  <c r="H384" i="8" s="1"/>
  <c r="E403" i="6"/>
  <c r="E405" i="9"/>
  <c r="H395" i="5"/>
  <c r="E390" i="8"/>
  <c r="H390" i="8" s="1"/>
  <c r="H391" i="11"/>
  <c r="E387" i="10"/>
  <c r="H400" i="5"/>
  <c r="H395" i="7"/>
  <c r="E396" i="9"/>
  <c r="E385" i="6"/>
  <c r="H300" i="9"/>
  <c r="E289" i="5"/>
  <c r="H303" i="11"/>
  <c r="E299" i="10"/>
  <c r="E287" i="6"/>
  <c r="E302" i="11"/>
  <c r="E291" i="8"/>
  <c r="H291" i="8" s="1"/>
  <c r="H308" i="11"/>
  <c r="E308" i="5"/>
  <c r="H320" i="10"/>
  <c r="E318" i="7"/>
  <c r="E299" i="11"/>
  <c r="E295" i="10"/>
  <c r="H304" i="10"/>
  <c r="E291" i="6"/>
  <c r="H306" i="9"/>
  <c r="H296" i="5"/>
  <c r="E298" i="10"/>
  <c r="H309" i="11"/>
  <c r="E314" i="11"/>
  <c r="H319" i="9"/>
  <c r="H325" i="10"/>
  <c r="H291" i="7"/>
  <c r="H305" i="11"/>
  <c r="H294" i="5"/>
  <c r="E289" i="8"/>
  <c r="H289" i="8" s="1"/>
  <c r="E304" i="9"/>
  <c r="H293" i="5"/>
  <c r="H300" i="6"/>
  <c r="E313" i="10"/>
  <c r="E310" i="6"/>
  <c r="H316" i="7"/>
  <c r="E307" i="11"/>
  <c r="H292" i="5"/>
  <c r="E297" i="8"/>
  <c r="H297" i="8" s="1"/>
  <c r="E403" i="8"/>
  <c r="H403" i="8" s="1"/>
  <c r="H398" i="7"/>
  <c r="E399" i="11"/>
  <c r="E395" i="10"/>
  <c r="H390" i="11"/>
  <c r="H403" i="6"/>
  <c r="H398" i="6"/>
  <c r="H394" i="5"/>
  <c r="H396" i="10"/>
  <c r="H391" i="10"/>
  <c r="E385" i="9"/>
  <c r="H406" i="9"/>
  <c r="E394" i="6"/>
  <c r="H390" i="7"/>
  <c r="E385" i="8"/>
  <c r="H385" i="8" s="1"/>
  <c r="H379" i="6"/>
  <c r="H400" i="6"/>
  <c r="H395" i="6"/>
  <c r="E391" i="7"/>
  <c r="E386" i="5"/>
  <c r="H381" i="5"/>
  <c r="E376" i="6"/>
  <c r="H372" i="5"/>
  <c r="E373" i="11"/>
  <c r="H369" i="10"/>
  <c r="E364" i="10"/>
  <c r="H383" i="11"/>
  <c r="E371" i="6"/>
  <c r="E366" i="6"/>
  <c r="E361" i="6"/>
  <c r="E362" i="11"/>
  <c r="E378" i="6"/>
  <c r="E374" i="7"/>
  <c r="H369" i="5"/>
  <c r="H364" i="7"/>
  <c r="H358" i="6"/>
  <c r="E361" i="10"/>
  <c r="E373" i="6"/>
  <c r="H375" i="11"/>
  <c r="H363" i="6"/>
  <c r="H297" i="10"/>
  <c r="E296" i="8"/>
  <c r="H296" i="8" s="1"/>
  <c r="H299" i="6"/>
  <c r="E399" i="6"/>
  <c r="E395" i="6"/>
  <c r="H397" i="11"/>
  <c r="E386" i="7"/>
  <c r="E380" i="6"/>
  <c r="E408" i="10"/>
  <c r="H396" i="7"/>
  <c r="E397" i="11"/>
  <c r="H393" i="11"/>
  <c r="E388" i="11"/>
  <c r="E408" i="9"/>
  <c r="E397" i="5"/>
  <c r="H398" i="9"/>
  <c r="H394" i="10"/>
  <c r="E388" i="9"/>
  <c r="E409" i="11"/>
  <c r="E404" i="11"/>
  <c r="H399" i="11"/>
  <c r="H387" i="6"/>
  <c r="H383" i="7"/>
  <c r="H378" i="7"/>
  <c r="H380" i="11"/>
  <c r="E368" i="6"/>
  <c r="E370" i="11"/>
  <c r="E365" i="9"/>
  <c r="E355" i="8"/>
  <c r="H355" i="8" s="1"/>
  <c r="H380" i="9"/>
  <c r="H376" i="10"/>
  <c r="H371" i="9"/>
  <c r="E360" i="8"/>
  <c r="H360" i="8" s="1"/>
  <c r="E360" i="9"/>
  <c r="H382" i="11"/>
  <c r="H377" i="9"/>
  <c r="H372" i="11"/>
  <c r="H367" i="9"/>
  <c r="H356" i="5"/>
  <c r="E289" i="7"/>
  <c r="E300" i="9"/>
  <c r="E299" i="5"/>
  <c r="E401" i="5"/>
  <c r="E403" i="10"/>
  <c r="E391" i="6"/>
  <c r="E387" i="7"/>
  <c r="H382" i="5"/>
  <c r="H402" i="5"/>
  <c r="E397" i="8"/>
  <c r="H397" i="8" s="1"/>
  <c r="E398" i="9"/>
  <c r="E386" i="6"/>
  <c r="E383" i="8"/>
  <c r="H383" i="8" s="1"/>
  <c r="H410" i="10"/>
  <c r="H405" i="10"/>
  <c r="H400" i="10"/>
  <c r="H394" i="11"/>
  <c r="H389" i="11"/>
  <c r="E410" i="11"/>
  <c r="H399" i="7"/>
  <c r="E401" i="10"/>
  <c r="H389" i="5"/>
  <c r="E390" i="9"/>
  <c r="E385" i="11"/>
  <c r="E375" i="7"/>
  <c r="E370" i="7"/>
  <c r="H371" i="11"/>
  <c r="H366" i="11"/>
  <c r="E361" i="11"/>
  <c r="H381" i="9"/>
  <c r="E369" i="6"/>
  <c r="E366" i="5"/>
  <c r="H360" i="6"/>
  <c r="E357" i="7"/>
  <c r="E384" i="10"/>
  <c r="H371" i="6"/>
  <c r="H366" i="6"/>
  <c r="H362" i="7"/>
  <c r="H363" i="10"/>
  <c r="E288" i="5"/>
  <c r="E293" i="7"/>
  <c r="H304" i="11"/>
  <c r="E402" i="5"/>
  <c r="E404" i="10"/>
  <c r="H392" i="7"/>
  <c r="E388" i="8"/>
  <c r="H388" i="8" s="1"/>
  <c r="H383" i="5"/>
  <c r="H409" i="9"/>
  <c r="H404" i="9"/>
  <c r="E393" i="8"/>
  <c r="H393" i="8" s="1"/>
  <c r="H299" i="9"/>
  <c r="H288" i="5"/>
  <c r="E303" i="10"/>
  <c r="H291" i="5"/>
  <c r="E307" i="10"/>
  <c r="H295" i="7"/>
  <c r="E290" i="5"/>
  <c r="H310" i="11"/>
  <c r="E316" i="10"/>
  <c r="E321" i="10"/>
  <c r="E325" i="9"/>
  <c r="E292" i="8"/>
  <c r="H292" i="8" s="1"/>
  <c r="E301" i="5"/>
  <c r="H296" i="7"/>
  <c r="H290" i="6"/>
  <c r="H300" i="7"/>
  <c r="H293" i="6"/>
  <c r="E296" i="11"/>
  <c r="H305" i="7"/>
  <c r="E310" i="5"/>
  <c r="E314" i="7"/>
  <c r="E320" i="7"/>
  <c r="H295" i="9"/>
  <c r="E305" i="10"/>
  <c r="E292" i="6"/>
  <c r="E294" i="11"/>
  <c r="E303" i="11"/>
  <c r="H298" i="9"/>
  <c r="E303" i="8"/>
  <c r="H303" i="8" s="1"/>
  <c r="E307" i="8"/>
  <c r="H307" i="8" s="1"/>
  <c r="H311" i="6"/>
  <c r="E317" i="5"/>
  <c r="H295" i="10"/>
  <c r="E293" i="5"/>
  <c r="H297" i="6"/>
  <c r="H408" i="9"/>
  <c r="E396" i="6"/>
  <c r="E392" i="5"/>
  <c r="E393" i="9"/>
  <c r="E382" i="7"/>
  <c r="H403" i="5"/>
  <c r="E404" i="9"/>
  <c r="H393" i="5"/>
  <c r="E388" i="5"/>
  <c r="E383" i="5"/>
  <c r="H411" i="10"/>
  <c r="E399" i="7"/>
  <c r="E394" i="5"/>
  <c r="E389" i="7"/>
  <c r="E390" i="11"/>
  <c r="E386" i="10"/>
  <c r="E407" i="10"/>
  <c r="E395" i="7"/>
  <c r="H390" i="5"/>
  <c r="E391" i="9"/>
  <c r="H380" i="7"/>
  <c r="H376" i="5"/>
  <c r="H378" i="10"/>
  <c r="E371" i="9"/>
  <c r="E367" i="11"/>
  <c r="E356" i="5"/>
  <c r="E382" i="9"/>
  <c r="E377" i="9"/>
  <c r="E372" i="9"/>
  <c r="E361" i="7"/>
  <c r="H362" i="9"/>
  <c r="E377" i="5"/>
  <c r="E379" i="10"/>
  <c r="H374" i="11"/>
  <c r="E363" i="7"/>
  <c r="E364" i="11"/>
  <c r="E378" i="7"/>
  <c r="E373" i="7"/>
  <c r="E368" i="7"/>
  <c r="H370" i="10"/>
  <c r="E297" i="9"/>
  <c r="H301" i="11"/>
  <c r="H410" i="11"/>
  <c r="E398" i="6"/>
  <c r="E394" i="7"/>
  <c r="E389" i="5"/>
  <c r="E384" i="7"/>
  <c r="E380" i="5"/>
  <c r="H400" i="7"/>
  <c r="E401" i="9"/>
  <c r="E396" i="11"/>
  <c r="E392" i="10"/>
  <c r="E380" i="7"/>
  <c r="H407" i="11"/>
  <c r="H403" i="10"/>
  <c r="E397" i="9"/>
  <c r="H386" i="7"/>
  <c r="E387" i="9"/>
  <c r="E408" i="11"/>
  <c r="E403" i="9"/>
  <c r="E392" i="8"/>
  <c r="H392" i="8" s="1"/>
  <c r="H393" i="9"/>
  <c r="H382" i="7"/>
  <c r="H378" i="5"/>
  <c r="H380" i="10"/>
  <c r="E374" i="11"/>
  <c r="E363" i="8"/>
  <c r="H363" i="8" s="1"/>
  <c r="E358" i="8"/>
  <c r="H358" i="8" s="1"/>
  <c r="H385" i="10"/>
  <c r="H379" i="9"/>
  <c r="E368" i="5"/>
  <c r="H369" i="11"/>
  <c r="E364" i="9"/>
  <c r="E353" i="5"/>
  <c r="E374" i="6"/>
  <c r="E376" i="9"/>
  <c r="H365" i="7"/>
  <c r="H360" i="7"/>
  <c r="E361" i="9"/>
  <c r="E290" i="7"/>
  <c r="E295" i="7"/>
  <c r="H306" i="11"/>
  <c r="H399" i="6"/>
  <c r="H402" i="10"/>
  <c r="E390" i="7"/>
  <c r="E385" i="7"/>
  <c r="E381" i="5"/>
  <c r="E401" i="7"/>
  <c r="H396" i="5"/>
  <c r="E390" i="6"/>
  <c r="H392" i="11"/>
  <c r="H387" i="9"/>
  <c r="H409" i="10"/>
  <c r="H396" i="6"/>
  <c r="E398" i="11"/>
  <c r="E387" i="8"/>
  <c r="H387" i="8" s="1"/>
  <c r="H388" i="11"/>
  <c r="E403" i="7"/>
  <c r="H397" i="6"/>
  <c r="E393" i="5"/>
  <c r="E394" i="11"/>
  <c r="E389" i="11"/>
  <c r="H386" i="10"/>
  <c r="E380" i="9"/>
  <c r="E369" i="7"/>
  <c r="E364" i="7"/>
  <c r="E358" i="6"/>
  <c r="H354" i="7"/>
  <c r="E374" i="5"/>
  <c r="E369" i="5"/>
  <c r="E364" i="8"/>
  <c r="H364" i="8" s="1"/>
  <c r="E359" i="8"/>
  <c r="H359" i="8" s="1"/>
  <c r="E353" i="6"/>
  <c r="H375" i="6"/>
  <c r="H377" i="11"/>
  <c r="H372" i="9"/>
  <c r="E360" i="6"/>
  <c r="H356" i="7"/>
  <c r="H296" i="10"/>
  <c r="H294" i="7"/>
  <c r="H299" i="5"/>
  <c r="E407" i="9"/>
  <c r="E402" i="11"/>
  <c r="H398" i="10"/>
  <c r="H393" i="10"/>
  <c r="E387" i="11"/>
  <c r="E402" i="8"/>
  <c r="H402" i="8" s="1"/>
  <c r="E403" i="11"/>
  <c r="H398" i="11"/>
  <c r="H387" i="7"/>
  <c r="E389" i="10"/>
  <c r="E409" i="9"/>
  <c r="E398" i="7"/>
  <c r="E393" i="7"/>
  <c r="H395" i="10"/>
  <c r="E247" i="7"/>
  <c r="E323" i="5"/>
  <c r="H323" i="10"/>
  <c r="E317" i="11"/>
  <c r="E306" i="8"/>
  <c r="H306" i="8" s="1"/>
  <c r="H302" i="7"/>
  <c r="E299" i="9"/>
  <c r="H298" i="7"/>
  <c r="E288" i="6"/>
  <c r="H301" i="10"/>
  <c r="E306" i="10"/>
  <c r="E290" i="8"/>
  <c r="H290" i="8" s="1"/>
  <c r="H303" i="10"/>
  <c r="E306" i="11"/>
  <c r="E326" i="6"/>
  <c r="E312" i="11"/>
  <c r="H318" i="10"/>
  <c r="E321" i="9"/>
  <c r="E320" i="5"/>
  <c r="H331" i="9"/>
  <c r="E302" i="6"/>
  <c r="H314" i="11"/>
  <c r="E312" i="6"/>
  <c r="E318" i="8"/>
  <c r="H318" i="8" s="1"/>
  <c r="E323" i="8"/>
  <c r="H323" i="8" s="1"/>
  <c r="E305" i="11"/>
  <c r="H312" i="9"/>
  <c r="H317" i="9"/>
  <c r="H316" i="5"/>
  <c r="H328" i="10"/>
  <c r="H325" i="6"/>
  <c r="E331" i="8"/>
  <c r="H331" i="8" s="1"/>
  <c r="E342" i="10"/>
  <c r="H339" i="6"/>
  <c r="E345" i="7"/>
  <c r="E350" i="7"/>
  <c r="E328" i="6"/>
  <c r="E334" i="7"/>
  <c r="H346" i="10"/>
  <c r="H344" i="7"/>
  <c r="E355" i="9"/>
  <c r="H333" i="9"/>
  <c r="H338" i="11"/>
  <c r="E343" i="11"/>
  <c r="H348" i="11"/>
  <c r="H353" i="9"/>
  <c r="H351" i="6"/>
  <c r="H330" i="6"/>
  <c r="H343" i="10"/>
  <c r="E340" i="6"/>
  <c r="H346" i="7"/>
  <c r="E350" i="5"/>
  <c r="E354" i="6"/>
  <c r="H367" i="10"/>
  <c r="E365" i="8"/>
  <c r="H365" i="8" s="1"/>
  <c r="E373" i="5"/>
  <c r="H325" i="5"/>
  <c r="E309" i="9"/>
  <c r="H315" i="10"/>
  <c r="H312" i="6"/>
  <c r="E324" i="9"/>
  <c r="E329" i="9"/>
  <c r="H308" i="10"/>
  <c r="E312" i="9"/>
  <c r="H311" i="7"/>
  <c r="H315" i="6"/>
  <c r="E319" i="6"/>
  <c r="E331" i="9"/>
  <c r="H304" i="7"/>
  <c r="H315" i="9"/>
  <c r="E313" i="6"/>
  <c r="H318" i="6"/>
  <c r="E331" i="10"/>
  <c r="E328" i="8"/>
  <c r="H328" i="8" s="1"/>
  <c r="H333" i="7"/>
  <c r="E338" i="5"/>
  <c r="H342" i="6"/>
  <c r="H348" i="7"/>
  <c r="H359" i="9"/>
  <c r="E332" i="7"/>
  <c r="H344" i="10"/>
  <c r="H348" i="9"/>
  <c r="H347" i="7"/>
  <c r="H352" i="5"/>
  <c r="H329" i="6"/>
  <c r="H341" i="11"/>
  <c r="H340" i="5"/>
  <c r="E352" i="10"/>
  <c r="H356" i="9"/>
  <c r="H336" i="10"/>
  <c r="H334" i="5"/>
  <c r="E344" i="9"/>
  <c r="E349" i="9"/>
  <c r="E348" i="7"/>
  <c r="E352" i="6"/>
  <c r="E365" i="10"/>
  <c r="E370" i="10"/>
  <c r="H377" i="10"/>
  <c r="E383" i="11"/>
  <c r="H301" i="7"/>
  <c r="E306" i="7"/>
  <c r="E311" i="8"/>
  <c r="H311" i="8" s="1"/>
  <c r="H322" i="9"/>
  <c r="H320" i="6"/>
  <c r="E326" i="8"/>
  <c r="H326" i="8" s="1"/>
  <c r="E303" i="6"/>
  <c r="E307" i="6"/>
  <c r="H313" i="7"/>
  <c r="E317" i="6"/>
  <c r="E322" i="7"/>
  <c r="H308" i="9"/>
  <c r="E306" i="6"/>
  <c r="H318" i="11"/>
  <c r="H317" i="5"/>
  <c r="E321" i="8"/>
  <c r="H321" i="8" s="1"/>
  <c r="E326" i="7"/>
  <c r="E331" i="5"/>
  <c r="E342" i="9"/>
  <c r="H338" i="6"/>
  <c r="H353" i="10"/>
  <c r="E357" i="9"/>
  <c r="H336" i="11"/>
  <c r="E335" i="8"/>
  <c r="H335" i="8" s="1"/>
  <c r="E339" i="6"/>
  <c r="E344" i="7"/>
  <c r="H355" i="11"/>
  <c r="H334" i="11"/>
  <c r="E339" i="11"/>
  <c r="H338" i="7"/>
  <c r="H350" i="10"/>
  <c r="E347" i="6"/>
  <c r="H360" i="10"/>
  <c r="H338" i="10"/>
  <c r="H342" i="11"/>
  <c r="E341" i="5"/>
  <c r="E345" i="6"/>
  <c r="H351" i="7"/>
  <c r="H357" i="5"/>
  <c r="H367" i="11"/>
  <c r="E367" i="8"/>
  <c r="H367" i="8" s="1"/>
  <c r="H373" i="6"/>
  <c r="E326" i="10"/>
  <c r="E323" i="6"/>
  <c r="H302" i="6"/>
  <c r="E308" i="7"/>
  <c r="E319" i="9"/>
  <c r="H318" i="7"/>
  <c r="H323" i="7"/>
  <c r="E299" i="6"/>
  <c r="E305" i="8"/>
  <c r="H305" i="8" s="1"/>
  <c r="E315" i="9"/>
  <c r="H321" i="9"/>
  <c r="H320" i="5"/>
  <c r="H332" i="10"/>
  <c r="H310" i="10"/>
  <c r="E308" i="8"/>
  <c r="H308" i="8" s="1"/>
  <c r="E313" i="8"/>
  <c r="H313" i="8" s="1"/>
  <c r="H317" i="6"/>
  <c r="E323" i="7"/>
  <c r="H327" i="6"/>
  <c r="E339" i="9"/>
  <c r="H344" i="11"/>
  <c r="E342" i="6"/>
  <c r="E347" i="8"/>
  <c r="H347" i="8" s="1"/>
  <c r="E351" i="6"/>
  <c r="H331" i="7"/>
  <c r="E336" i="8"/>
  <c r="H336" i="8" s="1"/>
  <c r="H340" i="6"/>
  <c r="E346" i="5"/>
  <c r="E351" i="8"/>
  <c r="H351" i="8" s="1"/>
  <c r="H329" i="7"/>
  <c r="E340" i="11"/>
  <c r="H345" i="11"/>
  <c r="E344" i="8"/>
  <c r="H344" i="8" s="1"/>
  <c r="E349" i="8"/>
  <c r="H349" i="8" s="1"/>
  <c r="E334" i="9"/>
  <c r="E333" i="5"/>
  <c r="E338" i="8"/>
  <c r="H338" i="8" s="1"/>
  <c r="E342" i="8"/>
  <c r="H342" i="8" s="1"/>
  <c r="E354" i="11"/>
  <c r="E353" i="8"/>
  <c r="H353" i="8" s="1"/>
  <c r="E358" i="7"/>
  <c r="H363" i="5"/>
  <c r="E375" i="11"/>
  <c r="E375" i="6"/>
  <c r="E357" i="5"/>
  <c r="E360" i="5"/>
  <c r="E365" i="6"/>
  <c r="H376" i="9"/>
  <c r="H375" i="7"/>
  <c r="H354" i="5"/>
  <c r="E359" i="7"/>
  <c r="E371" i="10"/>
  <c r="H369" i="6"/>
  <c r="E376" i="7"/>
  <c r="H358" i="5"/>
  <c r="E365" i="5"/>
  <c r="H371" i="5"/>
  <c r="H377" i="7"/>
  <c r="H390" i="9"/>
  <c r="H389" i="6"/>
  <c r="E402" i="9"/>
  <c r="E410" i="9"/>
  <c r="H383" i="6"/>
  <c r="H404" i="5"/>
  <c r="H243" i="7"/>
  <c r="E247" i="8"/>
  <c r="H247" i="8" s="1"/>
  <c r="E241" i="7"/>
  <c r="E320" i="6"/>
  <c r="E316" i="9"/>
  <c r="E295" i="9"/>
  <c r="E298" i="6"/>
  <c r="E297" i="10"/>
  <c r="E302" i="9"/>
  <c r="E305" i="9"/>
  <c r="H292" i="7"/>
  <c r="H297" i="5"/>
  <c r="H329" i="11"/>
  <c r="H309" i="10"/>
  <c r="E307" i="5"/>
  <c r="E312" i="5"/>
  <c r="H323" i="9"/>
  <c r="E321" i="6"/>
  <c r="H326" i="6"/>
  <c r="E311" i="10"/>
  <c r="E308" i="6"/>
  <c r="H314" i="5"/>
  <c r="E319" i="5"/>
  <c r="E324" i="7"/>
  <c r="E303" i="5"/>
  <c r="H314" i="10"/>
  <c r="E318" i="9"/>
  <c r="E324" i="10"/>
  <c r="E329" i="10"/>
  <c r="H327" i="7"/>
  <c r="H332" i="5"/>
  <c r="E337" i="8"/>
  <c r="H337" i="8" s="1"/>
  <c r="H342" i="5"/>
  <c r="H347" i="5"/>
  <c r="E351" i="7"/>
  <c r="E337" i="10"/>
  <c r="E334" i="6"/>
  <c r="H347" i="10"/>
  <c r="H351" i="11"/>
  <c r="E349" i="6"/>
  <c r="H328" i="6"/>
  <c r="E340" i="10"/>
  <c r="E344" i="11"/>
  <c r="E349" i="11"/>
  <c r="H347" i="6"/>
  <c r="E360" i="10"/>
  <c r="E332" i="8"/>
  <c r="H332" i="8" s="1"/>
  <c r="E343" i="9"/>
  <c r="E342" i="7"/>
  <c r="H354" i="10"/>
  <c r="E358" i="9"/>
  <c r="H355" i="6"/>
  <c r="H362" i="5"/>
  <c r="E375" i="10"/>
  <c r="H374" i="6"/>
  <c r="H333" i="10"/>
  <c r="H304" i="6"/>
  <c r="H310" i="5"/>
  <c r="H315" i="7"/>
  <c r="H319" i="6"/>
  <c r="E324" i="8"/>
  <c r="H324" i="8" s="1"/>
  <c r="E302" i="8"/>
  <c r="H302" i="8" s="1"/>
  <c r="E307" i="7"/>
  <c r="H312" i="7"/>
  <c r="H323" i="11"/>
  <c r="H328" i="11"/>
  <c r="H334" i="10"/>
  <c r="E304" i="6"/>
  <c r="E310" i="8"/>
  <c r="H310" i="8" s="1"/>
  <c r="H314" i="6"/>
  <c r="H326" i="9"/>
  <c r="E324" i="6"/>
  <c r="H330" i="7"/>
  <c r="E335" i="5"/>
  <c r="H346" i="11"/>
  <c r="E351" i="10"/>
  <c r="E348" i="6"/>
  <c r="E334" i="11"/>
  <c r="H339" i="9"/>
  <c r="H337" i="6"/>
  <c r="E343" i="8"/>
  <c r="H343" i="8" s="1"/>
  <c r="E348" i="5"/>
  <c r="H353" i="5"/>
  <c r="E337" i="9"/>
  <c r="E342" i="11"/>
  <c r="E341" i="8"/>
  <c r="H341" i="8" s="1"/>
  <c r="H346" i="5"/>
  <c r="H351" i="5"/>
  <c r="E329" i="6"/>
  <c r="H341" i="9"/>
  <c r="H346" i="9"/>
  <c r="H344" i="6"/>
  <c r="H349" i="6"/>
  <c r="H361" i="9"/>
  <c r="E365" i="11"/>
  <c r="H372" i="10"/>
  <c r="H378" i="9"/>
  <c r="H324" i="5"/>
  <c r="E303" i="7"/>
  <c r="H307" i="5"/>
  <c r="E312" i="7"/>
  <c r="H316" i="6"/>
  <c r="E322" i="8"/>
  <c r="H322" i="8" s="1"/>
  <c r="E333" i="9"/>
  <c r="H311" i="9"/>
  <c r="H309" i="6"/>
  <c r="E321" i="11"/>
  <c r="H326" i="11"/>
  <c r="H330" i="9"/>
  <c r="E309" i="11"/>
  <c r="H314" i="9"/>
  <c r="E319" i="11"/>
  <c r="H324" i="9"/>
  <c r="H322" i="6"/>
  <c r="E327" i="8"/>
  <c r="H327" i="8" s="1"/>
  <c r="E332" i="5"/>
  <c r="H336" i="6"/>
  <c r="E342" i="5"/>
  <c r="E347" i="5"/>
  <c r="E352" i="7"/>
  <c r="E331" i="7"/>
  <c r="E343" i="10"/>
  <c r="H348" i="10"/>
  <c r="H352" i="11"/>
  <c r="H357" i="9"/>
  <c r="H335" i="11"/>
  <c r="E340" i="9"/>
  <c r="E339" i="5"/>
  <c r="H351" i="10"/>
  <c r="E355" i="11"/>
  <c r="H328" i="5"/>
  <c r="E333" i="7"/>
  <c r="E337" i="6"/>
  <c r="H343" i="5"/>
  <c r="E347" i="7"/>
  <c r="E352" i="5"/>
  <c r="H364" i="10"/>
  <c r="E368" i="11"/>
  <c r="E376" i="10"/>
  <c r="E375" i="8"/>
  <c r="H375" i="8" s="1"/>
  <c r="H327" i="10"/>
  <c r="E325" i="7"/>
  <c r="E310" i="11"/>
  <c r="H309" i="7"/>
  <c r="E320" i="9"/>
  <c r="E319" i="8"/>
  <c r="H319" i="8" s="1"/>
  <c r="H323" i="6"/>
  <c r="H307" i="11"/>
  <c r="H306" i="5"/>
  <c r="E311" i="7"/>
  <c r="E315" i="6"/>
  <c r="H327" i="9"/>
  <c r="E325" i="6"/>
  <c r="H312" i="10"/>
  <c r="H310" i="7"/>
  <c r="E314" i="8"/>
  <c r="H314" i="8" s="1"/>
  <c r="E318" i="6"/>
  <c r="E324" i="5"/>
  <c r="E336" i="10"/>
  <c r="H340" i="9"/>
  <c r="E345" i="11"/>
  <c r="E343" i="6"/>
  <c r="E349" i="7"/>
  <c r="E328" i="7"/>
  <c r="E338" i="11"/>
  <c r="E344" i="10"/>
  <c r="E349" i="10"/>
  <c r="H353" i="11"/>
  <c r="H358" i="11"/>
  <c r="E330" i="6"/>
  <c r="H336" i="7"/>
  <c r="H341" i="5"/>
  <c r="H352" i="10"/>
  <c r="E356" i="11"/>
  <c r="H335" i="9"/>
  <c r="E334" i="5"/>
  <c r="H339" i="7"/>
  <c r="E350" i="11"/>
  <c r="H356" i="10"/>
  <c r="E360" i="11"/>
  <c r="E366" i="10"/>
  <c r="E363" i="6"/>
  <c r="E370" i="6"/>
  <c r="H384" i="10"/>
  <c r="E363" i="10"/>
  <c r="H361" i="6"/>
  <c r="H367" i="5"/>
  <c r="E372" i="5"/>
  <c r="H376" i="7"/>
  <c r="H354" i="6"/>
  <c r="H359" i="6"/>
  <c r="H364" i="6"/>
  <c r="E371" i="7"/>
  <c r="E383" i="9"/>
  <c r="E366" i="11"/>
  <c r="H365" i="6"/>
  <c r="E378" i="11"/>
  <c r="H385" i="11"/>
  <c r="H384" i="6"/>
  <c r="H391" i="5"/>
  <c r="H406" i="10"/>
  <c r="H379" i="7"/>
  <c r="E395" i="11"/>
  <c r="E389" i="9"/>
  <c r="H245" i="9"/>
  <c r="E243" i="11"/>
  <c r="H246" i="9"/>
  <c r="E249" i="11"/>
  <c r="H321" i="11"/>
  <c r="H311" i="11"/>
  <c r="E293" i="6"/>
  <c r="E238" i="5"/>
  <c r="H237" i="6"/>
  <c r="H241" i="6"/>
  <c r="E325" i="11"/>
  <c r="H314" i="7"/>
  <c r="E315" i="11"/>
  <c r="E304" i="5"/>
  <c r="H296" i="9"/>
  <c r="H302" i="11"/>
  <c r="E306" i="9"/>
  <c r="E290" i="6"/>
  <c r="E294" i="6"/>
  <c r="E294" i="9"/>
  <c r="H300" i="10"/>
  <c r="H304" i="9"/>
  <c r="H324" i="7"/>
  <c r="H303" i="5"/>
  <c r="H308" i="7"/>
  <c r="E312" i="8"/>
  <c r="H312" i="8" s="1"/>
  <c r="E325" i="10"/>
  <c r="H330" i="10"/>
  <c r="E307" i="9"/>
  <c r="E311" i="11"/>
  <c r="E316" i="11"/>
  <c r="E322" i="10"/>
  <c r="E327" i="10"/>
  <c r="E331" i="11"/>
  <c r="E304" i="8"/>
  <c r="H304" i="8" s="1"/>
  <c r="H315" i="11"/>
  <c r="E320" i="10"/>
  <c r="E324" i="11"/>
  <c r="E322" i="6"/>
  <c r="E327" i="6"/>
  <c r="E333" i="8"/>
  <c r="H333" i="8" s="1"/>
  <c r="H344" i="9"/>
  <c r="E343" i="5"/>
  <c r="E354" i="9"/>
  <c r="E353" i="7"/>
  <c r="E339" i="10"/>
  <c r="E336" i="5"/>
  <c r="E341" i="7"/>
  <c r="E353" i="10"/>
  <c r="E350" i="6"/>
  <c r="H337" i="10"/>
  <c r="H335" i="7"/>
  <c r="H340" i="7"/>
  <c r="H345" i="5"/>
  <c r="E356" i="10"/>
  <c r="E328" i="5"/>
  <c r="H332" i="6"/>
  <c r="H343" i="11"/>
  <c r="H347" i="11"/>
  <c r="H355" i="10"/>
  <c r="H352" i="6"/>
  <c r="H364" i="9"/>
  <c r="H369" i="9"/>
  <c r="H376" i="11"/>
  <c r="E376" i="5"/>
  <c r="E333" i="11"/>
  <c r="H313" i="10"/>
  <c r="E318" i="10"/>
  <c r="E323" i="10"/>
  <c r="E327" i="11"/>
  <c r="H332" i="9"/>
  <c r="H309" i="9"/>
  <c r="E314" i="9"/>
  <c r="E313" i="5"/>
  <c r="H318" i="5"/>
  <c r="H323" i="5"/>
  <c r="E308" i="10"/>
  <c r="H306" i="7"/>
  <c r="H310" i="6"/>
  <c r="E322" i="11"/>
  <c r="E321" i="5"/>
  <c r="H332" i="11"/>
  <c r="E337" i="11"/>
  <c r="E335" i="6"/>
  <c r="E347" i="11"/>
  <c r="E352" i="9"/>
  <c r="H350" i="6"/>
  <c r="E335" i="9"/>
  <c r="E334" i="8"/>
  <c r="H334" i="8" s="1"/>
  <c r="H345" i="9"/>
  <c r="H350" i="9"/>
  <c r="H349" i="7"/>
  <c r="E335" i="10"/>
  <c r="H333" i="5"/>
  <c r="H338" i="5"/>
  <c r="E343" i="7"/>
  <c r="E353" i="9"/>
  <c r="H359" i="10"/>
  <c r="H331" i="5"/>
  <c r="H335" i="6"/>
  <c r="E348" i="10"/>
  <c r="H345" i="6"/>
  <c r="H358" i="10"/>
  <c r="E362" i="9"/>
  <c r="H368" i="10"/>
  <c r="E367" i="5"/>
  <c r="E372" i="6"/>
  <c r="H325" i="7"/>
  <c r="H311" i="10"/>
  <c r="H309" i="5"/>
  <c r="H321" i="10"/>
  <c r="H325" i="11"/>
  <c r="E330" i="10"/>
  <c r="H307" i="9"/>
  <c r="E305" i="6"/>
  <c r="E311" i="5"/>
  <c r="E316" i="8"/>
  <c r="H316" i="8" s="1"/>
  <c r="E328" i="10"/>
  <c r="E332" i="11"/>
  <c r="H303" i="6"/>
  <c r="E309" i="8"/>
  <c r="H309" i="8" s="1"/>
  <c r="H320" i="9"/>
  <c r="H326" i="10"/>
  <c r="E330" i="9"/>
  <c r="E335" i="11"/>
  <c r="E341" i="10"/>
  <c r="E339" i="7"/>
  <c r="E350" i="10"/>
  <c r="H354" i="11"/>
  <c r="H361" i="10"/>
  <c r="H332" i="7"/>
  <c r="H343" i="9"/>
  <c r="E341" i="6"/>
  <c r="H346" i="6"/>
  <c r="E358" i="11"/>
  <c r="E336" i="9"/>
  <c r="E341" i="11"/>
  <c r="E346" i="11"/>
  <c r="H351" i="9"/>
  <c r="H356" i="11"/>
  <c r="E329" i="5"/>
  <c r="H340" i="11"/>
  <c r="E338" i="6"/>
  <c r="E350" i="9"/>
  <c r="H348" i="6"/>
  <c r="E354" i="5"/>
  <c r="E359" i="5"/>
  <c r="E370" i="9"/>
  <c r="H370" i="6"/>
  <c r="E377" i="8"/>
  <c r="H377" i="8" s="1"/>
  <c r="H322" i="5"/>
  <c r="H326" i="5"/>
  <c r="H305" i="5"/>
  <c r="E310" i="7"/>
  <c r="H322" i="10"/>
  <c r="E326" i="9"/>
  <c r="H331" i="11"/>
  <c r="E310" i="10"/>
  <c r="H307" i="6"/>
  <c r="H313" i="5"/>
  <c r="E316" i="6"/>
  <c r="E328" i="9"/>
  <c r="E334" i="10"/>
  <c r="E306" i="5"/>
  <c r="H317" i="11"/>
  <c r="H322" i="11"/>
  <c r="H321" i="5"/>
  <c r="E332" i="10"/>
  <c r="H336" i="9"/>
  <c r="H335" i="5"/>
  <c r="E347" i="10"/>
  <c r="H345" i="7"/>
  <c r="H350" i="5"/>
  <c r="H329" i="5"/>
  <c r="H333" i="6"/>
  <c r="E345" i="9"/>
  <c r="H344" i="5"/>
  <c r="E355" i="10"/>
  <c r="H360" i="9"/>
  <c r="E331" i="6"/>
  <c r="E337" i="7"/>
  <c r="H342" i="7"/>
  <c r="E353" i="11"/>
  <c r="H352" i="7"/>
  <c r="E330" i="7"/>
  <c r="H342" i="10"/>
  <c r="E340" i="8"/>
  <c r="H340" i="8" s="1"/>
  <c r="E344" i="6"/>
  <c r="E356" i="9"/>
  <c r="H362" i="10"/>
  <c r="E366" i="9"/>
  <c r="H366" i="5"/>
  <c r="H379" i="10"/>
  <c r="E377" i="6"/>
  <c r="E358" i="5"/>
  <c r="E363" i="5"/>
  <c r="E374" i="9"/>
  <c r="E379" i="11"/>
  <c r="H384" i="11"/>
  <c r="E356" i="8"/>
  <c r="H356" i="8" s="1"/>
  <c r="E362" i="7"/>
  <c r="E373" i="10"/>
  <c r="H373" i="5"/>
  <c r="H361" i="11"/>
  <c r="E361" i="5"/>
  <c r="H367" i="6"/>
  <c r="E382" i="10"/>
  <c r="H380" i="5"/>
  <c r="E392" i="9"/>
  <c r="H394" i="7"/>
  <c r="E400" i="7"/>
  <c r="H388" i="10"/>
  <c r="E400" i="11"/>
  <c r="H394" i="9"/>
  <c r="H248" i="5"/>
  <c r="H258" i="9"/>
  <c r="H247" i="6"/>
  <c r="E266" i="7"/>
  <c r="H267" i="9"/>
  <c r="E258" i="9"/>
  <c r="H252" i="11"/>
  <c r="H265" i="5"/>
  <c r="E253" i="11"/>
  <c r="E238" i="6"/>
  <c r="H249" i="9"/>
  <c r="E241" i="8"/>
  <c r="H241" i="8" s="1"/>
  <c r="H248" i="7"/>
  <c r="H240" i="5"/>
  <c r="E249" i="9"/>
  <c r="E241" i="6"/>
  <c r="H247" i="7"/>
  <c r="E247" i="10"/>
  <c r="H240" i="6"/>
  <c r="H243" i="9"/>
  <c r="H247" i="9"/>
  <c r="E270" i="9"/>
  <c r="E265" i="10"/>
  <c r="E257" i="9"/>
  <c r="H252" i="10"/>
  <c r="E274" i="9"/>
  <c r="E263" i="5"/>
  <c r="E264" i="11"/>
  <c r="E251" i="11"/>
  <c r="E264" i="8"/>
  <c r="H264" i="8" s="1"/>
  <c r="H258" i="7"/>
  <c r="H252" i="6"/>
  <c r="E276" i="11"/>
  <c r="E269" i="9"/>
  <c r="H277" i="7"/>
  <c r="E269" i="10"/>
  <c r="H261" i="11"/>
  <c r="H255" i="11"/>
  <c r="H263" i="10"/>
  <c r="E282" i="9"/>
  <c r="H270" i="9"/>
  <c r="H262" i="9"/>
  <c r="H251" i="5"/>
  <c r="E283" i="8"/>
  <c r="H283" i="8" s="1"/>
  <c r="H257" i="5"/>
  <c r="E254" i="9"/>
  <c r="E250" i="9"/>
  <c r="H244" i="10"/>
  <c r="E246" i="10"/>
  <c r="H245" i="5"/>
  <c r="E248" i="10"/>
  <c r="E293" i="9"/>
  <c r="H278" i="5"/>
  <c r="H269" i="5"/>
  <c r="H287" i="5"/>
  <c r="E276" i="6"/>
  <c r="E279" i="11"/>
  <c r="H274" i="9"/>
  <c r="H285" i="6"/>
  <c r="E280" i="7"/>
  <c r="E273" i="7"/>
  <c r="E268" i="8"/>
  <c r="H268" i="8" s="1"/>
  <c r="H275" i="6"/>
  <c r="E237" i="6"/>
  <c r="E249" i="10"/>
  <c r="E245" i="9"/>
  <c r="E244" i="6"/>
  <c r="E284" i="8"/>
  <c r="H284" i="8" s="1"/>
  <c r="E279" i="7"/>
  <c r="E276" i="9"/>
  <c r="H294" i="10"/>
  <c r="E286" i="10"/>
  <c r="H241" i="7"/>
  <c r="E244" i="10"/>
  <c r="E243" i="8"/>
  <c r="H243" i="8" s="1"/>
  <c r="E286" i="5"/>
  <c r="H292" i="11"/>
  <c r="E279" i="6"/>
  <c r="E277" i="8"/>
  <c r="H277" i="8" s="1"/>
  <c r="H280" i="10"/>
  <c r="E275" i="10"/>
  <c r="E286" i="7"/>
  <c r="E283" i="11"/>
  <c r="H272" i="5"/>
  <c r="H268" i="5"/>
  <c r="H293" i="10"/>
  <c r="H282" i="5"/>
  <c r="E283" i="9"/>
  <c r="E280" i="11"/>
  <c r="H249" i="11"/>
  <c r="E247" i="11"/>
  <c r="H287" i="7"/>
  <c r="E294" i="10"/>
  <c r="H285" i="9"/>
  <c r="H289" i="9"/>
  <c r="H280" i="9"/>
  <c r="E275" i="11"/>
  <c r="E286" i="6"/>
  <c r="H280" i="7"/>
  <c r="H268" i="6"/>
  <c r="H286" i="6"/>
  <c r="H279" i="11"/>
  <c r="E267" i="6"/>
  <c r="H263" i="6"/>
  <c r="E259" i="8"/>
  <c r="H259" i="8" s="1"/>
  <c r="H288" i="10"/>
  <c r="H291" i="11"/>
  <c r="E273" i="11"/>
  <c r="E261" i="10"/>
  <c r="H251" i="7"/>
  <c r="E245" i="6"/>
  <c r="H273" i="10"/>
  <c r="E261" i="8"/>
  <c r="H261" i="8" s="1"/>
  <c r="E262" i="11"/>
  <c r="E248" i="8"/>
  <c r="H248" i="8" s="1"/>
  <c r="H269" i="6"/>
  <c r="E262" i="7"/>
  <c r="H243" i="11"/>
  <c r="E238" i="8"/>
  <c r="H238" i="8" s="1"/>
  <c r="H249" i="10"/>
  <c r="H286" i="7"/>
  <c r="H286" i="5"/>
  <c r="E272" i="7"/>
  <c r="E274" i="11"/>
  <c r="E285" i="8"/>
  <c r="H285" i="8" s="1"/>
  <c r="H287" i="9"/>
  <c r="H282" i="9"/>
  <c r="H278" i="11"/>
  <c r="E274" i="10"/>
  <c r="E285" i="7"/>
  <c r="E282" i="10"/>
  <c r="E267" i="8"/>
  <c r="H267" i="8" s="1"/>
  <c r="E272" i="5"/>
  <c r="E243" i="6"/>
  <c r="E241" i="5"/>
  <c r="E285" i="9"/>
  <c r="H293" i="11"/>
  <c r="H285" i="10"/>
  <c r="H279" i="9"/>
  <c r="E292" i="11"/>
  <c r="E286" i="11"/>
  <c r="H248" i="10"/>
  <c r="E244" i="9"/>
  <c r="H250" i="10"/>
  <c r="H284" i="6"/>
  <c r="E287" i="9"/>
  <c r="H285" i="5"/>
  <c r="E276" i="7"/>
  <c r="E278" i="9"/>
  <c r="H273" i="9"/>
  <c r="E291" i="9"/>
  <c r="H281" i="6"/>
  <c r="E275" i="6"/>
  <c r="E278" i="10"/>
  <c r="H292" i="10"/>
  <c r="E288" i="9"/>
  <c r="E271" i="5"/>
  <c r="E272" i="9"/>
  <c r="H270" i="5"/>
  <c r="E246" i="11"/>
  <c r="E242" i="6"/>
  <c r="E292" i="9"/>
  <c r="E282" i="5"/>
  <c r="H292" i="9"/>
  <c r="E280" i="5"/>
  <c r="H276" i="6"/>
  <c r="H272" i="7"/>
  <c r="H274" i="10"/>
  <c r="E286" i="8"/>
  <c r="H286" i="8" s="1"/>
  <c r="H280" i="6"/>
  <c r="H283" i="11"/>
  <c r="H271" i="6"/>
  <c r="E268" i="7"/>
  <c r="E285" i="5"/>
  <c r="H283" i="10"/>
  <c r="E271" i="6"/>
  <c r="E266" i="6"/>
  <c r="E280" i="10"/>
  <c r="E270" i="10"/>
  <c r="H276" i="5"/>
  <c r="E283" i="5"/>
  <c r="E277" i="9"/>
  <c r="E258" i="6"/>
  <c r="E284" i="11"/>
  <c r="H265" i="11"/>
  <c r="H261" i="10"/>
  <c r="H256" i="10"/>
  <c r="H251" i="11"/>
  <c r="E273" i="10"/>
  <c r="E260" i="6"/>
  <c r="E263" i="10"/>
  <c r="H252" i="9"/>
  <c r="H278" i="10"/>
  <c r="H262" i="5"/>
  <c r="E258" i="7"/>
  <c r="H254" i="5"/>
  <c r="H254" i="10"/>
  <c r="H276" i="9"/>
  <c r="H262" i="7"/>
  <c r="H256" i="7"/>
  <c r="E257" i="10"/>
  <c r="H246" i="6"/>
  <c r="H274" i="11"/>
  <c r="E268" i="10"/>
  <c r="H263" i="11"/>
  <c r="E253" i="8"/>
  <c r="H253" i="8" s="1"/>
  <c r="H273" i="6"/>
  <c r="H262" i="6"/>
  <c r="H264" i="9"/>
  <c r="H259" i="9"/>
  <c r="E254" i="11"/>
  <c r="H251" i="10"/>
  <c r="H264" i="7"/>
  <c r="E266" i="9"/>
  <c r="E261" i="9"/>
  <c r="E250" i="6"/>
  <c r="H269" i="7"/>
  <c r="H272" i="6"/>
  <c r="H269" i="10"/>
  <c r="E263" i="11"/>
  <c r="E256" i="9"/>
  <c r="E253" i="10"/>
  <c r="E272" i="8"/>
  <c r="H272" i="8" s="1"/>
  <c r="E258" i="10"/>
  <c r="H249" i="7"/>
  <c r="E284" i="10"/>
  <c r="E263" i="6"/>
  <c r="H260" i="10"/>
  <c r="E251" i="5"/>
  <c r="E246" i="8"/>
  <c r="H246" i="8" s="1"/>
  <c r="E265" i="7"/>
  <c r="H260" i="5"/>
  <c r="E256" i="11"/>
  <c r="H277" i="5"/>
  <c r="E287" i="10"/>
  <c r="H275" i="7"/>
  <c r="H260" i="7"/>
  <c r="E255" i="5"/>
  <c r="H254" i="9"/>
  <c r="E251" i="10"/>
  <c r="E270" i="11"/>
  <c r="H259" i="6"/>
  <c r="E260" i="9"/>
  <c r="H247" i="5"/>
  <c r="H266" i="6"/>
  <c r="H260" i="6"/>
  <c r="E263" i="9"/>
  <c r="H257" i="9"/>
  <c r="E248" i="7"/>
  <c r="E279" i="10"/>
  <c r="E263" i="7"/>
  <c r="E264" i="9"/>
  <c r="E258" i="11"/>
  <c r="E250" i="5"/>
  <c r="H247" i="10"/>
  <c r="H244" i="7"/>
  <c r="H239" i="7"/>
  <c r="E244" i="5"/>
  <c r="E247" i="9"/>
  <c r="E242" i="7"/>
  <c r="E240" i="8"/>
  <c r="H240" i="8" s="1"/>
  <c r="E244" i="8"/>
  <c r="H244" i="8" s="1"/>
  <c r="E290" i="9"/>
  <c r="H282" i="7"/>
  <c r="E284" i="6"/>
  <c r="E288" i="11"/>
  <c r="E283" i="10"/>
  <c r="H277" i="9"/>
  <c r="H266" i="5"/>
  <c r="H284" i="5"/>
  <c r="H283" i="5"/>
  <c r="E281" i="9"/>
  <c r="H277" i="11"/>
  <c r="E265" i="6"/>
  <c r="H284" i="7"/>
  <c r="H289" i="10"/>
  <c r="E275" i="8"/>
  <c r="H275" i="8" s="1"/>
  <c r="H266" i="7"/>
  <c r="H267" i="7"/>
  <c r="E239" i="6"/>
  <c r="E250" i="11"/>
  <c r="H242" i="5"/>
  <c r="E293" i="10"/>
  <c r="E285" i="6"/>
  <c r="E282" i="11"/>
  <c r="H273" i="11"/>
  <c r="E291" i="11"/>
  <c r="H238" i="7"/>
  <c r="H243" i="5"/>
  <c r="H246" i="10"/>
  <c r="E284" i="7"/>
  <c r="E291" i="10"/>
  <c r="H288" i="9"/>
  <c r="H275" i="5"/>
  <c r="H290" i="11"/>
  <c r="H284" i="11"/>
  <c r="H281" i="11"/>
  <c r="E269" i="8"/>
  <c r="H269" i="8" s="1"/>
  <c r="H279" i="5"/>
  <c r="H282" i="6"/>
  <c r="E277" i="10"/>
  <c r="E265" i="8"/>
  <c r="H265" i="8" s="1"/>
  <c r="H272" i="9"/>
  <c r="E239" i="8"/>
  <c r="H239" i="8" s="1"/>
  <c r="H285" i="7"/>
  <c r="E281" i="6"/>
  <c r="E292" i="10"/>
  <c r="H282" i="11"/>
  <c r="E277" i="11"/>
  <c r="E267" i="5"/>
  <c r="H291" i="9"/>
  <c r="E282" i="7"/>
  <c r="H276" i="7"/>
  <c r="H271" i="7"/>
  <c r="E266" i="8"/>
  <c r="H266" i="8" s="1"/>
  <c r="H290" i="9"/>
  <c r="H288" i="11"/>
  <c r="H274" i="6"/>
  <c r="H270" i="6"/>
  <c r="E272" i="11"/>
  <c r="H268" i="7"/>
  <c r="E268" i="11"/>
  <c r="H256" i="6"/>
  <c r="E271" i="7"/>
  <c r="E276" i="5"/>
  <c r="H271" i="10"/>
  <c r="H257" i="6"/>
  <c r="H254" i="7"/>
  <c r="E253" i="9"/>
  <c r="E281" i="10"/>
  <c r="H263" i="5"/>
  <c r="H265" i="10"/>
  <c r="H255" i="7"/>
  <c r="H245" i="7"/>
  <c r="H264" i="5"/>
  <c r="H260" i="9"/>
  <c r="E252" i="10"/>
  <c r="H272" i="11"/>
  <c r="H261" i="5"/>
  <c r="E252" i="6"/>
  <c r="E282" i="8"/>
  <c r="H282" i="8" s="1"/>
  <c r="H265" i="7"/>
  <c r="H267" i="10"/>
  <c r="H254" i="6"/>
  <c r="E251" i="7"/>
  <c r="E271" i="9"/>
  <c r="H262" i="11"/>
  <c r="E252" i="11"/>
  <c r="H275" i="11"/>
  <c r="H261" i="6"/>
  <c r="H257" i="7"/>
  <c r="E253" i="6"/>
  <c r="E249" i="8"/>
  <c r="H249" i="8" s="1"/>
  <c r="H274" i="5"/>
  <c r="H269" i="11"/>
  <c r="E258" i="8"/>
  <c r="H258" i="8" s="1"/>
  <c r="H250" i="7"/>
  <c r="E287" i="8"/>
  <c r="H287" i="8" s="1"/>
  <c r="H275" i="9"/>
  <c r="H267" i="11"/>
  <c r="H256" i="5"/>
  <c r="H257" i="10"/>
  <c r="H251" i="9"/>
  <c r="E267" i="7"/>
  <c r="E267" i="9"/>
  <c r="E257" i="7"/>
  <c r="E253" i="5"/>
  <c r="H279" i="10"/>
  <c r="E263" i="8"/>
  <c r="H263" i="8" s="1"/>
  <c r="H258" i="5"/>
  <c r="H253" i="7"/>
  <c r="H255" i="10"/>
  <c r="E284" i="9"/>
  <c r="E264" i="7"/>
  <c r="H259" i="7"/>
  <c r="H262" i="10"/>
  <c r="E256" i="10"/>
  <c r="H283" i="9"/>
  <c r="E264" i="5"/>
  <c r="E257" i="6"/>
  <c r="H257" i="11"/>
  <c r="H281" i="9"/>
  <c r="H259" i="5"/>
  <c r="E255" i="7"/>
  <c r="H250" i="5"/>
  <c r="H250" i="11"/>
  <c r="E271" i="11"/>
  <c r="E266" i="11"/>
  <c r="E256" i="7"/>
  <c r="E252" i="8"/>
  <c r="H252" i="8" s="1"/>
  <c r="E246" i="6"/>
  <c r="E267" i="11"/>
  <c r="E256" i="6"/>
  <c r="E257" i="11"/>
  <c r="H244" i="5"/>
  <c r="E244" i="11"/>
  <c r="E246" i="9"/>
  <c r="H285" i="11"/>
  <c r="E284" i="5"/>
  <c r="E283" i="7"/>
  <c r="E269" i="6"/>
  <c r="H278" i="6"/>
  <c r="H283" i="7"/>
  <c r="E273" i="6"/>
  <c r="H276" i="11"/>
  <c r="H293" i="9"/>
  <c r="E279" i="8"/>
  <c r="H279" i="8" s="1"/>
  <c r="E289" i="11"/>
  <c r="H280" i="11"/>
  <c r="E272" i="10"/>
  <c r="H272" i="10"/>
  <c r="E240" i="6"/>
  <c r="H244" i="9"/>
  <c r="H278" i="7"/>
  <c r="H283" i="6"/>
  <c r="E289" i="10"/>
  <c r="E275" i="5"/>
  <c r="E270" i="6"/>
  <c r="E290" i="11"/>
  <c r="E245" i="10"/>
  <c r="E250" i="10"/>
  <c r="H241" i="5"/>
  <c r="E287" i="7"/>
  <c r="H286" i="10"/>
  <c r="E278" i="6"/>
  <c r="E278" i="8"/>
  <c r="H278" i="8" s="1"/>
  <c r="H274" i="7"/>
  <c r="E275" i="9"/>
  <c r="E293" i="11"/>
  <c r="H284" i="9"/>
  <c r="E272" i="6"/>
  <c r="E276" i="10"/>
  <c r="E287" i="5"/>
  <c r="E286" i="9"/>
  <c r="E279" i="9"/>
  <c r="E269" i="5"/>
  <c r="H289" i="11"/>
  <c r="H242" i="6"/>
  <c r="H246" i="11"/>
  <c r="E283" i="6"/>
  <c r="H291" i="10"/>
  <c r="E274" i="6"/>
  <c r="H277" i="10"/>
  <c r="E285" i="11"/>
  <c r="E278" i="7"/>
  <c r="E270" i="7"/>
  <c r="H279" i="7"/>
  <c r="E278" i="5"/>
  <c r="E274" i="8"/>
  <c r="H274" i="8" s="1"/>
  <c r="E270" i="8"/>
  <c r="H270" i="8" s="1"/>
  <c r="H271" i="11"/>
  <c r="H266" i="11"/>
  <c r="E262" i="9"/>
  <c r="E273" i="9"/>
  <c r="E271" i="8"/>
  <c r="H271" i="8" s="1"/>
  <c r="E262" i="8"/>
  <c r="H262" i="8" s="1"/>
  <c r="H251" i="6"/>
  <c r="H276" i="10"/>
  <c r="E262" i="5"/>
  <c r="H263" i="9"/>
  <c r="E248" i="6"/>
  <c r="H269" i="9"/>
  <c r="H258" i="6"/>
  <c r="H255" i="5"/>
  <c r="E255" i="10"/>
  <c r="H250" i="9"/>
  <c r="E265" i="5"/>
  <c r="E267" i="10"/>
  <c r="H255" i="6"/>
  <c r="H252" i="5"/>
  <c r="E281" i="11"/>
  <c r="E277" i="6"/>
  <c r="E266" i="5"/>
  <c r="E259" i="7"/>
  <c r="E249" i="6"/>
  <c r="E271" i="10"/>
  <c r="E265" i="11"/>
  <c r="E260" i="10"/>
  <c r="E251" i="8"/>
  <c r="H251" i="8" s="1"/>
  <c r="E246" i="5"/>
  <c r="E264" i="6"/>
  <c r="H261" i="7"/>
  <c r="E255" i="6"/>
  <c r="H252" i="7"/>
  <c r="H253" i="10"/>
  <c r="E257" i="8"/>
  <c r="H257" i="8" s="1"/>
  <c r="H258" i="10"/>
  <c r="E282" i="6"/>
  <c r="E279" i="5"/>
  <c r="H270" i="11"/>
  <c r="E260" i="7"/>
  <c r="E254" i="6"/>
  <c r="E250" i="8"/>
  <c r="H250" i="8" s="1"/>
  <c r="E245" i="8"/>
  <c r="H245" i="8" s="1"/>
  <c r="H271" i="9"/>
  <c r="E259" i="6"/>
  <c r="E261" i="11"/>
  <c r="H256" i="9"/>
  <c r="E251" i="9"/>
  <c r="H275" i="10"/>
  <c r="H268" i="10"/>
  <c r="H264" i="10"/>
  <c r="H253" i="5"/>
  <c r="E254" i="10"/>
  <c r="H263" i="7"/>
  <c r="H264" i="11"/>
  <c r="H249" i="6"/>
  <c r="E268" i="5"/>
  <c r="E278" i="11"/>
  <c r="E268" i="9"/>
  <c r="E256" i="8"/>
  <c r="H256" i="8" s="1"/>
  <c r="H256" i="11"/>
  <c r="E247" i="6"/>
  <c r="H268" i="9"/>
  <c r="E254" i="8"/>
  <c r="H254" i="8" s="1"/>
  <c r="H248" i="6"/>
  <c r="E276" i="8"/>
  <c r="H276" i="8" s="1"/>
  <c r="E262" i="6"/>
  <c r="E265" i="9"/>
  <c r="E255" i="8"/>
  <c r="H255" i="8" s="1"/>
  <c r="H250" i="6"/>
  <c r="H245" i="6"/>
  <c r="H264" i="6"/>
  <c r="E260" i="5"/>
  <c r="H260" i="11"/>
  <c r="E251" i="6"/>
  <c r="H238" i="6"/>
  <c r="H247" i="11"/>
  <c r="E244" i="7"/>
  <c r="E242" i="8"/>
  <c r="H242" i="8" s="1"/>
  <c r="H243" i="6"/>
  <c r="E239" i="7"/>
  <c r="H244" i="6"/>
  <c r="H248" i="11"/>
  <c r="H248" i="9"/>
  <c r="H259" i="11"/>
  <c r="H253" i="9"/>
  <c r="H271" i="5"/>
  <c r="E261" i="5"/>
  <c r="H261" i="9"/>
  <c r="H253" i="11"/>
  <c r="E268" i="6"/>
  <c r="E249" i="7"/>
  <c r="E285" i="10"/>
  <c r="E262" i="10"/>
  <c r="H254" i="11"/>
  <c r="E269" i="11"/>
  <c r="E259" i="11"/>
  <c r="H249" i="5"/>
  <c r="H246" i="5"/>
  <c r="H239" i="5"/>
  <c r="H246" i="7"/>
  <c r="H245" i="10"/>
  <c r="E243" i="9"/>
  <c r="E248" i="9"/>
  <c r="H244" i="11"/>
  <c r="F244" i="11" s="1"/>
  <c r="D245" i="11" s="1"/>
  <c r="E248" i="11"/>
  <c r="H239" i="6"/>
  <c r="E252" i="9"/>
  <c r="H240" i="7"/>
  <c r="H258" i="11"/>
  <c r="E280" i="9"/>
  <c r="H265" i="6"/>
  <c r="E266" i="10"/>
  <c r="H259" i="10"/>
  <c r="E275" i="7"/>
  <c r="H266" i="10"/>
  <c r="B19" i="25"/>
  <c r="E466" i="6" s="1"/>
  <c r="BD79" i="20"/>
  <c r="BB79" i="20"/>
  <c r="BI79" i="20"/>
  <c r="BF79" i="20"/>
  <c r="BG79" i="20"/>
  <c r="BH79" i="20"/>
  <c r="BH82" i="20"/>
  <c r="BI82" i="20"/>
  <c r="BF82" i="20"/>
  <c r="BG82" i="20"/>
  <c r="BH83" i="20"/>
  <c r="BI83" i="20"/>
  <c r="BF83" i="20"/>
  <c r="BG83" i="20"/>
  <c r="BH80" i="20"/>
  <c r="BI80" i="20"/>
  <c r="BF80" i="20"/>
  <c r="BG80" i="20"/>
  <c r="BH81" i="20"/>
  <c r="BI81" i="20"/>
  <c r="BF81" i="20"/>
  <c r="BG81" i="20"/>
  <c r="M151" i="10"/>
  <c r="L151" i="10"/>
  <c r="D151" i="10" s="1"/>
  <c r="G151" i="10" s="1"/>
  <c r="I150" i="10"/>
  <c r="C151" i="10"/>
  <c r="M151" i="9"/>
  <c r="L151" i="9"/>
  <c r="D151" i="9" s="1"/>
  <c r="I151" i="9"/>
  <c r="C151" i="9"/>
  <c r="L151" i="11"/>
  <c r="D151" i="11" s="1"/>
  <c r="G151" i="11" s="1"/>
  <c r="I151" i="11"/>
  <c r="C151" i="11"/>
  <c r="M151" i="12"/>
  <c r="L151" i="12"/>
  <c r="C151" i="12"/>
  <c r="I145" i="8"/>
  <c r="L145" i="8"/>
  <c r="D145" i="8" s="1"/>
  <c r="G145" i="8" s="1"/>
  <c r="M145" i="8"/>
  <c r="I146" i="8"/>
  <c r="L146" i="8"/>
  <c r="D146" i="8" s="1"/>
  <c r="G146" i="8" s="1"/>
  <c r="M146" i="8"/>
  <c r="C145" i="8"/>
  <c r="C146" i="8"/>
  <c r="M146" i="7"/>
  <c r="L146" i="7"/>
  <c r="D146" i="7" s="1"/>
  <c r="G146" i="7" s="1"/>
  <c r="I146" i="7"/>
  <c r="C146" i="7"/>
  <c r="I145" i="6"/>
  <c r="M145" i="6"/>
  <c r="L145" i="6"/>
  <c r="L146" i="5"/>
  <c r="D146" i="5" s="1"/>
  <c r="G146" i="5" s="1"/>
  <c r="M146" i="5"/>
  <c r="I146" i="5"/>
  <c r="D145" i="6" l="1"/>
  <c r="G145" i="6" s="1"/>
  <c r="D151" i="12"/>
  <c r="G151" i="12" s="1"/>
  <c r="I244" i="11"/>
  <c r="E287" i="11"/>
  <c r="H280" i="5"/>
  <c r="H286" i="11"/>
  <c r="E273" i="8"/>
  <c r="H273" i="8" s="1"/>
  <c r="H287" i="10"/>
  <c r="E277" i="5"/>
  <c r="E289" i="9"/>
  <c r="H286" i="9"/>
  <c r="E280" i="8"/>
  <c r="H280" i="8" s="1"/>
  <c r="H278" i="9"/>
  <c r="H267" i="5"/>
  <c r="H279" i="6"/>
  <c r="E290" i="10"/>
  <c r="E273" i="5"/>
  <c r="H281" i="5"/>
  <c r="H284" i="10"/>
  <c r="E252" i="5"/>
  <c r="E257" i="5"/>
  <c r="E288" i="10"/>
  <c r="H287" i="11"/>
  <c r="E277" i="7"/>
  <c r="E281" i="8"/>
  <c r="H281" i="8" s="1"/>
  <c r="E280" i="6"/>
  <c r="E281" i="7"/>
  <c r="E258" i="5"/>
  <c r="H253" i="6"/>
  <c r="E250" i="7"/>
  <c r="E253" i="7"/>
  <c r="E261" i="6"/>
  <c r="H265" i="9"/>
  <c r="H255" i="9"/>
  <c r="E239" i="5"/>
  <c r="E245" i="7"/>
  <c r="E270" i="5"/>
  <c r="E281" i="5"/>
  <c r="H290" i="10"/>
  <c r="H281" i="10"/>
  <c r="E242" i="5"/>
  <c r="H281" i="7"/>
  <c r="H266" i="9"/>
  <c r="E260" i="11"/>
  <c r="E246" i="7"/>
  <c r="H273" i="7"/>
  <c r="E249" i="5"/>
  <c r="H267" i="6"/>
  <c r="E240" i="5"/>
  <c r="E243" i="5"/>
  <c r="E274" i="7"/>
  <c r="E269" i="7"/>
  <c r="E243" i="7"/>
  <c r="H277" i="6"/>
  <c r="E274" i="5"/>
  <c r="E256" i="5"/>
  <c r="E254" i="5"/>
  <c r="E254" i="7"/>
  <c r="H273" i="5"/>
  <c r="E259" i="10"/>
  <c r="H270" i="7"/>
  <c r="E264" i="10"/>
  <c r="E247" i="5"/>
  <c r="E248" i="5"/>
  <c r="E259" i="5"/>
  <c r="E245" i="5"/>
  <c r="E261" i="7"/>
  <c r="E259" i="9"/>
  <c r="E260" i="8"/>
  <c r="H260" i="8" s="1"/>
  <c r="H270" i="10"/>
  <c r="E255" i="11"/>
  <c r="H268" i="11"/>
  <c r="E255" i="9"/>
  <c r="E252" i="7"/>
  <c r="E238" i="7"/>
  <c r="E240" i="7"/>
  <c r="H245" i="11"/>
  <c r="E245" i="11"/>
  <c r="G245" i="11"/>
  <c r="BJ79" i="20"/>
  <c r="BJ81" i="20"/>
  <c r="BJ80" i="20"/>
  <c r="BJ83" i="20"/>
  <c r="BJ82" i="20"/>
  <c r="AA77" i="20"/>
  <c r="AH77" i="20"/>
  <c r="AI77" i="20"/>
  <c r="AJ77" i="20"/>
  <c r="AK77" i="20"/>
  <c r="AL77" i="20"/>
  <c r="AM77" i="20"/>
  <c r="AN77" i="20"/>
  <c r="AO77" i="20"/>
  <c r="AP77" i="20"/>
  <c r="AQ77" i="20"/>
  <c r="AR77" i="20"/>
  <c r="AS77" i="20"/>
  <c r="BC78" i="20" s="1"/>
  <c r="AT77" i="20"/>
  <c r="AU77" i="20"/>
  <c r="AW77" i="20"/>
  <c r="AY77" i="20"/>
  <c r="AZ77" i="20"/>
  <c r="V77" i="20"/>
  <c r="AE77" i="20" s="1"/>
  <c r="U77" i="20"/>
  <c r="AD77" i="20" s="1"/>
  <c r="AA76" i="20"/>
  <c r="AH76" i="20"/>
  <c r="AI76" i="20"/>
  <c r="AJ76" i="20"/>
  <c r="AK76" i="20"/>
  <c r="AL76" i="20"/>
  <c r="AM76" i="20"/>
  <c r="AN76" i="20"/>
  <c r="AO76" i="20"/>
  <c r="AP76" i="20"/>
  <c r="AQ76" i="20"/>
  <c r="AR76" i="20"/>
  <c r="AS76" i="20"/>
  <c r="BC77" i="20" s="1"/>
  <c r="AT76" i="20"/>
  <c r="AU76" i="20"/>
  <c r="AW76" i="20"/>
  <c r="AY76" i="20"/>
  <c r="AZ76" i="20"/>
  <c r="V76" i="20"/>
  <c r="AE76" i="20" s="1"/>
  <c r="U76" i="20"/>
  <c r="AD76" i="20" s="1"/>
  <c r="BD77" i="20" l="1"/>
  <c r="BB77" i="20"/>
  <c r="BD78" i="20"/>
  <c r="BB78" i="20"/>
  <c r="W76" i="20"/>
  <c r="AB76" i="20"/>
  <c r="W77" i="20"/>
  <c r="AB77" i="20"/>
  <c r="Y76" i="20"/>
  <c r="AC76" i="20"/>
  <c r="Y77" i="20"/>
  <c r="AC77" i="20"/>
  <c r="Z76" i="20"/>
  <c r="Z77" i="20"/>
  <c r="AX77" i="20"/>
  <c r="AV76" i="20"/>
  <c r="BA77" i="20" s="1"/>
  <c r="AX76" i="20"/>
  <c r="X76" i="20"/>
  <c r="AV77" i="20"/>
  <c r="BA78" i="20" s="1"/>
  <c r="X77" i="20"/>
  <c r="I91" i="5"/>
  <c r="I66" i="5"/>
  <c r="I107" i="5"/>
  <c r="G150" i="11"/>
  <c r="M150" i="10"/>
  <c r="L150" i="10"/>
  <c r="D150" i="10" s="1"/>
  <c r="G150" i="10" s="1"/>
  <c r="I149" i="10"/>
  <c r="C150" i="10"/>
  <c r="M150" i="9"/>
  <c r="L150" i="9"/>
  <c r="D150" i="9" s="1"/>
  <c r="G150" i="9" s="1"/>
  <c r="C150" i="9"/>
  <c r="I149" i="9"/>
  <c r="L150" i="11"/>
  <c r="F149" i="11" s="1"/>
  <c r="I149" i="11" s="1"/>
  <c r="I150" i="11"/>
  <c r="C150" i="11"/>
  <c r="I149" i="12"/>
  <c r="M150" i="12"/>
  <c r="L150" i="12"/>
  <c r="I150" i="12"/>
  <c r="C150" i="12"/>
  <c r="M144" i="8"/>
  <c r="L144" i="8"/>
  <c r="D144" i="8" s="1"/>
  <c r="G144" i="8" s="1"/>
  <c r="I144" i="8"/>
  <c r="C144" i="8"/>
  <c r="I145" i="7"/>
  <c r="I144" i="6"/>
  <c r="M144" i="6"/>
  <c r="L144" i="6"/>
  <c r="M145" i="5"/>
  <c r="L145" i="5"/>
  <c r="D145" i="5" s="1"/>
  <c r="G145" i="5" s="1"/>
  <c r="I145" i="5"/>
  <c r="D144" i="6" l="1"/>
  <c r="G144" i="6" s="1"/>
  <c r="D150" i="12"/>
  <c r="G150" i="12" s="1"/>
  <c r="AA75" i="20"/>
  <c r="AH75" i="20"/>
  <c r="AI75" i="20"/>
  <c r="AJ75" i="20"/>
  <c r="AK75" i="20"/>
  <c r="AL75" i="20"/>
  <c r="AM75" i="20"/>
  <c r="AN75" i="20"/>
  <c r="AO75" i="20"/>
  <c r="AP75" i="20"/>
  <c r="AQ75" i="20"/>
  <c r="AR75" i="20"/>
  <c r="AS75" i="20"/>
  <c r="BC76" i="20" s="1"/>
  <c r="AT75" i="20"/>
  <c r="AU75" i="20"/>
  <c r="AW75" i="20"/>
  <c r="AY75" i="20"/>
  <c r="AZ75" i="20"/>
  <c r="U75" i="20"/>
  <c r="AD75" i="20" s="1"/>
  <c r="V75" i="20"/>
  <c r="M145" i="7"/>
  <c r="C145" i="7"/>
  <c r="L145" i="7"/>
  <c r="D145" i="7" s="1"/>
  <c r="G145" i="7" s="1"/>
  <c r="AC75" i="20" l="1"/>
  <c r="AE75" i="20"/>
  <c r="BD76" i="20"/>
  <c r="BB76" i="20"/>
  <c r="Z75" i="20"/>
  <c r="W75" i="20"/>
  <c r="AB75" i="20"/>
  <c r="AV75" i="20"/>
  <c r="BA76" i="20" s="1"/>
  <c r="AX75" i="20"/>
  <c r="X75" i="20"/>
  <c r="Y75" i="20"/>
  <c r="M144" i="7"/>
  <c r="L144" i="7"/>
  <c r="D144" i="7" s="1"/>
  <c r="G144" i="7" s="1"/>
  <c r="I144" i="7"/>
  <c r="C144" i="7"/>
  <c r="I143" i="6"/>
  <c r="I148" i="10"/>
  <c r="C149" i="10"/>
  <c r="M149" i="10"/>
  <c r="L149" i="10"/>
  <c r="D149" i="10" s="1"/>
  <c r="G149" i="10" s="1"/>
  <c r="M149" i="9"/>
  <c r="L149" i="9"/>
  <c r="D149" i="9" s="1"/>
  <c r="G149" i="9" s="1"/>
  <c r="I148" i="9"/>
  <c r="C149" i="9"/>
  <c r="L149" i="11"/>
  <c r="D149" i="11" s="1"/>
  <c r="G149" i="11" s="1"/>
  <c r="I148" i="11"/>
  <c r="C149" i="11"/>
  <c r="M149" i="12"/>
  <c r="L149" i="12"/>
  <c r="I148" i="12"/>
  <c r="C149" i="12"/>
  <c r="M143" i="6"/>
  <c r="L143" i="6"/>
  <c r="M144" i="5"/>
  <c r="L144" i="5"/>
  <c r="D144" i="5" s="1"/>
  <c r="G144" i="5" s="1"/>
  <c r="I144" i="5"/>
  <c r="D143" i="6" l="1"/>
  <c r="G143" i="6" s="1"/>
  <c r="D149" i="12"/>
  <c r="G149" i="12" s="1"/>
  <c r="M148" i="10"/>
  <c r="L148" i="10"/>
  <c r="D148" i="10" s="1"/>
  <c r="G148" i="10" s="1"/>
  <c r="C148" i="10"/>
  <c r="M148" i="12"/>
  <c r="L148" i="12"/>
  <c r="L148" i="11"/>
  <c r="D148" i="11" s="1"/>
  <c r="G148" i="11" s="1"/>
  <c r="C148" i="11"/>
  <c r="M148" i="9"/>
  <c r="L148" i="9"/>
  <c r="D148" i="9" s="1"/>
  <c r="G148" i="9" s="1"/>
  <c r="C148" i="9"/>
  <c r="C148" i="12"/>
  <c r="M143" i="8"/>
  <c r="L143" i="8"/>
  <c r="D143" i="8" s="1"/>
  <c r="G143" i="8" s="1"/>
  <c r="I143" i="8"/>
  <c r="C143" i="8"/>
  <c r="I143" i="7"/>
  <c r="I142" i="6"/>
  <c r="M142" i="6"/>
  <c r="L142" i="6"/>
  <c r="I143" i="5"/>
  <c r="D142" i="6" l="1"/>
  <c r="G142" i="6" s="1"/>
  <c r="D148" i="12"/>
  <c r="G148" i="12" s="1"/>
  <c r="L143" i="5"/>
  <c r="AA74" i="20" l="1"/>
  <c r="AH74" i="20"/>
  <c r="AI74" i="20"/>
  <c r="AJ74" i="20"/>
  <c r="AK74" i="20"/>
  <c r="AL74" i="20"/>
  <c r="AM74" i="20"/>
  <c r="AN74" i="20"/>
  <c r="AO74" i="20"/>
  <c r="AP74" i="20"/>
  <c r="AQ74" i="20"/>
  <c r="AR74" i="20"/>
  <c r="AS74" i="20"/>
  <c r="BC75" i="20" s="1"/>
  <c r="AT74" i="20"/>
  <c r="AU74" i="20"/>
  <c r="AW74" i="20"/>
  <c r="AY74" i="20"/>
  <c r="AZ74" i="20"/>
  <c r="V74" i="20"/>
  <c r="U74" i="20"/>
  <c r="AD74" i="20" s="1"/>
  <c r="B74" i="20"/>
  <c r="B75" i="20"/>
  <c r="B76" i="20"/>
  <c r="B77" i="20"/>
  <c r="B78" i="20"/>
  <c r="M143" i="5"/>
  <c r="D143" i="5"/>
  <c r="G143" i="5" s="1"/>
  <c r="L143" i="7"/>
  <c r="D143" i="7" s="1"/>
  <c r="G143" i="7" s="1"/>
  <c r="M143" i="7"/>
  <c r="C143" i="7"/>
  <c r="AC74" i="20" l="1"/>
  <c r="AE74" i="20"/>
  <c r="BD75" i="20"/>
  <c r="BB75" i="20"/>
  <c r="W74" i="20"/>
  <c r="AB74" i="20"/>
  <c r="BI78" i="20"/>
  <c r="BF78" i="20"/>
  <c r="BG78" i="20"/>
  <c r="BH78" i="20"/>
  <c r="BI77" i="20"/>
  <c r="BF77" i="20"/>
  <c r="BG77" i="20"/>
  <c r="BH77" i="20"/>
  <c r="BI76" i="20"/>
  <c r="BF76" i="20"/>
  <c r="BG76" i="20"/>
  <c r="BH76" i="20"/>
  <c r="X74" i="20"/>
  <c r="Z74" i="20"/>
  <c r="BG75" i="20"/>
  <c r="BH75" i="20"/>
  <c r="BI75" i="20"/>
  <c r="BI74" i="20"/>
  <c r="BG74" i="20"/>
  <c r="BH74" i="20"/>
  <c r="BF74" i="20"/>
  <c r="AV74" i="20"/>
  <c r="Y74" i="20"/>
  <c r="AX74" i="20"/>
  <c r="I147" i="10"/>
  <c r="I147" i="9"/>
  <c r="I147" i="11"/>
  <c r="I147" i="12"/>
  <c r="BJ76" i="20" l="1"/>
  <c r="BJ77" i="20"/>
  <c r="BJ78" i="20"/>
  <c r="BJ74" i="20"/>
  <c r="BF75" i="20"/>
  <c r="BJ75" i="20" s="1"/>
  <c r="BA75" i="20"/>
  <c r="M147" i="10"/>
  <c r="L147" i="10"/>
  <c r="D147" i="10" s="1"/>
  <c r="G147" i="10" s="1"/>
  <c r="I146" i="10"/>
  <c r="C147" i="10"/>
  <c r="M147" i="9"/>
  <c r="L147" i="9"/>
  <c r="D147" i="9" s="1"/>
  <c r="G147" i="9" s="1"/>
  <c r="I146" i="9"/>
  <c r="C147" i="9"/>
  <c r="L147" i="11"/>
  <c r="D147" i="11" s="1"/>
  <c r="G147" i="11" s="1"/>
  <c r="I146" i="11"/>
  <c r="C147" i="11"/>
  <c r="M147" i="12"/>
  <c r="L147" i="12"/>
  <c r="I146" i="12"/>
  <c r="C147" i="12"/>
  <c r="M142" i="8"/>
  <c r="L142" i="8"/>
  <c r="D142" i="8" s="1"/>
  <c r="I142" i="8"/>
  <c r="C142" i="8"/>
  <c r="M142" i="7"/>
  <c r="L142" i="7"/>
  <c r="D142" i="7" s="1"/>
  <c r="G142" i="7" s="1"/>
  <c r="I142" i="7"/>
  <c r="C142" i="7"/>
  <c r="M142" i="5"/>
  <c r="L142" i="5"/>
  <c r="D142" i="5" s="1"/>
  <c r="G142" i="5" s="1"/>
  <c r="M140" i="6"/>
  <c r="M141" i="6"/>
  <c r="L141" i="6"/>
  <c r="I141" i="6"/>
  <c r="I142" i="5"/>
  <c r="D141" i="6" l="1"/>
  <c r="G141" i="6" s="1"/>
  <c r="D147" i="12"/>
  <c r="G147" i="12" s="1"/>
  <c r="G142" i="8"/>
  <c r="AA73" i="20"/>
  <c r="AH73" i="20"/>
  <c r="AI73" i="20"/>
  <c r="AJ73" i="20"/>
  <c r="AK73" i="20"/>
  <c r="AL73" i="20"/>
  <c r="AM73" i="20"/>
  <c r="AN73" i="20"/>
  <c r="AO73" i="20"/>
  <c r="AP73" i="20"/>
  <c r="AQ73" i="20"/>
  <c r="AR73" i="20"/>
  <c r="AS73" i="20"/>
  <c r="BC74" i="20" s="1"/>
  <c r="AT73" i="20"/>
  <c r="AU73" i="20"/>
  <c r="AW73" i="20"/>
  <c r="AY73" i="20"/>
  <c r="AZ73" i="20"/>
  <c r="V73" i="20"/>
  <c r="U73" i="20"/>
  <c r="AD73" i="20" s="1"/>
  <c r="AC73" i="20" l="1"/>
  <c r="AE73" i="20"/>
  <c r="BD74" i="20"/>
  <c r="BB74" i="20"/>
  <c r="W73" i="20"/>
  <c r="AB73" i="20"/>
  <c r="X73" i="20"/>
  <c r="Z73" i="20"/>
  <c r="AV73" i="20"/>
  <c r="BA74" i="20" s="1"/>
  <c r="AX73" i="20"/>
  <c r="Y73" i="20"/>
  <c r="M146" i="10"/>
  <c r="L146" i="10"/>
  <c r="D146" i="10" s="1"/>
  <c r="G146" i="10" s="1"/>
  <c r="C146" i="10"/>
  <c r="M146" i="9"/>
  <c r="L146" i="9"/>
  <c r="D146" i="9" s="1"/>
  <c r="G146" i="9" s="1"/>
  <c r="I145" i="9"/>
  <c r="C146" i="9"/>
  <c r="L146" i="11"/>
  <c r="D146" i="11" s="1"/>
  <c r="G146" i="11" s="1"/>
  <c r="I145" i="11"/>
  <c r="C146" i="11"/>
  <c r="I145" i="12"/>
  <c r="C146" i="12"/>
  <c r="M141" i="8"/>
  <c r="L141" i="8"/>
  <c r="D141" i="8" s="1"/>
  <c r="G141" i="8" s="1"/>
  <c r="I141" i="8"/>
  <c r="C141" i="8"/>
  <c r="M141" i="7"/>
  <c r="L141" i="7"/>
  <c r="D141" i="7" s="1"/>
  <c r="G141" i="7" s="1"/>
  <c r="I141" i="7"/>
  <c r="C141" i="7"/>
  <c r="I140" i="6"/>
  <c r="L140" i="6"/>
  <c r="L141" i="5"/>
  <c r="D141" i="5" s="1"/>
  <c r="G141" i="5" s="1"/>
  <c r="I141" i="5"/>
  <c r="M146" i="12"/>
  <c r="L146" i="12"/>
  <c r="D140" i="6" l="1"/>
  <c r="G140" i="6" s="1"/>
  <c r="D146" i="12"/>
  <c r="G146" i="12" s="1"/>
  <c r="AA72" i="20"/>
  <c r="AH72" i="20"/>
  <c r="AI72" i="20"/>
  <c r="AJ72" i="20"/>
  <c r="AK72" i="20"/>
  <c r="AL72" i="20"/>
  <c r="AM72" i="20"/>
  <c r="AN72" i="20"/>
  <c r="AO72" i="20"/>
  <c r="AP72" i="20"/>
  <c r="AQ72" i="20"/>
  <c r="AR72" i="20"/>
  <c r="AS72" i="20"/>
  <c r="BC73" i="20" s="1"/>
  <c r="AT72" i="20"/>
  <c r="AU72" i="20"/>
  <c r="AW72" i="20"/>
  <c r="AY72" i="20"/>
  <c r="AZ72" i="20"/>
  <c r="V72" i="20"/>
  <c r="AE72" i="20" s="1"/>
  <c r="U72" i="20"/>
  <c r="AD72" i="20" s="1"/>
  <c r="BD73" i="20" l="1"/>
  <c r="BB73" i="20"/>
  <c r="Y72" i="20"/>
  <c r="AC72" i="20"/>
  <c r="Z72" i="20"/>
  <c r="W72" i="20"/>
  <c r="AB72" i="20"/>
  <c r="AX72" i="20"/>
  <c r="X72" i="20"/>
  <c r="AV72" i="20"/>
  <c r="BA73" i="20" s="1"/>
  <c r="M145" i="10"/>
  <c r="L145" i="10"/>
  <c r="I145" i="10"/>
  <c r="C145" i="10"/>
  <c r="M145" i="9"/>
  <c r="L145" i="9"/>
  <c r="D145" i="9" s="1"/>
  <c r="G145" i="9" s="1"/>
  <c r="I144" i="9"/>
  <c r="C145" i="9"/>
  <c r="L145" i="11"/>
  <c r="D145" i="11" s="1"/>
  <c r="G145" i="11" s="1"/>
  <c r="I144" i="11"/>
  <c r="C145" i="11"/>
  <c r="M145" i="12"/>
  <c r="L145" i="12"/>
  <c r="I144" i="12"/>
  <c r="C145" i="12"/>
  <c r="M140" i="8"/>
  <c r="L140" i="8"/>
  <c r="D140" i="8" s="1"/>
  <c r="G140" i="8" s="1"/>
  <c r="I140" i="8"/>
  <c r="C140" i="8"/>
  <c r="M140" i="7"/>
  <c r="L140" i="7"/>
  <c r="D140" i="7" s="1"/>
  <c r="G140" i="7" s="1"/>
  <c r="I140" i="7"/>
  <c r="C140" i="7"/>
  <c r="I139" i="6"/>
  <c r="I140" i="5"/>
  <c r="D145" i="12" l="1"/>
  <c r="G145" i="12" s="1"/>
  <c r="M138" i="6"/>
  <c r="M139" i="6"/>
  <c r="L139" i="6"/>
  <c r="L140" i="5"/>
  <c r="D140" i="5" s="1"/>
  <c r="G140" i="5" s="1"/>
  <c r="AA71" i="20"/>
  <c r="AH71" i="20"/>
  <c r="AI71" i="20"/>
  <c r="AJ71" i="20"/>
  <c r="AK71" i="20"/>
  <c r="AL71" i="20"/>
  <c r="AM71" i="20"/>
  <c r="AN71" i="20"/>
  <c r="AO71" i="20"/>
  <c r="AP71" i="20"/>
  <c r="AQ71" i="20"/>
  <c r="AR71" i="20"/>
  <c r="AS71" i="20"/>
  <c r="BC72" i="20" s="1"/>
  <c r="AT71" i="20"/>
  <c r="AU71" i="20"/>
  <c r="AW71" i="20"/>
  <c r="AY71" i="20"/>
  <c r="AZ71" i="20"/>
  <c r="V71" i="20"/>
  <c r="U71" i="20"/>
  <c r="AD71" i="20" s="1"/>
  <c r="D139" i="6" l="1"/>
  <c r="G139" i="6" s="1"/>
  <c r="AC71" i="20"/>
  <c r="AE71" i="20"/>
  <c r="BD72" i="20"/>
  <c r="BB72" i="20"/>
  <c r="Z71" i="20"/>
  <c r="W71" i="20"/>
  <c r="AB71" i="20"/>
  <c r="AX71" i="20"/>
  <c r="X71" i="20"/>
  <c r="AV71" i="20"/>
  <c r="BA72" i="20" s="1"/>
  <c r="Y71" i="20"/>
  <c r="M144" i="10"/>
  <c r="L144" i="10"/>
  <c r="D144" i="10" s="1"/>
  <c r="G144" i="10" s="1"/>
  <c r="I143" i="10"/>
  <c r="C144" i="10"/>
  <c r="M144" i="9"/>
  <c r="L144" i="9"/>
  <c r="D144" i="9" s="1"/>
  <c r="G144" i="9" s="1"/>
  <c r="I143" i="9"/>
  <c r="C144" i="9"/>
  <c r="L144" i="11"/>
  <c r="D144" i="11" s="1"/>
  <c r="G144" i="11" s="1"/>
  <c r="I143" i="11"/>
  <c r="C144" i="11"/>
  <c r="M144" i="12"/>
  <c r="L144" i="12"/>
  <c r="I143" i="12"/>
  <c r="C144" i="12"/>
  <c r="L138" i="8"/>
  <c r="D138" i="8" s="1"/>
  <c r="G138" i="8" s="1"/>
  <c r="M138" i="8"/>
  <c r="L139" i="8"/>
  <c r="D139" i="8" s="1"/>
  <c r="G139" i="8" s="1"/>
  <c r="M139" i="8"/>
  <c r="I139" i="8"/>
  <c r="I138" i="8"/>
  <c r="C138" i="8"/>
  <c r="C139" i="8"/>
  <c r="M139" i="7"/>
  <c r="L139" i="7"/>
  <c r="D139" i="7" s="1"/>
  <c r="G139" i="7" s="1"/>
  <c r="I139" i="7"/>
  <c r="C139" i="7"/>
  <c r="I138" i="6"/>
  <c r="L138" i="6"/>
  <c r="L139" i="5"/>
  <c r="D139" i="5" s="1"/>
  <c r="G139" i="5" s="1"/>
  <c r="I139" i="5"/>
  <c r="D138" i="6" l="1"/>
  <c r="G138" i="6" s="1"/>
  <c r="D144" i="12"/>
  <c r="G144" i="12" s="1"/>
  <c r="AA70" i="20"/>
  <c r="AH70" i="20"/>
  <c r="AI70" i="20"/>
  <c r="AJ70" i="20"/>
  <c r="AK70" i="20"/>
  <c r="AL70" i="20"/>
  <c r="AM70" i="20"/>
  <c r="AN70" i="20"/>
  <c r="AO70" i="20"/>
  <c r="AP70" i="20"/>
  <c r="AQ70" i="20"/>
  <c r="AR70" i="20"/>
  <c r="AS70" i="20"/>
  <c r="BC71" i="20" s="1"/>
  <c r="AT70" i="20"/>
  <c r="AU70" i="20"/>
  <c r="AW70" i="20"/>
  <c r="AY70" i="20"/>
  <c r="AZ70" i="20"/>
  <c r="V70" i="20"/>
  <c r="AE70" i="20" s="1"/>
  <c r="U70" i="20"/>
  <c r="AD70" i="20" s="1"/>
  <c r="BD71" i="20" l="1"/>
  <c r="BB71" i="20"/>
  <c r="Y70" i="20"/>
  <c r="AC70" i="20"/>
  <c r="W70" i="20"/>
  <c r="AB70" i="20"/>
  <c r="X70" i="20"/>
  <c r="Z70" i="20"/>
  <c r="AV70" i="20"/>
  <c r="BA71" i="20" s="1"/>
  <c r="AX70" i="20"/>
  <c r="M143" i="10"/>
  <c r="L143" i="10"/>
  <c r="D143" i="10" s="1"/>
  <c r="G143" i="10" s="1"/>
  <c r="C143" i="10"/>
  <c r="M143" i="9"/>
  <c r="L143" i="9"/>
  <c r="D143" i="9" s="1"/>
  <c r="G143" i="9" s="1"/>
  <c r="C143" i="9"/>
  <c r="M143" i="12"/>
  <c r="L143" i="12"/>
  <c r="C143" i="12"/>
  <c r="C143" i="11"/>
  <c r="L143" i="11"/>
  <c r="D143" i="11" s="1"/>
  <c r="G143" i="11" s="1"/>
  <c r="I138" i="7"/>
  <c r="I137" i="6"/>
  <c r="M137" i="6"/>
  <c r="L137" i="6"/>
  <c r="L138" i="5"/>
  <c r="D138" i="5" s="1"/>
  <c r="G138" i="5" s="1"/>
  <c r="I138" i="5"/>
  <c r="D137" i="6" l="1"/>
  <c r="G137" i="6" s="1"/>
  <c r="D143" i="12"/>
  <c r="G143" i="12" s="1"/>
  <c r="AA69" i="20"/>
  <c r="AH69" i="20"/>
  <c r="AI69" i="20"/>
  <c r="AJ69" i="20"/>
  <c r="AK69" i="20"/>
  <c r="AL69" i="20"/>
  <c r="AM69" i="20"/>
  <c r="AN69" i="20"/>
  <c r="AO69" i="20"/>
  <c r="AP69" i="20"/>
  <c r="AQ69" i="20"/>
  <c r="AR69" i="20"/>
  <c r="AS69" i="20"/>
  <c r="BC70" i="20" s="1"/>
  <c r="AT69" i="20"/>
  <c r="AU69" i="20"/>
  <c r="AW69" i="20"/>
  <c r="AY69" i="20"/>
  <c r="AZ69" i="20"/>
  <c r="V69" i="20"/>
  <c r="U69" i="20"/>
  <c r="AD69" i="20" s="1"/>
  <c r="M138" i="7"/>
  <c r="L138" i="7"/>
  <c r="D138" i="7" s="1"/>
  <c r="G138" i="7" s="1"/>
  <c r="C138" i="7"/>
  <c r="B69" i="20"/>
  <c r="B70" i="20"/>
  <c r="B71" i="20"/>
  <c r="B72" i="20"/>
  <c r="B73" i="20"/>
  <c r="AC69" i="20" l="1"/>
  <c r="AE69" i="20"/>
  <c r="BD70" i="20"/>
  <c r="BB70" i="20"/>
  <c r="W69" i="20"/>
  <c r="AB69" i="20"/>
  <c r="X69" i="20"/>
  <c r="Z69" i="20"/>
  <c r="BI70" i="20"/>
  <c r="BG70" i="20"/>
  <c r="BI73" i="20"/>
  <c r="BG73" i="20"/>
  <c r="BI72" i="20"/>
  <c r="BG72" i="20"/>
  <c r="BI69" i="20"/>
  <c r="BG69" i="20"/>
  <c r="BI71" i="20"/>
  <c r="BG71" i="20"/>
  <c r="BH72" i="20"/>
  <c r="BF72" i="20"/>
  <c r="BH71" i="20"/>
  <c r="BF71" i="20"/>
  <c r="BH70" i="20"/>
  <c r="BF73" i="20"/>
  <c r="BH73" i="20"/>
  <c r="BH69" i="20"/>
  <c r="BF69" i="20"/>
  <c r="AX69" i="20"/>
  <c r="Y69" i="20"/>
  <c r="AV69" i="20"/>
  <c r="I142" i="9"/>
  <c r="I142" i="11"/>
  <c r="BJ71" i="20" l="1"/>
  <c r="BJ73" i="20"/>
  <c r="BJ72" i="20"/>
  <c r="BJ69" i="20"/>
  <c r="BF70" i="20"/>
  <c r="BJ70" i="20" s="1"/>
  <c r="BA70" i="20"/>
  <c r="AA66" i="20"/>
  <c r="AH66" i="20"/>
  <c r="AI66" i="20"/>
  <c r="AJ66" i="20"/>
  <c r="AK66" i="20"/>
  <c r="AL66" i="20"/>
  <c r="AM66" i="20"/>
  <c r="AN66" i="20"/>
  <c r="AO66" i="20"/>
  <c r="AP66" i="20"/>
  <c r="AQ66" i="20"/>
  <c r="AR66" i="20"/>
  <c r="AS66" i="20"/>
  <c r="BC67" i="20" s="1"/>
  <c r="AT66" i="20"/>
  <c r="AU66" i="20"/>
  <c r="AW66" i="20"/>
  <c r="AY66" i="20"/>
  <c r="AZ66" i="20"/>
  <c r="AA67" i="20"/>
  <c r="AH67" i="20"/>
  <c r="AI67" i="20"/>
  <c r="AJ67" i="20"/>
  <c r="AK67" i="20"/>
  <c r="AL67" i="20"/>
  <c r="AM67" i="20"/>
  <c r="AN67" i="20"/>
  <c r="AO67" i="20"/>
  <c r="AP67" i="20"/>
  <c r="AQ67" i="20"/>
  <c r="AR67" i="20"/>
  <c r="AS67" i="20"/>
  <c r="BC68" i="20" s="1"/>
  <c r="AT67" i="20"/>
  <c r="AU67" i="20"/>
  <c r="AW67" i="20"/>
  <c r="AY67" i="20"/>
  <c r="AZ67" i="20"/>
  <c r="AA68" i="20"/>
  <c r="AH68" i="20"/>
  <c r="AI68" i="20"/>
  <c r="AJ68" i="20"/>
  <c r="AK68" i="20"/>
  <c r="AL68" i="20"/>
  <c r="AM68" i="20"/>
  <c r="AN68" i="20"/>
  <c r="AO68" i="20"/>
  <c r="AP68" i="20"/>
  <c r="AQ68" i="20"/>
  <c r="AR68" i="20"/>
  <c r="AS68" i="20"/>
  <c r="BC69" i="20" s="1"/>
  <c r="AT68" i="20"/>
  <c r="AU68" i="20"/>
  <c r="AW68" i="20"/>
  <c r="AY68" i="20"/>
  <c r="AZ68" i="20"/>
  <c r="U66" i="20"/>
  <c r="AD66" i="20" s="1"/>
  <c r="V66" i="20"/>
  <c r="U67" i="20"/>
  <c r="AD67" i="20" s="1"/>
  <c r="V67" i="20"/>
  <c r="U68" i="20"/>
  <c r="AD68" i="20" s="1"/>
  <c r="V68" i="20"/>
  <c r="AE68" i="20" s="1"/>
  <c r="M137" i="8"/>
  <c r="L137" i="8"/>
  <c r="D137" i="8" s="1"/>
  <c r="G137" i="8" s="1"/>
  <c r="I137" i="8"/>
  <c r="C137" i="8"/>
  <c r="M142" i="12"/>
  <c r="L142" i="12"/>
  <c r="I142" i="12"/>
  <c r="C142" i="12"/>
  <c r="M142" i="10"/>
  <c r="L142" i="10"/>
  <c r="M142" i="9"/>
  <c r="L142" i="9"/>
  <c r="D142" i="9" s="1"/>
  <c r="G142" i="9" s="1"/>
  <c r="I142" i="10"/>
  <c r="C142" i="10"/>
  <c r="C142" i="9"/>
  <c r="C142" i="11"/>
  <c r="L142" i="11"/>
  <c r="D142" i="11" s="1"/>
  <c r="G142" i="11" s="1"/>
  <c r="M137" i="7"/>
  <c r="L137" i="7"/>
  <c r="D137" i="7" s="1"/>
  <c r="G137" i="7" s="1"/>
  <c r="I137" i="7"/>
  <c r="C137" i="7"/>
  <c r="I136" i="6"/>
  <c r="M136" i="6"/>
  <c r="L136" i="6"/>
  <c r="M141" i="5"/>
  <c r="M140" i="5"/>
  <c r="M139" i="5"/>
  <c r="M138" i="5"/>
  <c r="M137" i="5"/>
  <c r="L137" i="5"/>
  <c r="D137" i="5" s="1"/>
  <c r="G137" i="5" s="1"/>
  <c r="I137" i="5"/>
  <c r="D136" i="6" l="1"/>
  <c r="G136" i="6" s="1"/>
  <c r="D142" i="12"/>
  <c r="G142" i="12" s="1"/>
  <c r="AC66" i="20"/>
  <c r="AE66" i="20"/>
  <c r="AC67" i="20"/>
  <c r="AE67" i="20"/>
  <c r="BD68" i="20"/>
  <c r="BB68" i="20"/>
  <c r="BD69" i="20"/>
  <c r="BB69" i="20"/>
  <c r="BD67" i="20"/>
  <c r="BB67" i="20"/>
  <c r="W67" i="20"/>
  <c r="AB67" i="20"/>
  <c r="Y68" i="20"/>
  <c r="AC68" i="20"/>
  <c r="W68" i="20"/>
  <c r="AB68" i="20"/>
  <c r="W66" i="20"/>
  <c r="AB66" i="20"/>
  <c r="X67" i="20"/>
  <c r="Z67" i="20"/>
  <c r="X68" i="20"/>
  <c r="Z68" i="20"/>
  <c r="X66" i="20"/>
  <c r="Z66" i="20"/>
  <c r="AX66" i="20"/>
  <c r="AV68" i="20"/>
  <c r="BA69" i="20" s="1"/>
  <c r="AX68" i="20"/>
  <c r="Y66" i="20"/>
  <c r="AV66" i="20"/>
  <c r="BA67" i="20" s="1"/>
  <c r="AX67" i="20"/>
  <c r="Y67" i="20"/>
  <c r="AV67" i="20"/>
  <c r="BA68" i="20" s="1"/>
  <c r="I141" i="11"/>
  <c r="C141" i="11"/>
  <c r="I141" i="9"/>
  <c r="C141" i="9"/>
  <c r="I140" i="10"/>
  <c r="C141" i="10"/>
  <c r="L139" i="10"/>
  <c r="M139" i="10"/>
  <c r="L140" i="10"/>
  <c r="M140" i="10"/>
  <c r="L141" i="10"/>
  <c r="D141" i="10" s="1"/>
  <c r="G141" i="10" s="1"/>
  <c r="M141" i="10"/>
  <c r="L140" i="9"/>
  <c r="M140" i="9"/>
  <c r="M141" i="9"/>
  <c r="L141" i="9"/>
  <c r="L141" i="11"/>
  <c r="D141" i="11" s="1"/>
  <c r="M141" i="12"/>
  <c r="L141" i="12"/>
  <c r="D141" i="12" s="1"/>
  <c r="I141" i="12"/>
  <c r="C141" i="12"/>
  <c r="M136" i="8"/>
  <c r="L136" i="8"/>
  <c r="D136" i="8" s="1"/>
  <c r="G136" i="8" s="1"/>
  <c r="I136" i="8"/>
  <c r="C136" i="8"/>
  <c r="M136" i="5"/>
  <c r="L136" i="5"/>
  <c r="D136" i="5" s="1"/>
  <c r="G136" i="5" s="1"/>
  <c r="M135" i="6"/>
  <c r="L135" i="6"/>
  <c r="I135" i="6"/>
  <c r="I136" i="5"/>
  <c r="M136" i="7"/>
  <c r="L136" i="7"/>
  <c r="D136" i="7" s="1"/>
  <c r="G136" i="7" s="1"/>
  <c r="C136" i="7"/>
  <c r="I136" i="7"/>
  <c r="D135" i="6" l="1"/>
  <c r="G135" i="6" s="1"/>
  <c r="D140" i="10"/>
  <c r="G140" i="10" s="1"/>
  <c r="C140" i="10"/>
  <c r="I139" i="10"/>
  <c r="I134" i="6"/>
  <c r="L140" i="12"/>
  <c r="M140" i="12"/>
  <c r="D140" i="9"/>
  <c r="G140" i="9" s="1"/>
  <c r="I139" i="9"/>
  <c r="C140" i="9"/>
  <c r="L140" i="11"/>
  <c r="D140" i="11" s="1"/>
  <c r="G140" i="11" s="1"/>
  <c r="I139" i="11"/>
  <c r="C140" i="11"/>
  <c r="I139" i="12"/>
  <c r="C140" i="12"/>
  <c r="M135" i="8"/>
  <c r="L135" i="8"/>
  <c r="D135" i="8" s="1"/>
  <c r="G135" i="8" s="1"/>
  <c r="I135" i="8"/>
  <c r="C135" i="8"/>
  <c r="M135" i="7"/>
  <c r="L135" i="7"/>
  <c r="D135" i="7" s="1"/>
  <c r="G135" i="7" s="1"/>
  <c r="I135" i="7"/>
  <c r="C135" i="7"/>
  <c r="I135" i="5"/>
  <c r="M134" i="6"/>
  <c r="L134" i="6"/>
  <c r="M135" i="5"/>
  <c r="L135" i="5"/>
  <c r="D135" i="5" s="1"/>
  <c r="G135" i="5" s="1"/>
  <c r="D134" i="6" l="1"/>
  <c r="G134" i="6" s="1"/>
  <c r="D140" i="12"/>
  <c r="G140" i="12" s="1"/>
  <c r="D139" i="10"/>
  <c r="G139" i="10" s="1"/>
  <c r="I138" i="10"/>
  <c r="C139" i="10"/>
  <c r="M139" i="9"/>
  <c r="L139" i="9"/>
  <c r="D139" i="9" s="1"/>
  <c r="G139" i="9" s="1"/>
  <c r="C139" i="9"/>
  <c r="L139" i="11"/>
  <c r="D139" i="11" s="1"/>
  <c r="G139" i="11" s="1"/>
  <c r="C138" i="11"/>
  <c r="C139" i="11"/>
  <c r="M139" i="12"/>
  <c r="L139" i="12"/>
  <c r="C139" i="12"/>
  <c r="M134" i="8"/>
  <c r="L134" i="8"/>
  <c r="D134" i="8" s="1"/>
  <c r="G134" i="8" s="1"/>
  <c r="I134" i="8"/>
  <c r="C134" i="8"/>
  <c r="L134" i="5"/>
  <c r="M134" i="5"/>
  <c r="I134" i="5"/>
  <c r="L133" i="6"/>
  <c r="M133" i="6"/>
  <c r="I133" i="6"/>
  <c r="M134" i="7"/>
  <c r="L134" i="7"/>
  <c r="D134" i="7" s="1"/>
  <c r="G134" i="7" s="1"/>
  <c r="I134" i="7"/>
  <c r="C134" i="7"/>
  <c r="D134" i="5"/>
  <c r="G134" i="5" s="1"/>
  <c r="AA64" i="20"/>
  <c r="AH64" i="20"/>
  <c r="AI64" i="20"/>
  <c r="AJ64" i="20"/>
  <c r="AK64" i="20"/>
  <c r="AL64" i="20"/>
  <c r="AM64" i="20"/>
  <c r="AN64" i="20"/>
  <c r="AO64" i="20"/>
  <c r="AP64" i="20"/>
  <c r="AQ64" i="20"/>
  <c r="AR64" i="20"/>
  <c r="AS64" i="20"/>
  <c r="BC65" i="20" s="1"/>
  <c r="AT64" i="20"/>
  <c r="AU64" i="20"/>
  <c r="AW64" i="20"/>
  <c r="AY64" i="20"/>
  <c r="AZ64" i="20"/>
  <c r="AA65" i="20"/>
  <c r="AH65" i="20"/>
  <c r="AI65" i="20"/>
  <c r="AJ65" i="20"/>
  <c r="AK65" i="20"/>
  <c r="AL65" i="20"/>
  <c r="AM65" i="20"/>
  <c r="AN65" i="20"/>
  <c r="AO65" i="20"/>
  <c r="AP65" i="20"/>
  <c r="AQ65" i="20"/>
  <c r="AR65" i="20"/>
  <c r="AS65" i="20"/>
  <c r="BC66" i="20" s="1"/>
  <c r="AT65" i="20"/>
  <c r="AU65" i="20"/>
  <c r="AW65" i="20"/>
  <c r="AY65" i="20"/>
  <c r="AZ65" i="20"/>
  <c r="X8" i="20"/>
  <c r="Y8" i="20"/>
  <c r="X9" i="20"/>
  <c r="Y9" i="20"/>
  <c r="X10" i="20"/>
  <c r="Y10" i="20"/>
  <c r="X11" i="20"/>
  <c r="Y11" i="20"/>
  <c r="X12" i="20"/>
  <c r="Y12" i="20"/>
  <c r="X13" i="20"/>
  <c r="Y13" i="20"/>
  <c r="X14" i="20"/>
  <c r="Y14" i="20"/>
  <c r="X15" i="20"/>
  <c r="Y15" i="20"/>
  <c r="X16" i="20"/>
  <c r="Y16" i="20"/>
  <c r="X17" i="20"/>
  <c r="Y17" i="20"/>
  <c r="X18" i="20"/>
  <c r="Y18" i="20"/>
  <c r="X19" i="20"/>
  <c r="Y19" i="20"/>
  <c r="X20" i="20"/>
  <c r="Y20" i="20"/>
  <c r="X21" i="20"/>
  <c r="Y21" i="20"/>
  <c r="X22" i="20"/>
  <c r="Y22" i="20"/>
  <c r="X23" i="20"/>
  <c r="Y23" i="20"/>
  <c r="X24" i="20"/>
  <c r="Y24" i="20"/>
  <c r="X25" i="20"/>
  <c r="Y25" i="20"/>
  <c r="X26" i="20"/>
  <c r="Y26" i="20"/>
  <c r="X27" i="20"/>
  <c r="Y27" i="20"/>
  <c r="X28" i="20"/>
  <c r="Y28" i="20"/>
  <c r="X29" i="20"/>
  <c r="Y29" i="20"/>
  <c r="X30" i="20"/>
  <c r="Y30" i="20"/>
  <c r="X31" i="20"/>
  <c r="Y31" i="20"/>
  <c r="X32" i="20"/>
  <c r="Y32" i="20"/>
  <c r="X33" i="20"/>
  <c r="Y33" i="20"/>
  <c r="X39" i="20"/>
  <c r="X47" i="20"/>
  <c r="Y47" i="20"/>
  <c r="X48" i="20"/>
  <c r="Y48" i="20"/>
  <c r="X49" i="20"/>
  <c r="Y49" i="20"/>
  <c r="X50" i="20"/>
  <c r="Y50" i="20"/>
  <c r="X51" i="20"/>
  <c r="Y51" i="20"/>
  <c r="X52" i="20"/>
  <c r="Y52" i="20"/>
  <c r="Y7" i="20"/>
  <c r="X7" i="20"/>
  <c r="U64" i="20"/>
  <c r="AD64" i="20" s="1"/>
  <c r="V64" i="20"/>
  <c r="U65" i="20"/>
  <c r="AD65" i="20" s="1"/>
  <c r="V65" i="20"/>
  <c r="D133" i="6" l="1"/>
  <c r="G133" i="6" s="1"/>
  <c r="D139" i="12"/>
  <c r="G139" i="12" s="1"/>
  <c r="AC65" i="20"/>
  <c r="AE65" i="20"/>
  <c r="AC64" i="20"/>
  <c r="AE64" i="20"/>
  <c r="BD66" i="20"/>
  <c r="BB66" i="20"/>
  <c r="BD65" i="20"/>
  <c r="BB65" i="20"/>
  <c r="W65" i="20"/>
  <c r="AB65" i="20"/>
  <c r="W64" i="20"/>
  <c r="AB64" i="20"/>
  <c r="X65" i="20"/>
  <c r="Z65" i="20"/>
  <c r="X64" i="20"/>
  <c r="Z64" i="20"/>
  <c r="AV65" i="20"/>
  <c r="BA66" i="20" s="1"/>
  <c r="Y65" i="20"/>
  <c r="AX65" i="20"/>
  <c r="AX64" i="20"/>
  <c r="AV64" i="20"/>
  <c r="BA65" i="20" s="1"/>
  <c r="Y64" i="20"/>
  <c r="C138" i="10"/>
  <c r="I138" i="9"/>
  <c r="C138" i="9"/>
  <c r="I138" i="11"/>
  <c r="I138" i="12"/>
  <c r="L137" i="10" l="1"/>
  <c r="M137" i="10"/>
  <c r="L138" i="10"/>
  <c r="D138" i="10" s="1"/>
  <c r="G138" i="10" s="1"/>
  <c r="M138" i="10"/>
  <c r="I137" i="10"/>
  <c r="C137" i="10"/>
  <c r="C137" i="9"/>
  <c r="M138" i="9"/>
  <c r="L138" i="9"/>
  <c r="D138" i="9" s="1"/>
  <c r="G138" i="9" s="1"/>
  <c r="M137" i="9"/>
  <c r="L137" i="9"/>
  <c r="D137" i="9" s="1"/>
  <c r="G137" i="9" s="1"/>
  <c r="I137" i="9"/>
  <c r="L138" i="11"/>
  <c r="L137" i="11"/>
  <c r="I137" i="11"/>
  <c r="C137" i="11"/>
  <c r="L132" i="8"/>
  <c r="D132" i="8" s="1"/>
  <c r="G132" i="8" s="1"/>
  <c r="M132" i="8"/>
  <c r="L133" i="8"/>
  <c r="D133" i="8" s="1"/>
  <c r="G133" i="8" s="1"/>
  <c r="M133" i="8"/>
  <c r="I132" i="8"/>
  <c r="I133" i="8"/>
  <c r="C132" i="8"/>
  <c r="C133" i="8"/>
  <c r="I131" i="6"/>
  <c r="L132" i="7"/>
  <c r="D132" i="7" s="1"/>
  <c r="G132" i="7" s="1"/>
  <c r="M132" i="7"/>
  <c r="L133" i="7"/>
  <c r="M133" i="7"/>
  <c r="I133" i="7"/>
  <c r="C132" i="7"/>
  <c r="C133" i="7"/>
  <c r="M130" i="5"/>
  <c r="M131" i="5"/>
  <c r="M133" i="5"/>
  <c r="J133" i="5"/>
  <c r="L133" i="5" s="1"/>
  <c r="D133" i="5" s="1"/>
  <c r="G133" i="5" s="1"/>
  <c r="M132" i="5"/>
  <c r="L132" i="5"/>
  <c r="D132" i="5" s="1"/>
  <c r="G132" i="5" s="1"/>
  <c r="I132" i="6"/>
  <c r="L131" i="6"/>
  <c r="M131" i="6"/>
  <c r="M132" i="6"/>
  <c r="J132" i="6"/>
  <c r="L132" i="6" s="1"/>
  <c r="I133" i="5"/>
  <c r="M137" i="12"/>
  <c r="M138" i="12"/>
  <c r="I136" i="12"/>
  <c r="I137" i="12"/>
  <c r="C137" i="12"/>
  <c r="C138" i="12"/>
  <c r="L138" i="12"/>
  <c r="L137" i="12"/>
  <c r="D137" i="12" s="1"/>
  <c r="I132" i="5"/>
  <c r="D131" i="6" l="1"/>
  <c r="G131" i="6" s="1"/>
  <c r="D132" i="6"/>
  <c r="G132" i="6" s="1"/>
  <c r="D138" i="12"/>
  <c r="G138" i="12" s="1"/>
  <c r="G137" i="12"/>
  <c r="B68" i="20"/>
  <c r="B67" i="20"/>
  <c r="B66" i="20"/>
  <c r="B65" i="20"/>
  <c r="B64" i="20"/>
  <c r="BI66" i="20" l="1"/>
  <c r="BG66" i="20"/>
  <c r="BI67" i="20"/>
  <c r="BG67" i="20"/>
  <c r="BI64" i="20"/>
  <c r="BG64" i="20"/>
  <c r="BI68" i="20"/>
  <c r="BG68" i="20"/>
  <c r="BI65" i="20"/>
  <c r="BG65" i="20"/>
  <c r="BH66" i="20"/>
  <c r="BF66" i="20"/>
  <c r="BH67" i="20"/>
  <c r="BF67" i="20"/>
  <c r="BH64" i="20"/>
  <c r="BF64" i="20"/>
  <c r="BH68" i="20"/>
  <c r="BF68" i="20"/>
  <c r="BF65" i="20"/>
  <c r="BH65" i="20"/>
  <c r="V63" i="20"/>
  <c r="AE63" i="20" s="1"/>
  <c r="U63" i="20"/>
  <c r="AD63" i="20" s="1"/>
  <c r="AA63" i="20"/>
  <c r="AH63" i="20"/>
  <c r="AI63" i="20"/>
  <c r="AJ63" i="20"/>
  <c r="AK63" i="20"/>
  <c r="AL63" i="20"/>
  <c r="AM63" i="20"/>
  <c r="AN63" i="20"/>
  <c r="AO63" i="20"/>
  <c r="AP63" i="20"/>
  <c r="AQ63" i="20"/>
  <c r="AR63" i="20"/>
  <c r="AS63" i="20"/>
  <c r="BC64" i="20" s="1"/>
  <c r="AT63" i="20"/>
  <c r="AU63" i="20"/>
  <c r="AW63" i="20"/>
  <c r="AY63" i="20"/>
  <c r="AZ63" i="20"/>
  <c r="M130" i="6"/>
  <c r="L130" i="6"/>
  <c r="I130" i="6"/>
  <c r="I128" i="6"/>
  <c r="I129" i="8"/>
  <c r="L131" i="5"/>
  <c r="D131" i="5" s="1"/>
  <c r="G131" i="5" s="1"/>
  <c r="I131" i="5"/>
  <c r="I131" i="7"/>
  <c r="M131" i="7"/>
  <c r="L131" i="7"/>
  <c r="D131" i="7" s="1"/>
  <c r="G131" i="7" s="1"/>
  <c r="I131" i="8"/>
  <c r="I130" i="8"/>
  <c r="M131" i="8"/>
  <c r="L131" i="8"/>
  <c r="D131" i="8" s="1"/>
  <c r="G131" i="8" s="1"/>
  <c r="M130" i="8"/>
  <c r="L130" i="8"/>
  <c r="D130" i="8" s="1"/>
  <c r="G130" i="8" s="1"/>
  <c r="C131" i="8"/>
  <c r="M136" i="12"/>
  <c r="L136" i="12"/>
  <c r="M136" i="10"/>
  <c r="L136" i="10"/>
  <c r="D136" i="10" s="1"/>
  <c r="G136" i="10" s="1"/>
  <c r="I136" i="10"/>
  <c r="C136" i="10"/>
  <c r="M136" i="9"/>
  <c r="L136" i="9"/>
  <c r="I136" i="9"/>
  <c r="C136" i="9"/>
  <c r="L136" i="11"/>
  <c r="D136" i="11" s="1"/>
  <c r="G136" i="11" s="1"/>
  <c r="I135" i="11"/>
  <c r="C136" i="11"/>
  <c r="I135" i="12"/>
  <c r="C136" i="12"/>
  <c r="C131" i="7"/>
  <c r="D130" i="6" l="1"/>
  <c r="G130" i="6" s="1"/>
  <c r="D136" i="12"/>
  <c r="G136" i="12" s="1"/>
  <c r="BJ64" i="20"/>
  <c r="BJ66" i="20"/>
  <c r="BJ65" i="20"/>
  <c r="BJ68" i="20"/>
  <c r="BJ67" i="20"/>
  <c r="BD64" i="20"/>
  <c r="BB64" i="20"/>
  <c r="Z63" i="20"/>
  <c r="W63" i="20"/>
  <c r="AB63" i="20"/>
  <c r="Y63" i="20"/>
  <c r="AC63" i="20"/>
  <c r="AV63" i="20"/>
  <c r="BA64" i="20" s="1"/>
  <c r="AX63" i="20"/>
  <c r="X63" i="20"/>
  <c r="AP62" i="20"/>
  <c r="AA62" i="20"/>
  <c r="AQ62" i="20"/>
  <c r="V62" i="20"/>
  <c r="AM62" i="20"/>
  <c r="AU62" i="20"/>
  <c r="AZ62" i="20"/>
  <c r="U62" i="20"/>
  <c r="AD62" i="20" s="1"/>
  <c r="AR62" i="20"/>
  <c r="AS62" i="20"/>
  <c r="BC63" i="20" s="1"/>
  <c r="AW62" i="20"/>
  <c r="AC62" i="20" l="1"/>
  <c r="AE62" i="20"/>
  <c r="BD63" i="20"/>
  <c r="BB63" i="20"/>
  <c r="W62" i="20"/>
  <c r="AB62" i="20"/>
  <c r="X62" i="20"/>
  <c r="Z62" i="20"/>
  <c r="AX62" i="20"/>
  <c r="AV62" i="20"/>
  <c r="BA63" i="20" s="1"/>
  <c r="Y62" i="20"/>
  <c r="AN62" i="20"/>
  <c r="AL62" i="20"/>
  <c r="AO62" i="20"/>
  <c r="AT62" i="20"/>
  <c r="AY62" i="20"/>
  <c r="AK62" i="20"/>
  <c r="AJ62" i="20"/>
  <c r="AI62" i="20"/>
  <c r="AH62" i="20"/>
  <c r="AP61" i="20"/>
  <c r="AA61" i="20"/>
  <c r="AR61" i="20"/>
  <c r="AS61" i="20"/>
  <c r="BC62" i="20" s="1"/>
  <c r="AU61" i="20"/>
  <c r="AW61" i="20"/>
  <c r="AZ61" i="20"/>
  <c r="V61" i="20"/>
  <c r="AM61" i="20"/>
  <c r="U61" i="20"/>
  <c r="AD61" i="20" s="1"/>
  <c r="AQ61" i="20"/>
  <c r="AN61" i="20"/>
  <c r="AK61" i="20"/>
  <c r="AT61" i="20"/>
  <c r="AY61" i="20"/>
  <c r="AL61" i="20"/>
  <c r="AO61" i="20"/>
  <c r="AJ61" i="20"/>
  <c r="AI61" i="20"/>
  <c r="AH61" i="20"/>
  <c r="M135" i="12"/>
  <c r="L135" i="12"/>
  <c r="C135" i="12"/>
  <c r="L135" i="11"/>
  <c r="D135" i="11" s="1"/>
  <c r="G135" i="11" s="1"/>
  <c r="I134" i="11"/>
  <c r="C135" i="11"/>
  <c r="M135" i="9"/>
  <c r="L135" i="9"/>
  <c r="D135" i="9" s="1"/>
  <c r="G135" i="9" s="1"/>
  <c r="I134" i="9"/>
  <c r="C135" i="9"/>
  <c r="M135" i="10"/>
  <c r="L135" i="10"/>
  <c r="I135" i="10"/>
  <c r="C135" i="10"/>
  <c r="M130" i="7"/>
  <c r="L130" i="7"/>
  <c r="I130" i="7"/>
  <c r="C130" i="7"/>
  <c r="I129" i="6"/>
  <c r="M129" i="6"/>
  <c r="L129" i="6"/>
  <c r="C130" i="8"/>
  <c r="M128" i="6"/>
  <c r="L128" i="6"/>
  <c r="L130" i="5"/>
  <c r="D130" i="5" s="1"/>
  <c r="G130" i="5" s="1"/>
  <c r="I130" i="5"/>
  <c r="D128" i="6" l="1"/>
  <c r="G128" i="6" s="1"/>
  <c r="D129" i="6"/>
  <c r="G129" i="6" s="1"/>
  <c r="D135" i="12"/>
  <c r="G135" i="12" s="1"/>
  <c r="AC61" i="20"/>
  <c r="AE61" i="20"/>
  <c r="BD62" i="20"/>
  <c r="BB62" i="20"/>
  <c r="W61" i="20"/>
  <c r="AB61" i="20"/>
  <c r="X61" i="20"/>
  <c r="Z61" i="20"/>
  <c r="AX61" i="20"/>
  <c r="AV61" i="20"/>
  <c r="BA62" i="20" s="1"/>
  <c r="Y61" i="20"/>
  <c r="V60" i="20"/>
  <c r="AE60" i="20" s="1"/>
  <c r="U60" i="20"/>
  <c r="AD60" i="20" s="1"/>
  <c r="M129" i="8"/>
  <c r="L129" i="8"/>
  <c r="D129" i="8" s="1"/>
  <c r="G129" i="8" s="1"/>
  <c r="M128" i="8"/>
  <c r="L128" i="8"/>
  <c r="D128" i="8" s="1"/>
  <c r="G128" i="8" s="1"/>
  <c r="L134" i="10"/>
  <c r="D134" i="10" s="1"/>
  <c r="G134" i="10" s="1"/>
  <c r="M134" i="10"/>
  <c r="I133" i="10"/>
  <c r="C134" i="10"/>
  <c r="I133" i="9"/>
  <c r="C134" i="9"/>
  <c r="L134" i="9"/>
  <c r="D134" i="9" s="1"/>
  <c r="G134" i="9" s="1"/>
  <c r="M134" i="9"/>
  <c r="I128" i="8"/>
  <c r="C128" i="8"/>
  <c r="C129" i="8"/>
  <c r="I128" i="7"/>
  <c r="C129" i="7"/>
  <c r="M129" i="7"/>
  <c r="L129" i="7"/>
  <c r="D129" i="7" s="1"/>
  <c r="G129" i="7" s="1"/>
  <c r="L134" i="11"/>
  <c r="D134" i="11" s="1"/>
  <c r="G134" i="11" s="1"/>
  <c r="I133" i="11"/>
  <c r="C134" i="11"/>
  <c r="M134" i="12"/>
  <c r="L134" i="12"/>
  <c r="I134" i="12"/>
  <c r="C134" i="12"/>
  <c r="I129" i="5"/>
  <c r="L129" i="5"/>
  <c r="D129" i="5" s="1"/>
  <c r="G129" i="5" s="1"/>
  <c r="M129" i="5"/>
  <c r="D134" i="12" l="1"/>
  <c r="G134" i="12" s="1"/>
  <c r="W60" i="20"/>
  <c r="AB60" i="20"/>
  <c r="Y60" i="20"/>
  <c r="AC60" i="20"/>
  <c r="X60" i="20"/>
  <c r="Z60" i="20"/>
  <c r="AA60" i="20"/>
  <c r="AH60" i="20"/>
  <c r="AI60" i="20"/>
  <c r="AJ60" i="20"/>
  <c r="AK60" i="20"/>
  <c r="AL60" i="20"/>
  <c r="AM60" i="20"/>
  <c r="AN60" i="20"/>
  <c r="AO60" i="20"/>
  <c r="AP60" i="20"/>
  <c r="AQ60" i="20"/>
  <c r="AR60" i="20"/>
  <c r="AS60" i="20"/>
  <c r="BC61" i="20" s="1"/>
  <c r="AT60" i="20"/>
  <c r="AU60" i="20"/>
  <c r="AV60" i="20"/>
  <c r="BA61" i="20" s="1"/>
  <c r="AW60" i="20"/>
  <c r="AX60" i="20"/>
  <c r="AY60" i="20"/>
  <c r="AZ60" i="20"/>
  <c r="B59" i="20"/>
  <c r="B60" i="20"/>
  <c r="B61" i="20"/>
  <c r="B62" i="20"/>
  <c r="B63" i="20"/>
  <c r="M133" i="10"/>
  <c r="L133" i="10"/>
  <c r="D133" i="10" s="1"/>
  <c r="G133" i="10" s="1"/>
  <c r="C133" i="10"/>
  <c r="M133" i="9"/>
  <c r="L133" i="9"/>
  <c r="D133" i="9" s="1"/>
  <c r="G133" i="9" s="1"/>
  <c r="C133" i="9"/>
  <c r="M133" i="12"/>
  <c r="L133" i="12"/>
  <c r="I133" i="12"/>
  <c r="C133" i="12"/>
  <c r="C133" i="11"/>
  <c r="L133" i="11"/>
  <c r="D133" i="11" s="1"/>
  <c r="G133" i="11" s="1"/>
  <c r="M128" i="7"/>
  <c r="L128" i="7"/>
  <c r="D128" i="7" s="1"/>
  <c r="G128" i="7" s="1"/>
  <c r="C128" i="7"/>
  <c r="I127" i="6"/>
  <c r="M127" i="6"/>
  <c r="L127" i="6"/>
  <c r="M128" i="5"/>
  <c r="L128" i="5"/>
  <c r="D128" i="5" s="1"/>
  <c r="G128" i="5" s="1"/>
  <c r="I128" i="5"/>
  <c r="AP59" i="20"/>
  <c r="AA59" i="20"/>
  <c r="V59" i="20"/>
  <c r="AM59" i="20"/>
  <c r="AU59" i="20"/>
  <c r="AZ59" i="20"/>
  <c r="U59" i="20"/>
  <c r="AD59" i="20" s="1"/>
  <c r="AR59" i="20"/>
  <c r="AS59" i="20"/>
  <c r="BC60" i="20" s="1"/>
  <c r="AW59" i="20"/>
  <c r="AQ59" i="20"/>
  <c r="AN59" i="20"/>
  <c r="AL59" i="20"/>
  <c r="AO59" i="20"/>
  <c r="AT59" i="20"/>
  <c r="AY59" i="20"/>
  <c r="AK59" i="20"/>
  <c r="AJ59" i="20"/>
  <c r="AI59" i="20"/>
  <c r="AH59" i="20"/>
  <c r="D127" i="6" l="1"/>
  <c r="G127" i="6" s="1"/>
  <c r="D133" i="12"/>
  <c r="G133" i="12" s="1"/>
  <c r="AC59" i="20"/>
  <c r="AE59" i="20"/>
  <c r="BD61" i="20"/>
  <c r="BB61" i="20"/>
  <c r="BD60" i="20"/>
  <c r="BB60" i="20"/>
  <c r="W59" i="20"/>
  <c r="AB59" i="20"/>
  <c r="X59" i="20"/>
  <c r="Z59" i="20"/>
  <c r="BI60" i="20"/>
  <c r="BG60" i="20"/>
  <c r="BI62" i="20"/>
  <c r="BG62" i="20"/>
  <c r="BI61" i="20"/>
  <c r="BG61" i="20"/>
  <c r="BI63" i="20"/>
  <c r="BG63" i="20"/>
  <c r="BI59" i="20"/>
  <c r="BG59" i="20"/>
  <c r="BH62" i="20"/>
  <c r="BF62" i="20"/>
  <c r="BF61" i="20"/>
  <c r="BH61" i="20"/>
  <c r="BH60" i="20"/>
  <c r="BH63" i="20"/>
  <c r="BF63" i="20"/>
  <c r="BF59" i="20"/>
  <c r="BH59" i="20"/>
  <c r="AV59" i="20"/>
  <c r="Y59" i="20"/>
  <c r="AX59" i="20"/>
  <c r="I132" i="10"/>
  <c r="I132" i="11"/>
  <c r="I132" i="9"/>
  <c r="I132" i="12"/>
  <c r="BJ63" i="20" l="1"/>
  <c r="BJ62" i="20"/>
  <c r="BJ61" i="20"/>
  <c r="BJ59" i="20"/>
  <c r="BF60" i="20"/>
  <c r="BJ60" i="20" s="1"/>
  <c r="BA60" i="20"/>
  <c r="M132" i="10"/>
  <c r="L132" i="10"/>
  <c r="D132" i="10" s="1"/>
  <c r="G132" i="10" s="1"/>
  <c r="I131" i="10"/>
  <c r="C132" i="10"/>
  <c r="M132" i="9"/>
  <c r="L132" i="9"/>
  <c r="D132" i="9" s="1"/>
  <c r="G132" i="9" s="1"/>
  <c r="I131" i="9"/>
  <c r="C132" i="9"/>
  <c r="L132" i="11"/>
  <c r="D132" i="11" s="1"/>
  <c r="G132" i="11" s="1"/>
  <c r="C132" i="11"/>
  <c r="M132" i="12"/>
  <c r="L132" i="12"/>
  <c r="C132" i="12"/>
  <c r="M127" i="8"/>
  <c r="L127" i="8"/>
  <c r="D127" i="8" s="1"/>
  <c r="G127" i="8" s="1"/>
  <c r="I127" i="8"/>
  <c r="C127" i="8"/>
  <c r="M127" i="7"/>
  <c r="L127" i="7"/>
  <c r="D127" i="7" s="1"/>
  <c r="G127" i="7" s="1"/>
  <c r="I127" i="7"/>
  <c r="C127" i="7"/>
  <c r="M126" i="6"/>
  <c r="L126" i="6"/>
  <c r="I126" i="6"/>
  <c r="M125" i="5"/>
  <c r="M126" i="5"/>
  <c r="M127" i="5"/>
  <c r="L127" i="5"/>
  <c r="D127" i="5" s="1"/>
  <c r="G127" i="5" s="1"/>
  <c r="I127" i="5"/>
  <c r="D126" i="6" l="1"/>
  <c r="G126" i="6" s="1"/>
  <c r="D132" i="12"/>
  <c r="G132" i="12" s="1"/>
  <c r="AU8" i="20"/>
  <c r="AU9" i="20"/>
  <c r="AU10" i="20"/>
  <c r="AU11" i="20"/>
  <c r="AU12" i="20"/>
  <c r="AU13" i="20"/>
  <c r="AU14" i="20"/>
  <c r="AU15" i="20"/>
  <c r="AU16" i="20"/>
  <c r="AU17" i="20"/>
  <c r="AU18" i="20"/>
  <c r="AU19" i="20"/>
  <c r="AU20" i="20"/>
  <c r="AU21" i="20"/>
  <c r="AU22" i="20"/>
  <c r="AU23" i="20"/>
  <c r="AU24" i="20"/>
  <c r="AU25" i="20"/>
  <c r="AU26" i="20"/>
  <c r="AU27" i="20"/>
  <c r="AU28" i="20"/>
  <c r="AU29" i="20"/>
  <c r="AU30" i="20"/>
  <c r="AU31" i="20"/>
  <c r="AU32" i="20"/>
  <c r="AU33" i="20"/>
  <c r="AU34" i="20"/>
  <c r="AU35" i="20"/>
  <c r="AU36" i="20"/>
  <c r="AU37" i="20"/>
  <c r="AU38" i="20"/>
  <c r="AU39" i="20"/>
  <c r="AU40" i="20"/>
  <c r="AU41" i="20"/>
  <c r="AU42" i="20"/>
  <c r="AU43" i="20"/>
  <c r="AU44" i="20"/>
  <c r="AU45" i="20"/>
  <c r="AU46" i="20"/>
  <c r="AU47" i="20"/>
  <c r="AU48" i="20"/>
  <c r="AU49" i="20"/>
  <c r="AU50" i="20"/>
  <c r="AU51" i="20"/>
  <c r="AU52" i="20"/>
  <c r="AU53" i="20"/>
  <c r="AU54" i="20"/>
  <c r="AU55" i="20"/>
  <c r="AU56" i="20"/>
  <c r="AU57" i="20"/>
  <c r="AU58" i="20"/>
  <c r="AU7" i="20"/>
  <c r="V58" i="20"/>
  <c r="AE58" i="20" s="1"/>
  <c r="U58" i="20"/>
  <c r="AD58" i="20" s="1"/>
  <c r="AA58" i="20"/>
  <c r="AH58" i="20"/>
  <c r="AI58" i="20"/>
  <c r="AJ58" i="20"/>
  <c r="AK58" i="20"/>
  <c r="AL58" i="20"/>
  <c r="AM58" i="20"/>
  <c r="AN58" i="20"/>
  <c r="AO58" i="20"/>
  <c r="AP58" i="20"/>
  <c r="AQ58" i="20"/>
  <c r="AR58" i="20"/>
  <c r="AS58" i="20"/>
  <c r="BC59" i="20" s="1"/>
  <c r="AT58" i="20"/>
  <c r="AW58" i="20"/>
  <c r="AY58" i="20"/>
  <c r="AZ58" i="20"/>
  <c r="BD59" i="20" l="1"/>
  <c r="BB59" i="20"/>
  <c r="W58" i="20"/>
  <c r="AB58" i="20"/>
  <c r="Y58" i="20"/>
  <c r="AC58" i="20"/>
  <c r="Z58" i="20"/>
  <c r="AX58" i="20"/>
  <c r="X58" i="20"/>
  <c r="AV58" i="20"/>
  <c r="BA59" i="20" s="1"/>
  <c r="M131" i="10"/>
  <c r="L131" i="10"/>
  <c r="D131" i="10" s="1"/>
  <c r="G131" i="10" s="1"/>
  <c r="I130" i="10"/>
  <c r="C131" i="10"/>
  <c r="L131" i="9"/>
  <c r="D131" i="9" s="1"/>
  <c r="G131" i="9" s="1"/>
  <c r="M131" i="9"/>
  <c r="I130" i="9"/>
  <c r="C131" i="9"/>
  <c r="L131" i="11"/>
  <c r="F130" i="11" s="1"/>
  <c r="I131" i="11"/>
  <c r="C131" i="11"/>
  <c r="M131" i="12"/>
  <c r="L131" i="12"/>
  <c r="I131" i="12"/>
  <c r="I130" i="12"/>
  <c r="C131" i="12"/>
  <c r="I126" i="7"/>
  <c r="M126" i="8"/>
  <c r="L126" i="8"/>
  <c r="D126" i="8" s="1"/>
  <c r="G126" i="8" s="1"/>
  <c r="I126" i="8"/>
  <c r="C126" i="8"/>
  <c r="I125" i="6"/>
  <c r="M125" i="6"/>
  <c r="L125" i="6"/>
  <c r="L126" i="5"/>
  <c r="D126" i="5" s="1"/>
  <c r="G126" i="5" s="1"/>
  <c r="I126" i="5"/>
  <c r="D125" i="6" l="1"/>
  <c r="G125" i="6" s="1"/>
  <c r="D131" i="12"/>
  <c r="G131" i="12" s="1"/>
  <c r="D131" i="11"/>
  <c r="G131" i="11" s="1"/>
  <c r="I130" i="11"/>
  <c r="V57" i="20"/>
  <c r="AE57" i="20" s="1"/>
  <c r="U57" i="20"/>
  <c r="AD57" i="20" s="1"/>
  <c r="M126" i="7"/>
  <c r="L126" i="7"/>
  <c r="D126" i="7" s="1"/>
  <c r="G126" i="7" s="1"/>
  <c r="C126" i="7"/>
  <c r="W57" i="20" l="1"/>
  <c r="AB57" i="20"/>
  <c r="Y57" i="20"/>
  <c r="AC57" i="20"/>
  <c r="X57" i="20"/>
  <c r="Z57" i="20"/>
  <c r="AA57" i="20"/>
  <c r="AH57" i="20"/>
  <c r="AI57" i="20"/>
  <c r="AJ57" i="20"/>
  <c r="AK57" i="20"/>
  <c r="AL57" i="20"/>
  <c r="AM57" i="20"/>
  <c r="AN57" i="20"/>
  <c r="AO57" i="20"/>
  <c r="AP57" i="20"/>
  <c r="AQ57" i="20"/>
  <c r="AR57" i="20"/>
  <c r="AS57" i="20"/>
  <c r="BC58" i="20" s="1"/>
  <c r="AT57" i="20"/>
  <c r="AV57" i="20"/>
  <c r="BA58" i="20" s="1"/>
  <c r="AW57" i="20"/>
  <c r="AX57" i="20"/>
  <c r="AY57" i="20"/>
  <c r="AZ57" i="20"/>
  <c r="BD58" i="20" l="1"/>
  <c r="BB58" i="20"/>
  <c r="I124" i="6"/>
  <c r="M125" i="7"/>
  <c r="L125" i="7"/>
  <c r="D125" i="7" s="1"/>
  <c r="G125" i="7" s="1"/>
  <c r="M130" i="12"/>
  <c r="L130" i="12"/>
  <c r="I129" i="12"/>
  <c r="C130" i="12"/>
  <c r="M125" i="8"/>
  <c r="L125" i="8"/>
  <c r="D125" i="8" s="1"/>
  <c r="G125" i="8" s="1"/>
  <c r="I125" i="8"/>
  <c r="C125" i="8"/>
  <c r="M130" i="10"/>
  <c r="L130" i="10"/>
  <c r="D130" i="10" s="1"/>
  <c r="G130" i="10" s="1"/>
  <c r="I129" i="10"/>
  <c r="C130" i="10"/>
  <c r="M130" i="9"/>
  <c r="L130" i="9"/>
  <c r="D130" i="9" s="1"/>
  <c r="G130" i="9" s="1"/>
  <c r="I129" i="9"/>
  <c r="C130" i="9"/>
  <c r="L130" i="11"/>
  <c r="D130" i="11" s="1"/>
  <c r="G130" i="11" s="1"/>
  <c r="C130" i="11"/>
  <c r="I125" i="7"/>
  <c r="C125" i="7"/>
  <c r="M124" i="6"/>
  <c r="L124" i="6"/>
  <c r="I125" i="5"/>
  <c r="L125" i="5"/>
  <c r="D125" i="5" s="1"/>
  <c r="G125" i="5" s="1"/>
  <c r="D124" i="6" l="1"/>
  <c r="G124" i="6" s="1"/>
  <c r="D130" i="12"/>
  <c r="G130" i="12" s="1"/>
  <c r="U56" i="20"/>
  <c r="AD56" i="20" s="1"/>
  <c r="V56" i="20"/>
  <c r="AE56" i="20" s="1"/>
  <c r="AA56" i="20"/>
  <c r="AH56" i="20"/>
  <c r="AI56" i="20"/>
  <c r="AJ56" i="20"/>
  <c r="AK56" i="20"/>
  <c r="AL56" i="20"/>
  <c r="AM56" i="20"/>
  <c r="AN56" i="20"/>
  <c r="AO56" i="20"/>
  <c r="AP56" i="20"/>
  <c r="AQ56" i="20"/>
  <c r="AR56" i="20"/>
  <c r="AS56" i="20"/>
  <c r="BC57" i="20" s="1"/>
  <c r="AT56" i="20"/>
  <c r="AW56" i="20"/>
  <c r="AY56" i="20"/>
  <c r="AZ56" i="20"/>
  <c r="BD57" i="20" l="1"/>
  <c r="BB57" i="20"/>
  <c r="Y56" i="20"/>
  <c r="AC56" i="20"/>
  <c r="W56" i="20"/>
  <c r="AB56" i="20"/>
  <c r="X56" i="20"/>
  <c r="Z56" i="20"/>
  <c r="AX56" i="20"/>
  <c r="AV56" i="20"/>
  <c r="BA57" i="20" s="1"/>
  <c r="M129" i="10"/>
  <c r="L129" i="10"/>
  <c r="D129" i="10" s="1"/>
  <c r="G129" i="10" s="1"/>
  <c r="C129" i="10"/>
  <c r="L129" i="11"/>
  <c r="I129" i="11"/>
  <c r="C129" i="11"/>
  <c r="I123" i="6"/>
  <c r="L124" i="7"/>
  <c r="D124" i="7" s="1"/>
  <c r="G124" i="7" s="1"/>
  <c r="M124" i="7"/>
  <c r="I124" i="7"/>
  <c r="C124" i="7"/>
  <c r="I124" i="8"/>
  <c r="C124" i="8"/>
  <c r="M124" i="8"/>
  <c r="L124" i="8"/>
  <c r="D124" i="8" s="1"/>
  <c r="G124" i="8" s="1"/>
  <c r="M129" i="9"/>
  <c r="L129" i="9"/>
  <c r="D129" i="9" s="1"/>
  <c r="G129" i="9" s="1"/>
  <c r="C129" i="9"/>
  <c r="M128" i="12"/>
  <c r="M129" i="12"/>
  <c r="L129" i="12"/>
  <c r="I128" i="12"/>
  <c r="C129" i="12"/>
  <c r="M123" i="6"/>
  <c r="L123" i="6"/>
  <c r="M123" i="5"/>
  <c r="M124" i="5"/>
  <c r="L124" i="5"/>
  <c r="D124" i="5" s="1"/>
  <c r="G124" i="5" s="1"/>
  <c r="I124" i="5"/>
  <c r="D123" i="6" l="1"/>
  <c r="G123" i="6" s="1"/>
  <c r="D129" i="12"/>
  <c r="G129" i="12" s="1"/>
  <c r="U55" i="20"/>
  <c r="AD55" i="20" s="1"/>
  <c r="V55" i="20"/>
  <c r="AE55" i="20" s="1"/>
  <c r="Y55" i="20" l="1"/>
  <c r="AC55" i="20"/>
  <c r="W55" i="20"/>
  <c r="AB55" i="20"/>
  <c r="X55" i="20"/>
  <c r="Z55" i="20"/>
  <c r="AA55" i="20"/>
  <c r="AH55" i="20"/>
  <c r="AI55" i="20"/>
  <c r="AJ55" i="20"/>
  <c r="AK55" i="20"/>
  <c r="AL55" i="20"/>
  <c r="AM55" i="20"/>
  <c r="AN55" i="20"/>
  <c r="AO55" i="20"/>
  <c r="AP55" i="20"/>
  <c r="AQ55" i="20"/>
  <c r="AR55" i="20"/>
  <c r="AS55" i="20"/>
  <c r="BC56" i="20" s="1"/>
  <c r="AT55" i="20"/>
  <c r="AV55" i="20"/>
  <c r="BA56" i="20" s="1"/>
  <c r="AW55" i="20"/>
  <c r="AX55" i="20"/>
  <c r="AY55" i="20"/>
  <c r="AZ55" i="20"/>
  <c r="BD56" i="20" l="1"/>
  <c r="BB56" i="20"/>
  <c r="M128" i="10"/>
  <c r="L128" i="10"/>
  <c r="D128" i="10" s="1"/>
  <c r="G128" i="10" s="1"/>
  <c r="I128" i="10"/>
  <c r="C128" i="10"/>
  <c r="M128" i="9"/>
  <c r="L128" i="9"/>
  <c r="D128" i="9" s="1"/>
  <c r="G128" i="9" s="1"/>
  <c r="I128" i="9"/>
  <c r="C128" i="9"/>
  <c r="L128" i="11"/>
  <c r="D128" i="11" s="1"/>
  <c r="G128" i="11" s="1"/>
  <c r="C128" i="11"/>
  <c r="M123" i="8"/>
  <c r="L123" i="8"/>
  <c r="D123" i="8" s="1"/>
  <c r="G123" i="8" s="1"/>
  <c r="I123" i="8"/>
  <c r="C123" i="8"/>
  <c r="M123" i="7"/>
  <c r="L123" i="7"/>
  <c r="D123" i="7" s="1"/>
  <c r="G123" i="7" s="1"/>
  <c r="I123" i="7"/>
  <c r="C123" i="7"/>
  <c r="M122" i="6"/>
  <c r="L122" i="6"/>
  <c r="I122" i="6"/>
  <c r="L123" i="5"/>
  <c r="D123" i="5" s="1"/>
  <c r="G123" i="5" s="1"/>
  <c r="I123" i="5"/>
  <c r="L128" i="12"/>
  <c r="C128" i="12"/>
  <c r="D122" i="6" l="1"/>
  <c r="G122" i="6" s="1"/>
  <c r="D128" i="12"/>
  <c r="G128" i="12" s="1"/>
  <c r="U54" i="20"/>
  <c r="AD54" i="20" s="1"/>
  <c r="V54" i="20"/>
  <c r="AA54" i="20"/>
  <c r="AH54" i="20"/>
  <c r="AI54" i="20"/>
  <c r="AJ54" i="20"/>
  <c r="AK54" i="20"/>
  <c r="AL54" i="20"/>
  <c r="AM54" i="20"/>
  <c r="AN54" i="20"/>
  <c r="AO54" i="20"/>
  <c r="AP54" i="20"/>
  <c r="AQ54" i="20"/>
  <c r="AR54" i="20"/>
  <c r="AS54" i="20"/>
  <c r="BC55" i="20" s="1"/>
  <c r="AT54" i="20"/>
  <c r="AW54" i="20"/>
  <c r="AY54" i="20"/>
  <c r="AZ54" i="20"/>
  <c r="B54" i="20"/>
  <c r="B55" i="20"/>
  <c r="B56" i="20"/>
  <c r="B57" i="20"/>
  <c r="B58" i="20"/>
  <c r="AC54" i="20" l="1"/>
  <c r="AE54" i="20"/>
  <c r="BD55" i="20"/>
  <c r="BB55" i="20"/>
  <c r="W54" i="20"/>
  <c r="AB54" i="20"/>
  <c r="Z54" i="20"/>
  <c r="BI58" i="20"/>
  <c r="BG58" i="20"/>
  <c r="BI54" i="20"/>
  <c r="BG54" i="20"/>
  <c r="BI55" i="20"/>
  <c r="BG55" i="20"/>
  <c r="BI57" i="20"/>
  <c r="BG57" i="20"/>
  <c r="BI56" i="20"/>
  <c r="BG56" i="20"/>
  <c r="BH54" i="20"/>
  <c r="BF54" i="20"/>
  <c r="BH57" i="20"/>
  <c r="BF57" i="20"/>
  <c r="BH56" i="20"/>
  <c r="BF56" i="20"/>
  <c r="BH58" i="20"/>
  <c r="BF58" i="20"/>
  <c r="BH55" i="20"/>
  <c r="AV54" i="20"/>
  <c r="Y54" i="20"/>
  <c r="AX54" i="20"/>
  <c r="X54" i="20"/>
  <c r="M127" i="10"/>
  <c r="L127" i="10"/>
  <c r="D127" i="10" s="1"/>
  <c r="G127" i="10" s="1"/>
  <c r="I127" i="10"/>
  <c r="C127" i="10"/>
  <c r="M127" i="9"/>
  <c r="L127" i="9"/>
  <c r="I127" i="9"/>
  <c r="C127" i="9"/>
  <c r="L127" i="11"/>
  <c r="I127" i="11"/>
  <c r="C127" i="11"/>
  <c r="L127" i="12"/>
  <c r="D127" i="12" s="1"/>
  <c r="I127" i="12"/>
  <c r="C127" i="12"/>
  <c r="M122" i="8"/>
  <c r="L122" i="8"/>
  <c r="D122" i="8" s="1"/>
  <c r="G122" i="8" s="1"/>
  <c r="I122" i="8"/>
  <c r="C122" i="8"/>
  <c r="M119" i="7"/>
  <c r="M120" i="7"/>
  <c r="M121" i="7"/>
  <c r="L119" i="7"/>
  <c r="L120" i="7"/>
  <c r="L121" i="7"/>
  <c r="L122" i="7"/>
  <c r="D122" i="7" s="1"/>
  <c r="G122" i="7" s="1"/>
  <c r="M122" i="7"/>
  <c r="I122" i="7"/>
  <c r="C122" i="7"/>
  <c r="I121" i="6"/>
  <c r="M121" i="6"/>
  <c r="L121" i="6"/>
  <c r="M122" i="5"/>
  <c r="L122" i="5"/>
  <c r="D122" i="5" s="1"/>
  <c r="G122" i="5" s="1"/>
  <c r="I122" i="5"/>
  <c r="D121" i="6" l="1"/>
  <c r="G121" i="6" s="1"/>
  <c r="BJ54" i="20"/>
  <c r="BJ56" i="20"/>
  <c r="BJ58" i="20"/>
  <c r="BJ57" i="20"/>
  <c r="BF55" i="20"/>
  <c r="BJ55" i="20" s="1"/>
  <c r="BA55" i="20"/>
  <c r="V53" i="20"/>
  <c r="AE53" i="20" s="1"/>
  <c r="U53" i="20"/>
  <c r="AD53" i="20" s="1"/>
  <c r="AO9" i="20"/>
  <c r="AO10" i="20"/>
  <c r="AO11" i="20"/>
  <c r="AO12" i="20"/>
  <c r="AO13" i="20"/>
  <c r="AO14" i="20"/>
  <c r="AO15" i="20"/>
  <c r="AO16" i="20"/>
  <c r="AO17" i="20"/>
  <c r="AO18" i="20"/>
  <c r="AO19" i="20"/>
  <c r="AO20" i="20"/>
  <c r="AO21" i="20"/>
  <c r="AO22" i="20"/>
  <c r="AO23" i="20"/>
  <c r="AO24" i="20"/>
  <c r="AO25" i="20"/>
  <c r="AO26" i="20"/>
  <c r="AO27" i="20"/>
  <c r="AO28" i="20"/>
  <c r="AO29" i="20"/>
  <c r="AO30" i="20"/>
  <c r="AO31" i="20"/>
  <c r="AO32" i="20"/>
  <c r="AO33" i="20"/>
  <c r="AO34" i="20"/>
  <c r="AO35" i="20"/>
  <c r="AO36" i="20"/>
  <c r="AO37" i="20"/>
  <c r="AO38" i="20"/>
  <c r="AO39" i="20"/>
  <c r="AO40" i="20"/>
  <c r="AO41" i="20"/>
  <c r="AO42" i="20"/>
  <c r="AO43" i="20"/>
  <c r="AO44" i="20"/>
  <c r="AO45" i="20"/>
  <c r="AO46" i="20"/>
  <c r="AO47" i="20"/>
  <c r="AO48" i="20"/>
  <c r="AO49" i="20"/>
  <c r="AO50" i="20"/>
  <c r="AO51" i="20"/>
  <c r="AO52" i="20"/>
  <c r="AO53" i="20"/>
  <c r="AO8" i="20"/>
  <c r="AP9" i="20"/>
  <c r="AP10" i="20"/>
  <c r="AP11" i="20"/>
  <c r="AP12" i="20"/>
  <c r="AP13" i="20"/>
  <c r="AP14" i="20"/>
  <c r="AP15" i="20"/>
  <c r="AP16" i="20"/>
  <c r="AP17" i="20"/>
  <c r="AP18" i="20"/>
  <c r="AP19" i="20"/>
  <c r="AP20" i="20"/>
  <c r="AP21" i="20"/>
  <c r="AP22" i="20"/>
  <c r="AP23" i="20"/>
  <c r="AP24" i="20"/>
  <c r="AP25" i="20"/>
  <c r="AP26" i="20"/>
  <c r="AP27" i="20"/>
  <c r="AP28" i="20"/>
  <c r="AP29" i="20"/>
  <c r="AP30" i="20"/>
  <c r="AP31" i="20"/>
  <c r="AP32" i="20"/>
  <c r="AP33" i="20"/>
  <c r="AP34" i="20"/>
  <c r="AP35" i="20"/>
  <c r="AP36" i="20"/>
  <c r="AP37" i="20"/>
  <c r="AP38" i="20"/>
  <c r="AP39" i="20"/>
  <c r="AP40" i="20"/>
  <c r="AP41" i="20"/>
  <c r="AP42" i="20"/>
  <c r="AP43" i="20"/>
  <c r="AP44" i="20"/>
  <c r="AP45" i="20"/>
  <c r="AP46" i="20"/>
  <c r="AP47" i="20"/>
  <c r="AP48" i="20"/>
  <c r="AP49" i="20"/>
  <c r="AP50" i="20"/>
  <c r="AP51" i="20"/>
  <c r="AP52" i="20"/>
  <c r="AP53" i="20"/>
  <c r="AP8" i="20"/>
  <c r="AA50" i="20"/>
  <c r="AH50" i="20"/>
  <c r="AI50" i="20"/>
  <c r="AJ50" i="20"/>
  <c r="AK50" i="20"/>
  <c r="AL50" i="20"/>
  <c r="AM50" i="20"/>
  <c r="AN50" i="20"/>
  <c r="AQ50" i="20"/>
  <c r="AR50" i="20"/>
  <c r="AS50" i="20"/>
  <c r="BC51" i="20" s="1"/>
  <c r="AT50" i="20"/>
  <c r="AV50" i="20"/>
  <c r="BA51" i="20" s="1"/>
  <c r="AW50" i="20"/>
  <c r="AX50" i="20"/>
  <c r="AY50" i="20"/>
  <c r="AZ50" i="20"/>
  <c r="AA51" i="20"/>
  <c r="AH51" i="20"/>
  <c r="AI51" i="20"/>
  <c r="AJ51" i="20"/>
  <c r="AK51" i="20"/>
  <c r="AL51" i="20"/>
  <c r="AM51" i="20"/>
  <c r="AN51" i="20"/>
  <c r="AQ51" i="20"/>
  <c r="AR51" i="20"/>
  <c r="AS51" i="20"/>
  <c r="BC52" i="20" s="1"/>
  <c r="AT51" i="20"/>
  <c r="AV51" i="20"/>
  <c r="BA52" i="20" s="1"/>
  <c r="AW51" i="20"/>
  <c r="AX51" i="20"/>
  <c r="AY51" i="20"/>
  <c r="AZ51" i="20"/>
  <c r="AA52" i="20"/>
  <c r="AH52" i="20"/>
  <c r="AI52" i="20"/>
  <c r="AJ52" i="20"/>
  <c r="AK52" i="20"/>
  <c r="AL52" i="20"/>
  <c r="AM52" i="20"/>
  <c r="AN52" i="20"/>
  <c r="AQ52" i="20"/>
  <c r="AR52" i="20"/>
  <c r="AS52" i="20"/>
  <c r="BC53" i="20" s="1"/>
  <c r="AT52" i="20"/>
  <c r="AV52" i="20"/>
  <c r="BA53" i="20" s="1"/>
  <c r="AW52" i="20"/>
  <c r="AX52" i="20"/>
  <c r="AY52" i="20"/>
  <c r="AZ52" i="20"/>
  <c r="AA53" i="20"/>
  <c r="AH53" i="20"/>
  <c r="AI53" i="20"/>
  <c r="AJ53" i="20"/>
  <c r="AK53" i="20"/>
  <c r="AL53" i="20"/>
  <c r="AM53" i="20"/>
  <c r="AN53" i="20"/>
  <c r="AQ53" i="20"/>
  <c r="AR53" i="20"/>
  <c r="AS53" i="20"/>
  <c r="BC54" i="20" s="1"/>
  <c r="AT53" i="20"/>
  <c r="AW53" i="20"/>
  <c r="AY53" i="20"/>
  <c r="AZ53" i="20"/>
  <c r="BD52" i="20" l="1"/>
  <c r="BB52" i="20"/>
  <c r="BD51" i="20"/>
  <c r="BB51" i="20"/>
  <c r="BD54" i="20"/>
  <c r="BB54" i="20"/>
  <c r="BD53" i="20"/>
  <c r="BB53" i="20"/>
  <c r="Y53" i="20"/>
  <c r="AC53" i="20"/>
  <c r="AV53" i="20"/>
  <c r="BA54" i="20" s="1"/>
  <c r="W53" i="20"/>
  <c r="AB53" i="20"/>
  <c r="Z53" i="20"/>
  <c r="AX53" i="20"/>
  <c r="X53" i="20"/>
  <c r="M126" i="10"/>
  <c r="L126" i="10"/>
  <c r="D126" i="10" s="1"/>
  <c r="G126" i="10" s="1"/>
  <c r="I126" i="10"/>
  <c r="C126" i="10"/>
  <c r="L126" i="9"/>
  <c r="D126" i="9" s="1"/>
  <c r="G126" i="9" s="1"/>
  <c r="M126" i="9"/>
  <c r="I125" i="9"/>
  <c r="C126" i="9"/>
  <c r="L126" i="11"/>
  <c r="D126" i="11" s="1"/>
  <c r="G126" i="11" s="1"/>
  <c r="I124" i="11"/>
  <c r="C126" i="11"/>
  <c r="C119" i="7"/>
  <c r="C120" i="7"/>
  <c r="C121" i="7"/>
  <c r="I121" i="7"/>
  <c r="M121" i="8"/>
  <c r="L121" i="8"/>
  <c r="D121" i="8" s="1"/>
  <c r="G121" i="8" s="1"/>
  <c r="I119" i="8"/>
  <c r="M120" i="8"/>
  <c r="L120" i="8"/>
  <c r="D120" i="8" s="1"/>
  <c r="G120" i="8" s="1"/>
  <c r="M119" i="8"/>
  <c r="L119" i="8"/>
  <c r="D119" i="8" s="1"/>
  <c r="G119" i="8" s="1"/>
  <c r="M118" i="8"/>
  <c r="L118" i="8"/>
  <c r="I121" i="8"/>
  <c r="C121" i="8"/>
  <c r="I125" i="12"/>
  <c r="C126" i="12"/>
  <c r="L126" i="12"/>
  <c r="I118" i="6"/>
  <c r="M120" i="6"/>
  <c r="L120" i="6"/>
  <c r="M119" i="6"/>
  <c r="L119" i="6"/>
  <c r="M118" i="6"/>
  <c r="L118" i="6"/>
  <c r="I119" i="6"/>
  <c r="I120" i="6"/>
  <c r="M121" i="5"/>
  <c r="L121" i="5"/>
  <c r="D121" i="5" s="1"/>
  <c r="G121" i="5" s="1"/>
  <c r="I121" i="5"/>
  <c r="D120" i="6" l="1"/>
  <c r="G120" i="6" s="1"/>
  <c r="D119" i="6"/>
  <c r="G119" i="6" s="1"/>
  <c r="D118" i="6"/>
  <c r="G118" i="6" s="1"/>
  <c r="D126" i="12"/>
  <c r="G126" i="12" s="1"/>
  <c r="I120" i="8"/>
  <c r="C119" i="8"/>
  <c r="C120" i="8"/>
  <c r="L124" i="11"/>
  <c r="L125" i="11"/>
  <c r="I125" i="11"/>
  <c r="C124" i="11"/>
  <c r="C125" i="11"/>
  <c r="L125" i="9"/>
  <c r="D125" i="9" s="1"/>
  <c r="G125" i="9" s="1"/>
  <c r="M125" i="9"/>
  <c r="L124" i="10"/>
  <c r="M124" i="10"/>
  <c r="L125" i="10"/>
  <c r="M125" i="10"/>
  <c r="I125" i="10"/>
  <c r="C124" i="10"/>
  <c r="C125" i="10"/>
  <c r="M124" i="9"/>
  <c r="L124" i="9"/>
  <c r="I124" i="9"/>
  <c r="C124" i="9"/>
  <c r="C125" i="9"/>
  <c r="L124" i="12"/>
  <c r="D124" i="12" s="1"/>
  <c r="L125" i="12"/>
  <c r="I124" i="12"/>
  <c r="C124" i="12"/>
  <c r="C125" i="12"/>
  <c r="L119" i="5"/>
  <c r="D119" i="5" s="1"/>
  <c r="G119" i="5" s="1"/>
  <c r="M119" i="5"/>
  <c r="L120" i="5"/>
  <c r="D120" i="5" s="1"/>
  <c r="G120" i="5" s="1"/>
  <c r="M120" i="5"/>
  <c r="I119" i="5"/>
  <c r="I120" i="5"/>
  <c r="D125" i="12" l="1"/>
  <c r="G125" i="12" s="1"/>
  <c r="AA48" i="20"/>
  <c r="AH48" i="20"/>
  <c r="AI48" i="20"/>
  <c r="AJ48" i="20"/>
  <c r="AK48" i="20"/>
  <c r="AL48" i="20"/>
  <c r="AM48" i="20"/>
  <c r="AN48" i="20"/>
  <c r="AQ48" i="20"/>
  <c r="AR48" i="20"/>
  <c r="AS48" i="20"/>
  <c r="BC49" i="20" s="1"/>
  <c r="AT48" i="20"/>
  <c r="AV48" i="20"/>
  <c r="BA49" i="20" s="1"/>
  <c r="AW48" i="20"/>
  <c r="AX48" i="20"/>
  <c r="AY48" i="20"/>
  <c r="AZ48" i="20"/>
  <c r="AA49" i="20"/>
  <c r="AH49" i="20"/>
  <c r="AI49" i="20"/>
  <c r="AJ49" i="20"/>
  <c r="AK49" i="20"/>
  <c r="AL49" i="20"/>
  <c r="AM49" i="20"/>
  <c r="AN49" i="20"/>
  <c r="AQ49" i="20"/>
  <c r="AR49" i="20"/>
  <c r="AS49" i="20"/>
  <c r="BC50" i="20" s="1"/>
  <c r="AT49" i="20"/>
  <c r="AV49" i="20"/>
  <c r="BA50" i="20" s="1"/>
  <c r="AW49" i="20"/>
  <c r="AX49" i="20"/>
  <c r="AY49" i="20"/>
  <c r="AZ49" i="20"/>
  <c r="B49" i="20"/>
  <c r="B50" i="20"/>
  <c r="B51" i="20"/>
  <c r="B52" i="20"/>
  <c r="B53" i="20"/>
  <c r="L122" i="10"/>
  <c r="M122" i="10"/>
  <c r="M123" i="10"/>
  <c r="J123" i="10"/>
  <c r="L123" i="10" s="1"/>
  <c r="D123" i="10" s="1"/>
  <c r="G123" i="10" s="1"/>
  <c r="C123" i="10"/>
  <c r="M123" i="9"/>
  <c r="L123" i="9"/>
  <c r="D123" i="9" s="1"/>
  <c r="G123" i="9" s="1"/>
  <c r="C123" i="9"/>
  <c r="L123" i="11"/>
  <c r="D123" i="11" s="1"/>
  <c r="G123" i="11" s="1"/>
  <c r="C123" i="11"/>
  <c r="L118" i="5"/>
  <c r="D118" i="5" s="1"/>
  <c r="G118" i="5" s="1"/>
  <c r="M118" i="5"/>
  <c r="I118" i="5"/>
  <c r="I116" i="6"/>
  <c r="L116" i="6"/>
  <c r="M116" i="6"/>
  <c r="L117" i="6"/>
  <c r="M117" i="6"/>
  <c r="I117" i="6"/>
  <c r="D118" i="8"/>
  <c r="G118" i="8" s="1"/>
  <c r="I118" i="8"/>
  <c r="C118" i="8"/>
  <c r="M118" i="7"/>
  <c r="L118" i="7"/>
  <c r="D118" i="7" s="1"/>
  <c r="G118" i="7" s="1"/>
  <c r="I118" i="7"/>
  <c r="C118" i="7"/>
  <c r="M123" i="12"/>
  <c r="L123" i="12"/>
  <c r="C123" i="12"/>
  <c r="M127" i="12"/>
  <c r="M126" i="12"/>
  <c r="M125" i="12"/>
  <c r="M124" i="12"/>
  <c r="D117" i="6" l="1"/>
  <c r="G117" i="6" s="1"/>
  <c r="D116" i="6"/>
  <c r="G116" i="6" s="1"/>
  <c r="D123" i="12"/>
  <c r="G123" i="12" s="1"/>
  <c r="BD50" i="20"/>
  <c r="BB50" i="20"/>
  <c r="BD49" i="20"/>
  <c r="BB49" i="20"/>
  <c r="BI51" i="20"/>
  <c r="BG51" i="20"/>
  <c r="BI50" i="20"/>
  <c r="BG50" i="20"/>
  <c r="BI49" i="20"/>
  <c r="BG49" i="20"/>
  <c r="BI52" i="20"/>
  <c r="BG52" i="20"/>
  <c r="BI53" i="20"/>
  <c r="BG53" i="20"/>
  <c r="BH50" i="20"/>
  <c r="BF50" i="20"/>
  <c r="BF53" i="20"/>
  <c r="BH53" i="20"/>
  <c r="BF49" i="20"/>
  <c r="BH49" i="20"/>
  <c r="BH52" i="20"/>
  <c r="BF52" i="20"/>
  <c r="BH51" i="20"/>
  <c r="BF51" i="20"/>
  <c r="M122" i="12"/>
  <c r="L122" i="12"/>
  <c r="I122" i="12"/>
  <c r="C122" i="12"/>
  <c r="M122" i="9"/>
  <c r="L122" i="9"/>
  <c r="I122" i="9"/>
  <c r="C122" i="9"/>
  <c r="L122" i="11"/>
  <c r="I122" i="11"/>
  <c r="C122" i="11"/>
  <c r="I122" i="10"/>
  <c r="C122" i="10"/>
  <c r="M117" i="7"/>
  <c r="L117" i="7"/>
  <c r="D117" i="7" s="1"/>
  <c r="G117" i="7" s="1"/>
  <c r="I117" i="7"/>
  <c r="C117" i="7"/>
  <c r="M117" i="8"/>
  <c r="L117" i="8"/>
  <c r="D117" i="8" s="1"/>
  <c r="G117" i="8" s="1"/>
  <c r="I117" i="8"/>
  <c r="C117" i="8"/>
  <c r="M117" i="5"/>
  <c r="L117" i="5"/>
  <c r="D117" i="5" s="1"/>
  <c r="G117" i="5" s="1"/>
  <c r="I117" i="5"/>
  <c r="D122" i="12" l="1"/>
  <c r="G122" i="12" s="1"/>
  <c r="BJ51" i="20"/>
  <c r="BJ50" i="20"/>
  <c r="BJ52" i="20"/>
  <c r="BJ49" i="20"/>
  <c r="BJ53" i="20"/>
  <c r="AV47" i="20"/>
  <c r="BA48" i="20" s="1"/>
  <c r="AT47" i="20"/>
  <c r="AM8" i="20"/>
  <c r="AM9" i="20"/>
  <c r="AM10" i="20"/>
  <c r="AM11" i="20"/>
  <c r="AM12" i="20"/>
  <c r="AM13" i="20"/>
  <c r="AM14" i="20"/>
  <c r="AM15" i="20"/>
  <c r="AM16" i="20"/>
  <c r="AM17" i="20"/>
  <c r="AM18" i="20"/>
  <c r="AM19" i="20"/>
  <c r="AM20" i="20"/>
  <c r="AM21" i="20"/>
  <c r="AM22" i="20"/>
  <c r="AM23" i="20"/>
  <c r="AM24" i="20"/>
  <c r="AM25" i="20"/>
  <c r="AM26" i="20"/>
  <c r="AM27" i="20"/>
  <c r="AM28" i="20"/>
  <c r="AM29" i="20"/>
  <c r="AM30" i="20"/>
  <c r="AM31" i="20"/>
  <c r="AM32" i="20"/>
  <c r="AM33" i="20"/>
  <c r="AM34" i="20"/>
  <c r="AM35" i="20"/>
  <c r="AM36" i="20"/>
  <c r="AM37" i="20"/>
  <c r="AM38" i="20"/>
  <c r="AM39" i="20"/>
  <c r="AM40" i="20"/>
  <c r="AM41" i="20"/>
  <c r="AM42" i="20"/>
  <c r="AM43" i="20"/>
  <c r="AM44" i="20"/>
  <c r="AM45" i="20"/>
  <c r="AM46" i="20"/>
  <c r="AM47" i="20"/>
  <c r="AM7" i="20"/>
  <c r="AL8" i="20"/>
  <c r="AL9" i="20"/>
  <c r="AL10" i="20"/>
  <c r="AL11" i="20"/>
  <c r="AL12" i="20"/>
  <c r="AL13" i="20"/>
  <c r="AL14" i="20"/>
  <c r="AL15" i="20"/>
  <c r="AL16" i="20"/>
  <c r="AL17" i="20"/>
  <c r="AL18" i="20"/>
  <c r="AL19" i="20"/>
  <c r="AL20" i="20"/>
  <c r="AL21" i="20"/>
  <c r="AL22" i="20"/>
  <c r="AL23" i="20"/>
  <c r="AL24" i="20"/>
  <c r="AL25" i="20"/>
  <c r="AL26" i="20"/>
  <c r="AL27" i="20"/>
  <c r="AL28" i="20"/>
  <c r="AL29" i="20"/>
  <c r="AL30" i="20"/>
  <c r="AL31" i="20"/>
  <c r="AL32" i="20"/>
  <c r="AL33" i="20"/>
  <c r="AL34" i="20"/>
  <c r="AL35" i="20"/>
  <c r="AL36" i="20"/>
  <c r="AL37" i="20"/>
  <c r="AL38" i="20"/>
  <c r="AL39" i="20"/>
  <c r="AL40" i="20"/>
  <c r="AL41" i="20"/>
  <c r="AL42" i="20"/>
  <c r="AL43" i="20"/>
  <c r="AL44" i="20"/>
  <c r="AL45" i="20"/>
  <c r="AL46" i="20"/>
  <c r="AL47" i="20"/>
  <c r="AL7" i="20"/>
  <c r="AA47" i="20"/>
  <c r="AH47" i="20"/>
  <c r="AI47" i="20"/>
  <c r="AJ47" i="20"/>
  <c r="AK47" i="20"/>
  <c r="AN47" i="20"/>
  <c r="AQ47" i="20"/>
  <c r="AR47" i="20"/>
  <c r="AS47" i="20"/>
  <c r="BC48" i="20" s="1"/>
  <c r="AW47" i="20"/>
  <c r="AX47" i="20"/>
  <c r="AY47" i="20"/>
  <c r="AZ47" i="20"/>
  <c r="U46" i="20"/>
  <c r="AD46" i="20" s="1"/>
  <c r="V46" i="20"/>
  <c r="AE46" i="20" s="1"/>
  <c r="I121" i="12"/>
  <c r="C121" i="12"/>
  <c r="M121" i="12"/>
  <c r="L121" i="12"/>
  <c r="L121" i="11"/>
  <c r="D121" i="11" s="1"/>
  <c r="G121" i="11" s="1"/>
  <c r="I120" i="11"/>
  <c r="C121" i="11"/>
  <c r="M121" i="10"/>
  <c r="L121" i="10"/>
  <c r="D121" i="10" s="1"/>
  <c r="G121" i="10" s="1"/>
  <c r="I120" i="10"/>
  <c r="C121" i="10"/>
  <c r="M121" i="9"/>
  <c r="L121" i="9"/>
  <c r="D121" i="9" s="1"/>
  <c r="G121" i="9" s="1"/>
  <c r="I120" i="9"/>
  <c r="C121" i="9"/>
  <c r="M116" i="8"/>
  <c r="L116" i="8"/>
  <c r="D116" i="8" s="1"/>
  <c r="G116" i="8" s="1"/>
  <c r="I116" i="8"/>
  <c r="C116" i="8"/>
  <c r="L115" i="7"/>
  <c r="D115" i="7" s="1"/>
  <c r="G115" i="7" s="1"/>
  <c r="M115" i="7"/>
  <c r="L116" i="7"/>
  <c r="M116" i="7"/>
  <c r="I116" i="7"/>
  <c r="C115" i="7"/>
  <c r="C116" i="7"/>
  <c r="I115" i="6"/>
  <c r="M115" i="6"/>
  <c r="L115" i="6"/>
  <c r="M116" i="5"/>
  <c r="L116" i="5"/>
  <c r="D116" i="5" s="1"/>
  <c r="G116" i="5" s="1"/>
  <c r="I116" i="5"/>
  <c r="D115" i="6" l="1"/>
  <c r="G115" i="6" s="1"/>
  <c r="D121" i="12"/>
  <c r="G121" i="12" s="1"/>
  <c r="BD48" i="20"/>
  <c r="BB48" i="20"/>
  <c r="Y46" i="20"/>
  <c r="AC46" i="20"/>
  <c r="W46" i="20"/>
  <c r="AB46" i="20"/>
  <c r="X46" i="20"/>
  <c r="Z46" i="20"/>
  <c r="M120" i="10"/>
  <c r="L120" i="10"/>
  <c r="D120" i="10" s="1"/>
  <c r="G120" i="10" s="1"/>
  <c r="I119" i="10"/>
  <c r="C120" i="10"/>
  <c r="M120" i="12"/>
  <c r="L120" i="12"/>
  <c r="I115" i="8"/>
  <c r="C115" i="8"/>
  <c r="M115" i="8"/>
  <c r="L115" i="8"/>
  <c r="D115" i="8" s="1"/>
  <c r="G115" i="8" s="1"/>
  <c r="M120" i="9"/>
  <c r="L120" i="9"/>
  <c r="D120" i="9" s="1"/>
  <c r="G120" i="9" s="1"/>
  <c r="I119" i="9"/>
  <c r="C120" i="9"/>
  <c r="L120" i="11"/>
  <c r="D120" i="11" s="1"/>
  <c r="G120" i="11" s="1"/>
  <c r="I119" i="11"/>
  <c r="C120" i="11"/>
  <c r="I120" i="12"/>
  <c r="C120" i="12"/>
  <c r="I114" i="6"/>
  <c r="M114" i="6"/>
  <c r="L114" i="6"/>
  <c r="D114" i="6" s="1"/>
  <c r="G114" i="6" s="1"/>
  <c r="M115" i="5"/>
  <c r="L115" i="5"/>
  <c r="D115" i="5" s="1"/>
  <c r="G115" i="5" s="1"/>
  <c r="I115" i="5"/>
  <c r="D120" i="12" l="1"/>
  <c r="G120" i="12" s="1"/>
  <c r="AK8" i="20"/>
  <c r="AK9" i="20"/>
  <c r="AK10" i="20"/>
  <c r="AK11" i="20"/>
  <c r="AK12" i="20"/>
  <c r="AK13" i="20"/>
  <c r="AK14" i="20"/>
  <c r="AK15" i="20"/>
  <c r="AK16" i="20"/>
  <c r="AK17" i="20"/>
  <c r="AK18" i="20"/>
  <c r="AK19" i="20"/>
  <c r="AK20" i="20"/>
  <c r="AK21" i="20"/>
  <c r="AK22" i="20"/>
  <c r="AK23" i="20"/>
  <c r="AK24" i="20"/>
  <c r="AK25" i="20"/>
  <c r="AK26" i="20"/>
  <c r="AK27" i="20"/>
  <c r="AK28" i="20"/>
  <c r="AK29" i="20"/>
  <c r="AK30" i="20"/>
  <c r="AK31" i="20"/>
  <c r="AK32" i="20"/>
  <c r="AK33" i="20"/>
  <c r="AK34" i="20"/>
  <c r="AK35" i="20"/>
  <c r="AK36" i="20"/>
  <c r="AK37" i="20"/>
  <c r="AK38" i="20"/>
  <c r="AK39" i="20"/>
  <c r="AK40" i="20"/>
  <c r="AK41" i="20"/>
  <c r="AK42" i="20"/>
  <c r="AK43" i="20"/>
  <c r="AK44" i="20"/>
  <c r="AK45" i="20"/>
  <c r="AK46" i="20"/>
  <c r="AA46" i="20"/>
  <c r="AH46" i="20"/>
  <c r="AI46" i="20"/>
  <c r="AJ46" i="20"/>
  <c r="AN46" i="20"/>
  <c r="AQ46" i="20"/>
  <c r="AR46" i="20"/>
  <c r="AS46" i="20"/>
  <c r="BC47" i="20" s="1"/>
  <c r="AT46" i="20"/>
  <c r="AV46" i="20"/>
  <c r="BA47" i="20" s="1"/>
  <c r="AW46" i="20"/>
  <c r="AX46" i="20"/>
  <c r="AY46" i="20"/>
  <c r="AZ46" i="20"/>
  <c r="BD47" i="20" l="1"/>
  <c r="BB47" i="20"/>
  <c r="G114" i="7"/>
  <c r="I114" i="7"/>
  <c r="C114" i="7"/>
  <c r="M114" i="7"/>
  <c r="L114" i="7"/>
  <c r="I114" i="8"/>
  <c r="C114" i="8"/>
  <c r="L119" i="11"/>
  <c r="D119" i="11" s="1"/>
  <c r="G119" i="11" s="1"/>
  <c r="I118" i="11"/>
  <c r="C119" i="11"/>
  <c r="I119" i="12"/>
  <c r="C119" i="12"/>
  <c r="L118" i="12"/>
  <c r="D118" i="12" s="1"/>
  <c r="M118" i="12"/>
  <c r="L119" i="12"/>
  <c r="D119" i="12" s="1"/>
  <c r="M119" i="12"/>
  <c r="M119" i="10"/>
  <c r="L119" i="10"/>
  <c r="D119" i="10" s="1"/>
  <c r="G119" i="10" s="1"/>
  <c r="I118" i="10"/>
  <c r="C119" i="10"/>
  <c r="M114" i="8"/>
  <c r="L114" i="8"/>
  <c r="D114" i="8" s="1"/>
  <c r="G114" i="8" s="1"/>
  <c r="M119" i="9"/>
  <c r="L119" i="9"/>
  <c r="D119" i="9" s="1"/>
  <c r="G119" i="9" s="1"/>
  <c r="I118" i="9"/>
  <c r="C119" i="9"/>
  <c r="I113" i="6"/>
  <c r="M113" i="6"/>
  <c r="L113" i="6"/>
  <c r="M114" i="5"/>
  <c r="L114" i="5"/>
  <c r="D114" i="5" s="1"/>
  <c r="G114" i="5" s="1"/>
  <c r="I114" i="5"/>
  <c r="D113" i="6" l="1"/>
  <c r="G113" i="6" s="1"/>
  <c r="AS45" i="20"/>
  <c r="BC46" i="20" s="1"/>
  <c r="AT45" i="20"/>
  <c r="AW45" i="20"/>
  <c r="AY45" i="20"/>
  <c r="AZ45" i="20"/>
  <c r="AA45" i="20"/>
  <c r="U45" i="20"/>
  <c r="AD45" i="20" s="1"/>
  <c r="V45" i="20"/>
  <c r="AE45" i="20" s="1"/>
  <c r="AQ45" i="20"/>
  <c r="AN45" i="20"/>
  <c r="AR45" i="20"/>
  <c r="AJ45" i="20"/>
  <c r="AI45" i="20"/>
  <c r="AH45" i="20"/>
  <c r="V42" i="20"/>
  <c r="AE42" i="20" s="1"/>
  <c r="U42" i="20"/>
  <c r="AD42" i="20" s="1"/>
  <c r="U43" i="20"/>
  <c r="AD43" i="20" s="1"/>
  <c r="V43" i="20"/>
  <c r="AE43" i="20" s="1"/>
  <c r="U44" i="20"/>
  <c r="AD44" i="20" s="1"/>
  <c r="V44" i="20"/>
  <c r="AE44" i="20" s="1"/>
  <c r="I113" i="8"/>
  <c r="C113" i="8"/>
  <c r="I113" i="7"/>
  <c r="C112" i="7"/>
  <c r="C113" i="7"/>
  <c r="M113" i="7"/>
  <c r="L113" i="7"/>
  <c r="M112" i="7"/>
  <c r="L112" i="7"/>
  <c r="D112" i="7" s="1"/>
  <c r="G112" i="7" s="1"/>
  <c r="I112" i="6"/>
  <c r="M112" i="6"/>
  <c r="L112" i="6"/>
  <c r="I113" i="5"/>
  <c r="M113" i="5"/>
  <c r="L113" i="5"/>
  <c r="D113" i="5" s="1"/>
  <c r="G113" i="5" s="1"/>
  <c r="M113" i="8"/>
  <c r="L113" i="8"/>
  <c r="D113" i="8" s="1"/>
  <c r="G113" i="8" s="1"/>
  <c r="C118" i="10"/>
  <c r="M118" i="10"/>
  <c r="L118" i="10"/>
  <c r="D118" i="10" s="1"/>
  <c r="G118" i="10" s="1"/>
  <c r="M118" i="9"/>
  <c r="L118" i="9"/>
  <c r="D118" i="9" s="1"/>
  <c r="G118" i="9" s="1"/>
  <c r="C118" i="9"/>
  <c r="L117" i="11"/>
  <c r="L118" i="11"/>
  <c r="D118" i="11" s="1"/>
  <c r="G118" i="11" s="1"/>
  <c r="I117" i="11"/>
  <c r="C118" i="11"/>
  <c r="C117" i="11"/>
  <c r="G118" i="12"/>
  <c r="C118" i="12"/>
  <c r="D112" i="6" l="1"/>
  <c r="G112" i="6" s="1"/>
  <c r="BD46" i="20"/>
  <c r="BB46" i="20"/>
  <c r="Y44" i="20"/>
  <c r="AC44" i="20"/>
  <c r="W42" i="20"/>
  <c r="AB42" i="20"/>
  <c r="Y45" i="20"/>
  <c r="AC45" i="20"/>
  <c r="W44" i="20"/>
  <c r="AB44" i="20"/>
  <c r="Y42" i="20"/>
  <c r="AC42" i="20"/>
  <c r="W45" i="20"/>
  <c r="AB45" i="20"/>
  <c r="Y43" i="20"/>
  <c r="AC43" i="20"/>
  <c r="W43" i="20"/>
  <c r="AB43" i="20"/>
  <c r="X44" i="20"/>
  <c r="Z44" i="20"/>
  <c r="X42" i="20"/>
  <c r="Z42" i="20"/>
  <c r="X45" i="20"/>
  <c r="Z45" i="20"/>
  <c r="X43" i="20"/>
  <c r="Z43" i="20"/>
  <c r="AV45" i="20"/>
  <c r="BA46" i="20" s="1"/>
  <c r="AX45" i="20"/>
  <c r="AA42" i="20"/>
  <c r="AH42" i="20"/>
  <c r="AI42" i="20"/>
  <c r="AJ42" i="20"/>
  <c r="AN42" i="20"/>
  <c r="AQ42" i="20"/>
  <c r="AR42" i="20"/>
  <c r="AS42" i="20"/>
  <c r="BC43" i="20" s="1"/>
  <c r="AT42" i="20"/>
  <c r="AV42" i="20"/>
  <c r="BA43" i="20" s="1"/>
  <c r="AW42" i="20"/>
  <c r="AX42" i="20"/>
  <c r="AY42" i="20"/>
  <c r="AZ42" i="20"/>
  <c r="AA43" i="20"/>
  <c r="AH43" i="20"/>
  <c r="AI43" i="20"/>
  <c r="AJ43" i="20"/>
  <c r="AN43" i="20"/>
  <c r="AQ43" i="20"/>
  <c r="AR43" i="20"/>
  <c r="AS43" i="20"/>
  <c r="BC44" i="20" s="1"/>
  <c r="AT43" i="20"/>
  <c r="AV43" i="20"/>
  <c r="BA44" i="20" s="1"/>
  <c r="AW43" i="20"/>
  <c r="AX43" i="20"/>
  <c r="AY43" i="20"/>
  <c r="AZ43" i="20"/>
  <c r="AA44" i="20"/>
  <c r="AH44" i="20"/>
  <c r="AI44" i="20"/>
  <c r="AJ44" i="20"/>
  <c r="AN44" i="20"/>
  <c r="AQ44" i="20"/>
  <c r="AR44" i="20"/>
  <c r="AS44" i="20"/>
  <c r="BC45" i="20" s="1"/>
  <c r="AT44" i="20"/>
  <c r="AV44" i="20"/>
  <c r="BA45" i="20" s="1"/>
  <c r="AW44" i="20"/>
  <c r="AX44" i="20"/>
  <c r="AY44" i="20"/>
  <c r="AZ44" i="20"/>
  <c r="B48" i="20"/>
  <c r="B47" i="20"/>
  <c r="B46" i="20"/>
  <c r="B45" i="20"/>
  <c r="B44" i="20"/>
  <c r="M112" i="8"/>
  <c r="L112" i="8"/>
  <c r="D112" i="8" s="1"/>
  <c r="G112" i="8" s="1"/>
  <c r="I112" i="8"/>
  <c r="C112" i="8"/>
  <c r="M117" i="10"/>
  <c r="L117" i="10"/>
  <c r="D117" i="10" s="1"/>
  <c r="G117" i="10" s="1"/>
  <c r="I117" i="10"/>
  <c r="C117" i="10"/>
  <c r="I117" i="9"/>
  <c r="C117" i="9"/>
  <c r="M117" i="9"/>
  <c r="L117" i="9"/>
  <c r="M117" i="12"/>
  <c r="L117" i="12"/>
  <c r="I117" i="12"/>
  <c r="C117" i="12"/>
  <c r="I111" i="6"/>
  <c r="M111" i="6"/>
  <c r="L111" i="6"/>
  <c r="L112" i="5"/>
  <c r="D112" i="5" s="1"/>
  <c r="G112" i="5" s="1"/>
  <c r="I112" i="5"/>
  <c r="D111" i="6" l="1"/>
  <c r="G111" i="6" s="1"/>
  <c r="D117" i="12"/>
  <c r="G117" i="12" s="1"/>
  <c r="BD45" i="20"/>
  <c r="BB45" i="20"/>
  <c r="BD43" i="20"/>
  <c r="BB43" i="20"/>
  <c r="BD44" i="20"/>
  <c r="BB44" i="20"/>
  <c r="BI44" i="20"/>
  <c r="BG44" i="20"/>
  <c r="BI45" i="20"/>
  <c r="BG45" i="20"/>
  <c r="BI46" i="20"/>
  <c r="BG46" i="20"/>
  <c r="BI47" i="20"/>
  <c r="BG47" i="20"/>
  <c r="BI48" i="20"/>
  <c r="BG48" i="20"/>
  <c r="BF45" i="20"/>
  <c r="BH45" i="20"/>
  <c r="BH47" i="20"/>
  <c r="BF47" i="20"/>
  <c r="BH46" i="20"/>
  <c r="BF46" i="20"/>
  <c r="BH44" i="20"/>
  <c r="BF44" i="20"/>
  <c r="BH48" i="20"/>
  <c r="BF48" i="20"/>
  <c r="M116" i="10"/>
  <c r="L116" i="10"/>
  <c r="I116" i="10"/>
  <c r="C116" i="10"/>
  <c r="I115" i="9"/>
  <c r="M116" i="9"/>
  <c r="L116" i="9"/>
  <c r="D116" i="9" s="1"/>
  <c r="G116" i="9" s="1"/>
  <c r="C116" i="9"/>
  <c r="L116" i="11"/>
  <c r="I116" i="11"/>
  <c r="C116" i="11"/>
  <c r="M116" i="12"/>
  <c r="L116" i="12"/>
  <c r="I116" i="12"/>
  <c r="C116" i="12"/>
  <c r="M111" i="8"/>
  <c r="L111" i="8"/>
  <c r="D111" i="8" s="1"/>
  <c r="G111" i="8" s="1"/>
  <c r="I111" i="8"/>
  <c r="C111" i="8"/>
  <c r="I111" i="7"/>
  <c r="C111" i="7"/>
  <c r="M111" i="7"/>
  <c r="L111" i="7"/>
  <c r="D111" i="7" s="1"/>
  <c r="G111" i="7" s="1"/>
  <c r="M110" i="6"/>
  <c r="I110" i="6"/>
  <c r="L110" i="6"/>
  <c r="D110" i="6" l="1"/>
  <c r="G110" i="6" s="1"/>
  <c r="D116" i="12"/>
  <c r="G116" i="12" s="1"/>
  <c r="BJ45" i="20"/>
  <c r="BJ44" i="20"/>
  <c r="BJ47" i="20"/>
  <c r="BJ48" i="20"/>
  <c r="BJ46" i="20"/>
  <c r="L111" i="5"/>
  <c r="D111" i="5" s="1"/>
  <c r="G111" i="5" s="1"/>
  <c r="I111" i="5"/>
  <c r="AA41" i="20" l="1"/>
  <c r="AH41" i="20"/>
  <c r="AI41" i="20"/>
  <c r="AJ41" i="20"/>
  <c r="AN41" i="20"/>
  <c r="AR41" i="20"/>
  <c r="AS41" i="20"/>
  <c r="BC42" i="20" s="1"/>
  <c r="AT41" i="20"/>
  <c r="AW41" i="20"/>
  <c r="AY41" i="20"/>
  <c r="AZ41" i="20"/>
  <c r="U41" i="20"/>
  <c r="AD41" i="20" s="1"/>
  <c r="V41" i="20"/>
  <c r="AE41" i="20" s="1"/>
  <c r="I106" i="6"/>
  <c r="I107" i="6"/>
  <c r="I108" i="6"/>
  <c r="I107" i="8"/>
  <c r="I108" i="8"/>
  <c r="I110" i="8"/>
  <c r="M110" i="8"/>
  <c r="L110" i="8"/>
  <c r="D110" i="8" s="1"/>
  <c r="G110" i="8" s="1"/>
  <c r="C110" i="8"/>
  <c r="M110" i="7"/>
  <c r="L110" i="7"/>
  <c r="D110" i="7" s="1"/>
  <c r="G110" i="7" s="1"/>
  <c r="M109" i="7"/>
  <c r="L109" i="7"/>
  <c r="M108" i="7"/>
  <c r="L108" i="7"/>
  <c r="M107" i="7"/>
  <c r="L107" i="7"/>
  <c r="I110" i="7"/>
  <c r="C110" i="7"/>
  <c r="I109" i="6"/>
  <c r="M109" i="6"/>
  <c r="L109" i="6"/>
  <c r="L110" i="5"/>
  <c r="D110" i="5" s="1"/>
  <c r="G110" i="5" s="1"/>
  <c r="I110" i="5"/>
  <c r="L112" i="11"/>
  <c r="L113" i="11"/>
  <c r="D113" i="11" s="1"/>
  <c r="L114" i="11"/>
  <c r="L115" i="11"/>
  <c r="I114" i="11"/>
  <c r="C115" i="11"/>
  <c r="L112" i="12"/>
  <c r="L113" i="12"/>
  <c r="D113" i="12" s="1"/>
  <c r="I110" i="12"/>
  <c r="I111" i="12"/>
  <c r="I112" i="12"/>
  <c r="I114" i="12"/>
  <c r="I115" i="12"/>
  <c r="I108" i="12"/>
  <c r="M115" i="10"/>
  <c r="L115" i="10"/>
  <c r="D115" i="10" s="1"/>
  <c r="G115" i="10" s="1"/>
  <c r="I114" i="10"/>
  <c r="C114" i="10"/>
  <c r="C115" i="10"/>
  <c r="I114" i="9"/>
  <c r="L115" i="9"/>
  <c r="D115" i="9" s="1"/>
  <c r="G115" i="9" s="1"/>
  <c r="M115" i="9"/>
  <c r="C115" i="9"/>
  <c r="L115" i="12"/>
  <c r="M115" i="12"/>
  <c r="C115" i="12"/>
  <c r="D109" i="6" l="1"/>
  <c r="G109" i="6" s="1"/>
  <c r="D112" i="12"/>
  <c r="G112" i="12" s="1"/>
  <c r="D115" i="12"/>
  <c r="G115" i="12" s="1"/>
  <c r="BD42" i="20"/>
  <c r="BB42" i="20"/>
  <c r="W41" i="20"/>
  <c r="AB41" i="20"/>
  <c r="Y41" i="20"/>
  <c r="AC41" i="20"/>
  <c r="X41" i="20"/>
  <c r="Z41" i="20"/>
  <c r="AX41" i="20"/>
  <c r="AV41" i="20"/>
  <c r="BA42" i="20" s="1"/>
  <c r="D115" i="11"/>
  <c r="G115" i="11" s="1"/>
  <c r="G113" i="12"/>
  <c r="I113" i="12"/>
  <c r="AY8" i="20"/>
  <c r="AY9" i="20"/>
  <c r="AY10" i="20"/>
  <c r="AY11" i="20"/>
  <c r="AY12" i="20"/>
  <c r="AY13" i="20"/>
  <c r="AY14" i="20"/>
  <c r="AY15" i="20"/>
  <c r="AY16" i="20"/>
  <c r="AY17" i="20"/>
  <c r="AY18" i="20"/>
  <c r="AY19" i="20"/>
  <c r="AY20" i="20"/>
  <c r="AY21" i="20"/>
  <c r="AY22" i="20"/>
  <c r="AY23" i="20"/>
  <c r="AY24" i="20"/>
  <c r="AY25" i="20"/>
  <c r="AY26" i="20"/>
  <c r="AY27" i="20"/>
  <c r="AY28" i="20"/>
  <c r="AY29" i="20"/>
  <c r="AY30" i="20"/>
  <c r="AY31" i="20"/>
  <c r="AY32" i="20"/>
  <c r="AY33" i="20"/>
  <c r="AY34" i="20"/>
  <c r="AY35" i="20"/>
  <c r="AY36" i="20"/>
  <c r="AY37" i="20"/>
  <c r="AY38" i="20"/>
  <c r="AY39" i="20"/>
  <c r="AY40" i="20"/>
  <c r="AY7" i="20"/>
  <c r="AZ8" i="20"/>
  <c r="AZ9" i="20"/>
  <c r="AZ10" i="20"/>
  <c r="AZ11" i="20"/>
  <c r="AZ12" i="20"/>
  <c r="AZ13" i="20"/>
  <c r="AZ14" i="20"/>
  <c r="AZ15" i="20"/>
  <c r="AZ16" i="20"/>
  <c r="AZ17" i="20"/>
  <c r="AZ18" i="20"/>
  <c r="AZ19" i="20"/>
  <c r="AZ20" i="20"/>
  <c r="AZ21" i="20"/>
  <c r="AZ22" i="20"/>
  <c r="AZ23" i="20"/>
  <c r="AZ24" i="20"/>
  <c r="AZ25" i="20"/>
  <c r="AZ26" i="20"/>
  <c r="AZ27" i="20"/>
  <c r="AZ28" i="20"/>
  <c r="AZ29" i="20"/>
  <c r="AZ30" i="20"/>
  <c r="AZ31" i="20"/>
  <c r="AZ32" i="20"/>
  <c r="AZ33" i="20"/>
  <c r="AZ34" i="20"/>
  <c r="AZ35" i="20"/>
  <c r="AZ36" i="20"/>
  <c r="AZ37" i="20"/>
  <c r="AZ38" i="20"/>
  <c r="AZ39" i="20"/>
  <c r="AZ40" i="20"/>
  <c r="AZ7" i="20"/>
  <c r="AA36" i="20"/>
  <c r="AH36" i="20"/>
  <c r="AI36" i="20"/>
  <c r="AJ36" i="20"/>
  <c r="AN36" i="20"/>
  <c r="AR36" i="20"/>
  <c r="AS36" i="20"/>
  <c r="BC37" i="20" s="1"/>
  <c r="AT36" i="20"/>
  <c r="AW36" i="20"/>
  <c r="AA37" i="20"/>
  <c r="AH37" i="20"/>
  <c r="AI37" i="20"/>
  <c r="AJ37" i="20"/>
  <c r="AN37" i="20"/>
  <c r="AR37" i="20"/>
  <c r="AS37" i="20"/>
  <c r="BC38" i="20" s="1"/>
  <c r="AT37" i="20"/>
  <c r="AW37" i="20"/>
  <c r="AA38" i="20"/>
  <c r="AH38" i="20"/>
  <c r="AI38" i="20"/>
  <c r="AJ38" i="20"/>
  <c r="AN38" i="20"/>
  <c r="AR38" i="20"/>
  <c r="AS38" i="20"/>
  <c r="BC39" i="20" s="1"/>
  <c r="AT38" i="20"/>
  <c r="AW38" i="20"/>
  <c r="AA39" i="20"/>
  <c r="AH39" i="20"/>
  <c r="AI39" i="20"/>
  <c r="AJ39" i="20"/>
  <c r="AN39" i="20"/>
  <c r="AR39" i="20"/>
  <c r="AS39" i="20"/>
  <c r="BC40" i="20" s="1"/>
  <c r="AT39" i="20"/>
  <c r="AW39" i="20"/>
  <c r="AA40" i="20"/>
  <c r="AH40" i="20"/>
  <c r="AI40" i="20"/>
  <c r="AJ40" i="20"/>
  <c r="AN40" i="20"/>
  <c r="AR40" i="20"/>
  <c r="AS40" i="20"/>
  <c r="BC41" i="20" s="1"/>
  <c r="AT40" i="20"/>
  <c r="AW40" i="20"/>
  <c r="U36" i="20"/>
  <c r="AD36" i="20" s="1"/>
  <c r="V36" i="20"/>
  <c r="AE36" i="20" s="1"/>
  <c r="U37" i="20"/>
  <c r="AD37" i="20" s="1"/>
  <c r="V37" i="20"/>
  <c r="AE37" i="20" s="1"/>
  <c r="U38" i="20"/>
  <c r="AD38" i="20" s="1"/>
  <c r="V38" i="20"/>
  <c r="AE38" i="20" s="1"/>
  <c r="V39" i="20"/>
  <c r="AE39" i="20" s="1"/>
  <c r="U40" i="20"/>
  <c r="AD40" i="20" s="1"/>
  <c r="V40" i="20"/>
  <c r="AE40" i="20" s="1"/>
  <c r="B38" i="20"/>
  <c r="BG38" i="20" s="1"/>
  <c r="B39" i="20"/>
  <c r="B40" i="20"/>
  <c r="B41" i="20"/>
  <c r="B42" i="20"/>
  <c r="B43" i="20"/>
  <c r="I109" i="5"/>
  <c r="I109" i="8"/>
  <c r="C114" i="9"/>
  <c r="M112" i="12"/>
  <c r="M113" i="12"/>
  <c r="M114" i="12"/>
  <c r="L114" i="12"/>
  <c r="C111" i="12"/>
  <c r="C112" i="12"/>
  <c r="C113" i="12"/>
  <c r="C114" i="12"/>
  <c r="I112" i="11"/>
  <c r="C112" i="11"/>
  <c r="C113" i="11"/>
  <c r="C114" i="11"/>
  <c r="D114" i="12" l="1"/>
  <c r="G114" i="12" s="1"/>
  <c r="BD38" i="20"/>
  <c r="BB38" i="20"/>
  <c r="BD41" i="20"/>
  <c r="BB41" i="20"/>
  <c r="BD37" i="20"/>
  <c r="BB37" i="20"/>
  <c r="BD40" i="20"/>
  <c r="BB40" i="20"/>
  <c r="BD39" i="20"/>
  <c r="BB39" i="20"/>
  <c r="W37" i="20"/>
  <c r="AB37" i="20"/>
  <c r="Y40" i="20"/>
  <c r="AC40" i="20"/>
  <c r="W38" i="20"/>
  <c r="AB38" i="20"/>
  <c r="W36" i="20"/>
  <c r="AB36" i="20"/>
  <c r="W40" i="20"/>
  <c r="AB40" i="20"/>
  <c r="Y37" i="20"/>
  <c r="AC37" i="20"/>
  <c r="Z39" i="20"/>
  <c r="W39" i="20"/>
  <c r="AC39" i="20"/>
  <c r="Y38" i="20"/>
  <c r="AC38" i="20"/>
  <c r="Y36" i="20"/>
  <c r="AC36" i="20"/>
  <c r="X40" i="20"/>
  <c r="Z40" i="20"/>
  <c r="X37" i="20"/>
  <c r="Z37" i="20"/>
  <c r="X38" i="20"/>
  <c r="Z38" i="20"/>
  <c r="X36" i="20"/>
  <c r="Z36" i="20"/>
  <c r="BI41" i="20"/>
  <c r="BI40" i="20"/>
  <c r="BG40" i="20"/>
  <c r="BI42" i="20"/>
  <c r="BG42" i="20"/>
  <c r="BI43" i="20"/>
  <c r="BG43" i="20"/>
  <c r="BI39" i="20"/>
  <c r="BG39" i="20"/>
  <c r="BH42" i="20"/>
  <c r="BF42" i="20"/>
  <c r="BH38" i="20"/>
  <c r="BF38" i="20"/>
  <c r="BH40" i="20"/>
  <c r="BF41" i="20"/>
  <c r="BH41" i="20"/>
  <c r="BF43" i="20"/>
  <c r="BH43" i="20"/>
  <c r="BH39" i="20"/>
  <c r="BF39" i="20"/>
  <c r="AX39" i="20"/>
  <c r="Y39" i="20"/>
  <c r="AV40" i="20"/>
  <c r="AX38" i="20"/>
  <c r="AX36" i="20"/>
  <c r="AX37" i="20"/>
  <c r="AX40" i="20"/>
  <c r="AV38" i="20"/>
  <c r="BA39" i="20" s="1"/>
  <c r="AV37" i="20"/>
  <c r="AV36" i="20"/>
  <c r="BA37" i="20" s="1"/>
  <c r="AV39" i="20"/>
  <c r="C113" i="10"/>
  <c r="I112" i="10"/>
  <c r="C112" i="10"/>
  <c r="L112" i="10"/>
  <c r="M112" i="10"/>
  <c r="L113" i="10"/>
  <c r="D113" i="10" s="1"/>
  <c r="G113" i="10" s="1"/>
  <c r="M113" i="10"/>
  <c r="L114" i="10"/>
  <c r="M114" i="10"/>
  <c r="C113" i="9"/>
  <c r="I112" i="9"/>
  <c r="C112" i="9"/>
  <c r="M112" i="9"/>
  <c r="M113" i="9"/>
  <c r="M114" i="9"/>
  <c r="J114" i="9"/>
  <c r="L114" i="9" s="1"/>
  <c r="L113" i="9"/>
  <c r="D113" i="9" s="1"/>
  <c r="G113" i="9" s="1"/>
  <c r="L112" i="9"/>
  <c r="L107" i="8"/>
  <c r="D107" i="8" s="1"/>
  <c r="G107" i="8" s="1"/>
  <c r="M107" i="8"/>
  <c r="L108" i="8"/>
  <c r="D108" i="8" s="1"/>
  <c r="G108" i="8" s="1"/>
  <c r="M108" i="8"/>
  <c r="M109" i="8"/>
  <c r="J109" i="8"/>
  <c r="L109" i="8" s="1"/>
  <c r="D109" i="8" s="1"/>
  <c r="G109" i="8" s="1"/>
  <c r="C107" i="8"/>
  <c r="C108" i="8"/>
  <c r="C109" i="8"/>
  <c r="I109" i="7"/>
  <c r="C107" i="7"/>
  <c r="C108" i="7"/>
  <c r="C109" i="7"/>
  <c r="M106" i="6"/>
  <c r="M107" i="6"/>
  <c r="M108" i="6"/>
  <c r="J108" i="6"/>
  <c r="L108" i="6" s="1"/>
  <c r="L107" i="6"/>
  <c r="L106" i="6"/>
  <c r="M106" i="5"/>
  <c r="M107" i="5"/>
  <c r="M108" i="5"/>
  <c r="M109" i="5"/>
  <c r="M110" i="5"/>
  <c r="M111" i="5"/>
  <c r="M112" i="5"/>
  <c r="L108" i="5"/>
  <c r="D108" i="5" s="1"/>
  <c r="G108" i="5" s="1"/>
  <c r="L107" i="5"/>
  <c r="D107" i="5" s="1"/>
  <c r="G107" i="5" s="1"/>
  <c r="J109" i="5"/>
  <c r="L109" i="5" s="1"/>
  <c r="D109" i="5" s="1"/>
  <c r="G109" i="5" s="1"/>
  <c r="I108" i="5"/>
  <c r="D108" i="6" l="1"/>
  <c r="G108" i="6" s="1"/>
  <c r="D106" i="6"/>
  <c r="G106" i="6" s="1"/>
  <c r="D107" i="6"/>
  <c r="G107" i="6" s="1"/>
  <c r="BJ43" i="20"/>
  <c r="BJ42" i="20"/>
  <c r="BJ39" i="20"/>
  <c r="BF40" i="20"/>
  <c r="BJ40" i="20" s="1"/>
  <c r="BA40" i="20"/>
  <c r="BG41" i="20"/>
  <c r="BJ41" i="20" s="1"/>
  <c r="BA41" i="20"/>
  <c r="BI38" i="20"/>
  <c r="BJ38" i="20" s="1"/>
  <c r="BA38" i="20"/>
  <c r="M111" i="9"/>
  <c r="L111" i="9"/>
  <c r="D111" i="9" s="1"/>
  <c r="G111" i="9" s="1"/>
  <c r="M111" i="10"/>
  <c r="L111" i="10"/>
  <c r="D111" i="10" s="1"/>
  <c r="G111" i="10" s="1"/>
  <c r="C111" i="10"/>
  <c r="M111" i="12"/>
  <c r="L111" i="12"/>
  <c r="M106" i="8"/>
  <c r="L106" i="8"/>
  <c r="D106" i="8" s="1"/>
  <c r="G106" i="8" s="1"/>
  <c r="I106" i="8"/>
  <c r="C106" i="8"/>
  <c r="C111" i="9"/>
  <c r="I110" i="9"/>
  <c r="I110" i="11"/>
  <c r="C111" i="11"/>
  <c r="L111" i="11"/>
  <c r="D111" i="11" s="1"/>
  <c r="G111" i="11" s="1"/>
  <c r="M106" i="7"/>
  <c r="L106" i="7"/>
  <c r="D106" i="7" s="1"/>
  <c r="G106" i="7" s="1"/>
  <c r="I106" i="7"/>
  <c r="C106" i="7"/>
  <c r="M105" i="6"/>
  <c r="I105" i="6"/>
  <c r="L105" i="6"/>
  <c r="L106" i="5"/>
  <c r="D106" i="5" s="1"/>
  <c r="G106" i="5" s="1"/>
  <c r="I106" i="5"/>
  <c r="D105" i="6" l="1"/>
  <c r="G105" i="6" s="1"/>
  <c r="D111" i="12"/>
  <c r="G111" i="12" s="1"/>
  <c r="M110" i="10"/>
  <c r="L110" i="10"/>
  <c r="I110" i="10"/>
  <c r="C110" i="10"/>
  <c r="M110" i="9"/>
  <c r="L110" i="9"/>
  <c r="D110" i="9" s="1"/>
  <c r="G110" i="9" s="1"/>
  <c r="I109" i="9"/>
  <c r="C110" i="9"/>
  <c r="L110" i="11"/>
  <c r="D110" i="11" s="1"/>
  <c r="G110" i="11" s="1"/>
  <c r="I108" i="11"/>
  <c r="I109" i="11"/>
  <c r="C110" i="11"/>
  <c r="M110" i="12"/>
  <c r="L110" i="12"/>
  <c r="C110" i="12"/>
  <c r="M104" i="6"/>
  <c r="L104" i="6"/>
  <c r="I104" i="6"/>
  <c r="M105" i="8"/>
  <c r="L105" i="8"/>
  <c r="D105" i="8" s="1"/>
  <c r="G105" i="8" s="1"/>
  <c r="I105" i="8"/>
  <c r="C105" i="8"/>
  <c r="M105" i="7"/>
  <c r="L105" i="7"/>
  <c r="D105" i="7" s="1"/>
  <c r="G105" i="7" s="1"/>
  <c r="I105" i="7"/>
  <c r="C105" i="7"/>
  <c r="M103" i="5"/>
  <c r="M104" i="5"/>
  <c r="M105" i="5"/>
  <c r="L105" i="5"/>
  <c r="D105" i="5" s="1"/>
  <c r="G105" i="5" s="1"/>
  <c r="I105" i="5"/>
  <c r="D104" i="6" l="1"/>
  <c r="G104" i="6" s="1"/>
  <c r="D110" i="12"/>
  <c r="G110" i="12" s="1"/>
  <c r="V34" i="20"/>
  <c r="AE34" i="20" s="1"/>
  <c r="U34" i="20"/>
  <c r="AD34" i="20" s="1"/>
  <c r="AA34" i="20"/>
  <c r="AH34" i="20"/>
  <c r="AI34" i="20"/>
  <c r="AJ34" i="20"/>
  <c r="AN34" i="20"/>
  <c r="AR34" i="20"/>
  <c r="AS34" i="20"/>
  <c r="BC35" i="20" s="1"/>
  <c r="AT34" i="20"/>
  <c r="AW34" i="20"/>
  <c r="AA35" i="20"/>
  <c r="AH35" i="20"/>
  <c r="AI35" i="20"/>
  <c r="AJ35" i="20"/>
  <c r="AN35" i="20"/>
  <c r="AR35" i="20"/>
  <c r="AS35" i="20"/>
  <c r="BC36" i="20" s="1"/>
  <c r="AT35" i="20"/>
  <c r="AW35" i="20"/>
  <c r="V35" i="20"/>
  <c r="AE35" i="20" s="1"/>
  <c r="U35" i="20"/>
  <c r="AD35" i="20" s="1"/>
  <c r="M103" i="6"/>
  <c r="I103" i="6"/>
  <c r="M104" i="7"/>
  <c r="L104" i="7"/>
  <c r="D104" i="7" s="1"/>
  <c r="G104" i="7" s="1"/>
  <c r="I104" i="7"/>
  <c r="C104" i="7"/>
  <c r="M104" i="8"/>
  <c r="L104" i="8"/>
  <c r="D104" i="8" s="1"/>
  <c r="G104" i="8" s="1"/>
  <c r="I104" i="8"/>
  <c r="C104" i="8"/>
  <c r="M109" i="10"/>
  <c r="L109" i="10"/>
  <c r="D109" i="10" s="1"/>
  <c r="G109" i="10" s="1"/>
  <c r="I108" i="10"/>
  <c r="C109" i="10"/>
  <c r="M109" i="9"/>
  <c r="L109" i="9"/>
  <c r="D109" i="9" s="1"/>
  <c r="G109" i="9" s="1"/>
  <c r="I108" i="9"/>
  <c r="C109" i="9"/>
  <c r="L109" i="11"/>
  <c r="D109" i="11" s="1"/>
  <c r="G109" i="11" s="1"/>
  <c r="C109" i="11"/>
  <c r="M109" i="12"/>
  <c r="L109" i="12"/>
  <c r="I109" i="12"/>
  <c r="C109" i="12"/>
  <c r="L103" i="6"/>
  <c r="L104" i="5"/>
  <c r="D104" i="5" s="1"/>
  <c r="G104" i="5" s="1"/>
  <c r="I104" i="5"/>
  <c r="D103" i="6" l="1"/>
  <c r="G103" i="6" s="1"/>
  <c r="D109" i="12"/>
  <c r="G109" i="12" s="1"/>
  <c r="BD35" i="20"/>
  <c r="BB35" i="20"/>
  <c r="BD36" i="20"/>
  <c r="BB36" i="20"/>
  <c r="W35" i="20"/>
  <c r="AB35" i="20"/>
  <c r="W34" i="20"/>
  <c r="AB34" i="20"/>
  <c r="Y35" i="20"/>
  <c r="AC35" i="20"/>
  <c r="Y34" i="20"/>
  <c r="AC34" i="20"/>
  <c r="X35" i="20"/>
  <c r="Z35" i="20"/>
  <c r="X34" i="20"/>
  <c r="Z34" i="20"/>
  <c r="AX35" i="20"/>
  <c r="AV35" i="20"/>
  <c r="BA36" i="20" s="1"/>
  <c r="AX34" i="20"/>
  <c r="AV34" i="20"/>
  <c r="BA35" i="20" s="1"/>
  <c r="I102" i="8"/>
  <c r="L102" i="8"/>
  <c r="D102" i="8" s="1"/>
  <c r="G102" i="8" s="1"/>
  <c r="M102" i="8"/>
  <c r="L103" i="8"/>
  <c r="D103" i="8" s="1"/>
  <c r="G103" i="8" s="1"/>
  <c r="M103" i="8"/>
  <c r="I103" i="8"/>
  <c r="C102" i="8"/>
  <c r="C103" i="8"/>
  <c r="C108" i="12"/>
  <c r="M108" i="12"/>
  <c r="L108" i="12"/>
  <c r="M108" i="10"/>
  <c r="L108" i="10"/>
  <c r="D108" i="10" s="1"/>
  <c r="G108" i="10" s="1"/>
  <c r="C108" i="10"/>
  <c r="M108" i="9"/>
  <c r="L108" i="9"/>
  <c r="D108" i="9" s="1"/>
  <c r="G108" i="9" s="1"/>
  <c r="C108" i="9"/>
  <c r="L108" i="11"/>
  <c r="D108" i="11" s="1"/>
  <c r="G108" i="11" s="1"/>
  <c r="C108" i="11"/>
  <c r="I103" i="7"/>
  <c r="M103" i="7"/>
  <c r="L103" i="7"/>
  <c r="C103" i="7"/>
  <c r="C102" i="7"/>
  <c r="M102" i="6"/>
  <c r="I102" i="6"/>
  <c r="I103" i="5"/>
  <c r="L102" i="6"/>
  <c r="L103" i="5"/>
  <c r="D103" i="5" s="1"/>
  <c r="G103" i="5" s="1"/>
  <c r="D102" i="6" l="1"/>
  <c r="G102" i="6" s="1"/>
  <c r="D108" i="12"/>
  <c r="G108" i="12" s="1"/>
  <c r="I107" i="10"/>
  <c r="I107" i="9"/>
  <c r="M102" i="7"/>
  <c r="L102" i="7"/>
  <c r="M101" i="6"/>
  <c r="L101" i="6"/>
  <c r="I101" i="6"/>
  <c r="D101" i="6" l="1"/>
  <c r="G101" i="6" s="1"/>
  <c r="B37" i="20"/>
  <c r="B36" i="20"/>
  <c r="B35" i="20"/>
  <c r="B34" i="20"/>
  <c r="AA32" i="20"/>
  <c r="AH32" i="20"/>
  <c r="AI32" i="20"/>
  <c r="AJ32" i="20"/>
  <c r="AN32" i="20"/>
  <c r="AR32" i="20"/>
  <c r="AS32" i="20"/>
  <c r="BC33" i="20" s="1"/>
  <c r="AT32" i="20"/>
  <c r="AV32" i="20"/>
  <c r="BA33" i="20" s="1"/>
  <c r="AW32" i="20"/>
  <c r="AX32" i="20"/>
  <c r="AA33" i="20"/>
  <c r="AH33" i="20"/>
  <c r="AI33" i="20"/>
  <c r="AJ33" i="20"/>
  <c r="AN33" i="20"/>
  <c r="AR33" i="20"/>
  <c r="AS33" i="20"/>
  <c r="BC34" i="20" s="1"/>
  <c r="AT33" i="20"/>
  <c r="AV33" i="20"/>
  <c r="BA34" i="20" s="1"/>
  <c r="AW33" i="20"/>
  <c r="AX33" i="20"/>
  <c r="L107" i="10"/>
  <c r="D107" i="10" s="1"/>
  <c r="G107" i="10" s="1"/>
  <c r="M107" i="10"/>
  <c r="I106" i="10"/>
  <c r="C107" i="10"/>
  <c r="L106" i="9"/>
  <c r="M106" i="9"/>
  <c r="L107" i="9"/>
  <c r="D107" i="9" s="1"/>
  <c r="G107" i="9" s="1"/>
  <c r="M107" i="9"/>
  <c r="I106" i="9"/>
  <c r="C107" i="9"/>
  <c r="L107" i="11"/>
  <c r="D107" i="11" s="1"/>
  <c r="G107" i="11" s="1"/>
  <c r="I107" i="11"/>
  <c r="C107" i="11"/>
  <c r="I104" i="12"/>
  <c r="I106" i="12"/>
  <c r="M107" i="12"/>
  <c r="L107" i="12"/>
  <c r="I107" i="12"/>
  <c r="C107" i="12"/>
  <c r="M102" i="5"/>
  <c r="L102" i="5"/>
  <c r="D102" i="5" s="1"/>
  <c r="G102" i="5" s="1"/>
  <c r="I102" i="5"/>
  <c r="D107" i="12" l="1"/>
  <c r="G107" i="12" s="1"/>
  <c r="BD33" i="20"/>
  <c r="BB33" i="20"/>
  <c r="BD34" i="20"/>
  <c r="BB34" i="20"/>
  <c r="BI37" i="20"/>
  <c r="BG37" i="20"/>
  <c r="BI34" i="20"/>
  <c r="BG34" i="20"/>
  <c r="BI35" i="20"/>
  <c r="BG35" i="20"/>
  <c r="BI36" i="20"/>
  <c r="BG36" i="20"/>
  <c r="BH36" i="20"/>
  <c r="BF36" i="20"/>
  <c r="BH34" i="20"/>
  <c r="BF34" i="20"/>
  <c r="BH35" i="20"/>
  <c r="BF35" i="20"/>
  <c r="BF37" i="20"/>
  <c r="BH37" i="20"/>
  <c r="M100" i="6"/>
  <c r="L106" i="10"/>
  <c r="D106" i="10" s="1"/>
  <c r="G106" i="10" s="1"/>
  <c r="M106" i="10"/>
  <c r="I105" i="10"/>
  <c r="C106" i="10"/>
  <c r="D106" i="9"/>
  <c r="G106" i="9" s="1"/>
  <c r="C106" i="9"/>
  <c r="L106" i="11"/>
  <c r="D106" i="11" s="1"/>
  <c r="G106" i="11" s="1"/>
  <c r="I106" i="11"/>
  <c r="C106" i="11"/>
  <c r="M106" i="12"/>
  <c r="L106" i="12"/>
  <c r="C106" i="12"/>
  <c r="L101" i="8"/>
  <c r="D101" i="8" s="1"/>
  <c r="G101" i="8" s="1"/>
  <c r="M101" i="8"/>
  <c r="I101" i="8"/>
  <c r="C101" i="8"/>
  <c r="M101" i="7"/>
  <c r="L101" i="7"/>
  <c r="D101" i="7" s="1"/>
  <c r="G101" i="7" s="1"/>
  <c r="I101" i="7"/>
  <c r="C101" i="7"/>
  <c r="I100" i="6"/>
  <c r="L100" i="6"/>
  <c r="M101" i="5"/>
  <c r="L101" i="5"/>
  <c r="D101" i="5" s="1"/>
  <c r="G101" i="5" s="1"/>
  <c r="I101" i="5"/>
  <c r="D100" i="6" l="1"/>
  <c r="G100" i="6" s="1"/>
  <c r="D106" i="12"/>
  <c r="G106" i="12" s="1"/>
  <c r="BJ35" i="20"/>
  <c r="BJ37" i="20"/>
  <c r="BJ34" i="20"/>
  <c r="BJ36" i="20"/>
  <c r="AA31" i="20"/>
  <c r="AH31" i="20"/>
  <c r="AI31" i="20"/>
  <c r="AJ31" i="20"/>
  <c r="AN31" i="20"/>
  <c r="AR31" i="20"/>
  <c r="AS31" i="20"/>
  <c r="BC32" i="20" s="1"/>
  <c r="AT31" i="20"/>
  <c r="AV31" i="20"/>
  <c r="BA32" i="20" s="1"/>
  <c r="AW31" i="20"/>
  <c r="AX31" i="20"/>
  <c r="BD32" i="20" l="1"/>
  <c r="BB32" i="20"/>
  <c r="M100" i="8"/>
  <c r="L100" i="8"/>
  <c r="D100" i="8" s="1"/>
  <c r="I100" i="8"/>
  <c r="C100" i="8"/>
  <c r="L105" i="11"/>
  <c r="D105" i="11" s="1"/>
  <c r="G105" i="11" s="1"/>
  <c r="I105" i="11"/>
  <c r="C105" i="11"/>
  <c r="I104" i="10"/>
  <c r="L105" i="10"/>
  <c r="D105" i="10" s="1"/>
  <c r="G105" i="10" s="1"/>
  <c r="M105" i="10"/>
  <c r="C105" i="10"/>
  <c r="I105" i="9"/>
  <c r="C105" i="9"/>
  <c r="L105" i="9"/>
  <c r="M105" i="9"/>
  <c r="M105" i="12"/>
  <c r="L105" i="12"/>
  <c r="I105" i="12"/>
  <c r="C105" i="12"/>
  <c r="M100" i="7"/>
  <c r="L100" i="7"/>
  <c r="D100" i="7" s="1"/>
  <c r="G100" i="7" s="1"/>
  <c r="I100" i="7"/>
  <c r="C100" i="7"/>
  <c r="I99" i="6"/>
  <c r="M98" i="6"/>
  <c r="M99" i="6"/>
  <c r="L99" i="6"/>
  <c r="M99" i="5"/>
  <c r="M100" i="5"/>
  <c r="L100" i="5"/>
  <c r="D100" i="5" s="1"/>
  <c r="G100" i="5" s="1"/>
  <c r="I100" i="5"/>
  <c r="D99" i="6" l="1"/>
  <c r="G99" i="6" s="1"/>
  <c r="D105" i="12"/>
  <c r="G105" i="12" s="1"/>
  <c r="G100" i="8"/>
  <c r="AX30" i="20"/>
  <c r="I103" i="10"/>
  <c r="M102" i="10"/>
  <c r="M103" i="10"/>
  <c r="L104" i="10"/>
  <c r="D104" i="10" s="1"/>
  <c r="G104" i="10" s="1"/>
  <c r="M104" i="10"/>
  <c r="C104" i="10"/>
  <c r="I104" i="11"/>
  <c r="C104" i="11"/>
  <c r="L104" i="11"/>
  <c r="C103" i="11"/>
  <c r="L104" i="12"/>
  <c r="D104" i="12" s="1"/>
  <c r="M104" i="12"/>
  <c r="I103" i="12"/>
  <c r="C104" i="12"/>
  <c r="M99" i="7"/>
  <c r="L99" i="7"/>
  <c r="I99" i="7"/>
  <c r="C99" i="7"/>
  <c r="I99" i="8"/>
  <c r="C99" i="8"/>
  <c r="M97" i="8"/>
  <c r="M98" i="8"/>
  <c r="M99" i="8"/>
  <c r="L99" i="8"/>
  <c r="D99" i="8" s="1"/>
  <c r="G99" i="8" s="1"/>
  <c r="M102" i="9"/>
  <c r="M103" i="9"/>
  <c r="M104" i="9"/>
  <c r="L104" i="9"/>
  <c r="D104" i="9" s="1"/>
  <c r="G104" i="9" s="1"/>
  <c r="I103" i="9"/>
  <c r="C104" i="9"/>
  <c r="L99" i="5"/>
  <c r="D99" i="5" s="1"/>
  <c r="G99" i="5" s="1"/>
  <c r="L98" i="6"/>
  <c r="D98" i="6" s="1"/>
  <c r="I98" i="6"/>
  <c r="I99" i="5"/>
  <c r="AA30" i="20" l="1"/>
  <c r="AH30" i="20"/>
  <c r="AI30" i="20"/>
  <c r="AJ30" i="20"/>
  <c r="AN30" i="20"/>
  <c r="AR30" i="20"/>
  <c r="AS30" i="20"/>
  <c r="BC31" i="20" s="1"/>
  <c r="AT30" i="20"/>
  <c r="AV30" i="20"/>
  <c r="BA31" i="20" s="1"/>
  <c r="AW30" i="20"/>
  <c r="BD31" i="20" l="1"/>
  <c r="BB31" i="20"/>
  <c r="AA28" i="20"/>
  <c r="AH28" i="20"/>
  <c r="AI28" i="20"/>
  <c r="AJ28" i="20"/>
  <c r="AN28" i="20"/>
  <c r="AR28" i="20"/>
  <c r="AS28" i="20"/>
  <c r="BC29" i="20" s="1"/>
  <c r="AT28" i="20"/>
  <c r="AV28" i="20"/>
  <c r="BA29" i="20" s="1"/>
  <c r="AW28" i="20"/>
  <c r="AX28" i="20"/>
  <c r="AA29" i="20"/>
  <c r="AH29" i="20"/>
  <c r="AI29" i="20"/>
  <c r="AJ29" i="20"/>
  <c r="AN29" i="20"/>
  <c r="AR29" i="20"/>
  <c r="AS29" i="20"/>
  <c r="BC30" i="20" s="1"/>
  <c r="AT29" i="20"/>
  <c r="AV29" i="20"/>
  <c r="BA30" i="20" s="1"/>
  <c r="AW29" i="20"/>
  <c r="AX29" i="20"/>
  <c r="B29" i="20"/>
  <c r="B30" i="20"/>
  <c r="B31" i="20"/>
  <c r="B32" i="20"/>
  <c r="B33" i="20"/>
  <c r="M98" i="5"/>
  <c r="L98" i="5"/>
  <c r="D98" i="5" s="1"/>
  <c r="G98" i="5" s="1"/>
  <c r="M95" i="6"/>
  <c r="M96" i="6"/>
  <c r="M97" i="6"/>
  <c r="L97" i="6"/>
  <c r="M97" i="7"/>
  <c r="M98" i="7"/>
  <c r="L98" i="7"/>
  <c r="D98" i="7" s="1"/>
  <c r="G98" i="7" s="1"/>
  <c r="I98" i="8"/>
  <c r="D97" i="8"/>
  <c r="C97" i="8"/>
  <c r="C98" i="8"/>
  <c r="D103" i="10"/>
  <c r="G103" i="10" s="1"/>
  <c r="C103" i="10"/>
  <c r="C102" i="9"/>
  <c r="D102" i="9"/>
  <c r="C103" i="9"/>
  <c r="D103" i="9"/>
  <c r="G103" i="9" s="1"/>
  <c r="M102" i="12"/>
  <c r="M103" i="12"/>
  <c r="L102" i="12"/>
  <c r="D102" i="12" s="1"/>
  <c r="J103" i="12"/>
  <c r="L103" i="12" s="1"/>
  <c r="C102" i="12"/>
  <c r="C103" i="12"/>
  <c r="C98" i="7"/>
  <c r="I98" i="5"/>
  <c r="D97" i="6" l="1"/>
  <c r="G97" i="6" s="1"/>
  <c r="D103" i="12"/>
  <c r="G103" i="12" s="1"/>
  <c r="BD29" i="20"/>
  <c r="BB29" i="20"/>
  <c r="BD30" i="20"/>
  <c r="BB30" i="20"/>
  <c r="BI30" i="20"/>
  <c r="BG30" i="20"/>
  <c r="BI33" i="20"/>
  <c r="BG33" i="20"/>
  <c r="BI29" i="20"/>
  <c r="BG29" i="20"/>
  <c r="BI32" i="20"/>
  <c r="BG32" i="20"/>
  <c r="BI31" i="20"/>
  <c r="BG31" i="20"/>
  <c r="BH30" i="20"/>
  <c r="BF30" i="20"/>
  <c r="BF33" i="20"/>
  <c r="BH33" i="20"/>
  <c r="BF29" i="20"/>
  <c r="BH29" i="20"/>
  <c r="BH32" i="20"/>
  <c r="BF32" i="20"/>
  <c r="BH31" i="20"/>
  <c r="BF31" i="20"/>
  <c r="I96" i="6"/>
  <c r="L96" i="6"/>
  <c r="M97" i="5"/>
  <c r="L97" i="5"/>
  <c r="D97" i="5" s="1"/>
  <c r="G97" i="5" s="1"/>
  <c r="C102" i="10"/>
  <c r="I102" i="10"/>
  <c r="I102" i="9"/>
  <c r="I102" i="11"/>
  <c r="C102" i="11"/>
  <c r="L102" i="11"/>
  <c r="L97" i="7"/>
  <c r="D97" i="7" s="1"/>
  <c r="G97" i="7" s="1"/>
  <c r="I97" i="7"/>
  <c r="C97" i="7"/>
  <c r="I97" i="5"/>
  <c r="D96" i="6" l="1"/>
  <c r="G96" i="6" s="1"/>
  <c r="BJ29" i="20"/>
  <c r="BJ31" i="20"/>
  <c r="BJ30" i="20"/>
  <c r="BJ32" i="20"/>
  <c r="BJ33" i="20"/>
  <c r="AA27" i="20"/>
  <c r="AH27" i="20"/>
  <c r="AI27" i="20"/>
  <c r="AJ27" i="20"/>
  <c r="AN27" i="20"/>
  <c r="AR27" i="20"/>
  <c r="AS27" i="20"/>
  <c r="BC28" i="20" s="1"/>
  <c r="AT27" i="20"/>
  <c r="AV27" i="20"/>
  <c r="BA28" i="20" s="1"/>
  <c r="AW27" i="20"/>
  <c r="AX27" i="20"/>
  <c r="I95" i="6"/>
  <c r="I96" i="5"/>
  <c r="M96" i="5"/>
  <c r="L96" i="5"/>
  <c r="D96" i="5" s="1"/>
  <c r="G96" i="5" s="1"/>
  <c r="M94" i="6"/>
  <c r="L95" i="6"/>
  <c r="M96" i="7"/>
  <c r="L96" i="7"/>
  <c r="D96" i="7" s="1"/>
  <c r="G96" i="7" s="1"/>
  <c r="L101" i="11"/>
  <c r="D101" i="11" s="1"/>
  <c r="G101" i="11" s="1"/>
  <c r="I96" i="7"/>
  <c r="C96" i="7"/>
  <c r="L96" i="8"/>
  <c r="D96" i="8" s="1"/>
  <c r="G96" i="8" s="1"/>
  <c r="M96" i="8"/>
  <c r="I96" i="8"/>
  <c r="C96" i="8"/>
  <c r="C101" i="11"/>
  <c r="I100" i="11"/>
  <c r="M101" i="10"/>
  <c r="L101" i="10"/>
  <c r="I101" i="10"/>
  <c r="C101" i="10"/>
  <c r="I101" i="9"/>
  <c r="M101" i="9"/>
  <c r="L101" i="9"/>
  <c r="D101" i="9" s="1"/>
  <c r="G101" i="9" s="1"/>
  <c r="I100" i="9"/>
  <c r="C101" i="9"/>
  <c r="M101" i="12"/>
  <c r="L101" i="12"/>
  <c r="I100" i="12"/>
  <c r="C101" i="12"/>
  <c r="D95" i="6" l="1"/>
  <c r="G95" i="6" s="1"/>
  <c r="D101" i="12"/>
  <c r="G101" i="12" s="1"/>
  <c r="BD28" i="20"/>
  <c r="BB28" i="20"/>
  <c r="I94" i="6"/>
  <c r="M94" i="8"/>
  <c r="M95" i="8"/>
  <c r="J95" i="8"/>
  <c r="L95" i="8" s="1"/>
  <c r="I95" i="8"/>
  <c r="C95" i="8"/>
  <c r="C94" i="8"/>
  <c r="M95" i="7"/>
  <c r="L95" i="7"/>
  <c r="D95" i="7" s="1"/>
  <c r="G95" i="7" s="1"/>
  <c r="I95" i="7"/>
  <c r="C95" i="7"/>
  <c r="M100" i="10"/>
  <c r="L100" i="10"/>
  <c r="D100" i="10" s="1"/>
  <c r="G100" i="10" s="1"/>
  <c r="C100" i="10"/>
  <c r="M100" i="9"/>
  <c r="L100" i="9"/>
  <c r="D100" i="9" s="1"/>
  <c r="G100" i="9" s="1"/>
  <c r="I99" i="9"/>
  <c r="C100" i="9"/>
  <c r="L100" i="11"/>
  <c r="D100" i="11" s="1"/>
  <c r="G100" i="11" s="1"/>
  <c r="I99" i="11"/>
  <c r="C100" i="11"/>
  <c r="M100" i="12"/>
  <c r="L100" i="12"/>
  <c r="I99" i="12"/>
  <c r="C100" i="12"/>
  <c r="L94" i="6"/>
  <c r="M95" i="5"/>
  <c r="L95" i="5"/>
  <c r="D95" i="5" s="1"/>
  <c r="G95" i="5" s="1"/>
  <c r="I95" i="5"/>
  <c r="D94" i="6" l="1"/>
  <c r="G94" i="6" s="1"/>
  <c r="D100" i="12"/>
  <c r="G100" i="12" s="1"/>
  <c r="B28" i="20"/>
  <c r="B27" i="20"/>
  <c r="AS8" i="20"/>
  <c r="BC9" i="20" s="1"/>
  <c r="AS9" i="20"/>
  <c r="BC10" i="20" s="1"/>
  <c r="AS10" i="20"/>
  <c r="BC11" i="20" s="1"/>
  <c r="AS11" i="20"/>
  <c r="BC12" i="20" s="1"/>
  <c r="AS12" i="20"/>
  <c r="BC13" i="20" s="1"/>
  <c r="AS13" i="20"/>
  <c r="BC14" i="20" s="1"/>
  <c r="AS14" i="20"/>
  <c r="BC15" i="20" s="1"/>
  <c r="AS15" i="20"/>
  <c r="BC16" i="20" s="1"/>
  <c r="AS16" i="20"/>
  <c r="BC17" i="20" s="1"/>
  <c r="AS17" i="20"/>
  <c r="BC18" i="20" s="1"/>
  <c r="AS18" i="20"/>
  <c r="BC19" i="20" s="1"/>
  <c r="AS19" i="20"/>
  <c r="BC20" i="20" s="1"/>
  <c r="AS20" i="20"/>
  <c r="BC21" i="20" s="1"/>
  <c r="AS21" i="20"/>
  <c r="BC22" i="20" s="1"/>
  <c r="AS22" i="20"/>
  <c r="BC23" i="20" s="1"/>
  <c r="AS23" i="20"/>
  <c r="BC24" i="20" s="1"/>
  <c r="AS24" i="20"/>
  <c r="BC25" i="20" s="1"/>
  <c r="AS25" i="20"/>
  <c r="BC26" i="20" s="1"/>
  <c r="AS26" i="20"/>
  <c r="BC27" i="20" s="1"/>
  <c r="AS7" i="20"/>
  <c r="BC8" i="20" s="1"/>
  <c r="AA25" i="20"/>
  <c r="AH25" i="20"/>
  <c r="AI25" i="20"/>
  <c r="AJ25" i="20"/>
  <c r="AN25" i="20"/>
  <c r="AR25" i="20"/>
  <c r="AT25" i="20"/>
  <c r="AV25" i="20"/>
  <c r="BA26" i="20" s="1"/>
  <c r="AW25" i="20"/>
  <c r="AX25" i="20"/>
  <c r="AA26" i="20"/>
  <c r="AH26" i="20"/>
  <c r="AI26" i="20"/>
  <c r="AJ26" i="20"/>
  <c r="AN26" i="20"/>
  <c r="AR26" i="20"/>
  <c r="AT26" i="20"/>
  <c r="AV26" i="20"/>
  <c r="BA27" i="20" s="1"/>
  <c r="AW26" i="20"/>
  <c r="AX26" i="20"/>
  <c r="B26" i="20"/>
  <c r="M93" i="7"/>
  <c r="M94" i="7"/>
  <c r="L94" i="7"/>
  <c r="D94" i="7" s="1"/>
  <c r="G94" i="7" s="1"/>
  <c r="I94" i="7"/>
  <c r="C94" i="7"/>
  <c r="M92" i="6"/>
  <c r="M93" i="6"/>
  <c r="I93" i="6"/>
  <c r="L93" i="6"/>
  <c r="M91" i="5"/>
  <c r="M92" i="5"/>
  <c r="M93" i="5"/>
  <c r="M94" i="5"/>
  <c r="L94" i="5"/>
  <c r="D94" i="5" s="1"/>
  <c r="G94" i="5" s="1"/>
  <c r="I94" i="5"/>
  <c r="I99" i="10"/>
  <c r="M99" i="10"/>
  <c r="L99" i="10"/>
  <c r="D99" i="10" s="1"/>
  <c r="G99" i="10" s="1"/>
  <c r="I98" i="10"/>
  <c r="C99" i="10"/>
  <c r="I98" i="9"/>
  <c r="M99" i="9"/>
  <c r="L99" i="9"/>
  <c r="D99" i="9" s="1"/>
  <c r="G99" i="9" s="1"/>
  <c r="C99" i="9"/>
  <c r="L99" i="11"/>
  <c r="D99" i="11" s="1"/>
  <c r="G99" i="11" s="1"/>
  <c r="I98" i="11"/>
  <c r="C99" i="11"/>
  <c r="M98" i="12"/>
  <c r="M99" i="12"/>
  <c r="L99" i="12"/>
  <c r="I98" i="12"/>
  <c r="C99" i="12"/>
  <c r="D93" i="6" l="1"/>
  <c r="G93" i="6" s="1"/>
  <c r="D99" i="12"/>
  <c r="G99" i="12" s="1"/>
  <c r="BD26" i="20"/>
  <c r="BB26" i="20"/>
  <c r="BD27" i="20"/>
  <c r="BB27" i="20"/>
  <c r="BI26" i="20"/>
  <c r="BG26" i="20"/>
  <c r="BI27" i="20"/>
  <c r="BG27" i="20"/>
  <c r="BI28" i="20"/>
  <c r="BG28" i="20"/>
  <c r="BH26" i="20"/>
  <c r="BF26" i="20"/>
  <c r="BF27" i="20"/>
  <c r="BH27" i="20"/>
  <c r="BH28" i="20"/>
  <c r="BF28" i="20"/>
  <c r="L98" i="11"/>
  <c r="D98" i="11" s="1"/>
  <c r="G98" i="11" s="1"/>
  <c r="C98" i="11"/>
  <c r="M97" i="9"/>
  <c r="M98" i="9"/>
  <c r="M94" i="10"/>
  <c r="M95" i="10"/>
  <c r="M96" i="10"/>
  <c r="M97" i="10"/>
  <c r="M98" i="10"/>
  <c r="L98" i="10"/>
  <c r="D98" i="10" s="1"/>
  <c r="G98" i="10" s="1"/>
  <c r="C98" i="10"/>
  <c r="L98" i="9"/>
  <c r="D98" i="9" s="1"/>
  <c r="G98" i="9" s="1"/>
  <c r="C98" i="9"/>
  <c r="L98" i="12"/>
  <c r="C98" i="12"/>
  <c r="L92" i="6"/>
  <c r="D92" i="6" s="1"/>
  <c r="I92" i="6"/>
  <c r="M90" i="8"/>
  <c r="M91" i="8"/>
  <c r="M92" i="8"/>
  <c r="M93" i="8"/>
  <c r="L93" i="8"/>
  <c r="I93" i="8"/>
  <c r="C93" i="8"/>
  <c r="M92" i="7"/>
  <c r="L93" i="7"/>
  <c r="I93" i="7"/>
  <c r="C93" i="7"/>
  <c r="L93" i="5"/>
  <c r="D93" i="5" s="1"/>
  <c r="G93" i="5" s="1"/>
  <c r="I93" i="5"/>
  <c r="D98" i="12" l="1"/>
  <c r="G98" i="12" s="1"/>
  <c r="BJ28" i="20"/>
  <c r="BJ26" i="20"/>
  <c r="BJ27" i="20"/>
  <c r="AA23" i="20"/>
  <c r="AH23" i="20"/>
  <c r="AI23" i="20"/>
  <c r="AJ23" i="20"/>
  <c r="AN23" i="20"/>
  <c r="AR23" i="20"/>
  <c r="AT23" i="20"/>
  <c r="AV23" i="20"/>
  <c r="BA24" i="20" s="1"/>
  <c r="AW23" i="20"/>
  <c r="AX23" i="20"/>
  <c r="AA24" i="20"/>
  <c r="AH24" i="20"/>
  <c r="AI24" i="20"/>
  <c r="AJ24" i="20"/>
  <c r="AN24" i="20"/>
  <c r="AR24" i="20"/>
  <c r="AT24" i="20"/>
  <c r="AV24" i="20"/>
  <c r="BA25" i="20" s="1"/>
  <c r="AW24" i="20"/>
  <c r="AX24" i="20"/>
  <c r="B25" i="20"/>
  <c r="B24" i="20"/>
  <c r="BD25" i="20" l="1"/>
  <c r="BB25" i="20"/>
  <c r="BD24" i="20"/>
  <c r="BB24" i="20"/>
  <c r="BI25" i="20"/>
  <c r="BG25" i="20"/>
  <c r="BI24" i="20"/>
  <c r="BG24" i="20"/>
  <c r="BH24" i="20"/>
  <c r="BF24" i="20"/>
  <c r="BF25" i="20"/>
  <c r="BH25" i="20"/>
  <c r="L95" i="10"/>
  <c r="L96" i="10"/>
  <c r="L97" i="10"/>
  <c r="I97" i="10"/>
  <c r="C96" i="10"/>
  <c r="C97" i="10"/>
  <c r="M95" i="9"/>
  <c r="M96" i="9"/>
  <c r="L96" i="9"/>
  <c r="L97" i="9"/>
  <c r="I97" i="9"/>
  <c r="C95" i="9"/>
  <c r="C96" i="9"/>
  <c r="C97" i="9"/>
  <c r="I97" i="11"/>
  <c r="L96" i="11"/>
  <c r="L97" i="11"/>
  <c r="C96" i="11"/>
  <c r="C97" i="11"/>
  <c r="I96" i="12"/>
  <c r="I95" i="12"/>
  <c r="L96" i="12"/>
  <c r="M96" i="12"/>
  <c r="L97" i="12"/>
  <c r="M97" i="12"/>
  <c r="I97" i="12"/>
  <c r="C96" i="12"/>
  <c r="C97" i="12"/>
  <c r="L91" i="7"/>
  <c r="M91" i="7"/>
  <c r="L92" i="7"/>
  <c r="D92" i="7" s="1"/>
  <c r="G92" i="7" s="1"/>
  <c r="C92" i="7"/>
  <c r="I91" i="7"/>
  <c r="C91" i="7"/>
  <c r="I90" i="6"/>
  <c r="L90" i="6"/>
  <c r="D90" i="6" s="1"/>
  <c r="M90" i="6"/>
  <c r="L91" i="6"/>
  <c r="M91" i="6"/>
  <c r="I91" i="8"/>
  <c r="L91" i="8"/>
  <c r="D91" i="8" s="1"/>
  <c r="G91" i="8" s="1"/>
  <c r="L92" i="8"/>
  <c r="D92" i="8" s="1"/>
  <c r="G92" i="8" s="1"/>
  <c r="C91" i="8"/>
  <c r="C92" i="8"/>
  <c r="L91" i="5"/>
  <c r="D91" i="5" s="1"/>
  <c r="G91" i="5" s="1"/>
  <c r="L92" i="5"/>
  <c r="D92" i="5" s="1"/>
  <c r="G92" i="5" s="1"/>
  <c r="I92" i="5"/>
  <c r="D91" i="6" l="1"/>
  <c r="G91" i="6" s="1"/>
  <c r="D97" i="12"/>
  <c r="G97" i="12" s="1"/>
  <c r="D96" i="12"/>
  <c r="G96" i="12" s="1"/>
  <c r="BJ25" i="20"/>
  <c r="BJ24" i="20"/>
  <c r="C95" i="10"/>
  <c r="L95" i="9"/>
  <c r="D95" i="9" s="1"/>
  <c r="G95" i="9" s="1"/>
  <c r="M91" i="12"/>
  <c r="M92" i="12"/>
  <c r="M93" i="12"/>
  <c r="M94" i="12"/>
  <c r="M95" i="12"/>
  <c r="L95" i="12"/>
  <c r="I94" i="12"/>
  <c r="C95" i="12"/>
  <c r="M89" i="6"/>
  <c r="L89" i="6"/>
  <c r="I89" i="6"/>
  <c r="L90" i="8"/>
  <c r="D90" i="8" s="1"/>
  <c r="G90" i="8" s="1"/>
  <c r="I90" i="8"/>
  <c r="C90" i="8"/>
  <c r="I94" i="9"/>
  <c r="L95" i="11"/>
  <c r="D95" i="11" s="1"/>
  <c r="G95" i="11" s="1"/>
  <c r="C95" i="11"/>
  <c r="M90" i="7"/>
  <c r="L90" i="7"/>
  <c r="D90" i="7" s="1"/>
  <c r="G90" i="7" s="1"/>
  <c r="I90" i="7"/>
  <c r="C90" i="7"/>
  <c r="M90" i="5"/>
  <c r="L90" i="5"/>
  <c r="D90" i="5" s="1"/>
  <c r="G90" i="5" s="1"/>
  <c r="I90" i="5"/>
  <c r="D89" i="6" l="1"/>
  <c r="G89" i="6" s="1"/>
  <c r="D95" i="12"/>
  <c r="G95" i="12" s="1"/>
  <c r="AX8" i="20"/>
  <c r="AX9" i="20"/>
  <c r="AX10" i="20"/>
  <c r="AX11" i="20"/>
  <c r="AX12" i="20"/>
  <c r="AX13" i="20"/>
  <c r="AX14" i="20"/>
  <c r="AX15" i="20"/>
  <c r="AX16" i="20"/>
  <c r="AX17" i="20"/>
  <c r="AX18" i="20"/>
  <c r="AX19" i="20"/>
  <c r="AX20" i="20"/>
  <c r="AX21" i="20"/>
  <c r="AX22" i="20"/>
  <c r="AX7" i="20"/>
  <c r="AA22" i="20" l="1"/>
  <c r="AH22" i="20"/>
  <c r="AI22" i="20"/>
  <c r="AJ22" i="20"/>
  <c r="AN22" i="20"/>
  <c r="AR22" i="20"/>
  <c r="AT22" i="20"/>
  <c r="AV22" i="20"/>
  <c r="BA23" i="20" s="1"/>
  <c r="AW22" i="20"/>
  <c r="I93" i="10"/>
  <c r="C94" i="10"/>
  <c r="L94" i="10"/>
  <c r="D94" i="10" s="1"/>
  <c r="G94" i="10" s="1"/>
  <c r="M94" i="9"/>
  <c r="L94" i="9"/>
  <c r="D94" i="9" s="1"/>
  <c r="G94" i="9" s="1"/>
  <c r="C94" i="9"/>
  <c r="I94" i="11"/>
  <c r="C94" i="11"/>
  <c r="L94" i="11"/>
  <c r="D94" i="11" s="1"/>
  <c r="G94" i="11" s="1"/>
  <c r="C94" i="12"/>
  <c r="L94" i="12"/>
  <c r="C89" i="8"/>
  <c r="I89" i="8"/>
  <c r="M89" i="8"/>
  <c r="L89" i="8"/>
  <c r="D89" i="8" s="1"/>
  <c r="G89" i="8" s="1"/>
  <c r="M89" i="7"/>
  <c r="L89" i="7"/>
  <c r="D89" i="7" s="1"/>
  <c r="G89" i="7" s="1"/>
  <c r="C89" i="7"/>
  <c r="I89" i="7"/>
  <c r="M88" i="6"/>
  <c r="L88" i="6"/>
  <c r="I88" i="6"/>
  <c r="I89" i="5"/>
  <c r="M89" i="5"/>
  <c r="L89" i="5"/>
  <c r="D89" i="5" s="1"/>
  <c r="G89" i="5" s="1"/>
  <c r="D88" i="6" l="1"/>
  <c r="G88" i="6" s="1"/>
  <c r="D94" i="12"/>
  <c r="G94" i="12" s="1"/>
  <c r="BD23" i="20"/>
  <c r="BB23" i="20"/>
  <c r="M87" i="7"/>
  <c r="M88" i="7"/>
  <c r="I88" i="7"/>
  <c r="C88" i="7"/>
  <c r="M93" i="10"/>
  <c r="L93" i="10"/>
  <c r="D93" i="10" s="1"/>
  <c r="G93" i="10" s="1"/>
  <c r="C93" i="10"/>
  <c r="M88" i="8"/>
  <c r="L88" i="8"/>
  <c r="D88" i="8" s="1"/>
  <c r="G88" i="8" s="1"/>
  <c r="I88" i="8"/>
  <c r="C88" i="8"/>
  <c r="M93" i="9"/>
  <c r="L93" i="9"/>
  <c r="D93" i="9" s="1"/>
  <c r="G93" i="9" s="1"/>
  <c r="I93" i="9"/>
  <c r="C93" i="9"/>
  <c r="L93" i="11"/>
  <c r="D93" i="11" s="1"/>
  <c r="G93" i="11" s="1"/>
  <c r="L93" i="12"/>
  <c r="I93" i="12"/>
  <c r="C93" i="12"/>
  <c r="I93" i="11"/>
  <c r="C93" i="11"/>
  <c r="L88" i="7"/>
  <c r="D88" i="7" s="1"/>
  <c r="G88" i="7" s="1"/>
  <c r="I87" i="6"/>
  <c r="L87" i="6"/>
  <c r="M87" i="5"/>
  <c r="M88" i="5"/>
  <c r="L88" i="5"/>
  <c r="D88" i="5" s="1"/>
  <c r="G88" i="5" s="1"/>
  <c r="I88" i="5"/>
  <c r="D87" i="6" l="1"/>
  <c r="G87" i="6" s="1"/>
  <c r="D93" i="12"/>
  <c r="G93" i="12" s="1"/>
  <c r="AA21" i="20"/>
  <c r="AV21" i="20"/>
  <c r="BA22" i="20" s="1"/>
  <c r="AT21" i="20"/>
  <c r="AR21" i="20"/>
  <c r="AW21" i="20"/>
  <c r="AN21" i="20"/>
  <c r="AJ21" i="20"/>
  <c r="AI21" i="20"/>
  <c r="AH21" i="20"/>
  <c r="BD22" i="20" l="1"/>
  <c r="BB22" i="20"/>
  <c r="L87" i="8"/>
  <c r="D87" i="8" s="1"/>
  <c r="G87" i="8" s="1"/>
  <c r="M87" i="8"/>
  <c r="I87" i="8"/>
  <c r="C87" i="8"/>
  <c r="B23" i="20"/>
  <c r="B22" i="20"/>
  <c r="B21" i="20"/>
  <c r="L92" i="12"/>
  <c r="D92" i="12" s="1"/>
  <c r="I92" i="12"/>
  <c r="C92" i="12"/>
  <c r="I92" i="11"/>
  <c r="C92" i="11"/>
  <c r="M92" i="10"/>
  <c r="L92" i="10"/>
  <c r="I92" i="10"/>
  <c r="C92" i="10"/>
  <c r="M92" i="9"/>
  <c r="L92" i="9"/>
  <c r="I92" i="9"/>
  <c r="C92" i="9"/>
  <c r="L92" i="11"/>
  <c r="L87" i="7"/>
  <c r="D87" i="7" s="1"/>
  <c r="G87" i="7" s="1"/>
  <c r="I87" i="7"/>
  <c r="C87" i="7"/>
  <c r="I86" i="6"/>
  <c r="L86" i="6"/>
  <c r="L87" i="5"/>
  <c r="D87" i="5" s="1"/>
  <c r="G87" i="5" s="1"/>
  <c r="I87" i="5"/>
  <c r="D86" i="6" l="1"/>
  <c r="G86" i="6" s="1"/>
  <c r="BI21" i="20"/>
  <c r="BG21" i="20"/>
  <c r="BI23" i="20"/>
  <c r="BG23" i="20"/>
  <c r="BI22" i="20"/>
  <c r="BG22" i="20"/>
  <c r="BH22" i="20"/>
  <c r="BF22" i="20"/>
  <c r="BH23" i="20"/>
  <c r="BF23" i="20"/>
  <c r="BF21" i="20"/>
  <c r="BH21" i="20"/>
  <c r="B8" i="20"/>
  <c r="B9" i="20"/>
  <c r="B10" i="20"/>
  <c r="BG10" i="20" s="1"/>
  <c r="B11" i="20"/>
  <c r="B12" i="20"/>
  <c r="B13" i="20"/>
  <c r="B14" i="20"/>
  <c r="B15" i="20"/>
  <c r="BG15" i="20" s="1"/>
  <c r="B16" i="20"/>
  <c r="B17" i="20"/>
  <c r="B18" i="20"/>
  <c r="B19" i="20"/>
  <c r="B20" i="20"/>
  <c r="BG20" i="20" s="1"/>
  <c r="B7" i="20"/>
  <c r="AV20" i="20"/>
  <c r="BA21" i="20" s="1"/>
  <c r="AR20" i="20"/>
  <c r="AW20" i="20"/>
  <c r="BJ21" i="20" l="1"/>
  <c r="BJ22" i="20"/>
  <c r="BJ23" i="20"/>
  <c r="BD21" i="20"/>
  <c r="BB21" i="20"/>
  <c r="BI16" i="20"/>
  <c r="BG16" i="20"/>
  <c r="BI19" i="20"/>
  <c r="BG19" i="20"/>
  <c r="BI11" i="20"/>
  <c r="BG11" i="20"/>
  <c r="BI18" i="20"/>
  <c r="BI14" i="20"/>
  <c r="BG14" i="20"/>
  <c r="BI12" i="20"/>
  <c r="BG12" i="20"/>
  <c r="BI17" i="20"/>
  <c r="BG17" i="20"/>
  <c r="BI13" i="20"/>
  <c r="BI9" i="20"/>
  <c r="BG9" i="20"/>
  <c r="BI8" i="20"/>
  <c r="BH10" i="20"/>
  <c r="BF10" i="20"/>
  <c r="BH17" i="20"/>
  <c r="BF9" i="20"/>
  <c r="BH20" i="20"/>
  <c r="BF20" i="20"/>
  <c r="BH16" i="20"/>
  <c r="BF16" i="20"/>
  <c r="BH12" i="20"/>
  <c r="BH8" i="20"/>
  <c r="BF8" i="20"/>
  <c r="BH18" i="20"/>
  <c r="BF18" i="20"/>
  <c r="BF13" i="20"/>
  <c r="BH13" i="20"/>
  <c r="BF19" i="20"/>
  <c r="BF15" i="20"/>
  <c r="BH15" i="20"/>
  <c r="BH11" i="20"/>
  <c r="BF11" i="20"/>
  <c r="BF14" i="20"/>
  <c r="AA20" i="20"/>
  <c r="AH20" i="20"/>
  <c r="AI20" i="20"/>
  <c r="AJ20" i="20"/>
  <c r="AN20" i="20"/>
  <c r="AT20" i="20"/>
  <c r="AW19" i="20"/>
  <c r="AV19" i="20"/>
  <c r="AT19" i="20"/>
  <c r="AR19" i="20"/>
  <c r="AN19" i="20"/>
  <c r="AJ19" i="20"/>
  <c r="AI19" i="20"/>
  <c r="AH19" i="20"/>
  <c r="AA19" i="20"/>
  <c r="BJ16" i="20" l="1"/>
  <c r="BJ11" i="20"/>
  <c r="BI20" i="20"/>
  <c r="BJ20" i="20" s="1"/>
  <c r="BA20" i="20"/>
  <c r="BD20" i="20"/>
  <c r="BB20" i="20"/>
  <c r="M85" i="8"/>
  <c r="M86" i="8"/>
  <c r="L86" i="8"/>
  <c r="D86" i="8" s="1"/>
  <c r="G86" i="8" s="1"/>
  <c r="I86" i="8"/>
  <c r="C86" i="8"/>
  <c r="M83" i="7"/>
  <c r="M84" i="7"/>
  <c r="M85" i="7"/>
  <c r="M86" i="7"/>
  <c r="L86" i="7"/>
  <c r="D86" i="7" s="1"/>
  <c r="G86" i="7" s="1"/>
  <c r="I86" i="7"/>
  <c r="C86" i="7"/>
  <c r="I85" i="6"/>
  <c r="M85" i="6"/>
  <c r="L85" i="6"/>
  <c r="M85" i="5"/>
  <c r="M86" i="5"/>
  <c r="L86" i="5"/>
  <c r="D86" i="5" s="1"/>
  <c r="G86" i="5" s="1"/>
  <c r="I86" i="5"/>
  <c r="C91" i="11"/>
  <c r="I90" i="11"/>
  <c r="I90" i="10"/>
  <c r="M90" i="10"/>
  <c r="M91" i="10"/>
  <c r="L91" i="10"/>
  <c r="D91" i="10" s="1"/>
  <c r="G91" i="10" s="1"/>
  <c r="C91" i="10"/>
  <c r="M91" i="9"/>
  <c r="L91" i="9"/>
  <c r="D91" i="9" s="1"/>
  <c r="G91" i="9" s="1"/>
  <c r="I90" i="9"/>
  <c r="C91" i="9"/>
  <c r="L91" i="11"/>
  <c r="D91" i="11" s="1"/>
  <c r="G91" i="11" s="1"/>
  <c r="M90" i="12"/>
  <c r="L91" i="12"/>
  <c r="I90" i="12"/>
  <c r="C91" i="12"/>
  <c r="D85" i="6" l="1"/>
  <c r="G85" i="6" s="1"/>
  <c r="D91" i="12"/>
  <c r="G91" i="12" s="1"/>
  <c r="AV18" i="20"/>
  <c r="AR18" i="20"/>
  <c r="AW18" i="20"/>
  <c r="M80" i="5"/>
  <c r="M81" i="5"/>
  <c r="M82" i="5"/>
  <c r="M83" i="5"/>
  <c r="M84" i="5"/>
  <c r="I85" i="8"/>
  <c r="C85" i="8"/>
  <c r="I85" i="5"/>
  <c r="L85" i="5"/>
  <c r="D85" i="5" s="1"/>
  <c r="G85" i="5" s="1"/>
  <c r="L84" i="6"/>
  <c r="I84" i="6"/>
  <c r="I85" i="7"/>
  <c r="L85" i="7"/>
  <c r="D85" i="7" s="1"/>
  <c r="G85" i="7" s="1"/>
  <c r="C85" i="7"/>
  <c r="M83" i="8"/>
  <c r="M84" i="8"/>
  <c r="L85" i="8"/>
  <c r="D85" i="8" s="1"/>
  <c r="G85" i="8" s="1"/>
  <c r="L90" i="10"/>
  <c r="D90" i="10" s="1"/>
  <c r="G90" i="10" s="1"/>
  <c r="I89" i="10"/>
  <c r="C90" i="10"/>
  <c r="M90" i="9"/>
  <c r="L90" i="9"/>
  <c r="D90" i="9" s="1"/>
  <c r="G90" i="9" s="1"/>
  <c r="L90" i="11"/>
  <c r="D90" i="11" s="1"/>
  <c r="G90" i="11" s="1"/>
  <c r="I89" i="11"/>
  <c r="C90" i="11"/>
  <c r="I89" i="12"/>
  <c r="L88" i="12"/>
  <c r="D88" i="12" s="1"/>
  <c r="M88" i="12"/>
  <c r="M89" i="12"/>
  <c r="L90" i="12"/>
  <c r="C90" i="12"/>
  <c r="I89" i="9"/>
  <c r="C90" i="9"/>
  <c r="D84" i="6" l="1"/>
  <c r="G84" i="6" s="1"/>
  <c r="D90" i="12"/>
  <c r="G90" i="12" s="1"/>
  <c r="AG167" i="20"/>
  <c r="BC167" i="20"/>
  <c r="AP167" i="20"/>
  <c r="AA167" i="20"/>
  <c r="BD19" i="20"/>
  <c r="BB19" i="20"/>
  <c r="BH19" i="20"/>
  <c r="BJ19" i="20" s="1"/>
  <c r="BA19" i="20"/>
  <c r="AA18" i="20"/>
  <c r="AN18" i="20"/>
  <c r="AT18" i="20"/>
  <c r="AJ18" i="20"/>
  <c r="AI18" i="20"/>
  <c r="AH18" i="20"/>
  <c r="BF167" i="20" l="1"/>
  <c r="BE167" i="20"/>
  <c r="BA167" i="20"/>
  <c r="BD167" i="20"/>
  <c r="BB167" i="20"/>
  <c r="M89" i="10"/>
  <c r="L89" i="10"/>
  <c r="D89" i="10" s="1"/>
  <c r="G89" i="10" s="1"/>
  <c r="I88" i="10"/>
  <c r="C89" i="10"/>
  <c r="I88" i="9"/>
  <c r="L89" i="11"/>
  <c r="D89" i="11" s="1"/>
  <c r="G89" i="11" s="1"/>
  <c r="I88" i="11"/>
  <c r="C88" i="11"/>
  <c r="C89" i="11"/>
  <c r="C87" i="11"/>
  <c r="G88" i="12"/>
  <c r="J89" i="12"/>
  <c r="L89" i="12" s="1"/>
  <c r="C88" i="12"/>
  <c r="C89" i="12"/>
  <c r="I84" i="8"/>
  <c r="C84" i="8"/>
  <c r="I84" i="5"/>
  <c r="I83" i="6"/>
  <c r="L83" i="6"/>
  <c r="L84" i="5"/>
  <c r="D84" i="5" s="1"/>
  <c r="G84" i="5" s="1"/>
  <c r="I84" i="7"/>
  <c r="C84" i="7"/>
  <c r="L84" i="7"/>
  <c r="D84" i="7" s="1"/>
  <c r="G84" i="7" s="1"/>
  <c r="L84" i="8"/>
  <c r="D84" i="8" s="1"/>
  <c r="G84" i="8" s="1"/>
  <c r="M89" i="9"/>
  <c r="L89" i="9"/>
  <c r="D89" i="9" s="1"/>
  <c r="G89" i="9" s="1"/>
  <c r="C89" i="9"/>
  <c r="D83" i="6" l="1"/>
  <c r="G83" i="6" s="1"/>
  <c r="D89" i="12"/>
  <c r="G89" i="12" s="1"/>
  <c r="BJ167" i="20"/>
  <c r="AV17" i="20"/>
  <c r="AT17" i="20"/>
  <c r="AR17" i="20"/>
  <c r="AW17" i="20"/>
  <c r="AA17" i="20"/>
  <c r="AH17" i="20"/>
  <c r="AI17" i="20"/>
  <c r="AJ17" i="20"/>
  <c r="AN17" i="20"/>
  <c r="BD18" i="20" l="1"/>
  <c r="BB18" i="20"/>
  <c r="BG18" i="20"/>
  <c r="BJ18" i="20" s="1"/>
  <c r="BA18" i="20"/>
  <c r="AV16" i="20"/>
  <c r="AR16" i="20"/>
  <c r="BB17" i="20" s="1"/>
  <c r="AW16" i="20"/>
  <c r="AN16" i="20"/>
  <c r="BF17" i="20" l="1"/>
  <c r="BJ17" i="20" s="1"/>
  <c r="BA17" i="20"/>
  <c r="BD17" i="20"/>
  <c r="I83" i="8"/>
  <c r="C83" i="8"/>
  <c r="L83" i="8"/>
  <c r="D83" i="8" s="1"/>
  <c r="G83" i="8" s="1"/>
  <c r="M88" i="9"/>
  <c r="L88" i="9"/>
  <c r="D88" i="9" s="1"/>
  <c r="G88" i="9" s="1"/>
  <c r="C88" i="9"/>
  <c r="M88" i="10"/>
  <c r="L88" i="10"/>
  <c r="D88" i="10" s="1"/>
  <c r="G88" i="10" s="1"/>
  <c r="C88" i="10"/>
  <c r="L88" i="11"/>
  <c r="D88" i="11" s="1"/>
  <c r="G88" i="11" s="1"/>
  <c r="I83" i="7"/>
  <c r="C83" i="7"/>
  <c r="L83" i="7"/>
  <c r="D83" i="7" s="1"/>
  <c r="G83" i="7" s="1"/>
  <c r="I82" i="6"/>
  <c r="L82" i="6"/>
  <c r="L83" i="5"/>
  <c r="D83" i="5" s="1"/>
  <c r="G83" i="5" s="1"/>
  <c r="I83" i="5"/>
  <c r="D82" i="6" l="1"/>
  <c r="G82" i="6" s="1"/>
  <c r="AT16" i="20"/>
  <c r="AJ16" i="20"/>
  <c r="AA16" i="20"/>
  <c r="AI16" i="20"/>
  <c r="AH16" i="20"/>
  <c r="I82" i="8" l="1"/>
  <c r="C87" i="10"/>
  <c r="I87" i="10"/>
  <c r="C87" i="9"/>
  <c r="I87" i="9"/>
  <c r="I87" i="11"/>
  <c r="M79" i="6"/>
  <c r="M80" i="6"/>
  <c r="M81" i="6"/>
  <c r="M82" i="6"/>
  <c r="M83" i="6"/>
  <c r="M84" i="6"/>
  <c r="M86" i="6"/>
  <c r="M87" i="6"/>
  <c r="I81" i="6"/>
  <c r="I87" i="12"/>
  <c r="C87" i="12"/>
  <c r="I82" i="5"/>
  <c r="AA15" i="20" l="1"/>
  <c r="AH15" i="20"/>
  <c r="AI15" i="20"/>
  <c r="AJ15" i="20"/>
  <c r="AN15" i="20"/>
  <c r="AR15" i="20"/>
  <c r="AT15" i="20"/>
  <c r="AV15" i="20"/>
  <c r="BA16" i="20" s="1"/>
  <c r="AW15" i="20"/>
  <c r="C82" i="7"/>
  <c r="C81" i="7"/>
  <c r="M80" i="7"/>
  <c r="M81" i="7"/>
  <c r="M82" i="7"/>
  <c r="L82" i="7"/>
  <c r="L81" i="7"/>
  <c r="D81" i="7" s="1"/>
  <c r="G81" i="7" s="1"/>
  <c r="I82" i="7"/>
  <c r="L81" i="8"/>
  <c r="M81" i="8"/>
  <c r="L82" i="8"/>
  <c r="D82" i="8" s="1"/>
  <c r="G82" i="8" s="1"/>
  <c r="M82" i="8"/>
  <c r="I81" i="8"/>
  <c r="C82" i="8"/>
  <c r="C81" i="8"/>
  <c r="I86" i="12"/>
  <c r="C86" i="12"/>
  <c r="L86" i="10"/>
  <c r="M86" i="10"/>
  <c r="L87" i="10"/>
  <c r="D87" i="10" s="1"/>
  <c r="G87" i="10" s="1"/>
  <c r="M87" i="10"/>
  <c r="I86" i="10"/>
  <c r="C86" i="10"/>
  <c r="I86" i="9"/>
  <c r="L85" i="9"/>
  <c r="M85" i="9"/>
  <c r="L86" i="9"/>
  <c r="M86" i="9"/>
  <c r="L87" i="9"/>
  <c r="D87" i="9" s="1"/>
  <c r="G87" i="9" s="1"/>
  <c r="M87" i="9"/>
  <c r="C86" i="9"/>
  <c r="L86" i="11"/>
  <c r="D86" i="11" s="1"/>
  <c r="G86" i="11" s="1"/>
  <c r="L87" i="11"/>
  <c r="D87" i="11" s="1"/>
  <c r="G87" i="11" s="1"/>
  <c r="I86" i="11"/>
  <c r="C86" i="11"/>
  <c r="M86" i="12"/>
  <c r="L87" i="12"/>
  <c r="D87" i="12" s="1"/>
  <c r="G87" i="12" s="1"/>
  <c r="M87" i="12"/>
  <c r="I80" i="6"/>
  <c r="L81" i="6"/>
  <c r="L80" i="6"/>
  <c r="L81" i="5"/>
  <c r="D81" i="5" s="1"/>
  <c r="G81" i="5" s="1"/>
  <c r="L82" i="5"/>
  <c r="D82" i="5" s="1"/>
  <c r="G82" i="5" s="1"/>
  <c r="I81" i="5"/>
  <c r="D80" i="6" l="1"/>
  <c r="G80" i="6" s="1"/>
  <c r="D81" i="6"/>
  <c r="G81" i="6" s="1"/>
  <c r="BD16" i="20"/>
  <c r="BB16" i="20"/>
  <c r="AW14" i="20"/>
  <c r="AV14" i="20"/>
  <c r="AR14" i="20"/>
  <c r="AN14" i="20"/>
  <c r="AT14" i="20"/>
  <c r="AA14" i="20"/>
  <c r="AH14" i="20"/>
  <c r="AI14" i="20"/>
  <c r="AJ14" i="20"/>
  <c r="AW8" i="20"/>
  <c r="AW9" i="20"/>
  <c r="AW10" i="20"/>
  <c r="AW11" i="20"/>
  <c r="AW12" i="20"/>
  <c r="AW13" i="20"/>
  <c r="AW7" i="20"/>
  <c r="BI15" i="20" l="1"/>
  <c r="BJ15" i="20" s="1"/>
  <c r="BA15" i="20"/>
  <c r="BD15" i="20"/>
  <c r="BB15" i="20"/>
  <c r="AV13" i="20"/>
  <c r="AT13" i="20"/>
  <c r="AR13" i="20"/>
  <c r="AN13" i="20"/>
  <c r="AJ13" i="20"/>
  <c r="AI13" i="20"/>
  <c r="AH13" i="20"/>
  <c r="AA13" i="20"/>
  <c r="AV12" i="20"/>
  <c r="BA13" i="20" s="1"/>
  <c r="AT12" i="20"/>
  <c r="AR12" i="20"/>
  <c r="BB13" i="20" s="1"/>
  <c r="AN12" i="20"/>
  <c r="AJ12" i="20"/>
  <c r="AI12" i="20"/>
  <c r="AH12" i="20"/>
  <c r="AA12" i="20"/>
  <c r="BD14" i="20" l="1"/>
  <c r="BB14" i="20"/>
  <c r="BH14" i="20"/>
  <c r="BJ14" i="20" s="1"/>
  <c r="BA14" i="20"/>
  <c r="BG13" i="20"/>
  <c r="BJ13" i="20" s="1"/>
  <c r="BD13" i="20"/>
  <c r="I80" i="7"/>
  <c r="C80" i="7"/>
  <c r="M78" i="8"/>
  <c r="M79" i="8"/>
  <c r="M80" i="8"/>
  <c r="I80" i="8"/>
  <c r="C80" i="8"/>
  <c r="M85" i="12"/>
  <c r="L85" i="12"/>
  <c r="I84" i="12"/>
  <c r="C85" i="12"/>
  <c r="L85" i="11"/>
  <c r="I85" i="11"/>
  <c r="C85" i="11"/>
  <c r="D85" i="9"/>
  <c r="G85" i="9" s="1"/>
  <c r="I84" i="9"/>
  <c r="C85" i="9"/>
  <c r="C85" i="10"/>
  <c r="I84" i="10"/>
  <c r="M85" i="10"/>
  <c r="L85" i="10"/>
  <c r="D85" i="10" s="1"/>
  <c r="G85" i="10" s="1"/>
  <c r="L80" i="8"/>
  <c r="D80" i="8" s="1"/>
  <c r="G80" i="8" s="1"/>
  <c r="L80" i="7"/>
  <c r="D80" i="7" s="1"/>
  <c r="G80" i="7" s="1"/>
  <c r="I79" i="6"/>
  <c r="L79" i="6"/>
  <c r="L80" i="5"/>
  <c r="D80" i="5" s="1"/>
  <c r="G80" i="5" s="1"/>
  <c r="I80" i="5"/>
  <c r="D79" i="6" l="1"/>
  <c r="G79" i="6" s="1"/>
  <c r="D85" i="12"/>
  <c r="G85" i="12" s="1"/>
  <c r="M77" i="6"/>
  <c r="M78" i="6"/>
  <c r="M83" i="10" l="1"/>
  <c r="M84" i="10"/>
  <c r="L84" i="10"/>
  <c r="D84" i="10" s="1"/>
  <c r="G84" i="10" s="1"/>
  <c r="I83" i="10"/>
  <c r="C84" i="10"/>
  <c r="I83" i="9"/>
  <c r="C84" i="9"/>
  <c r="I78" i="6"/>
  <c r="L78" i="6"/>
  <c r="I79" i="5"/>
  <c r="M78" i="5"/>
  <c r="M79" i="5"/>
  <c r="L79" i="5"/>
  <c r="D79" i="5" s="1"/>
  <c r="G79" i="5" s="1"/>
  <c r="M78" i="7"/>
  <c r="M79" i="7"/>
  <c r="I79" i="7"/>
  <c r="C79" i="7"/>
  <c r="L79" i="7"/>
  <c r="D79" i="7" s="1"/>
  <c r="G79" i="7" s="1"/>
  <c r="I79" i="8"/>
  <c r="C79" i="8"/>
  <c r="L79" i="8"/>
  <c r="D79" i="8" s="1"/>
  <c r="G79" i="8" s="1"/>
  <c r="M83" i="9"/>
  <c r="M84" i="9"/>
  <c r="L84" i="9"/>
  <c r="D84" i="9" s="1"/>
  <c r="G84" i="9" s="1"/>
  <c r="C84" i="11"/>
  <c r="L84" i="11"/>
  <c r="D84" i="11" s="1"/>
  <c r="G84" i="11" s="1"/>
  <c r="M84" i="12"/>
  <c r="L84" i="12"/>
  <c r="I83" i="12"/>
  <c r="C84" i="12"/>
  <c r="D78" i="6" l="1"/>
  <c r="G78" i="6" s="1"/>
  <c r="D84" i="12"/>
  <c r="G84" i="12" s="1"/>
  <c r="AN8" i="20"/>
  <c r="AN9" i="20"/>
  <c r="AN10" i="20"/>
  <c r="AN11" i="20"/>
  <c r="AN7" i="20"/>
  <c r="AV11" i="20"/>
  <c r="BA12" i="20" s="1"/>
  <c r="AR11" i="20"/>
  <c r="BB12" i="20" s="1"/>
  <c r="BD12" i="20" l="1"/>
  <c r="BF12" i="20"/>
  <c r="BJ12" i="20" s="1"/>
  <c r="I83" i="11"/>
  <c r="C83" i="11"/>
  <c r="M82" i="9"/>
  <c r="C83" i="9"/>
  <c r="L83" i="10"/>
  <c r="D83" i="10" s="1"/>
  <c r="G83" i="10" s="1"/>
  <c r="C83" i="10"/>
  <c r="M83" i="12"/>
  <c r="L83" i="12"/>
  <c r="C83" i="12"/>
  <c r="I78" i="8"/>
  <c r="C78" i="8"/>
  <c r="I78" i="7"/>
  <c r="C78" i="7"/>
  <c r="L78" i="8"/>
  <c r="D78" i="8" s="1"/>
  <c r="G78" i="8" s="1"/>
  <c r="L83" i="9"/>
  <c r="D83" i="9" s="1"/>
  <c r="G83" i="9" s="1"/>
  <c r="L83" i="11"/>
  <c r="D83" i="11" s="1"/>
  <c r="G83" i="11" s="1"/>
  <c r="L78" i="7"/>
  <c r="D78" i="7" s="1"/>
  <c r="G78" i="7" s="1"/>
  <c r="I77" i="6"/>
  <c r="L77" i="6"/>
  <c r="L78" i="5"/>
  <c r="D78" i="5" s="1"/>
  <c r="G78" i="5" s="1"/>
  <c r="I78" i="5"/>
  <c r="D77" i="6" l="1"/>
  <c r="G77" i="6" s="1"/>
  <c r="D83" i="12"/>
  <c r="G83" i="12" s="1"/>
  <c r="AA11" i="20"/>
  <c r="AT11" i="20"/>
  <c r="AJ11" i="20"/>
  <c r="AI11" i="20"/>
  <c r="AH11" i="20"/>
  <c r="I77" i="5" l="1"/>
  <c r="I82" i="10"/>
  <c r="I82" i="11"/>
  <c r="M74" i="6" l="1"/>
  <c r="M75" i="6"/>
  <c r="M76" i="6"/>
  <c r="I76" i="6"/>
  <c r="L77" i="7"/>
  <c r="D77" i="7" s="1"/>
  <c r="G77" i="7" s="1"/>
  <c r="I77" i="7"/>
  <c r="C77" i="7"/>
  <c r="M75" i="8"/>
  <c r="M76" i="8"/>
  <c r="M77" i="8"/>
  <c r="I77" i="8"/>
  <c r="C77" i="8"/>
  <c r="M79" i="10"/>
  <c r="M80" i="10"/>
  <c r="M81" i="10"/>
  <c r="M82" i="10"/>
  <c r="L82" i="10"/>
  <c r="D82" i="10" s="1"/>
  <c r="G82" i="10" s="1"/>
  <c r="I81" i="10"/>
  <c r="C82" i="10"/>
  <c r="I82" i="9"/>
  <c r="C82" i="11"/>
  <c r="L82" i="11"/>
  <c r="D82" i="11" s="1"/>
  <c r="G82" i="11" s="1"/>
  <c r="I81" i="11"/>
  <c r="C82" i="12"/>
  <c r="I82" i="12"/>
  <c r="M79" i="12"/>
  <c r="M80" i="12"/>
  <c r="M81" i="12"/>
  <c r="M82" i="12"/>
  <c r="L82" i="12"/>
  <c r="D82" i="12" s="1"/>
  <c r="L77" i="8"/>
  <c r="D77" i="8" s="1"/>
  <c r="G77" i="8" s="1"/>
  <c r="M81" i="9"/>
  <c r="L82" i="9"/>
  <c r="C82" i="9"/>
  <c r="L76" i="6"/>
  <c r="M74" i="5"/>
  <c r="M75" i="5"/>
  <c r="M76" i="5"/>
  <c r="M77" i="5"/>
  <c r="L77" i="5"/>
  <c r="D77" i="5" s="1"/>
  <c r="G77" i="5" s="1"/>
  <c r="AA10" i="20"/>
  <c r="AH10" i="20"/>
  <c r="AI10" i="20"/>
  <c r="AJ10" i="20"/>
  <c r="AR10" i="20"/>
  <c r="BB11" i="20" s="1"/>
  <c r="AT10" i="20"/>
  <c r="AV10" i="20"/>
  <c r="BA11" i="20" s="1"/>
  <c r="D76" i="6" l="1"/>
  <c r="G76" i="6" s="1"/>
  <c r="BD11" i="20"/>
  <c r="AA9" i="20"/>
  <c r="AA8" i="20"/>
  <c r="AR9" i="20"/>
  <c r="AT9" i="20"/>
  <c r="AV9" i="20"/>
  <c r="BD10" i="20" l="1"/>
  <c r="BB10" i="20"/>
  <c r="BI10" i="20"/>
  <c r="BJ10" i="20" s="1"/>
  <c r="BA10" i="20"/>
  <c r="I80" i="10"/>
  <c r="C81" i="10"/>
  <c r="M79" i="9"/>
  <c r="M80" i="9"/>
  <c r="I80" i="9"/>
  <c r="C81" i="9"/>
  <c r="C81" i="11"/>
  <c r="I80" i="11"/>
  <c r="C81" i="12"/>
  <c r="L81" i="12"/>
  <c r="I80" i="12"/>
  <c r="I76" i="8"/>
  <c r="C76" i="8"/>
  <c r="L75" i="6"/>
  <c r="I75" i="6"/>
  <c r="I76" i="5"/>
  <c r="C76" i="7"/>
  <c r="I76" i="7"/>
  <c r="L76" i="7"/>
  <c r="D76" i="7" s="1"/>
  <c r="G76" i="7" s="1"/>
  <c r="L81" i="11"/>
  <c r="D81" i="11" s="1"/>
  <c r="G81" i="11" s="1"/>
  <c r="L81" i="10"/>
  <c r="D81" i="10" s="1"/>
  <c r="G81" i="10" s="1"/>
  <c r="L76" i="8"/>
  <c r="D76" i="8" s="1"/>
  <c r="G76" i="8" s="1"/>
  <c r="L81" i="9"/>
  <c r="D81" i="9" s="1"/>
  <c r="G81" i="9" s="1"/>
  <c r="L76" i="5"/>
  <c r="D76" i="5" s="1"/>
  <c r="G76" i="5" s="1"/>
  <c r="D75" i="6" l="1"/>
  <c r="G75" i="6" s="1"/>
  <c r="D81" i="12"/>
  <c r="G81" i="12" s="1"/>
  <c r="AH9" i="20"/>
  <c r="AI9" i="20"/>
  <c r="AJ9" i="20"/>
  <c r="AH8" i="20"/>
  <c r="AI8" i="20"/>
  <c r="AJ8" i="20"/>
  <c r="AR8" i="20"/>
  <c r="AT8" i="20"/>
  <c r="AV8" i="20"/>
  <c r="BD9" i="20" l="1"/>
  <c r="BB9" i="20"/>
  <c r="BH9" i="20"/>
  <c r="BJ9" i="20" s="1"/>
  <c r="BA9" i="20"/>
  <c r="M73" i="7"/>
  <c r="M74" i="7"/>
  <c r="M75" i="7"/>
  <c r="M76" i="7"/>
  <c r="M77" i="7"/>
  <c r="I75" i="8"/>
  <c r="C75" i="8"/>
  <c r="I79" i="11"/>
  <c r="C80" i="11"/>
  <c r="L80" i="11"/>
  <c r="D80" i="11" s="1"/>
  <c r="G80" i="11" s="1"/>
  <c r="I79" i="12"/>
  <c r="C80" i="12"/>
  <c r="L80" i="12"/>
  <c r="L80" i="10"/>
  <c r="D80" i="10" s="1"/>
  <c r="G80" i="10" s="1"/>
  <c r="I79" i="10"/>
  <c r="C80" i="10"/>
  <c r="I79" i="9"/>
  <c r="C80" i="9"/>
  <c r="L80" i="9"/>
  <c r="D80" i="9" s="1"/>
  <c r="G80" i="9" s="1"/>
  <c r="M74" i="8"/>
  <c r="L75" i="8"/>
  <c r="D75" i="8" s="1"/>
  <c r="G75" i="8" s="1"/>
  <c r="L75" i="7"/>
  <c r="D75" i="7" s="1"/>
  <c r="G75" i="7" s="1"/>
  <c r="I75" i="7"/>
  <c r="C75" i="7"/>
  <c r="M72" i="6"/>
  <c r="M73" i="6"/>
  <c r="I74" i="6"/>
  <c r="L74" i="6"/>
  <c r="I75" i="5"/>
  <c r="L75" i="5"/>
  <c r="D75" i="5" s="1"/>
  <c r="G75" i="5" s="1"/>
  <c r="D74" i="6" l="1"/>
  <c r="G74" i="6" s="1"/>
  <c r="D80" i="12"/>
  <c r="G80" i="12" s="1"/>
  <c r="AV7" i="20"/>
  <c r="BA8" i="20" s="1"/>
  <c r="AT7" i="20"/>
  <c r="AJ7" i="20"/>
  <c r="AH7" i="20"/>
  <c r="AI7" i="20"/>
  <c r="AR7" i="20"/>
  <c r="AK7" i="20"/>
  <c r="M72" i="8"/>
  <c r="M73" i="8"/>
  <c r="L74" i="8"/>
  <c r="D74" i="8" s="1"/>
  <c r="G74" i="8" s="1"/>
  <c r="I74" i="8"/>
  <c r="C74" i="8"/>
  <c r="I73" i="6"/>
  <c r="I74" i="7"/>
  <c r="C74" i="7"/>
  <c r="I78" i="10"/>
  <c r="C79" i="10"/>
  <c r="M76" i="10"/>
  <c r="M77" i="10"/>
  <c r="M78" i="10"/>
  <c r="L79" i="10"/>
  <c r="D79" i="10" s="1"/>
  <c r="G79" i="10" s="1"/>
  <c r="M78" i="12"/>
  <c r="L79" i="12"/>
  <c r="I78" i="12"/>
  <c r="C79" i="12"/>
  <c r="M77" i="9"/>
  <c r="M78" i="9"/>
  <c r="I78" i="9"/>
  <c r="C79" i="9"/>
  <c r="L79" i="9"/>
  <c r="D79" i="9" s="1"/>
  <c r="G79" i="9" s="1"/>
  <c r="I78" i="11"/>
  <c r="C79" i="11"/>
  <c r="L79" i="11"/>
  <c r="D79" i="11" s="1"/>
  <c r="G79" i="11" s="1"/>
  <c r="L74" i="7"/>
  <c r="D74" i="7" s="1"/>
  <c r="G74" i="7" s="1"/>
  <c r="L73" i="6"/>
  <c r="I74" i="5"/>
  <c r="M73" i="5"/>
  <c r="L74" i="5"/>
  <c r="D74" i="5" s="1"/>
  <c r="G74" i="5" s="1"/>
  <c r="D73" i="6" l="1"/>
  <c r="G73" i="6" s="1"/>
  <c r="D79" i="12"/>
  <c r="G79" i="12" s="1"/>
  <c r="BD8" i="20"/>
  <c r="BB8" i="20"/>
  <c r="BG8" i="20"/>
  <c r="BJ8" i="20" s="1"/>
  <c r="M70" i="6"/>
  <c r="M71" i="6"/>
  <c r="L78" i="11"/>
  <c r="D78" i="11" s="1"/>
  <c r="G78" i="11" s="1"/>
  <c r="C78" i="11"/>
  <c r="M77" i="12"/>
  <c r="C78" i="12"/>
  <c r="L78" i="12"/>
  <c r="C78" i="10"/>
  <c r="C78" i="9"/>
  <c r="L78" i="10"/>
  <c r="D78" i="10" s="1"/>
  <c r="G78" i="10" s="1"/>
  <c r="L78" i="9"/>
  <c r="D78" i="9" s="1"/>
  <c r="G78" i="9" s="1"/>
  <c r="L73" i="8"/>
  <c r="D73" i="8" s="1"/>
  <c r="G73" i="8" s="1"/>
  <c r="I73" i="8"/>
  <c r="C73" i="8"/>
  <c r="L73" i="7"/>
  <c r="D73" i="7" s="1"/>
  <c r="G73" i="7" s="1"/>
  <c r="I73" i="7"/>
  <c r="C73" i="7"/>
  <c r="L72" i="6"/>
  <c r="I72" i="6"/>
  <c r="L73" i="5"/>
  <c r="D73" i="5" s="1"/>
  <c r="G73" i="5" s="1"/>
  <c r="I73" i="5"/>
  <c r="D72" i="6" l="1"/>
  <c r="G72" i="6" s="1"/>
  <c r="D78" i="12"/>
  <c r="G78" i="12" s="1"/>
  <c r="I77" i="9"/>
  <c r="I77" i="11"/>
  <c r="I77" i="12"/>
  <c r="I71" i="8" l="1"/>
  <c r="G71" i="8"/>
  <c r="L70" i="8"/>
  <c r="M70" i="8"/>
  <c r="L71" i="8"/>
  <c r="M71" i="8"/>
  <c r="L72" i="8"/>
  <c r="D72" i="8" s="1"/>
  <c r="G72" i="8" s="1"/>
  <c r="I72" i="8"/>
  <c r="C71" i="8"/>
  <c r="C72" i="8"/>
  <c r="I77" i="10"/>
  <c r="L77" i="11"/>
  <c r="D77" i="11" s="1"/>
  <c r="G77" i="11" s="1"/>
  <c r="I76" i="11"/>
  <c r="C77" i="11"/>
  <c r="M76" i="9"/>
  <c r="L77" i="9"/>
  <c r="D77" i="9" s="1"/>
  <c r="G77" i="9" s="1"/>
  <c r="I76" i="9"/>
  <c r="C77" i="9"/>
  <c r="L77" i="10"/>
  <c r="D77" i="10" s="1"/>
  <c r="G77" i="10" s="1"/>
  <c r="I76" i="10"/>
  <c r="C77" i="10"/>
  <c r="I76" i="12"/>
  <c r="C77" i="12"/>
  <c r="M76" i="12"/>
  <c r="L77" i="12"/>
  <c r="I72" i="7"/>
  <c r="C72" i="7"/>
  <c r="M71" i="7"/>
  <c r="M72" i="7"/>
  <c r="L72" i="7"/>
  <c r="D72" i="7" s="1"/>
  <c r="G72" i="7" s="1"/>
  <c r="I71" i="6"/>
  <c r="L71" i="6"/>
  <c r="L72" i="5"/>
  <c r="D72" i="5" s="1"/>
  <c r="G72" i="5" s="1"/>
  <c r="I72" i="5"/>
  <c r="D71" i="6" l="1"/>
  <c r="G71" i="6" s="1"/>
  <c r="D77" i="12"/>
  <c r="G77" i="12" s="1"/>
  <c r="M75" i="12"/>
  <c r="L76" i="12"/>
  <c r="I75" i="12"/>
  <c r="C76" i="12"/>
  <c r="M75" i="10"/>
  <c r="L76" i="10"/>
  <c r="D76" i="10" s="1"/>
  <c r="G76" i="10" s="1"/>
  <c r="I75" i="10"/>
  <c r="C76" i="10"/>
  <c r="M75" i="9"/>
  <c r="L76" i="9"/>
  <c r="D76" i="9" s="1"/>
  <c r="G76" i="9" s="1"/>
  <c r="I75" i="9"/>
  <c r="C76" i="9"/>
  <c r="I75" i="11"/>
  <c r="C76" i="11"/>
  <c r="L76" i="11"/>
  <c r="D76" i="11" s="1"/>
  <c r="G76" i="11" s="1"/>
  <c r="M70" i="7"/>
  <c r="I71" i="7"/>
  <c r="C71" i="7"/>
  <c r="L71" i="7"/>
  <c r="D71" i="7" s="1"/>
  <c r="G71" i="7" s="1"/>
  <c r="M69" i="6"/>
  <c r="L70" i="6"/>
  <c r="I70" i="6"/>
  <c r="I71" i="5"/>
  <c r="L71" i="5"/>
  <c r="D71" i="5" s="1"/>
  <c r="G71" i="5" s="1"/>
  <c r="D70" i="6" l="1"/>
  <c r="G70" i="6" s="1"/>
  <c r="D76" i="12"/>
  <c r="G76" i="12" s="1"/>
  <c r="M67" i="6"/>
  <c r="M68" i="6"/>
  <c r="M69" i="7"/>
  <c r="I70" i="7"/>
  <c r="C70" i="7"/>
  <c r="L70" i="7"/>
  <c r="D70" i="7" s="1"/>
  <c r="G70" i="7" s="1"/>
  <c r="M68" i="8"/>
  <c r="M69" i="8"/>
  <c r="I70" i="8"/>
  <c r="D70" i="8"/>
  <c r="G70" i="8" s="1"/>
  <c r="C70" i="8"/>
  <c r="M74" i="10"/>
  <c r="L75" i="10"/>
  <c r="D75" i="10" s="1"/>
  <c r="G75" i="10" s="1"/>
  <c r="I74" i="10"/>
  <c r="C75" i="10"/>
  <c r="I74" i="11"/>
  <c r="C75" i="11"/>
  <c r="L75" i="11"/>
  <c r="D75" i="11" s="1"/>
  <c r="G75" i="11" s="1"/>
  <c r="I74" i="12"/>
  <c r="C75" i="12"/>
  <c r="L75" i="12"/>
  <c r="I74" i="9"/>
  <c r="C75" i="9"/>
  <c r="L75" i="9"/>
  <c r="D75" i="9" s="1"/>
  <c r="G75" i="9" s="1"/>
  <c r="I69" i="6"/>
  <c r="L69" i="6"/>
  <c r="I70" i="5"/>
  <c r="L70" i="5"/>
  <c r="D70" i="5" s="1"/>
  <c r="G70" i="5" s="1"/>
  <c r="D69" i="6" l="1"/>
  <c r="G69" i="6" s="1"/>
  <c r="D75" i="12"/>
  <c r="G75" i="12" s="1"/>
  <c r="M73" i="10"/>
  <c r="L74" i="10"/>
  <c r="D74" i="10" s="1"/>
  <c r="G74" i="10" s="1"/>
  <c r="I73" i="10"/>
  <c r="C74" i="10"/>
  <c r="I73" i="9"/>
  <c r="C74" i="9"/>
  <c r="L69" i="8"/>
  <c r="D69" i="8" s="1"/>
  <c r="G69" i="8" s="1"/>
  <c r="I69" i="8"/>
  <c r="C69" i="8"/>
  <c r="M67" i="7"/>
  <c r="M68" i="7"/>
  <c r="L69" i="7"/>
  <c r="D69" i="7" s="1"/>
  <c r="G69" i="7" s="1"/>
  <c r="I69" i="7"/>
  <c r="C69" i="7"/>
  <c r="I68" i="6"/>
  <c r="M73" i="9"/>
  <c r="M74" i="9"/>
  <c r="L74" i="9"/>
  <c r="D74" i="9" s="1"/>
  <c r="G74" i="9" s="1"/>
  <c r="L74" i="11"/>
  <c r="D74" i="11" s="1"/>
  <c r="G74" i="11" s="1"/>
  <c r="I73" i="11"/>
  <c r="C74" i="11"/>
  <c r="I73" i="12" l="1"/>
  <c r="C74" i="12"/>
  <c r="M73" i="12"/>
  <c r="M74" i="12"/>
  <c r="L74" i="12"/>
  <c r="L68" i="6"/>
  <c r="L69" i="5"/>
  <c r="D69" i="5" s="1"/>
  <c r="G69" i="5" s="1"/>
  <c r="I69" i="5"/>
  <c r="D68" i="6" l="1"/>
  <c r="G68" i="6" s="1"/>
  <c r="D74" i="12"/>
  <c r="G74" i="12" s="1"/>
  <c r="I68" i="8"/>
  <c r="C68" i="8"/>
  <c r="L68" i="8"/>
  <c r="D68" i="8" s="1"/>
  <c r="G68" i="8" s="1"/>
  <c r="M72" i="12"/>
  <c r="C73" i="12"/>
  <c r="L73" i="12"/>
  <c r="C73" i="11"/>
  <c r="M72" i="10"/>
  <c r="L73" i="10"/>
  <c r="D73" i="10" s="1"/>
  <c r="G73" i="10" s="1"/>
  <c r="C73" i="10"/>
  <c r="M67" i="9"/>
  <c r="M68" i="9"/>
  <c r="M69" i="9"/>
  <c r="M70" i="9"/>
  <c r="M71" i="9"/>
  <c r="M72" i="9"/>
  <c r="C73" i="9"/>
  <c r="L73" i="9"/>
  <c r="D73" i="9" s="1"/>
  <c r="G73" i="9" s="1"/>
  <c r="L73" i="11"/>
  <c r="D73" i="11" s="1"/>
  <c r="G73" i="11" s="1"/>
  <c r="L68" i="7"/>
  <c r="D68" i="7" s="1"/>
  <c r="G68" i="7" s="1"/>
  <c r="I68" i="7"/>
  <c r="C68" i="7"/>
  <c r="I67" i="6"/>
  <c r="L67" i="6"/>
  <c r="L68" i="5"/>
  <c r="D68" i="5" s="1"/>
  <c r="G68" i="5" s="1"/>
  <c r="I68" i="5"/>
  <c r="D67" i="6" l="1"/>
  <c r="G67" i="6" s="1"/>
  <c r="D73" i="12"/>
  <c r="G73" i="12" s="1"/>
  <c r="L71" i="12"/>
  <c r="D71" i="12" s="1"/>
  <c r="J72" i="12"/>
  <c r="L72" i="12" s="1"/>
  <c r="D72" i="12" s="1"/>
  <c r="I67" i="8"/>
  <c r="M67" i="8"/>
  <c r="L67" i="8"/>
  <c r="D67" i="8" s="1"/>
  <c r="G67" i="8" s="1"/>
  <c r="C67" i="8"/>
  <c r="M72" i="5"/>
  <c r="M71" i="5"/>
  <c r="M70" i="5"/>
  <c r="M69" i="5"/>
  <c r="M68" i="5"/>
  <c r="J67" i="7" l="1"/>
  <c r="L67" i="7" s="1"/>
  <c r="D67" i="7" s="1"/>
  <c r="G67" i="7" s="1"/>
  <c r="I67" i="7"/>
  <c r="C67" i="7"/>
  <c r="I66" i="6"/>
  <c r="L66" i="6"/>
  <c r="M66" i="5"/>
  <c r="M67" i="5"/>
  <c r="L67" i="5"/>
  <c r="D67" i="5" s="1"/>
  <c r="G67" i="5" s="1"/>
  <c r="I67" i="5"/>
  <c r="I72" i="11"/>
  <c r="C72" i="11"/>
  <c r="C71" i="11"/>
  <c r="M67" i="10"/>
  <c r="M68" i="10"/>
  <c r="M69" i="10"/>
  <c r="M70" i="10"/>
  <c r="M71" i="10"/>
  <c r="I72" i="10"/>
  <c r="C72" i="10"/>
  <c r="C71" i="10"/>
  <c r="L71" i="10"/>
  <c r="L72" i="10"/>
  <c r="I72" i="9"/>
  <c r="C72" i="9"/>
  <c r="C71" i="9"/>
  <c r="L71" i="9"/>
  <c r="L72" i="9"/>
  <c r="J72" i="11"/>
  <c r="L72" i="11" s="1"/>
  <c r="I72" i="12"/>
  <c r="C72" i="12"/>
  <c r="C71" i="12"/>
  <c r="D66" i="6" l="1"/>
  <c r="G66" i="6" s="1"/>
  <c r="I65" i="6"/>
  <c r="I66" i="7"/>
  <c r="C66" i="7"/>
  <c r="L66" i="7"/>
  <c r="D66" i="7" s="1"/>
  <c r="G66" i="7" s="1"/>
  <c r="I66" i="8"/>
  <c r="L66" i="8"/>
  <c r="D66" i="8" s="1"/>
  <c r="G66" i="8" s="1"/>
  <c r="C66" i="8"/>
  <c r="L65" i="6"/>
  <c r="L66" i="5"/>
  <c r="D66" i="5" s="1"/>
  <c r="G66" i="5" s="1"/>
  <c r="D65" i="6" l="1"/>
  <c r="G65" i="6" s="1"/>
  <c r="M67" i="12"/>
  <c r="M68" i="12"/>
  <c r="M69" i="12"/>
  <c r="M70" i="12"/>
  <c r="M71" i="12"/>
  <c r="I70" i="12"/>
  <c r="C70" i="12"/>
  <c r="L70" i="12"/>
  <c r="D70" i="12" s="1"/>
  <c r="I65" i="8" l="1"/>
  <c r="L65" i="8"/>
  <c r="D65" i="8" s="1"/>
  <c r="G65" i="8" s="1"/>
  <c r="C65" i="8"/>
  <c r="L70" i="10"/>
  <c r="D70" i="10" s="1"/>
  <c r="G70" i="10" s="1"/>
  <c r="I69" i="10"/>
  <c r="C70" i="10"/>
  <c r="L70" i="9"/>
  <c r="D70" i="9" s="1"/>
  <c r="G70" i="9" s="1"/>
  <c r="I69" i="9"/>
  <c r="C70" i="9"/>
  <c r="I70" i="11"/>
  <c r="C70" i="11"/>
  <c r="L70" i="11"/>
  <c r="L65" i="7"/>
  <c r="D65" i="7" s="1"/>
  <c r="G65" i="7" s="1"/>
  <c r="I65" i="7"/>
  <c r="C65" i="7"/>
  <c r="I64" i="6"/>
  <c r="L64" i="6"/>
  <c r="I65" i="5"/>
  <c r="L65" i="5"/>
  <c r="D65" i="5" s="1"/>
  <c r="G65" i="5" s="1"/>
  <c r="D64" i="6" l="1"/>
  <c r="G64" i="6" s="1"/>
  <c r="I64" i="5"/>
  <c r="I63" i="6"/>
  <c r="I64" i="7"/>
  <c r="C64" i="7"/>
  <c r="J64" i="8"/>
  <c r="L64" i="8" s="1"/>
  <c r="D64" i="8" s="1"/>
  <c r="G64" i="8" s="1"/>
  <c r="I64" i="8"/>
  <c r="C64" i="8"/>
  <c r="I68" i="11"/>
  <c r="C69" i="11"/>
  <c r="C68" i="11"/>
  <c r="L69" i="10"/>
  <c r="D69" i="10" s="1"/>
  <c r="G69" i="10" s="1"/>
  <c r="I68" i="10"/>
  <c r="C69" i="10"/>
  <c r="C68" i="10"/>
  <c r="I68" i="9"/>
  <c r="J69" i="9"/>
  <c r="L69" i="9" s="1"/>
  <c r="D69" i="9" s="1"/>
  <c r="G69" i="9" s="1"/>
  <c r="L68" i="9"/>
  <c r="C68" i="9"/>
  <c r="C69" i="9"/>
  <c r="B68" i="12"/>
  <c r="I68" i="12" s="1"/>
  <c r="L68" i="12"/>
  <c r="D68" i="12" s="1"/>
  <c r="J69" i="12"/>
  <c r="L69" i="12" s="1"/>
  <c r="L69" i="11"/>
  <c r="D69" i="11" s="1"/>
  <c r="G69" i="11" s="1"/>
  <c r="L64" i="7"/>
  <c r="D64" i="7" s="1"/>
  <c r="G64" i="7" s="1"/>
  <c r="L63" i="6"/>
  <c r="L64" i="5"/>
  <c r="D64" i="5" s="1"/>
  <c r="G64" i="5" s="1"/>
  <c r="D63" i="6" l="1"/>
  <c r="G63" i="6" s="1"/>
  <c r="D69" i="12"/>
  <c r="G69" i="12" s="1"/>
  <c r="C68" i="12"/>
  <c r="C69" i="12"/>
  <c r="I63" i="7"/>
  <c r="C63" i="7"/>
  <c r="L63" i="7"/>
  <c r="D63" i="7" s="1"/>
  <c r="G63" i="7" s="1"/>
  <c r="I63" i="8"/>
  <c r="C63" i="8"/>
  <c r="L63" i="8"/>
  <c r="D63" i="8" s="1"/>
  <c r="G63" i="8" s="1"/>
  <c r="L67" i="10"/>
  <c r="I67" i="10"/>
  <c r="C67" i="10"/>
  <c r="L67" i="9"/>
  <c r="I67" i="9"/>
  <c r="C67" i="9"/>
  <c r="L67" i="11"/>
  <c r="I67" i="11"/>
  <c r="C67" i="11"/>
  <c r="L67" i="12"/>
  <c r="D67" i="12" s="1"/>
  <c r="I67" i="12"/>
  <c r="C67" i="12"/>
  <c r="I62" i="6"/>
  <c r="L62" i="6"/>
  <c r="I63" i="5"/>
  <c r="L63" i="5"/>
  <c r="D63" i="5" s="1"/>
  <c r="G63" i="5" s="1"/>
  <c r="D62" i="6" l="1"/>
  <c r="G62" i="6" s="1"/>
  <c r="I66" i="10"/>
  <c r="L66" i="10"/>
  <c r="C66" i="10"/>
  <c r="L66" i="9"/>
  <c r="D66" i="9" s="1"/>
  <c r="G66" i="9" s="1"/>
  <c r="I65" i="9"/>
  <c r="C66" i="9"/>
  <c r="L66" i="11"/>
  <c r="D66" i="11" s="1"/>
  <c r="G66" i="11" s="1"/>
  <c r="I65" i="11"/>
  <c r="C66" i="11"/>
  <c r="L66" i="12"/>
  <c r="I65" i="12"/>
  <c r="C66" i="12"/>
  <c r="L62" i="8"/>
  <c r="D62" i="8" s="1"/>
  <c r="G62" i="8" s="1"/>
  <c r="I62" i="8"/>
  <c r="C62" i="8"/>
  <c r="I62" i="7"/>
  <c r="C62" i="7"/>
  <c r="L62" i="7"/>
  <c r="D62" i="7" s="1"/>
  <c r="G62" i="7" s="1"/>
  <c r="I61" i="6"/>
  <c r="L61" i="6"/>
  <c r="L62" i="5"/>
  <c r="D62" i="5" s="1"/>
  <c r="G62" i="5" s="1"/>
  <c r="I62" i="5"/>
  <c r="D61" i="6" l="1"/>
  <c r="G61" i="6" s="1"/>
  <c r="D66" i="12"/>
  <c r="G66" i="12" s="1"/>
  <c r="L65" i="10"/>
  <c r="D65" i="10" s="1"/>
  <c r="G65" i="10" s="1"/>
  <c r="I64" i="10"/>
  <c r="C65" i="10"/>
  <c r="I64" i="9"/>
  <c r="C65" i="9"/>
  <c r="L65" i="9"/>
  <c r="D65" i="9" s="1"/>
  <c r="G65" i="9" s="1"/>
  <c r="I64" i="11"/>
  <c r="C65" i="11"/>
  <c r="L65" i="11"/>
  <c r="D65" i="11" s="1"/>
  <c r="G65" i="11" s="1"/>
  <c r="I64" i="12"/>
  <c r="C65" i="12"/>
  <c r="L65" i="12"/>
  <c r="I61" i="8"/>
  <c r="C61" i="8"/>
  <c r="L61" i="8"/>
  <c r="D61" i="8" s="1"/>
  <c r="G61" i="8" s="1"/>
  <c r="I61" i="7"/>
  <c r="C61" i="7"/>
  <c r="L61" i="7"/>
  <c r="D61" i="7" s="1"/>
  <c r="G61" i="7" s="1"/>
  <c r="I60" i="6"/>
  <c r="L60" i="6"/>
  <c r="I61" i="5"/>
  <c r="L61" i="5"/>
  <c r="D60" i="6" l="1"/>
  <c r="G60" i="6" s="1"/>
  <c r="D65" i="12"/>
  <c r="G65" i="12" s="1"/>
  <c r="D61" i="5"/>
  <c r="G61" i="5" s="1"/>
  <c r="M65" i="5"/>
  <c r="M64" i="5"/>
  <c r="M63" i="5"/>
  <c r="M62" i="5"/>
  <c r="M61" i="5"/>
  <c r="M60" i="5"/>
  <c r="M59" i="5"/>
  <c r="M58" i="5"/>
  <c r="M57" i="5"/>
  <c r="M56" i="5"/>
  <c r="M55" i="5"/>
  <c r="M54" i="5"/>
  <c r="M53" i="5"/>
  <c r="M52" i="5"/>
  <c r="M51" i="5"/>
  <c r="M50" i="5"/>
  <c r="M49" i="5"/>
  <c r="M48" i="5"/>
  <c r="M47" i="5"/>
  <c r="M46" i="5"/>
  <c r="M45" i="5"/>
  <c r="M44" i="5"/>
  <c r="M43" i="5"/>
  <c r="M42" i="5"/>
  <c r="M41" i="5"/>
  <c r="M40" i="5"/>
  <c r="M39" i="5"/>
  <c r="M38" i="5"/>
  <c r="M37" i="5"/>
  <c r="M36" i="5"/>
  <c r="M35" i="5"/>
  <c r="M34" i="5"/>
  <c r="M33" i="5"/>
  <c r="M32" i="5"/>
  <c r="M31" i="5"/>
  <c r="M30" i="5"/>
  <c r="M29" i="5"/>
  <c r="M28" i="5"/>
  <c r="M27" i="5"/>
  <c r="M26" i="5"/>
  <c r="M25" i="5"/>
  <c r="M24" i="5"/>
  <c r="M23" i="5"/>
  <c r="M22" i="5"/>
  <c r="M21" i="5"/>
  <c r="M20" i="5"/>
  <c r="M19" i="5"/>
  <c r="M18" i="5"/>
  <c r="M17" i="5"/>
  <c r="M16" i="5"/>
  <c r="M15" i="5"/>
  <c r="M14" i="5"/>
  <c r="M13" i="5"/>
  <c r="M12" i="5"/>
  <c r="M11" i="5"/>
  <c r="M10" i="5"/>
  <c r="M9" i="5"/>
  <c r="M8" i="5"/>
  <c r="M7" i="5"/>
  <c r="M6" i="5"/>
  <c r="M5" i="5"/>
  <c r="M3" i="5"/>
  <c r="M66" i="6"/>
  <c r="M65" i="6"/>
  <c r="M64" i="6"/>
  <c r="M63" i="6"/>
  <c r="M62" i="6"/>
  <c r="M61" i="6"/>
  <c r="M60" i="6"/>
  <c r="M59" i="6"/>
  <c r="M58" i="6"/>
  <c r="M57" i="6"/>
  <c r="M56" i="6"/>
  <c r="M55" i="6"/>
  <c r="M54" i="6"/>
  <c r="M53" i="6"/>
  <c r="M52" i="6"/>
  <c r="M51" i="6"/>
  <c r="M50" i="6"/>
  <c r="M49" i="6"/>
  <c r="M48" i="6"/>
  <c r="M47" i="6"/>
  <c r="M46" i="6"/>
  <c r="M45" i="6"/>
  <c r="M44" i="6"/>
  <c r="M43" i="6"/>
  <c r="M42" i="6"/>
  <c r="M41" i="6"/>
  <c r="M40" i="6"/>
  <c r="M39" i="6"/>
  <c r="M38" i="6"/>
  <c r="M37" i="6"/>
  <c r="M36" i="6"/>
  <c r="M35" i="6"/>
  <c r="M34" i="6"/>
  <c r="M33" i="6"/>
  <c r="M32" i="6"/>
  <c r="M31" i="6"/>
  <c r="M30" i="6"/>
  <c r="M29" i="6"/>
  <c r="M28" i="6"/>
  <c r="M27" i="6"/>
  <c r="M26" i="6"/>
  <c r="M25" i="6"/>
  <c r="M24" i="6"/>
  <c r="M23" i="6"/>
  <c r="M22" i="6"/>
  <c r="M21" i="6"/>
  <c r="M20" i="6"/>
  <c r="M19" i="6"/>
  <c r="M18" i="6"/>
  <c r="M17" i="6"/>
  <c r="M16" i="6"/>
  <c r="M15" i="6"/>
  <c r="M14" i="6"/>
  <c r="M13" i="6"/>
  <c r="M12" i="6"/>
  <c r="M11" i="6"/>
  <c r="M10" i="6"/>
  <c r="M9" i="6"/>
  <c r="M8" i="6"/>
  <c r="M7" i="6"/>
  <c r="M6" i="6"/>
  <c r="M5" i="6"/>
  <c r="M3" i="6"/>
  <c r="M66" i="7"/>
  <c r="M65" i="7"/>
  <c r="M64" i="7"/>
  <c r="M63" i="7"/>
  <c r="M62" i="7"/>
  <c r="M61" i="7"/>
  <c r="M60" i="7"/>
  <c r="M59" i="7"/>
  <c r="M58" i="7"/>
  <c r="M57" i="7"/>
  <c r="M56" i="7"/>
  <c r="M55" i="7"/>
  <c r="M54" i="7"/>
  <c r="M53" i="7"/>
  <c r="M52" i="7"/>
  <c r="M51" i="7"/>
  <c r="M50" i="7"/>
  <c r="M49" i="7"/>
  <c r="M48" i="7"/>
  <c r="M47" i="7"/>
  <c r="M46" i="7"/>
  <c r="M45" i="7"/>
  <c r="M44" i="7"/>
  <c r="M43" i="7"/>
  <c r="M42" i="7"/>
  <c r="M41" i="7"/>
  <c r="M40" i="7"/>
  <c r="M39" i="7"/>
  <c r="M38" i="7"/>
  <c r="M37" i="7"/>
  <c r="M36" i="7"/>
  <c r="M35" i="7"/>
  <c r="M34" i="7"/>
  <c r="M33" i="7"/>
  <c r="M32" i="7"/>
  <c r="M31" i="7"/>
  <c r="M30" i="7"/>
  <c r="M29" i="7"/>
  <c r="M28" i="7"/>
  <c r="M27" i="7"/>
  <c r="M26" i="7"/>
  <c r="M25" i="7"/>
  <c r="M24" i="7"/>
  <c r="M23" i="7"/>
  <c r="M22" i="7"/>
  <c r="M21" i="7"/>
  <c r="M20" i="7"/>
  <c r="M19" i="7"/>
  <c r="M18" i="7"/>
  <c r="M17" i="7"/>
  <c r="M16" i="7"/>
  <c r="M15" i="7"/>
  <c r="M14" i="7"/>
  <c r="M13" i="7"/>
  <c r="M12" i="7"/>
  <c r="M11" i="7"/>
  <c r="M10" i="7"/>
  <c r="M9" i="7"/>
  <c r="M8" i="7"/>
  <c r="M7" i="7"/>
  <c r="M6" i="7"/>
  <c r="M5" i="7"/>
  <c r="M3" i="7"/>
  <c r="M66" i="8"/>
  <c r="M65" i="8"/>
  <c r="M64" i="8"/>
  <c r="M63" i="8"/>
  <c r="M62" i="8"/>
  <c r="M61" i="8"/>
  <c r="M60" i="8"/>
  <c r="M59" i="8"/>
  <c r="M58" i="8"/>
  <c r="M57" i="8"/>
  <c r="M56" i="8"/>
  <c r="M55" i="8"/>
  <c r="M54" i="8"/>
  <c r="M53" i="8"/>
  <c r="M52" i="8"/>
  <c r="M51" i="8"/>
  <c r="M50" i="8"/>
  <c r="M49" i="8"/>
  <c r="M48" i="8"/>
  <c r="M47" i="8"/>
  <c r="M46" i="8"/>
  <c r="M45" i="8"/>
  <c r="M44" i="8"/>
  <c r="M43" i="8"/>
  <c r="M42" i="8"/>
  <c r="M41" i="8"/>
  <c r="M40" i="8"/>
  <c r="M39" i="8"/>
  <c r="M38" i="8"/>
  <c r="M37" i="8"/>
  <c r="M36" i="8"/>
  <c r="M35" i="8"/>
  <c r="M34" i="8"/>
  <c r="M33" i="8"/>
  <c r="M32" i="8"/>
  <c r="M31" i="8"/>
  <c r="M30" i="8"/>
  <c r="M29" i="8"/>
  <c r="M28" i="8"/>
  <c r="M27" i="8"/>
  <c r="M26" i="8"/>
  <c r="M25" i="8"/>
  <c r="M24" i="8"/>
  <c r="M23" i="8"/>
  <c r="M22" i="8"/>
  <c r="M21" i="8"/>
  <c r="M20" i="8"/>
  <c r="M19" i="8"/>
  <c r="M18" i="8"/>
  <c r="M17" i="8"/>
  <c r="M16" i="8"/>
  <c r="M15" i="8"/>
  <c r="M14" i="8"/>
  <c r="M13" i="8"/>
  <c r="M12" i="8"/>
  <c r="M11" i="8"/>
  <c r="M10" i="8"/>
  <c r="M9" i="8"/>
  <c r="M8" i="8"/>
  <c r="M7" i="8"/>
  <c r="M6" i="8"/>
  <c r="M5" i="8"/>
  <c r="M3" i="8"/>
  <c r="M66" i="12"/>
  <c r="M65" i="12"/>
  <c r="M64" i="12"/>
  <c r="M63" i="12"/>
  <c r="M62" i="12"/>
  <c r="M61" i="12"/>
  <c r="M60" i="12"/>
  <c r="M59" i="12"/>
  <c r="M58" i="12"/>
  <c r="M57" i="12"/>
  <c r="M56" i="12"/>
  <c r="M55" i="12"/>
  <c r="M54" i="12"/>
  <c r="M53" i="12"/>
  <c r="M52" i="12"/>
  <c r="M51" i="12"/>
  <c r="M50" i="12"/>
  <c r="M49" i="12"/>
  <c r="M48" i="12"/>
  <c r="M47" i="12"/>
  <c r="M46" i="12"/>
  <c r="M45" i="12"/>
  <c r="M44" i="12"/>
  <c r="M43" i="12"/>
  <c r="M42" i="12"/>
  <c r="M41" i="12"/>
  <c r="M40" i="12"/>
  <c r="M39" i="12"/>
  <c r="M38" i="12"/>
  <c r="M37" i="12"/>
  <c r="M36" i="12"/>
  <c r="M35" i="12"/>
  <c r="M34" i="12"/>
  <c r="M33" i="12"/>
  <c r="M32" i="12"/>
  <c r="M31" i="12"/>
  <c r="M30" i="12"/>
  <c r="M29" i="12"/>
  <c r="M28" i="12"/>
  <c r="M27" i="12"/>
  <c r="M26" i="12"/>
  <c r="M25" i="12"/>
  <c r="M24" i="12"/>
  <c r="M23" i="12"/>
  <c r="M22" i="12"/>
  <c r="M21" i="12"/>
  <c r="M20" i="12"/>
  <c r="M19" i="12"/>
  <c r="M18" i="12"/>
  <c r="M17" i="12"/>
  <c r="M16" i="12"/>
  <c r="M15" i="12"/>
  <c r="M14" i="12"/>
  <c r="M13" i="12"/>
  <c r="M12" i="12"/>
  <c r="M11" i="12"/>
  <c r="M10" i="12"/>
  <c r="M9" i="12"/>
  <c r="M8" i="12"/>
  <c r="M7" i="12"/>
  <c r="M6" i="12"/>
  <c r="M5" i="12"/>
  <c r="M3" i="12"/>
  <c r="M66" i="9"/>
  <c r="M65" i="9"/>
  <c r="M64" i="9"/>
  <c r="M63" i="9"/>
  <c r="M62" i="9"/>
  <c r="M61" i="9"/>
  <c r="M60" i="9"/>
  <c r="M59" i="9"/>
  <c r="M58" i="9"/>
  <c r="M57" i="9"/>
  <c r="M56" i="9"/>
  <c r="M55" i="9"/>
  <c r="M54" i="9"/>
  <c r="M53" i="9"/>
  <c r="M52" i="9"/>
  <c r="M51" i="9"/>
  <c r="M50" i="9"/>
  <c r="M49" i="9"/>
  <c r="M48" i="9"/>
  <c r="M47" i="9"/>
  <c r="M46" i="9"/>
  <c r="M45" i="9"/>
  <c r="M44" i="9"/>
  <c r="M43" i="9"/>
  <c r="M42" i="9"/>
  <c r="M41" i="9"/>
  <c r="M40" i="9"/>
  <c r="M39" i="9"/>
  <c r="M38" i="9"/>
  <c r="M37" i="9"/>
  <c r="M36" i="9"/>
  <c r="M35" i="9"/>
  <c r="M34" i="9"/>
  <c r="M33" i="9"/>
  <c r="M32" i="9"/>
  <c r="M31" i="9"/>
  <c r="M30" i="9"/>
  <c r="M29" i="9"/>
  <c r="M28" i="9"/>
  <c r="M27" i="9"/>
  <c r="M26" i="9"/>
  <c r="M25" i="9"/>
  <c r="M24" i="9"/>
  <c r="M23" i="9"/>
  <c r="M22" i="9"/>
  <c r="M21" i="9"/>
  <c r="M20" i="9"/>
  <c r="M19" i="9"/>
  <c r="M18" i="9"/>
  <c r="M17" i="9"/>
  <c r="M16" i="9"/>
  <c r="M15" i="9"/>
  <c r="M14" i="9"/>
  <c r="M13" i="9"/>
  <c r="M12" i="9"/>
  <c r="M11" i="9"/>
  <c r="M10" i="9"/>
  <c r="M9" i="9"/>
  <c r="M8" i="9"/>
  <c r="M7" i="9"/>
  <c r="M6" i="9"/>
  <c r="M5" i="9"/>
  <c r="M3" i="9"/>
  <c r="M65" i="10"/>
  <c r="M66" i="10"/>
  <c r="M5" i="10"/>
  <c r="M6" i="10"/>
  <c r="M7" i="10"/>
  <c r="M8" i="10"/>
  <c r="M9" i="10"/>
  <c r="M10" i="10"/>
  <c r="M11" i="10"/>
  <c r="M12" i="10"/>
  <c r="M13" i="10"/>
  <c r="M14" i="10"/>
  <c r="M15" i="10"/>
  <c r="M16" i="10"/>
  <c r="M17" i="10"/>
  <c r="M18" i="10"/>
  <c r="M19" i="10"/>
  <c r="M20" i="10"/>
  <c r="M21" i="10"/>
  <c r="M22" i="10"/>
  <c r="M23" i="10"/>
  <c r="M24" i="10"/>
  <c r="M25" i="10"/>
  <c r="M26" i="10"/>
  <c r="M27" i="10"/>
  <c r="M28" i="10"/>
  <c r="M29" i="10"/>
  <c r="M30" i="10"/>
  <c r="M31" i="10"/>
  <c r="M32" i="10"/>
  <c r="M33" i="10"/>
  <c r="M34" i="10"/>
  <c r="M35" i="10"/>
  <c r="M36" i="10"/>
  <c r="M37" i="10"/>
  <c r="M38" i="10"/>
  <c r="M39" i="10"/>
  <c r="M40" i="10"/>
  <c r="M41" i="10"/>
  <c r="M42" i="10"/>
  <c r="M43" i="10"/>
  <c r="M44" i="10"/>
  <c r="M45" i="10"/>
  <c r="M46" i="10"/>
  <c r="M47" i="10"/>
  <c r="M48" i="10"/>
  <c r="M49" i="10"/>
  <c r="M50" i="10"/>
  <c r="M51" i="10"/>
  <c r="M52" i="10"/>
  <c r="M53" i="10"/>
  <c r="M54" i="10"/>
  <c r="M55" i="10"/>
  <c r="M56" i="10"/>
  <c r="M57" i="10"/>
  <c r="M58" i="10"/>
  <c r="M59" i="10"/>
  <c r="M60" i="10"/>
  <c r="M61" i="10"/>
  <c r="M62" i="10"/>
  <c r="M63" i="10"/>
  <c r="M64" i="10"/>
  <c r="M3" i="10"/>
  <c r="L64" i="10"/>
  <c r="D64" i="10" s="1"/>
  <c r="G64" i="10" s="1"/>
  <c r="I63" i="10"/>
  <c r="C64" i="10"/>
  <c r="I63" i="9"/>
  <c r="C64" i="9"/>
  <c r="I63" i="11"/>
  <c r="C64" i="11"/>
  <c r="L64" i="11"/>
  <c r="D64" i="11" s="1"/>
  <c r="G64" i="11" s="1"/>
  <c r="L64" i="12"/>
  <c r="I63" i="12"/>
  <c r="C64" i="12"/>
  <c r="L64" i="9"/>
  <c r="D64" i="9" s="1"/>
  <c r="G64" i="9" s="1"/>
  <c r="I60" i="8"/>
  <c r="C60" i="8"/>
  <c r="L60" i="8"/>
  <c r="D60" i="8" s="1"/>
  <c r="G60" i="8" s="1"/>
  <c r="I60" i="7"/>
  <c r="C60" i="7"/>
  <c r="L60" i="7"/>
  <c r="D60" i="7" s="1"/>
  <c r="G60" i="7" s="1"/>
  <c r="L59" i="6"/>
  <c r="I59" i="6"/>
  <c r="L60" i="5"/>
  <c r="I60" i="5"/>
  <c r="D59" i="6" l="1"/>
  <c r="G59" i="6" s="1"/>
  <c r="D64" i="12"/>
  <c r="G64" i="12" s="1"/>
  <c r="D60" i="5"/>
  <c r="G60" i="5" s="1"/>
  <c r="I59" i="8"/>
  <c r="C59" i="8"/>
  <c r="J59" i="8"/>
  <c r="L59" i="8" s="1"/>
  <c r="D59" i="8" s="1"/>
  <c r="G59" i="8" s="1"/>
  <c r="I58" i="6"/>
  <c r="L58" i="6"/>
  <c r="L59" i="5"/>
  <c r="I59" i="5"/>
  <c r="C63" i="10"/>
  <c r="L63" i="10"/>
  <c r="D63" i="10" s="1"/>
  <c r="G63" i="10" s="1"/>
  <c r="J63" i="9"/>
  <c r="L63" i="9" s="1"/>
  <c r="D63" i="9" s="1"/>
  <c r="G63" i="9" s="1"/>
  <c r="C63" i="9"/>
  <c r="L63" i="11"/>
  <c r="D63" i="11" s="1"/>
  <c r="G63" i="11" s="1"/>
  <c r="C63" i="11"/>
  <c r="L63" i="12"/>
  <c r="C63" i="12"/>
  <c r="D58" i="6" l="1"/>
  <c r="G58" i="6" s="1"/>
  <c r="D63" i="12"/>
  <c r="G63" i="12" s="1"/>
  <c r="D59" i="5"/>
  <c r="G59" i="5" s="1"/>
  <c r="I62" i="12"/>
  <c r="L62" i="12"/>
  <c r="D62" i="12" s="1"/>
  <c r="C62" i="12"/>
  <c r="L62" i="10"/>
  <c r="I62" i="10"/>
  <c r="C62" i="10"/>
  <c r="I62" i="9"/>
  <c r="C62" i="9"/>
  <c r="L62" i="9"/>
  <c r="I62" i="11"/>
  <c r="C62" i="11"/>
  <c r="L62" i="11"/>
  <c r="L59" i="7"/>
  <c r="I59" i="7"/>
  <c r="C59" i="7"/>
  <c r="I57" i="6"/>
  <c r="L57" i="6"/>
  <c r="D57" i="6" s="1"/>
  <c r="L58" i="5"/>
  <c r="D58" i="5" s="1"/>
  <c r="G58" i="5" s="1"/>
  <c r="I58" i="5"/>
  <c r="L61" i="10" l="1"/>
  <c r="D61" i="10" s="1"/>
  <c r="G61" i="10" s="1"/>
  <c r="I60" i="10"/>
  <c r="C61" i="10"/>
  <c r="C60" i="10"/>
  <c r="G61" i="9"/>
  <c r="I60" i="9"/>
  <c r="C61" i="9"/>
  <c r="C60" i="9"/>
  <c r="L61" i="9"/>
  <c r="I60" i="11"/>
  <c r="C60" i="11"/>
  <c r="C61" i="11"/>
  <c r="L61" i="11"/>
  <c r="D61" i="11" s="1"/>
  <c r="G61" i="11" s="1"/>
  <c r="L61" i="12"/>
  <c r="D61" i="12" s="1"/>
  <c r="G61" i="12" s="1"/>
  <c r="I60" i="12"/>
  <c r="C61" i="12"/>
  <c r="C60" i="12"/>
  <c r="L58" i="8"/>
  <c r="I58" i="8"/>
  <c r="C58" i="8"/>
  <c r="L58" i="7"/>
  <c r="I58" i="7"/>
  <c r="C58" i="7"/>
  <c r="I56" i="6"/>
  <c r="L56" i="6"/>
  <c r="D56" i="6" s="1"/>
  <c r="L57" i="5"/>
  <c r="D57" i="5" s="1"/>
  <c r="G57" i="5" s="1"/>
  <c r="I57" i="5"/>
  <c r="I55" i="8" l="1"/>
  <c r="L55" i="8"/>
  <c r="D55" i="8" s="1"/>
  <c r="G55" i="8" s="1"/>
  <c r="C55" i="8"/>
  <c r="I55" i="7"/>
  <c r="C55" i="7"/>
  <c r="L55" i="7"/>
  <c r="D55" i="7" s="1"/>
  <c r="G55" i="7" s="1"/>
  <c r="L54" i="6"/>
  <c r="I54" i="6"/>
  <c r="C54" i="6"/>
  <c r="L55" i="5"/>
  <c r="D55" i="5" s="1"/>
  <c r="G55" i="5"/>
  <c r="I55" i="5"/>
  <c r="L59" i="10"/>
  <c r="D59" i="10" s="1"/>
  <c r="G59" i="10" s="1"/>
  <c r="I58" i="10"/>
  <c r="C59" i="10"/>
  <c r="L59" i="9"/>
  <c r="D59" i="9" s="1"/>
  <c r="G59" i="9" s="1"/>
  <c r="I58" i="9"/>
  <c r="C59" i="9"/>
  <c r="L59" i="11"/>
  <c r="I59" i="11"/>
  <c r="C59" i="11"/>
  <c r="L59" i="12"/>
  <c r="D59" i="12" s="1"/>
  <c r="I58" i="12"/>
  <c r="C59" i="12"/>
  <c r="D54" i="6" l="1"/>
  <c r="G54" i="6" s="1"/>
  <c r="G59" i="12"/>
  <c r="L58" i="10"/>
  <c r="D58" i="10" s="1"/>
  <c r="G58" i="10" s="1"/>
  <c r="C58" i="10"/>
  <c r="C58" i="9"/>
  <c r="L58" i="9"/>
  <c r="D58" i="9" s="1"/>
  <c r="G58" i="9" s="1"/>
  <c r="C58" i="11"/>
  <c r="L58" i="11"/>
  <c r="D58" i="11" s="1"/>
  <c r="G58" i="11" s="1"/>
  <c r="C58" i="12"/>
  <c r="L58" i="12"/>
  <c r="I54" i="8"/>
  <c r="C54" i="8"/>
  <c r="L54" i="8"/>
  <c r="D54" i="8" s="1"/>
  <c r="G54" i="8" s="1"/>
  <c r="I54" i="7"/>
  <c r="C54" i="7"/>
  <c r="L54" i="7"/>
  <c r="D54" i="7" s="1"/>
  <c r="G54" i="7" s="1"/>
  <c r="I53" i="6"/>
  <c r="C53" i="6"/>
  <c r="L53" i="6"/>
  <c r="L54" i="5"/>
  <c r="D54" i="5" s="1"/>
  <c r="G54" i="5" s="1"/>
  <c r="I54" i="5"/>
  <c r="D53" i="6" l="1"/>
  <c r="G53" i="6" s="1"/>
  <c r="D58" i="12"/>
  <c r="G58" i="12" s="1"/>
  <c r="L57" i="10"/>
  <c r="I57" i="10"/>
  <c r="C57" i="10"/>
  <c r="L57" i="9"/>
  <c r="I57" i="9"/>
  <c r="C57" i="9"/>
  <c r="L57" i="11"/>
  <c r="I57" i="11"/>
  <c r="C57" i="11"/>
  <c r="I57" i="12"/>
  <c r="L57" i="12"/>
  <c r="D57" i="12" s="1"/>
  <c r="C57" i="12"/>
  <c r="L53" i="8"/>
  <c r="D53" i="8" s="1"/>
  <c r="I53" i="8"/>
  <c r="C53" i="8"/>
  <c r="I53" i="7"/>
  <c r="L53" i="7"/>
  <c r="D53" i="7" s="1"/>
  <c r="G53" i="7" s="1"/>
  <c r="C53" i="7"/>
  <c r="I52" i="6"/>
  <c r="C52" i="6"/>
  <c r="L52" i="6"/>
  <c r="L53" i="5"/>
  <c r="D53" i="5" s="1"/>
  <c r="G53" i="5" s="1"/>
  <c r="I53" i="5"/>
  <c r="D52" i="6" l="1"/>
  <c r="G52" i="6" s="1"/>
  <c r="L52" i="8"/>
  <c r="L51" i="8"/>
  <c r="D51" i="8" s="1"/>
  <c r="G51" i="8" s="1"/>
  <c r="C52" i="8"/>
  <c r="C51" i="8"/>
  <c r="I52" i="8"/>
  <c r="I52" i="7"/>
  <c r="C52" i="7"/>
  <c r="L52" i="7"/>
  <c r="D52" i="7" s="1"/>
  <c r="G52" i="7" s="1"/>
  <c r="I51" i="6"/>
  <c r="C51" i="6"/>
  <c r="L51" i="6"/>
  <c r="L52" i="5"/>
  <c r="D52" i="5" s="1"/>
  <c r="G52" i="5" s="1"/>
  <c r="I55" i="10"/>
  <c r="C56" i="10"/>
  <c r="L56" i="10"/>
  <c r="D56" i="10" s="1"/>
  <c r="G56" i="10" s="1"/>
  <c r="I55" i="9"/>
  <c r="C56" i="9"/>
  <c r="L56" i="9"/>
  <c r="D56" i="9" s="1"/>
  <c r="G56" i="9" s="1"/>
  <c r="I55" i="11"/>
  <c r="L56" i="11"/>
  <c r="D56" i="11" s="1"/>
  <c r="G56" i="11" s="1"/>
  <c r="C56" i="11"/>
  <c r="L56" i="12"/>
  <c r="I55" i="12"/>
  <c r="C56" i="12"/>
  <c r="D51" i="6" l="1"/>
  <c r="G51" i="6" s="1"/>
  <c r="D56" i="12"/>
  <c r="G56" i="12" s="1"/>
  <c r="L55" i="10"/>
  <c r="D55" i="10" s="1"/>
  <c r="G55" i="10" s="1"/>
  <c r="C55" i="10"/>
  <c r="I54" i="9"/>
  <c r="C55" i="9"/>
  <c r="L55" i="9"/>
  <c r="D55" i="9" s="1"/>
  <c r="G55" i="9" s="1"/>
  <c r="L55" i="11"/>
  <c r="D55" i="11" s="1"/>
  <c r="G55" i="11" s="1"/>
  <c r="C55" i="11"/>
  <c r="C55" i="12"/>
  <c r="L55" i="12"/>
  <c r="I54" i="12"/>
  <c r="I51" i="7"/>
  <c r="L51" i="7"/>
  <c r="D51" i="7" s="1"/>
  <c r="G51" i="7" s="1"/>
  <c r="C51" i="7"/>
  <c r="I50" i="6"/>
  <c r="L50" i="6"/>
  <c r="C50" i="6"/>
  <c r="I51" i="5"/>
  <c r="L51" i="5"/>
  <c r="D50" i="6" l="1"/>
  <c r="G50" i="6" s="1"/>
  <c r="D55" i="12"/>
  <c r="G55" i="12" s="1"/>
  <c r="D51" i="5"/>
  <c r="G51" i="5" s="1"/>
  <c r="I54" i="10"/>
  <c r="L54" i="10"/>
  <c r="D54" i="10" s="1"/>
  <c r="G54" i="10" s="1"/>
  <c r="C54" i="10"/>
  <c r="L54" i="9"/>
  <c r="D54" i="9" s="1"/>
  <c r="G54" i="9" s="1"/>
  <c r="C54" i="9"/>
  <c r="I54" i="11"/>
  <c r="L54" i="11"/>
  <c r="C54" i="11"/>
  <c r="I53" i="12"/>
  <c r="L54" i="12"/>
  <c r="C54" i="12"/>
  <c r="I50" i="8"/>
  <c r="L50" i="8"/>
  <c r="D50" i="8" s="1"/>
  <c r="G50" i="8" s="1"/>
  <c r="C50" i="8"/>
  <c r="I50" i="7"/>
  <c r="C50" i="7"/>
  <c r="I49" i="6"/>
  <c r="C49" i="6"/>
  <c r="L50" i="7"/>
  <c r="D50" i="7" s="1"/>
  <c r="G50" i="7" s="1"/>
  <c r="I50" i="5"/>
  <c r="L49" i="6"/>
  <c r="L50" i="5"/>
  <c r="D50" i="5" s="1"/>
  <c r="G50" i="5" s="1"/>
  <c r="D49" i="6" l="1"/>
  <c r="G49" i="6" s="1"/>
  <c r="D54" i="12"/>
  <c r="G54" i="12" s="1"/>
  <c r="C53" i="10"/>
  <c r="I53" i="10"/>
  <c r="I53" i="9"/>
  <c r="C53" i="9"/>
  <c r="L53" i="10"/>
  <c r="D53" i="10" s="1"/>
  <c r="G53" i="10" s="1"/>
  <c r="L53" i="9"/>
  <c r="L53" i="11"/>
  <c r="D53" i="11" s="1"/>
  <c r="G53" i="11" s="1"/>
  <c r="L49" i="8"/>
  <c r="I49" i="8"/>
  <c r="C53" i="11"/>
  <c r="L53" i="12"/>
  <c r="C53" i="12"/>
  <c r="D53" i="12" l="1"/>
  <c r="G53" i="12" s="1"/>
  <c r="D49" i="8"/>
  <c r="G49" i="8" s="1"/>
  <c r="C49" i="8"/>
  <c r="I49" i="7"/>
  <c r="C49" i="7"/>
  <c r="L49" i="7"/>
  <c r="D49" i="7" s="1"/>
  <c r="G49" i="7" s="1"/>
  <c r="I48" i="6"/>
  <c r="C48" i="6"/>
  <c r="L48" i="6"/>
  <c r="I49" i="5"/>
  <c r="L49" i="5"/>
  <c r="D49" i="5" s="1"/>
  <c r="G49" i="5" s="1"/>
  <c r="D48" i="6" l="1"/>
  <c r="G48" i="6" s="1"/>
  <c r="L52" i="10"/>
  <c r="I52" i="10"/>
  <c r="C52" i="10"/>
  <c r="I52" i="9"/>
  <c r="L52" i="9"/>
  <c r="C52" i="9"/>
  <c r="I52" i="11"/>
  <c r="L52" i="11"/>
  <c r="C52" i="11"/>
  <c r="I52" i="12"/>
  <c r="L52" i="12"/>
  <c r="D52" i="12" l="1"/>
  <c r="G52" i="12" s="1"/>
  <c r="I51" i="12"/>
  <c r="C52" i="12"/>
  <c r="L48" i="8"/>
  <c r="D48" i="8" s="1"/>
  <c r="G48" i="8" s="1"/>
  <c r="I48" i="8"/>
  <c r="C48" i="8"/>
  <c r="I48" i="7"/>
  <c r="L48" i="7"/>
  <c r="D48" i="7" s="1"/>
  <c r="G48" i="7" s="1"/>
  <c r="C48" i="7"/>
  <c r="I47" i="6"/>
  <c r="C47" i="6"/>
  <c r="L47" i="6"/>
  <c r="I48" i="5"/>
  <c r="L48" i="5"/>
  <c r="D48" i="5" s="1"/>
  <c r="G48" i="5" s="1"/>
  <c r="D47" i="6" l="1"/>
  <c r="G47" i="6" s="1"/>
  <c r="C51" i="10"/>
  <c r="L51" i="10"/>
  <c r="D51" i="10" s="1"/>
  <c r="G51" i="10" s="1"/>
  <c r="I50" i="10"/>
  <c r="L51" i="9"/>
  <c r="D51" i="9" s="1"/>
  <c r="G51" i="9" s="1"/>
  <c r="I50" i="9"/>
  <c r="C51" i="9"/>
  <c r="C51" i="11"/>
  <c r="L51" i="11"/>
  <c r="D51" i="11" s="1"/>
  <c r="G51" i="11" s="1"/>
  <c r="I50" i="11"/>
  <c r="L51" i="12"/>
  <c r="I50" i="12"/>
  <c r="C51" i="12"/>
  <c r="I47" i="8"/>
  <c r="L47" i="8"/>
  <c r="D47" i="8" s="1"/>
  <c r="G47" i="8" s="1"/>
  <c r="C47" i="8"/>
  <c r="I47" i="7"/>
  <c r="L47" i="7"/>
  <c r="D47" i="7" s="1"/>
  <c r="G47" i="7" s="1"/>
  <c r="C47" i="7"/>
  <c r="L46" i="6"/>
  <c r="I46" i="6"/>
  <c r="C46" i="6"/>
  <c r="I47" i="5"/>
  <c r="L47" i="5"/>
  <c r="D47" i="5" s="1"/>
  <c r="G47" i="5" s="1"/>
  <c r="D46" i="6" l="1"/>
  <c r="G46" i="6" s="1"/>
  <c r="D51" i="12"/>
  <c r="G51" i="12" s="1"/>
  <c r="L46" i="8"/>
  <c r="D46" i="8" s="1"/>
  <c r="G46" i="8" s="1"/>
  <c r="C46" i="8"/>
  <c r="I46" i="8"/>
  <c r="I46" i="7"/>
  <c r="L46" i="7"/>
  <c r="D46" i="7" s="1"/>
  <c r="G46" i="7" s="1"/>
  <c r="C46" i="7"/>
  <c r="I45" i="6"/>
  <c r="C45" i="6"/>
  <c r="L45" i="6"/>
  <c r="I46" i="5"/>
  <c r="L46" i="5"/>
  <c r="D46" i="5" s="1"/>
  <c r="G46" i="5" s="1"/>
  <c r="L50" i="10"/>
  <c r="D50" i="10" s="1"/>
  <c r="G50" i="10" s="1"/>
  <c r="I49" i="10"/>
  <c r="C50" i="10"/>
  <c r="C50" i="9"/>
  <c r="L50" i="9"/>
  <c r="D50" i="9" s="1"/>
  <c r="G50" i="9" s="1"/>
  <c r="I49" i="9"/>
  <c r="L50" i="11"/>
  <c r="D50" i="11" s="1"/>
  <c r="G50" i="11" s="1"/>
  <c r="I49" i="11"/>
  <c r="C50" i="11"/>
  <c r="I49" i="12"/>
  <c r="C50" i="12"/>
  <c r="L50" i="12"/>
  <c r="D45" i="6" l="1"/>
  <c r="G45" i="6" s="1"/>
  <c r="D50" i="12"/>
  <c r="G50" i="12" s="1"/>
  <c r="L49" i="10"/>
  <c r="D49" i="10" s="1"/>
  <c r="G49" i="10" s="1"/>
  <c r="I48" i="10"/>
  <c r="C49" i="10"/>
  <c r="L49" i="9"/>
  <c r="D49" i="9" s="1"/>
  <c r="G49" i="9" s="1"/>
  <c r="I48" i="9"/>
  <c r="C49" i="9"/>
  <c r="L49" i="11"/>
  <c r="D49" i="11" s="1"/>
  <c r="G49" i="11" s="1"/>
  <c r="I48" i="11"/>
  <c r="C49" i="11"/>
  <c r="I48" i="12"/>
  <c r="C49" i="12"/>
  <c r="L49" i="12"/>
  <c r="I45" i="8"/>
  <c r="L45" i="8"/>
  <c r="D45" i="8" s="1"/>
  <c r="G45" i="8" s="1"/>
  <c r="C45" i="8"/>
  <c r="I45" i="7"/>
  <c r="C45" i="7"/>
  <c r="L45" i="7"/>
  <c r="D45" i="7" s="1"/>
  <c r="G45" i="7" s="1"/>
  <c r="I44" i="6"/>
  <c r="C44" i="6"/>
  <c r="L44" i="6"/>
  <c r="L45" i="5"/>
  <c r="D45" i="5" s="1"/>
  <c r="G45" i="5" s="1"/>
  <c r="I45" i="5"/>
  <c r="D44" i="6" l="1"/>
  <c r="G44" i="6" s="1"/>
  <c r="D49" i="12"/>
  <c r="G49" i="12" s="1"/>
  <c r="L48" i="10"/>
  <c r="D48" i="10" s="1"/>
  <c r="G48" i="10" s="1"/>
  <c r="C48" i="10"/>
  <c r="C48" i="9"/>
  <c r="L48" i="9"/>
  <c r="D48" i="9" s="1"/>
  <c r="G48" i="9" s="1"/>
  <c r="C48" i="11"/>
  <c r="L48" i="11"/>
  <c r="D48" i="11" s="1"/>
  <c r="G48" i="11" s="1"/>
  <c r="L48" i="12"/>
  <c r="C48" i="12"/>
  <c r="D48" i="12" l="1"/>
  <c r="G48" i="12" s="1"/>
  <c r="I47" i="10"/>
  <c r="I47" i="9"/>
  <c r="I47" i="11"/>
  <c r="I47" i="12"/>
  <c r="I43" i="6"/>
  <c r="L43" i="6"/>
  <c r="C43" i="6"/>
  <c r="I44" i="5"/>
  <c r="D43" i="6" l="1"/>
  <c r="G43" i="6" s="1"/>
  <c r="C47" i="10"/>
  <c r="L47" i="10"/>
  <c r="D47" i="10" s="1"/>
  <c r="G47" i="10" s="1"/>
  <c r="I46" i="10"/>
  <c r="I46" i="9"/>
  <c r="C47" i="9"/>
  <c r="L47" i="9"/>
  <c r="D47" i="9" s="1"/>
  <c r="G47" i="9" s="1"/>
  <c r="I44" i="8"/>
  <c r="C44" i="8"/>
  <c r="L44" i="8"/>
  <c r="D44" i="8" s="1"/>
  <c r="G44" i="8" s="1"/>
  <c r="I44" i="7"/>
  <c r="C44" i="7"/>
  <c r="L44" i="7"/>
  <c r="D44" i="7" s="1"/>
  <c r="G44" i="7" s="1"/>
  <c r="C47" i="11"/>
  <c r="L47" i="11"/>
  <c r="D47" i="11" s="1"/>
  <c r="G47" i="11" s="1"/>
  <c r="I46" i="11"/>
  <c r="C47" i="12"/>
  <c r="L47" i="12"/>
  <c r="I46" i="12"/>
  <c r="L44" i="5"/>
  <c r="D44" i="5" s="1"/>
  <c r="G44" i="5" s="1"/>
  <c r="D47" i="12" l="1"/>
  <c r="G47" i="12" s="1"/>
  <c r="I45" i="10"/>
  <c r="C46" i="10"/>
  <c r="L46" i="10"/>
  <c r="D46" i="10" s="1"/>
  <c r="G46" i="10" s="1"/>
  <c r="C46" i="9"/>
  <c r="L46" i="9"/>
  <c r="D46" i="9" s="1"/>
  <c r="G46" i="9" s="1"/>
  <c r="I45" i="9"/>
  <c r="L46" i="11"/>
  <c r="D46" i="11" s="1"/>
  <c r="G46" i="11" s="1"/>
  <c r="I45" i="11"/>
  <c r="C46" i="11"/>
  <c r="L46" i="12"/>
  <c r="I45" i="12"/>
  <c r="C46" i="12"/>
  <c r="I43" i="8"/>
  <c r="C43" i="8"/>
  <c r="L43" i="8"/>
  <c r="D43" i="8" s="1"/>
  <c r="G43" i="8" s="1"/>
  <c r="I43" i="7"/>
  <c r="C43" i="7"/>
  <c r="L43" i="7"/>
  <c r="D43" i="7" s="1"/>
  <c r="G43" i="7" s="1"/>
  <c r="I42" i="6"/>
  <c r="C42" i="6"/>
  <c r="L42" i="6"/>
  <c r="I43" i="5"/>
  <c r="L43" i="5"/>
  <c r="D43" i="5" s="1"/>
  <c r="G43" i="5" s="1"/>
  <c r="D42" i="6" l="1"/>
  <c r="G42" i="6" s="1"/>
  <c r="D46" i="12"/>
  <c r="G46" i="12" s="1"/>
  <c r="L45" i="10"/>
  <c r="D45" i="10" s="1"/>
  <c r="G45" i="10" s="1"/>
  <c r="I44" i="10"/>
  <c r="C45" i="10"/>
  <c r="I44" i="9"/>
  <c r="C45" i="9"/>
  <c r="L45" i="9"/>
  <c r="D45" i="9" s="1"/>
  <c r="G45" i="9" s="1"/>
  <c r="I44" i="11"/>
  <c r="L45" i="11"/>
  <c r="D45" i="11" s="1"/>
  <c r="G45" i="11" s="1"/>
  <c r="I42" i="7"/>
  <c r="C45" i="11"/>
  <c r="L45" i="12"/>
  <c r="C45" i="12"/>
  <c r="I44" i="12"/>
  <c r="I42" i="8"/>
  <c r="L42" i="8"/>
  <c r="D42" i="8" s="1"/>
  <c r="G42" i="8" s="1"/>
  <c r="C42" i="8"/>
  <c r="L42" i="7"/>
  <c r="D42" i="7" s="1"/>
  <c r="G42" i="7" s="1"/>
  <c r="C42" i="7"/>
  <c r="C41" i="6"/>
  <c r="L41" i="6"/>
  <c r="I41" i="6"/>
  <c r="I42" i="5"/>
  <c r="L42" i="5"/>
  <c r="D42" i="5" s="1"/>
  <c r="G42" i="5" s="1"/>
  <c r="D41" i="6" l="1"/>
  <c r="G41" i="6" s="1"/>
  <c r="D45" i="12"/>
  <c r="G45" i="12" s="1"/>
  <c r="L40" i="7"/>
  <c r="L39" i="7"/>
  <c r="I41" i="7"/>
  <c r="L41" i="7"/>
  <c r="L40" i="8"/>
  <c r="L41" i="8"/>
  <c r="I41" i="8"/>
  <c r="C41" i="8"/>
  <c r="C40" i="8"/>
  <c r="C44" i="11"/>
  <c r="L44" i="11"/>
  <c r="D44" i="11" s="1"/>
  <c r="G44" i="11" s="1"/>
  <c r="I43" i="11"/>
  <c r="L44" i="10"/>
  <c r="D44" i="10" s="1"/>
  <c r="G44" i="10" s="1"/>
  <c r="C44" i="10"/>
  <c r="L44" i="9"/>
  <c r="D44" i="9" s="1"/>
  <c r="G44" i="9" s="1"/>
  <c r="C44" i="9"/>
  <c r="L44" i="12"/>
  <c r="I43" i="12"/>
  <c r="C44" i="12"/>
  <c r="C41" i="7"/>
  <c r="C40" i="7"/>
  <c r="I40" i="6"/>
  <c r="C40" i="6"/>
  <c r="I41" i="5"/>
  <c r="I40" i="5"/>
  <c r="I39" i="5"/>
  <c r="L41" i="5"/>
  <c r="D41" i="5" s="1"/>
  <c r="G41" i="5" s="1"/>
  <c r="D44" i="12" l="1"/>
  <c r="G44" i="12" s="1"/>
  <c r="L43" i="10"/>
  <c r="D43" i="10" s="1"/>
  <c r="G43" i="10" s="1"/>
  <c r="C43" i="10"/>
  <c r="L43" i="9"/>
  <c r="D43" i="9" s="1"/>
  <c r="G43" i="9" s="1"/>
  <c r="C43" i="9"/>
  <c r="I42" i="11"/>
  <c r="L43" i="11"/>
  <c r="D43" i="11" s="1"/>
  <c r="G43" i="11" s="1"/>
  <c r="C43" i="11"/>
  <c r="L43" i="12"/>
  <c r="C43" i="12"/>
  <c r="L40" i="6"/>
  <c r="L40" i="5"/>
  <c r="D40" i="5" s="1"/>
  <c r="G40" i="5" s="1"/>
  <c r="D43" i="12" l="1"/>
  <c r="G43" i="12" s="1"/>
  <c r="L42" i="12"/>
  <c r="I42" i="12"/>
  <c r="C42" i="12"/>
  <c r="C39" i="8"/>
  <c r="L39" i="8"/>
  <c r="D39" i="8" s="1"/>
  <c r="G39" i="8" s="1"/>
  <c r="D39" i="7"/>
  <c r="G39" i="7" s="1"/>
  <c r="C39" i="7"/>
  <c r="C39" i="6"/>
  <c r="C42" i="11"/>
  <c r="L42" i="11"/>
  <c r="D42" i="11" s="1"/>
  <c r="G42" i="11" s="1"/>
  <c r="C42" i="9"/>
  <c r="L42" i="9"/>
  <c r="D42" i="9" s="1"/>
  <c r="G42" i="9" s="1"/>
  <c r="C42" i="10"/>
  <c r="L42" i="10"/>
  <c r="D42" i="10" s="1"/>
  <c r="G42" i="10" s="1"/>
  <c r="I41" i="10"/>
  <c r="I41" i="9"/>
  <c r="I41" i="12"/>
  <c r="L39" i="6"/>
  <c r="D39" i="6" s="1"/>
  <c r="G39" i="6" s="1"/>
  <c r="L39" i="5"/>
  <c r="D39" i="5" s="1"/>
  <c r="G39" i="5" s="1"/>
  <c r="D42" i="12" l="1"/>
  <c r="G42" i="12" s="1"/>
  <c r="C41" i="10"/>
  <c r="L41" i="10"/>
  <c r="D41" i="10" s="1"/>
  <c r="G41" i="10" s="1"/>
  <c r="I40" i="10"/>
  <c r="L41" i="9"/>
  <c r="D41" i="9" s="1"/>
  <c r="G41" i="9" s="1"/>
  <c r="I40" i="9"/>
  <c r="C41" i="9"/>
  <c r="I41" i="11"/>
  <c r="L41" i="11"/>
  <c r="D41" i="11" s="1"/>
  <c r="G41" i="11" s="1"/>
  <c r="I40" i="11"/>
  <c r="C41" i="11"/>
  <c r="L41" i="12"/>
  <c r="I40" i="12"/>
  <c r="C41" i="12"/>
  <c r="L38" i="8"/>
  <c r="D38" i="8" s="1"/>
  <c r="G38" i="8" s="1"/>
  <c r="I38" i="8"/>
  <c r="C38" i="8"/>
  <c r="L38" i="7"/>
  <c r="D38" i="7" s="1"/>
  <c r="G38" i="7" s="1"/>
  <c r="I38" i="7"/>
  <c r="C38" i="7"/>
  <c r="I38" i="6"/>
  <c r="C38" i="6"/>
  <c r="I38" i="5"/>
  <c r="L38" i="6"/>
  <c r="D38" i="6" s="1"/>
  <c r="G38" i="6" s="1"/>
  <c r="L38" i="5"/>
  <c r="D38" i="5" s="1"/>
  <c r="G38" i="5" s="1"/>
  <c r="D41" i="12" l="1"/>
  <c r="G41" i="12" s="1"/>
  <c r="L40" i="10"/>
  <c r="C40" i="10"/>
  <c r="I39" i="10"/>
  <c r="C40" i="9"/>
  <c r="L40" i="9"/>
  <c r="D40" i="9" s="1"/>
  <c r="G40" i="9" s="1"/>
  <c r="C40" i="11"/>
  <c r="C40" i="12"/>
  <c r="L40" i="12"/>
  <c r="I39" i="12"/>
  <c r="I37" i="8"/>
  <c r="I37" i="7"/>
  <c r="C37" i="7"/>
  <c r="I37" i="6"/>
  <c r="C37" i="6"/>
  <c r="I37" i="5"/>
  <c r="L37" i="8"/>
  <c r="D37" i="8" s="1"/>
  <c r="G37" i="8" s="1"/>
  <c r="C37" i="8"/>
  <c r="L37" i="6"/>
  <c r="D37" i="6" s="1"/>
  <c r="G37" i="6" s="1"/>
  <c r="L37" i="5"/>
  <c r="D37" i="5" s="1"/>
  <c r="G37" i="5" s="1"/>
  <c r="D40" i="12" l="1"/>
  <c r="G40" i="12" s="1"/>
  <c r="D40" i="10"/>
  <c r="G40" i="10" s="1"/>
  <c r="L37" i="7"/>
  <c r="D37" i="7" s="1"/>
  <c r="G37" i="7" s="1"/>
  <c r="L40" i="11"/>
  <c r="D40" i="11" s="1"/>
  <c r="G40" i="11" s="1"/>
  <c r="I38" i="10" l="1"/>
  <c r="C39" i="10"/>
  <c r="G39" i="9"/>
  <c r="I38" i="9"/>
  <c r="I39" i="9"/>
  <c r="C39" i="9"/>
  <c r="I39" i="11"/>
  <c r="C39" i="11"/>
  <c r="C39" i="12"/>
  <c r="I38" i="12"/>
  <c r="I36" i="8"/>
  <c r="I36" i="7"/>
  <c r="I36" i="6"/>
  <c r="C36" i="6"/>
  <c r="I36" i="5"/>
  <c r="I38" i="11" l="1"/>
  <c r="L39" i="10"/>
  <c r="D39" i="10" s="1"/>
  <c r="G39" i="10" s="1"/>
  <c r="L39" i="9"/>
  <c r="L39" i="11"/>
  <c r="D39" i="11" s="1"/>
  <c r="G39" i="11" s="1"/>
  <c r="J39" i="12"/>
  <c r="L39" i="12" s="1"/>
  <c r="C36" i="8"/>
  <c r="L36" i="8"/>
  <c r="D36" i="8" s="1"/>
  <c r="G36" i="8" s="1"/>
  <c r="C36" i="7"/>
  <c r="L36" i="7"/>
  <c r="D36" i="7" s="1"/>
  <c r="G36" i="7" s="1"/>
  <c r="L36" i="6"/>
  <c r="D36" i="6" s="1"/>
  <c r="G36" i="6" s="1"/>
  <c r="L36" i="5"/>
  <c r="D36" i="5" s="1"/>
  <c r="G36" i="5" s="1"/>
  <c r="D39" i="12" l="1"/>
  <c r="G39" i="12" s="1"/>
  <c r="C38" i="10"/>
  <c r="C38" i="9"/>
  <c r="C38" i="11"/>
  <c r="C38" i="12"/>
  <c r="I35" i="8"/>
  <c r="I35" i="7"/>
  <c r="I35" i="6"/>
  <c r="I35" i="5"/>
  <c r="L38" i="10" l="1"/>
  <c r="D38" i="10" s="1"/>
  <c r="G38" i="10" s="1"/>
  <c r="L38" i="9"/>
  <c r="D38" i="9" s="1"/>
  <c r="G38" i="9" s="1"/>
  <c r="L38" i="11"/>
  <c r="D38" i="11" s="1"/>
  <c r="G38" i="11" s="1"/>
  <c r="L38" i="12"/>
  <c r="C35" i="6"/>
  <c r="C35" i="7"/>
  <c r="C35" i="8"/>
  <c r="L35" i="8"/>
  <c r="D35" i="8" s="1"/>
  <c r="G35" i="8" s="1"/>
  <c r="L35" i="7"/>
  <c r="D35" i="7" s="1"/>
  <c r="G35" i="7" s="1"/>
  <c r="L35" i="6"/>
  <c r="D35" i="6" s="1"/>
  <c r="G35" i="6" s="1"/>
  <c r="L35" i="5"/>
  <c r="D35" i="5" s="1"/>
  <c r="G35" i="5" s="1"/>
  <c r="D38" i="12" l="1"/>
  <c r="G38" i="12" s="1"/>
  <c r="I37" i="12"/>
  <c r="I37" i="11"/>
  <c r="I37" i="9"/>
  <c r="I37" i="10"/>
  <c r="I36" i="10" l="1"/>
  <c r="C37" i="10"/>
  <c r="I36" i="9"/>
  <c r="C37" i="9"/>
  <c r="I36" i="11"/>
  <c r="C37" i="11"/>
  <c r="L37" i="12"/>
  <c r="I36" i="12"/>
  <c r="C37" i="12"/>
  <c r="I34" i="8"/>
  <c r="I34" i="7"/>
  <c r="I34" i="6"/>
  <c r="I34" i="5"/>
  <c r="D37" i="12" l="1"/>
  <c r="G37" i="12" s="1"/>
  <c r="C34" i="8"/>
  <c r="L34" i="8"/>
  <c r="D34" i="8" s="1"/>
  <c r="G34" i="8" s="1"/>
  <c r="L37" i="10"/>
  <c r="D37" i="10" s="1"/>
  <c r="G37" i="10" s="1"/>
  <c r="L37" i="9"/>
  <c r="D37" i="9" s="1"/>
  <c r="G37" i="9" s="1"/>
  <c r="C34" i="7"/>
  <c r="C34" i="6"/>
  <c r="L37" i="11"/>
  <c r="D37" i="11" s="1"/>
  <c r="G37" i="11" s="1"/>
  <c r="L34" i="7"/>
  <c r="D34" i="7" s="1"/>
  <c r="G34" i="7" s="1"/>
  <c r="L34" i="6"/>
  <c r="D34" i="6" s="1"/>
  <c r="G34" i="6" s="1"/>
  <c r="L34" i="5"/>
  <c r="D34" i="5" s="1"/>
  <c r="G34" i="5" s="1"/>
  <c r="I35" i="10" l="1"/>
  <c r="C36" i="10"/>
  <c r="I35" i="9"/>
  <c r="C36" i="9"/>
  <c r="I35" i="11"/>
  <c r="C36" i="11"/>
  <c r="L36" i="12"/>
  <c r="I35" i="12"/>
  <c r="C36" i="12"/>
  <c r="I33" i="8"/>
  <c r="I33" i="7"/>
  <c r="I33" i="6"/>
  <c r="I33" i="5"/>
  <c r="D36" i="12" l="1"/>
  <c r="G36" i="12" s="1"/>
  <c r="L36" i="10"/>
  <c r="D36" i="10" s="1"/>
  <c r="G36" i="10" s="1"/>
  <c r="L36" i="9"/>
  <c r="D36" i="9" s="1"/>
  <c r="G36" i="9" s="1"/>
  <c r="L36" i="11"/>
  <c r="D36" i="11" s="1"/>
  <c r="G36" i="11" s="1"/>
  <c r="C33" i="8"/>
  <c r="L33" i="8"/>
  <c r="D33" i="8" s="1"/>
  <c r="G33" i="8" s="1"/>
  <c r="C33" i="7"/>
  <c r="L33" i="7"/>
  <c r="D33" i="7" s="1"/>
  <c r="G33" i="7" s="1"/>
  <c r="C33" i="6"/>
  <c r="L33" i="6"/>
  <c r="D33" i="6" s="1"/>
  <c r="G33" i="6" s="1"/>
  <c r="L33" i="5"/>
  <c r="D33" i="5" s="1"/>
  <c r="G33" i="5" s="1"/>
  <c r="I34" i="10" l="1"/>
  <c r="C35" i="10"/>
  <c r="I34" i="9"/>
  <c r="C35" i="9"/>
  <c r="I34" i="11"/>
  <c r="C35" i="11"/>
  <c r="C35" i="12"/>
  <c r="I34" i="12"/>
  <c r="I32" i="8"/>
  <c r="I32" i="7"/>
  <c r="I32" i="6"/>
  <c r="I32" i="5"/>
  <c r="L35" i="10" l="1"/>
  <c r="D35" i="10" s="1"/>
  <c r="G35" i="10" s="1"/>
  <c r="L35" i="12"/>
  <c r="L35" i="9"/>
  <c r="D35" i="9" s="1"/>
  <c r="G35" i="9" s="1"/>
  <c r="L32" i="7"/>
  <c r="L35" i="11"/>
  <c r="D35" i="11" s="1"/>
  <c r="G35" i="11" s="1"/>
  <c r="L32" i="6"/>
  <c r="D35" i="12" l="1"/>
  <c r="G35" i="12" s="1"/>
  <c r="C32" i="8"/>
  <c r="L32" i="8"/>
  <c r="D32" i="8" s="1"/>
  <c r="G32" i="8" s="1"/>
  <c r="D32" i="6"/>
  <c r="G32" i="6" s="1"/>
  <c r="C32" i="7"/>
  <c r="C32" i="6"/>
  <c r="L32" i="5"/>
  <c r="D32" i="5" s="1"/>
  <c r="G32" i="5" s="1"/>
  <c r="D32" i="7"/>
  <c r="G32" i="7" s="1"/>
  <c r="I33" i="10" l="1"/>
  <c r="C34" i="10"/>
  <c r="L34" i="9"/>
  <c r="D34" i="9" s="1"/>
  <c r="G34" i="9" s="1"/>
  <c r="C34" i="9"/>
  <c r="L34" i="10"/>
  <c r="D34" i="10" s="1"/>
  <c r="G34" i="10" s="1"/>
  <c r="L31" i="8"/>
  <c r="D31" i="8" s="1"/>
  <c r="G31" i="8" s="1"/>
  <c r="I31" i="8"/>
  <c r="C31" i="8"/>
  <c r="I31" i="7"/>
  <c r="C34" i="11"/>
  <c r="L34" i="11"/>
  <c r="D34" i="11" s="1"/>
  <c r="G34" i="11" s="1"/>
  <c r="I31" i="6"/>
  <c r="C31" i="6"/>
  <c r="L31" i="7"/>
  <c r="D31" i="7" s="1"/>
  <c r="G31" i="7" s="1"/>
  <c r="I33" i="11"/>
  <c r="I31" i="5"/>
  <c r="L34" i="12"/>
  <c r="C34" i="12"/>
  <c r="I33" i="12"/>
  <c r="D34" i="12" l="1"/>
  <c r="G34" i="12" s="1"/>
  <c r="C31" i="7"/>
  <c r="L31" i="6"/>
  <c r="D31" i="6" s="1"/>
  <c r="G31" i="6" s="1"/>
  <c r="L31" i="5"/>
  <c r="D31" i="5" s="1"/>
  <c r="G31" i="5" s="1"/>
  <c r="L33" i="10" l="1"/>
  <c r="D33" i="10" s="1"/>
  <c r="G33" i="10" s="1"/>
  <c r="C33" i="10"/>
  <c r="I33" i="9"/>
  <c r="C33" i="9"/>
  <c r="L33" i="9"/>
  <c r="D33" i="9" s="1"/>
  <c r="G33" i="9" s="1"/>
  <c r="L33" i="11"/>
  <c r="D33" i="11" s="1"/>
  <c r="G33" i="11" s="1"/>
  <c r="C33" i="11"/>
  <c r="C33" i="12"/>
  <c r="L33" i="12"/>
  <c r="L30" i="8"/>
  <c r="D30" i="8" s="1"/>
  <c r="G30" i="8" s="1"/>
  <c r="I30" i="8"/>
  <c r="C30" i="8"/>
  <c r="I30" i="7"/>
  <c r="L30" i="7"/>
  <c r="D30" i="7" s="1"/>
  <c r="G30" i="7" s="1"/>
  <c r="C30" i="7"/>
  <c r="I30" i="6"/>
  <c r="C30" i="6"/>
  <c r="L30" i="6"/>
  <c r="D30" i="6" s="1"/>
  <c r="G30" i="6" s="1"/>
  <c r="I30" i="5"/>
  <c r="L30" i="5"/>
  <c r="D30" i="5" s="1"/>
  <c r="G30" i="5" s="1"/>
  <c r="D33" i="12" l="1"/>
  <c r="G33" i="12" s="1"/>
  <c r="I32" i="10"/>
  <c r="I32" i="9"/>
  <c r="I32" i="11"/>
  <c r="I32" i="12"/>
  <c r="I31" i="10" l="1"/>
  <c r="L32" i="10"/>
  <c r="D32" i="10" s="1"/>
  <c r="G32" i="10" s="1"/>
  <c r="C32" i="10"/>
  <c r="L32" i="9"/>
  <c r="D32" i="9" s="1"/>
  <c r="G32" i="9" s="1"/>
  <c r="C32" i="9"/>
  <c r="I31" i="9"/>
  <c r="I31" i="11"/>
  <c r="C32" i="11"/>
  <c r="L32" i="11"/>
  <c r="D32" i="11" s="1"/>
  <c r="G32" i="11" s="1"/>
  <c r="J32" i="12"/>
  <c r="L32" i="12" s="1"/>
  <c r="C32" i="12"/>
  <c r="I31" i="12"/>
  <c r="I29" i="8"/>
  <c r="C29" i="8"/>
  <c r="L29" i="8"/>
  <c r="D29" i="8" s="1"/>
  <c r="G29" i="8" s="1"/>
  <c r="I29" i="7"/>
  <c r="L29" i="7"/>
  <c r="D29" i="7" s="1"/>
  <c r="G29" i="7" s="1"/>
  <c r="C29" i="7"/>
  <c r="I29" i="6"/>
  <c r="C29" i="6"/>
  <c r="L29" i="6"/>
  <c r="D29" i="6" s="1"/>
  <c r="G29" i="6" s="1"/>
  <c r="I29" i="5"/>
  <c r="L29" i="5"/>
  <c r="D29" i="5" s="1"/>
  <c r="G29" i="5" s="1"/>
  <c r="D32" i="12" l="1"/>
  <c r="G32" i="12" s="1"/>
  <c r="I28" i="8"/>
  <c r="C28" i="8"/>
  <c r="I28" i="7"/>
  <c r="C28" i="7"/>
  <c r="I28" i="6"/>
  <c r="I28" i="5"/>
  <c r="I30" i="10"/>
  <c r="C31" i="10"/>
  <c r="C31" i="9"/>
  <c r="I30" i="9"/>
  <c r="C31" i="11"/>
  <c r="I30" i="11"/>
  <c r="C31" i="12"/>
  <c r="I30" i="12"/>
  <c r="L31" i="12" l="1"/>
  <c r="C28" i="6"/>
  <c r="L31" i="10"/>
  <c r="D31" i="10" s="1"/>
  <c r="G31" i="10" s="1"/>
  <c r="J31" i="9"/>
  <c r="L31" i="9" s="1"/>
  <c r="D31" i="9" s="1"/>
  <c r="G31" i="9" s="1"/>
  <c r="J28" i="8"/>
  <c r="L28" i="8" s="1"/>
  <c r="D28" i="8" s="1"/>
  <c r="G28" i="8" s="1"/>
  <c r="L28" i="7"/>
  <c r="D28" i="7" s="1"/>
  <c r="G28" i="7" s="1"/>
  <c r="L31" i="11"/>
  <c r="D31" i="11" s="1"/>
  <c r="G31" i="11" s="1"/>
  <c r="L28" i="6"/>
  <c r="D28" i="6" s="1"/>
  <c r="G28" i="6" s="1"/>
  <c r="L28" i="5"/>
  <c r="D28" i="5" s="1"/>
  <c r="G28" i="5" s="1"/>
  <c r="D31" i="12" l="1"/>
  <c r="G31" i="12" s="1"/>
  <c r="I29" i="10"/>
  <c r="C30" i="10"/>
  <c r="C30" i="9"/>
  <c r="I29" i="9"/>
  <c r="I29" i="11"/>
  <c r="C30" i="11"/>
  <c r="L30" i="12"/>
  <c r="I29" i="12"/>
  <c r="C30" i="12"/>
  <c r="I27" i="8"/>
  <c r="I27" i="7"/>
  <c r="I27" i="6"/>
  <c r="C27" i="6"/>
  <c r="I27" i="5"/>
  <c r="D30" i="12" l="1"/>
  <c r="G30" i="12" s="1"/>
  <c r="L27" i="8"/>
  <c r="D27" i="8" s="1"/>
  <c r="G27" i="8" s="1"/>
  <c r="I26" i="8"/>
  <c r="C27" i="8"/>
  <c r="C27" i="7"/>
  <c r="L30" i="10"/>
  <c r="D30" i="10" s="1"/>
  <c r="G30" i="10" s="1"/>
  <c r="L30" i="9"/>
  <c r="D30" i="9" s="1"/>
  <c r="G30" i="9" s="1"/>
  <c r="L30" i="11"/>
  <c r="D30" i="11" s="1"/>
  <c r="G30" i="11" s="1"/>
  <c r="L27" i="7"/>
  <c r="D27" i="7" s="1"/>
  <c r="G27" i="7" s="1"/>
  <c r="L27" i="6"/>
  <c r="D27" i="6" s="1"/>
  <c r="G27" i="6" s="1"/>
  <c r="L27" i="5"/>
  <c r="D27" i="5" s="1"/>
  <c r="G27" i="5" s="1"/>
  <c r="I26" i="7" l="1"/>
  <c r="I26" i="6"/>
  <c r="I26" i="5"/>
  <c r="C29" i="10"/>
  <c r="I28" i="10"/>
  <c r="I28" i="9"/>
  <c r="C29" i="9"/>
  <c r="C29" i="11"/>
  <c r="I28" i="11"/>
  <c r="C29" i="12"/>
  <c r="I28" i="12"/>
  <c r="L29" i="10" l="1"/>
  <c r="D29" i="10" s="1"/>
  <c r="G29" i="10" s="1"/>
  <c r="L29" i="9"/>
  <c r="D29" i="9" s="1"/>
  <c r="G29" i="9" s="1"/>
  <c r="L29" i="11"/>
  <c r="D29" i="11" s="1"/>
  <c r="G29" i="11" s="1"/>
  <c r="L29" i="12"/>
  <c r="L26" i="8"/>
  <c r="D26" i="8" s="1"/>
  <c r="G26" i="8" s="1"/>
  <c r="C26" i="8"/>
  <c r="C26" i="7"/>
  <c r="L26" i="7"/>
  <c r="D26" i="7" s="1"/>
  <c r="G26" i="7" s="1"/>
  <c r="C26" i="6"/>
  <c r="L26" i="6"/>
  <c r="D26" i="6" s="1"/>
  <c r="G26" i="6" s="1"/>
  <c r="L26" i="5"/>
  <c r="D26" i="5" s="1"/>
  <c r="G26" i="5" s="1"/>
  <c r="D29" i="12" l="1"/>
  <c r="G29" i="12" s="1"/>
  <c r="L28" i="10"/>
  <c r="D28" i="10" s="1"/>
  <c r="G28" i="10" s="1"/>
  <c r="C28" i="10"/>
  <c r="C28" i="9"/>
  <c r="L28" i="9"/>
  <c r="D28" i="9" s="1"/>
  <c r="G28" i="9" s="1"/>
  <c r="C28" i="11"/>
  <c r="L28" i="11"/>
  <c r="D28" i="11" s="1"/>
  <c r="G28" i="11" s="1"/>
  <c r="L28" i="12"/>
  <c r="C28" i="12"/>
  <c r="I25" i="8"/>
  <c r="C25" i="8"/>
  <c r="L25" i="8"/>
  <c r="D25" i="8" s="1"/>
  <c r="G25" i="8" s="1"/>
  <c r="I25" i="7"/>
  <c r="L25" i="7"/>
  <c r="D25" i="7" s="1"/>
  <c r="G25" i="7" s="1"/>
  <c r="C25" i="7"/>
  <c r="I25" i="6"/>
  <c r="C25" i="6"/>
  <c r="L25" i="6"/>
  <c r="D25" i="6" s="1"/>
  <c r="G25" i="6" s="1"/>
  <c r="I25" i="5"/>
  <c r="L25" i="5"/>
  <c r="D25" i="5" s="1"/>
  <c r="G25" i="5" s="1"/>
  <c r="D28" i="12" l="1"/>
  <c r="G28" i="12" s="1"/>
  <c r="I27" i="10"/>
  <c r="I27" i="9"/>
  <c r="I27" i="11"/>
  <c r="I27" i="12"/>
  <c r="L27" i="11" l="1"/>
  <c r="D27" i="11" s="1"/>
  <c r="G27" i="11" s="1"/>
  <c r="I26" i="10"/>
  <c r="C27" i="10"/>
  <c r="L27" i="10"/>
  <c r="D27" i="10" s="1"/>
  <c r="G27" i="10" s="1"/>
  <c r="L27" i="9"/>
  <c r="D27" i="9" s="1"/>
  <c r="G27" i="9" s="1"/>
  <c r="C27" i="9"/>
  <c r="I26" i="9"/>
  <c r="I26" i="11"/>
  <c r="C27" i="11"/>
  <c r="L27" i="12"/>
  <c r="C27" i="12"/>
  <c r="I26" i="12"/>
  <c r="I24" i="8"/>
  <c r="L24" i="8"/>
  <c r="D24" i="8" s="1"/>
  <c r="G24" i="8" s="1"/>
  <c r="C24" i="8"/>
  <c r="I24" i="7"/>
  <c r="I24" i="6"/>
  <c r="I24" i="5"/>
  <c r="D27" i="12" l="1"/>
  <c r="G27" i="12" s="1"/>
  <c r="L24" i="6"/>
  <c r="D24" i="6" s="1"/>
  <c r="G24" i="6" s="1"/>
  <c r="L24" i="5"/>
  <c r="D24" i="5" s="1"/>
  <c r="G24" i="5" s="1"/>
  <c r="L24" i="7"/>
  <c r="D24" i="7" s="1"/>
  <c r="G24" i="7" s="1"/>
  <c r="C24" i="6"/>
  <c r="C24" i="7"/>
  <c r="L23" i="7" l="1"/>
  <c r="I23" i="7"/>
  <c r="C23" i="7"/>
  <c r="I22" i="8"/>
  <c r="I23" i="8"/>
  <c r="L23" i="8"/>
  <c r="D23" i="8" s="1"/>
  <c r="G23" i="8" s="1"/>
  <c r="C23" i="8"/>
  <c r="L26" i="10"/>
  <c r="D26" i="10" s="1"/>
  <c r="G26" i="10" s="1"/>
  <c r="I25" i="10"/>
  <c r="C26" i="10"/>
  <c r="L26" i="9"/>
  <c r="D26" i="9" s="1"/>
  <c r="G26" i="9" s="1"/>
  <c r="I25" i="9"/>
  <c r="C26" i="9"/>
  <c r="L26" i="11"/>
  <c r="D26" i="11" s="1"/>
  <c r="G26" i="11" s="1"/>
  <c r="I25" i="11"/>
  <c r="C26" i="11"/>
  <c r="J26" i="12"/>
  <c r="L26" i="12" s="1"/>
  <c r="I25" i="12"/>
  <c r="C26" i="12"/>
  <c r="L23" i="6"/>
  <c r="D23" i="6" s="1"/>
  <c r="G23" i="6" s="1"/>
  <c r="I23" i="6"/>
  <c r="I22" i="6"/>
  <c r="C23" i="6"/>
  <c r="I23" i="5"/>
  <c r="I22" i="5"/>
  <c r="L23" i="5"/>
  <c r="D23" i="5" s="1"/>
  <c r="G23" i="5" s="1"/>
  <c r="D26" i="12" l="1"/>
  <c r="G26" i="12" s="1"/>
  <c r="I24" i="10"/>
  <c r="C25" i="10"/>
  <c r="I24" i="9"/>
  <c r="C25" i="9"/>
  <c r="I24" i="11"/>
  <c r="C25" i="11"/>
  <c r="I24" i="12"/>
  <c r="C25" i="12"/>
  <c r="L25" i="10" l="1"/>
  <c r="D25" i="10" s="1"/>
  <c r="G25" i="10" s="1"/>
  <c r="L25" i="9"/>
  <c r="D25" i="9" s="1"/>
  <c r="G25" i="9" s="1"/>
  <c r="L25" i="12"/>
  <c r="L25" i="11"/>
  <c r="D25" i="11" s="1"/>
  <c r="G25" i="11" s="1"/>
  <c r="L22" i="8"/>
  <c r="D22" i="8" s="1"/>
  <c r="G22" i="8" s="1"/>
  <c r="C22" i="8"/>
  <c r="L22" i="7"/>
  <c r="D22" i="7" s="1"/>
  <c r="G22" i="7" s="1"/>
  <c r="C22" i="7"/>
  <c r="C22" i="6"/>
  <c r="L22" i="6"/>
  <c r="D22" i="6" s="1"/>
  <c r="G22" i="6" s="1"/>
  <c r="L22" i="5"/>
  <c r="D22" i="5" s="1"/>
  <c r="G22" i="5" s="1"/>
  <c r="D25" i="12" l="1"/>
  <c r="G25" i="12" s="1"/>
  <c r="I23" i="10"/>
  <c r="C24" i="10"/>
  <c r="C24" i="9"/>
  <c r="I23" i="9"/>
  <c r="I23" i="11"/>
  <c r="C24" i="11"/>
  <c r="C24" i="12"/>
  <c r="I23" i="12"/>
  <c r="I21" i="8"/>
  <c r="I21" i="7"/>
  <c r="I21" i="6"/>
  <c r="I21" i="5"/>
  <c r="L24" i="10" l="1"/>
  <c r="D24" i="10" s="1"/>
  <c r="G24" i="10" s="1"/>
  <c r="L24" i="9"/>
  <c r="D24" i="9" s="1"/>
  <c r="G24" i="9" s="1"/>
  <c r="L24" i="11"/>
  <c r="D24" i="11" s="1"/>
  <c r="G24" i="11" s="1"/>
  <c r="L24" i="12"/>
  <c r="C21" i="8"/>
  <c r="L21" i="8"/>
  <c r="D21" i="8" s="1"/>
  <c r="G21" i="8" s="1"/>
  <c r="C21" i="7"/>
  <c r="L21" i="7"/>
  <c r="D21" i="7" s="1"/>
  <c r="G21" i="7" s="1"/>
  <c r="C21" i="6"/>
  <c r="L21" i="6"/>
  <c r="D21" i="6" s="1"/>
  <c r="G21" i="6" s="1"/>
  <c r="L21" i="5"/>
  <c r="D21" i="5" s="1"/>
  <c r="G21" i="5" s="1"/>
  <c r="D24" i="12" l="1"/>
  <c r="G24" i="12" s="1"/>
  <c r="C23" i="10"/>
  <c r="C23" i="9"/>
  <c r="C23" i="11"/>
  <c r="C23" i="12"/>
  <c r="I20" i="8"/>
  <c r="I20" i="7"/>
  <c r="I20" i="6"/>
  <c r="I20" i="5"/>
  <c r="L23" i="10" l="1"/>
  <c r="D23" i="10" s="1"/>
  <c r="G23" i="10" s="1"/>
  <c r="L23" i="9"/>
  <c r="D23" i="9" s="1"/>
  <c r="G23" i="9" s="1"/>
  <c r="L23" i="11"/>
  <c r="D23" i="11" s="1"/>
  <c r="G23" i="11" s="1"/>
  <c r="L23" i="12"/>
  <c r="L20" i="8"/>
  <c r="D20" i="8" s="1"/>
  <c r="G20" i="8" s="1"/>
  <c r="C20" i="8"/>
  <c r="C20" i="7"/>
  <c r="L20" i="7"/>
  <c r="D20" i="7" s="1"/>
  <c r="G20" i="7" s="1"/>
  <c r="C20" i="6"/>
  <c r="L20" i="6"/>
  <c r="D20" i="6" s="1"/>
  <c r="G20" i="6" s="1"/>
  <c r="L20" i="5"/>
  <c r="D20" i="5" s="1"/>
  <c r="G20" i="5" s="1"/>
  <c r="D23" i="12" l="1"/>
  <c r="G23" i="12" s="1"/>
  <c r="I21" i="12"/>
  <c r="L22" i="10"/>
  <c r="I22" i="10"/>
  <c r="C22" i="10"/>
  <c r="I22" i="9"/>
  <c r="L22" i="9"/>
  <c r="C22" i="9"/>
  <c r="L22" i="11"/>
  <c r="I22" i="11"/>
  <c r="C22" i="11"/>
  <c r="J22" i="12"/>
  <c r="L22" i="12" s="1"/>
  <c r="I22" i="12"/>
  <c r="C22" i="12"/>
  <c r="I19" i="8"/>
  <c r="L19" i="8"/>
  <c r="D19" i="8" s="1"/>
  <c r="G19" i="8" s="1"/>
  <c r="C19" i="8"/>
  <c r="I19" i="7"/>
  <c r="L19" i="7"/>
  <c r="D19" i="7" s="1"/>
  <c r="G19" i="7" s="1"/>
  <c r="C19" i="7"/>
  <c r="I19" i="6"/>
  <c r="C19" i="6"/>
  <c r="L19" i="6"/>
  <c r="D19" i="6" s="1"/>
  <c r="G19" i="6" s="1"/>
  <c r="I19" i="5"/>
  <c r="L19" i="5"/>
  <c r="D19" i="5" s="1"/>
  <c r="G19" i="5" s="1"/>
  <c r="D22" i="12" l="1"/>
  <c r="G22" i="12" s="1"/>
  <c r="I20" i="10"/>
  <c r="C21" i="10"/>
  <c r="I20" i="9"/>
  <c r="C21" i="9"/>
  <c r="I20" i="11"/>
  <c r="C21" i="11"/>
  <c r="I20" i="12"/>
  <c r="C21" i="12"/>
  <c r="I18" i="8"/>
  <c r="I18" i="7"/>
  <c r="I18" i="6"/>
  <c r="I18" i="5"/>
  <c r="L21" i="10" l="1"/>
  <c r="D21" i="10" s="1"/>
  <c r="G21" i="10" s="1"/>
  <c r="L21" i="9"/>
  <c r="D21" i="9" s="1"/>
  <c r="G21" i="9" s="1"/>
  <c r="L21" i="11"/>
  <c r="D21" i="11" s="1"/>
  <c r="G21" i="11" s="1"/>
  <c r="L18" i="8"/>
  <c r="D18" i="8" s="1"/>
  <c r="G18" i="8" s="1"/>
  <c r="C18" i="8"/>
  <c r="C18" i="6"/>
  <c r="L18" i="6"/>
  <c r="D18" i="6" s="1"/>
  <c r="G18" i="6" s="1"/>
  <c r="L18" i="5"/>
  <c r="D18" i="5" s="1"/>
  <c r="G18" i="5" s="1"/>
  <c r="L18" i="7" l="1"/>
  <c r="D18" i="7" s="1"/>
  <c r="G18" i="7" s="1"/>
  <c r="C18" i="7"/>
  <c r="I19" i="10"/>
  <c r="C20" i="10"/>
  <c r="I19" i="9"/>
  <c r="C20" i="9"/>
  <c r="I19" i="11"/>
  <c r="C20" i="11"/>
  <c r="C20" i="12"/>
  <c r="I19" i="12"/>
  <c r="I17" i="8"/>
  <c r="C17" i="8"/>
  <c r="C17" i="7"/>
  <c r="I17" i="7"/>
  <c r="I17" i="6"/>
  <c r="C17" i="6"/>
  <c r="I17" i="5"/>
  <c r="L20" i="10" l="1"/>
  <c r="D20" i="10" s="1"/>
  <c r="G20" i="10" s="1"/>
  <c r="L20" i="9"/>
  <c r="D20" i="9" s="1"/>
  <c r="G20" i="9" s="1"/>
  <c r="L20" i="11"/>
  <c r="D20" i="11" s="1"/>
  <c r="G20" i="11" s="1"/>
  <c r="L20" i="12"/>
  <c r="L17" i="8"/>
  <c r="D17" i="8" s="1"/>
  <c r="G17" i="8" s="1"/>
  <c r="L17" i="7"/>
  <c r="D17" i="7" s="1"/>
  <c r="G17" i="7" s="1"/>
  <c r="L17" i="6"/>
  <c r="D17" i="6" s="1"/>
  <c r="G17" i="6" s="1"/>
  <c r="L17" i="5"/>
  <c r="D17" i="5" s="1"/>
  <c r="G17" i="5" s="1"/>
  <c r="D20" i="12" l="1"/>
  <c r="G20" i="12" s="1"/>
  <c r="L19" i="10"/>
  <c r="D19" i="10" s="1"/>
  <c r="G19" i="10" s="1"/>
  <c r="I18" i="10"/>
  <c r="C19" i="10"/>
  <c r="I18" i="9"/>
  <c r="C19" i="9"/>
  <c r="L19" i="9"/>
  <c r="D19" i="9" s="1"/>
  <c r="G19" i="9" s="1"/>
  <c r="I18" i="11"/>
  <c r="C19" i="11"/>
  <c r="L19" i="11"/>
  <c r="D19" i="11" s="1"/>
  <c r="G19" i="11" s="1"/>
  <c r="I18" i="12"/>
  <c r="L19" i="12"/>
  <c r="C19" i="12"/>
  <c r="I16" i="7"/>
  <c r="C16" i="7"/>
  <c r="L16" i="7"/>
  <c r="D16" i="7" s="1"/>
  <c r="G16" i="7" s="1"/>
  <c r="L16" i="8"/>
  <c r="D16" i="8" s="1"/>
  <c r="G16" i="8" s="1"/>
  <c r="C16" i="8"/>
  <c r="I16" i="8"/>
  <c r="I16" i="6"/>
  <c r="C16" i="6"/>
  <c r="L16" i="6"/>
  <c r="D16" i="6" s="1"/>
  <c r="G16" i="6" s="1"/>
  <c r="I16" i="5"/>
  <c r="L16" i="5"/>
  <c r="D16" i="5" s="1"/>
  <c r="G16" i="5" s="1"/>
  <c r="D19" i="12" l="1"/>
  <c r="G19" i="12" s="1"/>
  <c r="C18" i="10"/>
  <c r="L18" i="10"/>
  <c r="D18" i="10" s="1"/>
  <c r="G18" i="10" s="1"/>
  <c r="L18" i="9"/>
  <c r="D18" i="9" s="1"/>
  <c r="G18" i="9" s="1"/>
  <c r="C18" i="9"/>
  <c r="C18" i="11"/>
  <c r="L18" i="11"/>
  <c r="D18" i="11" s="1"/>
  <c r="G18" i="11" s="1"/>
  <c r="L18" i="12"/>
  <c r="C18" i="12"/>
  <c r="I15" i="8"/>
  <c r="I15" i="7"/>
  <c r="L15" i="7"/>
  <c r="D15" i="7" s="1"/>
  <c r="G15" i="7" s="1"/>
  <c r="C15" i="7"/>
  <c r="I15" i="6"/>
  <c r="I15" i="5"/>
  <c r="D18" i="12" l="1"/>
  <c r="G18" i="12" s="1"/>
  <c r="C15" i="8"/>
  <c r="L15" i="8"/>
  <c r="D15" i="8" s="1"/>
  <c r="G15" i="8" s="1"/>
  <c r="L15" i="6"/>
  <c r="D15" i="6" s="1"/>
  <c r="G15" i="6" s="1"/>
  <c r="C15" i="6"/>
  <c r="L15" i="5"/>
  <c r="D15" i="5" s="1"/>
  <c r="G15" i="5" s="1"/>
  <c r="I17" i="10" l="1"/>
  <c r="I17" i="9"/>
  <c r="I17" i="11"/>
  <c r="I17" i="12"/>
  <c r="L17" i="10" l="1"/>
  <c r="D17" i="10" s="1"/>
  <c r="G17" i="10" s="1"/>
  <c r="I16" i="10"/>
  <c r="C17" i="10"/>
  <c r="L17" i="9"/>
  <c r="D17" i="9" s="1"/>
  <c r="G17" i="9" s="1"/>
  <c r="I16" i="9"/>
  <c r="C17" i="9"/>
  <c r="C17" i="11"/>
  <c r="I16" i="11"/>
  <c r="L17" i="11"/>
  <c r="D17" i="11" s="1"/>
  <c r="G17" i="11" s="1"/>
  <c r="I16" i="12"/>
  <c r="L17" i="12"/>
  <c r="C17" i="12"/>
  <c r="I14" i="8"/>
  <c r="C14" i="8"/>
  <c r="L14" i="8"/>
  <c r="D14" i="8" s="1"/>
  <c r="G14" i="8" s="1"/>
  <c r="I14" i="7"/>
  <c r="L14" i="7"/>
  <c r="D14" i="7" s="1"/>
  <c r="G14" i="7" s="1"/>
  <c r="C14" i="7"/>
  <c r="I14" i="5"/>
  <c r="I14" i="6"/>
  <c r="C14" i="6"/>
  <c r="L14" i="6"/>
  <c r="D14" i="6" s="1"/>
  <c r="G14" i="6" s="1"/>
  <c r="L14" i="5"/>
  <c r="D14" i="5" s="1"/>
  <c r="G14" i="5" s="1"/>
  <c r="D17" i="12" l="1"/>
  <c r="G17" i="12" s="1"/>
  <c r="I15" i="10"/>
  <c r="C16" i="10"/>
  <c r="L16" i="10"/>
  <c r="D16" i="10" s="1"/>
  <c r="G16" i="10" s="1"/>
  <c r="I15" i="9"/>
  <c r="L16" i="9"/>
  <c r="D16" i="9" s="1"/>
  <c r="G16" i="9" s="1"/>
  <c r="C16" i="9"/>
  <c r="I15" i="11"/>
  <c r="L16" i="11"/>
  <c r="D16" i="11" s="1"/>
  <c r="G16" i="11" s="1"/>
  <c r="C16" i="11"/>
  <c r="I15" i="12"/>
  <c r="L16" i="12"/>
  <c r="C16" i="12"/>
  <c r="I13" i="8"/>
  <c r="L13" i="8"/>
  <c r="D13" i="8" s="1"/>
  <c r="G13" i="8" s="1"/>
  <c r="C13" i="8"/>
  <c r="I13" i="7"/>
  <c r="L13" i="7"/>
  <c r="D13" i="7" s="1"/>
  <c r="G13" i="7" s="1"/>
  <c r="C13" i="7"/>
  <c r="I13" i="6"/>
  <c r="C13" i="6"/>
  <c r="L13" i="6"/>
  <c r="D13" i="6" s="1"/>
  <c r="G13" i="6" s="1"/>
  <c r="I13" i="5"/>
  <c r="L13" i="5"/>
  <c r="D13" i="5" s="1"/>
  <c r="G13" i="5" s="1"/>
  <c r="D16" i="12" l="1"/>
  <c r="G16" i="12" s="1"/>
  <c r="L15" i="10"/>
  <c r="I14" i="10"/>
  <c r="C15" i="10"/>
  <c r="I14" i="9"/>
  <c r="C15" i="9"/>
  <c r="L15" i="9"/>
  <c r="D15" i="9" s="1"/>
  <c r="G15" i="9" s="1"/>
  <c r="L15" i="11"/>
  <c r="D15" i="11" s="1"/>
  <c r="G15" i="11" s="1"/>
  <c r="I14" i="11"/>
  <c r="C15" i="11"/>
  <c r="L15" i="12"/>
  <c r="I14" i="12"/>
  <c r="C15" i="12"/>
  <c r="I12" i="8"/>
  <c r="C12" i="8"/>
  <c r="L12" i="8"/>
  <c r="D12" i="8" s="1"/>
  <c r="G12" i="8" s="1"/>
  <c r="I12" i="7"/>
  <c r="L12" i="7"/>
  <c r="D12" i="7" s="1"/>
  <c r="G12" i="7" s="1"/>
  <c r="C12" i="7"/>
  <c r="I12" i="6"/>
  <c r="C12" i="6"/>
  <c r="L12" i="6"/>
  <c r="D12" i="6" s="1"/>
  <c r="G12" i="6" s="1"/>
  <c r="I12" i="5"/>
  <c r="L12" i="5"/>
  <c r="D12" i="5" s="1"/>
  <c r="G12" i="5" s="1"/>
  <c r="D15" i="12" l="1"/>
  <c r="G15" i="12" s="1"/>
  <c r="D15" i="10"/>
  <c r="G15" i="10" s="1"/>
  <c r="L14" i="9"/>
  <c r="C14" i="9"/>
  <c r="L14" i="10"/>
  <c r="C14" i="10"/>
  <c r="L14" i="11"/>
  <c r="C14" i="11"/>
  <c r="I11" i="8"/>
  <c r="I11" i="7"/>
  <c r="I11" i="6"/>
  <c r="I11" i="5"/>
  <c r="C14" i="12" l="1"/>
  <c r="L14" i="12"/>
  <c r="D14" i="12" s="1"/>
  <c r="I13" i="12"/>
  <c r="L11" i="6"/>
  <c r="G14" i="12" l="1"/>
  <c r="C11" i="8"/>
  <c r="L11" i="8"/>
  <c r="D11" i="8" s="1"/>
  <c r="G11" i="8" s="1"/>
  <c r="D11" i="6"/>
  <c r="G11" i="6" s="1"/>
  <c r="C11" i="7"/>
  <c r="L11" i="7"/>
  <c r="D11" i="7" s="1"/>
  <c r="G11" i="7" s="1"/>
  <c r="C11" i="6"/>
  <c r="L11" i="5"/>
  <c r="D11" i="5" s="1"/>
  <c r="G11" i="5" s="1"/>
  <c r="I10" i="8" l="1"/>
  <c r="I10" i="7"/>
  <c r="I10" i="6"/>
  <c r="I10" i="5"/>
  <c r="L10" i="8" l="1"/>
  <c r="L13" i="11"/>
  <c r="F13" i="11" s="1"/>
  <c r="D14" i="11" s="1"/>
  <c r="G14" i="11" s="1"/>
  <c r="L10" i="6"/>
  <c r="C13" i="10"/>
  <c r="C13" i="9"/>
  <c r="L13" i="9"/>
  <c r="D13" i="9" l="1"/>
  <c r="G13" i="9" s="1"/>
  <c r="F13" i="9"/>
  <c r="L13" i="10"/>
  <c r="F13" i="10" s="1"/>
  <c r="C13" i="11"/>
  <c r="D13" i="11"/>
  <c r="G13" i="11" s="1"/>
  <c r="C13" i="12"/>
  <c r="L13" i="12"/>
  <c r="D10" i="8"/>
  <c r="G10" i="8" s="1"/>
  <c r="C10" i="8"/>
  <c r="L10" i="7"/>
  <c r="D10" i="7" s="1"/>
  <c r="G10" i="7" s="1"/>
  <c r="C10" i="7"/>
  <c r="D10" i="6"/>
  <c r="G10" i="6" s="1"/>
  <c r="C10" i="6"/>
  <c r="L10" i="5"/>
  <c r="D10" i="5" s="1"/>
  <c r="G10" i="5" s="1"/>
  <c r="D13" i="12" l="1"/>
  <c r="G13" i="12" s="1"/>
  <c r="I13" i="9"/>
  <c r="D14" i="9"/>
  <c r="G14" i="9" s="1"/>
  <c r="I13" i="10"/>
  <c r="D14" i="10"/>
  <c r="G14" i="10" s="1"/>
  <c r="D13" i="10"/>
  <c r="G13" i="10" s="1"/>
  <c r="I12" i="10"/>
  <c r="I12" i="9"/>
  <c r="I12" i="11"/>
  <c r="I12" i="12"/>
  <c r="L9" i="8" l="1"/>
  <c r="D9" i="8" s="1"/>
  <c r="G9" i="8" s="1"/>
  <c r="I9" i="8"/>
  <c r="I8" i="8"/>
  <c r="C9" i="8"/>
  <c r="I9" i="7"/>
  <c r="I8" i="7"/>
  <c r="C9" i="7"/>
  <c r="L9" i="6"/>
  <c r="D9" i="6" s="1"/>
  <c r="G9" i="6" s="1"/>
  <c r="C9" i="6"/>
  <c r="I9" i="6"/>
  <c r="I9" i="5"/>
  <c r="L9" i="5"/>
  <c r="D9" i="5" s="1"/>
  <c r="G9" i="5" s="1"/>
  <c r="L12" i="10"/>
  <c r="D12" i="10" s="1"/>
  <c r="G12" i="10" s="1"/>
  <c r="I11" i="10"/>
  <c r="C12" i="10"/>
  <c r="L12" i="9"/>
  <c r="D12" i="9" s="1"/>
  <c r="G12" i="9" s="1"/>
  <c r="I11" i="9"/>
  <c r="C12" i="9"/>
  <c r="L12" i="11"/>
  <c r="D12" i="11" s="1"/>
  <c r="G12" i="11" s="1"/>
  <c r="I11" i="11"/>
  <c r="C12" i="11"/>
  <c r="L12" i="12"/>
  <c r="I11" i="12"/>
  <c r="C12" i="12"/>
  <c r="D12" i="12" l="1"/>
  <c r="G12" i="12" s="1"/>
  <c r="L11" i="10"/>
  <c r="D11" i="10" s="1"/>
  <c r="G11" i="10" s="1"/>
  <c r="I10" i="10"/>
  <c r="C11" i="10"/>
  <c r="L11" i="9"/>
  <c r="D11" i="9" s="1"/>
  <c r="G11" i="9" s="1"/>
  <c r="I10" i="9"/>
  <c r="C11" i="9"/>
  <c r="L8" i="8"/>
  <c r="D8" i="8" s="1"/>
  <c r="G8" i="8" s="1"/>
  <c r="C8" i="8"/>
  <c r="I8" i="6"/>
  <c r="L8" i="6"/>
  <c r="D8" i="6" s="1"/>
  <c r="G8" i="6" s="1"/>
  <c r="C8" i="6"/>
  <c r="I8" i="5"/>
  <c r="L8" i="5"/>
  <c r="D8" i="5" s="1"/>
  <c r="G8" i="5" s="1"/>
  <c r="L9" i="7"/>
  <c r="D9" i="7" s="1"/>
  <c r="G9" i="7" s="1"/>
  <c r="L8" i="7"/>
  <c r="D8" i="7" s="1"/>
  <c r="G8" i="7" s="1"/>
  <c r="I7" i="7"/>
  <c r="C8" i="7"/>
  <c r="L11" i="11"/>
  <c r="D11" i="11" s="1"/>
  <c r="G11" i="11" s="1"/>
  <c r="I10" i="11"/>
  <c r="C11" i="11"/>
  <c r="L11" i="12"/>
  <c r="C11" i="12"/>
  <c r="I10" i="12"/>
  <c r="D11" i="12" l="1"/>
  <c r="G11" i="12" s="1"/>
  <c r="C7" i="7"/>
  <c r="L10" i="9" l="1"/>
  <c r="D10" i="9" s="1"/>
  <c r="G10" i="9" s="1"/>
  <c r="I9" i="9"/>
  <c r="C10" i="9"/>
  <c r="L10" i="10"/>
  <c r="D10" i="10" s="1"/>
  <c r="G10" i="10" s="1"/>
  <c r="I9" i="10"/>
  <c r="C10" i="10"/>
  <c r="L10" i="11"/>
  <c r="D10" i="11" s="1"/>
  <c r="G10" i="11" s="1"/>
  <c r="I9" i="11"/>
  <c r="C10" i="11"/>
  <c r="L10" i="12"/>
  <c r="I9" i="12"/>
  <c r="C10" i="12"/>
  <c r="D10" i="12" l="1"/>
  <c r="G10" i="12" s="1"/>
  <c r="L9" i="10"/>
  <c r="D9" i="10" s="1"/>
  <c r="G9" i="10" s="1"/>
  <c r="I8" i="10"/>
  <c r="C9" i="10"/>
  <c r="L9" i="9"/>
  <c r="D9" i="9" s="1"/>
  <c r="G9" i="9" s="1"/>
  <c r="I8" i="9"/>
  <c r="C9" i="9"/>
  <c r="L9" i="11"/>
  <c r="D9" i="11" s="1"/>
  <c r="G9" i="11" s="1"/>
  <c r="C9" i="11"/>
  <c r="I8" i="11"/>
  <c r="L9" i="12"/>
  <c r="I8" i="12"/>
  <c r="C9" i="12"/>
  <c r="D9" i="12" l="1"/>
  <c r="G9" i="12" s="1"/>
  <c r="I7" i="9"/>
  <c r="L8" i="9"/>
  <c r="D8" i="9" s="1"/>
  <c r="G8" i="9" s="1"/>
  <c r="C8" i="9"/>
  <c r="L8" i="10"/>
  <c r="D8" i="10" s="1"/>
  <c r="G8" i="10" s="1"/>
  <c r="I7" i="10"/>
  <c r="C8" i="10"/>
  <c r="L8" i="11"/>
  <c r="D8" i="11" s="1"/>
  <c r="G8" i="11" s="1"/>
  <c r="I7" i="11"/>
  <c r="C8" i="11"/>
  <c r="I7" i="12"/>
  <c r="L8" i="12"/>
  <c r="C8" i="12"/>
  <c r="D8" i="12" l="1"/>
  <c r="G8" i="12" s="1"/>
  <c r="L7" i="10"/>
  <c r="D7" i="10" s="1"/>
  <c r="G7" i="10" s="1"/>
  <c r="I6" i="10"/>
  <c r="C7" i="10"/>
  <c r="L7" i="9"/>
  <c r="D7" i="9" s="1"/>
  <c r="G7" i="9" s="1"/>
  <c r="I6" i="9"/>
  <c r="C7" i="9"/>
  <c r="I6" i="11"/>
  <c r="C7" i="11"/>
  <c r="L7" i="11"/>
  <c r="D7" i="11" s="1"/>
  <c r="G7" i="11" s="1"/>
  <c r="L7" i="7"/>
  <c r="D7" i="7" s="1"/>
  <c r="G7" i="7" s="1"/>
  <c r="I6" i="12"/>
  <c r="C7" i="12"/>
  <c r="L7" i="12"/>
  <c r="I7" i="8"/>
  <c r="C7" i="8"/>
  <c r="L7" i="8"/>
  <c r="D7" i="8" s="1"/>
  <c r="G7" i="8" s="1"/>
  <c r="I7" i="6"/>
  <c r="L7" i="6"/>
  <c r="D7" i="6" s="1"/>
  <c r="G7" i="6" s="1"/>
  <c r="C7" i="6"/>
  <c r="I7" i="5"/>
  <c r="L7" i="5"/>
  <c r="D7" i="5" s="1"/>
  <c r="G7" i="5" s="1"/>
  <c r="D7" i="12" l="1"/>
  <c r="G7" i="12" s="1"/>
  <c r="I5" i="10"/>
  <c r="L6" i="10"/>
  <c r="D6" i="10" s="1"/>
  <c r="G6" i="10" s="1"/>
  <c r="C6" i="10"/>
  <c r="I5" i="9"/>
  <c r="L6" i="9"/>
  <c r="D6" i="9" s="1"/>
  <c r="G6" i="9" s="1"/>
  <c r="C6" i="9"/>
  <c r="I5" i="11"/>
  <c r="C6" i="11"/>
  <c r="L6" i="11"/>
  <c r="D6" i="11" s="1"/>
  <c r="G6" i="11" s="1"/>
  <c r="I5" i="12"/>
  <c r="L6" i="12"/>
  <c r="C6" i="12"/>
  <c r="I6" i="8"/>
  <c r="L6" i="8"/>
  <c r="D6" i="8" s="1"/>
  <c r="G6" i="8" s="1"/>
  <c r="C6" i="8"/>
  <c r="I6" i="7"/>
  <c r="L6" i="7"/>
  <c r="D6" i="7" s="1"/>
  <c r="G6" i="7" s="1"/>
  <c r="C6" i="7"/>
  <c r="I6" i="6"/>
  <c r="L6" i="6"/>
  <c r="D6" i="6" s="1"/>
  <c r="G6" i="6" s="1"/>
  <c r="C6" i="6"/>
  <c r="I6" i="5"/>
  <c r="L6" i="5"/>
  <c r="D6" i="5" s="1"/>
  <c r="G6" i="5" s="1"/>
  <c r="D6" i="12" l="1"/>
  <c r="G6" i="12" s="1"/>
  <c r="I4" i="10"/>
  <c r="C5" i="10"/>
  <c r="L5" i="10"/>
  <c r="D5" i="10" s="1"/>
  <c r="G5" i="10" s="1"/>
  <c r="I4" i="9"/>
  <c r="L5" i="9"/>
  <c r="D5" i="9" s="1"/>
  <c r="G5" i="9" s="1"/>
  <c r="C5" i="9"/>
  <c r="I4" i="11"/>
  <c r="C5" i="11"/>
  <c r="L5" i="11"/>
  <c r="D5" i="11" s="1"/>
  <c r="G5" i="11" s="1"/>
  <c r="I4" i="12"/>
  <c r="L5" i="12"/>
  <c r="C5" i="12"/>
  <c r="I5" i="7"/>
  <c r="L5" i="7"/>
  <c r="D5" i="7" s="1"/>
  <c r="G5" i="7" s="1"/>
  <c r="L4" i="7"/>
  <c r="C5" i="7"/>
  <c r="I5" i="8"/>
  <c r="L5" i="8"/>
  <c r="D5" i="8" s="1"/>
  <c r="G5" i="8" s="1"/>
  <c r="C5" i="8"/>
  <c r="I5" i="6"/>
  <c r="L5" i="6"/>
  <c r="D5" i="6" s="1"/>
  <c r="G5" i="6" s="1"/>
  <c r="C5" i="6"/>
  <c r="I5" i="5"/>
  <c r="L5" i="5"/>
  <c r="D5" i="5" s="1"/>
  <c r="G5" i="5" s="1"/>
  <c r="D5" i="12" l="1"/>
  <c r="G5" i="12" s="1"/>
  <c r="I4" i="8"/>
  <c r="I3" i="8"/>
  <c r="L4" i="8"/>
  <c r="D4" i="8" s="1"/>
  <c r="G4" i="8" s="1"/>
  <c r="C4" i="8"/>
  <c r="A4" i="8"/>
  <c r="M4" i="8" s="1"/>
  <c r="F3" i="7"/>
  <c r="D4" i="7" s="1"/>
  <c r="G4" i="7" s="1"/>
  <c r="I4" i="7"/>
  <c r="C4" i="7"/>
  <c r="A4" i="7"/>
  <c r="M4" i="7" s="1"/>
  <c r="I4" i="6"/>
  <c r="L4" i="6"/>
  <c r="D4" i="6" s="1"/>
  <c r="G4" i="6" s="1"/>
  <c r="C4" i="6"/>
  <c r="A4" i="6"/>
  <c r="M4" i="6" s="1"/>
  <c r="I3" i="6"/>
  <c r="I3" i="5"/>
  <c r="L4" i="5"/>
  <c r="D4" i="5" s="1"/>
  <c r="G4" i="5" s="1"/>
  <c r="I4" i="5"/>
  <c r="A4" i="5"/>
  <c r="M4" i="5" s="1"/>
  <c r="C4" i="11"/>
  <c r="I3" i="11"/>
  <c r="L4" i="11"/>
  <c r="D4" i="11" s="1"/>
  <c r="G4" i="11" s="1"/>
  <c r="A4" i="11"/>
  <c r="M4" i="11" s="1"/>
  <c r="L4" i="12"/>
  <c r="A4" i="12"/>
  <c r="M4" i="12" s="1"/>
  <c r="I3" i="12"/>
  <c r="J4" i="10"/>
  <c r="L4" i="10" s="1"/>
  <c r="D4" i="10" s="1"/>
  <c r="G4" i="10" s="1"/>
  <c r="L4" i="9"/>
  <c r="D4" i="9" s="1"/>
  <c r="G4" i="9" s="1"/>
  <c r="B3" i="9"/>
  <c r="I3" i="9" s="1"/>
  <c r="A4" i="9"/>
  <c r="M4" i="9" s="1"/>
  <c r="B3" i="10"/>
  <c r="C4" i="10" s="1"/>
  <c r="A4" i="10"/>
  <c r="M4" i="10" s="1"/>
  <c r="D4" i="12" l="1"/>
  <c r="G4" i="12" s="1"/>
  <c r="I3" i="10"/>
  <c r="I3" i="7"/>
  <c r="C4" i="12"/>
  <c r="C4" i="9"/>
  <c r="AC59" i="1"/>
  <c r="AC58" i="1"/>
  <c r="AC57" i="1"/>
  <c r="X59" i="1"/>
  <c r="W59" i="1"/>
  <c r="Q59" i="1"/>
  <c r="R59" i="1"/>
  <c r="R58" i="1"/>
  <c r="Q58" i="1"/>
  <c r="Q57" i="1"/>
  <c r="R57" i="1"/>
  <c r="Q55" i="1"/>
  <c r="R55" i="1"/>
  <c r="Q54" i="1"/>
  <c r="R54" i="1"/>
  <c r="K58" i="1"/>
  <c r="K57" i="1"/>
  <c r="L58" i="1"/>
  <c r="K54" i="1"/>
  <c r="L54" i="1"/>
  <c r="L57" i="1"/>
  <c r="L59" i="1"/>
  <c r="K59" i="1"/>
  <c r="E54" i="1"/>
  <c r="F54" i="1"/>
  <c r="E57" i="1"/>
  <c r="F57" i="1"/>
  <c r="F58" i="1"/>
  <c r="E58" i="1"/>
  <c r="F59" i="1"/>
  <c r="E59" i="1"/>
  <c r="BH55" i="1" l="1"/>
  <c r="BG56" i="1"/>
  <c r="BO55" i="1"/>
  <c r="BN56" i="1"/>
  <c r="BA55" i="1"/>
  <c r="AZ56" i="1"/>
  <c r="AZ55" i="1"/>
  <c r="AS56" i="1"/>
  <c r="AT55" i="1"/>
  <c r="AC55" i="1"/>
  <c r="AC54" i="1"/>
  <c r="AC56" i="1"/>
  <c r="X55" i="1"/>
  <c r="W55" i="1"/>
  <c r="X56" i="1"/>
  <c r="W56" i="1"/>
  <c r="R56" i="1"/>
  <c r="Q56" i="1"/>
  <c r="F56" i="1"/>
  <c r="E56" i="1"/>
  <c r="F55" i="1"/>
  <c r="E55" i="1"/>
  <c r="L56" i="1"/>
  <c r="K56" i="1"/>
  <c r="L55" i="1"/>
  <c r="K55" i="1"/>
  <c r="AL53" i="1" l="1"/>
  <c r="AK53" i="1"/>
  <c r="AM53" i="1"/>
  <c r="AJ53" i="1"/>
  <c r="AF53" i="1"/>
  <c r="BH52" i="1"/>
  <c r="BG53" i="1"/>
  <c r="BO52" i="1"/>
  <c r="BN53" i="1"/>
  <c r="AZ53" i="1"/>
  <c r="BA52" i="1"/>
  <c r="AS52" i="1"/>
  <c r="AS53" i="1"/>
  <c r="AT52" i="1"/>
  <c r="AC53" i="1"/>
  <c r="W53" i="1"/>
  <c r="X53" i="1"/>
  <c r="Q53" i="1"/>
  <c r="R53" i="1"/>
  <c r="E53" i="1"/>
  <c r="F53" i="1"/>
  <c r="K53" i="1"/>
  <c r="L53" i="1"/>
  <c r="AF52" i="1" l="1"/>
  <c r="AM52" i="1"/>
  <c r="AL52" i="1"/>
  <c r="AK52" i="1"/>
  <c r="AJ52" i="1" l="1"/>
  <c r="BG52" i="1"/>
  <c r="BN52" i="1"/>
  <c r="BP51" i="1"/>
  <c r="BO51" i="1"/>
  <c r="BN51" i="1"/>
  <c r="BH51" i="1"/>
  <c r="BG51" i="1"/>
  <c r="BI51" i="1"/>
  <c r="BK22" i="1"/>
  <c r="BK23" i="1" s="1"/>
  <c r="BK24" i="1" s="1"/>
  <c r="BK18" i="1"/>
  <c r="BK19" i="1" s="1"/>
  <c r="BK20" i="1" s="1"/>
  <c r="BD22" i="1"/>
  <c r="BD23" i="1" s="1"/>
  <c r="BD24" i="1" s="1"/>
  <c r="BD18" i="1"/>
  <c r="BD19" i="1" s="1"/>
  <c r="BD20" i="1" s="1"/>
  <c r="AZ52" i="1"/>
  <c r="AC52" i="1"/>
  <c r="Q52" i="1"/>
  <c r="R52" i="1"/>
  <c r="W52" i="1"/>
  <c r="X52" i="1"/>
  <c r="E52" i="1"/>
  <c r="F52" i="1"/>
  <c r="K52" i="1"/>
  <c r="L52" i="1"/>
  <c r="AL51" i="1" l="1"/>
  <c r="AK51" i="1"/>
  <c r="AM51" i="1"/>
  <c r="AJ51" i="1"/>
  <c r="AF51" i="1"/>
  <c r="AC51" i="1"/>
  <c r="BB51" i="1"/>
  <c r="AZ51" i="1"/>
  <c r="BA51" i="1"/>
  <c r="AS51" i="1"/>
  <c r="AT51" i="1"/>
  <c r="W51" i="1"/>
  <c r="X51" i="1"/>
  <c r="Q51" i="1"/>
  <c r="R51" i="1"/>
  <c r="E51" i="1"/>
  <c r="F51" i="1"/>
  <c r="K51" i="1"/>
  <c r="L51" i="1"/>
  <c r="AN51" i="1" l="1"/>
  <c r="AN56" i="1"/>
  <c r="AN55" i="1"/>
  <c r="AN54" i="1"/>
  <c r="AN53" i="1"/>
  <c r="AN52" i="1"/>
  <c r="AC50" i="1"/>
  <c r="AJ50" i="1"/>
  <c r="AN50" i="1"/>
  <c r="AM50" i="1"/>
  <c r="AL50" i="1"/>
  <c r="AK50" i="1"/>
  <c r="BB46" i="1"/>
  <c r="BB47" i="1"/>
  <c r="BB48" i="1"/>
  <c r="BB49" i="1"/>
  <c r="BB50" i="1"/>
  <c r="AU46" i="1"/>
  <c r="AU47" i="1"/>
  <c r="AU48" i="1"/>
  <c r="AU49" i="1"/>
  <c r="AU50" i="1"/>
  <c r="BA50" i="1"/>
  <c r="BA49" i="1"/>
  <c r="AZ50" i="1"/>
  <c r="AT49" i="1"/>
  <c r="AS50" i="1"/>
  <c r="AT50" i="1"/>
  <c r="W50" i="1"/>
  <c r="X50" i="1"/>
  <c r="Q50" i="1"/>
  <c r="R50" i="1"/>
  <c r="E50" i="1" l="1"/>
  <c r="F50" i="1"/>
  <c r="K50" i="1"/>
  <c r="L50" i="1"/>
  <c r="AF50" i="1" l="1"/>
  <c r="AZ49" i="1" l="1"/>
  <c r="AC49" i="1"/>
  <c r="AL49" i="1"/>
  <c r="AM49" i="1"/>
  <c r="AN49" i="1"/>
  <c r="AN47" i="1"/>
  <c r="AM47" i="1"/>
  <c r="AL47" i="1"/>
  <c r="AK47" i="1"/>
  <c r="AJ47" i="1"/>
  <c r="AF47" i="1"/>
  <c r="AN48" i="1"/>
  <c r="AM48" i="1"/>
  <c r="AL48" i="1"/>
  <c r="AK48" i="1"/>
  <c r="AJ48" i="1"/>
  <c r="AF48" i="1"/>
  <c r="AF49" i="1"/>
  <c r="AK49" i="1"/>
  <c r="AJ49" i="1"/>
  <c r="BA48" i="1"/>
  <c r="AT48" i="1"/>
  <c r="AS49" i="1"/>
  <c r="Q49" i="1"/>
  <c r="R49" i="1"/>
  <c r="W49" i="1"/>
  <c r="X49" i="1"/>
  <c r="E49" i="1"/>
  <c r="F49" i="1"/>
  <c r="K49" i="1"/>
  <c r="L49" i="1"/>
  <c r="AZ48" i="1" l="1"/>
  <c r="BA47" i="1"/>
  <c r="AS48" i="1"/>
  <c r="AC47" i="1"/>
  <c r="AC48" i="1"/>
  <c r="W48" i="1"/>
  <c r="X48" i="1"/>
  <c r="Q48" i="1"/>
  <c r="R48" i="1"/>
  <c r="E48" i="1"/>
  <c r="F48" i="1"/>
  <c r="K48" i="1"/>
  <c r="L48" i="1"/>
  <c r="W47" i="1" l="1"/>
  <c r="E46" i="1"/>
  <c r="E47" i="1"/>
  <c r="F47" i="1"/>
  <c r="AZ47" i="1"/>
  <c r="BA46" i="1"/>
  <c r="AS47" i="1"/>
  <c r="AS46" i="1"/>
  <c r="AT47" i="1"/>
  <c r="X47" i="1"/>
  <c r="Q47" i="1"/>
  <c r="R47" i="1"/>
  <c r="K47" i="1"/>
  <c r="L47" i="1"/>
  <c r="AN45" i="1" l="1"/>
  <c r="AM45" i="1"/>
  <c r="AL45" i="1"/>
  <c r="AK45" i="1"/>
  <c r="AJ45" i="1"/>
  <c r="AN46" i="1"/>
  <c r="AM46" i="1"/>
  <c r="AL46" i="1"/>
  <c r="AK46" i="1"/>
  <c r="AJ46" i="1"/>
  <c r="AF46" i="1"/>
  <c r="AC46" i="1"/>
  <c r="Q46" i="1" l="1"/>
  <c r="R46" i="1"/>
  <c r="AZ46" i="1"/>
  <c r="AT46" i="1"/>
  <c r="W46" i="1"/>
  <c r="X46" i="1"/>
  <c r="K46" i="1"/>
  <c r="L46" i="1"/>
  <c r="AZ43" i="1" l="1"/>
  <c r="BA43" i="1"/>
  <c r="BB43" i="1"/>
  <c r="AZ44" i="1"/>
  <c r="BA44" i="1"/>
  <c r="BB44" i="1"/>
  <c r="AZ45" i="1"/>
  <c r="BA45" i="1"/>
  <c r="BB45" i="1"/>
  <c r="AS43" i="1" l="1"/>
  <c r="AT43" i="1"/>
  <c r="AU43" i="1"/>
  <c r="AS44" i="1"/>
  <c r="AT44" i="1"/>
  <c r="AU44" i="1"/>
  <c r="AS45" i="1"/>
  <c r="AT45" i="1"/>
  <c r="AU45" i="1"/>
  <c r="W45" i="1"/>
  <c r="X45" i="1"/>
  <c r="Q45" i="1"/>
  <c r="R45" i="1"/>
  <c r="E45" i="1"/>
  <c r="F45" i="1"/>
  <c r="K45" i="1"/>
  <c r="L45" i="1"/>
  <c r="AF45" i="1" l="1"/>
  <c r="AC45" i="1"/>
  <c r="AC44" i="1" l="1"/>
  <c r="Q44" i="1"/>
  <c r="R44" i="1"/>
  <c r="W44" i="1"/>
  <c r="X44" i="1"/>
  <c r="E44" i="1"/>
  <c r="F44" i="1"/>
  <c r="K44" i="1"/>
  <c r="L44" i="1"/>
  <c r="BB42" i="1" l="1"/>
  <c r="BA42" i="1"/>
  <c r="AZ42" i="1"/>
  <c r="AW22" i="1"/>
  <c r="AW23" i="1" s="1"/>
  <c r="AW24" i="1" s="1"/>
  <c r="AW18" i="1"/>
  <c r="AW19" i="1" s="1"/>
  <c r="AW20" i="1" s="1"/>
  <c r="AU40" i="1"/>
  <c r="AU41" i="1"/>
  <c r="AU42" i="1"/>
  <c r="Q43" i="1"/>
  <c r="R43" i="1"/>
  <c r="W43" i="1"/>
  <c r="X43" i="1"/>
  <c r="K43" i="1"/>
  <c r="AC43" i="1"/>
  <c r="L43" i="1"/>
  <c r="E43" i="1"/>
  <c r="F43" i="1"/>
  <c r="AS42" i="1" l="1"/>
  <c r="AT42" i="1"/>
  <c r="AC42" i="1"/>
  <c r="W42" i="1"/>
  <c r="X42" i="1"/>
  <c r="Q42" i="1"/>
  <c r="R42" i="1"/>
  <c r="E42" i="1"/>
  <c r="F42" i="1"/>
  <c r="K42" i="1"/>
  <c r="L42" i="1"/>
  <c r="AS41" i="1" l="1"/>
  <c r="AS40" i="1"/>
  <c r="AT41" i="1"/>
  <c r="AT40" i="1"/>
  <c r="AC41" i="1"/>
  <c r="W41" i="1"/>
  <c r="X41" i="1"/>
  <c r="Q41" i="1"/>
  <c r="R41" i="1"/>
  <c r="K41" i="1"/>
  <c r="L41" i="1"/>
  <c r="E41" i="1"/>
  <c r="F41" i="1"/>
  <c r="AC40" i="1" l="1"/>
  <c r="AC39" i="1"/>
  <c r="W40" i="1"/>
  <c r="X40" i="1"/>
  <c r="Q40" i="1"/>
  <c r="R40" i="1"/>
  <c r="K40" i="1"/>
  <c r="L40" i="1"/>
  <c r="E40" i="1"/>
  <c r="F40" i="1"/>
  <c r="AS38" i="1" l="1"/>
  <c r="AT38" i="1"/>
  <c r="AU38" i="1"/>
  <c r="AS39" i="1"/>
  <c r="AT39" i="1"/>
  <c r="AU39" i="1"/>
  <c r="Q39" i="1"/>
  <c r="R39" i="1"/>
  <c r="W39" i="1"/>
  <c r="X39" i="1"/>
  <c r="K39" i="1"/>
  <c r="L39" i="1"/>
  <c r="E39" i="1"/>
  <c r="F39" i="1"/>
  <c r="AC38" i="1" l="1"/>
  <c r="Q38" i="1"/>
  <c r="R38" i="1"/>
  <c r="W38" i="1"/>
  <c r="X38" i="1"/>
  <c r="AT37" i="1"/>
  <c r="K38" i="1"/>
  <c r="L38" i="1"/>
  <c r="F38" i="1"/>
  <c r="E38" i="1"/>
  <c r="AF36" i="1" l="1"/>
  <c r="AJ36" i="1"/>
  <c r="AK36" i="1"/>
  <c r="AL36" i="1"/>
  <c r="AM36" i="1"/>
  <c r="AN36" i="1"/>
  <c r="AJ37" i="1"/>
  <c r="AK37" i="1"/>
  <c r="AL37" i="1"/>
  <c r="AM37" i="1"/>
  <c r="AN37" i="1"/>
  <c r="AF37" i="1"/>
  <c r="AC37" i="1" l="1"/>
  <c r="AT36" i="1"/>
  <c r="AS37" i="1"/>
  <c r="AU37" i="1"/>
  <c r="K37" i="1"/>
  <c r="L37" i="1"/>
  <c r="Q37" i="1"/>
  <c r="R37" i="1"/>
  <c r="W37" i="1"/>
  <c r="W36" i="1"/>
  <c r="X37" i="1"/>
  <c r="E37" i="1"/>
  <c r="F37" i="1"/>
  <c r="AC36" i="1" l="1"/>
  <c r="AS35" i="1"/>
  <c r="AT35" i="1"/>
  <c r="AU35" i="1"/>
  <c r="AS36" i="1"/>
  <c r="AU36" i="1"/>
  <c r="X36" i="1"/>
  <c r="Q36" i="1"/>
  <c r="R36" i="1"/>
  <c r="K36" i="1"/>
  <c r="L36" i="1"/>
  <c r="E36" i="1"/>
  <c r="F36" i="1"/>
  <c r="AM35" i="1" l="1"/>
  <c r="AM34" i="1"/>
  <c r="AN35" i="1"/>
  <c r="AN34" i="1"/>
  <c r="AN33" i="1"/>
  <c r="AN32" i="1"/>
  <c r="AN31" i="1"/>
  <c r="AJ35" i="1"/>
  <c r="AK35" i="1"/>
  <c r="AL35" i="1"/>
  <c r="AJ34" i="1"/>
  <c r="AK32" i="1"/>
  <c r="AF34" i="1"/>
  <c r="AF33" i="1"/>
  <c r="AF32" i="1"/>
  <c r="AF31" i="1"/>
  <c r="AF30" i="1"/>
  <c r="AF35" i="1"/>
  <c r="AL34" i="1"/>
  <c r="AK34" i="1"/>
  <c r="AM33" i="1"/>
  <c r="AL33" i="1"/>
  <c r="AK33" i="1"/>
  <c r="AJ33" i="1"/>
  <c r="AM32" i="1"/>
  <c r="AL32" i="1"/>
  <c r="AJ32" i="1"/>
  <c r="AM31" i="1"/>
  <c r="AL31" i="1"/>
  <c r="AK31" i="1"/>
  <c r="AJ31" i="1"/>
  <c r="AN30" i="1"/>
  <c r="AM30" i="1"/>
  <c r="AL30" i="1"/>
  <c r="AK30" i="1"/>
  <c r="AJ30" i="1"/>
  <c r="AC35" i="1"/>
  <c r="AU34" i="1"/>
  <c r="AT34" i="1"/>
  <c r="AS34" i="1"/>
  <c r="X35" i="1"/>
  <c r="W35" i="1"/>
  <c r="R35" i="1"/>
  <c r="Q35" i="1"/>
  <c r="L35" i="1"/>
  <c r="K35" i="1"/>
  <c r="F35" i="1"/>
  <c r="E35" i="1"/>
  <c r="AC34" i="1" l="1"/>
  <c r="AC33" i="1"/>
  <c r="AU33" i="1"/>
  <c r="AT33" i="1"/>
  <c r="Q34" i="1"/>
  <c r="Q33" i="1"/>
  <c r="R34" i="1"/>
  <c r="R33" i="1"/>
  <c r="X34" i="1"/>
  <c r="W34" i="1"/>
  <c r="W33" i="1"/>
  <c r="L34" i="1"/>
  <c r="K34" i="1"/>
  <c r="L33" i="1"/>
  <c r="K33" i="1"/>
  <c r="F34" i="1"/>
  <c r="E34" i="1"/>
  <c r="F33" i="1"/>
  <c r="E33" i="1"/>
  <c r="AS33" i="1" l="1"/>
  <c r="AS32" i="1"/>
  <c r="AC32" i="1" l="1"/>
  <c r="V32" i="1"/>
  <c r="X32" i="1"/>
  <c r="W32" i="1"/>
  <c r="Q32" i="1"/>
  <c r="R32" i="1"/>
  <c r="K32" i="1"/>
  <c r="L32" i="1"/>
  <c r="E32" i="1"/>
  <c r="F32" i="1"/>
  <c r="AT30" i="1" l="1"/>
  <c r="AS31" i="1"/>
  <c r="AS30" i="1"/>
  <c r="AC31" i="1"/>
  <c r="W30" i="1"/>
  <c r="X31" i="1"/>
  <c r="W31" i="1"/>
  <c r="R31" i="1"/>
  <c r="Q31" i="1"/>
  <c r="R30" i="1"/>
  <c r="Q30" i="1"/>
  <c r="L31" i="1"/>
  <c r="K31" i="1"/>
  <c r="L30" i="1"/>
  <c r="K30" i="1"/>
  <c r="E31" i="1"/>
  <c r="E30" i="1"/>
  <c r="F31" i="1"/>
  <c r="F30" i="1"/>
  <c r="AC30" i="1" l="1"/>
  <c r="AK13" i="1" l="1"/>
  <c r="AK12" i="1"/>
  <c r="AN14" i="1"/>
  <c r="AN15" i="1"/>
  <c r="AN16" i="1"/>
  <c r="AN17" i="1"/>
  <c r="AN18" i="1"/>
  <c r="AN19" i="1"/>
  <c r="AN20" i="1"/>
  <c r="AN21" i="1"/>
  <c r="AN22" i="1"/>
  <c r="AN23" i="1"/>
  <c r="AN24" i="1"/>
  <c r="AN25" i="1"/>
  <c r="AN26" i="1"/>
  <c r="AN27" i="1"/>
  <c r="AN28" i="1"/>
  <c r="AN29" i="1"/>
  <c r="AN13" i="1"/>
  <c r="AM28" i="1"/>
  <c r="AM29" i="1"/>
  <c r="AK29" i="1" l="1"/>
  <c r="AL29" i="1"/>
  <c r="AJ29" i="1"/>
  <c r="AF29" i="1"/>
  <c r="AC29" i="1"/>
  <c r="W29" i="1"/>
  <c r="X29" i="1"/>
  <c r="Q29" i="1"/>
  <c r="R29" i="1"/>
  <c r="E29" i="1"/>
  <c r="F29" i="1"/>
  <c r="AT28" i="1"/>
  <c r="AU28" i="1"/>
  <c r="AS29" i="1"/>
  <c r="K29" i="1"/>
  <c r="L29" i="1"/>
  <c r="W28" i="1" l="1"/>
  <c r="X28" i="1"/>
  <c r="Q28" i="1"/>
  <c r="R28" i="1"/>
  <c r="K28" i="1"/>
  <c r="L28" i="1"/>
  <c r="E28" i="1"/>
  <c r="F28" i="1"/>
  <c r="AU21" i="1"/>
  <c r="AT27" i="1"/>
  <c r="AS28" i="1"/>
  <c r="AJ27" i="1" l="1"/>
  <c r="AF27" i="1"/>
  <c r="AJ26" i="1"/>
  <c r="AF26" i="1"/>
  <c r="AM26" i="1"/>
  <c r="AM27" i="1"/>
  <c r="AK25" i="1"/>
  <c r="AL25" i="1"/>
  <c r="AK26" i="1"/>
  <c r="AL26" i="1"/>
  <c r="AK27" i="1"/>
  <c r="AL27" i="1"/>
  <c r="AM25" i="1"/>
  <c r="AJ25" i="1"/>
  <c r="AF25" i="1"/>
  <c r="AM24" i="1"/>
  <c r="AJ28" i="1"/>
  <c r="AL28" i="1"/>
  <c r="AK28" i="1"/>
  <c r="AF28" i="1"/>
  <c r="AC28" i="1"/>
  <c r="AC27" i="1" l="1"/>
  <c r="AT26" i="1"/>
  <c r="AS27" i="1"/>
  <c r="AU27" i="1"/>
  <c r="AS26" i="1"/>
  <c r="AU26" i="1"/>
  <c r="X27" i="1"/>
  <c r="W27" i="1"/>
  <c r="Q27" i="1"/>
  <c r="R27" i="1"/>
  <c r="L27" i="1"/>
  <c r="K27" i="1"/>
  <c r="K26" i="1"/>
  <c r="E26" i="1"/>
  <c r="E27" i="1"/>
  <c r="F27" i="1"/>
  <c r="AC25" i="1" l="1"/>
  <c r="AC26" i="1"/>
  <c r="W26" i="1"/>
  <c r="Q26" i="1"/>
  <c r="R26" i="1"/>
  <c r="J26" i="1"/>
  <c r="L26" i="1" s="1"/>
  <c r="F26" i="1"/>
  <c r="AS21" i="1" l="1"/>
  <c r="AS25" i="1"/>
  <c r="AU25" i="1"/>
  <c r="AT24" i="1"/>
  <c r="W25" i="1"/>
  <c r="X25" i="1"/>
  <c r="Q25" i="1"/>
  <c r="R25" i="1"/>
  <c r="K25" i="1"/>
  <c r="L25" i="1"/>
  <c r="E25" i="1"/>
  <c r="F25" i="1"/>
  <c r="AU24" i="1"/>
  <c r="AS24" i="1"/>
  <c r="AU23" i="1"/>
  <c r="AU22" i="1"/>
  <c r="AT23" i="1"/>
  <c r="W24" i="1"/>
  <c r="X24" i="1"/>
  <c r="Q24" i="1"/>
  <c r="R24" i="1"/>
  <c r="K24" i="1"/>
  <c r="L24" i="1"/>
  <c r="E24" i="1"/>
  <c r="F24" i="1"/>
  <c r="AK24" i="1"/>
  <c r="AK18" i="1"/>
  <c r="AK19" i="1"/>
  <c r="AK22" i="1"/>
  <c r="AL22" i="1"/>
  <c r="AM22" i="1"/>
  <c r="AJ22" i="1"/>
  <c r="AF22" i="1"/>
  <c r="AM23" i="1"/>
  <c r="AL23" i="1"/>
  <c r="AK23" i="1"/>
  <c r="AJ23" i="1"/>
  <c r="AF23" i="1"/>
  <c r="AL24" i="1"/>
  <c r="AJ24" i="1"/>
  <c r="AF24" i="1"/>
  <c r="AC24" i="1"/>
  <c r="AT22" i="1"/>
  <c r="AS23" i="1"/>
  <c r="AS22" i="1"/>
  <c r="X23" i="1"/>
  <c r="W23" i="1"/>
  <c r="R23" i="1"/>
  <c r="Q23" i="1"/>
  <c r="L23" i="1"/>
  <c r="K23" i="1"/>
  <c r="K21" i="1"/>
  <c r="L21" i="1"/>
  <c r="F23" i="1"/>
  <c r="E23" i="1"/>
  <c r="E22" i="1"/>
  <c r="AC23" i="1"/>
  <c r="AC22" i="1"/>
  <c r="F22" i="1"/>
  <c r="B22" i="1"/>
  <c r="B23" i="1" s="1"/>
  <c r="B24" i="1" s="1"/>
  <c r="H22" i="1"/>
  <c r="H23" i="1" s="1"/>
  <c r="H24" i="1" s="1"/>
  <c r="N22" i="1"/>
  <c r="N23" i="1" s="1"/>
  <c r="N24" i="1" s="1"/>
  <c r="T22" i="1"/>
  <c r="T23" i="1" s="1"/>
  <c r="T24" i="1" s="1"/>
  <c r="Z22" i="1"/>
  <c r="Z23" i="1" s="1"/>
  <c r="Z24" i="1" s="1"/>
  <c r="AU20" i="1"/>
  <c r="AK21" i="1"/>
  <c r="AL21" i="1"/>
  <c r="AM21" i="1"/>
  <c r="AJ21" i="1"/>
  <c r="AF21" i="1"/>
  <c r="AC21" i="1"/>
  <c r="Q21" i="1"/>
  <c r="R21" i="1"/>
  <c r="X21" i="1"/>
  <c r="W21" i="1"/>
  <c r="E21" i="1"/>
  <c r="F21" i="1"/>
  <c r="AP22" i="1"/>
  <c r="AP23" i="1" s="1"/>
  <c r="AP24" i="1" s="1"/>
  <c r="AS20" i="1"/>
  <c r="AT20" i="1"/>
  <c r="AT19" i="1"/>
  <c r="AK20" i="1"/>
  <c r="AL20" i="1"/>
  <c r="AM20" i="1"/>
  <c r="AJ20" i="1"/>
  <c r="AF20" i="1"/>
  <c r="AC20" i="1"/>
  <c r="X18" i="1"/>
  <c r="W18" i="1"/>
  <c r="W20" i="1"/>
  <c r="X20" i="1"/>
  <c r="Q20" i="1"/>
  <c r="R20" i="1"/>
  <c r="R19" i="1"/>
  <c r="Q19" i="1"/>
  <c r="K20" i="1"/>
  <c r="K18" i="1"/>
  <c r="L20" i="1"/>
  <c r="L18" i="1"/>
  <c r="K19" i="1"/>
  <c r="L19" i="1"/>
  <c r="E19" i="1"/>
  <c r="F18" i="1"/>
  <c r="E18" i="1"/>
  <c r="F19" i="1"/>
  <c r="F20" i="1"/>
  <c r="E20" i="1"/>
  <c r="AL19" i="1"/>
  <c r="AM19" i="1"/>
  <c r="AJ19" i="1"/>
  <c r="AF19" i="1"/>
  <c r="AU13" i="1"/>
  <c r="AU14" i="1"/>
  <c r="AU15" i="1"/>
  <c r="AU16" i="1"/>
  <c r="AU17" i="1"/>
  <c r="AU18" i="1"/>
  <c r="AU19" i="1"/>
  <c r="AU12" i="1"/>
  <c r="Q18" i="1"/>
  <c r="R18" i="1"/>
  <c r="AS19" i="1"/>
  <c r="AT18" i="1"/>
  <c r="AA19" i="1"/>
  <c r="AC19" i="1" s="1"/>
  <c r="AL18" i="1"/>
  <c r="AM18" i="1"/>
  <c r="AJ18" i="1"/>
  <c r="AF17" i="1"/>
  <c r="AF18" i="1"/>
  <c r="AC18" i="1"/>
  <c r="AS18" i="1"/>
  <c r="AT17" i="1"/>
  <c r="AP18" i="1"/>
  <c r="AP19" i="1" s="1"/>
  <c r="AP20" i="1" s="1"/>
  <c r="Z18" i="1"/>
  <c r="Z19" i="1" s="1"/>
  <c r="Z20" i="1" s="1"/>
  <c r="AK17" i="1"/>
  <c r="AL17" i="1"/>
  <c r="AM17" i="1"/>
  <c r="AJ17" i="1"/>
  <c r="AS17" i="1"/>
  <c r="AT16" i="1"/>
  <c r="X17" i="1"/>
  <c r="W17" i="1"/>
  <c r="T17" i="1"/>
  <c r="T18" i="1" s="1"/>
  <c r="T19" i="1" s="1"/>
  <c r="T20" i="1" s="1"/>
  <c r="Q17" i="1"/>
  <c r="R17" i="1"/>
  <c r="K17" i="1"/>
  <c r="L17" i="1"/>
  <c r="F17" i="1"/>
  <c r="E17" i="1"/>
  <c r="AC17" i="1"/>
  <c r="N17" i="1"/>
  <c r="N18" i="1" s="1"/>
  <c r="N19" i="1" s="1"/>
  <c r="N20" i="1" s="1"/>
  <c r="H17" i="1"/>
  <c r="H18" i="1" s="1"/>
  <c r="H19" i="1" s="1"/>
  <c r="H20" i="1" s="1"/>
  <c r="B17" i="1"/>
  <c r="B18" i="1" s="1"/>
  <c r="B19" i="1" s="1"/>
  <c r="B20" i="1" s="1"/>
  <c r="AF13" i="1"/>
  <c r="AF14" i="1"/>
  <c r="AF15" i="1"/>
  <c r="AF16" i="1"/>
  <c r="AF12" i="1"/>
  <c r="AM14" i="1"/>
  <c r="AM13" i="1"/>
  <c r="AM12" i="1"/>
  <c r="AL16" i="1"/>
  <c r="AL15" i="1"/>
  <c r="AK16" i="1"/>
  <c r="AK15" i="1"/>
  <c r="AM16" i="1"/>
  <c r="AJ16" i="1"/>
  <c r="AC16" i="1"/>
  <c r="AT15" i="1"/>
  <c r="AS16" i="1"/>
  <c r="Q16" i="1"/>
  <c r="R16" i="1"/>
  <c r="K16" i="1"/>
  <c r="L16" i="1"/>
  <c r="E16" i="1"/>
  <c r="F16" i="1"/>
  <c r="B14" i="1"/>
  <c r="B15" i="1" s="1"/>
  <c r="AT14" i="1"/>
  <c r="AM15" i="1"/>
  <c r="AL12" i="1"/>
  <c r="AL13" i="1"/>
  <c r="AL14" i="1"/>
  <c r="AJ12" i="1"/>
  <c r="AJ13" i="1"/>
  <c r="AJ14" i="1"/>
  <c r="AJ15" i="1"/>
  <c r="AJ11" i="1"/>
  <c r="AK14" i="1"/>
  <c r="AM11" i="1"/>
  <c r="AC11" i="1"/>
  <c r="AC12" i="1"/>
  <c r="AC13" i="1"/>
  <c r="AC14" i="1"/>
  <c r="AC15" i="1"/>
  <c r="AC10" i="1"/>
  <c r="AS13" i="1"/>
  <c r="AS14" i="1"/>
  <c r="AS15" i="1"/>
  <c r="AS12" i="1"/>
  <c r="AT13" i="1"/>
  <c r="R15" i="1"/>
  <c r="Q15" i="1"/>
  <c r="Q14" i="1"/>
  <c r="Q13" i="1"/>
  <c r="Q12" i="1"/>
  <c r="Q11" i="1"/>
  <c r="Q10" i="1"/>
  <c r="Q9" i="1"/>
  <c r="Q8" i="1"/>
  <c r="Q7" i="1"/>
  <c r="Q6" i="1"/>
  <c r="Q5" i="1"/>
  <c r="Q4" i="1"/>
  <c r="L15" i="1"/>
  <c r="K4" i="1"/>
  <c r="K5" i="1"/>
  <c r="K6" i="1"/>
  <c r="K7" i="1"/>
  <c r="K8" i="1"/>
  <c r="K9" i="1"/>
  <c r="K10" i="1"/>
  <c r="K11" i="1"/>
  <c r="K12" i="1"/>
  <c r="K13" i="1"/>
  <c r="K14" i="1"/>
  <c r="K15" i="1"/>
  <c r="E15" i="1"/>
  <c r="F15" i="1"/>
  <c r="R14" i="1"/>
  <c r="E5" i="1"/>
  <c r="E6" i="1"/>
  <c r="E7" i="1"/>
  <c r="E8" i="1"/>
  <c r="E9" i="1"/>
  <c r="E10" i="1"/>
  <c r="E11" i="1"/>
  <c r="E12" i="1"/>
  <c r="E13" i="1"/>
  <c r="E14" i="1"/>
  <c r="E4" i="1"/>
  <c r="F14" i="1"/>
  <c r="L14" i="1"/>
  <c r="R13" i="1"/>
  <c r="L13" i="1"/>
  <c r="F13" i="1"/>
  <c r="AT12" i="1"/>
  <c r="AT11" i="1"/>
  <c r="R12" i="1"/>
  <c r="F12" i="1"/>
  <c r="L12" i="1"/>
  <c r="F46" i="1"/>
  <c r="L21" i="12"/>
  <c r="L71" i="11"/>
  <c r="L86" i="12"/>
  <c r="D86" i="12" s="1"/>
  <c r="L94" i="8"/>
  <c r="D94" i="8" s="1"/>
  <c r="G94" i="8" s="1"/>
  <c r="D21" i="12" l="1"/>
  <c r="G21" i="12" s="1"/>
</calcChain>
</file>

<file path=xl/sharedStrings.xml><?xml version="1.0" encoding="utf-8"?>
<sst xmlns="http://schemas.openxmlformats.org/spreadsheetml/2006/main" count="899" uniqueCount="798">
  <si>
    <t>XU</t>
    <phoneticPr fontId="1" type="noConversion"/>
  </si>
  <si>
    <t>FXI</t>
    <phoneticPr fontId="1" type="noConversion"/>
  </si>
  <si>
    <t>Cash close</t>
    <phoneticPr fontId="1" type="noConversion"/>
  </si>
  <si>
    <t>Prem/Disc</t>
    <phoneticPr fontId="1" type="noConversion"/>
  </si>
  <si>
    <t>1D Ret</t>
    <phoneticPr fontId="1" type="noConversion"/>
  </si>
  <si>
    <t xml:space="preserve">  </t>
    <phoneticPr fontId="1" type="noConversion"/>
  </si>
  <si>
    <t>1D ret</t>
    <phoneticPr fontId="1" type="noConversion"/>
  </si>
  <si>
    <t>1D return</t>
    <phoneticPr fontId="1" type="noConversion"/>
  </si>
  <si>
    <t>Disc/Premium</t>
    <phoneticPr fontId="1" type="noConversion"/>
  </si>
  <si>
    <t>Cash open</t>
    <phoneticPr fontId="1" type="noConversion"/>
  </si>
  <si>
    <t>T+1 Fut @ 2am</t>
    <phoneticPr fontId="1" type="noConversion"/>
  </si>
  <si>
    <t>Cash 1D Ret</t>
    <phoneticPr fontId="1" type="noConversion"/>
  </si>
  <si>
    <t>Fut @ 3pm</t>
    <phoneticPr fontId="1" type="noConversion"/>
  </si>
  <si>
    <t>Fut @ 4pm</t>
    <phoneticPr fontId="1" type="noConversion"/>
  </si>
  <si>
    <t>3pm Fut/Cash</t>
    <phoneticPr fontId="1" type="noConversion"/>
  </si>
  <si>
    <t>NightChg</t>
    <phoneticPr fontId="1" type="noConversion"/>
  </si>
  <si>
    <t>Fut @ 9am</t>
    <phoneticPr fontId="1" type="noConversion"/>
  </si>
  <si>
    <t>Fut @ 930</t>
    <phoneticPr fontId="1" type="noConversion"/>
  </si>
  <si>
    <t>PreOpen Ret</t>
    <phoneticPr fontId="1" type="noConversion"/>
  </si>
  <si>
    <t>Disc/Premium T+1</t>
    <phoneticPr fontId="1" type="noConversion"/>
  </si>
  <si>
    <t>Ret 2am-4pm</t>
    <phoneticPr fontId="1" type="noConversion"/>
  </si>
  <si>
    <t>Ret 4pm-4pm</t>
    <phoneticPr fontId="1" type="noConversion"/>
  </si>
  <si>
    <t>9am/pvs 3</t>
    <phoneticPr fontId="1" type="noConversion"/>
  </si>
  <si>
    <t>CNXT</t>
    <phoneticPr fontId="1" type="noConversion"/>
  </si>
  <si>
    <t>ASHR</t>
    <phoneticPr fontId="1" type="noConversion"/>
  </si>
  <si>
    <t>ASHS</t>
    <phoneticPr fontId="1" type="noConversion"/>
  </si>
  <si>
    <t>Close</t>
    <phoneticPr fontId="1" type="noConversion"/>
  </si>
  <si>
    <t>Confirmed NAV</t>
    <phoneticPr fontId="1" type="noConversion"/>
  </si>
  <si>
    <t>Index Open</t>
    <phoneticPr fontId="1" type="noConversion"/>
  </si>
  <si>
    <t>Index Close</t>
    <phoneticPr fontId="1" type="noConversion"/>
  </si>
  <si>
    <t>Index Change</t>
    <phoneticPr fontId="1" type="noConversion"/>
  </si>
  <si>
    <t>Confirmed Disc</t>
    <phoneticPr fontId="1" type="noConversion"/>
  </si>
  <si>
    <t>Cons discount</t>
    <phoneticPr fontId="1" type="noConversion"/>
  </si>
  <si>
    <t>Change on Day</t>
    <phoneticPr fontId="1" type="noConversion"/>
  </si>
  <si>
    <t>INFO</t>
    <phoneticPr fontId="1" type="noConversion"/>
  </si>
  <si>
    <t>Market Cap</t>
    <phoneticPr fontId="1" type="noConversion"/>
  </si>
  <si>
    <t>Top Constituents</t>
    <phoneticPr fontId="1" type="noConversion"/>
  </si>
  <si>
    <t>Tencent</t>
    <phoneticPr fontId="1" type="noConversion"/>
  </si>
  <si>
    <t>China Mobile</t>
    <phoneticPr fontId="1" type="noConversion"/>
  </si>
  <si>
    <t>CCB</t>
    <phoneticPr fontId="1" type="noConversion"/>
  </si>
  <si>
    <t>ICBC</t>
    <phoneticPr fontId="1" type="noConversion"/>
  </si>
  <si>
    <t>Bank of China</t>
    <phoneticPr fontId="1" type="noConversion"/>
  </si>
  <si>
    <t>Ping An Insurance</t>
    <phoneticPr fontId="1" type="noConversion"/>
  </si>
  <si>
    <t>CNOOC</t>
    <phoneticPr fontId="1" type="noConversion"/>
  </si>
  <si>
    <t>China life Insu</t>
    <phoneticPr fontId="1" type="noConversion"/>
  </si>
  <si>
    <t>PetroChina</t>
    <phoneticPr fontId="1" type="noConversion"/>
  </si>
  <si>
    <t xml:space="preserve">Sinopec </t>
    <phoneticPr fontId="1" type="noConversion"/>
  </si>
  <si>
    <t>4.2B</t>
    <phoneticPr fontId="1" type="noConversion"/>
  </si>
  <si>
    <t>weekday</t>
    <phoneticPr fontId="1" type="noConversion"/>
  </si>
  <si>
    <t>Shcomp</t>
    <phoneticPr fontId="1" type="noConversion"/>
  </si>
  <si>
    <t>AmFirst5</t>
    <phoneticPr fontId="1" type="noConversion"/>
  </si>
  <si>
    <t>retAMCO</t>
    <phoneticPr fontId="1" type="noConversion"/>
  </si>
  <si>
    <t>retPMCO</t>
    <phoneticPr fontId="1" type="noConversion"/>
  </si>
  <si>
    <t>AmClose</t>
    <phoneticPr fontId="1" type="noConversion"/>
  </si>
  <si>
    <t>AmFirst1</t>
    <phoneticPr fontId="1" type="noConversion"/>
  </si>
  <si>
    <t>AmFirst10</t>
    <phoneticPr fontId="1" type="noConversion"/>
  </si>
  <si>
    <t>dayHigh</t>
    <phoneticPr fontId="1" type="noConversion"/>
  </si>
  <si>
    <t>dayLow</t>
    <phoneticPr fontId="1" type="noConversion"/>
  </si>
  <si>
    <t>amClosePerc</t>
    <phoneticPr fontId="1" type="noConversion"/>
  </si>
  <si>
    <t>AmMax</t>
    <phoneticPr fontId="1" type="noConversion"/>
  </si>
  <si>
    <t>AmMin</t>
    <phoneticPr fontId="1" type="noConversion"/>
  </si>
  <si>
    <t>AmMaxT</t>
    <phoneticPr fontId="1" type="noConversion"/>
  </si>
  <si>
    <t>AmMinT</t>
    <phoneticPr fontId="1" type="noConversion"/>
  </si>
  <si>
    <t>retOPC</t>
    <phoneticPr fontId="1" type="noConversion"/>
  </si>
  <si>
    <t>noonCHg</t>
    <phoneticPr fontId="1" type="noConversion"/>
  </si>
  <si>
    <t>Day return</t>
    <phoneticPr fontId="1" type="noConversion"/>
  </si>
  <si>
    <t>Weekday</t>
    <phoneticPr fontId="1" type="noConversion"/>
  </si>
  <si>
    <t>retCO</t>
    <phoneticPr fontId="1" type="noConversion"/>
  </si>
  <si>
    <t>retPMCL</t>
    <phoneticPr fontId="1" type="noConversion"/>
  </si>
  <si>
    <t>retAMCL</t>
    <phoneticPr fontId="1" type="noConversion"/>
  </si>
  <si>
    <t>HK Closed</t>
    <phoneticPr fontId="1" type="noConversion"/>
  </si>
  <si>
    <t>Based on estimated NAV on Jul1</t>
    <phoneticPr fontId="1" type="noConversion"/>
  </si>
  <si>
    <t>PMFirst10</t>
    <phoneticPr fontId="1" type="noConversion"/>
  </si>
  <si>
    <t>retAMHL</t>
    <phoneticPr fontId="1" type="noConversion"/>
  </si>
  <si>
    <t>retPMHL</t>
    <phoneticPr fontId="1" type="noConversion"/>
  </si>
  <si>
    <t>closeYAMPercentile</t>
    <phoneticPr fontId="1" type="noConversion"/>
  </si>
  <si>
    <t>OpenAMPercentile</t>
    <phoneticPr fontId="1" type="noConversion"/>
  </si>
  <si>
    <t>PMPercentile</t>
    <phoneticPr fontId="1" type="noConversion"/>
  </si>
  <si>
    <t>DayMaxT</t>
    <phoneticPr fontId="1" type="noConversion"/>
  </si>
  <si>
    <t>DayMinT</t>
    <phoneticPr fontId="1" type="noConversion"/>
  </si>
  <si>
    <t>深港通 speculation</t>
    <phoneticPr fontId="1" type="noConversion"/>
  </si>
  <si>
    <t>Strategy Checking</t>
    <phoneticPr fontId="1" type="noConversion"/>
  </si>
  <si>
    <t>Quick Check</t>
    <phoneticPr fontId="1" type="noConversion"/>
  </si>
  <si>
    <t>Day Range</t>
    <phoneticPr fontId="1" type="noConversion"/>
  </si>
  <si>
    <t>retCH</t>
    <phoneticPr fontId="1" type="noConversion"/>
  </si>
  <si>
    <t>retCL</t>
    <phoneticPr fontId="1" type="noConversion"/>
  </si>
  <si>
    <t>Range</t>
    <phoneticPr fontId="1" type="noConversion"/>
  </si>
  <si>
    <t>Note</t>
    <phoneticPr fontId="1" type="noConversion"/>
  </si>
  <si>
    <t>US Holiday</t>
    <phoneticPr fontId="1" type="noConversion"/>
  </si>
  <si>
    <t>Two days</t>
    <phoneticPr fontId="1" type="noConversion"/>
  </si>
  <si>
    <t>US Holiday</t>
    <phoneticPr fontId="1" type="noConversion"/>
  </si>
  <si>
    <t>Note</t>
    <phoneticPr fontId="1" type="noConversion"/>
  </si>
  <si>
    <t>PercentileY</t>
    <phoneticPr fontId="1" type="noConversion"/>
  </si>
  <si>
    <t>RetPMCOY</t>
    <phoneticPr fontId="1" type="noConversion"/>
  </si>
  <si>
    <t>retCOY</t>
    <phoneticPr fontId="1" type="noConversion"/>
  </si>
  <si>
    <t>retHO</t>
    <phoneticPr fontId="1" type="noConversion"/>
  </si>
  <si>
    <t>retLO</t>
    <phoneticPr fontId="1" type="noConversion"/>
  </si>
  <si>
    <t>retCO</t>
    <phoneticPr fontId="1" type="noConversion"/>
  </si>
  <si>
    <t>retCC</t>
    <phoneticPr fontId="1" type="noConversion"/>
  </si>
  <si>
    <t>Note</t>
    <phoneticPr fontId="1" type="noConversion"/>
  </si>
  <si>
    <t>Div, ex div price 11.22</t>
    <phoneticPr fontId="1" type="noConversion"/>
  </si>
  <si>
    <t>ex div: 0.689194</t>
    <phoneticPr fontId="1" type="noConversion"/>
  </si>
  <si>
    <t>First premium after 13 days</t>
    <phoneticPr fontId="1" type="noConversion"/>
  </si>
  <si>
    <t>Deep discount for EOY</t>
    <phoneticPr fontId="1" type="noConversion"/>
  </si>
  <si>
    <t>ETF outperformance</t>
    <phoneticPr fontId="1" type="noConversion"/>
  </si>
  <si>
    <t>ETF outperformance for 2nd day</t>
    <phoneticPr fontId="1" type="noConversion"/>
  </si>
  <si>
    <t>Note</t>
    <phoneticPr fontId="1" type="noConversion"/>
  </si>
  <si>
    <t>constantly trading at discount this etf</t>
    <phoneticPr fontId="1" type="noConversion"/>
  </si>
  <si>
    <t>Switch into premium, dec12 to dec30 was discount.</t>
    <phoneticPr fontId="1" type="noConversion"/>
  </si>
  <si>
    <t>dec bearishness starts</t>
    <phoneticPr fontId="1" type="noConversion"/>
  </si>
  <si>
    <t>from RMB move</t>
    <phoneticPr fontId="1" type="noConversion"/>
  </si>
  <si>
    <t>HK Chg</t>
    <phoneticPr fontId="1" type="noConversion"/>
  </si>
  <si>
    <t>US chg</t>
    <phoneticPr fontId="1" type="noConversion"/>
  </si>
  <si>
    <t>Ytd was more RMB move, take offshore rmb at US close</t>
    <phoneticPr fontId="1" type="noConversion"/>
  </si>
  <si>
    <t>this etf doesn't use a shares to hedge, hence there seems to be no influence from rmb</t>
    <phoneticPr fontId="1" type="noConversion"/>
  </si>
  <si>
    <t>Implied fx move</t>
    <phoneticPr fontId="1" type="noConversion"/>
  </si>
  <si>
    <t>Actual FX move</t>
    <phoneticPr fontId="1" type="noConversion"/>
  </si>
  <si>
    <t>Ma</t>
    <phoneticPr fontId="1" type="noConversion"/>
  </si>
  <si>
    <t>Bull?</t>
    <phoneticPr fontId="1" type="noConversion"/>
  </si>
  <si>
    <t>disc continues to reduce</t>
    <phoneticPr fontId="1" type="noConversion"/>
  </si>
  <si>
    <t>at premium</t>
    <phoneticPr fontId="1" type="noConversion"/>
  </si>
  <si>
    <t>discount reduced</t>
    <phoneticPr fontId="1" type="noConversion"/>
  </si>
  <si>
    <t>slight prem</t>
    <phoneticPr fontId="1" type="noConversion"/>
  </si>
  <si>
    <t>market got it wrong on this day. Wed closed down.</t>
    <phoneticPr fontId="1" type="noConversion"/>
  </si>
  <si>
    <t>Market not optimistic on thurs</t>
    <phoneticPr fontId="1" type="noConversion"/>
  </si>
  <si>
    <t>bearish on small caps</t>
    <phoneticPr fontId="1" type="noConversion"/>
  </si>
  <si>
    <t>big caps at a premium, due to fri morning rally</t>
    <phoneticPr fontId="1" type="noConversion"/>
  </si>
  <si>
    <t>flattish disc</t>
    <phoneticPr fontId="1" type="noConversion"/>
  </si>
  <si>
    <t>hk closed the week up 2%</t>
    <phoneticPr fontId="1" type="noConversion"/>
  </si>
  <si>
    <t>still bearish on small caps, rmb climbed 20bps, finished the weak down 3%</t>
    <phoneticPr fontId="1" type="noConversion"/>
  </si>
  <si>
    <t>finished the week flat, avg discount back to -1.3 to 1.8</t>
    <phoneticPr fontId="1" type="noConversion"/>
  </si>
  <si>
    <t>two day constructed NAV</t>
    <phoneticPr fontId="1" type="noConversion"/>
  </si>
  <si>
    <t>Monday  down, fri relief rally.</t>
    <phoneticPr fontId="1" type="noConversion"/>
  </si>
  <si>
    <t>up 1%</t>
    <phoneticPr fontId="1" type="noConversion"/>
  </si>
  <si>
    <t>index/etf down 80 bps, trump sworn in</t>
    <phoneticPr fontId="1" type="noConversion"/>
  </si>
  <si>
    <t>etf down 1%</t>
    <phoneticPr fontId="1" type="noConversion"/>
  </si>
  <si>
    <t>index up 1.7% on the week, pd down by -80 bps</t>
    <phoneticPr fontId="1" type="noConversion"/>
  </si>
  <si>
    <t>etf up 1.8%. Tues/wed index made back the discount on mon, thurs gave it back and fri was flat discount. Discount can be taken advantage of in 2822.</t>
    <phoneticPr fontId="1" type="noConversion"/>
  </si>
  <si>
    <t>HK Chg</t>
    <phoneticPr fontId="1" type="noConversion"/>
  </si>
  <si>
    <t>this NAV uses noon FX</t>
    <phoneticPr fontId="1" type="noConversion"/>
  </si>
  <si>
    <t>1/16 US holiday</t>
    <phoneticPr fontId="1" type="noConversion"/>
  </si>
  <si>
    <t>etf moving into premium</t>
    <phoneticPr fontId="1" type="noConversion"/>
  </si>
  <si>
    <t>Small caps 2/3/5 good value, up 1% on the week, index up 1.6% on rmb appreciating 40 bps. Prem for the entire week.</t>
    <phoneticPr fontId="1" type="noConversion"/>
  </si>
  <si>
    <t>trading flat, since jan18 positive prem</t>
    <phoneticPr fontId="1" type="noConversion"/>
  </si>
  <si>
    <t>still trading at discount most of the time</t>
    <phoneticPr fontId="1" type="noConversion"/>
  </si>
  <si>
    <t>rose for 5 days, at a discount, been trading at premium for 4 days, index up 2%</t>
    <phoneticPr fontId="1" type="noConversion"/>
  </si>
  <si>
    <t>index up 1.6% since jan12. 50 bps prem going into new year</t>
    <phoneticPr fontId="1" type="noConversion"/>
  </si>
  <si>
    <t>us is crashing</t>
    <phoneticPr fontId="1" type="noConversion"/>
  </si>
  <si>
    <t>china is still closed, us closed @ premium on wed</t>
    <phoneticPr fontId="1" type="noConversion"/>
  </si>
  <si>
    <t>fut closed @ 10487.5 (1.2%p), sold off on wed but with a semi strong f1</t>
    <phoneticPr fontId="1" type="noConversion"/>
  </si>
  <si>
    <t>rmb rose by about 40 bps in the holidays</t>
    <phoneticPr fontId="1" type="noConversion"/>
  </si>
  <si>
    <t>etf didn't move</t>
    <phoneticPr fontId="1" type="noConversion"/>
  </si>
  <si>
    <t>nav didn't change even tho fx moved. Using fx=0 should be appropriate. ETF @ 50 bps premium</t>
    <phoneticPr fontId="1" type="noConversion"/>
  </si>
  <si>
    <t>24 bps premium, etf change 0</t>
    <phoneticPr fontId="1" type="noConversion"/>
  </si>
  <si>
    <t>etf down 25 bps, reducing d to 0.15</t>
    <phoneticPr fontId="1" type="noConversion"/>
  </si>
  <si>
    <t>etf down 50 bps</t>
    <phoneticPr fontId="1" type="noConversion"/>
  </si>
  <si>
    <t>etf up 50 bps in the holidays, rmb fx was up 60 bps, prem didn't change</t>
    <phoneticPr fontId="1" type="noConversion"/>
  </si>
  <si>
    <t>cny holiday: etf up 90bps and fx up only 50 bps, prem from 40 to 80bps, bullish on small caps</t>
    <phoneticPr fontId="1" type="noConversion"/>
  </si>
  <si>
    <t>70 bps premium</t>
    <phoneticPr fontId="1" type="noConversion"/>
  </si>
  <si>
    <t>30 bps prem going into next week</t>
    <phoneticPr fontId="1" type="noConversion"/>
  </si>
  <si>
    <t>disc going into next week</t>
    <phoneticPr fontId="1" type="noConversion"/>
  </si>
  <si>
    <t>40 bps premium going into next week</t>
    <phoneticPr fontId="1" type="noConversion"/>
  </si>
  <si>
    <t>70 bps premium going into next week - rather bullish</t>
    <phoneticPr fontId="1" type="noConversion"/>
  </si>
  <si>
    <t>flat premium</t>
    <phoneticPr fontId="1" type="noConversion"/>
  </si>
  <si>
    <t>slight prem</t>
    <phoneticPr fontId="1" type="noConversion"/>
  </si>
  <si>
    <t>big caps expected to b stronger than small caps</t>
    <phoneticPr fontId="1" type="noConversion"/>
  </si>
  <si>
    <t>discount in 1 handle after 1/18</t>
    <phoneticPr fontId="1" type="noConversion"/>
  </si>
  <si>
    <t>pd strange, NAV should be 1.3% smaller on 2/3 and p ~ 0.6% today</t>
    <phoneticPr fontId="1" type="noConversion"/>
  </si>
  <si>
    <t>small caps @ 0.3%p, cyb expected further weakeness</t>
    <phoneticPr fontId="1" type="noConversion"/>
  </si>
  <si>
    <t>slight premium not justified, thurs shud be weak</t>
    <phoneticPr fontId="1" type="noConversion"/>
  </si>
  <si>
    <t>cyb showing some signs of recovery. Early gen was complete disaster</t>
    <phoneticPr fontId="1" type="noConversion"/>
  </si>
  <si>
    <t>still not bullish on big caps</t>
    <phoneticPr fontId="1" type="noConversion"/>
  </si>
  <si>
    <t>hk bearish</t>
    <phoneticPr fontId="1" type="noConversion"/>
  </si>
  <si>
    <t>small caps a bit bearish</t>
    <phoneticPr fontId="1" type="noConversion"/>
  </si>
  <si>
    <t>small caps more attractive than big caps</t>
    <phoneticPr fontId="1" type="noConversion"/>
  </si>
  <si>
    <t>big caps rally from mid jan is ending, ytd first day in discount since jan 12</t>
    <phoneticPr fontId="1" type="noConversion"/>
  </si>
  <si>
    <t>rmb lost 60 bps in 2 days</t>
    <phoneticPr fontId="1" type="noConversion"/>
  </si>
  <si>
    <t>discount lessened</t>
    <phoneticPr fontId="1" type="noConversion"/>
  </si>
  <si>
    <t>index up 1.5% this week, etf only up 1%</t>
    <phoneticPr fontId="1" type="noConversion"/>
  </si>
  <si>
    <t>rmb down 1% this week</t>
    <phoneticPr fontId="1" type="noConversion"/>
  </si>
  <si>
    <t>rally 3 days in a row - pricing in strong mon, index up 1.5%, etf up 0.5%, rmb down 1%</t>
    <phoneticPr fontId="1" type="noConversion"/>
  </si>
  <si>
    <t>etf up 0.4%, cyb up 1.4%</t>
    <phoneticPr fontId="1" type="noConversion"/>
  </si>
  <si>
    <t>index up 2%, etf up 0.8%. (rmb down 1%, prem down by 0.2%). Small caps all in premium this week showing US preferring valuation of small stocks</t>
    <phoneticPr fontId="1" type="noConversion"/>
  </si>
  <si>
    <t>3147 bullish since Wednesday. ETF up 0.9%, index up 1.5%. RMB down 0.7%.</t>
    <phoneticPr fontId="1" type="noConversion"/>
  </si>
  <si>
    <t>bearish. Index up 1.3%, rmb up 0.3%, etf only up 0.4%, prem godes down to -1% disc</t>
    <phoneticPr fontId="1" type="noConversion"/>
  </si>
  <si>
    <t>index up 1.3%, nav only up 0.2%. Premium lessed by 0.4% and rmb dropped 0.6%</t>
    <phoneticPr fontId="1" type="noConversion"/>
  </si>
  <si>
    <t>discount drastically lower, tues after was the best chance. This week etf up 1.8% while index only up. Discount less by 1% and rmb down 0.6%</t>
    <phoneticPr fontId="1" type="noConversion"/>
  </si>
  <si>
    <t>note</t>
    <phoneticPr fontId="1" type="noConversion"/>
  </si>
  <si>
    <t>index up 2% this week. AM up 0.9%, pm up 1.2%.</t>
    <phoneticPr fontId="1" type="noConversion"/>
  </si>
  <si>
    <t xml:space="preserve">weak Tuesday </t>
    <phoneticPr fontId="1" type="noConversion"/>
  </si>
  <si>
    <t>flat premium</t>
    <phoneticPr fontId="1" type="noConversion"/>
  </si>
  <si>
    <t>still slight premium</t>
    <phoneticPr fontId="1" type="noConversion"/>
  </si>
  <si>
    <t>Tuesday correction, discount in the sub 1% region for 2 days</t>
    <phoneticPr fontId="1" type="noConversion"/>
  </si>
  <si>
    <t>biggest premium since last aug</t>
    <phoneticPr fontId="1" type="noConversion"/>
  </si>
  <si>
    <t>heaviest drop in pm since jan 13, pretty good chance for rebound today, but its Thursday so limit overall pos to 25%</t>
    <phoneticPr fontId="1" type="noConversion"/>
  </si>
  <si>
    <t>in disc after 5, weekly return 2.6%</t>
    <phoneticPr fontId="1" type="noConversion"/>
  </si>
  <si>
    <t>weekly down</t>
    <phoneticPr fontId="1" type="noConversion"/>
  </si>
  <si>
    <t>prem counted 50 bps</t>
    <phoneticPr fontId="1" type="noConversion"/>
  </si>
  <si>
    <t>rmb flat this week</t>
    <phoneticPr fontId="1" type="noConversion"/>
  </si>
  <si>
    <t>index up 1.8%, etf up 1.3%, discount flat</t>
    <phoneticPr fontId="1" type="noConversion"/>
  </si>
  <si>
    <t>3 down day only mon thurs up, index and etf flattish</t>
    <phoneticPr fontId="1" type="noConversion"/>
  </si>
  <si>
    <t>refused to rally with small caps</t>
    <phoneticPr fontId="1" type="noConversion"/>
  </si>
  <si>
    <t>small caps up 2.6%</t>
    <phoneticPr fontId="1" type="noConversion"/>
  </si>
  <si>
    <t>cyb up 3% this week</t>
    <phoneticPr fontId="1" type="noConversion"/>
  </si>
  <si>
    <t>p% close quite high, today was good to put on positioning</t>
    <phoneticPr fontId="1" type="noConversion"/>
  </si>
  <si>
    <t>index up 1.5%, etf up 1.7%</t>
    <phoneticPr fontId="1" type="noConversion"/>
  </si>
  <si>
    <t>xu up 1.1% mostly on mon. rest of week weak.Index up 1.5%. Discount worsened to -1.5%</t>
    <phoneticPr fontId="1" type="noConversion"/>
  </si>
  <si>
    <t>rmb range bound, less volatile</t>
    <phoneticPr fontId="1" type="noConversion"/>
  </si>
  <si>
    <t>big caps at a premium</t>
    <phoneticPr fontId="1" type="noConversion"/>
  </si>
  <si>
    <t>drop, offering good opp for Friday</t>
    <phoneticPr fontId="1" type="noConversion"/>
  </si>
  <si>
    <t>not an easy week, index down -50 bps</t>
    <phoneticPr fontId="1" type="noConversion"/>
  </si>
  <si>
    <t>mon</t>
    <phoneticPr fontId="1" type="noConversion"/>
  </si>
  <si>
    <t>tue</t>
    <phoneticPr fontId="1" type="noConversion"/>
  </si>
  <si>
    <t>P%</t>
    <phoneticPr fontId="1" type="noConversion"/>
  </si>
  <si>
    <t>fast riser. Outperforming rest since end of feb</t>
    <phoneticPr fontId="1" type="noConversion"/>
  </si>
  <si>
    <t>big disc</t>
    <phoneticPr fontId="1" type="noConversion"/>
  </si>
  <si>
    <t>sz399006</t>
    <phoneticPr fontId="1" type="noConversion"/>
  </si>
  <si>
    <t>sh000300</t>
    <phoneticPr fontId="1" type="noConversion"/>
  </si>
  <si>
    <t>XIN0U</t>
    <phoneticPr fontId="1" type="noConversion"/>
  </si>
  <si>
    <t>sh000905</t>
    <phoneticPr fontId="1" type="noConversion"/>
  </si>
  <si>
    <t>Cons NAV</t>
    <phoneticPr fontId="1" type="noConversion"/>
  </si>
  <si>
    <t>Cons NAV FX</t>
    <phoneticPr fontId="1" type="noConversion"/>
  </si>
  <si>
    <t>Cons NAV FX</t>
    <phoneticPr fontId="1" type="noConversion"/>
  </si>
  <si>
    <t>Cons disc FX</t>
    <phoneticPr fontId="1" type="noConversion"/>
  </si>
  <si>
    <t>Cons Discount</t>
    <phoneticPr fontId="1" type="noConversion"/>
  </si>
  <si>
    <t>Con Disc FX</t>
    <phoneticPr fontId="1" type="noConversion"/>
  </si>
  <si>
    <t>Cons Disc FX</t>
    <phoneticPr fontId="1" type="noConversion"/>
  </si>
  <si>
    <t>Cons Nav FX</t>
    <phoneticPr fontId="1" type="noConversion"/>
  </si>
  <si>
    <t>FTSE A50</t>
    <phoneticPr fontId="1" type="noConversion"/>
  </si>
  <si>
    <t>Cons Disc FX</t>
    <phoneticPr fontId="1" type="noConversion"/>
  </si>
  <si>
    <t>index flat</t>
    <phoneticPr fontId="1" type="noConversion"/>
  </si>
  <si>
    <t>index flat</t>
    <phoneticPr fontId="1" type="noConversion"/>
  </si>
  <si>
    <t>HK NOON</t>
    <phoneticPr fontId="1" type="noConversion"/>
  </si>
  <si>
    <t>HK CLOSE</t>
    <phoneticPr fontId="1" type="noConversion"/>
  </si>
  <si>
    <t>US CLOSE</t>
    <phoneticPr fontId="1" type="noConversion"/>
  </si>
  <si>
    <t>still disc</t>
    <phoneticPr fontId="1" type="noConversion"/>
  </si>
  <si>
    <t>heavy disc</t>
    <phoneticPr fontId="1" type="noConversion"/>
  </si>
  <si>
    <t>discount narrowing</t>
    <phoneticPr fontId="1" type="noConversion"/>
  </si>
  <si>
    <t>flat pd</t>
    <phoneticPr fontId="1" type="noConversion"/>
  </si>
  <si>
    <t>BOCFX</t>
    <phoneticPr fontId="1" type="noConversion"/>
  </si>
  <si>
    <t>50 bps of premium</t>
    <phoneticPr fontId="1" type="noConversion"/>
  </si>
  <si>
    <t>flat pd</t>
    <phoneticPr fontId="1" type="noConversion"/>
  </si>
  <si>
    <t>PmMax</t>
    <phoneticPr fontId="1" type="noConversion"/>
  </si>
  <si>
    <t>PmClose</t>
    <phoneticPr fontId="1" type="noConversion"/>
  </si>
  <si>
    <t>Pm1310</t>
    <phoneticPr fontId="1" type="noConversion"/>
  </si>
  <si>
    <t>PmOpen</t>
    <phoneticPr fontId="1" type="noConversion"/>
  </si>
  <si>
    <t>PmMin</t>
    <phoneticPr fontId="1" type="noConversion"/>
  </si>
  <si>
    <t>PmMaxT</t>
    <phoneticPr fontId="1" type="noConversion"/>
  </si>
  <si>
    <t>PmMinT</t>
    <phoneticPr fontId="1" type="noConversion"/>
  </si>
  <si>
    <t>AmOpen</t>
    <phoneticPr fontId="1" type="noConversion"/>
  </si>
  <si>
    <t>last yr discount was at 10%, etf rose about 30% last yr, that is the potential profits</t>
    <phoneticPr fontId="1" type="noConversion"/>
  </si>
  <si>
    <t>flat discount</t>
    <phoneticPr fontId="1" type="noConversion"/>
  </si>
  <si>
    <t xml:space="preserve">at premium now. Rose 20% last year. </t>
    <phoneticPr fontId="1" type="noConversion"/>
  </si>
  <si>
    <t>US tanks heavily. End of trump rally.</t>
    <phoneticPr fontId="1" type="noConversion"/>
  </si>
  <si>
    <t>slight prem</t>
    <phoneticPr fontId="1" type="noConversion"/>
  </si>
  <si>
    <t>was able to withstand a US drop, confidence pushes PD to prem</t>
    <phoneticPr fontId="1" type="noConversion"/>
  </si>
  <si>
    <t>disc lessened</t>
    <phoneticPr fontId="1" type="noConversion"/>
  </si>
  <si>
    <t>thurs effect</t>
    <phoneticPr fontId="1" type="noConversion"/>
  </si>
  <si>
    <t>disc worsened and stabilized arnd -1.5%</t>
    <phoneticPr fontId="1" type="noConversion"/>
  </si>
  <si>
    <t>slight rebound in index</t>
    <phoneticPr fontId="1" type="noConversion"/>
  </si>
  <si>
    <t>premium persists into today - hk bullish</t>
    <phoneticPr fontId="1" type="noConversion"/>
  </si>
  <si>
    <t>confidence in big caps</t>
    <phoneticPr fontId="1" type="noConversion"/>
  </si>
  <si>
    <t>disc lessened to less than 1%</t>
    <phoneticPr fontId="1" type="noConversion"/>
  </si>
  <si>
    <t>disc looks strange</t>
    <phoneticPr fontId="1" type="noConversion"/>
  </si>
  <si>
    <t>discount shrinking on small caps</t>
    <phoneticPr fontId="1" type="noConversion"/>
  </si>
  <si>
    <t>still bearish on big caps in hk</t>
    <phoneticPr fontId="1" type="noConversion"/>
  </si>
  <si>
    <t>expectation of index strength/further rmb appreciation</t>
    <phoneticPr fontId="1" type="noConversion"/>
  </si>
  <si>
    <t>small caps weaker than big caps in terms of US expectations</t>
    <phoneticPr fontId="1" type="noConversion"/>
  </si>
  <si>
    <t>p close weak. Good to pick up some positions today.</t>
    <phoneticPr fontId="1" type="noConversion"/>
  </si>
  <si>
    <t>prem</t>
    <phoneticPr fontId="1" type="noConversion"/>
  </si>
  <si>
    <t>discount less than 1%</t>
    <phoneticPr fontId="1" type="noConversion"/>
  </si>
  <si>
    <t>etf corrected after being overly optim on tue</t>
    <phoneticPr fontId="1" type="noConversion"/>
  </si>
  <si>
    <t>big caps flat prem from US side</t>
    <phoneticPr fontId="1" type="noConversion"/>
  </si>
  <si>
    <t>small caps continue to have weak view</t>
    <phoneticPr fontId="1" type="noConversion"/>
  </si>
  <si>
    <t>flat week</t>
    <phoneticPr fontId="1" type="noConversion"/>
  </si>
  <si>
    <t>index down 2%</t>
    <phoneticPr fontId="1" type="noConversion"/>
  </si>
  <si>
    <t>big caps prem</t>
    <phoneticPr fontId="1" type="noConversion"/>
  </si>
  <si>
    <t>big caps prem, index down -60 bps</t>
    <phoneticPr fontId="1" type="noConversion"/>
  </si>
  <si>
    <t>china closed. Etf up</t>
    <phoneticPr fontId="1" type="noConversion"/>
  </si>
  <si>
    <t>china closed. Fx roughly flat.</t>
    <phoneticPr fontId="1" type="noConversion"/>
  </si>
  <si>
    <t>etf goes to 0.5 prem which is about half a month high</t>
    <phoneticPr fontId="1" type="noConversion"/>
  </si>
  <si>
    <t>80 bps premium</t>
    <phoneticPr fontId="1" type="noConversion"/>
  </si>
  <si>
    <t>30 bps premium, in positive territory after 23 days!</t>
    <phoneticPr fontId="1" type="noConversion"/>
  </si>
  <si>
    <t>dist least negative in 20 days</t>
    <phoneticPr fontId="1" type="noConversion"/>
  </si>
  <si>
    <t>prem at 50bps one week high, discount wise has been bullish on hk since  for 2 week</t>
    <phoneticPr fontId="1" type="noConversion"/>
  </si>
  <si>
    <t>discount sinking - thurs</t>
    <phoneticPr fontId="1" type="noConversion"/>
  </si>
  <si>
    <t>slight neg - first time in a week</t>
    <phoneticPr fontId="1" type="noConversion"/>
  </si>
  <si>
    <t>heavy disc, not very bullish.</t>
    <phoneticPr fontId="1" type="noConversion"/>
  </si>
  <si>
    <t>prem</t>
    <phoneticPr fontId="1" type="noConversion"/>
  </si>
  <si>
    <t>fxi merely flat instead of neg. HK strength</t>
    <phoneticPr fontId="1" type="noConversion"/>
  </si>
  <si>
    <t>still at a premium. Use this to exit pos this morning.</t>
    <phoneticPr fontId="1" type="noConversion"/>
  </si>
  <si>
    <t>slight disc, showing some overbot signs</t>
    <phoneticPr fontId="1" type="noConversion"/>
  </si>
  <si>
    <t>slight disc, showing cautious after 3 day rally</t>
    <phoneticPr fontId="1" type="noConversion"/>
  </si>
  <si>
    <t>first disc in 7 days</t>
    <phoneticPr fontId="1" type="noConversion"/>
  </si>
  <si>
    <t>further discount than yest - expecting a correction</t>
    <phoneticPr fontId="1" type="noConversion"/>
  </si>
  <si>
    <t>most negative discount in 21 days - cut pos</t>
    <phoneticPr fontId="1" type="noConversion"/>
  </si>
  <si>
    <t>big caps go into heavy discount</t>
    <phoneticPr fontId="1" type="noConversion"/>
  </si>
  <si>
    <t>not looking rosy for small caps</t>
    <phoneticPr fontId="1" type="noConversion"/>
  </si>
  <si>
    <t xml:space="preserve">not huge discount. HK understand Tuesday bullishness better </t>
    <phoneticPr fontId="1" type="noConversion"/>
  </si>
  <si>
    <t>after thurs, fri, mon, cyb disc recovering</t>
    <phoneticPr fontId="1" type="noConversion"/>
  </si>
  <si>
    <t>weak day. Little rebound in afternoon. Good to trade today.</t>
    <phoneticPr fontId="1" type="noConversion"/>
  </si>
  <si>
    <t>big caps not bullish</t>
    <phoneticPr fontId="1" type="noConversion"/>
  </si>
  <si>
    <t>small caps still weak</t>
    <phoneticPr fontId="1" type="noConversion"/>
  </si>
  <si>
    <t>1.34% rebound in pm</t>
    <phoneticPr fontId="1" type="noConversion"/>
  </si>
  <si>
    <t>close to close US drop is big</t>
    <phoneticPr fontId="1" type="noConversion"/>
  </si>
  <si>
    <t>index down -1.43%</t>
    <phoneticPr fontId="1" type="noConversion"/>
  </si>
  <si>
    <t>pm rebound happened a bit early, sharpe is not that good for pm</t>
    <phoneticPr fontId="1" type="noConversion"/>
  </si>
  <si>
    <t>corrected for about 2.5%</t>
    <phoneticPr fontId="1" type="noConversion"/>
  </si>
  <si>
    <t>big disc</t>
    <phoneticPr fontId="1" type="noConversion"/>
  </si>
  <si>
    <t>bigger disc</t>
    <phoneticPr fontId="1" type="noConversion"/>
  </si>
  <si>
    <t>stable premium for the big cap</t>
    <phoneticPr fontId="1" type="noConversion"/>
  </si>
  <si>
    <t>bearish in hk</t>
    <phoneticPr fontId="1" type="noConversion"/>
  </si>
  <si>
    <t>bearish on small caps</t>
    <phoneticPr fontId="1" type="noConversion"/>
  </si>
  <si>
    <t>index down -2% for 4 consecutive days</t>
    <phoneticPr fontId="1" type="noConversion"/>
  </si>
  <si>
    <t>small caps down 4% for the last 4 days</t>
    <phoneticPr fontId="1" type="noConversion"/>
  </si>
  <si>
    <t>first day flat prem this week</t>
    <phoneticPr fontId="1" type="noConversion"/>
  </si>
  <si>
    <t>small caps in play</t>
    <phoneticPr fontId="1" type="noConversion"/>
  </si>
  <si>
    <t>a50 didn't drop that much tho</t>
    <phoneticPr fontId="1" type="noConversion"/>
  </si>
  <si>
    <t>dropped 7% since apr11</t>
    <phoneticPr fontId="1" type="noConversion"/>
  </si>
  <si>
    <t>big caps outperforming small</t>
    <phoneticPr fontId="1" type="noConversion"/>
  </si>
  <si>
    <t>small caps hammered</t>
    <phoneticPr fontId="1" type="noConversion"/>
  </si>
  <si>
    <t>7% correction from xiongan highs</t>
    <phoneticPr fontId="1" type="noConversion"/>
  </si>
  <si>
    <t>down 2% since xiong an</t>
    <phoneticPr fontId="1" type="noConversion"/>
  </si>
  <si>
    <t>discount is within 40 bps first time in 11 days</t>
    <phoneticPr fontId="1" type="noConversion"/>
  </si>
  <si>
    <t>big caps still closed in premium</t>
    <phoneticPr fontId="1" type="noConversion"/>
  </si>
  <si>
    <t>big caps not strong</t>
    <phoneticPr fontId="1" type="noConversion"/>
  </si>
  <si>
    <t>big discount. Watch out</t>
    <phoneticPr fontId="1" type="noConversion"/>
  </si>
  <si>
    <t>still bearish</t>
    <phoneticPr fontId="1" type="noConversion"/>
  </si>
  <si>
    <t>US not believing in china</t>
    <phoneticPr fontId="1" type="noConversion"/>
  </si>
  <si>
    <t>bullish on small caps played out, been a hefty week, not much positioning before the holidays</t>
    <phoneticPr fontId="1" type="noConversion"/>
  </si>
  <si>
    <t>big caps bigger discount due to market shifting towards small caps</t>
    <phoneticPr fontId="1" type="noConversion"/>
  </si>
  <si>
    <t>markets not bullish on small caps either</t>
    <phoneticPr fontId="1" type="noConversion"/>
  </si>
  <si>
    <t>am down and pm up. Not for a good Thursday.</t>
    <phoneticPr fontId="1" type="noConversion"/>
  </si>
  <si>
    <t>strange big caps are at a prem</t>
    <phoneticPr fontId="1" type="noConversion"/>
  </si>
  <si>
    <t>index everyday is down…</t>
    <phoneticPr fontId="1" type="noConversion"/>
  </si>
  <si>
    <t>5 day consecutive drop</t>
    <phoneticPr fontId="1" type="noConversion"/>
  </si>
  <si>
    <t>rates climbing up</t>
    <phoneticPr fontId="1" type="noConversion"/>
  </si>
  <si>
    <t>only 1% discount, index down 6 days in a row</t>
    <phoneticPr fontId="1" type="noConversion"/>
  </si>
  <si>
    <t>etf at a premium</t>
    <phoneticPr fontId="1" type="noConversion"/>
  </si>
  <si>
    <t>discount narrowing, index down 6 days in a row</t>
    <phoneticPr fontId="1" type="noConversion"/>
  </si>
  <si>
    <t>rates stabilizing around this level</t>
    <phoneticPr fontId="1" type="noConversion"/>
  </si>
  <si>
    <t>US underestimated the rebound</t>
    <phoneticPr fontId="1" type="noConversion"/>
  </si>
  <si>
    <t>discount narrowed to 1% from 10% a year ago</t>
    <phoneticPr fontId="1" type="noConversion"/>
  </si>
  <si>
    <t>index rebounded 3% within last 4 days</t>
    <phoneticPr fontId="1" type="noConversion"/>
  </si>
  <si>
    <t>FXI up 5% within last 5 days. HK listed China stocks really bullish. HHI at a regional new high.</t>
    <phoneticPr fontId="1" type="noConversion"/>
  </si>
  <si>
    <t xml:space="preserve">cyb getting bullish. </t>
    <phoneticPr fontId="1" type="noConversion"/>
  </si>
  <si>
    <t>shot up when china's closed.</t>
    <phoneticPr fontId="1" type="noConversion"/>
  </si>
  <si>
    <t>sh000300</t>
  </si>
  <si>
    <t>market up 6% since apr</t>
    <phoneticPr fontId="1" type="noConversion"/>
  </si>
  <si>
    <t xml:space="preserve">rmb up 2% </t>
    <phoneticPr fontId="1" type="noConversion"/>
  </si>
  <si>
    <t>off by 2% for 2 days</t>
    <phoneticPr fontId="1" type="noConversion"/>
  </si>
  <si>
    <t>index rose by 2% for 2 days</t>
    <phoneticPr fontId="1" type="noConversion"/>
  </si>
  <si>
    <t>rebound</t>
    <phoneticPr fontId="1" type="noConversion"/>
  </si>
  <si>
    <t>big caps at premium</t>
    <phoneticPr fontId="1" type="noConversion"/>
  </si>
  <si>
    <t>prem to flat</t>
    <phoneticPr fontId="1" type="noConversion"/>
  </si>
  <si>
    <t>big caps in prem</t>
    <phoneticPr fontId="1" type="noConversion"/>
  </si>
  <si>
    <t>big premium</t>
    <phoneticPr fontId="1" type="noConversion"/>
  </si>
  <si>
    <t>still at prem</t>
    <phoneticPr fontId="1" type="noConversion"/>
  </si>
  <si>
    <t>usd rebound</t>
    <phoneticPr fontId="1" type="noConversion"/>
  </si>
  <si>
    <t>down -2.5% this week</t>
    <phoneticPr fontId="1" type="noConversion"/>
  </si>
  <si>
    <t>goes to flat prem</t>
    <phoneticPr fontId="1" type="noConversion"/>
  </si>
  <si>
    <t>shows the expected strength of cyb</t>
    <phoneticPr fontId="1" type="noConversion"/>
  </si>
  <si>
    <t>usd rebound</t>
    <phoneticPr fontId="1" type="noConversion"/>
  </si>
  <si>
    <t>note cutting is in order when market gets in V shape</t>
    <phoneticPr fontId="1" type="noConversion"/>
  </si>
  <si>
    <t>A shares incl in msci</t>
    <phoneticPr fontId="1" type="noConversion"/>
  </si>
  <si>
    <t>index up 3%</t>
    <phoneticPr fontId="1" type="noConversion"/>
  </si>
  <si>
    <t>rmb dropped by 0.4% this week</t>
    <phoneticPr fontId="1" type="noConversion"/>
  </si>
  <si>
    <t>rmb rose more than 1% since 1.5 weeks</t>
    <phoneticPr fontId="1" type="noConversion"/>
  </si>
  <si>
    <t>rmb rising steadily</t>
    <phoneticPr fontId="1" type="noConversion"/>
  </si>
  <si>
    <t>index down 2%</t>
    <phoneticPr fontId="1" type="noConversion"/>
  </si>
  <si>
    <t>US shut</t>
    <phoneticPr fontId="1" type="noConversion"/>
  </si>
  <si>
    <t>fut at a big prem</t>
    <phoneticPr fontId="1" type="noConversion"/>
  </si>
  <si>
    <t>index down -1.5% this week</t>
    <phoneticPr fontId="1" type="noConversion"/>
  </si>
  <si>
    <t>hk up 5% wow, etc up 6%</t>
    <phoneticPr fontId="1" type="noConversion"/>
  </si>
  <si>
    <t>index rose by 3.25% this week</t>
    <phoneticPr fontId="1" type="noConversion"/>
  </si>
  <si>
    <t>index dropped -0.8% this week</t>
    <phoneticPr fontId="1" type="noConversion"/>
  </si>
  <si>
    <t>rose by 0.86% this week</t>
    <phoneticPr fontId="1" type="noConversion"/>
  </si>
  <si>
    <t>index rose by 1.29%</t>
    <phoneticPr fontId="1" type="noConversion"/>
  </si>
  <si>
    <t>index down -0.3%</t>
    <phoneticPr fontId="1" type="noConversion"/>
  </si>
  <si>
    <t>index rose by 1.22%</t>
    <phoneticPr fontId="1" type="noConversion"/>
  </si>
  <si>
    <t>cons stuff doesn't make sense</t>
    <phoneticPr fontId="1" type="noConversion"/>
  </si>
  <si>
    <t xml:space="preserve">small discount </t>
    <phoneticPr fontId="1" type="noConversion"/>
  </si>
  <si>
    <t>rmb going nuts</t>
    <phoneticPr fontId="1" type="noConversion"/>
  </si>
  <si>
    <t>still losing this week</t>
    <phoneticPr fontId="1" type="noConversion"/>
  </si>
  <si>
    <t>losing wrt the market this week, up 1.23%</t>
    <phoneticPr fontId="1" type="noConversion"/>
  </si>
  <si>
    <t>volatile week</t>
    <phoneticPr fontId="1" type="noConversion"/>
  </si>
  <si>
    <t>rmb continue to test new highs</t>
    <phoneticPr fontId="1" type="noConversion"/>
  </si>
  <si>
    <t>discounts are screwed up</t>
    <phoneticPr fontId="1" type="noConversion"/>
  </si>
  <si>
    <t>premium</t>
    <phoneticPr fontId="1" type="noConversion"/>
  </si>
  <si>
    <t>hk up 6% in jul</t>
    <phoneticPr fontId="1" type="noConversion"/>
  </si>
  <si>
    <t xml:space="preserve">up 2% </t>
    <phoneticPr fontId="1" type="noConversion"/>
  </si>
  <si>
    <t>cyb dropped 5% in jul</t>
    <phoneticPr fontId="1" type="noConversion"/>
  </si>
  <si>
    <t xml:space="preserve">index up 3%, etf up 5%, mostly due to rmb appreciating. </t>
    <phoneticPr fontId="1" type="noConversion"/>
  </si>
  <si>
    <t>FX dropped 80 bps in jul</t>
    <phoneticPr fontId="1" type="noConversion"/>
  </si>
  <si>
    <t>etf up 5.8%, index up 3%. FX changed by 80 bps, discount improved by 1.5%</t>
    <phoneticPr fontId="1" type="noConversion"/>
  </si>
  <si>
    <t>weak down to negative.</t>
    <phoneticPr fontId="1" type="noConversion"/>
  </si>
  <si>
    <t>persistent premium</t>
    <phoneticPr fontId="1" type="noConversion"/>
  </si>
  <si>
    <t>index only down -0.5%, ptf down 2.5%. Position sizing issues.</t>
    <phoneticPr fontId="1" type="noConversion"/>
  </si>
  <si>
    <t>Means you cannot have a higher position at a higher level than at a lower level.</t>
    <phoneticPr fontId="1" type="noConversion"/>
  </si>
  <si>
    <t>index broke earlier highs</t>
    <phoneticPr fontId="1" type="noConversion"/>
  </si>
  <si>
    <t>financials underperform</t>
    <phoneticPr fontId="1" type="noConversion"/>
  </si>
  <si>
    <t>pre market expected to drop 1.35%</t>
    <phoneticPr fontId="1" type="noConversion"/>
  </si>
  <si>
    <t>expected to drop 1.7%</t>
    <phoneticPr fontId="1" type="noConversion"/>
  </si>
  <si>
    <t>still in discount</t>
    <phoneticPr fontId="1" type="noConversion"/>
  </si>
  <si>
    <t>cyb did well</t>
    <phoneticPr fontId="1" type="noConversion"/>
  </si>
  <si>
    <t>hs300 stronger than financials</t>
    <phoneticPr fontId="1" type="noConversion"/>
  </si>
  <si>
    <t>shift towards small caps is apparent in jul</t>
    <phoneticPr fontId="1" type="noConversion"/>
  </si>
  <si>
    <t>this line is wrong, fix</t>
    <phoneticPr fontId="1" type="noConversion"/>
  </si>
  <si>
    <t>USD continues to rebound</t>
    <phoneticPr fontId="1" type="noConversion"/>
  </si>
  <si>
    <t>market up 1.6%</t>
    <phoneticPr fontId="1" type="noConversion"/>
  </si>
  <si>
    <t>cyb up 4.5% this week</t>
    <phoneticPr fontId="1" type="noConversion"/>
  </si>
  <si>
    <t>index up 2%</t>
    <phoneticPr fontId="1" type="noConversion"/>
  </si>
  <si>
    <t>rmb flat this week</t>
    <phoneticPr fontId="1" type="noConversion"/>
  </si>
  <si>
    <t>flat</t>
    <phoneticPr fontId="1" type="noConversion"/>
  </si>
  <si>
    <t>flat</t>
    <phoneticPr fontId="1" type="noConversion"/>
  </si>
  <si>
    <t>big disc at the end of day</t>
    <phoneticPr fontId="1" type="noConversion"/>
  </si>
  <si>
    <t>cyb down so far this week. Big caps stronger</t>
    <phoneticPr fontId="1" type="noConversion"/>
  </si>
  <si>
    <t>mkt closed due to typhoon</t>
    <phoneticPr fontId="1" type="noConversion"/>
  </si>
  <si>
    <t>up 2% this week. First 10 days of August recorded a loss of 4.5%. Felt so on Tuesday when mkt refused to go down. Only 1 neg sessions out of the 8 recent sessions due to the heavy loss in early Aug. The takeaway is when losses are fast and precipitous the smart way is to cut and have a rest instead of adding pos which will suffer heavier losses.</t>
    <phoneticPr fontId="1" type="noConversion"/>
  </si>
  <si>
    <t>rmb rose 33 bps 4 days in a row</t>
    <phoneticPr fontId="1" type="noConversion"/>
  </si>
  <si>
    <t>ytd's discount was quite accurate in being bearish on thurs</t>
    <phoneticPr fontId="1" type="noConversion"/>
  </si>
  <si>
    <t>thurs neg thurs had a boosting impact for fri</t>
    <phoneticPr fontId="1" type="noConversion"/>
  </si>
  <si>
    <t>fx is boosting etf returns</t>
    <phoneticPr fontId="1" type="noConversion"/>
  </si>
  <si>
    <t>short squeeze, rmb rose more than 2% over past 1.5 months</t>
    <phoneticPr fontId="1" type="noConversion"/>
  </si>
  <si>
    <t>etf rose 30%, index rose 20%. Rose 50% from Feb 2016. As long as you controlled the losses from jan 2016 impt.</t>
    <phoneticPr fontId="1" type="noConversion"/>
  </si>
  <si>
    <t>offshore breaks 6.6</t>
    <phoneticPr fontId="1" type="noConversion"/>
  </si>
  <si>
    <t>rose 10% from liquidation point, index only rose 6%</t>
    <phoneticPr fontId="1" type="noConversion"/>
  </si>
  <si>
    <t>ETF up 10% since aug, signifying change of preference</t>
    <phoneticPr fontId="1" type="noConversion"/>
  </si>
  <si>
    <t>this index has the highest wtd sharpe, but at big discount</t>
    <phoneticPr fontId="1" type="noConversion"/>
  </si>
  <si>
    <t>discount slowly getting bigger</t>
    <phoneticPr fontId="1" type="noConversion"/>
  </si>
  <si>
    <t>12 days of dropping in a row</t>
    <phoneticPr fontId="1" type="noConversion"/>
  </si>
  <si>
    <t>rmb accerlates upward</t>
    <phoneticPr fontId="1" type="noConversion"/>
  </si>
  <si>
    <t>etf up 5% this week</t>
    <phoneticPr fontId="1" type="noConversion"/>
  </si>
  <si>
    <t>tradign at persistent premiums</t>
    <phoneticPr fontId="1" type="noConversion"/>
  </si>
  <si>
    <t>massive rebound up, foreign etfs suffer due to fx</t>
    <phoneticPr fontId="1" type="noConversion"/>
  </si>
  <si>
    <t>index down 4 days in row</t>
    <phoneticPr fontId="1" type="noConversion"/>
  </si>
  <si>
    <t>small caps still stronger</t>
    <phoneticPr fontId="1" type="noConversion"/>
  </si>
  <si>
    <t>shsz weak</t>
    <phoneticPr fontId="1" type="noConversion"/>
  </si>
  <si>
    <t>big caps corrected for 1 week</t>
    <phoneticPr fontId="1" type="noConversion"/>
  </si>
  <si>
    <t>correction week</t>
    <phoneticPr fontId="1" type="noConversion"/>
  </si>
  <si>
    <t>etf bullish</t>
    <phoneticPr fontId="1" type="noConversion"/>
  </si>
  <si>
    <t>etf underperformed</t>
    <phoneticPr fontId="1" type="noConversion"/>
  </si>
  <si>
    <t>going back to deep disc again.</t>
    <phoneticPr fontId="1" type="noConversion"/>
  </si>
  <si>
    <t>usd rose for 3 days</t>
    <phoneticPr fontId="1" type="noConversion"/>
  </si>
  <si>
    <t>ETF suffer due to fx</t>
    <phoneticPr fontId="1" type="noConversion"/>
  </si>
  <si>
    <t>small caps down this week</t>
    <phoneticPr fontId="1" type="noConversion"/>
  </si>
  <si>
    <t>USD rebounded 50 bps this week</t>
    <phoneticPr fontId="1" type="noConversion"/>
  </si>
  <si>
    <t>index up 0.7%</t>
    <phoneticPr fontId="1" type="noConversion"/>
  </si>
  <si>
    <t>cyb down -50 bps</t>
    <phoneticPr fontId="1" type="noConversion"/>
  </si>
  <si>
    <t>hs flat</t>
    <phoneticPr fontId="1" type="noConversion"/>
  </si>
  <si>
    <t>index down</t>
    <phoneticPr fontId="1" type="noConversion"/>
  </si>
  <si>
    <t>bear market territory now</t>
    <phoneticPr fontId="1" type="noConversion"/>
  </si>
  <si>
    <t>more disc than previously</t>
    <phoneticPr fontId="1" type="noConversion"/>
  </si>
  <si>
    <t>small caps still over ashr</t>
    <phoneticPr fontId="1" type="noConversion"/>
  </si>
  <si>
    <t>fx continues to rebound (after pboc showed stance to stop manipulation of fx)</t>
    <phoneticPr fontId="1" type="noConversion"/>
  </si>
  <si>
    <t>11937.02 is the settlement price of the sep futures.</t>
    <phoneticPr fontId="1" type="noConversion"/>
  </si>
  <si>
    <t>still no love for big caps</t>
    <phoneticPr fontId="1" type="noConversion"/>
  </si>
  <si>
    <t>super low vol this week</t>
    <phoneticPr fontId="1" type="noConversion"/>
  </si>
  <si>
    <t>USD massively higher</t>
    <phoneticPr fontId="1" type="noConversion"/>
  </si>
  <si>
    <t>china closed. US rising.</t>
    <phoneticPr fontId="1" type="noConversion"/>
  </si>
  <si>
    <t>ETFs going crazy every national holiday</t>
    <phoneticPr fontId="1" type="noConversion"/>
  </si>
  <si>
    <t>HK up 3%, quite incredible</t>
    <phoneticPr fontId="1" type="noConversion"/>
  </si>
  <si>
    <t>Big caps at 2% premium. Up 2.6% wtd</t>
    <phoneticPr fontId="1" type="noConversion"/>
  </si>
  <si>
    <t>HK up 4.5% this week</t>
    <phoneticPr fontId="1" type="noConversion"/>
  </si>
  <si>
    <t>at 3% premium already</t>
    <phoneticPr fontId="1" type="noConversion"/>
  </si>
  <si>
    <t>HK closed for mid autumn</t>
    <phoneticPr fontId="1" type="noConversion"/>
  </si>
  <si>
    <t>ETF rose 6%.</t>
    <phoneticPr fontId="1" type="noConversion"/>
  </si>
  <si>
    <t>ETF rose again. 3% prem</t>
    <phoneticPr fontId="1" type="noConversion"/>
  </si>
  <si>
    <t>3% prem of ETFs</t>
    <phoneticPr fontId="1" type="noConversion"/>
  </si>
  <si>
    <t>rmb flat this week</t>
    <phoneticPr fontId="1" type="noConversion"/>
  </si>
  <si>
    <t>ETF rose 4% wtd</t>
    <phoneticPr fontId="1" type="noConversion"/>
  </si>
  <si>
    <t>2.4% premium for small caps</t>
    <phoneticPr fontId="1" type="noConversion"/>
  </si>
  <si>
    <t xml:space="preserve">2.6% premium for big caps </t>
    <phoneticPr fontId="1" type="noConversion"/>
  </si>
  <si>
    <t>2.8% premium for big caps</t>
    <phoneticPr fontId="1" type="noConversion"/>
  </si>
  <si>
    <t>3.4% premium for cyb</t>
    <phoneticPr fontId="1" type="noConversion"/>
  </si>
  <si>
    <t>index only up 1.2%, rmb up 0.5%, that's 0.9% premium, ETF gave back 0.7 leaving 0.2.</t>
    <phoneticPr fontId="1" type="noConversion"/>
  </si>
  <si>
    <t>all premium was killed.  Index+FX was 1.8%</t>
    <phoneticPr fontId="1" type="noConversion"/>
  </si>
  <si>
    <t>flat now</t>
    <phoneticPr fontId="1" type="noConversion"/>
  </si>
  <si>
    <t xml:space="preserve">rmb up big on this day. Inc the NAV of all ETFs. </t>
    <phoneticPr fontId="1" type="noConversion"/>
  </si>
  <si>
    <t>FX up 75 bps, pd didn't change</t>
    <phoneticPr fontId="1" type="noConversion"/>
  </si>
  <si>
    <t>flat</t>
    <phoneticPr fontId="1" type="noConversion"/>
  </si>
  <si>
    <t>discount first time in a week</t>
    <phoneticPr fontId="1" type="noConversion"/>
  </si>
  <si>
    <t>from oct.1, ETF up 3.3%, index up 1.7%, FX up 1.2, P up 0.4</t>
    <phoneticPr fontId="1" type="noConversion"/>
  </si>
  <si>
    <t>big premium there</t>
    <phoneticPr fontId="1" type="noConversion"/>
  </si>
  <si>
    <t>this week hk is down. Last week too aggressive</t>
    <phoneticPr fontId="1" type="noConversion"/>
  </si>
  <si>
    <t>XU stably up (2% this week)</t>
    <phoneticPr fontId="1" type="noConversion"/>
  </si>
  <si>
    <t>up 4 days in a row, 2.5%</t>
    <phoneticPr fontId="1" type="noConversion"/>
  </si>
  <si>
    <t>still at a premium</t>
    <phoneticPr fontId="1" type="noConversion"/>
  </si>
  <si>
    <t>bullish</t>
    <phoneticPr fontId="1" type="noConversion"/>
  </si>
  <si>
    <t>wtd: fx up 1%, index up 2.5%, premium reduced by 3.3%.</t>
    <phoneticPr fontId="1" type="noConversion"/>
  </si>
  <si>
    <t>rmb not doing much</t>
    <phoneticPr fontId="1" type="noConversion"/>
  </si>
  <si>
    <t>not doin gmuch</t>
    <phoneticPr fontId="1" type="noConversion"/>
  </si>
  <si>
    <t>rmb going nuts, boosting ETFs again</t>
    <phoneticPr fontId="1" type="noConversion"/>
  </si>
  <si>
    <t>rmb up more than 1% this week</t>
    <phoneticPr fontId="1" type="noConversion"/>
  </si>
  <si>
    <t>etf flat</t>
    <phoneticPr fontId="1" type="noConversion"/>
  </si>
  <si>
    <t>index up 2.2%, etf 1.4%, fx up 1.3%</t>
    <phoneticPr fontId="1" type="noConversion"/>
  </si>
  <si>
    <t>big drop</t>
    <phoneticPr fontId="1" type="noConversion"/>
  </si>
  <si>
    <t>still some premium</t>
    <phoneticPr fontId="1" type="noConversion"/>
  </si>
  <si>
    <t>most premium gone</t>
    <phoneticPr fontId="1" type="noConversion"/>
  </si>
  <si>
    <t>pmco down 2 days in a row</t>
    <phoneticPr fontId="1" type="noConversion"/>
  </si>
  <si>
    <t>rmb down fast 60 bps this week</t>
    <phoneticPr fontId="1" type="noConversion"/>
  </si>
  <si>
    <t>usd climbing back 3 days in a row</t>
    <phoneticPr fontId="1" type="noConversion"/>
  </si>
  <si>
    <t>pmco compensation</t>
    <phoneticPr fontId="1" type="noConversion"/>
  </si>
  <si>
    <t>flat since national holidays</t>
    <phoneticPr fontId="1" type="noConversion"/>
  </si>
  <si>
    <t>no down day for more than 1 week, up 4% since national holidays, ETF in discount due to FX pressure</t>
    <phoneticPr fontId="1" type="noConversion"/>
  </si>
  <si>
    <t>small caps down</t>
    <phoneticPr fontId="1" type="noConversion"/>
  </si>
  <si>
    <t>hushen up 3%</t>
    <phoneticPr fontId="1" type="noConversion"/>
  </si>
  <si>
    <t>so far, index up 1.6%, fx -0.7%, pd down -1.2%. Net etf down.</t>
    <phoneticPr fontId="1" type="noConversion"/>
  </si>
  <si>
    <t>usd up 70 bps this week (US is always the most up to date every morning)</t>
    <phoneticPr fontId="1" type="noConversion"/>
  </si>
  <si>
    <t>pd drastically went down 1%.</t>
    <phoneticPr fontId="1" type="noConversion"/>
  </si>
  <si>
    <t>fxi holding on tight</t>
    <phoneticPr fontId="1" type="noConversion"/>
  </si>
  <si>
    <t>small caps holding on well, cyb down 4 days in row</t>
    <phoneticPr fontId="1" type="noConversion"/>
  </si>
  <si>
    <t>rmb down 0.85% this week</t>
    <phoneticPr fontId="1" type="noConversion"/>
  </si>
  <si>
    <t>index flat, rmb down -0.8%, premium lessened by 30 bps</t>
    <phoneticPr fontId="1" type="noConversion"/>
  </si>
  <si>
    <t>rmb down -0.65%, index up 0.15%, prem -0.3 , (implied rmb move is -1%)</t>
    <phoneticPr fontId="1" type="noConversion"/>
  </si>
  <si>
    <t>implied fx move is rmb +0.9% which is wrong. NAV is not trustworthy here</t>
    <phoneticPr fontId="1" type="noConversion"/>
  </si>
  <si>
    <t>overnight dropped even more</t>
    <phoneticPr fontId="1" type="noConversion"/>
  </si>
  <si>
    <t>rmb -0.21%, index +0.1%, pd -0.49%</t>
    <phoneticPr fontId="1" type="noConversion"/>
  </si>
  <si>
    <t>hk has been flat after the national holiday rally</t>
    <phoneticPr fontId="1" type="noConversion"/>
  </si>
  <si>
    <t>pd + 0.6%</t>
    <phoneticPr fontId="1" type="noConversion"/>
  </si>
  <si>
    <t>broke 3400</t>
    <phoneticPr fontId="1" type="noConversion"/>
  </si>
  <si>
    <t>sh000001</t>
  </si>
  <si>
    <t>sz399006</t>
  </si>
  <si>
    <t>sz399001</t>
  </si>
  <si>
    <t>sh000905</t>
  </si>
  <si>
    <t>sh000016</t>
  </si>
  <si>
    <t>BOCFX</t>
  </si>
  <si>
    <t>AmOpen</t>
  </si>
  <si>
    <t>usd rose 0.36%</t>
    <phoneticPr fontId="1" type="noConversion"/>
  </si>
  <si>
    <t>index 2.4%, fx -0.36%, pd+0.33%. ETF +2.4%</t>
    <phoneticPr fontId="1" type="noConversion"/>
  </si>
  <si>
    <t>US pd +0.3%</t>
    <phoneticPr fontId="1" type="noConversion"/>
  </si>
  <si>
    <t>this week index -0.73 fx +0.16 pd -0.62, ETF -1.2</t>
    <phoneticPr fontId="1" type="noConversion"/>
  </si>
  <si>
    <t xml:space="preserve">USD massively up on Friday and makes up for the losses wtd. </t>
    <phoneticPr fontId="1" type="noConversion"/>
  </si>
  <si>
    <t>this week index flat, pd -0.37, implied fx +0.54, etf +0.14. FX fri aftermarket will cost another 20 bps from etf</t>
    <phoneticPr fontId="1" type="noConversion"/>
  </si>
  <si>
    <t>index -3.1%, pd -0.2%, fx +0.2%</t>
    <phoneticPr fontId="1" type="noConversion"/>
  </si>
  <si>
    <t>index +0.91%, PD +0.05%, FX -0.36%,  ETF +0.61%</t>
    <phoneticPr fontId="1" type="noConversion"/>
  </si>
  <si>
    <t>p up 0.4%</t>
    <phoneticPr fontId="1" type="noConversion"/>
  </si>
  <si>
    <t>fx +0.2, pd +0.3</t>
    <phoneticPr fontId="1" type="noConversion"/>
  </si>
  <si>
    <t>pd up 0.7%</t>
    <phoneticPr fontId="1" type="noConversion"/>
  </si>
  <si>
    <t>fxi pd down 1%</t>
    <phoneticPr fontId="1" type="noConversion"/>
  </si>
  <si>
    <t>pd up 0.4%, fx up 0.2%</t>
    <phoneticPr fontId="1" type="noConversion"/>
  </si>
  <si>
    <t>up 6% in oct, pd unchg, fx +0.7%</t>
    <phoneticPr fontId="1" type="noConversion"/>
  </si>
  <si>
    <t>sep: ETF -1%, index -1%</t>
    <phoneticPr fontId="1" type="noConversion"/>
  </si>
  <si>
    <t>pmco makes next day good to trade</t>
    <phoneticPr fontId="1" type="noConversion"/>
  </si>
  <si>
    <t>rmb flat this week so far</t>
    <phoneticPr fontId="1" type="noConversion"/>
  </si>
  <si>
    <t>small caps up 4 days in a row</t>
    <phoneticPr fontId="1" type="noConversion"/>
  </si>
  <si>
    <t>index up 2% wtd</t>
    <phoneticPr fontId="1" type="noConversion"/>
  </si>
  <si>
    <t>constructed fx incorrect</t>
    <phoneticPr fontId="1" type="noConversion"/>
  </si>
  <si>
    <t>index +2.9%, FX -0.3%, pd +0.5, ETF + 3.1%</t>
    <phoneticPr fontId="1" type="noConversion"/>
  </si>
  <si>
    <t>market up 1.7% this week.</t>
    <phoneticPr fontId="1" type="noConversion"/>
  </si>
  <si>
    <t>index +3.3%, pd+0.1,fx -0.3%, ETF +3.1%</t>
    <phoneticPr fontId="1" type="noConversion"/>
  </si>
  <si>
    <t>USD up 0.35% this week</t>
    <phoneticPr fontId="1" type="noConversion"/>
  </si>
  <si>
    <t>pd dropped a bit.</t>
    <phoneticPr fontId="1" type="noConversion"/>
  </si>
  <si>
    <t>up 1.8% week</t>
    <phoneticPr fontId="1" type="noConversion"/>
  </si>
  <si>
    <t>up 0.39%</t>
    <phoneticPr fontId="1" type="noConversion"/>
  </si>
  <si>
    <t>up 0.19%</t>
    <phoneticPr fontId="1" type="noConversion"/>
  </si>
  <si>
    <t>decent rebound of hk. Up 0.35%</t>
    <phoneticPr fontId="1" type="noConversion"/>
  </si>
  <si>
    <t xml:space="preserve">fx +0.27%, pd -0.5%, </t>
    <phoneticPr fontId="1" type="noConversion"/>
  </si>
  <si>
    <t>rmb up big 0.3%</t>
    <phoneticPr fontId="1" type="noConversion"/>
  </si>
  <si>
    <t>down 2 days</t>
    <phoneticPr fontId="1" type="noConversion"/>
  </si>
  <si>
    <t>pd -0.2%. Adjustment will continue</t>
    <phoneticPr fontId="1" type="noConversion"/>
  </si>
  <si>
    <t>pd +0.77. ETF pd was incorrect.</t>
    <phoneticPr fontId="1" type="noConversion"/>
  </si>
  <si>
    <t>pd +1.1</t>
    <phoneticPr fontId="1" type="noConversion"/>
  </si>
  <si>
    <t>pd + 0.6%</t>
    <phoneticPr fontId="1" type="noConversion"/>
  </si>
  <si>
    <t>rmb up 0.4% this week</t>
    <phoneticPr fontId="1" type="noConversion"/>
  </si>
  <si>
    <t>index+2.3%, fx +0.14%, pd -0.4%, +1.9%</t>
    <phoneticPr fontId="1" type="noConversion"/>
  </si>
  <si>
    <t>rmb up 30 bps, pd up 0.62 bps</t>
    <phoneticPr fontId="1" type="noConversion"/>
  </si>
  <si>
    <t>on the back of tencent</t>
    <phoneticPr fontId="1" type="noConversion"/>
  </si>
  <si>
    <t>rmb up 2 days in a row for 0.7%</t>
    <phoneticPr fontId="1" type="noConversion"/>
  </si>
  <si>
    <t>fx +0.4%, pd -0.66%, index +0.2%</t>
    <phoneticPr fontId="1" type="noConversion"/>
  </si>
  <si>
    <t>owed pnl drops significantly</t>
    <phoneticPr fontId="1" type="noConversion"/>
  </si>
  <si>
    <t>US closed</t>
    <phoneticPr fontId="1" type="noConversion"/>
  </si>
  <si>
    <t>rmb up 3 days in a row</t>
    <phoneticPr fontId="1" type="noConversion"/>
  </si>
  <si>
    <t>pd -0.4%, fx +0.3%</t>
    <phoneticPr fontId="1" type="noConversion"/>
  </si>
  <si>
    <t>fx +0.3%, pd -0.4%</t>
    <phoneticPr fontId="1" type="noConversion"/>
  </si>
  <si>
    <t>fx +0.4, pd -0.6</t>
    <phoneticPr fontId="1" type="noConversion"/>
  </si>
  <si>
    <t>closed for thanksgiving</t>
    <phoneticPr fontId="1" type="noConversion"/>
  </si>
  <si>
    <t>index up 0.5% this week, fx up 0.7%, pd +0.5%</t>
    <phoneticPr fontId="1" type="noConversion"/>
  </si>
  <si>
    <t>index -0.34%, fx +0.7%, pd +0.2%, ETF +0.6%</t>
    <phoneticPr fontId="1" type="noConversion"/>
  </si>
  <si>
    <t>rmb up 0.7% this week</t>
    <phoneticPr fontId="1" type="noConversion"/>
  </si>
  <si>
    <t>Index down 4% since last thurs</t>
    <phoneticPr fontId="1" type="noConversion"/>
  </si>
  <si>
    <t>hk in discount</t>
    <phoneticPr fontId="1" type="noConversion"/>
  </si>
  <si>
    <t>Fut down -1.5% so far</t>
    <phoneticPr fontId="1" type="noConversion"/>
  </si>
  <si>
    <t>index down 3% so far</t>
    <phoneticPr fontId="1" type="noConversion"/>
  </si>
  <si>
    <t xml:space="preserve">fx flat this week </t>
    <phoneticPr fontId="1" type="noConversion"/>
  </si>
  <si>
    <t>index down 3.6%</t>
    <phoneticPr fontId="1" type="noConversion"/>
  </si>
  <si>
    <t>week -2.6%. Fri fx +0.25%, pd -1.1%, index -0.2%, ETF -1%</t>
    <phoneticPr fontId="1" type="noConversion"/>
  </si>
  <si>
    <t>ends week flat.</t>
    <phoneticPr fontId="1" type="noConversion"/>
  </si>
  <si>
    <t>cyb up 1.2% on week.</t>
    <phoneticPr fontId="1" type="noConversion"/>
  </si>
  <si>
    <t>5 days down in a row -3.7%</t>
    <phoneticPr fontId="1" type="noConversion"/>
  </si>
  <si>
    <t>index -2.6%, prem -0.3%, fx -0.4%, etf -3.3%</t>
    <phoneticPr fontId="1" type="noConversion"/>
  </si>
  <si>
    <t>pd +0.4, fx-0.4, index +1.3. Small caps are expected more bullish over biggies.</t>
    <phoneticPr fontId="1" type="noConversion"/>
  </si>
  <si>
    <t>pd +0.2%</t>
    <phoneticPr fontId="1" type="noConversion"/>
  </si>
  <si>
    <t>USD up 0.4 this week</t>
    <phoneticPr fontId="1" type="noConversion"/>
  </si>
  <si>
    <t>down -1.4% wtd 4 days in row. PMCO was flat. Didn't warrant trading. Loss in AMCO won't be compensated.</t>
    <phoneticPr fontId="1" type="noConversion"/>
  </si>
  <si>
    <t xml:space="preserve">pd to flat. </t>
    <phoneticPr fontId="1" type="noConversion"/>
  </si>
  <si>
    <t>pd to flat</t>
    <phoneticPr fontId="1" type="noConversion"/>
  </si>
  <si>
    <t>USD up 0.4% this week</t>
    <phoneticPr fontId="1" type="noConversion"/>
  </si>
  <si>
    <t>relatively flat wtd</t>
    <phoneticPr fontId="1" type="noConversion"/>
  </si>
  <si>
    <t>need to cut today's position to avoid pmco</t>
    <phoneticPr fontId="1" type="noConversion"/>
  </si>
  <si>
    <t>rmb up 0.2% this week</t>
    <phoneticPr fontId="1" type="noConversion"/>
  </si>
  <si>
    <t>pmco flat, hold pos</t>
    <phoneticPr fontId="1" type="noConversion"/>
  </si>
  <si>
    <t>rmb up 0.2% this week</t>
    <phoneticPr fontId="1" type="noConversion"/>
  </si>
  <si>
    <t>volatile week index/etf down 1%</t>
    <phoneticPr fontId="1" type="noConversion"/>
  </si>
  <si>
    <t>pmco up 0.6% on week, am -1%. Trend pnl has been overwhelmingly negative</t>
    <phoneticPr fontId="1" type="noConversion"/>
  </si>
  <si>
    <t>need to sell some back at open</t>
    <phoneticPr fontId="1" type="noConversion"/>
  </si>
  <si>
    <t>trend +0.4%, owing 0.5%</t>
    <phoneticPr fontId="1" type="noConversion"/>
  </si>
  <si>
    <t>big caps up 3.3 wtd</t>
    <phoneticPr fontId="1" type="noConversion"/>
  </si>
  <si>
    <t>Strange pd, dividend 0.32</t>
    <phoneticPr fontId="1" type="noConversion"/>
  </si>
  <si>
    <t>dividend</t>
    <phoneticPr fontId="1" type="noConversion"/>
  </si>
  <si>
    <t>Dividend</t>
    <phoneticPr fontId="1" type="noConversion"/>
  </si>
  <si>
    <t>0.27 rmb div</t>
    <phoneticPr fontId="1" type="noConversion"/>
  </si>
  <si>
    <t>rmb up +0.64%</t>
    <phoneticPr fontId="1" type="noConversion"/>
  </si>
  <si>
    <t>Dividend</t>
    <phoneticPr fontId="1" type="noConversion"/>
  </si>
  <si>
    <t>note div distribution ex date</t>
    <phoneticPr fontId="1" type="noConversion"/>
  </si>
  <si>
    <t>US closed</t>
    <phoneticPr fontId="1" type="noConversion"/>
  </si>
  <si>
    <t>Trend pnl turns negative</t>
    <phoneticPr fontId="1" type="noConversion"/>
  </si>
  <si>
    <t>pm rebounded. Cut pos today.</t>
    <phoneticPr fontId="1" type="noConversion"/>
  </si>
  <si>
    <t>Dec expiry of futures level: 13195.17</t>
    <phoneticPr fontId="1" type="noConversion"/>
  </si>
  <si>
    <t>rmb moving up very rapidly</t>
    <phoneticPr fontId="1" type="noConversion"/>
  </si>
  <si>
    <t>fx up 32 bps</t>
    <phoneticPr fontId="1" type="noConversion"/>
  </si>
  <si>
    <t>pd +0.5%, fx +0.3%, overall +2.5%. ETF up 40% since 2017.</t>
    <phoneticPr fontId="1" type="noConversion"/>
  </si>
  <si>
    <t>pmcl tradable.</t>
    <phoneticPr fontId="1" type="noConversion"/>
  </si>
  <si>
    <t>rmb broke through 6.5</t>
    <phoneticPr fontId="1" type="noConversion"/>
  </si>
  <si>
    <t>rose 65% in 2 years. Index up 46%.</t>
    <phoneticPr fontId="1" type="noConversion"/>
  </si>
  <si>
    <t>market rallied 5% from lows in dec (600 fut points) Dec index was only up 1%. Funds aggressively building pos.</t>
    <phoneticPr fontId="1" type="noConversion"/>
  </si>
  <si>
    <t>Since rebound on dec 28, trend pnl every &gt; 0, sum 3.6%. PM pnl sum to 0.6%. In periods like this, trend pnl is the only thing making money.</t>
    <phoneticPr fontId="1" type="noConversion"/>
  </si>
  <si>
    <t>erasing rmb gains from beginning of this year</t>
    <phoneticPr fontId="1" type="noConversion"/>
  </si>
  <si>
    <t>back to below 6.5</t>
    <phoneticPr fontId="1" type="noConversion"/>
  </si>
  <si>
    <t>rmb further advances</t>
    <phoneticPr fontId="1" type="noConversion"/>
  </si>
  <si>
    <t xml:space="preserve">etf up 12% in a streak. </t>
    <phoneticPr fontId="1" type="noConversion"/>
  </si>
  <si>
    <t>rmb almost breaking 6.4</t>
    <phoneticPr fontId="1" type="noConversion"/>
  </si>
  <si>
    <t>wtd down 2%</t>
    <phoneticPr fontId="1" type="noConversion"/>
  </si>
  <si>
    <t>wtd up 1.4%</t>
    <phoneticPr fontId="1" type="noConversion"/>
  </si>
  <si>
    <t>cyb down -3%</t>
    <phoneticPr fontId="1" type="noConversion"/>
  </si>
  <si>
    <t>fxi rallied 10% on year open. Rallied 60% from feb 2016. Wtd up 4%</t>
    <phoneticPr fontId="1" type="noConversion"/>
  </si>
  <si>
    <t>week up 1.4%</t>
    <phoneticPr fontId="1" type="noConversion"/>
  </si>
  <si>
    <t>index wtd +3%</t>
    <phoneticPr fontId="1" type="noConversion"/>
  </si>
  <si>
    <t>up 11% ytd</t>
    <phoneticPr fontId="1" type="noConversion"/>
  </si>
  <si>
    <t>breaking 6.4</t>
    <phoneticPr fontId="1" type="noConversion"/>
  </si>
  <si>
    <t>cyb PD up 0.3%</t>
    <phoneticPr fontId="1" type="noConversion"/>
  </si>
  <si>
    <t>pmco still up</t>
    <phoneticPr fontId="1" type="noConversion"/>
  </si>
  <si>
    <t>rmb about to break 6.35, up 2.5% ytd</t>
    <phoneticPr fontId="1" type="noConversion"/>
  </si>
  <si>
    <t>up 11% ytd, etf up 14%</t>
    <phoneticPr fontId="1" type="noConversion"/>
  </si>
  <si>
    <t>rmb breaking 6.3</t>
    <phoneticPr fontId="1" type="noConversion"/>
  </si>
  <si>
    <t>rmb up 1.2% on week</t>
    <phoneticPr fontId="1" type="noConversion"/>
  </si>
  <si>
    <t>index up 2% wtd</t>
    <phoneticPr fontId="1" type="noConversion"/>
  </si>
  <si>
    <t>index up 2%, etf up 3.8%. Ytd ETF up 15%</t>
    <phoneticPr fontId="1" type="noConversion"/>
  </si>
  <si>
    <t>index up 5% on week</t>
    <phoneticPr fontId="1" type="noConversion"/>
  </si>
  <si>
    <t>etf up 12% ytd</t>
    <phoneticPr fontId="1" type="noConversion"/>
  </si>
  <si>
    <t>ETF up 3.7% on week</t>
    <phoneticPr fontId="1" type="noConversion"/>
  </si>
  <si>
    <t>ETF up 2%</t>
    <phoneticPr fontId="1" type="noConversion"/>
  </si>
  <si>
    <t>pd erased</t>
    <phoneticPr fontId="1" type="noConversion"/>
  </si>
  <si>
    <t>pm is tradable on tues</t>
    <phoneticPr fontId="1" type="noConversion"/>
  </si>
  <si>
    <t>index down 3.6% this week. Ytd still up 7.78%. I am already down on year. Shows that market timing will result on buying at the top. Keep positioning constant is key.</t>
    <phoneticPr fontId="1" type="noConversion"/>
  </si>
  <si>
    <t>ytd up 12%</t>
    <phoneticPr fontId="1" type="noConversion"/>
  </si>
  <si>
    <t>cyb down 5% wtd</t>
    <phoneticPr fontId="1" type="noConversion"/>
  </si>
  <si>
    <t>wtd down 2%</t>
    <phoneticPr fontId="1" type="noConversion"/>
  </si>
  <si>
    <t>70 bps discount</t>
    <phoneticPr fontId="1" type="noConversion"/>
  </si>
  <si>
    <t>rmb stable this week. USD up 40 bps.</t>
    <phoneticPr fontId="1" type="noConversion"/>
  </si>
  <si>
    <t>US crashed overnight down 2.5%. PD @ -1.2%</t>
    <phoneticPr fontId="1" type="noConversion"/>
  </si>
  <si>
    <t>futures closed @ -1% discount (14420 vs. 14570 cash). Pretty big level of PD. Entered a few futures to take advantage of confusion period normalization</t>
    <phoneticPr fontId="1" type="noConversion"/>
  </si>
  <si>
    <t>discount getting bigger</t>
    <phoneticPr fontId="1" type="noConversion"/>
  </si>
  <si>
    <t>fxi 4% discount</t>
    <phoneticPr fontId="1" type="noConversion"/>
  </si>
  <si>
    <t>rmb up 44 bps</t>
    <phoneticPr fontId="1" type="noConversion"/>
  </si>
  <si>
    <t>just a bit of premium not much</t>
    <phoneticPr fontId="1" type="noConversion"/>
  </si>
  <si>
    <t>small caps at a bigger premium</t>
    <phoneticPr fontId="1" type="noConversion"/>
  </si>
  <si>
    <t>index down 7% in 8 days</t>
    <phoneticPr fontId="1" type="noConversion"/>
  </si>
  <si>
    <t>usd starts to rebound</t>
    <phoneticPr fontId="1" type="noConversion"/>
  </si>
  <si>
    <t>big caps expected to crash</t>
    <phoneticPr fontId="1" type="noConversion"/>
  </si>
  <si>
    <t>rally was too greedy at the beginning of the year. Risk dissolution was necessary. In any given rally, 80% will lose money</t>
    <phoneticPr fontId="1" type="noConversion"/>
  </si>
  <si>
    <t>USD drastically up</t>
    <phoneticPr fontId="1" type="noConversion"/>
  </si>
  <si>
    <t>index expected to go down -2.7%. ETF down 13% since end of Jan.</t>
    <phoneticPr fontId="1" type="noConversion"/>
  </si>
  <si>
    <t>Small caps only expected to be down 40 bps.</t>
    <phoneticPr fontId="1" type="noConversion"/>
  </si>
  <si>
    <t>FXI expected to go down 4%</t>
    <phoneticPr fontId="1" type="noConversion"/>
  </si>
  <si>
    <t>fx vol up. USD flat at 6.3</t>
    <phoneticPr fontId="1" type="noConversion"/>
  </si>
  <si>
    <t>index down 14%</t>
    <phoneticPr fontId="1" type="noConversion"/>
  </si>
  <si>
    <t>index down -13% for 2 weeks</t>
    <phoneticPr fontId="1" type="noConversion"/>
  </si>
  <si>
    <t>down -12% in one week</t>
    <phoneticPr fontId="1" type="noConversion"/>
  </si>
  <si>
    <t>small premium again</t>
    <phoneticPr fontId="1" type="noConversion"/>
  </si>
  <si>
    <t>sentiment recovering</t>
    <phoneticPr fontId="1" type="noConversion"/>
  </si>
  <si>
    <t>CNY premium</t>
    <phoneticPr fontId="1" type="noConversion"/>
  </si>
  <si>
    <t>China closed. ETF @ 2.3% premium</t>
    <phoneticPr fontId="1" type="noConversion"/>
  </si>
  <si>
    <t>Small caps at 3% premium</t>
    <phoneticPr fontId="1" type="noConversion"/>
  </si>
  <si>
    <t>1.3% prem</t>
    <phoneticPr fontId="1" type="noConversion"/>
  </si>
  <si>
    <t>big caps 2% premium</t>
    <phoneticPr fontId="1" type="noConversion"/>
  </si>
  <si>
    <t>USD down</t>
    <phoneticPr fontId="1" type="noConversion"/>
  </si>
  <si>
    <t>hk closed for cny</t>
    <phoneticPr fontId="1" type="noConversion"/>
  </si>
  <si>
    <t>closed the week up 7%</t>
    <phoneticPr fontId="1" type="noConversion"/>
  </si>
  <si>
    <t>closed the week at 2.7% P</t>
    <phoneticPr fontId="1" type="noConversion"/>
  </si>
  <si>
    <t>only at 1% premium. Fut trading at 1% premium as well</t>
    <phoneticPr fontId="1" type="noConversion"/>
  </si>
  <si>
    <t>USD rebounds for 1%</t>
    <phoneticPr fontId="1" type="noConversion"/>
  </si>
  <si>
    <t>1.9% prem before china opens</t>
    <phoneticPr fontId="1" type="noConversion"/>
  </si>
  <si>
    <t>2.7% prem before china reopens</t>
    <phoneticPr fontId="1" type="noConversion"/>
  </si>
  <si>
    <t>fut at 2% prem</t>
    <phoneticPr fontId="1" type="noConversion"/>
  </si>
  <si>
    <t>30 bps premium for fri</t>
    <phoneticPr fontId="1" type="noConversion"/>
  </si>
  <si>
    <t>closed the week down 13%. Strong trend continuation. 10 trading days can cause a loss of 12%, be wary.</t>
    <phoneticPr fontId="1" type="noConversion"/>
  </si>
  <si>
    <t>hk closed</t>
    <phoneticPr fontId="1" type="noConversion"/>
  </si>
  <si>
    <t>up 1.6% on week</t>
    <phoneticPr fontId="1" type="noConversion"/>
  </si>
  <si>
    <t>cny up 2.6%</t>
    <phoneticPr fontId="1" type="noConversion"/>
  </si>
  <si>
    <t>80 bps premium</t>
    <phoneticPr fontId="1" type="noConversion"/>
  </si>
  <si>
    <t>USD got crushed 50 bps</t>
    <phoneticPr fontId="1" type="noConversion"/>
  </si>
  <si>
    <t>PD -2.8%</t>
    <phoneticPr fontId="1" type="noConversion"/>
  </si>
  <si>
    <t>pd -1.8%, FX -50bps</t>
    <phoneticPr fontId="1" type="noConversion"/>
  </si>
  <si>
    <t>cash -0.9 FX flat PD -0.2</t>
    <phoneticPr fontId="1" type="noConversion"/>
  </si>
  <si>
    <t>USD strength continues</t>
    <phoneticPr fontId="1" type="noConversion"/>
  </si>
  <si>
    <t>wtd down -1.3%</t>
    <phoneticPr fontId="1" type="noConversion"/>
  </si>
  <si>
    <t>feb down -7.8%</t>
    <phoneticPr fontId="1" type="noConversion"/>
  </si>
  <si>
    <t xml:space="preserve">small caps rose 2.7% </t>
    <phoneticPr fontId="1" type="noConversion"/>
  </si>
  <si>
    <t>cyb rose 6%</t>
    <phoneticPr fontId="1" type="noConversion"/>
  </si>
  <si>
    <t>hk down -4%</t>
    <phoneticPr fontId="1" type="noConversion"/>
  </si>
  <si>
    <t>index -3.2%</t>
    <phoneticPr fontId="1" type="noConversion"/>
  </si>
  <si>
    <t>weekly fx is flat</t>
    <phoneticPr fontId="1" type="noConversion"/>
  </si>
  <si>
    <t>week: opc -1.9%, am: +0.65% pmco +0.14%</t>
    <phoneticPr fontId="1" type="noConversion"/>
  </si>
  <si>
    <t>opc: 2.2%. AMCO: 2.2%, pmco: 0.6%</t>
    <phoneticPr fontId="1" type="noConversion"/>
  </si>
  <si>
    <t>small caps @ 1% premium</t>
    <phoneticPr fontId="1" type="noConversion"/>
  </si>
  <si>
    <t>hk @ 2% premium</t>
    <phoneticPr fontId="1" type="noConversion"/>
  </si>
  <si>
    <t>no premium</t>
    <phoneticPr fontId="1" type="noConversion"/>
  </si>
  <si>
    <t>moving around 6.3</t>
    <phoneticPr fontId="1" type="noConversion"/>
  </si>
  <si>
    <t>ytd rallied 1%, US has no expectations for china today</t>
    <phoneticPr fontId="1" type="noConversion"/>
  </si>
  <si>
    <t>Usd flat this week</t>
    <phoneticPr fontId="1" type="noConversion"/>
  </si>
  <si>
    <t>week up 1.6%</t>
    <phoneticPr fontId="1" type="noConversion"/>
  </si>
  <si>
    <t>flat premium</t>
    <phoneticPr fontId="1" type="noConversion"/>
  </si>
  <si>
    <t>low percentile close, negative pm, wed tradable</t>
    <phoneticPr fontId="1" type="noConversion"/>
  </si>
  <si>
    <t xml:space="preserve">Fxi continues to drop after market. </t>
    <phoneticPr fontId="1" type="noConversion"/>
  </si>
  <si>
    <t>1% discount</t>
    <phoneticPr fontId="1" type="noConversion"/>
  </si>
  <si>
    <t xml:space="preserve">Wed pm didn't rebound well. </t>
    <phoneticPr fontId="1" type="noConversion"/>
  </si>
  <si>
    <t>fxi signals loss pre market</t>
    <phoneticPr fontId="1" type="noConversion"/>
  </si>
  <si>
    <t>flat this week</t>
    <phoneticPr fontId="1" type="noConversion"/>
  </si>
  <si>
    <t>flat fx this week</t>
    <phoneticPr fontId="1" type="noConversion"/>
  </si>
  <si>
    <t>small caps finish the week down -1%</t>
    <phoneticPr fontId="1" type="noConversion"/>
  </si>
  <si>
    <t>big cap wtd -1.27%</t>
    <phoneticPr fontId="1" type="noConversion"/>
  </si>
  <si>
    <t xml:space="preserve">closing at a slight discount </t>
    <phoneticPr fontId="1" type="noConversion"/>
  </si>
  <si>
    <t xml:space="preserve">closed at lowest percentile. Cover some short pos. </t>
    <phoneticPr fontId="1" type="noConversion"/>
  </si>
  <si>
    <t>PMCOY+low %Y tradable</t>
    <phoneticPr fontId="1" type="noConversion"/>
  </si>
  <si>
    <t>US down, Monday close high, short</t>
    <phoneticPr fontId="1" type="noConversion"/>
  </si>
  <si>
    <t>1% discount pre market, rose from close to 8am</t>
    <phoneticPr fontId="1" type="noConversion"/>
  </si>
  <si>
    <t>prev 2 days closed at top percentile</t>
    <phoneticPr fontId="1" type="noConversion"/>
  </si>
  <si>
    <t>20 bps premium</t>
    <phoneticPr fontId="1" type="noConversion"/>
  </si>
  <si>
    <t>no aftermarket move.  30 bps premium</t>
    <phoneticPr fontId="1" type="noConversion"/>
  </si>
  <si>
    <t>pm tradable</t>
    <phoneticPr fontId="1" type="noConversion"/>
  </si>
  <si>
    <t>rate hike</t>
    <phoneticPr fontId="1" type="noConversion"/>
  </si>
  <si>
    <t>hk poised to drop another 2%</t>
    <phoneticPr fontId="1" type="noConversion"/>
  </si>
  <si>
    <t>HK NOON</t>
  </si>
  <si>
    <t>HK CLOSE</t>
  </si>
  <si>
    <t>US CLOSE</t>
  </si>
  <si>
    <t>small caps stronger than big caps - only -0.6% discount</t>
    <phoneticPr fontId="1" type="noConversion"/>
  </si>
  <si>
    <t>FXI dropped 10 bps after tues crash</t>
    <phoneticPr fontId="1" type="noConversion"/>
  </si>
  <si>
    <t>small caps up 3%</t>
    <phoneticPr fontId="1" type="noConversion"/>
  </si>
  <si>
    <t>1% premium before open, PD vol way bigger than before</t>
    <phoneticPr fontId="1" type="noConversion"/>
  </si>
  <si>
    <t>HK closed for easter</t>
    <phoneticPr fontId="1" type="noConversion"/>
  </si>
  <si>
    <t>PD vol is high, flipping from neg to pos</t>
    <phoneticPr fontId="1" type="noConversion"/>
  </si>
  <si>
    <t>big caps at 1.8% premium</t>
    <phoneticPr fontId="1" type="noConversion"/>
  </si>
  <si>
    <t>snaps back to discount</t>
    <phoneticPr fontId="1" type="noConversion"/>
  </si>
  <si>
    <t>closing at high percentile - watch out</t>
    <phoneticPr fontId="1" type="noConversion"/>
  </si>
  <si>
    <t>xjp speech</t>
    <phoneticPr fontId="1" type="noConversion"/>
  </si>
  <si>
    <t>60 premium going into wed</t>
    <phoneticPr fontId="1" type="noConversion"/>
  </si>
  <si>
    <t>RMB rosed 50 bps overnight</t>
    <phoneticPr fontId="1" type="noConversion"/>
  </si>
  <si>
    <t>pmco is down but closing P is not low</t>
    <phoneticPr fontId="1" type="noConversion"/>
  </si>
  <si>
    <t>closing percentile is low.</t>
    <phoneticPr fontId="1" type="noConversion"/>
  </si>
  <si>
    <t>rmb up +65 bps</t>
    <phoneticPr fontId="1" type="noConversion"/>
  </si>
  <si>
    <t>index +0.5%. FX +65 bps, PD +25bps</t>
    <phoneticPr fontId="1" type="noConversion"/>
  </si>
  <si>
    <t>Index -1.6, FX -0.2, PD +1%, ETF -0.7%</t>
    <phoneticPr fontId="1" type="noConversion"/>
  </si>
  <si>
    <t>still Premium</t>
    <phoneticPr fontId="1" type="noConversion"/>
  </si>
  <si>
    <t>big pmco rebound - hedge on thurs</t>
    <phoneticPr fontId="1" type="noConversion"/>
  </si>
  <si>
    <t>rmb dropped 50 bps</t>
    <phoneticPr fontId="1" type="noConversion"/>
  </si>
  <si>
    <t xml:space="preserve">flips to positive </t>
    <phoneticPr fontId="1" type="noConversion"/>
  </si>
  <si>
    <t>all of a sudden goes to 1% premium</t>
    <phoneticPr fontId="1" type="noConversion"/>
  </si>
  <si>
    <t>slight premium closing the week.</t>
    <phoneticPr fontId="1" type="noConversion"/>
  </si>
  <si>
    <t>moving into big premium</t>
    <phoneticPr fontId="1" type="noConversion"/>
  </si>
  <si>
    <t>up 4.5% in 2 weeks</t>
    <phoneticPr fontId="1" type="noConversion"/>
  </si>
  <si>
    <t>AmClose</t>
  </si>
  <si>
    <t>AmMax</t>
  </si>
  <si>
    <t>AmMin</t>
  </si>
  <si>
    <t>AmMaxT</t>
  </si>
  <si>
    <t>AmMinT</t>
  </si>
  <si>
    <t>PmOpen</t>
  </si>
  <si>
    <t>Pm1310</t>
  </si>
  <si>
    <t>PmClose</t>
  </si>
  <si>
    <t>PmMax</t>
  </si>
  <si>
    <t>PmMin</t>
  </si>
  <si>
    <t>PmMaxT</t>
  </si>
  <si>
    <t>PmMinT</t>
  </si>
  <si>
    <t>usd up 50 bps</t>
    <phoneticPr fontId="1" type="noConversion"/>
  </si>
  <si>
    <t>USD up fast</t>
    <phoneticPr fontId="1" type="noConversion"/>
  </si>
  <si>
    <t xml:space="preserve">etf only down 3% ytd. </t>
    <phoneticPr fontId="1" type="noConversion"/>
  </si>
  <si>
    <t>index down 5% ytd</t>
    <phoneticPr fontId="1" type="noConversion"/>
  </si>
  <si>
    <t>RMB already down 2% recently surreptitiously</t>
    <phoneticPr fontId="1" type="noConversion"/>
  </si>
  <si>
    <t>persistent premium</t>
    <phoneticPr fontId="1" type="noConversion"/>
  </si>
  <si>
    <t>down on the week</t>
    <phoneticPr fontId="1" type="noConversion"/>
  </si>
  <si>
    <t>up on the week</t>
    <phoneticPr fontId="1" type="noConversion"/>
  </si>
  <si>
    <t>controlled depreciation</t>
    <phoneticPr fontId="1" type="noConversion"/>
  </si>
  <si>
    <t xml:space="preserve">rmb keeps dropping. Keep hedge on. </t>
    <phoneticPr fontId="1" type="noConversion"/>
  </si>
  <si>
    <t>rmb is depreciating quite fast</t>
    <phoneticPr fontId="1" type="noConversion"/>
  </si>
  <si>
    <t>fx going insane</t>
    <phoneticPr fontId="1" type="noConversion"/>
  </si>
  <si>
    <t>fx new low</t>
    <phoneticPr fontId="1" type="noConversion"/>
  </si>
  <si>
    <t>FTSE A50</t>
  </si>
  <si>
    <t>pmch</t>
    <phoneticPr fontId="1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</si>
</sst>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2">
    <numFmt numFmtId="176" formatCode="0.0%"/>
    <numFmt numFmtId="177" formatCode="mm/dd/yyyy\ hh:mm:ss"/>
  </numFmts>
  <fonts count="13">
    <font>
      <sz val="11"/>
      <color theme="1"/>
      <name val="宋体"/>
      <family val="2"/>
      <charset val="134"/>
      <scheme val="minor"/>
    </font>
    <font>
      <sz val="9"/>
      <name val="宋体"/>
      <family val="2"/>
      <charset val="134"/>
      <scheme val="minor"/>
    </font>
    <font>
      <sz val="11"/>
      <color theme="1"/>
      <name val="Arial Unicode MS"/>
      <family val="2"/>
      <charset val="134"/>
    </font>
    <font>
      <sz val="9"/>
      <color rgb="FF000000"/>
      <name val="Arial Unicode MS"/>
      <family val="2"/>
      <charset val="134"/>
    </font>
    <font>
      <sz val="11"/>
      <color rgb="FFFF0000"/>
      <name val="宋体"/>
      <family val="2"/>
      <charset val="134"/>
      <scheme val="minor"/>
    </font>
    <font>
      <sz val="11"/>
      <name val="宋体"/>
      <family val="2"/>
      <charset val="134"/>
      <scheme val="minor"/>
    </font>
    <font>
      <sz val="10"/>
      <color theme="1"/>
      <name val="宋体"/>
      <family val="2"/>
      <charset val="134"/>
      <scheme val="minor"/>
    </font>
    <font>
      <sz val="10"/>
      <color theme="1"/>
      <name val="宋体"/>
      <family val="3"/>
      <charset val="134"/>
      <scheme val="minor"/>
    </font>
    <font>
      <sz val="11"/>
      <color rgb="FFFF0000"/>
      <name val="宋体"/>
      <family val="3"/>
      <charset val="134"/>
      <scheme val="minor"/>
    </font>
    <font>
      <sz val="11"/>
      <color indexed="8"/>
      <name val="宋体"/>
      <family val="2"/>
      <scheme val="minor"/>
    </font>
    <font>
      <b/>
      <sz val="11"/>
      <color theme="1"/>
      <name val="宋体"/>
      <family val="3"/>
      <charset val="134"/>
      <scheme val="minor"/>
    </font>
    <font>
      <sz val="11"/>
      <color rgb="FF333333"/>
      <name val="Arial"/>
      <family val="2"/>
    </font>
    <font>
      <sz val="11"/>
      <color rgb="FF000000"/>
      <name val="宋体"/>
      <family val="3"/>
      <charset val="134"/>
    </font>
  </fonts>
  <fills count="6">
    <fill>
      <patternFill patternType="none"/>
    </fill>
    <fill>
      <patternFill patternType="gray125"/>
    </fill>
    <fill>
      <patternFill patternType="solid">
        <fgColor rgb="FFFFF0C2"/>
        <bgColor indexed="64"/>
      </patternFill>
    </fill>
    <fill>
      <patternFill patternType="solid">
        <fgColor rgb="FFFFFFFF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indexed="22"/>
      </patternFill>
    </fill>
  </fills>
  <borders count="6">
    <border>
      <left/>
      <right/>
      <top/>
      <bottom/>
      <diagonal/>
    </border>
    <border>
      <left style="medium">
        <color rgb="FFFFFFFF"/>
      </left>
      <right/>
      <top/>
      <bottom/>
      <diagonal/>
    </border>
    <border>
      <left/>
      <right style="medium">
        <color rgb="FFFFFFFF"/>
      </right>
      <top/>
      <bottom/>
      <diagonal/>
    </border>
    <border>
      <left style="medium">
        <color rgb="FFFFFFFF"/>
      </left>
      <right/>
      <top/>
      <bottom style="medium">
        <color rgb="FFFFFFFF"/>
      </bottom>
      <diagonal/>
    </border>
    <border>
      <left/>
      <right/>
      <top/>
      <bottom style="medium">
        <color rgb="FFFFFFFF"/>
      </bottom>
      <diagonal/>
    </border>
    <border>
      <left/>
      <right style="medium">
        <color rgb="FFFFFFFF"/>
      </right>
      <top/>
      <bottom style="medium">
        <color rgb="FFFFFFFF"/>
      </bottom>
      <diagonal/>
    </border>
  </borders>
  <cellStyleXfs count="7">
    <xf numFmtId="0" fontId="0" fillId="0" borderId="0">
      <alignment vertical="center"/>
    </xf>
    <xf numFmtId="0" fontId="9" fillId="0" borderId="0">
      <alignment wrapText="1"/>
    </xf>
    <xf numFmtId="0" fontId="9" fillId="0" borderId="0"/>
    <xf numFmtId="0" fontId="9" fillId="5" borderId="0">
      <alignment wrapText="1"/>
    </xf>
    <xf numFmtId="0" fontId="9" fillId="0" borderId="0">
      <alignment wrapText="1"/>
    </xf>
    <xf numFmtId="0" fontId="9" fillId="0" borderId="0">
      <alignment wrapText="1"/>
    </xf>
    <xf numFmtId="177" fontId="9" fillId="0" borderId="0">
      <alignment wrapText="1"/>
    </xf>
  </cellStyleXfs>
  <cellXfs count="79">
    <xf numFmtId="0" fontId="0" fillId="0" borderId="0" xfId="0">
      <alignment vertical="center"/>
    </xf>
    <xf numFmtId="14" fontId="0" fillId="0" borderId="0" xfId="0" applyNumberFormat="1">
      <alignment vertical="center"/>
    </xf>
    <xf numFmtId="0" fontId="2" fillId="0" borderId="0" xfId="0" applyFont="1">
      <alignment vertical="center"/>
    </xf>
    <xf numFmtId="0" fontId="2" fillId="0" borderId="0" xfId="0" applyNumberFormat="1" applyFont="1">
      <alignment vertical="center"/>
    </xf>
    <xf numFmtId="14" fontId="3" fillId="3" borderId="1" xfId="0" applyNumberFormat="1" applyFont="1" applyFill="1" applyBorder="1" applyAlignment="1">
      <alignment horizontal="center" vertical="center" wrapText="1"/>
    </xf>
    <xf numFmtId="0" fontId="3" fillId="3" borderId="0" xfId="0" applyFont="1" applyFill="1" applyAlignment="1">
      <alignment horizontal="center" vertical="center" wrapText="1"/>
    </xf>
    <xf numFmtId="176" fontId="3" fillId="3" borderId="0" xfId="0" applyNumberFormat="1" applyFont="1" applyFill="1" applyAlignment="1">
      <alignment horizontal="center" vertical="center" wrapText="1"/>
    </xf>
    <xf numFmtId="10" fontId="3" fillId="3" borderId="2" xfId="0" applyNumberFormat="1" applyFont="1" applyFill="1" applyBorder="1" applyAlignment="1">
      <alignment horizontal="center" vertical="center" wrapText="1"/>
    </xf>
    <xf numFmtId="14" fontId="3" fillId="2" borderId="3" xfId="0" applyNumberFormat="1" applyFont="1" applyFill="1" applyBorder="1" applyAlignment="1">
      <alignment horizontal="center" vertical="center" wrapText="1"/>
    </xf>
    <xf numFmtId="0" fontId="3" fillId="2" borderId="4" xfId="0" applyFont="1" applyFill="1" applyBorder="1" applyAlignment="1">
      <alignment horizontal="center" vertical="center" wrapText="1"/>
    </xf>
    <xf numFmtId="176" fontId="3" fillId="2" borderId="4" xfId="0" applyNumberFormat="1" applyFont="1" applyFill="1" applyBorder="1" applyAlignment="1">
      <alignment horizontal="center" vertical="center" wrapText="1"/>
    </xf>
    <xf numFmtId="10" fontId="3" fillId="2" borderId="5" xfId="0" applyNumberFormat="1" applyFont="1" applyFill="1" applyBorder="1" applyAlignment="1">
      <alignment horizontal="center" vertical="center" wrapText="1"/>
    </xf>
    <xf numFmtId="14" fontId="3" fillId="4" borderId="3" xfId="0" applyNumberFormat="1" applyFont="1" applyFill="1" applyBorder="1" applyAlignment="1">
      <alignment horizontal="center" vertical="center" wrapText="1"/>
    </xf>
    <xf numFmtId="0" fontId="2" fillId="4" borderId="0" xfId="0" applyFont="1" applyFill="1">
      <alignment vertical="center"/>
    </xf>
    <xf numFmtId="0" fontId="2" fillId="4" borderId="0" xfId="0" applyNumberFormat="1" applyFont="1" applyFill="1">
      <alignment vertical="center"/>
    </xf>
    <xf numFmtId="0" fontId="3" fillId="2" borderId="0" xfId="0" applyFont="1" applyFill="1" applyAlignment="1">
      <alignment horizontal="center" vertical="center" wrapText="1"/>
    </xf>
    <xf numFmtId="10" fontId="2" fillId="4" borderId="0" xfId="0" applyNumberFormat="1" applyFont="1" applyFill="1">
      <alignment vertical="center"/>
    </xf>
    <xf numFmtId="9" fontId="2" fillId="4" borderId="0" xfId="0" applyNumberFormat="1" applyFont="1" applyFill="1">
      <alignment vertical="center"/>
    </xf>
    <xf numFmtId="10" fontId="2" fillId="0" borderId="0" xfId="0" applyNumberFormat="1" applyFont="1">
      <alignment vertical="center"/>
    </xf>
    <xf numFmtId="9" fontId="2" fillId="0" borderId="0" xfId="0" applyNumberFormat="1" applyFont="1">
      <alignment vertical="center"/>
    </xf>
    <xf numFmtId="176" fontId="2" fillId="0" borderId="0" xfId="0" applyNumberFormat="1" applyFont="1">
      <alignment vertical="center"/>
    </xf>
    <xf numFmtId="176" fontId="2" fillId="4" borderId="0" xfId="0" applyNumberFormat="1" applyFont="1" applyFill="1">
      <alignment vertical="center"/>
    </xf>
    <xf numFmtId="0" fontId="3" fillId="2" borderId="0" xfId="0" applyFont="1" applyFill="1" applyBorder="1" applyAlignment="1">
      <alignment horizontal="center" vertical="center" wrapText="1"/>
    </xf>
    <xf numFmtId="10" fontId="3" fillId="2" borderId="2" xfId="0" applyNumberFormat="1" applyFont="1" applyFill="1" applyBorder="1" applyAlignment="1">
      <alignment horizontal="center" vertical="center" wrapText="1"/>
    </xf>
    <xf numFmtId="58" fontId="2" fillId="0" borderId="0" xfId="0" applyNumberFormat="1" applyFont="1">
      <alignment vertical="center"/>
    </xf>
    <xf numFmtId="10" fontId="0" fillId="0" borderId="0" xfId="0" applyNumberFormat="1">
      <alignment vertical="center"/>
    </xf>
    <xf numFmtId="2" fontId="0" fillId="0" borderId="0" xfId="0" applyNumberFormat="1">
      <alignment vertical="center"/>
    </xf>
    <xf numFmtId="0" fontId="4" fillId="0" borderId="0" xfId="0" applyFont="1">
      <alignment vertical="center"/>
    </xf>
    <xf numFmtId="9" fontId="0" fillId="0" borderId="0" xfId="0" applyNumberFormat="1">
      <alignment vertical="center"/>
    </xf>
    <xf numFmtId="0" fontId="0" fillId="0" borderId="0" xfId="0" applyAlignment="1">
      <alignment horizontal="right" vertical="center"/>
    </xf>
    <xf numFmtId="9" fontId="0" fillId="0" borderId="0" xfId="0" applyNumberFormat="1" applyAlignment="1">
      <alignment horizontal="right" vertical="center"/>
    </xf>
    <xf numFmtId="2" fontId="4" fillId="0" borderId="0" xfId="0" applyNumberFormat="1" applyFont="1">
      <alignment vertical="center"/>
    </xf>
    <xf numFmtId="0" fontId="4" fillId="0" borderId="0" xfId="0" applyNumberFormat="1" applyFont="1">
      <alignment vertical="center"/>
    </xf>
    <xf numFmtId="0" fontId="5" fillId="0" borderId="0" xfId="0" applyFont="1">
      <alignment vertical="center"/>
    </xf>
    <xf numFmtId="0" fontId="5" fillId="0" borderId="0" xfId="0" applyNumberFormat="1" applyFont="1">
      <alignment vertical="center"/>
    </xf>
    <xf numFmtId="10" fontId="4" fillId="0" borderId="0" xfId="0" applyNumberFormat="1" applyFont="1">
      <alignment vertical="center"/>
    </xf>
    <xf numFmtId="0" fontId="6" fillId="0" borderId="0" xfId="0" applyFont="1">
      <alignment vertical="center"/>
    </xf>
    <xf numFmtId="0" fontId="7" fillId="0" borderId="0" xfId="0" applyFont="1">
      <alignment vertical="center"/>
    </xf>
    <xf numFmtId="2" fontId="5" fillId="0" borderId="0" xfId="0" applyNumberFormat="1" applyFont="1">
      <alignment vertical="center"/>
    </xf>
    <xf numFmtId="0" fontId="0" fillId="0" borderId="0" xfId="0" applyNumberFormat="1">
      <alignment vertical="center"/>
    </xf>
    <xf numFmtId="176" fontId="0" fillId="0" borderId="0" xfId="0" applyNumberFormat="1">
      <alignment vertical="center"/>
    </xf>
    <xf numFmtId="3" fontId="0" fillId="0" borderId="0" xfId="0" applyNumberFormat="1">
      <alignment vertical="center"/>
    </xf>
    <xf numFmtId="10" fontId="5" fillId="0" borderId="0" xfId="0" applyNumberFormat="1" applyFont="1">
      <alignment vertical="center"/>
    </xf>
    <xf numFmtId="0" fontId="8" fillId="0" borderId="0" xfId="0" applyFont="1">
      <alignment vertical="center"/>
    </xf>
    <xf numFmtId="10" fontId="8" fillId="0" borderId="0" xfId="0" applyNumberFormat="1" applyFont="1">
      <alignment vertical="center"/>
    </xf>
    <xf numFmtId="0" fontId="0" fillId="0" borderId="0" xfId="0" applyBorder="1">
      <alignment vertical="center"/>
    </xf>
    <xf numFmtId="20" fontId="0" fillId="0" borderId="0" xfId="0" applyNumberFormat="1">
      <alignment vertical="center"/>
    </xf>
    <xf numFmtId="0" fontId="0" fillId="0" borderId="0" xfId="0" applyNumberFormat="1" applyAlignment="1">
      <alignment vertical="center" wrapText="1"/>
    </xf>
    <xf numFmtId="0" fontId="9" fillId="0" borderId="0" xfId="1">
      <alignment wrapText="1"/>
    </xf>
    <xf numFmtId="0" fontId="9" fillId="0" borderId="0" xfId="1">
      <alignment wrapText="1"/>
    </xf>
    <xf numFmtId="0" fontId="0" fillId="0" borderId="0" xfId="0" applyAlignment="1">
      <alignment vertical="center" wrapText="1"/>
    </xf>
    <xf numFmtId="20" fontId="0" fillId="0" borderId="0" xfId="0" applyNumberFormat="1" applyAlignment="1">
      <alignment vertical="center" wrapText="1"/>
    </xf>
    <xf numFmtId="0" fontId="0" fillId="0" borderId="0" xfId="0" applyBorder="1" applyAlignment="1">
      <alignment vertical="center" wrapText="1"/>
    </xf>
    <xf numFmtId="0" fontId="9" fillId="0" borderId="0" xfId="4">
      <alignment wrapText="1"/>
    </xf>
    <xf numFmtId="0" fontId="9" fillId="0" borderId="0" xfId="1">
      <alignment wrapText="1"/>
    </xf>
    <xf numFmtId="0" fontId="9" fillId="0" borderId="0" xfId="1">
      <alignment wrapText="1"/>
    </xf>
    <xf numFmtId="0" fontId="9" fillId="0" borderId="0" xfId="4">
      <alignment wrapText="1"/>
    </xf>
    <xf numFmtId="0" fontId="9" fillId="0" borderId="0" xfId="1">
      <alignment wrapText="1"/>
    </xf>
    <xf numFmtId="0" fontId="9" fillId="0" borderId="0" xfId="1">
      <alignment wrapText="1"/>
    </xf>
    <xf numFmtId="0" fontId="9" fillId="0" borderId="0" xfId="4">
      <alignment wrapText="1"/>
    </xf>
    <xf numFmtId="0" fontId="9" fillId="0" borderId="0" xfId="4">
      <alignment wrapText="1"/>
    </xf>
    <xf numFmtId="0" fontId="9" fillId="0" borderId="0" xfId="1">
      <alignment wrapText="1"/>
    </xf>
    <xf numFmtId="0" fontId="9" fillId="0" borderId="0" xfId="1">
      <alignment wrapText="1"/>
    </xf>
    <xf numFmtId="0" fontId="9" fillId="0" borderId="0" xfId="4">
      <alignment wrapText="1"/>
    </xf>
    <xf numFmtId="0" fontId="9" fillId="0" borderId="0" xfId="1">
      <alignment wrapText="1"/>
    </xf>
    <xf numFmtId="21" fontId="0" fillId="0" borderId="0" xfId="0" applyNumberFormat="1">
      <alignment vertical="center"/>
    </xf>
    <xf numFmtId="0" fontId="7" fillId="0" borderId="0" xfId="0" applyFont="1" applyAlignment="1">
      <alignment vertical="center" wrapText="1"/>
    </xf>
    <xf numFmtId="0" fontId="0" fillId="0" borderId="0" xfId="0">
      <alignment vertical="center"/>
    </xf>
    <xf numFmtId="14" fontId="0" fillId="0" borderId="0" xfId="0" applyNumberFormat="1">
      <alignment vertical="center"/>
    </xf>
    <xf numFmtId="21" fontId="0" fillId="0" borderId="0" xfId="0" applyNumberFormat="1">
      <alignment vertical="center"/>
    </xf>
    <xf numFmtId="0" fontId="0" fillId="0" borderId="0" xfId="0">
      <alignment vertical="center"/>
    </xf>
    <xf numFmtId="10" fontId="0" fillId="0" borderId="0" xfId="0" applyNumberFormat="1">
      <alignment vertical="center"/>
    </xf>
    <xf numFmtId="10" fontId="0" fillId="0" borderId="0" xfId="0" applyNumberFormat="1" applyAlignment="1">
      <alignment vertical="center" wrapText="1"/>
    </xf>
    <xf numFmtId="0" fontId="9" fillId="0" borderId="0" xfId="4" applyNumberFormat="1">
      <alignment wrapText="1"/>
    </xf>
    <xf numFmtId="0" fontId="9" fillId="0" borderId="0" xfId="1" applyNumberFormat="1">
      <alignment wrapText="1"/>
    </xf>
    <xf numFmtId="0" fontId="11" fillId="0" borderId="0" xfId="0" applyNumberFormat="1" applyFont="1" applyAlignment="1">
      <alignment horizontal="left" vertical="center" wrapText="1" indent="1"/>
    </xf>
    <xf numFmtId="0" fontId="10" fillId="0" borderId="0" xfId="0" applyNumberFormat="1" applyFont="1">
      <alignment vertical="center"/>
    </xf>
    <xf numFmtId="14" fontId="0" fillId="0" borderId="0" xfId="0" applyNumberFormat="1">
      <alignment vertical="center"/>
    </xf>
    <xf numFmtId="14" fontId="0" fillId="0" borderId="0" xfId="0" applyNumberFormat="1">
      <alignment vertical="center"/>
    </xf>
  </cellXfs>
  <cellStyles count="7">
    <cellStyle name="XLConnect.Boolean" xfId="5"/>
    <cellStyle name="XLConnect.DateTime" xfId="6"/>
    <cellStyle name="XLConnect.Header" xfId="3"/>
    <cellStyle name="XLConnect.Numeric" xfId="1"/>
    <cellStyle name="XLConnect.String" xfId="4"/>
    <cellStyle name="常规" xfId="0" builtinId="0"/>
    <cellStyle name="常规 2" xfId="2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6" Type="http://schemas.openxmlformats.org/officeDocument/2006/relationships/styles" Target="style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theme" Target="theme/theme1.xml"/><Relationship Id="rId10" Type="http://schemas.openxmlformats.org/officeDocument/2006/relationships/worksheet" Target="worksheets/sheet10.xml"/><Relationship Id="rId19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25400</xdr:colOff>
          <xdr:row>4</xdr:row>
          <xdr:rowOff>69850</xdr:rowOff>
        </xdr:from>
        <xdr:to>
          <xdr:col>6</xdr:col>
          <xdr:colOff>25400</xdr:colOff>
          <xdr:row>5</xdr:row>
          <xdr:rowOff>107950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Update All</a:t>
              </a:r>
              <a:endParaRPr lang="zh-CN" altLang="en-US"/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31750</xdr:colOff>
          <xdr:row>2</xdr:row>
          <xdr:rowOff>152400</xdr:rowOff>
        </xdr:from>
        <xdr:to>
          <xdr:col>6</xdr:col>
          <xdr:colOff>69850</xdr:colOff>
          <xdr:row>4</xdr:row>
          <xdr:rowOff>12700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Get</a:t>
              </a:r>
              <a:endParaRPr lang="zh-CN" altLang="en-US"/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31750</xdr:colOff>
          <xdr:row>6</xdr:row>
          <xdr:rowOff>31750</xdr:rowOff>
        </xdr:from>
        <xdr:to>
          <xdr:col>6</xdr:col>
          <xdr:colOff>0</xdr:colOff>
          <xdr:row>7</xdr:row>
          <xdr:rowOff>69850</xdr:rowOff>
        </xdr:to>
        <xdr:sp macro="" textlink="">
          <xdr:nvSpPr>
            <xdr:cNvPr id="1027" name="Button 3" hidden="1">
              <a:extLst>
                <a:ext uri="{63B3BB69-23CF-44E3-9099-C40C66FF867C}">
                  <a14:compatExt spid="_x0000_s102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Shcomp</a:t>
              </a:r>
              <a:endParaRPr lang="zh-CN" altLang="en-US"/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50800</xdr:colOff>
          <xdr:row>1</xdr:row>
          <xdr:rowOff>0</xdr:rowOff>
        </xdr:from>
        <xdr:to>
          <xdr:col>6</xdr:col>
          <xdr:colOff>508000</xdr:colOff>
          <xdr:row>2</xdr:row>
          <xdr:rowOff>69850</xdr:rowOff>
        </xdr:to>
        <xdr:sp macro="" textlink="">
          <xdr:nvSpPr>
            <xdr:cNvPr id="1028" name="Button 4" hidden="1">
              <a:extLst>
                <a:ext uri="{63B3BB69-23CF-44E3-9099-C40C66FF867C}">
                  <a14:compatExt spid="_x0000_s102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Clear Contents</a:t>
              </a:r>
              <a:endParaRPr lang="zh-CN" altLang="en-US"/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19050</xdr:colOff>
          <xdr:row>9</xdr:row>
          <xdr:rowOff>146050</xdr:rowOff>
        </xdr:from>
        <xdr:to>
          <xdr:col>6</xdr:col>
          <xdr:colOff>31750</xdr:colOff>
          <xdr:row>11</xdr:row>
          <xdr:rowOff>69850</xdr:rowOff>
        </xdr:to>
        <xdr:sp macro="" textlink="">
          <xdr:nvSpPr>
            <xdr:cNvPr id="1029" name="Button 5" hidden="1">
              <a:extLst>
                <a:ext uri="{63B3BB69-23CF-44E3-9099-C40C66FF867C}">
                  <a14:compatExt spid="_x0000_s102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output</a:t>
              </a:r>
              <a:endParaRPr lang="zh-CN" altLang="en-US"/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主题​​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.xml"/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4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.bin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0.bin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1.bin"/></Relationships>
</file>

<file path=xl/worksheets/_rels/sheet1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2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Update"/>
  <dimension ref="A1:P102"/>
  <sheetViews>
    <sheetView zoomScale="115" zoomScaleNormal="115" workbookViewId="0">
      <selection activeCell="C14" sqref="C14"/>
    </sheetView>
  </sheetViews>
  <sheetFormatPr defaultRowHeight="14"/>
  <cols>
    <col min="1" max="1" width="13.453125" customWidth="1"/>
    <col min="2" max="2" width="13" bestFit="1" customWidth="1" collapsed="1"/>
    <col min="3" max="4" width="12.90625" bestFit="1" customWidth="1" collapsed="1"/>
    <col min="5" max="5" width="18.54296875" customWidth="1"/>
    <col min="6" max="6" width="11.6328125" bestFit="1" customWidth="1" collapsed="1"/>
    <col min="10" max="13" width="16.08984375" customWidth="1" collapsed="1"/>
  </cols>
  <sheetData>
    <row r="1" spans="1:16">
      <c r="A1" s="68">
        <f>C2</f>
        <v>43433</v>
      </c>
    </row>
    <row r="2" spans="1:16">
      <c r="A2" s="39" t="s">
        <v>743</v>
      </c>
      <c r="B2" s="39">
        <v>6.9343149999999998</v>
      </c>
      <c r="C2" s="77">
        <v>43433</v>
      </c>
      <c r="D2" s="39">
        <v>13</v>
      </c>
      <c r="E2" s="39"/>
      <c r="F2" s="39"/>
      <c r="G2" s="39"/>
      <c r="H2" s="39"/>
      <c r="I2" s="39"/>
      <c r="J2" s="39"/>
      <c r="K2" s="39"/>
      <c r="L2" s="39"/>
      <c r="M2" s="39"/>
      <c r="N2" s="39"/>
      <c r="O2" s="39"/>
      <c r="P2" s="39"/>
    </row>
    <row r="3" spans="1:16">
      <c r="A3" s="39" t="s">
        <v>744</v>
      </c>
      <c r="B3" s="39">
        <v>6.9404000000000003</v>
      </c>
      <c r="C3" s="77">
        <v>43433</v>
      </c>
      <c r="D3" s="39">
        <v>16</v>
      </c>
      <c r="E3" s="39"/>
      <c r="F3" s="39"/>
      <c r="G3" s="39"/>
      <c r="H3" s="39"/>
      <c r="I3" s="39"/>
      <c r="J3" s="73"/>
      <c r="K3" s="74"/>
      <c r="L3" s="74"/>
      <c r="M3" s="39"/>
      <c r="N3" s="39"/>
      <c r="O3" s="39"/>
      <c r="P3" s="39"/>
    </row>
    <row r="4" spans="1:16">
      <c r="A4" s="39" t="s">
        <v>745</v>
      </c>
      <c r="B4" s="39">
        <v>6.9343849999999998</v>
      </c>
      <c r="C4" s="68">
        <v>43434</v>
      </c>
      <c r="D4" s="39">
        <v>4</v>
      </c>
      <c r="J4" s="53"/>
      <c r="K4" s="54"/>
      <c r="L4" s="55"/>
    </row>
    <row r="5" spans="1:16">
      <c r="A5" s="39" t="s">
        <v>347</v>
      </c>
      <c r="B5" s="39">
        <v>3137.65</v>
      </c>
      <c r="C5" s="39">
        <v>3178.93</v>
      </c>
      <c r="D5" s="71">
        <v>-1.2999999999999999E-2</v>
      </c>
      <c r="E5" s="39"/>
      <c r="F5" s="39"/>
      <c r="G5" s="39"/>
      <c r="H5" s="39"/>
      <c r="I5" s="39"/>
      <c r="J5" s="73"/>
      <c r="K5" s="74"/>
      <c r="L5" s="74"/>
      <c r="M5" s="73"/>
      <c r="N5" s="39"/>
      <c r="O5" s="39"/>
      <c r="P5" s="39"/>
    </row>
    <row r="6" spans="1:16">
      <c r="A6" s="39" t="s">
        <v>521</v>
      </c>
      <c r="B6" s="39">
        <v>2567.44</v>
      </c>
      <c r="C6" s="39">
        <v>2601.7399999999998</v>
      </c>
      <c r="D6" s="71">
        <v>-1.32E-2</v>
      </c>
      <c r="E6" s="39"/>
      <c r="F6" s="39"/>
      <c r="G6" s="39"/>
      <c r="H6" s="39"/>
      <c r="I6" s="39"/>
      <c r="J6" s="73"/>
      <c r="K6" s="74"/>
      <c r="L6" s="74"/>
      <c r="M6" s="73"/>
      <c r="N6" s="39"/>
      <c r="O6" s="39"/>
      <c r="P6" s="39"/>
    </row>
    <row r="7" spans="1:16">
      <c r="A7" s="39" t="s">
        <v>522</v>
      </c>
      <c r="B7" s="39">
        <v>1312.72</v>
      </c>
      <c r="C7" s="39">
        <v>1341.08</v>
      </c>
      <c r="D7" s="71">
        <v>-2.1100000000000001E-2</v>
      </c>
      <c r="E7" s="39"/>
      <c r="F7" s="39"/>
      <c r="G7" s="39"/>
      <c r="H7" s="76"/>
      <c r="I7" s="39"/>
      <c r="J7" s="73"/>
      <c r="K7" s="74"/>
      <c r="L7" s="74"/>
      <c r="M7" s="73"/>
      <c r="N7" s="39"/>
      <c r="O7" s="39"/>
      <c r="P7" s="39"/>
    </row>
    <row r="8" spans="1:16">
      <c r="A8" s="39" t="s">
        <v>523</v>
      </c>
      <c r="B8" s="39">
        <v>7597.01</v>
      </c>
      <c r="C8" s="39">
        <v>7757.07</v>
      </c>
      <c r="D8" s="71">
        <v>-2.06E-2</v>
      </c>
      <c r="J8" s="56"/>
      <c r="K8" s="57"/>
      <c r="L8" s="58"/>
      <c r="M8" s="59"/>
    </row>
    <row r="9" spans="1:16">
      <c r="A9" s="39" t="s">
        <v>524</v>
      </c>
      <c r="B9" s="39">
        <v>4345.7</v>
      </c>
      <c r="C9" s="39">
        <v>4441.8599999999997</v>
      </c>
      <c r="D9" s="71">
        <v>-2.1600000000000001E-2</v>
      </c>
      <c r="J9" s="60"/>
      <c r="K9" s="61"/>
      <c r="L9" s="62"/>
      <c r="M9" s="63"/>
    </row>
    <row r="10" spans="1:16">
      <c r="A10" s="39" t="s">
        <v>525</v>
      </c>
      <c r="B10" s="39">
        <v>2401.85</v>
      </c>
      <c r="C10" s="39">
        <v>2421.13</v>
      </c>
      <c r="D10" s="71">
        <v>-8.0000000000000002E-3</v>
      </c>
    </row>
    <row r="11" spans="1:16">
      <c r="A11" s="39" t="s">
        <v>796</v>
      </c>
      <c r="B11" s="39">
        <v>10885.08</v>
      </c>
      <c r="C11" s="68"/>
      <c r="D11" s="71"/>
    </row>
    <row r="12" spans="1:16">
      <c r="A12" s="39" t="s">
        <v>526</v>
      </c>
      <c r="B12" s="39">
        <v>6.9352999999999998</v>
      </c>
      <c r="C12" s="68">
        <v>43433</v>
      </c>
      <c r="D12" s="69">
        <v>0.63909722222222221</v>
      </c>
      <c r="E12" s="39"/>
      <c r="F12" s="39"/>
      <c r="G12" s="39"/>
      <c r="H12" s="39"/>
      <c r="I12" s="39"/>
      <c r="J12" s="73"/>
      <c r="K12" s="73"/>
      <c r="L12" s="73"/>
      <c r="M12" s="73"/>
      <c r="N12" s="73"/>
      <c r="O12" s="39"/>
      <c r="P12" s="39"/>
    </row>
    <row r="13" spans="1:16">
      <c r="A13" s="39" t="s">
        <v>527</v>
      </c>
      <c r="B13" s="39">
        <v>931</v>
      </c>
      <c r="C13" s="39">
        <v>935</v>
      </c>
      <c r="D13" s="39">
        <v>940</v>
      </c>
      <c r="E13" s="39" t="s">
        <v>771</v>
      </c>
      <c r="F13" s="39" t="s">
        <v>772</v>
      </c>
      <c r="G13" s="39" t="s">
        <v>773</v>
      </c>
      <c r="H13" s="39" t="s">
        <v>774</v>
      </c>
      <c r="I13" s="39" t="s">
        <v>775</v>
      </c>
      <c r="J13" s="73" t="s">
        <v>776</v>
      </c>
      <c r="K13" s="73" t="s">
        <v>777</v>
      </c>
      <c r="L13" s="73" t="s">
        <v>778</v>
      </c>
      <c r="M13" s="73" t="s">
        <v>779</v>
      </c>
      <c r="N13" s="73" t="s">
        <v>780</v>
      </c>
      <c r="O13" s="39" t="s">
        <v>781</v>
      </c>
      <c r="P13" s="39" t="s">
        <v>782</v>
      </c>
    </row>
    <row r="14" spans="1:16">
      <c r="A14" s="39">
        <v>2613.7800000000002</v>
      </c>
      <c r="B14" s="75">
        <v>2612.4899999999998</v>
      </c>
      <c r="C14" s="39">
        <v>2613.81</v>
      </c>
      <c r="D14" s="39">
        <v>2614.25</v>
      </c>
      <c r="E14" s="39">
        <v>2608.9899999999998</v>
      </c>
      <c r="F14" s="39">
        <v>2617.5500000000002</v>
      </c>
      <c r="G14" s="39">
        <v>2600.0300000000002</v>
      </c>
      <c r="H14" s="39">
        <v>935</v>
      </c>
      <c r="I14" s="39">
        <v>1051</v>
      </c>
      <c r="J14" s="73">
        <v>2608.94</v>
      </c>
      <c r="K14" s="73">
        <v>2603.11</v>
      </c>
      <c r="L14" s="73">
        <v>2567.44</v>
      </c>
      <c r="M14" s="73">
        <v>2610.44</v>
      </c>
      <c r="N14" s="73">
        <v>2567.44</v>
      </c>
      <c r="O14" s="39">
        <v>1300</v>
      </c>
      <c r="P14" s="39">
        <v>1459</v>
      </c>
    </row>
    <row r="15" spans="1:16">
      <c r="A15" s="39"/>
      <c r="B15" s="39"/>
      <c r="C15" s="39"/>
      <c r="D15" s="39"/>
      <c r="E15" s="39"/>
      <c r="F15" s="39"/>
      <c r="G15" s="39"/>
      <c r="H15" s="39"/>
      <c r="I15" s="39"/>
      <c r="J15" s="39"/>
      <c r="K15" s="39"/>
      <c r="L15" s="39"/>
      <c r="M15" s="39"/>
      <c r="N15" s="39"/>
      <c r="O15" s="39"/>
      <c r="P15" s="39"/>
    </row>
    <row r="16" spans="1:16">
      <c r="A16" s="39"/>
      <c r="B16" s="39"/>
      <c r="C16" s="39"/>
      <c r="D16" s="39"/>
      <c r="E16" s="39"/>
      <c r="F16" s="39"/>
      <c r="G16" s="39"/>
      <c r="H16" s="39"/>
      <c r="I16" s="39"/>
      <c r="J16" s="39"/>
      <c r="K16" s="39"/>
      <c r="L16" s="39"/>
      <c r="M16" s="39"/>
      <c r="N16" s="39"/>
      <c r="O16" s="39"/>
      <c r="P16" s="39"/>
    </row>
    <row r="17" spans="1:16">
      <c r="A17" s="39"/>
      <c r="B17" s="39"/>
      <c r="C17" s="39"/>
      <c r="D17" s="39"/>
      <c r="E17" s="39"/>
      <c r="F17" s="39"/>
      <c r="G17" s="39"/>
      <c r="H17" s="39"/>
      <c r="I17" s="39"/>
      <c r="J17" s="39"/>
      <c r="K17" s="39"/>
      <c r="L17" s="39"/>
      <c r="M17" s="39"/>
      <c r="N17" s="39"/>
      <c r="O17" s="39"/>
      <c r="P17" s="39"/>
    </row>
    <row r="18" spans="1:16">
      <c r="A18" s="39"/>
      <c r="B18" s="39"/>
      <c r="C18" s="41"/>
      <c r="D18" s="68"/>
    </row>
    <row r="19" spans="1:16" s="70" customFormat="1">
      <c r="A19" s="39"/>
      <c r="B19" s="39"/>
      <c r="C19" s="39"/>
      <c r="D19" s="39"/>
      <c r="E19" s="39"/>
      <c r="F19" s="39"/>
      <c r="G19" s="39"/>
      <c r="H19" s="39"/>
      <c r="I19" s="39"/>
      <c r="J19" s="39"/>
      <c r="K19" s="39"/>
      <c r="L19" s="39"/>
      <c r="M19" s="39"/>
      <c r="N19" s="39"/>
      <c r="O19" s="39"/>
      <c r="P19" s="39"/>
    </row>
    <row r="20" spans="1:16">
      <c r="A20" s="39"/>
      <c r="B20" s="39"/>
      <c r="C20" s="39"/>
      <c r="D20" s="39"/>
      <c r="E20" s="39"/>
      <c r="F20" s="39"/>
      <c r="G20" s="39"/>
      <c r="H20" s="39"/>
      <c r="I20" s="39"/>
      <c r="J20" s="39"/>
      <c r="K20" s="39"/>
      <c r="L20" s="39"/>
      <c r="M20" s="39"/>
      <c r="N20" s="39"/>
      <c r="O20" s="39"/>
      <c r="P20" s="39"/>
    </row>
    <row r="21" spans="1:16" s="67" customFormat="1">
      <c r="A21" s="39"/>
      <c r="B21" s="39"/>
      <c r="C21" s="68"/>
      <c r="D21" s="69"/>
      <c r="E21" s="39"/>
      <c r="F21" s="39"/>
      <c r="G21" s="39"/>
      <c r="H21" s="39"/>
      <c r="I21" s="39"/>
      <c r="J21" s="39"/>
      <c r="K21" s="39"/>
      <c r="L21" s="39"/>
      <c r="M21" s="39"/>
      <c r="N21" s="39"/>
      <c r="O21" s="39"/>
      <c r="P21" s="39"/>
    </row>
    <row r="22" spans="1:16" s="67" customFormat="1">
      <c r="A22" s="39"/>
      <c r="B22" s="39"/>
      <c r="C22" s="39"/>
      <c r="D22" s="39"/>
      <c r="E22" s="39"/>
      <c r="F22" s="39"/>
      <c r="G22" s="39"/>
      <c r="H22" s="39"/>
      <c r="I22" s="39"/>
      <c r="J22" s="39"/>
      <c r="K22" s="39"/>
      <c r="L22" s="39"/>
      <c r="M22" s="39"/>
      <c r="N22" s="39"/>
      <c r="O22" s="39"/>
      <c r="P22" s="39"/>
    </row>
    <row r="23" spans="1:16">
      <c r="A23" s="39"/>
      <c r="B23" s="39"/>
      <c r="C23" s="39"/>
      <c r="D23" s="39"/>
      <c r="E23" s="39"/>
      <c r="F23" s="39"/>
      <c r="G23" s="39"/>
      <c r="H23" s="39"/>
      <c r="I23" s="39"/>
      <c r="J23" s="39"/>
      <c r="K23" s="39"/>
      <c r="L23" s="39"/>
      <c r="M23" s="39"/>
      <c r="N23" s="39"/>
      <c r="O23" s="39"/>
      <c r="P23" s="39"/>
    </row>
    <row r="24" spans="1:16">
      <c r="A24" s="39"/>
      <c r="B24" s="39"/>
      <c r="C24" s="39"/>
      <c r="D24" s="39"/>
      <c r="E24" s="39"/>
      <c r="F24" s="39"/>
      <c r="G24" s="39"/>
      <c r="H24" s="39"/>
      <c r="I24" s="39"/>
      <c r="J24" s="39"/>
      <c r="K24" s="39"/>
      <c r="L24" s="39"/>
      <c r="M24" s="39"/>
      <c r="N24" s="39"/>
      <c r="O24" s="39"/>
      <c r="P24" s="39"/>
    </row>
    <row r="25" spans="1:16">
      <c r="A25" s="39"/>
      <c r="B25" s="39"/>
      <c r="C25" s="39"/>
      <c r="D25" s="39"/>
      <c r="E25" s="39"/>
      <c r="F25" s="39"/>
      <c r="G25" s="39"/>
      <c r="H25" s="39"/>
      <c r="I25" s="39"/>
      <c r="J25" s="39"/>
      <c r="K25" s="39"/>
      <c r="L25" s="39"/>
      <c r="M25" s="39"/>
      <c r="N25" s="39"/>
      <c r="O25" s="39"/>
      <c r="P25" s="39"/>
    </row>
    <row r="26" spans="1:16">
      <c r="A26" s="39"/>
      <c r="B26" s="39"/>
      <c r="C26" s="39"/>
      <c r="D26" s="39"/>
      <c r="E26" s="39"/>
      <c r="F26" s="39"/>
      <c r="G26" s="39"/>
      <c r="H26" s="39"/>
      <c r="I26" s="39"/>
      <c r="J26" s="39"/>
      <c r="K26" s="39"/>
      <c r="L26" s="39"/>
      <c r="M26" s="39"/>
      <c r="N26" s="39"/>
      <c r="O26" s="39"/>
      <c r="P26" s="39"/>
    </row>
    <row r="27" spans="1:16">
      <c r="A27" s="39"/>
      <c r="B27" s="39"/>
      <c r="C27" s="39"/>
      <c r="D27" s="39"/>
      <c r="E27" s="39"/>
      <c r="F27" s="39"/>
      <c r="G27" s="39"/>
      <c r="H27" s="39"/>
      <c r="I27" s="39"/>
      <c r="J27" s="39"/>
      <c r="K27" s="39"/>
      <c r="L27" s="39"/>
      <c r="M27" s="39"/>
      <c r="N27" s="39"/>
      <c r="O27" s="39"/>
      <c r="P27" s="39"/>
    </row>
    <row r="28" spans="1:16">
      <c r="A28" s="39"/>
      <c r="B28" s="39"/>
      <c r="C28" s="39"/>
      <c r="D28" s="39"/>
      <c r="E28" s="39"/>
      <c r="F28" s="39"/>
      <c r="G28" s="39"/>
      <c r="H28" s="39"/>
      <c r="I28" s="39"/>
      <c r="J28" s="39"/>
      <c r="K28" s="39"/>
      <c r="L28" s="39"/>
      <c r="M28" s="39"/>
      <c r="N28" s="39"/>
      <c r="O28" s="39"/>
      <c r="P28" s="39"/>
    </row>
    <row r="29" spans="1:16">
      <c r="A29" s="39"/>
      <c r="B29" s="39"/>
      <c r="C29" s="39"/>
      <c r="D29" s="39"/>
      <c r="E29" s="39"/>
      <c r="F29" s="39"/>
      <c r="G29" s="39"/>
      <c r="H29" s="39"/>
      <c r="I29" s="39"/>
      <c r="J29" s="39"/>
      <c r="K29" s="39"/>
      <c r="L29" s="39"/>
      <c r="M29" s="39"/>
      <c r="N29" s="39"/>
      <c r="O29" s="39"/>
      <c r="P29" s="39"/>
    </row>
    <row r="30" spans="1:16">
      <c r="A30" s="39"/>
      <c r="B30" s="39"/>
      <c r="C30" s="39"/>
      <c r="D30" s="39"/>
      <c r="E30" s="39"/>
      <c r="F30" s="39"/>
      <c r="G30" s="39"/>
      <c r="H30" s="39"/>
      <c r="I30" s="39"/>
      <c r="J30" s="39"/>
      <c r="K30" s="39"/>
      <c r="L30" s="39"/>
      <c r="M30" s="39"/>
      <c r="N30" s="39"/>
      <c r="O30" s="39"/>
      <c r="P30" s="39"/>
    </row>
    <row r="31" spans="1:16">
      <c r="A31" s="39"/>
      <c r="B31" s="39"/>
      <c r="C31" s="39"/>
      <c r="D31" s="39"/>
      <c r="E31" s="39"/>
      <c r="F31" s="39"/>
      <c r="G31" s="39"/>
      <c r="H31" s="39"/>
      <c r="I31" s="39"/>
      <c r="J31" s="39"/>
      <c r="K31" s="39"/>
      <c r="L31" s="39"/>
      <c r="M31" s="39"/>
      <c r="N31" s="39"/>
      <c r="O31" s="39"/>
      <c r="P31" s="39"/>
    </row>
    <row r="32" spans="1:16">
      <c r="C32" s="1"/>
      <c r="D32" s="1"/>
    </row>
    <row r="33" spans="3:4">
      <c r="D33" s="1"/>
    </row>
    <row r="34" spans="3:4">
      <c r="D34" s="1"/>
    </row>
    <row r="35" spans="3:4">
      <c r="C35" s="1"/>
      <c r="D35" s="1"/>
    </row>
    <row r="36" spans="3:4">
      <c r="D36" s="1"/>
    </row>
    <row r="37" spans="3:4">
      <c r="D37" s="1"/>
    </row>
    <row r="38" spans="3:4">
      <c r="C38" s="68"/>
      <c r="D38" s="69"/>
    </row>
    <row r="39" spans="3:4">
      <c r="C39" s="68"/>
      <c r="D39" s="69"/>
    </row>
    <row r="40" spans="3:4">
      <c r="C40" s="1"/>
      <c r="D40" s="1"/>
    </row>
    <row r="41" spans="3:4">
      <c r="C41" s="1"/>
      <c r="D41" s="65"/>
    </row>
    <row r="42" spans="3:4">
      <c r="D42" s="1"/>
    </row>
    <row r="43" spans="3:4">
      <c r="D43" s="1"/>
    </row>
    <row r="44" spans="3:4">
      <c r="D44" s="1"/>
    </row>
    <row r="45" spans="3:4">
      <c r="D45" s="1"/>
    </row>
    <row r="46" spans="3:4">
      <c r="C46" s="1"/>
      <c r="D46" s="1"/>
    </row>
    <row r="47" spans="3:4">
      <c r="D47" s="1"/>
    </row>
    <row r="48" spans="3:4">
      <c r="D48" s="1"/>
    </row>
    <row r="49" spans="3:4">
      <c r="D49" s="25"/>
    </row>
    <row r="50" spans="3:4">
      <c r="D50" s="25"/>
    </row>
    <row r="51" spans="3:4">
      <c r="D51" s="25"/>
    </row>
    <row r="52" spans="3:4">
      <c r="D52" s="25"/>
    </row>
    <row r="53" spans="3:4">
      <c r="D53" s="25"/>
    </row>
    <row r="54" spans="3:4">
      <c r="D54" s="1"/>
    </row>
    <row r="55" spans="3:4">
      <c r="D55" s="1"/>
    </row>
    <row r="56" spans="3:4">
      <c r="D56" s="1"/>
    </row>
    <row r="57" spans="3:4">
      <c r="C57" s="1"/>
      <c r="D57" s="1"/>
    </row>
    <row r="58" spans="3:4">
      <c r="D58" s="1"/>
    </row>
    <row r="59" spans="3:4">
      <c r="D59" s="1"/>
    </row>
    <row r="60" spans="3:4">
      <c r="D60" s="1"/>
    </row>
    <row r="61" spans="3:4">
      <c r="D61" s="1"/>
    </row>
    <row r="62" spans="3:4">
      <c r="D62" s="1"/>
    </row>
    <row r="63" spans="3:4">
      <c r="D63" s="1"/>
    </row>
    <row r="64" spans="3:4">
      <c r="D64" s="1"/>
    </row>
    <row r="65" spans="3:4">
      <c r="C65" s="1"/>
      <c r="D65" s="65"/>
    </row>
    <row r="66" spans="3:4">
      <c r="C66" s="1"/>
      <c r="D66" s="65"/>
    </row>
    <row r="67" spans="3:4">
      <c r="D67" s="1"/>
    </row>
    <row r="68" spans="3:4">
      <c r="D68" s="1"/>
    </row>
    <row r="69" spans="3:4">
      <c r="D69" s="1"/>
    </row>
    <row r="70" spans="3:4">
      <c r="D70" s="1"/>
    </row>
    <row r="71" spans="3:4">
      <c r="D71" s="1"/>
    </row>
    <row r="72" spans="3:4">
      <c r="D72" s="1"/>
    </row>
    <row r="73" spans="3:4">
      <c r="D73" s="1"/>
    </row>
    <row r="74" spans="3:4">
      <c r="D74" s="1"/>
    </row>
    <row r="75" spans="3:4">
      <c r="D75" s="1"/>
    </row>
    <row r="76" spans="3:4">
      <c r="D76" s="1"/>
    </row>
    <row r="77" spans="3:4">
      <c r="D77" s="1"/>
    </row>
    <row r="78" spans="3:4">
      <c r="D78" s="1"/>
    </row>
    <row r="79" spans="3:4">
      <c r="D79" s="1"/>
    </row>
    <row r="80" spans="3:4">
      <c r="D80" s="1"/>
    </row>
    <row r="81" spans="4:4">
      <c r="D81" s="1"/>
    </row>
    <row r="82" spans="4:4">
      <c r="D82" s="1"/>
    </row>
    <row r="83" spans="4:4">
      <c r="D83" s="1"/>
    </row>
    <row r="84" spans="4:4">
      <c r="D84" s="1"/>
    </row>
    <row r="85" spans="4:4">
      <c r="D85" s="1"/>
    </row>
    <row r="86" spans="4:4">
      <c r="D86" s="25"/>
    </row>
    <row r="87" spans="4:4">
      <c r="D87" s="25"/>
    </row>
    <row r="88" spans="4:4">
      <c r="D88" s="25"/>
    </row>
    <row r="89" spans="4:4">
      <c r="D89" s="25"/>
    </row>
    <row r="90" spans="4:4">
      <c r="D90" s="25"/>
    </row>
    <row r="91" spans="4:4">
      <c r="D91" s="1"/>
    </row>
    <row r="92" spans="4:4">
      <c r="D92" s="1"/>
    </row>
    <row r="93" spans="4:4">
      <c r="D93" s="1"/>
    </row>
    <row r="94" spans="4:4">
      <c r="D94" s="1"/>
    </row>
    <row r="95" spans="4:4">
      <c r="D95" s="1"/>
    </row>
    <row r="96" spans="4:4">
      <c r="D96" s="1"/>
    </row>
    <row r="97" spans="3:4">
      <c r="D97" s="1"/>
    </row>
    <row r="98" spans="3:4">
      <c r="D98" s="1"/>
    </row>
    <row r="102" spans="3:4">
      <c r="C102" s="1"/>
      <c r="D102" s="65"/>
    </row>
  </sheetData>
  <phoneticPr fontId="1" type="noConversion"/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updateWrapper">
                <anchor moveWithCells="1" sizeWithCells="1">
                  <from>
                    <xdr:col>5</xdr:col>
                    <xdr:colOff>25400</xdr:colOff>
                    <xdr:row>4</xdr:row>
                    <xdr:rowOff>69850</xdr:rowOff>
                  </from>
                  <to>
                    <xdr:col>6</xdr:col>
                    <xdr:colOff>25400</xdr:colOff>
                    <xdr:row>5</xdr:row>
                    <xdr:rowOff>107950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6" r:id="rId5" name="Button 2">
              <controlPr defaultSize="0" print="0" autoFill="0" autoPict="0" macro="[0]!openFile">
                <anchor moveWithCells="1" sizeWithCells="1">
                  <from>
                    <xdr:col>5</xdr:col>
                    <xdr:colOff>31750</xdr:colOff>
                    <xdr:row>2</xdr:row>
                    <xdr:rowOff>152400</xdr:rowOff>
                  </from>
                  <to>
                    <xdr:col>6</xdr:col>
                    <xdr:colOff>69850</xdr:colOff>
                    <xdr:row>4</xdr:row>
                    <xdr:rowOff>12700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7" r:id="rId6" name="Button 3">
              <controlPr defaultSize="0" print="0" autoFill="0" autoPict="0" macro="[0]!updateShcomp">
                <anchor moveWithCells="1" sizeWithCells="1">
                  <from>
                    <xdr:col>5</xdr:col>
                    <xdr:colOff>31750</xdr:colOff>
                    <xdr:row>6</xdr:row>
                    <xdr:rowOff>31750</xdr:rowOff>
                  </from>
                  <to>
                    <xdr:col>6</xdr:col>
                    <xdr:colOff>0</xdr:colOff>
                    <xdr:row>7</xdr:row>
                    <xdr:rowOff>69850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8" r:id="rId7" name="Button 4">
              <controlPr defaultSize="0" print="0" autoFill="0" autoPict="0" macro="[0]!clearContents">
                <anchor moveWithCells="1" sizeWithCells="1">
                  <from>
                    <xdr:col>5</xdr:col>
                    <xdr:colOff>50800</xdr:colOff>
                    <xdr:row>1</xdr:row>
                    <xdr:rowOff>0</xdr:rowOff>
                  </from>
                  <to>
                    <xdr:col>6</xdr:col>
                    <xdr:colOff>508000</xdr:colOff>
                    <xdr:row>2</xdr:row>
                    <xdr:rowOff>69850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9" r:id="rId8" name="Button 5">
              <controlPr defaultSize="0" print="0" autoFill="0" autoPict="0" macro="[0]!output">
                <anchor moveWithCells="1" sizeWithCells="1">
                  <from>
                    <xdr:col>5</xdr:col>
                    <xdr:colOff>19050</xdr:colOff>
                    <xdr:row>9</xdr:row>
                    <xdr:rowOff>146050</xdr:rowOff>
                  </from>
                  <to>
                    <xdr:col>6</xdr:col>
                    <xdr:colOff>31750</xdr:colOff>
                    <xdr:row>11</xdr:row>
                    <xdr:rowOff>69850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D725"/>
  <sheetViews>
    <sheetView tabSelected="1" workbookViewId="0">
      <pane xSplit="1" ySplit="1" topLeftCell="B701" activePane="bottomRight" state="frozen"/>
      <selection pane="topRight" activeCell="B1" sqref="B1"/>
      <selection pane="bottomLeft" activeCell="A2" sqref="A2"/>
      <selection pane="bottomRight" activeCell="A723" sqref="A723"/>
    </sheetView>
  </sheetViews>
  <sheetFormatPr defaultRowHeight="14"/>
  <cols>
    <col min="1" max="1" width="11.90625" style="70" bestFit="1" customWidth="1" collapsed="1"/>
    <col min="2" max="2" width="15" style="70" bestFit="1" customWidth="1" collapsed="1"/>
    <col min="3" max="3" width="12.90625" style="70" bestFit="1" customWidth="1" collapsed="1"/>
    <col min="4" max="4" width="13.90625" style="70" bestFit="1" customWidth="1" collapsed="1"/>
  </cols>
  <sheetData>
    <row r="1" spans="1:4">
      <c r="B1" s="70" t="s">
        <v>228</v>
      </c>
    </row>
    <row r="2" spans="1:4">
      <c r="B2" s="70" t="s">
        <v>28</v>
      </c>
      <c r="C2" s="70" t="s">
        <v>29</v>
      </c>
      <c r="D2" s="70" t="s">
        <v>30</v>
      </c>
    </row>
    <row r="3" spans="1:4">
      <c r="A3" s="68">
        <v>42401</v>
      </c>
    </row>
    <row r="4" spans="1:4">
      <c r="A4" s="68">
        <f>A5-1</f>
        <v>42402</v>
      </c>
      <c r="B4" s="70">
        <v>8734.08</v>
      </c>
      <c r="C4" s="70">
        <v>8859.86</v>
      </c>
      <c r="D4" s="71">
        <f t="shared" ref="D4:D9" si="0">+C4/B4-1</f>
        <v>1.440105884077103E-2</v>
      </c>
    </row>
    <row r="5" spans="1:4">
      <c r="A5" s="68">
        <v>42403</v>
      </c>
      <c r="B5" s="70">
        <v>8859.86</v>
      </c>
      <c r="C5" s="70">
        <v>8779.94</v>
      </c>
      <c r="D5" s="71">
        <f t="shared" si="0"/>
        <v>-9.0204585625506262E-3</v>
      </c>
    </row>
    <row r="6" spans="1:4">
      <c r="A6" s="68">
        <v>42404</v>
      </c>
      <c r="B6" s="70">
        <v>8779.94</v>
      </c>
      <c r="C6" s="70">
        <v>8872.83</v>
      </c>
      <c r="D6" s="71">
        <f t="shared" si="0"/>
        <v>1.0579798950790087E-2</v>
      </c>
    </row>
    <row r="7" spans="1:4">
      <c r="A7" s="68">
        <v>42405</v>
      </c>
      <c r="B7" s="70">
        <v>8872.83</v>
      </c>
      <c r="C7" s="70">
        <v>8851.0300000000007</v>
      </c>
      <c r="D7" s="71">
        <f t="shared" si="0"/>
        <v>-2.4569387669998166E-3</v>
      </c>
    </row>
    <row r="8" spans="1:4">
      <c r="A8" s="68">
        <v>42411</v>
      </c>
      <c r="B8" s="70">
        <v>8851.0300000000007</v>
      </c>
      <c r="C8" s="70">
        <v>8851.0300000000007</v>
      </c>
      <c r="D8" s="71">
        <f t="shared" si="0"/>
        <v>0</v>
      </c>
    </row>
    <row r="9" spans="1:4">
      <c r="A9" s="68">
        <v>42412</v>
      </c>
      <c r="B9" s="70">
        <v>8851.0300000000007</v>
      </c>
      <c r="C9" s="70">
        <v>8851.0300000000007</v>
      </c>
      <c r="D9" s="71">
        <f t="shared" si="0"/>
        <v>0</v>
      </c>
    </row>
    <row r="10" spans="1:4">
      <c r="A10" s="68">
        <v>42415</v>
      </c>
      <c r="B10" s="70">
        <v>8851.0300000000007</v>
      </c>
      <c r="C10" s="70">
        <v>8774.5499999999993</v>
      </c>
      <c r="D10" s="71">
        <f>+C10/B10-1</f>
        <v>-8.6408022569126608E-3</v>
      </c>
    </row>
    <row r="11" spans="1:4">
      <c r="A11" s="68">
        <v>42416</v>
      </c>
      <c r="B11" s="70">
        <v>8774.5499999999993</v>
      </c>
      <c r="C11" s="70">
        <v>8993.09</v>
      </c>
      <c r="D11" s="71">
        <f t="shared" ref="D11:D74" si="1">+C11/B11-1</f>
        <v>2.4906120541794197E-2</v>
      </c>
    </row>
    <row r="12" spans="1:4">
      <c r="A12" s="68">
        <v>42417</v>
      </c>
      <c r="B12" s="70">
        <v>8993.09</v>
      </c>
      <c r="C12" s="70">
        <v>9048.34</v>
      </c>
      <c r="D12" s="71">
        <f t="shared" si="1"/>
        <v>6.1436058129074045E-3</v>
      </c>
    </row>
    <row r="13" spans="1:4">
      <c r="A13" s="68">
        <v>42418</v>
      </c>
      <c r="B13" s="70">
        <v>9048.34</v>
      </c>
      <c r="C13" s="70">
        <v>9016.81</v>
      </c>
      <c r="D13" s="71">
        <f t="shared" si="1"/>
        <v>-3.4846170678821675E-3</v>
      </c>
    </row>
    <row r="14" spans="1:4">
      <c r="A14" s="68">
        <v>42419</v>
      </c>
      <c r="B14" s="70">
        <v>9016.81</v>
      </c>
      <c r="C14" s="70">
        <v>8998.68</v>
      </c>
      <c r="D14" s="71">
        <f t="shared" si="1"/>
        <v>-2.0106889243534098E-3</v>
      </c>
    </row>
    <row r="15" spans="1:4">
      <c r="A15" s="68">
        <v>42422</v>
      </c>
      <c r="B15" s="70">
        <v>8998.68</v>
      </c>
      <c r="C15" s="70">
        <v>9194.7099999999991</v>
      </c>
      <c r="D15" s="71">
        <f t="shared" si="1"/>
        <v>2.1784306142678567E-2</v>
      </c>
    </row>
    <row r="16" spans="1:4">
      <c r="A16" s="68">
        <v>42423</v>
      </c>
      <c r="B16" s="70">
        <v>9194.7099999999991</v>
      </c>
      <c r="C16" s="70">
        <v>9096.06</v>
      </c>
      <c r="D16" s="71">
        <f t="shared" si="1"/>
        <v>-1.0728995259230545E-2</v>
      </c>
    </row>
    <row r="17" spans="1:4">
      <c r="A17" s="68">
        <v>42424</v>
      </c>
      <c r="B17" s="70">
        <v>9096.06</v>
      </c>
      <c r="C17" s="70">
        <v>9153.77</v>
      </c>
      <c r="D17" s="71">
        <f t="shared" si="1"/>
        <v>6.3445052033519467E-3</v>
      </c>
    </row>
    <row r="18" spans="1:4">
      <c r="A18" s="68">
        <v>42425</v>
      </c>
      <c r="B18" s="70">
        <v>9153.77</v>
      </c>
      <c r="C18" s="70">
        <v>8731.2000000000007</v>
      </c>
      <c r="D18" s="71">
        <f t="shared" si="1"/>
        <v>-4.6163493292927349E-2</v>
      </c>
    </row>
    <row r="19" spans="1:4">
      <c r="A19" s="68">
        <v>42426</v>
      </c>
      <c r="B19" s="70">
        <v>8731.2000000000007</v>
      </c>
      <c r="C19" s="70">
        <v>8821.18</v>
      </c>
      <c r="D19" s="71">
        <f t="shared" si="1"/>
        <v>1.0305570826461441E-2</v>
      </c>
    </row>
    <row r="20" spans="1:4">
      <c r="A20" s="68">
        <v>42429</v>
      </c>
      <c r="B20" s="70">
        <v>8821.18</v>
      </c>
      <c r="C20" s="70">
        <v>8756.880000000001</v>
      </c>
      <c r="D20" s="71">
        <f t="shared" si="1"/>
        <v>-7.2892742240833197E-3</v>
      </c>
    </row>
    <row r="21" spans="1:4">
      <c r="A21" s="68">
        <v>42430</v>
      </c>
      <c r="B21" s="70">
        <v>8756.880000000001</v>
      </c>
      <c r="C21" s="70">
        <v>8872.43</v>
      </c>
      <c r="D21" s="71">
        <f t="shared" si="1"/>
        <v>1.3195338979179683E-2</v>
      </c>
    </row>
    <row r="22" spans="1:4">
      <c r="A22" s="68">
        <v>42431</v>
      </c>
      <c r="B22" s="70">
        <v>8872.43</v>
      </c>
      <c r="C22" s="70">
        <v>9146.56</v>
      </c>
      <c r="D22" s="71">
        <f t="shared" si="1"/>
        <v>3.0896834350904845E-2</v>
      </c>
    </row>
    <row r="23" spans="1:4">
      <c r="A23" s="68">
        <v>42432</v>
      </c>
      <c r="B23" s="70">
        <v>9146.56</v>
      </c>
      <c r="C23" s="70">
        <v>9170.7800000000007</v>
      </c>
      <c r="D23" s="71">
        <f t="shared" si="1"/>
        <v>2.6479900640241638E-3</v>
      </c>
    </row>
    <row r="24" spans="1:4">
      <c r="A24" s="68">
        <v>42433</v>
      </c>
      <c r="B24" s="70">
        <v>9170.7800000000007</v>
      </c>
      <c r="C24" s="70">
        <v>9434.82</v>
      </c>
      <c r="D24" s="71">
        <f t="shared" si="1"/>
        <v>2.8791444130161103E-2</v>
      </c>
    </row>
    <row r="25" spans="1:4">
      <c r="A25" s="68">
        <v>42436</v>
      </c>
      <c r="B25" s="70">
        <v>9434.82</v>
      </c>
      <c r="C25" s="70">
        <v>9382.3799999999992</v>
      </c>
      <c r="D25" s="71">
        <f t="shared" si="1"/>
        <v>-5.558134654397251E-3</v>
      </c>
    </row>
    <row r="26" spans="1:4">
      <c r="A26" s="68">
        <v>42437</v>
      </c>
      <c r="B26" s="70">
        <v>9382.3799999999992</v>
      </c>
      <c r="C26" s="70">
        <v>9406.7800000000007</v>
      </c>
      <c r="D26" s="71">
        <f t="shared" si="1"/>
        <v>2.6006194590286746E-3</v>
      </c>
    </row>
    <row r="27" spans="1:4">
      <c r="A27" s="68">
        <v>42438</v>
      </c>
      <c r="B27" s="70">
        <v>9406.7800000000007</v>
      </c>
      <c r="C27" s="70">
        <v>9387.7900000000009</v>
      </c>
      <c r="D27" s="71">
        <f t="shared" si="1"/>
        <v>-2.018756684008749E-3</v>
      </c>
    </row>
    <row r="28" spans="1:4">
      <c r="A28" s="68">
        <v>42439</v>
      </c>
      <c r="B28" s="70">
        <v>9387.7900000000009</v>
      </c>
      <c r="C28" s="70">
        <v>9207.25</v>
      </c>
      <c r="D28" s="71">
        <f t="shared" si="1"/>
        <v>-1.9231363292106063E-2</v>
      </c>
    </row>
    <row r="29" spans="1:4">
      <c r="A29" s="68">
        <v>42440</v>
      </c>
      <c r="B29" s="70">
        <v>9207.25</v>
      </c>
      <c r="C29" s="70">
        <v>9236.49</v>
      </c>
      <c r="D29" s="71">
        <f t="shared" si="1"/>
        <v>3.1757582340004031E-3</v>
      </c>
    </row>
    <row r="30" spans="1:4">
      <c r="A30" s="68">
        <v>42443</v>
      </c>
      <c r="B30" s="70">
        <v>9236.49</v>
      </c>
      <c r="C30" s="70">
        <v>9278</v>
      </c>
      <c r="D30" s="71">
        <f t="shared" si="1"/>
        <v>4.494131428713688E-3</v>
      </c>
    </row>
    <row r="31" spans="1:4">
      <c r="A31" s="68">
        <v>42444</v>
      </c>
      <c r="B31" s="70">
        <v>9278</v>
      </c>
      <c r="C31" s="70">
        <v>9348.0300000000007</v>
      </c>
      <c r="D31" s="71">
        <f t="shared" si="1"/>
        <v>7.5479629230439382E-3</v>
      </c>
    </row>
    <row r="32" spans="1:4">
      <c r="A32" s="68">
        <v>42445</v>
      </c>
      <c r="B32" s="70">
        <v>9348.0300000000007</v>
      </c>
      <c r="C32" s="70">
        <v>9492.5400000000009</v>
      </c>
      <c r="D32" s="71">
        <f t="shared" si="1"/>
        <v>1.5458872083208952E-2</v>
      </c>
    </row>
    <row r="33" spans="1:4">
      <c r="A33" s="68">
        <v>42446</v>
      </c>
      <c r="B33" s="70">
        <v>9492.5400000000009</v>
      </c>
      <c r="C33" s="70">
        <v>9483.81</v>
      </c>
      <c r="D33" s="71">
        <f t="shared" si="1"/>
        <v>-9.1966955103706116E-4</v>
      </c>
    </row>
    <row r="34" spans="1:4">
      <c r="A34" s="68">
        <v>42447</v>
      </c>
      <c r="B34" s="70">
        <v>9483.81</v>
      </c>
      <c r="C34" s="70">
        <v>9531.39</v>
      </c>
      <c r="D34" s="71">
        <f t="shared" si="1"/>
        <v>5.0169710274667878E-3</v>
      </c>
    </row>
    <row r="35" spans="1:4">
      <c r="A35" s="68">
        <v>42450</v>
      </c>
      <c r="B35" s="70">
        <v>9531.39</v>
      </c>
      <c r="C35" s="70">
        <v>9743.2999999999993</v>
      </c>
      <c r="D35" s="71">
        <f t="shared" si="1"/>
        <v>2.2232853760049576E-2</v>
      </c>
    </row>
    <row r="36" spans="1:4">
      <c r="A36" s="68">
        <v>42451</v>
      </c>
      <c r="B36" s="70">
        <v>9743.2999999999993</v>
      </c>
      <c r="C36" s="70">
        <v>9667.5400000000009</v>
      </c>
      <c r="D36" s="71">
        <f t="shared" si="1"/>
        <v>-7.7755996428313656E-3</v>
      </c>
    </row>
    <row r="37" spans="1:4">
      <c r="A37" s="68">
        <v>42452</v>
      </c>
      <c r="B37" s="70">
        <v>9667.5400000000009</v>
      </c>
      <c r="C37" s="70">
        <v>9675.7999999999993</v>
      </c>
      <c r="D37" s="71">
        <f t="shared" si="1"/>
        <v>8.5440556749682983E-4</v>
      </c>
    </row>
    <row r="38" spans="1:4">
      <c r="A38" s="68">
        <v>42453</v>
      </c>
      <c r="B38" s="70">
        <v>9675.7999999999993</v>
      </c>
      <c r="C38" s="70">
        <v>9537.5</v>
      </c>
      <c r="D38" s="71">
        <f t="shared" si="1"/>
        <v>-1.4293391760887952E-2</v>
      </c>
    </row>
    <row r="39" spans="1:4">
      <c r="A39" s="68">
        <v>42454</v>
      </c>
      <c r="B39" s="70">
        <v>9537.5</v>
      </c>
      <c r="C39" s="70">
        <v>9581.59</v>
      </c>
      <c r="D39" s="71">
        <f t="shared" si="1"/>
        <v>4.6228047182175214E-3</v>
      </c>
    </row>
    <row r="40" spans="1:4">
      <c r="A40" s="68">
        <v>42457</v>
      </c>
      <c r="B40" s="70">
        <v>9581.59</v>
      </c>
      <c r="C40" s="70">
        <v>9476.58</v>
      </c>
      <c r="D40" s="71">
        <f t="shared" si="1"/>
        <v>-1.0959558904106714E-2</v>
      </c>
    </row>
    <row r="41" spans="1:4">
      <c r="A41" s="68">
        <v>42458</v>
      </c>
      <c r="B41" s="70">
        <v>9476.58</v>
      </c>
      <c r="C41" s="70">
        <v>9416.59</v>
      </c>
      <c r="D41" s="71">
        <f t="shared" si="1"/>
        <v>-6.330342802994271E-3</v>
      </c>
    </row>
    <row r="42" spans="1:4">
      <c r="A42" s="68">
        <v>42459</v>
      </c>
      <c r="B42" s="70">
        <v>9416.59</v>
      </c>
      <c r="C42" s="70">
        <v>9623.85</v>
      </c>
      <c r="D42" s="71">
        <f t="shared" si="1"/>
        <v>2.2010090701623408E-2</v>
      </c>
    </row>
    <row r="43" spans="1:4">
      <c r="A43" s="68">
        <v>42460</v>
      </c>
      <c r="B43" s="70">
        <v>9623.85</v>
      </c>
      <c r="C43" s="70">
        <v>9614.1200000000008</v>
      </c>
      <c r="D43" s="71">
        <f t="shared" si="1"/>
        <v>-1.0110298892854752E-3</v>
      </c>
    </row>
    <row r="44" spans="1:4">
      <c r="A44" s="68">
        <v>42461</v>
      </c>
      <c r="B44" s="70">
        <v>9614.1200000000008</v>
      </c>
      <c r="C44" s="70">
        <v>9658.0400000000009</v>
      </c>
      <c r="D44" s="71">
        <f t="shared" si="1"/>
        <v>4.5682808202935909E-3</v>
      </c>
    </row>
    <row r="45" spans="1:4">
      <c r="A45" s="68">
        <v>42465</v>
      </c>
      <c r="B45" s="70">
        <v>9658.0400000000009</v>
      </c>
      <c r="C45" s="70">
        <v>9706.33</v>
      </c>
      <c r="D45" s="71">
        <f t="shared" si="1"/>
        <v>4.9999792918644648E-3</v>
      </c>
    </row>
    <row r="46" spans="1:4">
      <c r="A46" s="68">
        <v>42466</v>
      </c>
      <c r="B46" s="70">
        <v>9706.33</v>
      </c>
      <c r="C46" s="70">
        <v>9658.7999999999993</v>
      </c>
      <c r="D46" s="71">
        <f t="shared" si="1"/>
        <v>-4.896804456473336E-3</v>
      </c>
    </row>
    <row r="47" spans="1:4">
      <c r="A47" s="68">
        <v>42467</v>
      </c>
      <c r="B47" s="70">
        <v>9658.7999999999993</v>
      </c>
      <c r="C47" s="70">
        <v>9542.4500000000007</v>
      </c>
      <c r="D47" s="71">
        <f t="shared" si="1"/>
        <v>-1.2046009856296669E-2</v>
      </c>
    </row>
    <row r="48" spans="1:4">
      <c r="A48" s="68">
        <v>42468</v>
      </c>
      <c r="B48" s="70">
        <v>9542.4500000000007</v>
      </c>
      <c r="C48" s="70">
        <v>9485.94</v>
      </c>
      <c r="D48" s="71">
        <f t="shared" si="1"/>
        <v>-5.9219592452671721E-3</v>
      </c>
    </row>
    <row r="49" spans="1:4">
      <c r="A49" s="68">
        <v>42471</v>
      </c>
      <c r="B49" s="70">
        <v>9485.94</v>
      </c>
      <c r="C49" s="70">
        <v>9580.4500000000007</v>
      </c>
      <c r="D49" s="71">
        <f t="shared" si="1"/>
        <v>9.9631665391095581E-3</v>
      </c>
    </row>
    <row r="50" spans="1:4">
      <c r="A50" s="68">
        <v>42472</v>
      </c>
      <c r="B50" s="70">
        <v>9580.4500000000007</v>
      </c>
      <c r="C50" s="70">
        <v>9562.34</v>
      </c>
      <c r="D50" s="71">
        <f t="shared" si="1"/>
        <v>-1.8903078665407635E-3</v>
      </c>
    </row>
    <row r="51" spans="1:4">
      <c r="A51" s="68">
        <v>42473</v>
      </c>
      <c r="B51" s="70">
        <v>9562.34</v>
      </c>
      <c r="C51" s="70">
        <v>9673.83</v>
      </c>
      <c r="D51" s="71">
        <f t="shared" si="1"/>
        <v>1.1659280050698939E-2</v>
      </c>
    </row>
    <row r="52" spans="1:4">
      <c r="A52" s="68">
        <v>42474</v>
      </c>
      <c r="B52" s="70">
        <v>9673.83</v>
      </c>
      <c r="C52" s="70">
        <v>9702.49</v>
      </c>
      <c r="D52" s="71">
        <f t="shared" si="1"/>
        <v>2.9626321736064831E-3</v>
      </c>
    </row>
    <row r="53" spans="1:4">
      <c r="A53" s="68">
        <v>42475</v>
      </c>
      <c r="B53" s="70">
        <v>9702.49</v>
      </c>
      <c r="C53" s="70">
        <v>9722.73</v>
      </c>
      <c r="D53" s="71">
        <f t="shared" si="1"/>
        <v>2.0860624437644137E-3</v>
      </c>
    </row>
    <row r="54" spans="1:4">
      <c r="A54" s="68">
        <v>42478</v>
      </c>
      <c r="B54" s="70">
        <v>9722.73</v>
      </c>
      <c r="C54" s="70">
        <v>9637.56</v>
      </c>
      <c r="D54" s="71">
        <f t="shared" si="1"/>
        <v>-8.7598853408455968E-3</v>
      </c>
    </row>
    <row r="55" spans="1:4">
      <c r="A55" s="68">
        <v>42479</v>
      </c>
      <c r="B55" s="70">
        <v>9637.56</v>
      </c>
      <c r="C55" s="70">
        <v>9657.35</v>
      </c>
      <c r="D55" s="71">
        <f t="shared" si="1"/>
        <v>2.0534243107177552E-3</v>
      </c>
    </row>
    <row r="56" spans="1:4">
      <c r="A56" s="68">
        <v>42480</v>
      </c>
      <c r="B56" s="70">
        <v>9657.35</v>
      </c>
      <c r="C56" s="70">
        <v>9607.3599999999988</v>
      </c>
      <c r="D56" s="71">
        <f t="shared" si="1"/>
        <v>-5.1763682583733095E-3</v>
      </c>
    </row>
    <row r="57" spans="1:4">
      <c r="A57" s="68">
        <v>42481</v>
      </c>
      <c r="B57" s="70">
        <v>9607.3599999999988</v>
      </c>
      <c r="C57" s="70">
        <v>9598.1299999999992</v>
      </c>
      <c r="D57" s="71">
        <f t="shared" si="1"/>
        <v>-9.6072177996864294E-4</v>
      </c>
    </row>
    <row r="58" spans="1:4">
      <c r="A58" s="68">
        <v>42482</v>
      </c>
      <c r="B58" s="70">
        <v>9598.1299999999992</v>
      </c>
      <c r="C58" s="70">
        <v>9652.27</v>
      </c>
      <c r="D58" s="71">
        <f t="shared" si="1"/>
        <v>5.6406820911991673E-3</v>
      </c>
    </row>
    <row r="59" spans="1:4">
      <c r="A59" s="68">
        <v>42485</v>
      </c>
      <c r="B59" s="70">
        <v>9652.27</v>
      </c>
      <c r="C59" s="70">
        <v>9617.1200000000008</v>
      </c>
      <c r="D59" s="71">
        <f t="shared" si="1"/>
        <v>-3.6416304143999101E-3</v>
      </c>
    </row>
    <row r="60" spans="1:4">
      <c r="A60" s="68">
        <v>42486</v>
      </c>
      <c r="B60" s="70">
        <v>9617.1200000000008</v>
      </c>
      <c r="C60" s="70">
        <v>9647.94</v>
      </c>
      <c r="D60" s="71">
        <f t="shared" si="1"/>
        <v>3.2047016154523877E-3</v>
      </c>
    </row>
    <row r="61" spans="1:4">
      <c r="A61" s="68">
        <v>42487</v>
      </c>
      <c r="B61" s="70">
        <v>9647.94</v>
      </c>
      <c r="C61" s="70">
        <v>9607.68</v>
      </c>
      <c r="D61" s="71">
        <f t="shared" si="1"/>
        <v>-4.1729115230816349E-3</v>
      </c>
    </row>
    <row r="62" spans="1:4">
      <c r="A62" s="68">
        <v>42488</v>
      </c>
      <c r="B62" s="70">
        <v>9607.68</v>
      </c>
      <c r="C62" s="70">
        <v>9594.77</v>
      </c>
      <c r="D62" s="71">
        <f t="shared" si="1"/>
        <v>-1.3437166933120137E-3</v>
      </c>
    </row>
    <row r="63" spans="1:4">
      <c r="A63" s="68">
        <v>42489</v>
      </c>
      <c r="B63" s="70">
        <v>9594.77</v>
      </c>
      <c r="C63" s="70">
        <v>9569.56</v>
      </c>
      <c r="D63" s="71">
        <f t="shared" si="1"/>
        <v>-2.6274730921117539E-3</v>
      </c>
    </row>
    <row r="64" spans="1:4">
      <c r="A64" s="68">
        <v>42493</v>
      </c>
      <c r="B64" s="70">
        <v>9569.56</v>
      </c>
      <c r="C64" s="70">
        <v>9661.6</v>
      </c>
      <c r="D64" s="71">
        <f t="shared" si="1"/>
        <v>9.6179970656959934E-3</v>
      </c>
    </row>
    <row r="65" spans="1:4">
      <c r="A65" s="68">
        <v>42494</v>
      </c>
      <c r="B65" s="70">
        <v>9661.6</v>
      </c>
      <c r="C65" s="70">
        <v>9638.5</v>
      </c>
      <c r="D65" s="71">
        <f t="shared" si="1"/>
        <v>-2.3909083381634666E-3</v>
      </c>
    </row>
    <row r="66" spans="1:4">
      <c r="A66" s="68">
        <v>42495</v>
      </c>
      <c r="B66" s="70">
        <v>9638.5</v>
      </c>
      <c r="C66" s="70">
        <v>9635.4599999999991</v>
      </c>
      <c r="D66" s="71">
        <f t="shared" si="1"/>
        <v>-3.1540177413502679E-4</v>
      </c>
    </row>
    <row r="67" spans="1:4">
      <c r="A67" s="68">
        <v>42496</v>
      </c>
      <c r="B67" s="70">
        <v>9635.4599999999991</v>
      </c>
      <c r="C67" s="70">
        <v>9448.7900000000009</v>
      </c>
      <c r="D67" s="71">
        <f t="shared" si="1"/>
        <v>-1.9373231791735779E-2</v>
      </c>
    </row>
    <row r="68" spans="1:4">
      <c r="A68" s="68">
        <v>42499</v>
      </c>
      <c r="B68" s="70">
        <v>9448.7900000000009</v>
      </c>
      <c r="C68" s="70">
        <v>9319.7199999999993</v>
      </c>
      <c r="D68" s="71">
        <f t="shared" si="1"/>
        <v>-1.3659950110014196E-2</v>
      </c>
    </row>
    <row r="69" spans="1:4">
      <c r="A69" s="68">
        <v>42500</v>
      </c>
      <c r="B69" s="70">
        <v>9319.7199999999993</v>
      </c>
      <c r="C69" s="70">
        <v>9314.77</v>
      </c>
      <c r="D69" s="71">
        <f t="shared" si="1"/>
        <v>-5.3113183657871321E-4</v>
      </c>
    </row>
    <row r="70" spans="1:4">
      <c r="A70" s="68">
        <v>42501</v>
      </c>
      <c r="B70" s="70">
        <v>9314.77</v>
      </c>
      <c r="C70" s="70">
        <v>9347.9500000000007</v>
      </c>
      <c r="D70" s="71">
        <f t="shared" si="1"/>
        <v>3.5620847320976257E-3</v>
      </c>
    </row>
    <row r="71" spans="1:4">
      <c r="A71" s="68">
        <v>42502</v>
      </c>
      <c r="B71" s="70">
        <v>9347.9500000000007</v>
      </c>
      <c r="C71" s="70">
        <v>9380.19</v>
      </c>
      <c r="D71" s="71">
        <f t="shared" si="1"/>
        <v>3.4488845147866432E-3</v>
      </c>
    </row>
    <row r="72" spans="1:4">
      <c r="A72" s="68">
        <v>42503</v>
      </c>
      <c r="B72" s="70">
        <v>9380.19</v>
      </c>
      <c r="C72" s="70">
        <v>9348.82</v>
      </c>
      <c r="D72" s="71">
        <f t="shared" si="1"/>
        <v>-3.3442819388520562E-3</v>
      </c>
    </row>
    <row r="73" spans="1:4">
      <c r="A73" s="68">
        <v>42506</v>
      </c>
      <c r="B73" s="70">
        <v>9348.82</v>
      </c>
      <c r="C73" s="70">
        <v>9370.86</v>
      </c>
      <c r="D73" s="71">
        <f t="shared" si="1"/>
        <v>2.357516777518498E-3</v>
      </c>
    </row>
    <row r="74" spans="1:4">
      <c r="A74" s="68">
        <v>42507</v>
      </c>
      <c r="B74" s="70">
        <v>9370.86</v>
      </c>
      <c r="C74" s="70">
        <v>9345.32</v>
      </c>
      <c r="D74" s="71">
        <f t="shared" si="1"/>
        <v>-2.7254702343222359E-3</v>
      </c>
    </row>
    <row r="75" spans="1:4">
      <c r="A75" s="68">
        <v>42508</v>
      </c>
      <c r="B75" s="70">
        <v>9345.32</v>
      </c>
      <c r="C75" s="70">
        <v>9367.35</v>
      </c>
      <c r="D75" s="71">
        <f t="shared" ref="D75:D117" si="2">+C75/B75-1</f>
        <v>2.3573296580534642E-3</v>
      </c>
    </row>
    <row r="76" spans="1:4">
      <c r="A76" s="68">
        <v>42509</v>
      </c>
      <c r="B76" s="70">
        <v>9367.35</v>
      </c>
      <c r="C76" s="70">
        <v>9339.91</v>
      </c>
      <c r="D76" s="71">
        <f t="shared" si="2"/>
        <v>-2.9293236614411633E-3</v>
      </c>
    </row>
    <row r="77" spans="1:4">
      <c r="A77" s="68">
        <v>42510</v>
      </c>
      <c r="B77" s="70">
        <v>9339.91</v>
      </c>
      <c r="C77" s="70">
        <v>9374.01</v>
      </c>
      <c r="D77" s="71">
        <f t="shared" si="2"/>
        <v>3.6509987783608366E-3</v>
      </c>
    </row>
    <row r="78" spans="1:4">
      <c r="A78" s="68">
        <v>42513</v>
      </c>
      <c r="B78" s="70">
        <v>9374.01</v>
      </c>
      <c r="C78" s="70">
        <v>9368.7199999999993</v>
      </c>
      <c r="D78" s="71">
        <f t="shared" si="2"/>
        <v>-5.6432625951974291E-4</v>
      </c>
    </row>
    <row r="79" spans="1:4">
      <c r="A79" s="68">
        <v>42514</v>
      </c>
      <c r="B79" s="70">
        <v>9368.7199999999993</v>
      </c>
      <c r="C79" s="70">
        <v>9308.98</v>
      </c>
      <c r="D79" s="71">
        <f t="shared" si="2"/>
        <v>-6.3765380969865726E-3</v>
      </c>
    </row>
    <row r="80" spans="1:4">
      <c r="A80" s="68">
        <v>42515</v>
      </c>
      <c r="B80" s="70">
        <v>9308.98</v>
      </c>
      <c r="C80" s="70">
        <v>9337.34</v>
      </c>
      <c r="D80" s="71">
        <f t="shared" si="2"/>
        <v>3.0465206714378468E-3</v>
      </c>
    </row>
    <row r="81" spans="1:4">
      <c r="A81" s="68">
        <v>42516</v>
      </c>
      <c r="B81" s="70">
        <v>9337.34</v>
      </c>
      <c r="C81" s="70">
        <v>9353.94</v>
      </c>
      <c r="D81" s="71">
        <f t="shared" si="2"/>
        <v>1.7778082408910212E-3</v>
      </c>
    </row>
    <row r="82" spans="1:4">
      <c r="A82" s="68">
        <v>42517</v>
      </c>
      <c r="B82" s="70">
        <v>9353.94</v>
      </c>
      <c r="C82" s="70">
        <v>9348.5300000000007</v>
      </c>
      <c r="D82" s="71">
        <f t="shared" si="2"/>
        <v>-5.7836590784199338E-4</v>
      </c>
    </row>
    <row r="83" spans="1:4">
      <c r="A83" s="68">
        <v>42520</v>
      </c>
      <c r="B83" s="70">
        <v>9348.5300000000007</v>
      </c>
      <c r="C83" s="70">
        <v>9425.2999999999993</v>
      </c>
      <c r="D83" s="71">
        <f t="shared" si="2"/>
        <v>8.2119862694989276E-3</v>
      </c>
    </row>
    <row r="84" spans="1:4">
      <c r="A84" s="68">
        <v>42521</v>
      </c>
      <c r="B84" s="70">
        <v>9425.2999999999993</v>
      </c>
      <c r="C84" s="70">
        <v>9670.9500000000007</v>
      </c>
      <c r="D84" s="71">
        <f t="shared" si="2"/>
        <v>2.6062830891324662E-2</v>
      </c>
    </row>
    <row r="85" spans="1:4">
      <c r="A85" s="68">
        <v>42522</v>
      </c>
      <c r="B85" s="70">
        <v>9670.9500000000007</v>
      </c>
      <c r="C85" s="70">
        <v>9610.5300000000007</v>
      </c>
      <c r="D85" s="71">
        <f t="shared" si="2"/>
        <v>-6.2475765048934928E-3</v>
      </c>
    </row>
    <row r="86" spans="1:4">
      <c r="A86" s="68">
        <v>42523</v>
      </c>
      <c r="B86" s="70">
        <v>9610.5300000000007</v>
      </c>
      <c r="C86" s="70">
        <v>9596.9699999999993</v>
      </c>
      <c r="D86" s="71">
        <f t="shared" si="2"/>
        <v>-1.4109523616284703E-3</v>
      </c>
    </row>
    <row r="87" spans="1:4">
      <c r="A87" s="68">
        <v>42524</v>
      </c>
      <c r="B87" s="70">
        <v>9596.9699999999993</v>
      </c>
      <c r="C87" s="70">
        <v>9655.5</v>
      </c>
      <c r="D87" s="71">
        <f t="shared" si="2"/>
        <v>6.0987999337291932E-3</v>
      </c>
    </row>
    <row r="88" spans="1:4">
      <c r="A88" s="68">
        <v>42527</v>
      </c>
      <c r="B88" s="70">
        <v>9655.5</v>
      </c>
      <c r="C88" s="70">
        <v>9594.7000000000007</v>
      </c>
      <c r="D88" s="71">
        <f t="shared" si="2"/>
        <v>-6.2969292113302933E-3</v>
      </c>
    </row>
    <row r="89" spans="1:4">
      <c r="A89" s="68">
        <v>42528</v>
      </c>
      <c r="B89" s="70">
        <v>9594.7000000000007</v>
      </c>
      <c r="C89" s="70">
        <v>9599.31</v>
      </c>
      <c r="D89" s="71">
        <f t="shared" si="2"/>
        <v>4.8047359479697072E-4</v>
      </c>
    </row>
    <row r="90" spans="1:4">
      <c r="A90" s="68">
        <v>42529</v>
      </c>
      <c r="B90" s="70">
        <v>9599.31</v>
      </c>
      <c r="C90" s="70">
        <v>9573.9699999999993</v>
      </c>
      <c r="D90" s="71">
        <f t="shared" si="2"/>
        <v>-2.6397730670225661E-3</v>
      </c>
    </row>
    <row r="91" spans="1:4">
      <c r="A91" s="68">
        <v>42530</v>
      </c>
      <c r="B91" s="70">
        <v>9573.9699999999993</v>
      </c>
      <c r="C91" s="70">
        <v>9573.9699999999993</v>
      </c>
      <c r="D91" s="71">
        <f t="shared" si="2"/>
        <v>0</v>
      </c>
    </row>
    <row r="92" spans="1:4">
      <c r="A92" s="68">
        <v>42531</v>
      </c>
      <c r="B92" s="70">
        <v>9573.9699999999993</v>
      </c>
      <c r="C92" s="70">
        <v>9573.9699999999993</v>
      </c>
      <c r="D92" s="71">
        <f t="shared" si="2"/>
        <v>0</v>
      </c>
    </row>
    <row r="93" spans="1:4">
      <c r="A93" s="68">
        <v>42534</v>
      </c>
      <c r="B93" s="70">
        <v>9573.9699999999993</v>
      </c>
      <c r="C93" s="70">
        <v>9388.24</v>
      </c>
      <c r="D93" s="71">
        <f t="shared" si="2"/>
        <v>-1.9399475870511385E-2</v>
      </c>
    </row>
    <row r="94" spans="1:4">
      <c r="A94" s="68">
        <v>42535</v>
      </c>
      <c r="B94" s="70">
        <v>9388.24</v>
      </c>
      <c r="C94" s="70">
        <v>9438.67</v>
      </c>
      <c r="D94" s="71">
        <f t="shared" si="2"/>
        <v>5.3716138488151266E-3</v>
      </c>
    </row>
    <row r="95" spans="1:4">
      <c r="A95" s="68">
        <v>42536</v>
      </c>
      <c r="B95" s="70">
        <v>9438.67</v>
      </c>
      <c r="C95" s="70">
        <v>9478.2099999999991</v>
      </c>
      <c r="D95" s="71">
        <f t="shared" si="2"/>
        <v>4.1891495306012327E-3</v>
      </c>
    </row>
    <row r="96" spans="1:4">
      <c r="A96" s="68">
        <v>42537</v>
      </c>
      <c r="B96" s="70">
        <v>9478.2099999999991</v>
      </c>
      <c r="C96" s="70">
        <v>9427.49</v>
      </c>
      <c r="D96" s="71">
        <f t="shared" si="2"/>
        <v>-5.351221380408222E-3</v>
      </c>
    </row>
    <row r="97" spans="1:4">
      <c r="A97" s="68">
        <v>42538</v>
      </c>
      <c r="B97" s="70">
        <v>9427.49</v>
      </c>
      <c r="C97" s="70">
        <v>9234.24</v>
      </c>
      <c r="D97" s="71">
        <f t="shared" si="2"/>
        <v>-2.0498563244299439E-2</v>
      </c>
    </row>
    <row r="98" spans="1:4">
      <c r="A98" s="68">
        <v>42541</v>
      </c>
      <c r="B98" s="70">
        <v>9234.24</v>
      </c>
      <c r="C98" s="70">
        <v>9249.57</v>
      </c>
      <c r="D98" s="71">
        <f t="shared" si="2"/>
        <v>1.6601257927020274E-3</v>
      </c>
    </row>
    <row r="99" spans="1:4">
      <c r="A99" s="68">
        <v>42542</v>
      </c>
      <c r="B99" s="70">
        <v>9249.57</v>
      </c>
      <c r="C99" s="70">
        <v>9248.7099999999991</v>
      </c>
      <c r="D99" s="71">
        <f t="shared" si="2"/>
        <v>-9.2977295160778795E-5</v>
      </c>
    </row>
    <row r="100" spans="1:4">
      <c r="A100" s="68">
        <v>42543</v>
      </c>
      <c r="B100" s="70">
        <v>9248.7099999999991</v>
      </c>
      <c r="C100" s="70">
        <v>9302.17</v>
      </c>
      <c r="D100" s="71">
        <f t="shared" si="2"/>
        <v>5.7802655721717056E-3</v>
      </c>
    </row>
    <row r="101" spans="1:4">
      <c r="A101" s="68">
        <v>42544</v>
      </c>
      <c r="B101" s="70">
        <v>9302.17</v>
      </c>
      <c r="C101" s="70">
        <v>9253.2800000000007</v>
      </c>
      <c r="D101" s="71">
        <f t="shared" si="2"/>
        <v>-5.2557629026345198E-3</v>
      </c>
    </row>
    <row r="102" spans="1:4">
      <c r="A102" s="68">
        <v>42545</v>
      </c>
      <c r="B102" s="70">
        <v>9253.2800000000007</v>
      </c>
      <c r="C102" s="70">
        <v>9127.61</v>
      </c>
      <c r="D102" s="71">
        <f t="shared" si="2"/>
        <v>-1.3581130150606024E-2</v>
      </c>
    </row>
    <row r="103" spans="1:4">
      <c r="A103" s="68">
        <v>42548</v>
      </c>
      <c r="B103" s="70">
        <v>9127.61</v>
      </c>
      <c r="C103" s="70">
        <v>9210.57</v>
      </c>
      <c r="D103" s="71">
        <f t="shared" si="2"/>
        <v>9.0889071728523785E-3</v>
      </c>
    </row>
    <row r="104" spans="1:4">
      <c r="A104" s="68">
        <v>42549</v>
      </c>
      <c r="B104" s="70">
        <v>9210.57</v>
      </c>
      <c r="C104" s="70">
        <v>9235.74</v>
      </c>
      <c r="D104" s="71">
        <f t="shared" si="2"/>
        <v>2.7327298961954405E-3</v>
      </c>
    </row>
    <row r="105" spans="1:4">
      <c r="A105" s="68">
        <v>42550</v>
      </c>
      <c r="B105" s="70">
        <v>9235.74</v>
      </c>
      <c r="C105" s="70">
        <v>9324.02</v>
      </c>
      <c r="D105" s="71">
        <f t="shared" si="2"/>
        <v>9.5585194039677912E-3</v>
      </c>
    </row>
    <row r="106" spans="1:4">
      <c r="A106" s="68">
        <v>42551</v>
      </c>
      <c r="B106" s="70">
        <v>9324.02</v>
      </c>
      <c r="C106" s="70">
        <v>9316.31</v>
      </c>
      <c r="D106" s="71">
        <f t="shared" si="2"/>
        <v>-8.2689655320355993E-4</v>
      </c>
    </row>
    <row r="107" spans="1:4">
      <c r="A107" s="68">
        <v>42552</v>
      </c>
      <c r="B107" s="70">
        <v>9316.31</v>
      </c>
      <c r="C107" s="70">
        <v>9343.52</v>
      </c>
      <c r="D107" s="71">
        <f t="shared" si="2"/>
        <v>2.9206842623314966E-3</v>
      </c>
    </row>
    <row r="108" spans="1:4">
      <c r="A108" s="68">
        <v>42555</v>
      </c>
      <c r="B108" s="70">
        <v>9343.52</v>
      </c>
      <c r="C108" s="70">
        <v>9485.7999999999993</v>
      </c>
      <c r="D108" s="71">
        <f t="shared" si="2"/>
        <v>1.5227665804750101E-2</v>
      </c>
    </row>
    <row r="109" spans="1:4">
      <c r="A109" s="68">
        <v>42556</v>
      </c>
      <c r="B109" s="70">
        <f>+C109-6.74</f>
        <v>9485.8000000000011</v>
      </c>
      <c r="C109" s="70">
        <v>9492.5400000000009</v>
      </c>
      <c r="D109" s="71">
        <f t="shared" si="2"/>
        <v>7.1053574817092624E-4</v>
      </c>
    </row>
    <row r="110" spans="1:4">
      <c r="A110" s="68">
        <v>42557</v>
      </c>
      <c r="B110" s="70">
        <v>9492.5400000000009</v>
      </c>
      <c r="C110" s="70">
        <v>9494.2199999999993</v>
      </c>
      <c r="D110" s="71">
        <f t="shared" si="2"/>
        <v>1.769810819862716E-4</v>
      </c>
    </row>
    <row r="111" spans="1:4">
      <c r="A111" s="68">
        <v>42558</v>
      </c>
      <c r="B111" s="70">
        <v>9494.2199999999993</v>
      </c>
      <c r="C111" s="70">
        <v>9475.83</v>
      </c>
      <c r="D111" s="71">
        <f t="shared" si="2"/>
        <v>-1.9369679657728067E-3</v>
      </c>
    </row>
    <row r="112" spans="1:4">
      <c r="A112" s="68">
        <v>42559</v>
      </c>
      <c r="B112" s="70">
        <v>9475.83</v>
      </c>
      <c r="C112" s="70">
        <v>9400.07</v>
      </c>
      <c r="D112" s="71">
        <f t="shared" si="2"/>
        <v>-7.9950780037211233E-3</v>
      </c>
    </row>
    <row r="113" spans="1:4">
      <c r="A113" s="68">
        <v>42562</v>
      </c>
      <c r="B113" s="70">
        <v>9400.07</v>
      </c>
      <c r="C113" s="70">
        <v>9431.5</v>
      </c>
      <c r="D113" s="71">
        <f t="shared" si="2"/>
        <v>3.3435921221862674E-3</v>
      </c>
    </row>
    <row r="114" spans="1:4">
      <c r="A114" s="68">
        <v>42563</v>
      </c>
      <c r="B114" s="70">
        <v>9431.5</v>
      </c>
      <c r="C114" s="70">
        <v>9609.6200000000008</v>
      </c>
      <c r="D114" s="71">
        <f t="shared" si="2"/>
        <v>1.8885649154429363E-2</v>
      </c>
    </row>
    <row r="115" spans="1:4">
      <c r="A115" s="68">
        <v>42564</v>
      </c>
      <c r="B115" s="70">
        <v>9609.6200000000008</v>
      </c>
      <c r="C115" s="70">
        <v>9592.65</v>
      </c>
      <c r="D115" s="71">
        <f t="shared" si="2"/>
        <v>-1.7659387155788409E-3</v>
      </c>
    </row>
    <row r="116" spans="1:4">
      <c r="A116" s="68">
        <v>42565</v>
      </c>
      <c r="B116" s="70">
        <v>9592.65</v>
      </c>
      <c r="C116" s="70">
        <v>9572.7000000000007</v>
      </c>
      <c r="D116" s="71">
        <f t="shared" si="2"/>
        <v>-2.0797172835450572E-3</v>
      </c>
    </row>
    <row r="117" spans="1:4">
      <c r="A117" s="68">
        <v>42566</v>
      </c>
      <c r="B117" s="70">
        <v>9572.7000000000007</v>
      </c>
      <c r="C117" s="70">
        <v>9594.5400000000009</v>
      </c>
      <c r="D117" s="71">
        <f t="shared" si="2"/>
        <v>2.2814879814472278E-3</v>
      </c>
    </row>
    <row r="118" spans="1:4">
      <c r="A118" s="68">
        <v>42569</v>
      </c>
      <c r="B118" s="70">
        <v>9594.5400000000009</v>
      </c>
      <c r="C118" s="70">
        <v>9591.9699999999993</v>
      </c>
      <c r="D118" s="71">
        <f>+C118/B118-1</f>
        <v>-2.6786067909467803E-4</v>
      </c>
    </row>
    <row r="119" spans="1:4">
      <c r="A119" s="68">
        <v>42570</v>
      </c>
      <c r="B119" s="70">
        <v>9591.9699999999993</v>
      </c>
      <c r="C119" s="70">
        <v>9526.56</v>
      </c>
      <c r="D119" s="71">
        <f t="shared" ref="D119:D182" si="3">+C119/B119-1</f>
        <v>-6.8192456815440172E-3</v>
      </c>
    </row>
    <row r="120" spans="1:4">
      <c r="A120" s="68">
        <v>42571</v>
      </c>
      <c r="B120" s="70">
        <v>9526.56</v>
      </c>
      <c r="C120" s="70">
        <v>9485.83</v>
      </c>
      <c r="D120" s="71">
        <f t="shared" si="3"/>
        <v>-4.2754152600728013E-3</v>
      </c>
    </row>
    <row r="121" spans="1:4">
      <c r="A121" s="68">
        <v>42572</v>
      </c>
      <c r="B121" s="70">
        <v>9485.83</v>
      </c>
      <c r="C121" s="70">
        <v>9542.0400000000009</v>
      </c>
      <c r="D121" s="71">
        <f t="shared" si="3"/>
        <v>5.9256807258827315E-3</v>
      </c>
    </row>
    <row r="122" spans="1:4">
      <c r="A122" s="68">
        <v>42573</v>
      </c>
      <c r="B122" s="70">
        <v>9542.0400000000009</v>
      </c>
      <c r="C122" s="70">
        <v>9450.34</v>
      </c>
      <c r="D122" s="71">
        <f t="shared" si="3"/>
        <v>-9.6101043382756934E-3</v>
      </c>
    </row>
    <row r="123" spans="1:4">
      <c r="A123" s="68">
        <v>42576</v>
      </c>
      <c r="B123" s="70">
        <v>9450.34</v>
      </c>
      <c r="C123" s="70">
        <v>9447.09</v>
      </c>
      <c r="D123" s="71">
        <f t="shared" si="3"/>
        <v>-3.4390297068676023E-4</v>
      </c>
    </row>
    <row r="124" spans="1:4">
      <c r="A124" s="68">
        <v>42577</v>
      </c>
      <c r="B124" s="70">
        <v>9447.09</v>
      </c>
      <c r="C124" s="70">
        <v>9542.2099999999991</v>
      </c>
      <c r="D124" s="71">
        <f t="shared" si="3"/>
        <v>1.006870898869372E-2</v>
      </c>
    </row>
    <row r="125" spans="1:4">
      <c r="A125" s="68">
        <v>42578</v>
      </c>
      <c r="B125" s="70">
        <v>9542.2099999999991</v>
      </c>
      <c r="C125" s="70">
        <v>9516.33</v>
      </c>
      <c r="D125" s="71">
        <f t="shared" si="3"/>
        <v>-2.7121599713273437E-3</v>
      </c>
    </row>
    <row r="126" spans="1:4">
      <c r="A126" s="68">
        <v>42579</v>
      </c>
      <c r="B126" s="70">
        <v>9516.33</v>
      </c>
      <c r="C126" s="70">
        <v>9470.5499999999993</v>
      </c>
      <c r="D126" s="71">
        <f t="shared" si="3"/>
        <v>-4.8106780660192028E-3</v>
      </c>
    </row>
    <row r="127" spans="1:4">
      <c r="A127" s="68">
        <v>42580</v>
      </c>
      <c r="B127" s="70">
        <v>9470.5499999999993</v>
      </c>
      <c r="C127" s="70">
        <v>9457.0300000000007</v>
      </c>
      <c r="D127" s="71">
        <f t="shared" si="3"/>
        <v>-1.4275834032868584E-3</v>
      </c>
    </row>
    <row r="128" spans="1:4">
      <c r="A128" s="68">
        <v>42583</v>
      </c>
      <c r="B128" s="70">
        <v>9457.0300000000007</v>
      </c>
      <c r="C128" s="70">
        <v>9437.4699999999993</v>
      </c>
      <c r="D128" s="71">
        <f t="shared" si="3"/>
        <v>-2.0683026277807937E-3</v>
      </c>
    </row>
    <row r="129" spans="1:4">
      <c r="A129" s="68">
        <v>42584</v>
      </c>
      <c r="B129" s="70">
        <v>9437.4699999999993</v>
      </c>
      <c r="C129" s="70">
        <v>9436.41</v>
      </c>
      <c r="D129" s="71">
        <f t="shared" si="3"/>
        <v>-1.1231823783275363E-4</v>
      </c>
    </row>
    <row r="130" spans="1:4">
      <c r="A130" s="68">
        <v>42585</v>
      </c>
      <c r="B130" s="70">
        <v>9436.41</v>
      </c>
      <c r="C130" s="70">
        <v>9424.85</v>
      </c>
      <c r="D130" s="71">
        <f t="shared" si="3"/>
        <v>-1.2250421505635156E-3</v>
      </c>
    </row>
    <row r="131" spans="1:4">
      <c r="A131" s="68">
        <v>42586</v>
      </c>
      <c r="B131" s="70">
        <v>9424.85</v>
      </c>
      <c r="C131" s="70">
        <v>9408.6299999999992</v>
      </c>
      <c r="D131" s="71">
        <f t="shared" si="3"/>
        <v>-1.7209822968006216E-3</v>
      </c>
    </row>
    <row r="132" spans="1:4">
      <c r="A132" s="68">
        <v>42587</v>
      </c>
      <c r="B132" s="70">
        <v>9408.6299999999992</v>
      </c>
      <c r="C132" s="70">
        <v>9434.57</v>
      </c>
      <c r="D132" s="71">
        <f t="shared" si="3"/>
        <v>2.7570432677233025E-3</v>
      </c>
    </row>
    <row r="133" spans="1:4">
      <c r="A133" s="68">
        <v>42590</v>
      </c>
      <c r="B133" s="70">
        <f>C133-39.6</f>
        <v>9434.57</v>
      </c>
      <c r="C133" s="70">
        <v>9474.17</v>
      </c>
      <c r="D133" s="71">
        <f t="shared" si="3"/>
        <v>4.1973296080266564E-3</v>
      </c>
    </row>
    <row r="134" spans="1:4">
      <c r="A134" s="68">
        <v>42591</v>
      </c>
      <c r="B134" s="70">
        <v>9474.17</v>
      </c>
      <c r="C134" s="70">
        <v>9539.48</v>
      </c>
      <c r="D134" s="71">
        <f t="shared" si="3"/>
        <v>6.8934798510054129E-3</v>
      </c>
    </row>
    <row r="135" spans="1:4">
      <c r="A135" s="68">
        <v>42592</v>
      </c>
      <c r="B135" s="70">
        <v>9539.48</v>
      </c>
      <c r="C135" s="70">
        <v>9520.1200000000008</v>
      </c>
      <c r="D135" s="71">
        <f t="shared" si="3"/>
        <v>-2.0294607253223962E-3</v>
      </c>
    </row>
    <row r="136" spans="1:4">
      <c r="A136" s="68">
        <v>42593</v>
      </c>
      <c r="B136" s="70">
        <v>9520.1200000000008</v>
      </c>
      <c r="C136" s="70">
        <v>9571.07</v>
      </c>
      <c r="D136" s="71">
        <f t="shared" si="3"/>
        <v>5.3518232963449819E-3</v>
      </c>
    </row>
    <row r="137" spans="1:4">
      <c r="A137" s="68">
        <v>42594</v>
      </c>
      <c r="B137" s="70">
        <v>9571.07</v>
      </c>
      <c r="C137" s="70">
        <v>9763.9699999999993</v>
      </c>
      <c r="D137" s="71">
        <f t="shared" si="3"/>
        <v>2.01544863844898E-2</v>
      </c>
    </row>
    <row r="138" spans="1:4">
      <c r="A138" s="68">
        <v>42597</v>
      </c>
      <c r="B138" s="70">
        <v>9763.9699999999993</v>
      </c>
      <c r="C138" s="70">
        <v>10027.959999999999</v>
      </c>
      <c r="D138" s="71">
        <f t="shared" si="3"/>
        <v>2.7037158041247622E-2</v>
      </c>
    </row>
    <row r="139" spans="1:4">
      <c r="A139" s="68">
        <v>42598</v>
      </c>
      <c r="B139" s="70">
        <v>10027.959999999999</v>
      </c>
      <c r="C139" s="70">
        <v>9892.85</v>
      </c>
      <c r="D139" s="71">
        <f t="shared" si="3"/>
        <v>-1.3473328573308851E-2</v>
      </c>
    </row>
    <row r="140" spans="1:4">
      <c r="A140" s="68">
        <v>42599</v>
      </c>
      <c r="B140" s="70">
        <v>9892.85</v>
      </c>
      <c r="C140" s="70">
        <v>9891.17</v>
      </c>
      <c r="D140" s="71">
        <f t="shared" si="3"/>
        <v>-1.6981961719830796E-4</v>
      </c>
    </row>
    <row r="141" spans="1:4">
      <c r="A141" s="68">
        <v>42600</v>
      </c>
      <c r="B141" s="70">
        <v>9891.17</v>
      </c>
      <c r="C141" s="70">
        <v>9842.2199999999993</v>
      </c>
      <c r="D141" s="71">
        <f t="shared" si="3"/>
        <v>-4.9488584262530333E-3</v>
      </c>
    </row>
    <row r="142" spans="1:4">
      <c r="A142" s="68">
        <v>42601</v>
      </c>
      <c r="B142" s="70">
        <v>9842.2199999999993</v>
      </c>
      <c r="C142" s="70">
        <v>9863.8700000000008</v>
      </c>
      <c r="D142" s="71">
        <f t="shared" si="3"/>
        <v>2.1997069766781507E-3</v>
      </c>
    </row>
    <row r="143" spans="1:4">
      <c r="A143" s="68">
        <v>42604</v>
      </c>
      <c r="B143" s="70">
        <v>9863.8700000000008</v>
      </c>
      <c r="C143" s="70">
        <v>9814.4699999999993</v>
      </c>
      <c r="D143" s="71">
        <f t="shared" si="3"/>
        <v>-5.0081763040268346E-3</v>
      </c>
    </row>
    <row r="144" spans="1:4">
      <c r="A144" s="68">
        <v>42605</v>
      </c>
      <c r="B144" s="70">
        <v>9814.4699999999993</v>
      </c>
      <c r="C144" s="70">
        <v>9844.26</v>
      </c>
      <c r="D144" s="71">
        <f t="shared" si="3"/>
        <v>3.035314184056892E-3</v>
      </c>
    </row>
    <row r="145" spans="1:4">
      <c r="A145" s="68">
        <v>42606</v>
      </c>
      <c r="B145" s="70">
        <v>9844.26</v>
      </c>
      <c r="C145" s="70">
        <v>9798.07</v>
      </c>
      <c r="D145" s="71">
        <f t="shared" si="3"/>
        <v>-4.692074366178911E-3</v>
      </c>
    </row>
    <row r="146" spans="1:4">
      <c r="A146" s="68">
        <v>42607</v>
      </c>
      <c r="B146" s="70">
        <v>9798.07</v>
      </c>
      <c r="C146" s="70">
        <v>9761.43</v>
      </c>
      <c r="D146" s="71">
        <f t="shared" si="3"/>
        <v>-3.7395119651114639E-3</v>
      </c>
    </row>
    <row r="147" spans="1:4">
      <c r="A147" s="68">
        <v>42608</v>
      </c>
      <c r="B147" s="70">
        <v>9761.43</v>
      </c>
      <c r="C147" s="70">
        <v>9743.4500000000007</v>
      </c>
      <c r="D147" s="71">
        <f t="shared" si="3"/>
        <v>-1.8419432398736335E-3</v>
      </c>
    </row>
    <row r="148" spans="1:4">
      <c r="A148" s="68">
        <v>42611</v>
      </c>
      <c r="B148" s="70">
        <v>9743.4500000000007</v>
      </c>
      <c r="C148" s="70">
        <v>9729.7099999999991</v>
      </c>
      <c r="D148" s="71">
        <f t="shared" si="3"/>
        <v>-1.4101781196600438E-3</v>
      </c>
    </row>
    <row r="149" spans="1:4">
      <c r="A149" s="68">
        <v>42612</v>
      </c>
      <c r="B149" s="70">
        <v>9729.7099999999991</v>
      </c>
      <c r="C149" s="70">
        <v>9771.5499999999993</v>
      </c>
      <c r="D149" s="71">
        <f t="shared" si="3"/>
        <v>4.3002309421349416E-3</v>
      </c>
    </row>
    <row r="150" spans="1:4">
      <c r="A150" s="68">
        <v>42613</v>
      </c>
      <c r="B150" s="70">
        <v>9771.5499999999993</v>
      </c>
      <c r="C150" s="70">
        <v>9811.09</v>
      </c>
      <c r="D150" s="71">
        <f t="shared" si="3"/>
        <v>4.0464409433509374E-3</v>
      </c>
    </row>
    <row r="151" spans="1:4">
      <c r="A151" s="68">
        <v>42614</v>
      </c>
      <c r="B151" s="70">
        <v>9811.09</v>
      </c>
      <c r="C151" s="70">
        <v>9767.6299999999992</v>
      </c>
      <c r="D151" s="71">
        <f t="shared" si="3"/>
        <v>-4.4296811057691343E-3</v>
      </c>
    </row>
    <row r="152" spans="1:4">
      <c r="A152" s="68">
        <v>42615</v>
      </c>
      <c r="B152" s="70">
        <v>9767.6299999999992</v>
      </c>
      <c r="C152" s="70">
        <v>9804.58</v>
      </c>
      <c r="D152" s="71">
        <f t="shared" si="3"/>
        <v>3.7829033245526666E-3</v>
      </c>
    </row>
    <row r="153" spans="1:4">
      <c r="A153" s="68">
        <v>42618</v>
      </c>
      <c r="B153" s="70">
        <v>9804.58</v>
      </c>
      <c r="C153" s="70">
        <v>9820.9</v>
      </c>
      <c r="D153" s="71">
        <f t="shared" si="3"/>
        <v>1.6645282102853987E-3</v>
      </c>
    </row>
    <row r="154" spans="1:4">
      <c r="A154" s="68">
        <v>42619</v>
      </c>
      <c r="B154" s="70">
        <v>9820.9</v>
      </c>
      <c r="C154" s="70">
        <v>9835.2999999999993</v>
      </c>
      <c r="D154" s="71">
        <f t="shared" si="3"/>
        <v>1.4662607296682673E-3</v>
      </c>
    </row>
    <row r="155" spans="1:4">
      <c r="A155" s="68">
        <v>42620</v>
      </c>
      <c r="B155" s="70">
        <v>9835.2999999999993</v>
      </c>
      <c r="C155" s="70">
        <v>9846.1</v>
      </c>
      <c r="D155" s="71">
        <f t="shared" si="3"/>
        <v>1.0980854676523322E-3</v>
      </c>
    </row>
    <row r="156" spans="1:4">
      <c r="A156" s="68">
        <v>42621</v>
      </c>
      <c r="B156" s="70">
        <v>9846.1</v>
      </c>
      <c r="C156" s="70">
        <v>9844.64</v>
      </c>
      <c r="D156" s="71">
        <f t="shared" si="3"/>
        <v>-1.4828206091765939E-4</v>
      </c>
    </row>
    <row r="157" spans="1:4">
      <c r="A157" s="68">
        <v>42622</v>
      </c>
      <c r="B157" s="70">
        <v>9844.64</v>
      </c>
      <c r="C157" s="70">
        <v>9811.74</v>
      </c>
      <c r="D157" s="71">
        <f t="shared" si="3"/>
        <v>-3.3419200702107243E-3</v>
      </c>
    </row>
    <row r="158" spans="1:4">
      <c r="A158" s="68">
        <v>42625</v>
      </c>
      <c r="B158" s="70">
        <v>9811.74</v>
      </c>
      <c r="C158" s="70">
        <v>9669.61</v>
      </c>
      <c r="D158" s="71">
        <f t="shared" si="3"/>
        <v>-1.4485707937633818E-2</v>
      </c>
    </row>
    <row r="159" spans="1:4">
      <c r="A159" s="68">
        <v>42626</v>
      </c>
      <c r="B159" s="70">
        <f>C159+25.52</f>
        <v>9669.61</v>
      </c>
      <c r="C159" s="70">
        <v>9644.09</v>
      </c>
      <c r="D159" s="71">
        <f t="shared" si="3"/>
        <v>-2.6391964101964982E-3</v>
      </c>
    </row>
    <row r="160" spans="1:4">
      <c r="A160" s="68">
        <v>42627</v>
      </c>
      <c r="B160" s="70">
        <v>9644.09</v>
      </c>
      <c r="C160" s="70">
        <v>9557.4500000000007</v>
      </c>
      <c r="D160" s="71">
        <f t="shared" si="3"/>
        <v>-8.9837403010547545E-3</v>
      </c>
    </row>
    <row r="161" spans="1:4">
      <c r="A161" s="68">
        <v>42628</v>
      </c>
      <c r="B161" s="70">
        <v>9557.4500000000007</v>
      </c>
      <c r="C161" s="70">
        <v>9557.4500000000007</v>
      </c>
      <c r="D161" s="71">
        <f t="shared" si="3"/>
        <v>0</v>
      </c>
    </row>
    <row r="162" spans="1:4">
      <c r="A162" s="68">
        <v>42632</v>
      </c>
      <c r="B162" s="70">
        <v>9557.4500000000007</v>
      </c>
      <c r="C162" s="70">
        <v>9621.73</v>
      </c>
      <c r="D162" s="71">
        <f t="shared" si="3"/>
        <v>6.725643346289889E-3</v>
      </c>
    </row>
    <row r="163" spans="1:4">
      <c r="A163" s="68">
        <v>42633</v>
      </c>
      <c r="B163" s="70">
        <v>9621.73</v>
      </c>
      <c r="C163" s="70">
        <v>9595.83</v>
      </c>
      <c r="D163" s="71">
        <f t="shared" si="3"/>
        <v>-2.691823611762123E-3</v>
      </c>
    </row>
    <row r="164" spans="1:4">
      <c r="A164" s="68">
        <v>42634</v>
      </c>
      <c r="B164" s="70">
        <v>9595.83</v>
      </c>
      <c r="C164" s="70">
        <v>9610.2999999999993</v>
      </c>
      <c r="D164" s="71">
        <f t="shared" si="3"/>
        <v>1.5079466810061781E-3</v>
      </c>
    </row>
    <row r="165" spans="1:4">
      <c r="A165" s="68">
        <v>42635</v>
      </c>
      <c r="B165" s="70">
        <v>9610.2999999999993</v>
      </c>
      <c r="C165" s="70">
        <v>9678.6200000000008</v>
      </c>
      <c r="D165" s="71">
        <f t="shared" si="3"/>
        <v>7.1090392599608698E-3</v>
      </c>
    </row>
    <row r="166" spans="1:4">
      <c r="A166" s="68">
        <v>42636</v>
      </c>
      <c r="B166" s="70">
        <v>9678.6200000000008</v>
      </c>
      <c r="C166" s="70">
        <v>9659.31</v>
      </c>
      <c r="D166" s="71">
        <f t="shared" si="3"/>
        <v>-1.9951191388856149E-3</v>
      </c>
    </row>
    <row r="167" spans="1:4">
      <c r="A167" s="68">
        <v>42639</v>
      </c>
      <c r="B167" s="70">
        <v>9659.31</v>
      </c>
      <c r="C167" s="70">
        <v>9535.41</v>
      </c>
      <c r="D167" s="71">
        <f t="shared" si="3"/>
        <v>-1.2827003171033913E-2</v>
      </c>
    </row>
    <row r="168" spans="1:4">
      <c r="A168" s="68">
        <v>42640</v>
      </c>
      <c r="B168" s="70">
        <v>9535.41</v>
      </c>
      <c r="C168" s="70">
        <v>9581.14</v>
      </c>
      <c r="D168" s="71">
        <f t="shared" si="3"/>
        <v>4.7958084654986521E-3</v>
      </c>
    </row>
    <row r="169" spans="1:4">
      <c r="A169" s="68">
        <v>42641</v>
      </c>
      <c r="B169" s="70">
        <v>9581.14</v>
      </c>
      <c r="C169" s="70">
        <v>9534.09</v>
      </c>
      <c r="D169" s="71">
        <f t="shared" si="3"/>
        <v>-4.9106891246760709E-3</v>
      </c>
    </row>
    <row r="170" spans="1:4">
      <c r="A170" s="68">
        <v>42642</v>
      </c>
      <c r="B170" s="70">
        <v>9534.09</v>
      </c>
      <c r="C170" s="70">
        <v>9579.52</v>
      </c>
      <c r="D170" s="71">
        <f t="shared" si="3"/>
        <v>4.7650064138267112E-3</v>
      </c>
    </row>
    <row r="171" spans="1:4">
      <c r="A171" s="68">
        <v>42643</v>
      </c>
      <c r="B171" s="70">
        <v>9579.52</v>
      </c>
      <c r="C171" s="70">
        <v>9598.73</v>
      </c>
      <c r="D171" s="71">
        <f t="shared" si="3"/>
        <v>2.0053196819882491E-3</v>
      </c>
    </row>
    <row r="172" spans="1:4">
      <c r="A172" s="68">
        <v>42646</v>
      </c>
      <c r="B172" s="70">
        <v>9598.73</v>
      </c>
      <c r="C172" s="70">
        <v>9598.73</v>
      </c>
      <c r="D172" s="71">
        <f t="shared" si="3"/>
        <v>0</v>
      </c>
    </row>
    <row r="173" spans="1:4">
      <c r="A173" s="68">
        <v>42647</v>
      </c>
      <c r="B173" s="70">
        <v>9598.73</v>
      </c>
      <c r="C173" s="70">
        <v>9598.73</v>
      </c>
      <c r="D173" s="71">
        <f t="shared" si="3"/>
        <v>0</v>
      </c>
    </row>
    <row r="174" spans="1:4">
      <c r="A174" s="68">
        <v>42648</v>
      </c>
      <c r="B174" s="70">
        <v>9598.73</v>
      </c>
      <c r="C174" s="70">
        <v>9598.73</v>
      </c>
      <c r="D174" s="71">
        <f t="shared" si="3"/>
        <v>0</v>
      </c>
    </row>
    <row r="175" spans="1:4">
      <c r="A175" s="68">
        <v>42649</v>
      </c>
      <c r="B175" s="70">
        <v>9598.73</v>
      </c>
      <c r="C175" s="70">
        <v>9598.73</v>
      </c>
      <c r="D175" s="71">
        <f t="shared" si="3"/>
        <v>0</v>
      </c>
    </row>
    <row r="176" spans="1:4">
      <c r="A176" s="68">
        <v>42650</v>
      </c>
      <c r="B176" s="70">
        <v>9598.73</v>
      </c>
      <c r="C176" s="70">
        <v>9598.73</v>
      </c>
      <c r="D176" s="71">
        <f t="shared" si="3"/>
        <v>0</v>
      </c>
    </row>
    <row r="177" spans="1:4">
      <c r="A177" s="68">
        <v>42653</v>
      </c>
      <c r="B177" s="70">
        <v>9598.73</v>
      </c>
      <c r="C177" s="70">
        <v>9692.1299999999992</v>
      </c>
      <c r="D177" s="71">
        <f t="shared" si="3"/>
        <v>9.7304539246336752E-3</v>
      </c>
    </row>
    <row r="178" spans="1:4">
      <c r="A178" s="68">
        <v>42654</v>
      </c>
      <c r="B178" s="70">
        <v>9692.1299999999992</v>
      </c>
      <c r="C178" s="70">
        <v>9708.0300000000007</v>
      </c>
      <c r="D178" s="71">
        <f t="shared" si="3"/>
        <v>1.6405062664246461E-3</v>
      </c>
    </row>
    <row r="179" spans="1:4">
      <c r="A179" s="68">
        <v>42655</v>
      </c>
      <c r="B179" s="70">
        <v>9708.0300000000007</v>
      </c>
      <c r="C179" s="70">
        <v>9680.4</v>
      </c>
      <c r="D179" s="71">
        <f t="shared" si="3"/>
        <v>-2.8460975089694696E-3</v>
      </c>
    </row>
    <row r="180" spans="1:4">
      <c r="A180" s="68">
        <v>42656</v>
      </c>
      <c r="B180" s="70">
        <v>9680.4</v>
      </c>
      <c r="C180" s="70">
        <v>9677</v>
      </c>
      <c r="D180" s="71">
        <f t="shared" si="3"/>
        <v>-3.512251559852908E-4</v>
      </c>
    </row>
    <row r="181" spans="1:4">
      <c r="A181" s="68">
        <v>42657</v>
      </c>
      <c r="B181" s="70">
        <v>9677</v>
      </c>
      <c r="C181" s="70">
        <v>9703.09</v>
      </c>
      <c r="D181" s="71">
        <f t="shared" si="3"/>
        <v>2.6960834969516068E-3</v>
      </c>
    </row>
    <row r="182" spans="1:4">
      <c r="A182" s="68">
        <v>42660</v>
      </c>
      <c r="B182" s="70">
        <v>9703.09</v>
      </c>
      <c r="C182" s="70">
        <v>9631.91</v>
      </c>
      <c r="D182" s="71">
        <f t="shared" si="3"/>
        <v>-7.3358074592733136E-3</v>
      </c>
    </row>
    <row r="183" spans="1:4">
      <c r="A183" s="68">
        <v>42661</v>
      </c>
      <c r="B183" s="70">
        <v>9631.91</v>
      </c>
      <c r="C183" s="70">
        <v>9758.4</v>
      </c>
      <c r="D183" s="71">
        <f t="shared" ref="D183:D246" si="4">+C183/B183-1</f>
        <v>1.3132390148994366E-2</v>
      </c>
    </row>
    <row r="184" spans="1:4">
      <c r="A184" s="68">
        <v>42662</v>
      </c>
      <c r="B184" s="70">
        <v>9758.4</v>
      </c>
      <c r="C184" s="70">
        <v>9748.0300000000007</v>
      </c>
      <c r="D184" s="71">
        <f t="shared" si="4"/>
        <v>-1.0626742088866159E-3</v>
      </c>
    </row>
    <row r="185" spans="1:4">
      <c r="A185" s="68">
        <v>42663</v>
      </c>
      <c r="B185" s="70">
        <v>9748.0300000000007</v>
      </c>
      <c r="C185" s="70">
        <v>9759.9500000000007</v>
      </c>
      <c r="D185" s="71">
        <f t="shared" si="4"/>
        <v>1.22281117312939E-3</v>
      </c>
    </row>
    <row r="186" spans="1:4">
      <c r="A186" s="68">
        <v>42664</v>
      </c>
      <c r="B186" s="70">
        <v>9759.9500000000007</v>
      </c>
      <c r="C186" s="70">
        <v>9830.77</v>
      </c>
      <c r="D186" s="71">
        <f t="shared" si="4"/>
        <v>7.2561847140610869E-3</v>
      </c>
    </row>
    <row r="187" spans="1:4">
      <c r="A187" s="68">
        <v>42667</v>
      </c>
      <c r="B187" s="70">
        <v>9830.77</v>
      </c>
      <c r="C187" s="70">
        <v>9940.57</v>
      </c>
      <c r="D187" s="71">
        <f t="shared" si="4"/>
        <v>1.1169013210562184E-2</v>
      </c>
    </row>
    <row r="188" spans="1:4">
      <c r="A188" s="68">
        <v>42668</v>
      </c>
      <c r="B188" s="70">
        <v>9940.57</v>
      </c>
      <c r="C188" s="70">
        <v>9921.01</v>
      </c>
      <c r="D188" s="71">
        <f t="shared" si="4"/>
        <v>-1.967694005474474E-3</v>
      </c>
    </row>
    <row r="189" spans="1:4">
      <c r="A189" s="68">
        <v>42669</v>
      </c>
      <c r="B189" s="70">
        <v>9921.01</v>
      </c>
      <c r="C189" s="70">
        <v>9865.2099999999991</v>
      </c>
      <c r="D189" s="71">
        <f t="shared" si="4"/>
        <v>-5.624427351650807E-3</v>
      </c>
    </row>
    <row r="190" spans="1:4">
      <c r="A190" s="68">
        <v>42670</v>
      </c>
      <c r="B190" s="70">
        <v>9865.2099999999991</v>
      </c>
      <c r="C190" s="70">
        <v>9839.56</v>
      </c>
      <c r="D190" s="71">
        <f t="shared" si="4"/>
        <v>-2.6000460203077225E-3</v>
      </c>
    </row>
    <row r="191" spans="1:4">
      <c r="A191" s="68">
        <v>42671</v>
      </c>
      <c r="B191" s="70">
        <v>9839.56</v>
      </c>
      <c r="C191" s="70">
        <v>9870.69</v>
      </c>
      <c r="D191" s="71">
        <f t="shared" si="4"/>
        <v>3.1637593550932763E-3</v>
      </c>
    </row>
    <row r="192" spans="1:4">
      <c r="A192" s="68">
        <v>42674</v>
      </c>
      <c r="B192" s="70">
        <v>9870.69</v>
      </c>
      <c r="C192" s="70">
        <v>9851.94</v>
      </c>
      <c r="D192" s="71">
        <f t="shared" si="4"/>
        <v>-1.8995632524170247E-3</v>
      </c>
    </row>
    <row r="193" spans="1:4">
      <c r="A193" s="68">
        <f>A192+1</f>
        <v>42675</v>
      </c>
      <c r="B193" s="70">
        <v>9851.94</v>
      </c>
      <c r="C193" s="70">
        <v>9911.61</v>
      </c>
      <c r="D193" s="71">
        <f t="shared" si="4"/>
        <v>6.0566751320043632E-3</v>
      </c>
    </row>
    <row r="194" spans="1:4">
      <c r="A194" s="68">
        <f>A193+1</f>
        <v>42676</v>
      </c>
      <c r="B194" s="70">
        <v>9911.61</v>
      </c>
      <c r="C194" s="70">
        <v>9827.7900000000009</v>
      </c>
      <c r="D194" s="71">
        <f t="shared" si="4"/>
        <v>-8.456749206233849E-3</v>
      </c>
    </row>
    <row r="195" spans="1:4">
      <c r="A195" s="68">
        <f>A194+1</f>
        <v>42677</v>
      </c>
      <c r="B195" s="70">
        <v>9827.7900000000009</v>
      </c>
      <c r="C195" s="70">
        <v>9938.3799999999992</v>
      </c>
      <c r="D195" s="71">
        <f t="shared" si="4"/>
        <v>1.1252784196650323E-2</v>
      </c>
    </row>
    <row r="196" spans="1:4">
      <c r="A196" s="68">
        <f>A195+1</f>
        <v>42678</v>
      </c>
      <c r="B196" s="70">
        <v>9938.3799999999992</v>
      </c>
      <c r="C196" s="70">
        <v>9920.65</v>
      </c>
      <c r="D196" s="71">
        <f t="shared" si="4"/>
        <v>-1.7839929646481512E-3</v>
      </c>
    </row>
    <row r="197" spans="1:4">
      <c r="A197" s="68">
        <v>42681</v>
      </c>
      <c r="B197" s="70">
        <v>9920.65</v>
      </c>
      <c r="C197" s="70">
        <v>9935.17</v>
      </c>
      <c r="D197" s="71">
        <f t="shared" si="4"/>
        <v>1.4636137753070155E-3</v>
      </c>
    </row>
    <row r="198" spans="1:4">
      <c r="A198" s="68">
        <v>42682</v>
      </c>
      <c r="B198" s="70">
        <v>9935.17</v>
      </c>
      <c r="C198" s="70">
        <v>9972.73</v>
      </c>
      <c r="D198" s="71">
        <f t="shared" si="4"/>
        <v>3.7805090401070718E-3</v>
      </c>
    </row>
    <row r="199" spans="1:4">
      <c r="A199" s="68">
        <v>42683</v>
      </c>
      <c r="B199" s="70">
        <v>9972.73</v>
      </c>
      <c r="C199" s="70">
        <v>9891.89</v>
      </c>
      <c r="D199" s="71">
        <f t="shared" si="4"/>
        <v>-8.1061053492875734E-3</v>
      </c>
    </row>
    <row r="200" spans="1:4">
      <c r="A200" s="68">
        <v>42684</v>
      </c>
      <c r="B200" s="70">
        <v>9891.89</v>
      </c>
      <c r="C200" s="70">
        <v>9997.66</v>
      </c>
      <c r="D200" s="71">
        <f t="shared" si="4"/>
        <v>1.0692597673447768E-2</v>
      </c>
    </row>
    <row r="201" spans="1:4">
      <c r="A201" s="68">
        <v>42685</v>
      </c>
      <c r="B201" s="70">
        <v>9997.66</v>
      </c>
      <c r="C201" s="70">
        <v>10058.52</v>
      </c>
      <c r="D201" s="71">
        <f t="shared" si="4"/>
        <v>6.0874244573230207E-3</v>
      </c>
    </row>
    <row r="202" spans="1:4">
      <c r="A202" s="68">
        <v>42688</v>
      </c>
      <c r="B202" s="70">
        <v>10058.52</v>
      </c>
      <c r="C202" s="70">
        <v>10092.049999999999</v>
      </c>
      <c r="D202" s="71">
        <f t="shared" si="4"/>
        <v>3.3334924024606138E-3</v>
      </c>
    </row>
    <row r="203" spans="1:4">
      <c r="A203" s="68">
        <v>42689</v>
      </c>
      <c r="B203" s="70">
        <v>10092.049999999999</v>
      </c>
      <c r="C203" s="70">
        <v>10074.049999999999</v>
      </c>
      <c r="D203" s="71">
        <f t="shared" si="4"/>
        <v>-1.783582126525296E-3</v>
      </c>
    </row>
    <row r="204" spans="1:4">
      <c r="A204" s="68">
        <v>42690</v>
      </c>
      <c r="B204" s="70">
        <v>10074.049999999999</v>
      </c>
      <c r="C204" s="70">
        <v>10060.780000000001</v>
      </c>
      <c r="D204" s="71">
        <f t="shared" si="4"/>
        <v>-1.3172457948886773E-3</v>
      </c>
    </row>
    <row r="205" spans="1:4">
      <c r="A205" s="68">
        <v>42691</v>
      </c>
      <c r="B205" s="70">
        <v>10060.780000000001</v>
      </c>
      <c r="C205" s="70">
        <v>10077.34</v>
      </c>
      <c r="D205" s="71">
        <f t="shared" si="4"/>
        <v>1.6459956385090901E-3</v>
      </c>
    </row>
    <row r="206" spans="1:4">
      <c r="A206" s="68">
        <v>42692</v>
      </c>
      <c r="B206" s="70">
        <v>10077.34</v>
      </c>
      <c r="C206" s="70">
        <v>10046.6</v>
      </c>
      <c r="D206" s="71">
        <f t="shared" si="4"/>
        <v>-3.0504081434187258E-3</v>
      </c>
    </row>
    <row r="207" spans="1:4">
      <c r="A207" s="68">
        <v>42695</v>
      </c>
      <c r="B207" s="70">
        <v>10046.6</v>
      </c>
      <c r="C207" s="70">
        <v>10166.1</v>
      </c>
      <c r="D207" s="71">
        <f t="shared" si="4"/>
        <v>1.189457129775251E-2</v>
      </c>
    </row>
    <row r="208" spans="1:4">
      <c r="A208" s="68">
        <v>42696</v>
      </c>
      <c r="B208" s="70">
        <v>10166.1</v>
      </c>
      <c r="C208" s="70">
        <v>10240.61</v>
      </c>
      <c r="D208" s="71">
        <f t="shared" si="4"/>
        <v>7.3292609752018123E-3</v>
      </c>
    </row>
    <row r="209" spans="1:4">
      <c r="A209" s="68">
        <v>42697</v>
      </c>
      <c r="B209" s="70">
        <v>10240.61</v>
      </c>
      <c r="C209" s="70">
        <v>10310.299999999999</v>
      </c>
      <c r="D209" s="71">
        <f t="shared" si="4"/>
        <v>6.805258671114256E-3</v>
      </c>
    </row>
    <row r="210" spans="1:4">
      <c r="A210" s="68">
        <v>42698</v>
      </c>
      <c r="B210" s="70">
        <v>10310.299999999999</v>
      </c>
      <c r="C210" s="70">
        <v>10339.77</v>
      </c>
      <c r="D210" s="71">
        <f t="shared" si="4"/>
        <v>2.8583067418019859E-3</v>
      </c>
    </row>
    <row r="211" spans="1:4">
      <c r="A211" s="68">
        <v>42699</v>
      </c>
      <c r="B211" s="70">
        <v>10339.77</v>
      </c>
      <c r="C211" s="70">
        <v>10459.040000000001</v>
      </c>
      <c r="D211" s="71">
        <f t="shared" si="4"/>
        <v>1.1535072830440196E-2</v>
      </c>
    </row>
    <row r="212" spans="1:4">
      <c r="A212" s="68">
        <v>42702</v>
      </c>
      <c r="B212" s="70">
        <v>10459.040000000001</v>
      </c>
      <c r="C212" s="70">
        <v>10508.31</v>
      </c>
      <c r="D212" s="71">
        <f t="shared" si="4"/>
        <v>4.710757392647702E-3</v>
      </c>
    </row>
    <row r="213" spans="1:4">
      <c r="A213" s="68">
        <v>42703</v>
      </c>
      <c r="B213" s="70">
        <v>10508.31</v>
      </c>
      <c r="C213" s="70">
        <v>10653.9</v>
      </c>
      <c r="D213" s="71">
        <f t="shared" si="4"/>
        <v>1.3854749241314801E-2</v>
      </c>
    </row>
    <row r="214" spans="1:4">
      <c r="A214" s="68">
        <v>42704</v>
      </c>
      <c r="B214" s="70">
        <v>10653.9</v>
      </c>
      <c r="C214" s="70">
        <v>10537.38</v>
      </c>
      <c r="D214" s="71">
        <f t="shared" si="4"/>
        <v>-1.0936840030411399E-2</v>
      </c>
    </row>
    <row r="215" spans="1:4">
      <c r="A215" s="68">
        <v>42705</v>
      </c>
      <c r="B215" s="70">
        <v>10537.38</v>
      </c>
      <c r="C215" s="70">
        <v>10581.89</v>
      </c>
      <c r="D215" s="71">
        <f t="shared" si="4"/>
        <v>4.2240101429387167E-3</v>
      </c>
    </row>
    <row r="216" spans="1:4">
      <c r="A216" s="68">
        <v>42706</v>
      </c>
      <c r="B216" s="70">
        <v>10581.89</v>
      </c>
      <c r="C216" s="70">
        <v>10532.65</v>
      </c>
      <c r="D216" s="71">
        <f t="shared" si="4"/>
        <v>-4.6532330235903308E-3</v>
      </c>
    </row>
    <row r="217" spans="1:4">
      <c r="A217" s="68">
        <v>42709</v>
      </c>
      <c r="B217" s="70">
        <v>10532.65</v>
      </c>
      <c r="C217" s="70">
        <v>10369.040000000001</v>
      </c>
      <c r="D217" s="71">
        <f t="shared" si="4"/>
        <v>-1.5533602654602463E-2</v>
      </c>
    </row>
    <row r="218" spans="1:4">
      <c r="A218" s="68">
        <v>42710</v>
      </c>
      <c r="B218" s="70">
        <v>10369.040000000001</v>
      </c>
      <c r="C218" s="70">
        <v>10365.81</v>
      </c>
      <c r="D218" s="71">
        <f t="shared" si="4"/>
        <v>-3.1150424725923109E-4</v>
      </c>
    </row>
    <row r="219" spans="1:4">
      <c r="A219" s="68">
        <v>42711</v>
      </c>
      <c r="B219" s="70">
        <v>10365.81</v>
      </c>
      <c r="C219" s="70">
        <v>10372.98</v>
      </c>
      <c r="D219" s="71">
        <f t="shared" si="4"/>
        <v>6.9169703091209733E-4</v>
      </c>
    </row>
    <row r="220" spans="1:4">
      <c r="A220" s="68">
        <v>42712</v>
      </c>
      <c r="B220" s="70">
        <v>10372.98</v>
      </c>
      <c r="C220" s="70">
        <v>10391.49</v>
      </c>
      <c r="D220" s="71">
        <f t="shared" si="4"/>
        <v>1.7844438146028541E-3</v>
      </c>
    </row>
    <row r="221" spans="1:4">
      <c r="A221" s="68">
        <v>42713</v>
      </c>
      <c r="B221" s="70">
        <v>10391.49</v>
      </c>
      <c r="C221" s="70">
        <v>10551.92</v>
      </c>
      <c r="D221" s="71">
        <f t="shared" si="4"/>
        <v>1.5438594465278843E-2</v>
      </c>
    </row>
    <row r="222" spans="1:4">
      <c r="A222" s="68">
        <v>42716</v>
      </c>
      <c r="B222" s="70">
        <v>10551.92</v>
      </c>
      <c r="C222" s="70">
        <v>10442.81</v>
      </c>
      <c r="D222" s="71">
        <f t="shared" si="4"/>
        <v>-1.0340298258516012E-2</v>
      </c>
    </row>
    <row r="223" spans="1:4">
      <c r="A223" s="68">
        <v>42717</v>
      </c>
      <c r="B223" s="70">
        <v>10442.81</v>
      </c>
      <c r="C223" s="70">
        <v>10369.66</v>
      </c>
      <c r="D223" s="71">
        <f t="shared" si="4"/>
        <v>-7.0048195840007876E-3</v>
      </c>
    </row>
    <row r="224" spans="1:4">
      <c r="A224" s="68">
        <v>42718</v>
      </c>
      <c r="B224" s="70">
        <v>10369.66</v>
      </c>
      <c r="C224" s="70">
        <v>10326.81</v>
      </c>
      <c r="D224" s="71">
        <f t="shared" si="4"/>
        <v>-4.132247344657447E-3</v>
      </c>
    </row>
    <row r="225" spans="1:4">
      <c r="A225" s="68">
        <v>42719</v>
      </c>
      <c r="B225" s="70">
        <v>10326.81</v>
      </c>
      <c r="C225" s="70">
        <v>10096.5</v>
      </c>
      <c r="D225" s="71">
        <f t="shared" si="4"/>
        <v>-2.230214364358396E-2</v>
      </c>
    </row>
    <row r="226" spans="1:4">
      <c r="A226" s="68">
        <v>42720</v>
      </c>
      <c r="B226" s="70">
        <v>10096.5</v>
      </c>
      <c r="C226" s="70">
        <v>10075.19</v>
      </c>
      <c r="D226" s="71">
        <f t="shared" si="4"/>
        <v>-2.1106323973654195E-3</v>
      </c>
    </row>
    <row r="227" spans="1:4">
      <c r="A227" s="68">
        <v>42723</v>
      </c>
      <c r="B227" s="70">
        <v>10075.19</v>
      </c>
      <c r="C227" s="70">
        <v>10020.540000000001</v>
      </c>
      <c r="D227" s="71">
        <f t="shared" si="4"/>
        <v>-5.4242153249715042E-3</v>
      </c>
    </row>
    <row r="228" spans="1:4">
      <c r="A228" s="68">
        <v>42724</v>
      </c>
      <c r="B228" s="70">
        <v>10020.540000000001</v>
      </c>
      <c r="C228" s="70">
        <v>9947.65</v>
      </c>
      <c r="D228" s="71">
        <f t="shared" si="4"/>
        <v>-7.2740590826443352E-3</v>
      </c>
    </row>
    <row r="229" spans="1:4">
      <c r="A229" s="68">
        <v>42725</v>
      </c>
      <c r="B229" s="70">
        <v>9947.65</v>
      </c>
      <c r="C229" s="70">
        <v>10014.06</v>
      </c>
      <c r="D229" s="71">
        <f t="shared" si="4"/>
        <v>6.6759485908731708E-3</v>
      </c>
    </row>
    <row r="230" spans="1:4">
      <c r="A230" s="68">
        <v>42726</v>
      </c>
      <c r="B230" s="70">
        <v>10014.06</v>
      </c>
      <c r="C230" s="70">
        <v>9984.17</v>
      </c>
      <c r="D230" s="71">
        <f t="shared" si="4"/>
        <v>-2.9848033664666707E-3</v>
      </c>
    </row>
    <row r="231" spans="1:4">
      <c r="A231" s="68">
        <v>42727</v>
      </c>
      <c r="B231" s="70">
        <v>9984.17</v>
      </c>
      <c r="C231" s="70">
        <v>9929.06</v>
      </c>
      <c r="D231" s="71">
        <f t="shared" si="4"/>
        <v>-5.5197377448501506E-3</v>
      </c>
    </row>
    <row r="232" spans="1:4">
      <c r="A232" s="68">
        <v>42730</v>
      </c>
      <c r="B232" s="70">
        <v>9929.06</v>
      </c>
      <c r="C232" s="70">
        <v>9994.2900000000009</v>
      </c>
      <c r="D232" s="71">
        <f t="shared" si="4"/>
        <v>6.5696047762831E-3</v>
      </c>
    </row>
    <row r="233" spans="1:4">
      <c r="A233" s="68">
        <v>42731</v>
      </c>
      <c r="B233" s="70">
        <v>9994.2900000000009</v>
      </c>
      <c r="C233" s="70">
        <v>9966.98</v>
      </c>
      <c r="D233" s="71">
        <f t="shared" si="4"/>
        <v>-2.732560291926811E-3</v>
      </c>
    </row>
    <row r="234" spans="1:4">
      <c r="A234" s="68">
        <v>42732</v>
      </c>
      <c r="B234" s="70">
        <v>9966.98</v>
      </c>
      <c r="C234" s="70">
        <v>9921.4599999999991</v>
      </c>
      <c r="D234" s="71">
        <f t="shared" si="4"/>
        <v>-4.5670804998104719E-3</v>
      </c>
    </row>
    <row r="235" spans="1:4">
      <c r="A235" s="68">
        <v>42733</v>
      </c>
      <c r="B235" s="70">
        <v>9921.4599999999991</v>
      </c>
      <c r="C235" s="70">
        <v>9915.66</v>
      </c>
      <c r="D235" s="71">
        <f t="shared" si="4"/>
        <v>-5.8459138070399153E-4</v>
      </c>
    </row>
    <row r="236" spans="1:4">
      <c r="A236" s="68">
        <v>42734</v>
      </c>
      <c r="B236" s="70">
        <v>9915.66</v>
      </c>
      <c r="C236" s="70">
        <v>9970.2999999999993</v>
      </c>
      <c r="D236" s="71">
        <f t="shared" si="4"/>
        <v>5.5104753490942127E-3</v>
      </c>
    </row>
    <row r="237" spans="1:4">
      <c r="A237" s="68">
        <v>42738</v>
      </c>
      <c r="B237" s="70">
        <v>9970.2999999999993</v>
      </c>
      <c r="C237" s="70">
        <v>10065.200000000001</v>
      </c>
      <c r="D237" s="71">
        <f t="shared" si="4"/>
        <v>9.5182692597015617E-3</v>
      </c>
    </row>
    <row r="238" spans="1:4">
      <c r="A238" s="68">
        <v>42739</v>
      </c>
      <c r="B238" s="70">
        <v>10065.200000000001</v>
      </c>
      <c r="C238" s="70">
        <v>10136.83</v>
      </c>
      <c r="D238" s="71">
        <f t="shared" si="4"/>
        <v>7.1165997695028516E-3</v>
      </c>
    </row>
    <row r="239" spans="1:4">
      <c r="A239" s="68">
        <v>42740</v>
      </c>
      <c r="B239" s="70">
        <v>10136.83</v>
      </c>
      <c r="C239" s="70">
        <v>10133.700000000001</v>
      </c>
      <c r="D239" s="71">
        <f t="shared" si="4"/>
        <v>-3.0877503124737693E-4</v>
      </c>
    </row>
    <row r="240" spans="1:4">
      <c r="A240" s="68">
        <v>42741</v>
      </c>
      <c r="B240" s="70">
        <v>10133.700000000001</v>
      </c>
      <c r="C240" s="70">
        <v>10083.43</v>
      </c>
      <c r="D240" s="71">
        <f t="shared" si="4"/>
        <v>-4.9606757650216826E-3</v>
      </c>
    </row>
    <row r="241" spans="1:4">
      <c r="A241" s="68">
        <v>42744</v>
      </c>
      <c r="B241" s="70">
        <v>10083.43</v>
      </c>
      <c r="C241" s="70">
        <v>10120.27</v>
      </c>
      <c r="D241" s="71">
        <f t="shared" si="4"/>
        <v>3.6535186935398034E-3</v>
      </c>
    </row>
    <row r="242" spans="1:4">
      <c r="A242" s="68">
        <v>42745</v>
      </c>
      <c r="B242" s="70">
        <v>10120.27</v>
      </c>
      <c r="C242" s="70">
        <v>10095.790000000001</v>
      </c>
      <c r="D242" s="71">
        <f t="shared" si="4"/>
        <v>-2.4189077959382299E-3</v>
      </c>
    </row>
    <row r="243" spans="1:4">
      <c r="A243" s="68">
        <v>42746</v>
      </c>
      <c r="B243" s="70">
        <v>10095.790000000001</v>
      </c>
      <c r="C243" s="70">
        <v>10059.969999999999</v>
      </c>
      <c r="D243" s="71">
        <f t="shared" si="4"/>
        <v>-3.5480135779371036E-3</v>
      </c>
    </row>
    <row r="244" spans="1:4">
      <c r="A244" s="68">
        <v>42747</v>
      </c>
      <c r="B244" s="70">
        <v>10059.969999999999</v>
      </c>
      <c r="C244" s="70">
        <v>10045.99</v>
      </c>
      <c r="D244" s="71">
        <f t="shared" si="4"/>
        <v>-1.3896661719666747E-3</v>
      </c>
    </row>
    <row r="245" spans="1:4">
      <c r="A245" s="68">
        <v>42748</v>
      </c>
      <c r="B245" s="70">
        <v>10045.99</v>
      </c>
      <c r="C245" s="70">
        <v>10102.11</v>
      </c>
      <c r="D245" s="71">
        <f t="shared" si="4"/>
        <v>5.5863085669010104E-3</v>
      </c>
    </row>
    <row r="246" spans="1:4">
      <c r="A246" s="68">
        <v>42751</v>
      </c>
      <c r="B246" s="70">
        <v>10102.11</v>
      </c>
      <c r="C246" s="70">
        <v>10205.33</v>
      </c>
      <c r="D246" s="71">
        <f t="shared" si="4"/>
        <v>1.021766739819685E-2</v>
      </c>
    </row>
    <row r="247" spans="1:4">
      <c r="A247" s="68">
        <v>42752</v>
      </c>
      <c r="B247" s="70">
        <v>10205.33</v>
      </c>
      <c r="C247" s="70">
        <v>10185.200000000001</v>
      </c>
      <c r="D247" s="71">
        <f t="shared" ref="D247:D333" si="5">+C247/B247-1</f>
        <v>-1.9724986845108816E-3</v>
      </c>
    </row>
    <row r="248" spans="1:4">
      <c r="A248" s="68">
        <v>42753</v>
      </c>
      <c r="B248" s="70">
        <v>10185.200000000001</v>
      </c>
      <c r="C248" s="70">
        <v>10251.19</v>
      </c>
      <c r="D248" s="71">
        <f t="shared" si="5"/>
        <v>6.4790087578054933E-3</v>
      </c>
    </row>
    <row r="249" spans="1:4">
      <c r="A249" s="68">
        <v>42754</v>
      </c>
      <c r="B249" s="70">
        <v>10251.19</v>
      </c>
      <c r="C249" s="70">
        <v>10220.52</v>
      </c>
      <c r="D249" s="71">
        <f t="shared" si="5"/>
        <v>-2.991847775721701E-3</v>
      </c>
    </row>
    <row r="250" spans="1:4">
      <c r="A250" s="68">
        <v>42755</v>
      </c>
      <c r="B250" s="70">
        <v>10220.52</v>
      </c>
      <c r="C250" s="70">
        <v>10273.209999999999</v>
      </c>
      <c r="D250" s="71">
        <f t="shared" si="5"/>
        <v>5.1553149937575427E-3</v>
      </c>
    </row>
    <row r="251" spans="1:4">
      <c r="A251" s="68">
        <v>42758</v>
      </c>
      <c r="B251" s="70">
        <v>10273.209999999999</v>
      </c>
      <c r="C251" s="70">
        <v>10271.73</v>
      </c>
      <c r="D251" s="71">
        <f t="shared" si="5"/>
        <v>-1.4406402672573204E-4</v>
      </c>
    </row>
    <row r="252" spans="1:4">
      <c r="A252" s="68">
        <v>42759</v>
      </c>
      <c r="B252" s="70">
        <v>10271.73</v>
      </c>
      <c r="C252" s="70">
        <v>10309.98</v>
      </c>
      <c r="D252" s="71">
        <f t="shared" si="5"/>
        <v>3.7238128338654697E-3</v>
      </c>
    </row>
    <row r="253" spans="1:4">
      <c r="A253" s="68">
        <v>42760</v>
      </c>
      <c r="B253" s="70">
        <v>10309.98</v>
      </c>
      <c r="C253" s="70">
        <v>10331.030000000001</v>
      </c>
      <c r="D253" s="71">
        <f t="shared" si="5"/>
        <v>2.0417110411465877E-3</v>
      </c>
    </row>
    <row r="254" spans="1:4">
      <c r="A254" s="68">
        <v>42761</v>
      </c>
      <c r="B254" s="70">
        <v>10331.030000000001</v>
      </c>
      <c r="C254" s="70">
        <v>10361.64</v>
      </c>
      <c r="D254" s="71">
        <f t="shared" si="5"/>
        <v>2.9629185086093024E-3</v>
      </c>
    </row>
    <row r="255" spans="1:4">
      <c r="A255" s="68">
        <v>42762</v>
      </c>
      <c r="B255" s="70">
        <v>10361.64</v>
      </c>
      <c r="C255" s="70">
        <v>10361.64</v>
      </c>
      <c r="D255" s="71">
        <f t="shared" si="5"/>
        <v>0</v>
      </c>
    </row>
    <row r="256" spans="1:4">
      <c r="A256" s="68">
        <v>42767</v>
      </c>
      <c r="B256" s="70">
        <v>10361.64</v>
      </c>
      <c r="C256" s="70">
        <v>10361.64</v>
      </c>
      <c r="D256" s="71">
        <f t="shared" si="5"/>
        <v>0</v>
      </c>
    </row>
    <row r="257" spans="1:4">
      <c r="A257" s="68">
        <v>42768</v>
      </c>
      <c r="B257" s="70">
        <v>10361.64</v>
      </c>
      <c r="C257" s="70">
        <v>10361.64</v>
      </c>
      <c r="D257" s="71">
        <f t="shared" si="5"/>
        <v>0</v>
      </c>
    </row>
    <row r="258" spans="1:4">
      <c r="A258" s="68">
        <v>42769</v>
      </c>
      <c r="B258" s="70">
        <v>10361.64</v>
      </c>
      <c r="C258" s="70">
        <v>10253.790000000001</v>
      </c>
      <c r="D258" s="71">
        <f t="shared" si="5"/>
        <v>-1.0408583969332863E-2</v>
      </c>
    </row>
    <row r="259" spans="1:4">
      <c r="A259" s="68">
        <v>42772</v>
      </c>
      <c r="B259" s="70">
        <v>10253.790000000001</v>
      </c>
      <c r="C259" s="70">
        <v>10271.530000000001</v>
      </c>
      <c r="D259" s="71">
        <f t="shared" si="5"/>
        <v>1.7300919952525362E-3</v>
      </c>
    </row>
    <row r="260" spans="1:4">
      <c r="A260" s="68">
        <v>42773</v>
      </c>
      <c r="B260" s="70">
        <v>10271.530000000001</v>
      </c>
      <c r="C260" s="70">
        <v>10243.200000000001</v>
      </c>
      <c r="D260" s="71">
        <f t="shared" si="5"/>
        <v>-2.758109064569747E-3</v>
      </c>
    </row>
    <row r="261" spans="1:4">
      <c r="A261" s="68">
        <v>42774</v>
      </c>
      <c r="B261" s="70">
        <v>10243.200000000001</v>
      </c>
      <c r="C261" s="70">
        <v>10280.73</v>
      </c>
      <c r="D261" s="71">
        <f t="shared" si="5"/>
        <v>3.6638940955950883E-3</v>
      </c>
    </row>
    <row r="262" spans="1:4">
      <c r="A262" s="68">
        <v>42775</v>
      </c>
      <c r="B262" s="70">
        <v>10280.73</v>
      </c>
      <c r="C262" s="70">
        <v>10319.959999999999</v>
      </c>
      <c r="D262" s="71">
        <f t="shared" si="5"/>
        <v>3.8158768881197958E-3</v>
      </c>
    </row>
    <row r="263" spans="1:4">
      <c r="A263" s="68">
        <v>42776</v>
      </c>
      <c r="B263" s="70">
        <v>10319.959999999999</v>
      </c>
      <c r="C263" s="70">
        <v>10383.540000000001</v>
      </c>
      <c r="D263" s="71">
        <f t="shared" si="5"/>
        <v>6.1608765925451614E-3</v>
      </c>
    </row>
    <row r="264" spans="1:4">
      <c r="A264" s="68">
        <v>42779</v>
      </c>
      <c r="B264" s="70">
        <v>10383.540000000001</v>
      </c>
      <c r="C264" s="70">
        <v>10451.530000000001</v>
      </c>
      <c r="D264" s="71">
        <f t="shared" si="5"/>
        <v>6.5478632528019887E-3</v>
      </c>
    </row>
    <row r="265" spans="1:4">
      <c r="A265" s="68">
        <v>42780</v>
      </c>
      <c r="B265" s="70">
        <v>10451.530000000001</v>
      </c>
      <c r="C265" s="70">
        <v>10423.43</v>
      </c>
      <c r="D265" s="71">
        <f t="shared" si="5"/>
        <v>-2.68860157316686E-3</v>
      </c>
    </row>
    <row r="266" spans="1:4">
      <c r="A266" s="68">
        <v>42781</v>
      </c>
      <c r="B266" s="70">
        <v>10423.43</v>
      </c>
      <c r="C266" s="70">
        <v>10443.68</v>
      </c>
      <c r="D266" s="71">
        <f t="shared" si="5"/>
        <v>1.9427386186696705E-3</v>
      </c>
    </row>
    <row r="267" spans="1:4">
      <c r="A267" s="68">
        <v>42782</v>
      </c>
      <c r="B267" s="70">
        <v>10443.68</v>
      </c>
      <c r="C267" s="70">
        <v>10471.69</v>
      </c>
      <c r="D267" s="71">
        <f t="shared" si="5"/>
        <v>2.6820048105649086E-3</v>
      </c>
    </row>
    <row r="268" spans="1:4">
      <c r="A268" s="68">
        <v>42783</v>
      </c>
      <c r="B268" s="70">
        <v>10471.69</v>
      </c>
      <c r="C268" s="70">
        <v>10414.299999999999</v>
      </c>
      <c r="D268" s="71">
        <f t="shared" si="5"/>
        <v>-5.4804907326325702E-3</v>
      </c>
    </row>
    <row r="269" spans="1:4">
      <c r="A269" s="68">
        <v>42786</v>
      </c>
      <c r="B269" s="70">
        <v>10414.299999999999</v>
      </c>
      <c r="C269" s="70">
        <v>10573.98</v>
      </c>
      <c r="D269" s="71">
        <f t="shared" si="5"/>
        <v>1.5332763603890909E-2</v>
      </c>
    </row>
    <row r="270" spans="1:4">
      <c r="A270" s="68">
        <v>42787</v>
      </c>
      <c r="B270" s="70">
        <v>10573.98</v>
      </c>
      <c r="C270" s="70">
        <v>10580.08</v>
      </c>
      <c r="D270" s="71">
        <f t="shared" si="5"/>
        <v>5.7688779437836679E-4</v>
      </c>
    </row>
    <row r="271" spans="1:4">
      <c r="A271" s="68">
        <v>42788</v>
      </c>
      <c r="B271" s="70">
        <v>10580.08</v>
      </c>
      <c r="C271" s="70">
        <v>10587.83</v>
      </c>
      <c r="D271" s="71">
        <f t="shared" si="5"/>
        <v>7.3250863887608375E-4</v>
      </c>
    </row>
    <row r="272" spans="1:4">
      <c r="A272" s="68">
        <v>42789</v>
      </c>
      <c r="B272" s="70">
        <v>10587.83</v>
      </c>
      <c r="C272" s="70">
        <v>10541.69</v>
      </c>
      <c r="D272" s="71">
        <f t="shared" si="5"/>
        <v>-4.3578334748479719E-3</v>
      </c>
    </row>
    <row r="273" spans="1:4">
      <c r="A273" s="68">
        <v>42790</v>
      </c>
      <c r="B273" s="70">
        <v>10541.69</v>
      </c>
      <c r="C273" s="70">
        <v>10528.76</v>
      </c>
      <c r="D273" s="71">
        <f t="shared" si="5"/>
        <v>-1.2265585499099396E-3</v>
      </c>
    </row>
    <row r="274" spans="1:4">
      <c r="A274" s="68">
        <v>42793</v>
      </c>
      <c r="B274" s="70">
        <v>10528.76</v>
      </c>
      <c r="C274" s="70">
        <v>10433.74</v>
      </c>
      <c r="D274" s="71">
        <f t="shared" si="5"/>
        <v>-9.0248044404089844E-3</v>
      </c>
    </row>
    <row r="275" spans="1:4">
      <c r="A275" s="68">
        <v>42794</v>
      </c>
      <c r="B275" s="70">
        <v>10433.74</v>
      </c>
      <c r="C275" s="70">
        <v>10440.040000000001</v>
      </c>
      <c r="D275" s="71">
        <f t="shared" si="5"/>
        <v>6.0381033071554846E-4</v>
      </c>
    </row>
    <row r="276" spans="1:4">
      <c r="A276" s="68">
        <v>42795</v>
      </c>
      <c r="B276" s="70">
        <v>10440.040000000001</v>
      </c>
      <c r="C276" s="70">
        <v>10447.99</v>
      </c>
      <c r="D276" s="71">
        <f t="shared" si="5"/>
        <v>7.6149133528202739E-4</v>
      </c>
    </row>
    <row r="277" spans="1:4">
      <c r="A277" s="68">
        <v>42796</v>
      </c>
      <c r="B277" s="70">
        <v>10447.99</v>
      </c>
      <c r="C277" s="70">
        <v>10371.549999999999</v>
      </c>
      <c r="D277" s="71">
        <f t="shared" si="5"/>
        <v>-7.3162397743490315E-3</v>
      </c>
    </row>
    <row r="278" spans="1:4">
      <c r="A278" s="68">
        <v>42797</v>
      </c>
      <c r="B278" s="70">
        <v>10371.549999999999</v>
      </c>
      <c r="C278" s="70">
        <v>10348.620000000001</v>
      </c>
      <c r="D278" s="71">
        <f t="shared" si="5"/>
        <v>-2.2108556580259231E-3</v>
      </c>
    </row>
    <row r="279" spans="1:4">
      <c r="A279" s="68">
        <v>42800</v>
      </c>
      <c r="B279" s="70">
        <v>10348.620000000001</v>
      </c>
      <c r="C279" s="70">
        <v>10368.44</v>
      </c>
      <c r="D279" s="71">
        <f t="shared" si="5"/>
        <v>1.9152312095718216E-3</v>
      </c>
    </row>
    <row r="280" spans="1:4">
      <c r="A280" s="68">
        <f>+A279+1</f>
        <v>42801</v>
      </c>
      <c r="B280" s="70">
        <v>10368.44</v>
      </c>
      <c r="C280" s="70">
        <v>10405.969999999999</v>
      </c>
      <c r="D280" s="71">
        <f t="shared" si="5"/>
        <v>3.6196380554835983E-3</v>
      </c>
    </row>
    <row r="281" spans="1:4">
      <c r="A281" s="68">
        <f>+A280+1</f>
        <v>42802</v>
      </c>
      <c r="B281" s="70">
        <v>10405.969999999999</v>
      </c>
      <c r="C281" s="70">
        <v>10401.459999999999</v>
      </c>
      <c r="D281" s="71">
        <f t="shared" si="5"/>
        <v>-4.3340505498290494E-4</v>
      </c>
    </row>
    <row r="282" spans="1:4">
      <c r="A282" s="68">
        <f>+A281+1</f>
        <v>42803</v>
      </c>
      <c r="B282" s="70">
        <v>10401.459999999999</v>
      </c>
      <c r="C282" s="70">
        <v>10340.530000000001</v>
      </c>
      <c r="D282" s="71">
        <f t="shared" si="5"/>
        <v>-5.8578314967320244E-3</v>
      </c>
    </row>
    <row r="283" spans="1:4">
      <c r="A283" s="68">
        <f>+A282+1</f>
        <v>42804</v>
      </c>
      <c r="B283" s="70">
        <v>10340.530000000001</v>
      </c>
      <c r="C283" s="70">
        <v>10326.07</v>
      </c>
      <c r="D283" s="71">
        <f t="shared" si="5"/>
        <v>-1.3983809340527564E-3</v>
      </c>
    </row>
    <row r="284" spans="1:4">
      <c r="A284" s="68">
        <v>42807</v>
      </c>
      <c r="B284" s="70">
        <v>10326.07</v>
      </c>
      <c r="C284" s="70">
        <v>10404.4</v>
      </c>
      <c r="D284" s="71">
        <f t="shared" si="5"/>
        <v>7.5856545617063453E-3</v>
      </c>
    </row>
    <row r="285" spans="1:4">
      <c r="A285" s="68">
        <v>42808</v>
      </c>
      <c r="B285" s="70">
        <v>10404.4</v>
      </c>
      <c r="C285" s="70">
        <v>10403.969999999999</v>
      </c>
      <c r="D285" s="71">
        <f t="shared" si="5"/>
        <v>-4.1328668640261412E-5</v>
      </c>
    </row>
    <row r="286" spans="1:4">
      <c r="A286" s="68">
        <v>42809</v>
      </c>
      <c r="B286" s="70">
        <v>10403.969999999999</v>
      </c>
      <c r="C286" s="70">
        <v>10413.44</v>
      </c>
      <c r="D286" s="71">
        <f t="shared" si="5"/>
        <v>9.1022946048480158E-4</v>
      </c>
    </row>
    <row r="287" spans="1:4">
      <c r="A287" s="68">
        <v>42810</v>
      </c>
      <c r="B287" s="70">
        <v>10413.44</v>
      </c>
      <c r="C287" s="70">
        <v>10450.31</v>
      </c>
      <c r="D287" s="71">
        <f t="shared" si="5"/>
        <v>3.5406167414417933E-3</v>
      </c>
    </row>
    <row r="288" spans="1:4">
      <c r="A288" s="68">
        <v>42811</v>
      </c>
      <c r="B288" s="70">
        <v>10450.31</v>
      </c>
      <c r="C288" s="70">
        <v>10346.299999999999</v>
      </c>
      <c r="D288" s="71">
        <f t="shared" si="5"/>
        <v>-9.9528147968815928E-3</v>
      </c>
    </row>
    <row r="289" spans="1:4">
      <c r="A289" s="68">
        <v>42814</v>
      </c>
      <c r="B289" s="70">
        <v>10346.299999999999</v>
      </c>
      <c r="C289" s="70">
        <v>10352.870000000001</v>
      </c>
      <c r="D289" s="71">
        <f t="shared" si="5"/>
        <v>6.3500961696472125E-4</v>
      </c>
    </row>
    <row r="290" spans="1:4">
      <c r="A290" s="68">
        <v>42815</v>
      </c>
      <c r="B290" s="70">
        <v>10352.870000000001</v>
      </c>
      <c r="C290" s="70">
        <v>10398.219999999999</v>
      </c>
      <c r="D290" s="71">
        <f t="shared" si="5"/>
        <v>4.3804278427139742E-3</v>
      </c>
    </row>
    <row r="291" spans="1:4">
      <c r="A291" s="68">
        <v>42816</v>
      </c>
      <c r="B291" s="70">
        <v>10398.219999999999</v>
      </c>
      <c r="C291" s="70">
        <v>10315.709999999999</v>
      </c>
      <c r="D291" s="71">
        <f t="shared" si="5"/>
        <v>-7.9350119539690622E-3</v>
      </c>
    </row>
    <row r="292" spans="1:4">
      <c r="A292" s="68">
        <v>42817</v>
      </c>
      <c r="B292" s="70">
        <v>10315.709999999999</v>
      </c>
      <c r="C292" s="70">
        <v>10349.969999999999</v>
      </c>
      <c r="D292" s="71">
        <f t="shared" si="5"/>
        <v>3.3211480353751988E-3</v>
      </c>
    </row>
    <row r="293" spans="1:4">
      <c r="A293" s="68">
        <v>42818</v>
      </c>
      <c r="B293" s="70">
        <v>10349.969999999999</v>
      </c>
      <c r="C293" s="70">
        <v>10424.99</v>
      </c>
      <c r="D293" s="71">
        <f t="shared" si="5"/>
        <v>7.2483301883967677E-3</v>
      </c>
    </row>
    <row r="294" spans="1:4">
      <c r="A294" s="68">
        <v>42821</v>
      </c>
      <c r="B294" s="70">
        <v>10424.99</v>
      </c>
      <c r="C294" s="70">
        <v>10424.99</v>
      </c>
      <c r="D294" s="71">
        <f t="shared" si="5"/>
        <v>0</v>
      </c>
    </row>
    <row r="295" spans="1:4">
      <c r="A295" s="68">
        <v>42822</v>
      </c>
      <c r="B295" s="70">
        <v>10424.99</v>
      </c>
      <c r="C295" s="70">
        <v>10396.89</v>
      </c>
      <c r="D295" s="71">
        <f t="shared" si="5"/>
        <v>-2.6954462306438831E-3</v>
      </c>
    </row>
    <row r="296" spans="1:4">
      <c r="A296" s="68">
        <v>42823</v>
      </c>
      <c r="B296" s="70">
        <v>10396.89</v>
      </c>
      <c r="C296" s="70">
        <v>10380.01</v>
      </c>
      <c r="D296" s="71">
        <f t="shared" si="5"/>
        <v>-1.6235624306882857E-3</v>
      </c>
    </row>
    <row r="297" spans="1:4">
      <c r="A297" s="68">
        <v>42824</v>
      </c>
      <c r="B297" s="70">
        <v>10380.01</v>
      </c>
      <c r="C297" s="70">
        <v>10341.59</v>
      </c>
      <c r="D297" s="71">
        <f t="shared" si="5"/>
        <v>-3.7013451817483611E-3</v>
      </c>
    </row>
    <row r="298" spans="1:4">
      <c r="A298" s="68">
        <v>42825</v>
      </c>
      <c r="B298" s="70">
        <v>10341.59</v>
      </c>
      <c r="C298" s="70">
        <v>10407.129999999999</v>
      </c>
      <c r="D298" s="71">
        <f t="shared" si="5"/>
        <v>6.3375167648300756E-3</v>
      </c>
    </row>
    <row r="299" spans="1:4">
      <c r="A299" s="68">
        <v>42828</v>
      </c>
      <c r="B299" s="70">
        <v>10407.129999999999</v>
      </c>
      <c r="C299" s="70">
        <v>10407.129999999999</v>
      </c>
      <c r="D299" s="71">
        <f t="shared" si="5"/>
        <v>0</v>
      </c>
    </row>
    <row r="300" spans="1:4">
      <c r="A300" s="68">
        <v>42829</v>
      </c>
      <c r="B300" s="70">
        <v>10407.129999999999</v>
      </c>
      <c r="C300" s="70">
        <v>10407.129999999999</v>
      </c>
      <c r="D300" s="71">
        <f t="shared" si="5"/>
        <v>0</v>
      </c>
    </row>
    <row r="301" spans="1:4">
      <c r="A301" s="68">
        <v>42830</v>
      </c>
      <c r="B301" s="70">
        <v>10407.129999999999</v>
      </c>
      <c r="C301" s="70">
        <v>10500.5</v>
      </c>
      <c r="D301" s="71">
        <f t="shared" si="5"/>
        <v>8.9717338017303305E-3</v>
      </c>
    </row>
    <row r="302" spans="1:4">
      <c r="A302" s="68">
        <v>42831</v>
      </c>
      <c r="B302" s="70">
        <v>10500.5</v>
      </c>
      <c r="C302" s="70">
        <v>10530.75</v>
      </c>
      <c r="D302" s="71">
        <f t="shared" si="5"/>
        <v>2.8808151992762987E-3</v>
      </c>
    </row>
    <row r="303" spans="1:4">
      <c r="A303" s="68">
        <v>42832</v>
      </c>
      <c r="B303" s="70">
        <v>10530.75</v>
      </c>
      <c r="C303" s="70">
        <v>10516.06</v>
      </c>
      <c r="D303" s="71">
        <f t="shared" si="5"/>
        <v>-1.3949623721007942E-3</v>
      </c>
    </row>
    <row r="304" spans="1:4">
      <c r="A304" s="68">
        <v>42835</v>
      </c>
      <c r="B304" s="70">
        <v>10516.06</v>
      </c>
      <c r="C304" s="70">
        <v>10468.530000000001</v>
      </c>
      <c r="D304" s="71">
        <f t="shared" si="5"/>
        <v>-4.5197535959283774E-3</v>
      </c>
    </row>
    <row r="305" spans="1:4">
      <c r="A305" s="68">
        <v>42836</v>
      </c>
      <c r="B305" s="70">
        <v>10468.530000000001</v>
      </c>
      <c r="C305" s="70">
        <v>10472.66</v>
      </c>
      <c r="D305" s="71">
        <f t="shared" si="5"/>
        <v>3.9451575340554434E-4</v>
      </c>
    </row>
    <row r="306" spans="1:4">
      <c r="A306" s="68">
        <v>42837</v>
      </c>
      <c r="B306" s="70">
        <v>10472.66</v>
      </c>
      <c r="C306" s="70">
        <v>10465.09</v>
      </c>
      <c r="D306" s="71">
        <f t="shared" si="5"/>
        <v>-7.2283450431886997E-4</v>
      </c>
    </row>
    <row r="307" spans="1:4">
      <c r="A307" s="68">
        <v>42838</v>
      </c>
      <c r="B307" s="70">
        <v>10465.09</v>
      </c>
      <c r="C307" s="70">
        <v>10435.129999999999</v>
      </c>
      <c r="D307" s="71">
        <f t="shared" si="5"/>
        <v>-2.8628516333830678E-3</v>
      </c>
    </row>
    <row r="308" spans="1:4">
      <c r="A308" s="68">
        <v>42839</v>
      </c>
      <c r="B308" s="70">
        <v>10435.129999999999</v>
      </c>
      <c r="C308" s="70">
        <v>10366.469999999999</v>
      </c>
      <c r="D308" s="71">
        <f t="shared" si="5"/>
        <v>-6.5796976175668265E-3</v>
      </c>
    </row>
    <row r="309" spans="1:4">
      <c r="A309" s="68">
        <v>42842</v>
      </c>
      <c r="B309" s="70">
        <v>10366.469999999999</v>
      </c>
      <c r="C309" s="70">
        <v>10380.709999999999</v>
      </c>
      <c r="D309" s="71">
        <f t="shared" si="5"/>
        <v>1.3736595002926677E-3</v>
      </c>
    </row>
    <row r="310" spans="1:4">
      <c r="A310" s="68">
        <v>42843</v>
      </c>
      <c r="B310" s="70">
        <v>10380.709999999999</v>
      </c>
      <c r="C310" s="70">
        <v>10321</v>
      </c>
      <c r="D310" s="71">
        <f t="shared" si="5"/>
        <v>-5.7520150355803157E-3</v>
      </c>
    </row>
    <row r="311" spans="1:4">
      <c r="A311" s="68">
        <v>42844</v>
      </c>
      <c r="B311" s="70">
        <v>10321</v>
      </c>
      <c r="C311" s="70">
        <v>10266.77</v>
      </c>
      <c r="D311" s="71">
        <f t="shared" si="5"/>
        <v>-5.2543358201724288E-3</v>
      </c>
    </row>
    <row r="312" spans="1:4">
      <c r="A312" s="68">
        <v>42845</v>
      </c>
      <c r="B312" s="70">
        <v>10266.77</v>
      </c>
      <c r="C312" s="70">
        <v>10322.77</v>
      </c>
      <c r="D312" s="71">
        <f t="shared" si="5"/>
        <v>5.4544905554521073E-3</v>
      </c>
    </row>
    <row r="313" spans="1:4">
      <c r="A313" s="68">
        <v>42846</v>
      </c>
      <c r="B313" s="70">
        <v>10322.77</v>
      </c>
      <c r="C313" s="70">
        <v>10380.299999999999</v>
      </c>
      <c r="D313" s="71">
        <f t="shared" si="5"/>
        <v>5.5731165181438502E-3</v>
      </c>
    </row>
    <row r="314" spans="1:4">
      <c r="A314" s="68">
        <v>42849</v>
      </c>
      <c r="B314" s="70">
        <v>10380.299999999999</v>
      </c>
      <c r="C314" s="70">
        <v>10327.27</v>
      </c>
      <c r="D314" s="71">
        <f t="shared" si="5"/>
        <v>-5.1087155477200774E-3</v>
      </c>
    </row>
    <row r="315" spans="1:4">
      <c r="A315" s="68">
        <v>42850</v>
      </c>
      <c r="B315" s="70">
        <v>10327.27</v>
      </c>
      <c r="C315" s="70">
        <v>10382.540000000001</v>
      </c>
      <c r="D315" s="71">
        <f t="shared" si="5"/>
        <v>5.3518500048899131E-3</v>
      </c>
    </row>
    <row r="316" spans="1:4">
      <c r="A316" s="68">
        <v>42851</v>
      </c>
      <c r="B316" s="70">
        <v>10382.540000000001</v>
      </c>
      <c r="C316" s="70">
        <v>10389.540000000001</v>
      </c>
      <c r="D316" s="71">
        <f t="shared" si="5"/>
        <v>6.742088159543691E-4</v>
      </c>
    </row>
    <row r="317" spans="1:4">
      <c r="A317" s="68">
        <v>42852</v>
      </c>
      <c r="B317" s="70">
        <v>10389.540000000001</v>
      </c>
      <c r="C317" s="70">
        <v>10412.08</v>
      </c>
      <c r="D317" s="71">
        <f t="shared" si="5"/>
        <v>2.1694896982926704E-3</v>
      </c>
    </row>
    <row r="318" spans="1:4">
      <c r="A318" s="68">
        <v>42853</v>
      </c>
      <c r="B318" s="70">
        <v>10412.08</v>
      </c>
      <c r="C318" s="70">
        <v>10390.58</v>
      </c>
      <c r="D318" s="71">
        <f t="shared" si="5"/>
        <v>-2.0649092208281372E-3</v>
      </c>
    </row>
    <row r="319" spans="1:4">
      <c r="A319" s="68">
        <v>42856</v>
      </c>
      <c r="B319" s="70">
        <v>10390.58</v>
      </c>
      <c r="C319" s="70">
        <v>10390.58</v>
      </c>
      <c r="D319" s="71">
        <f t="shared" si="5"/>
        <v>0</v>
      </c>
    </row>
    <row r="320" spans="1:4">
      <c r="A320" s="68">
        <v>42857</v>
      </c>
      <c r="B320" s="70">
        <v>10390.58</v>
      </c>
      <c r="C320" s="70">
        <v>10345.74</v>
      </c>
      <c r="D320" s="71">
        <f t="shared" si="5"/>
        <v>-4.3154472608843975E-3</v>
      </c>
    </row>
    <row r="321" spans="1:4">
      <c r="A321" s="68">
        <v>42858</v>
      </c>
      <c r="B321" s="70">
        <v>10345.74</v>
      </c>
      <c r="C321" s="70">
        <v>10315.540000000001</v>
      </c>
      <c r="D321" s="71">
        <f t="shared" si="5"/>
        <v>-2.9190758708413922E-3</v>
      </c>
    </row>
    <row r="322" spans="1:4">
      <c r="A322" s="68">
        <v>42859</v>
      </c>
      <c r="B322" s="70">
        <v>10315.540000000001</v>
      </c>
      <c r="C322" s="70">
        <v>10291.48</v>
      </c>
      <c r="D322" s="71">
        <f t="shared" si="5"/>
        <v>-2.3324033448565151E-3</v>
      </c>
    </row>
    <row r="323" spans="1:4">
      <c r="A323" s="68">
        <v>42860</v>
      </c>
      <c r="B323" s="70">
        <v>10291.48</v>
      </c>
      <c r="C323" s="70">
        <v>10269.780000000001</v>
      </c>
      <c r="D323" s="71">
        <f t="shared" si="5"/>
        <v>-2.1085402682606835E-3</v>
      </c>
    </row>
    <row r="324" spans="1:4">
      <c r="A324" s="68">
        <v>42863</v>
      </c>
      <c r="B324" s="70">
        <v>10269.780000000001</v>
      </c>
      <c r="C324" s="70">
        <v>10267.32</v>
      </c>
      <c r="D324" s="71">
        <f t="shared" si="5"/>
        <v>-2.3953775056528848E-4</v>
      </c>
    </row>
    <row r="325" spans="1:4">
      <c r="A325" s="68">
        <v>42864</v>
      </c>
      <c r="B325" s="70">
        <v>10267.32</v>
      </c>
      <c r="C325" s="70">
        <v>10260.85</v>
      </c>
      <c r="D325" s="71">
        <f t="shared" si="5"/>
        <v>-6.3015470444083288E-4</v>
      </c>
    </row>
    <row r="326" spans="1:4">
      <c r="A326" s="68">
        <v>42865</v>
      </c>
      <c r="B326" s="70">
        <v>10260.85</v>
      </c>
      <c r="C326" s="70">
        <v>10304.030000000001</v>
      </c>
      <c r="D326" s="71">
        <f t="shared" si="5"/>
        <v>4.2082283631472706E-3</v>
      </c>
    </row>
    <row r="327" spans="1:4">
      <c r="A327" s="68">
        <v>42866</v>
      </c>
      <c r="B327" s="70">
        <v>10304.030000000001</v>
      </c>
      <c r="C327" s="70">
        <v>10379.73</v>
      </c>
      <c r="D327" s="71">
        <f t="shared" si="5"/>
        <v>7.3466401010089388E-3</v>
      </c>
    </row>
    <row r="328" spans="1:4">
      <c r="A328" s="68">
        <v>42867</v>
      </c>
      <c r="B328" s="70">
        <v>10379.73</v>
      </c>
      <c r="C328" s="70">
        <v>10549.52</v>
      </c>
      <c r="D328" s="71">
        <f t="shared" si="5"/>
        <v>1.6357843604795308E-2</v>
      </c>
    </row>
    <row r="329" spans="1:4">
      <c r="A329" s="68">
        <v>42870</v>
      </c>
      <c r="B329" s="70">
        <v>10549.52</v>
      </c>
      <c r="C329" s="70">
        <v>10572.48</v>
      </c>
      <c r="D329" s="71">
        <f t="shared" si="5"/>
        <v>2.1764023386845466E-3</v>
      </c>
    </row>
    <row r="330" spans="1:4">
      <c r="A330" s="68">
        <v>42871</v>
      </c>
      <c r="B330" s="70">
        <v>10572.48</v>
      </c>
      <c r="C330" s="70">
        <v>10576.05</v>
      </c>
      <c r="D330" s="71">
        <f t="shared" si="5"/>
        <v>3.376691183147873E-4</v>
      </c>
    </row>
    <row r="331" spans="1:4">
      <c r="A331" s="68">
        <v>42872</v>
      </c>
      <c r="B331" s="70">
        <v>10576.05</v>
      </c>
      <c r="C331" s="70">
        <v>10481.41</v>
      </c>
      <c r="D331" s="71">
        <f t="shared" si="5"/>
        <v>-8.9485204778720906E-3</v>
      </c>
    </row>
    <row r="332" spans="1:4">
      <c r="A332" s="68">
        <v>42873</v>
      </c>
      <c r="B332" s="70">
        <v>10481.41</v>
      </c>
      <c r="C332" s="70">
        <v>10459.219999999999</v>
      </c>
      <c r="D332" s="71">
        <f t="shared" si="5"/>
        <v>-2.1170815758567718E-3</v>
      </c>
    </row>
    <row r="333" spans="1:4">
      <c r="A333" s="68">
        <v>42874</v>
      </c>
      <c r="B333" s="70">
        <v>10459.219999999999</v>
      </c>
      <c r="C333" s="70">
        <v>10496.74</v>
      </c>
      <c r="D333" s="71">
        <f t="shared" si="5"/>
        <v>3.587265589594768E-3</v>
      </c>
    </row>
    <row r="334" spans="1:4">
      <c r="A334" s="68">
        <v>42877</v>
      </c>
      <c r="B334" s="70">
        <v>10496.74</v>
      </c>
      <c r="C334" s="70">
        <v>10586.93</v>
      </c>
      <c r="D334" s="71">
        <f t="shared" ref="D334:D397" si="6">+C334/B334-1</f>
        <v>8.5921914804025779E-3</v>
      </c>
    </row>
    <row r="335" spans="1:4">
      <c r="A335" s="68">
        <v>42878</v>
      </c>
      <c r="B335" s="70">
        <v>10586.93</v>
      </c>
      <c r="C335" s="70">
        <v>10742.14</v>
      </c>
      <c r="D335" s="71">
        <f t="shared" si="6"/>
        <v>1.4660529539724854E-2</v>
      </c>
    </row>
    <row r="336" spans="1:4">
      <c r="A336" s="68">
        <v>42879</v>
      </c>
      <c r="B336" s="70">
        <v>10742.14</v>
      </c>
      <c r="C336" s="70">
        <v>10727.11</v>
      </c>
      <c r="D336" s="71">
        <f t="shared" si="6"/>
        <v>-1.399162550478672E-3</v>
      </c>
    </row>
    <row r="337" spans="1:4">
      <c r="A337" s="68">
        <v>42880</v>
      </c>
      <c r="B337" s="70">
        <v>10727.11</v>
      </c>
      <c r="C337" s="70">
        <v>11007.51</v>
      </c>
      <c r="D337" s="71">
        <f t="shared" si="6"/>
        <v>2.6139379571944232E-2</v>
      </c>
    </row>
    <row r="338" spans="1:4">
      <c r="A338" s="68">
        <v>42881</v>
      </c>
      <c r="B338" s="70">
        <v>11007.51</v>
      </c>
      <c r="C338" s="70">
        <v>10992.12</v>
      </c>
      <c r="D338" s="71">
        <f t="shared" si="6"/>
        <v>-1.3981363632646904E-3</v>
      </c>
    </row>
    <row r="339" spans="1:4">
      <c r="A339" s="68">
        <v>42884</v>
      </c>
      <c r="B339" s="70">
        <v>10992.12</v>
      </c>
      <c r="C339" s="70">
        <v>10992.12</v>
      </c>
      <c r="D339" s="71">
        <f t="shared" si="6"/>
        <v>0</v>
      </c>
    </row>
    <row r="340" spans="1:4">
      <c r="A340" s="68">
        <v>42885</v>
      </c>
      <c r="B340" s="70">
        <v>10992.12</v>
      </c>
      <c r="C340" s="70">
        <v>10992.12</v>
      </c>
      <c r="D340" s="71">
        <f t="shared" si="6"/>
        <v>0</v>
      </c>
    </row>
    <row r="341" spans="1:4">
      <c r="A341" s="68">
        <v>42886</v>
      </c>
      <c r="B341" s="70">
        <v>10992.12</v>
      </c>
      <c r="C341" s="70">
        <v>11032.11</v>
      </c>
      <c r="D341" s="71">
        <f t="shared" si="6"/>
        <v>3.6380607198611692E-3</v>
      </c>
    </row>
    <row r="342" spans="1:4">
      <c r="A342" s="68">
        <v>42887</v>
      </c>
      <c r="B342" s="70">
        <v>11032.11</v>
      </c>
      <c r="C342" s="70">
        <v>11131.53</v>
      </c>
      <c r="D342" s="71">
        <f t="shared" si="6"/>
        <v>9.0118753348180647E-3</v>
      </c>
    </row>
    <row r="343" spans="1:4">
      <c r="A343" s="68">
        <v>42888</v>
      </c>
      <c r="B343" s="70">
        <v>11131.53</v>
      </c>
      <c r="C343" s="70">
        <v>11047.97</v>
      </c>
      <c r="D343" s="71">
        <f t="shared" si="6"/>
        <v>-7.5066051117861354E-3</v>
      </c>
    </row>
    <row r="344" spans="1:4">
      <c r="A344" s="68">
        <v>42891</v>
      </c>
      <c r="B344" s="70">
        <v>11047.97</v>
      </c>
      <c r="C344" s="70">
        <v>10930.34</v>
      </c>
      <c r="D344" s="71">
        <f t="shared" si="6"/>
        <v>-1.064720487112103E-2</v>
      </c>
    </row>
    <row r="345" spans="1:4">
      <c r="A345" s="68">
        <v>42892</v>
      </c>
      <c r="B345" s="70">
        <v>10930.34</v>
      </c>
      <c r="C345" s="70">
        <v>11022.55</v>
      </c>
      <c r="D345" s="71">
        <f t="shared" si="6"/>
        <v>8.4361511169825931E-3</v>
      </c>
    </row>
    <row r="346" spans="1:4">
      <c r="A346" s="68">
        <v>42893</v>
      </c>
      <c r="B346" s="70">
        <v>11022.55</v>
      </c>
      <c r="C346" s="70">
        <v>11134.71</v>
      </c>
      <c r="D346" s="71">
        <f t="shared" si="6"/>
        <v>1.0175503853464107E-2</v>
      </c>
    </row>
    <row r="347" spans="1:4">
      <c r="A347" s="68">
        <v>42894</v>
      </c>
      <c r="B347" s="70">
        <v>11134.71</v>
      </c>
      <c r="C347" s="70">
        <v>11229.53</v>
      </c>
      <c r="D347" s="71">
        <f t="shared" si="6"/>
        <v>8.5157134761482123E-3</v>
      </c>
    </row>
    <row r="348" spans="1:4">
      <c r="A348" s="68">
        <v>42895</v>
      </c>
      <c r="B348" s="70">
        <v>11229.53</v>
      </c>
      <c r="C348" s="70">
        <v>11303.03</v>
      </c>
      <c r="D348" s="71">
        <f t="shared" si="6"/>
        <v>6.5452427661709667E-3</v>
      </c>
    </row>
    <row r="349" spans="1:4">
      <c r="A349" s="68">
        <v>42898</v>
      </c>
      <c r="B349" s="70">
        <v>11303.03</v>
      </c>
      <c r="C349" s="70">
        <v>11313.58</v>
      </c>
      <c r="D349" s="71">
        <f t="shared" si="6"/>
        <v>9.3337804110915634E-4</v>
      </c>
    </row>
    <row r="350" spans="1:4">
      <c r="A350" s="68">
        <v>42899</v>
      </c>
      <c r="B350" s="70">
        <v>11313.58</v>
      </c>
      <c r="C350" s="70">
        <v>11285.34</v>
      </c>
      <c r="D350" s="71">
        <f t="shared" si="6"/>
        <v>-2.496115287998979E-3</v>
      </c>
    </row>
    <row r="351" spans="1:4">
      <c r="A351" s="68">
        <v>42900</v>
      </c>
      <c r="B351" s="70">
        <v>11285.34</v>
      </c>
      <c r="C351" s="70">
        <v>11100.74</v>
      </c>
      <c r="D351" s="71">
        <f t="shared" si="6"/>
        <v>-1.6357504514706744E-2</v>
      </c>
    </row>
    <row r="352" spans="1:4">
      <c r="A352" s="68">
        <v>42901</v>
      </c>
      <c r="B352" s="70">
        <v>11100.74</v>
      </c>
      <c r="C352" s="70">
        <v>11018.85</v>
      </c>
      <c r="D352" s="71">
        <f t="shared" si="6"/>
        <v>-7.3769856784321464E-3</v>
      </c>
    </row>
    <row r="353" spans="1:4">
      <c r="A353" s="68">
        <v>42902</v>
      </c>
      <c r="B353" s="70">
        <v>11018.85</v>
      </c>
      <c r="C353" s="70">
        <v>10975.45</v>
      </c>
      <c r="D353" s="71">
        <f t="shared" si="6"/>
        <v>-3.9387050372770016E-3</v>
      </c>
    </row>
    <row r="354" spans="1:4">
      <c r="A354" s="68">
        <v>42905</v>
      </c>
      <c r="B354" s="70">
        <v>10975.45</v>
      </c>
      <c r="C354" s="70">
        <v>11090.65</v>
      </c>
      <c r="D354" s="71">
        <f t="shared" si="6"/>
        <v>1.0496152777334844E-2</v>
      </c>
    </row>
    <row r="355" spans="1:4">
      <c r="A355" s="68">
        <v>42906</v>
      </c>
      <c r="B355" s="70">
        <v>11090.65</v>
      </c>
      <c r="C355" s="70">
        <v>11063.7</v>
      </c>
      <c r="D355" s="71">
        <f t="shared" si="6"/>
        <v>-2.4299747985915277E-3</v>
      </c>
    </row>
    <row r="356" spans="1:4">
      <c r="A356" s="68">
        <v>42907</v>
      </c>
      <c r="B356" s="70">
        <v>11063.7</v>
      </c>
      <c r="C356" s="70">
        <v>11194.04</v>
      </c>
      <c r="D356" s="71">
        <f t="shared" si="6"/>
        <v>1.1780868967885993E-2</v>
      </c>
    </row>
    <row r="357" spans="1:4">
      <c r="A357" s="68">
        <v>42908</v>
      </c>
      <c r="B357" s="70">
        <v>11194.04</v>
      </c>
      <c r="C357" s="70">
        <v>11280.37</v>
      </c>
      <c r="D357" s="71">
        <f t="shared" si="6"/>
        <v>7.7121396743267123E-3</v>
      </c>
    </row>
    <row r="358" spans="1:4">
      <c r="A358" s="68">
        <v>42909</v>
      </c>
      <c r="B358" s="70">
        <v>11280.37</v>
      </c>
      <c r="C358" s="70">
        <v>11362.71</v>
      </c>
      <c r="D358" s="71">
        <f t="shared" si="6"/>
        <v>7.2994059592015326E-3</v>
      </c>
    </row>
    <row r="359" spans="1:4">
      <c r="A359" s="68">
        <v>42912</v>
      </c>
      <c r="B359" s="70">
        <v>11362.71</v>
      </c>
      <c r="C359" s="70">
        <v>11436.97</v>
      </c>
      <c r="D359" s="71">
        <f t="shared" si="6"/>
        <v>6.5354127668488804E-3</v>
      </c>
    </row>
    <row r="360" spans="1:4">
      <c r="A360" s="68">
        <v>42913</v>
      </c>
      <c r="B360" s="70">
        <v>11436.97</v>
      </c>
      <c r="C360" s="70">
        <v>11492.66</v>
      </c>
      <c r="D360" s="71">
        <f t="shared" si="6"/>
        <v>4.8692966756056499E-3</v>
      </c>
    </row>
    <row r="361" spans="1:4">
      <c r="A361" s="68">
        <v>42914</v>
      </c>
      <c r="B361" s="70">
        <v>11492.66</v>
      </c>
      <c r="C361" s="70">
        <v>11410.03</v>
      </c>
      <c r="D361" s="71">
        <f t="shared" si="6"/>
        <v>-7.1898063633657472E-3</v>
      </c>
    </row>
    <row r="362" spans="1:4">
      <c r="A362" s="68">
        <v>42915</v>
      </c>
      <c r="B362" s="70">
        <v>11410.03</v>
      </c>
      <c r="C362" s="70">
        <v>11485.94</v>
      </c>
      <c r="D362" s="71">
        <f t="shared" si="6"/>
        <v>6.652918528698093E-3</v>
      </c>
    </row>
    <row r="363" spans="1:4">
      <c r="A363" s="68">
        <v>42916</v>
      </c>
      <c r="B363" s="70">
        <v>11485.94</v>
      </c>
      <c r="C363" s="70">
        <v>11460.25</v>
      </c>
      <c r="D363" s="71">
        <f t="shared" si="6"/>
        <v>-2.2366475882688031E-3</v>
      </c>
    </row>
    <row r="364" spans="1:4">
      <c r="A364" s="68">
        <v>42919</v>
      </c>
      <c r="B364" s="70">
        <v>11460.25</v>
      </c>
      <c r="C364" s="70">
        <v>11369.75</v>
      </c>
      <c r="D364" s="71">
        <f t="shared" si="6"/>
        <v>-7.8968608887240999E-3</v>
      </c>
    </row>
    <row r="365" spans="1:4">
      <c r="A365" s="68">
        <v>42920</v>
      </c>
      <c r="B365" s="70">
        <v>11369.75</v>
      </c>
      <c r="C365" s="70">
        <v>11256.08</v>
      </c>
      <c r="D365" s="71">
        <f t="shared" si="6"/>
        <v>-9.997581301259939E-3</v>
      </c>
    </row>
    <row r="366" spans="1:4">
      <c r="A366" s="68">
        <v>42921</v>
      </c>
      <c r="B366" s="70">
        <v>11256.08</v>
      </c>
      <c r="C366" s="70">
        <v>11424.27</v>
      </c>
      <c r="D366" s="71">
        <f t="shared" si="6"/>
        <v>1.4942146821984359E-2</v>
      </c>
    </row>
    <row r="367" spans="1:4">
      <c r="A367" s="68">
        <v>42922</v>
      </c>
      <c r="B367" s="70">
        <v>11424.27</v>
      </c>
      <c r="C367" s="70">
        <v>11439.09</v>
      </c>
      <c r="D367" s="71">
        <f t="shared" si="6"/>
        <v>1.2972382480456179E-3</v>
      </c>
    </row>
    <row r="368" spans="1:4">
      <c r="A368" s="68">
        <v>42923</v>
      </c>
      <c r="B368" s="70">
        <v>11439.09</v>
      </c>
      <c r="C368" s="70">
        <v>11364.95</v>
      </c>
      <c r="D368" s="71">
        <f t="shared" si="6"/>
        <v>-6.4812847875136415E-3</v>
      </c>
    </row>
    <row r="369" spans="1:4">
      <c r="A369" s="68">
        <v>42926</v>
      </c>
      <c r="B369" s="70">
        <v>11364.95</v>
      </c>
      <c r="C369" s="70">
        <v>11396.91</v>
      </c>
      <c r="D369" s="71">
        <f t="shared" si="6"/>
        <v>2.8121549148918401E-3</v>
      </c>
    </row>
    <row r="370" spans="1:4">
      <c r="A370" s="68">
        <v>42927</v>
      </c>
      <c r="B370" s="70">
        <v>11396.91</v>
      </c>
      <c r="C370" s="70">
        <v>11533.66</v>
      </c>
      <c r="D370" s="71">
        <f t="shared" si="6"/>
        <v>1.1998866359390403E-2</v>
      </c>
    </row>
    <row r="371" spans="1:4">
      <c r="A371" s="68">
        <v>42928</v>
      </c>
      <c r="B371" s="70">
        <v>11533.66</v>
      </c>
      <c r="C371" s="70">
        <v>11497.38</v>
      </c>
      <c r="D371" s="71">
        <f t="shared" si="6"/>
        <v>-3.1455756455454065E-3</v>
      </c>
    </row>
    <row r="372" spans="1:4">
      <c r="A372" s="68">
        <v>42929</v>
      </c>
      <c r="B372" s="70">
        <v>11497.38</v>
      </c>
      <c r="C372" s="70">
        <v>11646.04</v>
      </c>
      <c r="D372" s="71">
        <f t="shared" si="6"/>
        <v>1.2929902290782946E-2</v>
      </c>
    </row>
    <row r="373" spans="1:4">
      <c r="A373" s="68">
        <v>42930</v>
      </c>
      <c r="B373" s="70">
        <v>11646.04</v>
      </c>
      <c r="C373" s="70">
        <v>11738.04</v>
      </c>
      <c r="D373" s="71">
        <f t="shared" si="6"/>
        <v>7.8996809215836628E-3</v>
      </c>
    </row>
    <row r="374" spans="1:4">
      <c r="A374" s="68">
        <v>42933</v>
      </c>
      <c r="B374" s="70">
        <v>11738.04</v>
      </c>
      <c r="C374" s="70">
        <v>11771.59</v>
      </c>
      <c r="D374" s="71">
        <f t="shared" si="6"/>
        <v>2.8582284606288866E-3</v>
      </c>
    </row>
    <row r="375" spans="1:4">
      <c r="A375" s="68">
        <v>42934</v>
      </c>
      <c r="B375" s="70">
        <v>11771.59</v>
      </c>
      <c r="C375" s="70">
        <v>11737.13</v>
      </c>
      <c r="D375" s="71">
        <f t="shared" si="6"/>
        <v>-2.9273870394739276E-3</v>
      </c>
    </row>
    <row r="376" spans="1:4">
      <c r="A376" s="68">
        <v>42935</v>
      </c>
      <c r="B376" s="70">
        <v>11737.13</v>
      </c>
      <c r="C376" s="70">
        <v>11881.19</v>
      </c>
      <c r="D376" s="71">
        <f t="shared" si="6"/>
        <v>1.2273869336030252E-2</v>
      </c>
    </row>
    <row r="377" spans="1:4">
      <c r="A377" s="68">
        <v>42936</v>
      </c>
      <c r="B377" s="70">
        <v>11881.19</v>
      </c>
      <c r="C377" s="70">
        <v>11915.5</v>
      </c>
      <c r="D377" s="71">
        <f t="shared" si="6"/>
        <v>2.8877578761050682E-3</v>
      </c>
    </row>
    <row r="378" spans="1:4">
      <c r="A378" s="68">
        <v>42937</v>
      </c>
      <c r="B378" s="70">
        <v>11915.5</v>
      </c>
      <c r="C378" s="70">
        <v>11808.53</v>
      </c>
      <c r="D378" s="71">
        <f t="shared" si="6"/>
        <v>-8.9773824010741521E-3</v>
      </c>
    </row>
    <row r="379" spans="1:4">
      <c r="A379" s="68">
        <v>42940</v>
      </c>
      <c r="B379" s="70">
        <v>11808.53</v>
      </c>
      <c r="C379" s="70">
        <v>11891.96</v>
      </c>
      <c r="D379" s="71">
        <f t="shared" si="6"/>
        <v>7.0652316588091235E-3</v>
      </c>
    </row>
    <row r="380" spans="1:4">
      <c r="A380" s="68">
        <v>42941</v>
      </c>
      <c r="B380" s="70">
        <v>11891.96</v>
      </c>
      <c r="C380" s="70">
        <v>11859.93</v>
      </c>
      <c r="D380" s="71">
        <f t="shared" si="6"/>
        <v>-2.6934163922515131E-3</v>
      </c>
    </row>
    <row r="381" spans="1:4">
      <c r="A381" s="68">
        <v>42942</v>
      </c>
      <c r="B381" s="70">
        <v>11859.93</v>
      </c>
      <c r="C381" s="70">
        <v>11806.97</v>
      </c>
      <c r="D381" s="71">
        <f t="shared" si="6"/>
        <v>-4.4654563728454555E-3</v>
      </c>
    </row>
    <row r="382" spans="1:4">
      <c r="A382" s="68">
        <v>42943</v>
      </c>
      <c r="B382" s="70">
        <v>11806.97</v>
      </c>
      <c r="C382" s="70">
        <v>11794.16</v>
      </c>
      <c r="D382" s="71">
        <f t="shared" si="6"/>
        <v>-1.084952362883862E-3</v>
      </c>
    </row>
    <row r="383" spans="1:4">
      <c r="A383" s="68">
        <v>42944</v>
      </c>
      <c r="B383" s="70">
        <v>11794.16</v>
      </c>
      <c r="C383" s="70">
        <v>11821.24</v>
      </c>
      <c r="D383" s="71">
        <f t="shared" si="6"/>
        <v>2.2960516052012991E-3</v>
      </c>
    </row>
    <row r="384" spans="1:4">
      <c r="A384" s="68">
        <v>42947</v>
      </c>
      <c r="B384" s="70">
        <v>11821.24</v>
      </c>
      <c r="C384" s="70">
        <v>11806.51</v>
      </c>
      <c r="D384" s="71">
        <f t="shared" si="6"/>
        <v>-1.2460621728346277E-3</v>
      </c>
    </row>
    <row r="385" spans="1:4">
      <c r="A385" s="68">
        <v>42948</v>
      </c>
      <c r="B385" s="70">
        <v>11806.51</v>
      </c>
      <c r="C385" s="70">
        <v>11982.42</v>
      </c>
      <c r="D385" s="71">
        <f t="shared" si="6"/>
        <v>1.4899407191456326E-2</v>
      </c>
    </row>
    <row r="386" spans="1:4">
      <c r="A386" s="68">
        <v>42949</v>
      </c>
      <c r="B386" s="70">
        <v>11982.42</v>
      </c>
      <c r="C386" s="70">
        <v>11970.62</v>
      </c>
      <c r="D386" s="71">
        <f t="shared" si="6"/>
        <v>-9.847760302175157E-4</v>
      </c>
    </row>
    <row r="387" spans="1:4">
      <c r="A387" s="68">
        <v>42950</v>
      </c>
      <c r="B387" s="70">
        <v>11970.62</v>
      </c>
      <c r="C387" s="70">
        <v>11803.77</v>
      </c>
      <c r="D387" s="71">
        <f t="shared" si="6"/>
        <v>-1.3938292252197448E-2</v>
      </c>
    </row>
    <row r="388" spans="1:4">
      <c r="A388" s="68">
        <v>42951</v>
      </c>
      <c r="B388" s="70">
        <v>11803.77</v>
      </c>
      <c r="C388" s="70">
        <v>11728.36</v>
      </c>
      <c r="D388" s="71">
        <f t="shared" si="6"/>
        <v>-6.3886368507688474E-3</v>
      </c>
    </row>
    <row r="389" spans="1:4">
      <c r="A389" s="68">
        <v>42954</v>
      </c>
      <c r="B389" s="70">
        <v>11728.36</v>
      </c>
      <c r="C389" s="70">
        <v>11773.61</v>
      </c>
      <c r="D389" s="71">
        <f t="shared" si="6"/>
        <v>3.8581694286328183E-3</v>
      </c>
    </row>
    <row r="390" spans="1:4">
      <c r="A390" s="68">
        <v>42955</v>
      </c>
      <c r="B390" s="70">
        <v>11773.61</v>
      </c>
      <c r="C390" s="70">
        <v>11758.64</v>
      </c>
      <c r="D390" s="71">
        <f t="shared" si="6"/>
        <v>-1.2714876745536507E-3</v>
      </c>
    </row>
    <row r="391" spans="1:4">
      <c r="A391" s="68">
        <v>42956</v>
      </c>
      <c r="B391" s="70">
        <v>11758.64</v>
      </c>
      <c r="C391" s="70">
        <v>11691.85</v>
      </c>
      <c r="D391" s="71">
        <f t="shared" si="6"/>
        <v>-5.6800786485511345E-3</v>
      </c>
    </row>
    <row r="392" spans="1:4">
      <c r="A392" s="68">
        <v>42957</v>
      </c>
      <c r="B392" s="70">
        <v>11691.85</v>
      </c>
      <c r="C392" s="70">
        <v>11645.15</v>
      </c>
      <c r="D392" s="71">
        <f t="shared" si="6"/>
        <v>-3.9942353006582332E-3</v>
      </c>
    </row>
    <row r="393" spans="1:4">
      <c r="A393" s="68">
        <v>42958</v>
      </c>
      <c r="B393" s="70">
        <v>11645.15</v>
      </c>
      <c r="C393" s="70">
        <v>11465.4</v>
      </c>
      <c r="D393" s="71">
        <f t="shared" si="6"/>
        <v>-1.5435610533140354E-2</v>
      </c>
    </row>
    <row r="394" spans="1:4">
      <c r="A394" s="68">
        <v>42961</v>
      </c>
      <c r="B394" s="70">
        <v>11465.4</v>
      </c>
      <c r="C394" s="70">
        <v>11558.17</v>
      </c>
      <c r="D394" s="71">
        <f t="shared" si="6"/>
        <v>8.0913007832261741E-3</v>
      </c>
    </row>
    <row r="395" spans="1:4">
      <c r="A395" s="68">
        <v>42962</v>
      </c>
      <c r="B395" s="70">
        <v>11558.17</v>
      </c>
      <c r="C395" s="70">
        <v>11630.21</v>
      </c>
      <c r="D395" s="71">
        <f t="shared" si="6"/>
        <v>6.232820593571331E-3</v>
      </c>
    </row>
    <row r="396" spans="1:4">
      <c r="A396" s="68">
        <v>42963</v>
      </c>
      <c r="B396" s="70">
        <v>11630.21</v>
      </c>
      <c r="C396" s="70">
        <v>11598.86</v>
      </c>
      <c r="D396" s="71">
        <f t="shared" si="6"/>
        <v>-2.6955661161749411E-3</v>
      </c>
    </row>
    <row r="397" spans="1:4">
      <c r="A397" s="68">
        <v>42964</v>
      </c>
      <c r="B397" s="70">
        <v>11598.86</v>
      </c>
      <c r="C397" s="70">
        <v>11616.7</v>
      </c>
      <c r="D397" s="71">
        <f t="shared" si="6"/>
        <v>1.5380821908359543E-3</v>
      </c>
    </row>
    <row r="398" spans="1:4">
      <c r="A398" s="68">
        <v>42965</v>
      </c>
      <c r="B398" s="70">
        <v>11616.7</v>
      </c>
      <c r="C398" s="70">
        <v>11646.1</v>
      </c>
      <c r="D398" s="71">
        <f t="shared" ref="D398:D461" si="7">+C398/B398-1</f>
        <v>2.5308392228429177E-3</v>
      </c>
    </row>
    <row r="399" spans="1:4">
      <c r="A399" s="68">
        <v>42968</v>
      </c>
      <c r="B399" s="70">
        <v>11646.1</v>
      </c>
      <c r="C399" s="70">
        <v>11672.31</v>
      </c>
      <c r="D399" s="71">
        <f t="shared" si="7"/>
        <v>2.2505388069824495E-3</v>
      </c>
    </row>
    <row r="400" spans="1:4">
      <c r="A400" s="68">
        <v>42969</v>
      </c>
      <c r="B400" s="70">
        <v>11672.31</v>
      </c>
      <c r="C400" s="70">
        <v>11786.99</v>
      </c>
      <c r="D400" s="71">
        <f t="shared" si="7"/>
        <v>9.8249618113295245E-3</v>
      </c>
    </row>
    <row r="401" spans="1:4">
      <c r="A401" s="68">
        <v>42970</v>
      </c>
      <c r="B401" s="70">
        <v>11786.99</v>
      </c>
      <c r="C401" s="70">
        <v>11878.01</v>
      </c>
      <c r="D401" s="71">
        <f t="shared" si="7"/>
        <v>7.7220732349820853E-3</v>
      </c>
    </row>
    <row r="402" spans="1:4">
      <c r="A402" s="68">
        <v>42971</v>
      </c>
      <c r="B402" s="70">
        <v>11878.01</v>
      </c>
      <c r="C402" s="70">
        <v>11835.7</v>
      </c>
      <c r="D402" s="71">
        <f t="shared" si="7"/>
        <v>-3.5620444838823095E-3</v>
      </c>
    </row>
    <row r="403" spans="1:4">
      <c r="A403" s="68">
        <v>42972</v>
      </c>
      <c r="B403" s="70">
        <v>11835.7</v>
      </c>
      <c r="C403" s="70">
        <v>12088.02</v>
      </c>
      <c r="D403" s="71">
        <f t="shared" si="7"/>
        <v>2.1318553190770251E-2</v>
      </c>
    </row>
    <row r="404" spans="1:4">
      <c r="A404" s="68">
        <v>42975</v>
      </c>
      <c r="B404" s="70">
        <v>12088.02</v>
      </c>
      <c r="C404" s="70">
        <v>12201.27</v>
      </c>
      <c r="D404" s="71">
        <f t="shared" si="7"/>
        <v>9.3687799987094422E-3</v>
      </c>
    </row>
    <row r="405" spans="1:4">
      <c r="A405" s="68">
        <v>42976</v>
      </c>
      <c r="B405" s="70">
        <v>12201.27</v>
      </c>
      <c r="C405" s="70">
        <v>12216.06</v>
      </c>
      <c r="D405" s="71">
        <f t="shared" si="7"/>
        <v>1.2121688971720168E-3</v>
      </c>
    </row>
    <row r="406" spans="1:4">
      <c r="A406" s="68">
        <v>42977</v>
      </c>
      <c r="B406" s="70">
        <v>12216.06</v>
      </c>
      <c r="C406" s="70">
        <v>12171.22</v>
      </c>
      <c r="D406" s="71">
        <f t="shared" si="7"/>
        <v>-3.6705779113723747E-3</v>
      </c>
    </row>
    <row r="407" spans="1:4">
      <c r="A407" s="68">
        <v>42978</v>
      </c>
      <c r="B407" s="70">
        <v>12171.22</v>
      </c>
      <c r="C407" s="70">
        <v>12081.32</v>
      </c>
      <c r="D407" s="71">
        <f t="shared" si="7"/>
        <v>-7.386276807090808E-3</v>
      </c>
    </row>
    <row r="408" spans="1:4">
      <c r="A408" s="68">
        <v>42979</v>
      </c>
      <c r="B408" s="70">
        <v>12081.32</v>
      </c>
      <c r="C408" s="70">
        <v>12071.39</v>
      </c>
      <c r="D408" s="71">
        <f t="shared" si="7"/>
        <v>-8.2193005400077457E-4</v>
      </c>
    </row>
    <row r="409" spans="1:4">
      <c r="A409" s="68">
        <v>42982</v>
      </c>
      <c r="B409" s="70">
        <v>12071.39</v>
      </c>
      <c r="C409" s="70">
        <v>12108.79</v>
      </c>
      <c r="D409" s="71">
        <f t="shared" si="7"/>
        <v>3.0982347517560793E-3</v>
      </c>
    </row>
    <row r="410" spans="1:4">
      <c r="A410" s="68">
        <v>42983</v>
      </c>
      <c r="B410" s="70">
        <v>12108.79</v>
      </c>
      <c r="C410" s="70">
        <v>12186.26</v>
      </c>
      <c r="D410" s="71">
        <f t="shared" si="7"/>
        <v>6.3978316578285899E-3</v>
      </c>
    </row>
    <row r="411" spans="1:4">
      <c r="A411" s="68">
        <v>42984</v>
      </c>
      <c r="B411" s="70">
        <v>12186.26</v>
      </c>
      <c r="C411" s="70">
        <v>12124.55</v>
      </c>
      <c r="D411" s="71">
        <f t="shared" si="7"/>
        <v>-5.0638998347319886E-3</v>
      </c>
    </row>
    <row r="412" spans="1:4">
      <c r="A412" s="68">
        <v>42985</v>
      </c>
      <c r="B412" s="70">
        <v>12124.55</v>
      </c>
      <c r="C412" s="70">
        <v>12029.86</v>
      </c>
      <c r="D412" s="71">
        <f t="shared" si="7"/>
        <v>-7.8097743833790423E-3</v>
      </c>
    </row>
    <row r="413" spans="1:4">
      <c r="A413" s="68">
        <v>42986</v>
      </c>
      <c r="B413" s="70">
        <v>12029.86</v>
      </c>
      <c r="C413" s="70">
        <v>12007.03</v>
      </c>
      <c r="D413" s="71">
        <f t="shared" si="7"/>
        <v>-1.8977776964985704E-3</v>
      </c>
    </row>
    <row r="414" spans="1:4">
      <c r="A414" s="68">
        <v>42989</v>
      </c>
      <c r="B414" s="70">
        <v>12007.03</v>
      </c>
      <c r="C414" s="70">
        <v>11959.36</v>
      </c>
      <c r="D414" s="71">
        <f t="shared" si="7"/>
        <v>-3.9701741396498402E-3</v>
      </c>
    </row>
    <row r="415" spans="1:4">
      <c r="A415" s="68">
        <v>42990</v>
      </c>
      <c r="B415" s="70">
        <v>11959.36</v>
      </c>
      <c r="C415" s="70">
        <v>12028.01</v>
      </c>
      <c r="D415" s="71">
        <f t="shared" si="7"/>
        <v>5.7402737270222381E-3</v>
      </c>
    </row>
    <row r="416" spans="1:4">
      <c r="A416" s="68">
        <v>42991</v>
      </c>
      <c r="B416" s="70">
        <v>12028.01</v>
      </c>
      <c r="C416" s="70">
        <v>12019.11</v>
      </c>
      <c r="D416" s="71">
        <f t="shared" si="7"/>
        <v>-7.399395244932494E-4</v>
      </c>
    </row>
    <row r="417" spans="1:4">
      <c r="A417" s="68">
        <v>42992</v>
      </c>
      <c r="B417" s="70">
        <v>12019.11</v>
      </c>
      <c r="C417" s="70">
        <v>11935.81</v>
      </c>
      <c r="D417" s="71">
        <f t="shared" si="7"/>
        <v>-6.9306296389667343E-3</v>
      </c>
    </row>
    <row r="418" spans="1:4">
      <c r="A418" s="68">
        <v>42993</v>
      </c>
      <c r="B418" s="70">
        <v>11935.81</v>
      </c>
      <c r="C418" s="70">
        <v>11918.09</v>
      </c>
      <c r="D418" s="71">
        <f t="shared" si="7"/>
        <v>-1.4846080827358721E-3</v>
      </c>
    </row>
    <row r="419" spans="1:4">
      <c r="A419" s="68">
        <v>42996</v>
      </c>
      <c r="B419" s="70">
        <v>11918.09</v>
      </c>
      <c r="C419" s="70">
        <v>11933.59</v>
      </c>
      <c r="D419" s="71">
        <f t="shared" si="7"/>
        <v>1.3005439630007221E-3</v>
      </c>
    </row>
    <row r="420" spans="1:4">
      <c r="A420" s="68">
        <v>42997</v>
      </c>
      <c r="B420" s="70">
        <v>11933.59</v>
      </c>
      <c r="C420" s="70">
        <v>11939.94</v>
      </c>
      <c r="D420" s="71">
        <f t="shared" si="7"/>
        <v>5.3211146017262401E-4</v>
      </c>
    </row>
    <row r="421" spans="1:4">
      <c r="A421" s="68">
        <v>42998</v>
      </c>
      <c r="B421" s="70">
        <v>11939.94</v>
      </c>
      <c r="C421" s="70">
        <v>11929.81</v>
      </c>
      <c r="D421" s="71">
        <f t="shared" si="7"/>
        <v>-8.4841297359961043E-4</v>
      </c>
    </row>
    <row r="422" spans="1:4">
      <c r="A422" s="68">
        <v>42999</v>
      </c>
      <c r="B422" s="70">
        <v>11929.81</v>
      </c>
      <c r="C422" s="70">
        <v>11989.39</v>
      </c>
      <c r="D422" s="71">
        <f t="shared" si="7"/>
        <v>4.994211978229357E-3</v>
      </c>
    </row>
    <row r="423" spans="1:4">
      <c r="A423" s="68">
        <v>43000</v>
      </c>
      <c r="B423" s="70">
        <v>11989.39</v>
      </c>
      <c r="C423" s="70">
        <v>12002.73</v>
      </c>
      <c r="D423" s="71">
        <f t="shared" si="7"/>
        <v>1.112650435093121E-3</v>
      </c>
    </row>
    <row r="424" spans="1:4">
      <c r="A424" s="68">
        <v>43003</v>
      </c>
      <c r="B424" s="70">
        <v>12002.73</v>
      </c>
      <c r="C424" s="70">
        <v>11971.68</v>
      </c>
      <c r="D424" s="71">
        <f t="shared" si="7"/>
        <v>-2.5869114776387869E-3</v>
      </c>
    </row>
    <row r="425" spans="1:4">
      <c r="A425" s="68">
        <v>43004</v>
      </c>
      <c r="B425" s="70">
        <v>11971.68</v>
      </c>
      <c r="C425" s="70">
        <v>11976.61</v>
      </c>
      <c r="D425" s="71">
        <f t="shared" si="7"/>
        <v>4.1180519359018675E-4</v>
      </c>
    </row>
    <row r="426" spans="1:4">
      <c r="A426" s="68">
        <v>43005</v>
      </c>
      <c r="B426" s="70">
        <v>11976.61</v>
      </c>
      <c r="C426" s="70">
        <v>11929.46</v>
      </c>
      <c r="D426" s="71">
        <f t="shared" si="7"/>
        <v>-3.9368402244042144E-3</v>
      </c>
    </row>
    <row r="427" spans="1:4">
      <c r="A427" s="68">
        <v>43006</v>
      </c>
      <c r="B427" s="70">
        <v>11929.46</v>
      </c>
      <c r="C427" s="70">
        <v>11937.02</v>
      </c>
      <c r="D427" s="71">
        <f t="shared" si="7"/>
        <v>6.3372524825111576E-4</v>
      </c>
    </row>
    <row r="428" spans="1:4">
      <c r="A428" s="68">
        <v>43007</v>
      </c>
      <c r="B428" s="70">
        <v>11937.02</v>
      </c>
      <c r="C428" s="70">
        <v>11962.6</v>
      </c>
      <c r="D428" s="71">
        <f t="shared" si="7"/>
        <v>2.1429133904442565E-3</v>
      </c>
    </row>
    <row r="429" spans="1:4">
      <c r="A429" s="68">
        <v>43010</v>
      </c>
      <c r="B429" s="70">
        <v>11962.6</v>
      </c>
      <c r="C429" s="70">
        <v>11962.6</v>
      </c>
      <c r="D429" s="71">
        <f t="shared" si="7"/>
        <v>0</v>
      </c>
    </row>
    <row r="430" spans="1:4">
      <c r="A430" s="68">
        <v>43011</v>
      </c>
      <c r="B430" s="70">
        <v>11962.6</v>
      </c>
      <c r="C430" s="70">
        <v>11962.6</v>
      </c>
      <c r="D430" s="71">
        <f t="shared" si="7"/>
        <v>0</v>
      </c>
    </row>
    <row r="431" spans="1:4">
      <c r="A431" s="68">
        <v>43012</v>
      </c>
      <c r="B431" s="70">
        <v>11962.6</v>
      </c>
      <c r="C431" s="70">
        <v>11962.6</v>
      </c>
      <c r="D431" s="71">
        <f t="shared" si="7"/>
        <v>0</v>
      </c>
    </row>
    <row r="432" spans="1:4">
      <c r="A432" s="68">
        <v>43013</v>
      </c>
      <c r="B432" s="70">
        <v>11962.6</v>
      </c>
      <c r="C432" s="70">
        <v>11962.6</v>
      </c>
      <c r="D432" s="71">
        <f t="shared" si="7"/>
        <v>0</v>
      </c>
    </row>
    <row r="433" spans="1:4">
      <c r="A433" s="68">
        <v>43014</v>
      </c>
      <c r="B433" s="70">
        <v>11962.6</v>
      </c>
      <c r="C433" s="70">
        <v>11962.6</v>
      </c>
      <c r="D433" s="71">
        <f t="shared" si="7"/>
        <v>0</v>
      </c>
    </row>
    <row r="434" spans="1:4">
      <c r="A434" s="68">
        <v>43017</v>
      </c>
      <c r="B434" s="70">
        <v>11962.6</v>
      </c>
      <c r="C434" s="70">
        <v>12109.7</v>
      </c>
      <c r="D434" s="71">
        <f t="shared" si="7"/>
        <v>1.2296657917175269E-2</v>
      </c>
    </row>
    <row r="435" spans="1:4">
      <c r="A435" s="68">
        <v>43018</v>
      </c>
      <c r="B435" s="70">
        <v>12109.7</v>
      </c>
      <c r="C435" s="70">
        <v>12144.49</v>
      </c>
      <c r="D435" s="71">
        <f t="shared" si="7"/>
        <v>2.8729035401371394E-3</v>
      </c>
    </row>
    <row r="436" spans="1:4">
      <c r="A436" s="68">
        <v>43019</v>
      </c>
      <c r="B436" s="70">
        <v>12144.49</v>
      </c>
      <c r="C436" s="70">
        <v>12213.12</v>
      </c>
      <c r="D436" s="71">
        <f t="shared" si="7"/>
        <v>5.6511224431821105E-3</v>
      </c>
    </row>
    <row r="437" spans="1:4">
      <c r="A437" s="68">
        <v>43020</v>
      </c>
      <c r="B437" s="70">
        <v>12213.12</v>
      </c>
      <c r="C437" s="70">
        <v>12266.42</v>
      </c>
      <c r="D437" s="71">
        <f t="shared" si="7"/>
        <v>4.364159199287343E-3</v>
      </c>
    </row>
    <row r="438" spans="1:4">
      <c r="A438" s="68">
        <v>43021</v>
      </c>
      <c r="B438" s="70">
        <v>12266.42</v>
      </c>
      <c r="C438" s="70">
        <v>12277.63</v>
      </c>
      <c r="D438" s="71">
        <f t="shared" si="7"/>
        <v>9.1387707252810202E-4</v>
      </c>
    </row>
    <row r="439" spans="1:4">
      <c r="A439" s="68">
        <v>43024</v>
      </c>
      <c r="B439" s="70">
        <v>12277.63</v>
      </c>
      <c r="C439" s="70">
        <v>12333.81</v>
      </c>
      <c r="D439" s="71">
        <f t="shared" si="7"/>
        <v>4.5758016815948821E-3</v>
      </c>
    </row>
    <row r="440" spans="1:4">
      <c r="A440" s="68">
        <v>43025</v>
      </c>
      <c r="B440" s="70">
        <v>12333.81</v>
      </c>
      <c r="C440" s="70">
        <v>12335.75</v>
      </c>
      <c r="D440" s="71">
        <f t="shared" si="7"/>
        <v>1.5729121820440284E-4</v>
      </c>
    </row>
    <row r="441" spans="1:4">
      <c r="A441" s="68">
        <v>43026</v>
      </c>
      <c r="B441" s="70">
        <v>12335.75</v>
      </c>
      <c r="C441" s="70">
        <v>12461.61</v>
      </c>
      <c r="D441" s="71">
        <f t="shared" si="7"/>
        <v>1.0202865654702853E-2</v>
      </c>
    </row>
    <row r="442" spans="1:4">
      <c r="A442" s="68">
        <v>43027</v>
      </c>
      <c r="B442" s="70">
        <v>12461.61</v>
      </c>
      <c r="C442" s="70">
        <v>12472.65</v>
      </c>
      <c r="D442" s="71">
        <f t="shared" si="7"/>
        <v>8.8592084008398686E-4</v>
      </c>
    </row>
    <row r="443" spans="1:4">
      <c r="A443" s="68">
        <v>43028</v>
      </c>
      <c r="B443" s="70">
        <v>12472.65</v>
      </c>
      <c r="C443" s="70">
        <v>12397.84</v>
      </c>
      <c r="D443" s="71">
        <f t="shared" si="7"/>
        <v>-5.9979234565228357E-3</v>
      </c>
    </row>
    <row r="444" spans="1:4">
      <c r="A444" s="68">
        <v>43031</v>
      </c>
      <c r="B444" s="70">
        <v>12397.84</v>
      </c>
      <c r="C444" s="70">
        <v>12373.22</v>
      </c>
      <c r="D444" s="71">
        <f t="shared" si="7"/>
        <v>-1.9858297897054067E-3</v>
      </c>
    </row>
    <row r="445" spans="1:4">
      <c r="A445" s="68">
        <v>43032</v>
      </c>
      <c r="B445" s="70">
        <v>12373.22</v>
      </c>
      <c r="C445" s="70">
        <v>12469.23</v>
      </c>
      <c r="D445" s="71">
        <f t="shared" si="7"/>
        <v>7.7594999523162844E-3</v>
      </c>
    </row>
    <row r="446" spans="1:4">
      <c r="A446" s="68">
        <v>43033</v>
      </c>
      <c r="B446" s="70">
        <v>12469.23</v>
      </c>
      <c r="C446" s="70">
        <v>12522.07</v>
      </c>
      <c r="D446" s="71">
        <f t="shared" si="7"/>
        <v>4.2376313533394327E-3</v>
      </c>
    </row>
    <row r="447" spans="1:4">
      <c r="A447" s="68">
        <v>43034</v>
      </c>
      <c r="B447" s="70">
        <v>12522.07</v>
      </c>
      <c r="C447" s="70">
        <v>12588.27</v>
      </c>
      <c r="D447" s="71">
        <f t="shared" si="7"/>
        <v>5.2866658627528373E-3</v>
      </c>
    </row>
    <row r="448" spans="1:4">
      <c r="A448" s="68">
        <v>43035</v>
      </c>
      <c r="B448" s="70">
        <v>12588.27</v>
      </c>
      <c r="C448" s="70">
        <v>12804.75</v>
      </c>
      <c r="D448" s="71">
        <f t="shared" si="7"/>
        <v>1.7196961933609645E-2</v>
      </c>
    </row>
    <row r="449" spans="1:4">
      <c r="A449" s="68">
        <v>43038</v>
      </c>
      <c r="B449" s="70">
        <v>12804.75</v>
      </c>
      <c r="C449" s="70">
        <v>12825.38</v>
      </c>
      <c r="D449" s="71">
        <f t="shared" si="7"/>
        <v>1.6111208731133253E-3</v>
      </c>
    </row>
    <row r="450" spans="1:4">
      <c r="A450" s="68">
        <v>43039</v>
      </c>
      <c r="B450" s="70">
        <v>12825.38</v>
      </c>
      <c r="C450" s="70">
        <v>12788.87</v>
      </c>
      <c r="D450" s="71">
        <f t="shared" si="7"/>
        <v>-2.8466992790855405E-3</v>
      </c>
    </row>
    <row r="451" spans="1:4">
      <c r="A451" s="68">
        <v>43040</v>
      </c>
      <c r="B451" s="70">
        <v>12788.87</v>
      </c>
      <c r="C451" s="70">
        <v>12781.84</v>
      </c>
      <c r="D451" s="71">
        <f t="shared" si="7"/>
        <v>-5.4969672848348416E-4</v>
      </c>
    </row>
    <row r="452" spans="1:4">
      <c r="A452" s="68">
        <v>43041</v>
      </c>
      <c r="B452" s="70">
        <v>12781.84</v>
      </c>
      <c r="C452" s="70">
        <v>12790.57</v>
      </c>
      <c r="D452" s="71">
        <f t="shared" si="7"/>
        <v>6.830002566140525E-4</v>
      </c>
    </row>
    <row r="453" spans="1:4">
      <c r="A453" s="68">
        <v>43042</v>
      </c>
      <c r="B453" s="70">
        <v>12790.57</v>
      </c>
      <c r="C453" s="70">
        <v>12800.87</v>
      </c>
      <c r="D453" s="71">
        <f t="shared" si="7"/>
        <v>8.0528076543906479E-4</v>
      </c>
    </row>
    <row r="454" spans="1:4">
      <c r="A454" s="68">
        <v>43045</v>
      </c>
      <c r="B454" s="70">
        <v>12800.87</v>
      </c>
      <c r="C454" s="70">
        <v>12809.71</v>
      </c>
      <c r="D454" s="71">
        <f t="shared" si="7"/>
        <v>6.9057806227212915E-4</v>
      </c>
    </row>
    <row r="455" spans="1:4">
      <c r="A455" s="68">
        <v>43046</v>
      </c>
      <c r="B455" s="70">
        <v>12809.71</v>
      </c>
      <c r="C455" s="70">
        <v>12940.89</v>
      </c>
      <c r="D455" s="71">
        <f t="shared" si="7"/>
        <v>1.024066899250653E-2</v>
      </c>
    </row>
    <row r="456" spans="1:4">
      <c r="A456" s="68">
        <v>43047</v>
      </c>
      <c r="B456" s="70">
        <v>12940.89</v>
      </c>
      <c r="C456" s="70">
        <v>12911.47</v>
      </c>
      <c r="D456" s="71">
        <f t="shared" si="7"/>
        <v>-2.2734139614818405E-3</v>
      </c>
    </row>
    <row r="457" spans="1:4">
      <c r="A457" s="68">
        <v>43048</v>
      </c>
      <c r="B457" s="70">
        <v>12911.47</v>
      </c>
      <c r="C457" s="70">
        <v>12993.48</v>
      </c>
      <c r="D457" s="71">
        <f t="shared" si="7"/>
        <v>6.3517167293887233E-3</v>
      </c>
    </row>
    <row r="458" spans="1:4">
      <c r="A458" s="68">
        <v>43049</v>
      </c>
      <c r="B458" s="70">
        <v>12993.48</v>
      </c>
      <c r="C458" s="70">
        <v>13120.42</v>
      </c>
      <c r="D458" s="71">
        <f t="shared" si="7"/>
        <v>9.7695151722247964E-3</v>
      </c>
    </row>
    <row r="459" spans="1:4">
      <c r="A459" s="68">
        <v>43052</v>
      </c>
      <c r="B459" s="70">
        <v>13120.42</v>
      </c>
      <c r="C459" s="70">
        <v>13175.78</v>
      </c>
      <c r="D459" s="71">
        <f t="shared" si="7"/>
        <v>4.2193771235983224E-3</v>
      </c>
    </row>
    <row r="460" spans="1:4">
      <c r="A460" s="68">
        <v>43053</v>
      </c>
      <c r="B460" s="70">
        <v>13175.78</v>
      </c>
      <c r="C460" s="70">
        <v>13109.1</v>
      </c>
      <c r="D460" s="71">
        <f t="shared" si="7"/>
        <v>-5.0608009544785837E-3</v>
      </c>
    </row>
    <row r="461" spans="1:4">
      <c r="A461" s="68">
        <v>43054</v>
      </c>
      <c r="B461" s="70">
        <v>13109.1</v>
      </c>
      <c r="C461" s="70">
        <v>13062.72</v>
      </c>
      <c r="D461" s="71">
        <f t="shared" si="7"/>
        <v>-3.5380003203882016E-3</v>
      </c>
    </row>
    <row r="462" spans="1:4">
      <c r="A462" s="68">
        <v>43055</v>
      </c>
      <c r="B462" s="70">
        <v>13062.72</v>
      </c>
      <c r="C462" s="70">
        <v>13209.73</v>
      </c>
      <c r="D462" s="71">
        <f t="shared" ref="D462:D525" si="8">+C462/B462-1</f>
        <v>1.125416452316208E-2</v>
      </c>
    </row>
    <row r="463" spans="1:4">
      <c r="A463" s="68">
        <v>43056</v>
      </c>
      <c r="B463" s="70">
        <v>13209.73</v>
      </c>
      <c r="C463" s="70">
        <v>13418.55</v>
      </c>
      <c r="D463" s="71">
        <f t="shared" si="8"/>
        <v>1.5808044524755704E-2</v>
      </c>
    </row>
    <row r="464" spans="1:4">
      <c r="A464" s="68">
        <v>43059</v>
      </c>
      <c r="B464" s="70">
        <v>13418.55</v>
      </c>
      <c r="C464" s="70">
        <v>13496.05</v>
      </c>
      <c r="D464" s="71">
        <f t="shared" si="8"/>
        <v>5.7755867809861083E-3</v>
      </c>
    </row>
    <row r="465" spans="1:4">
      <c r="A465" s="68">
        <v>43060</v>
      </c>
      <c r="B465" s="70">
        <v>13496.05</v>
      </c>
      <c r="C465" s="70">
        <v>13768.86</v>
      </c>
      <c r="D465" s="71">
        <f t="shared" si="8"/>
        <v>2.021406263314085E-2</v>
      </c>
    </row>
    <row r="466" spans="1:4">
      <c r="A466" s="68">
        <v>43061</v>
      </c>
      <c r="B466" s="70">
        <v>13768.86</v>
      </c>
      <c r="C466" s="70">
        <v>13866.26</v>
      </c>
      <c r="D466" s="71">
        <f t="shared" si="8"/>
        <v>7.0739334992149239E-3</v>
      </c>
    </row>
    <row r="467" spans="1:4">
      <c r="A467" s="68">
        <v>43062</v>
      </c>
      <c r="B467" s="70">
        <v>13866.26</v>
      </c>
      <c r="C467" s="70">
        <v>13470.52</v>
      </c>
      <c r="D467" s="71">
        <f t="shared" si="8"/>
        <v>-2.8539779291604228E-2</v>
      </c>
    </row>
    <row r="468" spans="1:4">
      <c r="A468" s="68">
        <v>43063</v>
      </c>
      <c r="B468" s="70">
        <v>13470.52</v>
      </c>
      <c r="C468" s="70">
        <v>13472.32</v>
      </c>
      <c r="D468" s="71">
        <f t="shared" si="8"/>
        <v>1.3362513102688212E-4</v>
      </c>
    </row>
    <row r="469" spans="1:4">
      <c r="A469" s="68">
        <v>43066</v>
      </c>
      <c r="B469" s="70">
        <v>13472.32</v>
      </c>
      <c r="C469" s="70">
        <v>13319.35</v>
      </c>
      <c r="D469" s="71">
        <f t="shared" si="8"/>
        <v>-1.1354391819671683E-2</v>
      </c>
    </row>
    <row r="470" spans="1:4">
      <c r="A470" s="68">
        <v>43067</v>
      </c>
      <c r="B470" s="70">
        <v>13319.35</v>
      </c>
      <c r="C470" s="70">
        <v>13242.52</v>
      </c>
      <c r="D470" s="71">
        <f t="shared" si="8"/>
        <v>-5.7682995041049567E-3</v>
      </c>
    </row>
    <row r="471" spans="1:4">
      <c r="A471" s="68">
        <v>43068</v>
      </c>
      <c r="B471" s="70">
        <v>13242.52</v>
      </c>
      <c r="C471" s="70">
        <v>13269.58</v>
      </c>
      <c r="D471" s="71">
        <f t="shared" si="8"/>
        <v>2.0434177180777002E-3</v>
      </c>
    </row>
    <row r="472" spans="1:4">
      <c r="A472" s="68">
        <v>43069</v>
      </c>
      <c r="B472" s="70">
        <v>13269.58</v>
      </c>
      <c r="C472" s="70">
        <v>13090.24</v>
      </c>
      <c r="D472" s="71">
        <f t="shared" si="8"/>
        <v>-1.3515122558513504E-2</v>
      </c>
    </row>
    <row r="473" spans="1:4">
      <c r="A473" s="68">
        <v>43070</v>
      </c>
      <c r="B473" s="70">
        <v>13090.24</v>
      </c>
      <c r="C473" s="70">
        <v>12988.52</v>
      </c>
      <c r="D473" s="71">
        <f t="shared" si="8"/>
        <v>-7.7706749456082358E-3</v>
      </c>
    </row>
    <row r="474" spans="1:4">
      <c r="A474" s="68">
        <v>43073</v>
      </c>
      <c r="B474" s="70">
        <v>12988.52</v>
      </c>
      <c r="C474" s="70">
        <v>13104.16</v>
      </c>
      <c r="D474" s="71">
        <f t="shared" si="8"/>
        <v>8.9032468672334275E-3</v>
      </c>
    </row>
    <row r="475" spans="1:4">
      <c r="A475" s="68">
        <v>43074</v>
      </c>
      <c r="B475" s="70">
        <v>13104.16</v>
      </c>
      <c r="C475" s="70">
        <v>13300.37</v>
      </c>
      <c r="D475" s="71">
        <f t="shared" si="8"/>
        <v>1.497310777646188E-2</v>
      </c>
    </row>
    <row r="476" spans="1:4">
      <c r="A476" s="68">
        <v>43075</v>
      </c>
      <c r="B476" s="70">
        <v>13300.37</v>
      </c>
      <c r="C476" s="70">
        <v>13135.77</v>
      </c>
      <c r="D476" s="71">
        <f t="shared" si="8"/>
        <v>-1.2375595566138431E-2</v>
      </c>
    </row>
    <row r="477" spans="1:4">
      <c r="A477" s="68">
        <v>43076</v>
      </c>
      <c r="B477" s="70">
        <v>13135.77</v>
      </c>
      <c r="C477" s="70">
        <v>12962.84</v>
      </c>
      <c r="D477" s="71">
        <f t="shared" si="8"/>
        <v>-1.3164816375438981E-2</v>
      </c>
    </row>
    <row r="478" spans="1:4">
      <c r="A478" s="68">
        <v>43077</v>
      </c>
      <c r="B478" s="70">
        <v>12962.84</v>
      </c>
      <c r="C478" s="70">
        <v>13065.39</v>
      </c>
      <c r="D478" s="71">
        <f t="shared" si="8"/>
        <v>7.9110750421975684E-3</v>
      </c>
    </row>
    <row r="479" spans="1:4">
      <c r="A479" s="68">
        <v>43080</v>
      </c>
      <c r="B479" s="70">
        <v>13065.39</v>
      </c>
      <c r="C479" s="70">
        <v>13267.28</v>
      </c>
      <c r="D479" s="71">
        <f t="shared" si="8"/>
        <v>1.5452275056466069E-2</v>
      </c>
    </row>
    <row r="480" spans="1:4">
      <c r="A480" s="68">
        <v>43081</v>
      </c>
      <c r="B480" s="70">
        <v>13267.28</v>
      </c>
      <c r="C480" s="70">
        <v>13055.38</v>
      </c>
      <c r="D480" s="71">
        <f t="shared" si="8"/>
        <v>-1.5971623422434855E-2</v>
      </c>
    </row>
    <row r="481" spans="1:4">
      <c r="A481" s="68">
        <v>43082</v>
      </c>
      <c r="B481" s="70">
        <v>13055.38</v>
      </c>
      <c r="C481" s="70">
        <v>13176.07</v>
      </c>
      <c r="D481" s="71">
        <f t="shared" si="8"/>
        <v>9.2444647340790276E-3</v>
      </c>
    </row>
    <row r="482" spans="1:4">
      <c r="A482" s="68">
        <v>43083</v>
      </c>
      <c r="B482" s="70">
        <v>13176.07</v>
      </c>
      <c r="C482" s="70">
        <v>13089.48</v>
      </c>
      <c r="D482" s="71">
        <f t="shared" si="8"/>
        <v>-6.5717622933090247E-3</v>
      </c>
    </row>
    <row r="483" spans="1:4">
      <c r="A483" s="68">
        <v>43084</v>
      </c>
      <c r="B483" s="70">
        <v>13089.48</v>
      </c>
      <c r="C483" s="70">
        <v>12908.7</v>
      </c>
      <c r="D483" s="71">
        <f t="shared" si="8"/>
        <v>-1.3811091044105606E-2</v>
      </c>
    </row>
    <row r="484" spans="1:4">
      <c r="A484" s="68">
        <v>43087</v>
      </c>
      <c r="B484" s="70">
        <v>12908.7</v>
      </c>
      <c r="C484" s="70">
        <v>12968.26</v>
      </c>
      <c r="D484" s="71">
        <f t="shared" si="8"/>
        <v>4.613942534879456E-3</v>
      </c>
    </row>
    <row r="485" spans="1:4">
      <c r="A485" s="68">
        <v>43088</v>
      </c>
      <c r="B485" s="70">
        <v>12968.26</v>
      </c>
      <c r="C485" s="70">
        <v>13184.52</v>
      </c>
      <c r="D485" s="71">
        <f t="shared" si="8"/>
        <v>1.6676099954812784E-2</v>
      </c>
    </row>
    <row r="486" spans="1:4">
      <c r="A486" s="68">
        <v>43089</v>
      </c>
      <c r="B486" s="70">
        <v>13184.52</v>
      </c>
      <c r="C486" s="70">
        <v>13218.43</v>
      </c>
      <c r="D486" s="71">
        <f t="shared" si="8"/>
        <v>2.5719555964114349E-3</v>
      </c>
    </row>
    <row r="487" spans="1:4">
      <c r="A487" s="68">
        <v>43090</v>
      </c>
      <c r="B487" s="70">
        <v>13218.43</v>
      </c>
      <c r="C487" s="70">
        <v>13351.36</v>
      </c>
      <c r="D487" s="71">
        <f t="shared" si="8"/>
        <v>1.0056413658808161E-2</v>
      </c>
    </row>
    <row r="488" spans="1:4">
      <c r="A488" s="68">
        <v>43091</v>
      </c>
      <c r="B488" s="70">
        <v>13351.36</v>
      </c>
      <c r="C488" s="70">
        <v>13295.26</v>
      </c>
      <c r="D488" s="71">
        <f t="shared" si="8"/>
        <v>-4.2018191405220895E-3</v>
      </c>
    </row>
    <row r="489" spans="1:4">
      <c r="A489" s="68">
        <v>43094</v>
      </c>
      <c r="B489" s="70">
        <v>13295.26</v>
      </c>
      <c r="C489" s="70">
        <v>13305.98</v>
      </c>
      <c r="D489" s="71">
        <f t="shared" si="8"/>
        <v>8.0630239649304158E-4</v>
      </c>
    </row>
    <row r="490" spans="1:4">
      <c r="A490" s="68">
        <v>43095</v>
      </c>
      <c r="B490" s="70">
        <v>13305.98</v>
      </c>
      <c r="C490" s="70">
        <v>13348.79</v>
      </c>
      <c r="D490" s="71">
        <f t="shared" si="8"/>
        <v>3.2173503943340176E-3</v>
      </c>
    </row>
    <row r="491" spans="1:4">
      <c r="A491" s="68">
        <v>43096</v>
      </c>
      <c r="B491" s="70">
        <v>13348.79</v>
      </c>
      <c r="C491" s="70">
        <v>13089.58</v>
      </c>
      <c r="D491" s="71">
        <f t="shared" si="8"/>
        <v>-1.9418239405968651E-2</v>
      </c>
    </row>
    <row r="492" spans="1:4">
      <c r="A492" s="68">
        <v>43097</v>
      </c>
      <c r="B492" s="70">
        <v>13089.58</v>
      </c>
      <c r="C492" s="70">
        <v>13195.17</v>
      </c>
      <c r="D492" s="71">
        <f t="shared" si="8"/>
        <v>8.0667217741134944E-3</v>
      </c>
    </row>
    <row r="493" spans="1:4">
      <c r="A493" s="68">
        <v>43098</v>
      </c>
      <c r="B493" s="70">
        <v>13195.17</v>
      </c>
      <c r="C493" s="70">
        <v>13195.72</v>
      </c>
      <c r="D493" s="71">
        <f t="shared" si="8"/>
        <v>4.1681918459435252E-5</v>
      </c>
    </row>
    <row r="494" spans="1:4">
      <c r="A494" s="68">
        <v>43102</v>
      </c>
      <c r="B494" s="70">
        <v>13195.72</v>
      </c>
      <c r="C494" s="70">
        <v>13424.28</v>
      </c>
      <c r="D494" s="71">
        <f t="shared" si="8"/>
        <v>1.7320767642841961E-2</v>
      </c>
    </row>
    <row r="495" spans="1:4">
      <c r="A495" s="68">
        <v>43103</v>
      </c>
      <c r="B495" s="70">
        <v>13424.28</v>
      </c>
      <c r="C495" s="70">
        <v>13422.47</v>
      </c>
      <c r="D495" s="71">
        <f t="shared" si="8"/>
        <v>-1.3483032237115999E-4</v>
      </c>
    </row>
    <row r="496" spans="1:4">
      <c r="A496" s="68">
        <v>43104</v>
      </c>
      <c r="B496" s="70">
        <v>13422.47</v>
      </c>
      <c r="C496" s="70">
        <v>13490.75</v>
      </c>
      <c r="D496" s="71">
        <f t="shared" si="8"/>
        <v>5.086992185491912E-3</v>
      </c>
    </row>
    <row r="497" spans="1:4">
      <c r="A497" s="68">
        <v>43105</v>
      </c>
      <c r="B497" s="70">
        <v>13490.75</v>
      </c>
      <c r="C497" s="70">
        <v>13565.95</v>
      </c>
      <c r="D497" s="71">
        <f t="shared" si="8"/>
        <v>5.5741897225878301E-3</v>
      </c>
    </row>
    <row r="498" spans="1:4">
      <c r="A498" s="68">
        <v>43108</v>
      </c>
      <c r="B498" s="70">
        <v>13565.95</v>
      </c>
      <c r="C498" s="70">
        <v>13611.72</v>
      </c>
      <c r="D498" s="71">
        <f t="shared" si="8"/>
        <v>3.3738883012246479E-3</v>
      </c>
    </row>
    <row r="499" spans="1:4">
      <c r="A499" s="68">
        <v>43109</v>
      </c>
      <c r="B499" s="70">
        <v>13611.72</v>
      </c>
      <c r="C499" s="70">
        <v>13759.44</v>
      </c>
      <c r="D499" s="71">
        <f t="shared" si="8"/>
        <v>1.0852412479833706E-2</v>
      </c>
    </row>
    <row r="500" spans="1:4">
      <c r="A500" s="68">
        <v>43110</v>
      </c>
      <c r="B500" s="70">
        <v>13759.44</v>
      </c>
      <c r="C500" s="70">
        <v>13927.97</v>
      </c>
      <c r="D500" s="71">
        <f t="shared" si="8"/>
        <v>1.2248318245509981E-2</v>
      </c>
    </row>
    <row r="501" spans="1:4">
      <c r="A501" s="68">
        <v>43111</v>
      </c>
      <c r="B501" s="70">
        <v>13927.97</v>
      </c>
      <c r="C501" s="70">
        <v>13904.47</v>
      </c>
      <c r="D501" s="71">
        <f t="shared" si="8"/>
        <v>-1.6872523418703933E-3</v>
      </c>
    </row>
    <row r="502" spans="1:4">
      <c r="A502" s="68">
        <v>43112</v>
      </c>
      <c r="B502" s="70">
        <v>13904.47</v>
      </c>
      <c r="C502" s="70">
        <v>14041.02</v>
      </c>
      <c r="D502" s="71">
        <f t="shared" si="8"/>
        <v>9.8205828773050285E-3</v>
      </c>
    </row>
    <row r="503" spans="1:4">
      <c r="A503" s="68">
        <v>43115</v>
      </c>
      <c r="B503" s="70">
        <v>14041.02</v>
      </c>
      <c r="C503" s="70">
        <v>14226.25</v>
      </c>
      <c r="D503" s="71">
        <f t="shared" si="8"/>
        <v>1.3192061545386213E-2</v>
      </c>
    </row>
    <row r="504" spans="1:4">
      <c r="A504" s="68">
        <v>43116</v>
      </c>
      <c r="B504" s="70">
        <v>14226.25</v>
      </c>
      <c r="C504" s="70">
        <v>14327.5</v>
      </c>
      <c r="D504" s="71">
        <f t="shared" si="8"/>
        <v>7.1171250329495894E-3</v>
      </c>
    </row>
    <row r="505" spans="1:4">
      <c r="A505" s="68">
        <v>43117</v>
      </c>
      <c r="B505" s="70">
        <v>14327.5</v>
      </c>
      <c r="C505" s="70">
        <v>14318.8</v>
      </c>
      <c r="D505" s="71">
        <f t="shared" si="8"/>
        <v>-6.0722387017975166E-4</v>
      </c>
    </row>
    <row r="506" spans="1:4">
      <c r="A506" s="68">
        <v>43118</v>
      </c>
      <c r="B506" s="70">
        <v>14318.8</v>
      </c>
      <c r="C506" s="70">
        <v>14454.25</v>
      </c>
      <c r="D506" s="71">
        <f t="shared" si="8"/>
        <v>9.4595915858870505E-3</v>
      </c>
    </row>
    <row r="507" spans="1:4">
      <c r="A507" s="68">
        <v>43119</v>
      </c>
      <c r="B507" s="70">
        <v>14454.25</v>
      </c>
      <c r="C507" s="70">
        <v>14476.75</v>
      </c>
      <c r="D507" s="71">
        <f t="shared" si="8"/>
        <v>1.5566355916079022E-3</v>
      </c>
    </row>
    <row r="508" spans="1:4">
      <c r="A508" s="68">
        <v>43122</v>
      </c>
      <c r="B508" s="70">
        <v>14476.75</v>
      </c>
      <c r="C508" s="70">
        <v>14598.28</v>
      </c>
      <c r="D508" s="71">
        <f t="shared" si="8"/>
        <v>8.3948400020723568E-3</v>
      </c>
    </row>
    <row r="509" spans="1:4">
      <c r="A509" s="68">
        <v>43123</v>
      </c>
      <c r="B509" s="70">
        <v>14598.28</v>
      </c>
      <c r="C509" s="70">
        <v>14844.58</v>
      </c>
      <c r="D509" s="71">
        <f t="shared" si="8"/>
        <v>1.6871850656378751E-2</v>
      </c>
    </row>
    <row r="510" spans="1:4">
      <c r="A510" s="68">
        <v>43124</v>
      </c>
      <c r="B510" s="70">
        <v>14844.58</v>
      </c>
      <c r="C510" s="70">
        <v>14838.1</v>
      </c>
      <c r="D510" s="71">
        <f t="shared" si="8"/>
        <v>-4.3652295989504708E-4</v>
      </c>
    </row>
    <row r="511" spans="1:4">
      <c r="A511" s="68">
        <v>43125</v>
      </c>
      <c r="B511" s="70">
        <v>14838.1</v>
      </c>
      <c r="C511" s="70">
        <v>14706.82</v>
      </c>
      <c r="D511" s="71">
        <f t="shared" si="8"/>
        <v>-8.8474939513819573E-3</v>
      </c>
    </row>
    <row r="512" spans="1:4">
      <c r="A512" s="68">
        <v>43126</v>
      </c>
      <c r="B512" s="70">
        <v>14706.82</v>
      </c>
      <c r="C512" s="70">
        <v>14774.37</v>
      </c>
      <c r="D512" s="71">
        <f t="shared" si="8"/>
        <v>4.5931071434885951E-3</v>
      </c>
    </row>
    <row r="513" spans="1:4">
      <c r="A513" s="68">
        <v>43129</v>
      </c>
      <c r="B513" s="70">
        <v>14774.37</v>
      </c>
      <c r="C513" s="70">
        <v>14461.8</v>
      </c>
      <c r="D513" s="71">
        <f t="shared" si="8"/>
        <v>-2.1156232042381595E-2</v>
      </c>
    </row>
    <row r="514" spans="1:4">
      <c r="A514" s="68">
        <v>43130</v>
      </c>
      <c r="B514" s="70">
        <v>14461.8</v>
      </c>
      <c r="C514" s="70">
        <v>14247.78</v>
      </c>
      <c r="D514" s="71">
        <f t="shared" si="8"/>
        <v>-1.4798987677882347E-2</v>
      </c>
    </row>
    <row r="515" spans="1:4">
      <c r="A515" s="68">
        <v>43131</v>
      </c>
      <c r="B515" s="70">
        <v>14247.78</v>
      </c>
      <c r="C515" s="70">
        <v>14470.6</v>
      </c>
      <c r="D515" s="71">
        <f t="shared" si="8"/>
        <v>1.5638927608371267E-2</v>
      </c>
    </row>
    <row r="516" spans="1:4">
      <c r="A516" s="68">
        <v>43132</v>
      </c>
      <c r="B516" s="70">
        <v>14470.6</v>
      </c>
      <c r="C516" s="70">
        <v>14533.45</v>
      </c>
      <c r="D516" s="71">
        <f t="shared" si="8"/>
        <v>4.3432891517973804E-3</v>
      </c>
    </row>
    <row r="517" spans="1:4">
      <c r="A517" s="68">
        <v>43133</v>
      </c>
      <c r="B517" s="70">
        <v>14533.45</v>
      </c>
      <c r="C517" s="70">
        <v>14574.01</v>
      </c>
      <c r="D517" s="71">
        <f t="shared" si="8"/>
        <v>2.790803284836052E-3</v>
      </c>
    </row>
    <row r="518" spans="1:4">
      <c r="A518" s="68">
        <v>43136</v>
      </c>
      <c r="B518" s="70">
        <v>14574.01</v>
      </c>
      <c r="C518" s="70">
        <v>14649.55</v>
      </c>
      <c r="D518" s="71">
        <f t="shared" si="8"/>
        <v>5.1831994077127241E-3</v>
      </c>
    </row>
    <row r="519" spans="1:4">
      <c r="A519" s="68">
        <v>43137</v>
      </c>
      <c r="B519" s="70">
        <v>14649.55</v>
      </c>
      <c r="C519" s="70">
        <v>14304.06</v>
      </c>
      <c r="D519" s="71">
        <f t="shared" si="8"/>
        <v>-2.3583659566334791E-2</v>
      </c>
    </row>
    <row r="520" spans="1:4">
      <c r="A520" s="68">
        <v>43138</v>
      </c>
      <c r="B520" s="70">
        <v>14304.06</v>
      </c>
      <c r="C520" s="70">
        <v>13822.4</v>
      </c>
      <c r="D520" s="71">
        <f t="shared" si="8"/>
        <v>-3.3672957188378705E-2</v>
      </c>
    </row>
    <row r="521" spans="1:4">
      <c r="A521" s="68">
        <v>43139</v>
      </c>
      <c r="B521" s="70">
        <v>13822.4</v>
      </c>
      <c r="C521" s="70">
        <v>13540.57</v>
      </c>
      <c r="D521" s="71">
        <f t="shared" si="8"/>
        <v>-2.0389367982405315E-2</v>
      </c>
    </row>
    <row r="522" spans="1:4">
      <c r="A522" s="68">
        <v>43140</v>
      </c>
      <c r="B522" s="70">
        <v>13540.57</v>
      </c>
      <c r="C522" s="70">
        <v>12951</v>
      </c>
      <c r="D522" s="71">
        <f t="shared" si="8"/>
        <v>-4.3541003074464402E-2</v>
      </c>
    </row>
    <row r="523" spans="1:4">
      <c r="A523" s="68">
        <v>43143</v>
      </c>
      <c r="B523" s="70">
        <v>12951</v>
      </c>
      <c r="C523" s="70">
        <v>13016.46</v>
      </c>
      <c r="D523" s="71">
        <f t="shared" si="8"/>
        <v>5.0544359508917225E-3</v>
      </c>
    </row>
    <row r="524" spans="1:4">
      <c r="A524" s="68">
        <v>43144</v>
      </c>
      <c r="B524" s="70">
        <v>13016.46</v>
      </c>
      <c r="C524" s="70">
        <v>13236.22</v>
      </c>
      <c r="D524" s="71">
        <f t="shared" si="8"/>
        <v>1.6883238607117379E-2</v>
      </c>
    </row>
    <row r="525" spans="1:4">
      <c r="A525" s="68">
        <v>43145</v>
      </c>
      <c r="B525" s="70">
        <v>13236.22</v>
      </c>
      <c r="C525" s="70">
        <v>13353.5</v>
      </c>
      <c r="D525" s="71">
        <f t="shared" si="8"/>
        <v>8.8605357118574091E-3</v>
      </c>
    </row>
    <row r="526" spans="1:4">
      <c r="A526" s="68">
        <v>43146</v>
      </c>
      <c r="B526" s="70">
        <v>13353.5</v>
      </c>
      <c r="C526" s="70">
        <v>13353.5</v>
      </c>
      <c r="D526" s="71">
        <f t="shared" ref="D526:D589" si="9">+C526/B526-1</f>
        <v>0</v>
      </c>
    </row>
    <row r="527" spans="1:4">
      <c r="A527" s="68">
        <v>43147</v>
      </c>
      <c r="B527" s="70">
        <v>13353.5</v>
      </c>
      <c r="C527" s="70">
        <v>13353.5</v>
      </c>
      <c r="D527" s="71">
        <f t="shared" si="9"/>
        <v>0</v>
      </c>
    </row>
    <row r="528" spans="1:4">
      <c r="A528" s="68">
        <v>43150</v>
      </c>
      <c r="B528" s="70">
        <v>13353.5</v>
      </c>
      <c r="C528" s="70">
        <v>13353.5</v>
      </c>
      <c r="D528" s="71">
        <f t="shared" si="9"/>
        <v>0</v>
      </c>
    </row>
    <row r="529" spans="1:4">
      <c r="A529" s="68">
        <v>43151</v>
      </c>
      <c r="B529" s="70">
        <v>13353.5</v>
      </c>
      <c r="C529" s="70">
        <v>13353.5</v>
      </c>
      <c r="D529" s="71">
        <f t="shared" si="9"/>
        <v>0</v>
      </c>
    </row>
    <row r="530" spans="1:4">
      <c r="A530" s="68">
        <v>43152</v>
      </c>
      <c r="B530" s="70">
        <v>13353.5</v>
      </c>
      <c r="C530" s="70">
        <v>13353.5</v>
      </c>
      <c r="D530" s="71">
        <f t="shared" si="9"/>
        <v>0</v>
      </c>
    </row>
    <row r="531" spans="1:4">
      <c r="A531" s="68">
        <v>43153</v>
      </c>
      <c r="B531" s="70">
        <v>13353.5</v>
      </c>
      <c r="C531" s="70">
        <v>13640.6</v>
      </c>
      <c r="D531" s="71">
        <f t="shared" si="9"/>
        <v>2.1499981278316538E-2</v>
      </c>
    </row>
    <row r="532" spans="1:4">
      <c r="A532" s="68">
        <v>43154</v>
      </c>
      <c r="B532" s="70">
        <v>13640.6</v>
      </c>
      <c r="C532" s="70">
        <v>13742.76</v>
      </c>
      <c r="D532" s="71">
        <f t="shared" si="9"/>
        <v>7.4894066243420543E-3</v>
      </c>
    </row>
    <row r="533" spans="1:4">
      <c r="A533" s="68">
        <v>43157</v>
      </c>
      <c r="B533" s="70">
        <v>13742.76</v>
      </c>
      <c r="C533" s="70">
        <v>13812.26</v>
      </c>
      <c r="D533" s="71">
        <f t="shared" si="9"/>
        <v>5.0572083045909988E-3</v>
      </c>
    </row>
    <row r="534" spans="1:4">
      <c r="A534" s="68">
        <v>43158</v>
      </c>
      <c r="B534" s="70">
        <v>13812.26</v>
      </c>
      <c r="C534" s="70">
        <v>13553.83</v>
      </c>
      <c r="D534" s="71">
        <f t="shared" si="9"/>
        <v>-1.8710189353516427E-2</v>
      </c>
    </row>
    <row r="535" spans="1:4">
      <c r="A535" s="68">
        <v>43159</v>
      </c>
      <c r="B535" s="70">
        <v>13553.83</v>
      </c>
      <c r="C535" s="70">
        <v>13343.01</v>
      </c>
      <c r="D535" s="71">
        <f t="shared" si="9"/>
        <v>-1.555427506468654E-2</v>
      </c>
    </row>
    <row r="536" spans="1:4">
      <c r="A536" s="68">
        <v>43160</v>
      </c>
      <c r="B536" s="70">
        <v>13343.01</v>
      </c>
      <c r="C536" s="70">
        <v>13419.54</v>
      </c>
      <c r="D536" s="71">
        <f t="shared" si="9"/>
        <v>5.7355873974462845E-3</v>
      </c>
    </row>
    <row r="537" spans="1:4">
      <c r="A537" s="68">
        <v>43161</v>
      </c>
      <c r="B537" s="70">
        <v>13419.54</v>
      </c>
      <c r="C537" s="70">
        <v>13299.8</v>
      </c>
      <c r="D537" s="71">
        <f t="shared" si="9"/>
        <v>-8.9228095746949343E-3</v>
      </c>
    </row>
    <row r="538" spans="1:4">
      <c r="A538" s="68">
        <v>43164</v>
      </c>
      <c r="B538" s="70">
        <v>13299.8</v>
      </c>
      <c r="C538" s="70">
        <v>13287.9</v>
      </c>
      <c r="D538" s="71">
        <f t="shared" si="9"/>
        <v>-8.9475029699692676E-4</v>
      </c>
    </row>
    <row r="539" spans="1:4">
      <c r="A539" s="68">
        <v>43165</v>
      </c>
      <c r="B539" s="70">
        <v>13287.9</v>
      </c>
      <c r="C539" s="70">
        <v>13432.88</v>
      </c>
      <c r="D539" s="71">
        <f t="shared" si="9"/>
        <v>1.0910678135747531E-2</v>
      </c>
    </row>
    <row r="540" spans="1:4">
      <c r="A540" s="68">
        <v>43166</v>
      </c>
      <c r="B540" s="70">
        <v>13432.88</v>
      </c>
      <c r="C540" s="70">
        <v>13356.91</v>
      </c>
      <c r="D540" s="71">
        <f t="shared" si="9"/>
        <v>-5.6555258440482703E-3</v>
      </c>
    </row>
    <row r="541" spans="1:4">
      <c r="A541" s="68">
        <v>43167</v>
      </c>
      <c r="B541" s="70">
        <v>13356.91</v>
      </c>
      <c r="C541" s="70">
        <v>13511.96</v>
      </c>
      <c r="D541" s="71">
        <f t="shared" si="9"/>
        <v>1.1608223758339253E-2</v>
      </c>
    </row>
    <row r="542" spans="1:4">
      <c r="A542" s="68">
        <v>43168</v>
      </c>
      <c r="B542" s="70">
        <v>13511.96</v>
      </c>
      <c r="C542" s="70">
        <v>13575.69</v>
      </c>
      <c r="D542" s="71">
        <f t="shared" si="9"/>
        <v>4.7165622159923704E-3</v>
      </c>
    </row>
    <row r="543" spans="1:4">
      <c r="A543" s="68">
        <v>43171</v>
      </c>
      <c r="B543" s="70">
        <v>13575.69</v>
      </c>
      <c r="C543" s="70">
        <v>13570.3</v>
      </c>
      <c r="D543" s="71">
        <f t="shared" si="9"/>
        <v>-3.9703322630391114E-4</v>
      </c>
    </row>
    <row r="544" spans="1:4">
      <c r="A544" s="68">
        <v>43172</v>
      </c>
      <c r="B544" s="70">
        <v>13570.3</v>
      </c>
      <c r="C544" s="70">
        <v>13452.9</v>
      </c>
      <c r="D544" s="71">
        <f t="shared" si="9"/>
        <v>-8.6512457351716199E-3</v>
      </c>
    </row>
    <row r="545" spans="1:4">
      <c r="A545" s="68">
        <v>43173</v>
      </c>
      <c r="B545" s="70">
        <v>13452.9</v>
      </c>
      <c r="C545" s="70">
        <v>13399.64</v>
      </c>
      <c r="D545" s="71">
        <f t="shared" si="9"/>
        <v>-3.9589976882308253E-3</v>
      </c>
    </row>
    <row r="546" spans="1:4">
      <c r="A546" s="68">
        <v>43174</v>
      </c>
      <c r="B546" s="70">
        <v>13399.64</v>
      </c>
      <c r="C546" s="70">
        <v>13514.79</v>
      </c>
      <c r="D546" s="71">
        <f t="shared" si="9"/>
        <v>8.5935144526272378E-3</v>
      </c>
    </row>
    <row r="547" spans="1:4">
      <c r="A547" s="68">
        <v>43175</v>
      </c>
      <c r="B547" s="70">
        <v>13514.79</v>
      </c>
      <c r="C547" s="70">
        <v>13370.32</v>
      </c>
      <c r="D547" s="71">
        <f t="shared" si="9"/>
        <v>-1.0689770244302843E-2</v>
      </c>
    </row>
    <row r="548" spans="1:4">
      <c r="A548" s="68">
        <v>43178</v>
      </c>
      <c r="B548" s="70">
        <v>13370.32</v>
      </c>
      <c r="C548" s="70">
        <v>13468</v>
      </c>
      <c r="D548" s="71">
        <f t="shared" si="9"/>
        <v>7.3057338941775463E-3</v>
      </c>
    </row>
    <row r="549" spans="1:4">
      <c r="A549" s="68">
        <v>43179</v>
      </c>
      <c r="B549" s="70">
        <v>13468</v>
      </c>
      <c r="C549" s="70">
        <v>13478.06</v>
      </c>
      <c r="D549" s="71">
        <f t="shared" si="9"/>
        <v>7.469557469557131E-4</v>
      </c>
    </row>
    <row r="550" spans="1:4">
      <c r="A550" s="68">
        <v>43180</v>
      </c>
      <c r="B550" s="70">
        <v>13478.06</v>
      </c>
      <c r="C550" s="70">
        <v>13426.28</v>
      </c>
      <c r="D550" s="71">
        <f t="shared" si="9"/>
        <v>-3.8417991906846138E-3</v>
      </c>
    </row>
    <row r="551" spans="1:4">
      <c r="A551" s="68">
        <v>43181</v>
      </c>
      <c r="B551" s="70">
        <v>13426.28</v>
      </c>
      <c r="C551" s="70">
        <v>13271.63</v>
      </c>
      <c r="D551" s="71">
        <f t="shared" si="9"/>
        <v>-1.1518454851232152E-2</v>
      </c>
    </row>
    <row r="552" spans="1:4">
      <c r="A552" s="68">
        <v>43182</v>
      </c>
      <c r="B552" s="70">
        <v>13271.63</v>
      </c>
      <c r="C552" s="70">
        <v>12959.44</v>
      </c>
      <c r="D552" s="71">
        <f t="shared" si="9"/>
        <v>-2.3523109067989267E-2</v>
      </c>
    </row>
    <row r="553" spans="1:4">
      <c r="A553" s="68">
        <v>43185</v>
      </c>
      <c r="B553" s="70">
        <v>12959.44</v>
      </c>
      <c r="C553" s="70">
        <v>12721.21</v>
      </c>
      <c r="D553" s="71">
        <f t="shared" si="9"/>
        <v>-1.838273876031693E-2</v>
      </c>
    </row>
    <row r="554" spans="1:4">
      <c r="A554" s="68">
        <v>43186</v>
      </c>
      <c r="B554" s="70">
        <v>12721.21</v>
      </c>
      <c r="C554" s="70">
        <v>12748.4</v>
      </c>
      <c r="D554" s="71">
        <f t="shared" si="9"/>
        <v>2.1373752968467663E-3</v>
      </c>
    </row>
    <row r="555" spans="1:4">
      <c r="A555" s="68">
        <v>43187</v>
      </c>
      <c r="B555" s="70">
        <v>12748.4</v>
      </c>
      <c r="C555" s="70">
        <v>12472.97</v>
      </c>
      <c r="D555" s="71">
        <f t="shared" si="9"/>
        <v>-2.1605064164914811E-2</v>
      </c>
    </row>
    <row r="556" spans="1:4">
      <c r="A556" s="68">
        <v>43188</v>
      </c>
      <c r="B556" s="70">
        <v>12472.97</v>
      </c>
      <c r="C556" s="70">
        <v>12728.52</v>
      </c>
      <c r="D556" s="71">
        <f t="shared" si="9"/>
        <v>2.0488303908371641E-2</v>
      </c>
    </row>
    <row r="557" spans="1:4">
      <c r="A557" s="68">
        <v>43189</v>
      </c>
      <c r="B557" s="70">
        <v>12728.52</v>
      </c>
      <c r="C557" s="70">
        <v>12637.81</v>
      </c>
      <c r="D557" s="71">
        <f t="shared" si="9"/>
        <v>-7.126515887157403E-3</v>
      </c>
    </row>
    <row r="558" spans="1:4">
      <c r="A558" s="68">
        <v>43192</v>
      </c>
      <c r="B558" s="70">
        <v>12637.81</v>
      </c>
      <c r="C558" s="70">
        <v>12548.28</v>
      </c>
      <c r="D558" s="71">
        <f t="shared" si="9"/>
        <v>-7.0842970419715545E-3</v>
      </c>
    </row>
    <row r="559" spans="1:4">
      <c r="A559" s="68">
        <v>43193</v>
      </c>
      <c r="B559" s="70">
        <v>12548.28</v>
      </c>
      <c r="C559" s="70">
        <v>12489.88</v>
      </c>
      <c r="D559" s="71">
        <f t="shared" si="9"/>
        <v>-4.6540242965571466E-3</v>
      </c>
    </row>
    <row r="560" spans="1:4">
      <c r="A560" s="68">
        <v>43194</v>
      </c>
      <c r="B560" s="70">
        <v>12489.88</v>
      </c>
      <c r="C560" s="70">
        <v>12520.16</v>
      </c>
      <c r="D560" s="71">
        <f t="shared" si="9"/>
        <v>2.424362764093857E-3</v>
      </c>
    </row>
    <row r="561" spans="1:4">
      <c r="A561" s="68">
        <v>43195</v>
      </c>
      <c r="B561" s="70">
        <v>12520.16</v>
      </c>
      <c r="C561" s="70">
        <v>12520.16</v>
      </c>
      <c r="D561" s="71">
        <f t="shared" si="9"/>
        <v>0</v>
      </c>
    </row>
    <row r="562" spans="1:4">
      <c r="A562" s="68">
        <v>43196</v>
      </c>
      <c r="B562" s="70">
        <v>12520.16</v>
      </c>
      <c r="C562" s="70">
        <v>12520.16</v>
      </c>
      <c r="D562" s="71">
        <f t="shared" si="9"/>
        <v>0</v>
      </c>
    </row>
    <row r="563" spans="1:4">
      <c r="A563" s="68">
        <v>43199</v>
      </c>
      <c r="B563" s="70">
        <v>12520.16</v>
      </c>
      <c r="C563" s="70">
        <v>12511.18</v>
      </c>
      <c r="D563" s="71">
        <f t="shared" si="9"/>
        <v>-7.1724323011845836E-4</v>
      </c>
    </row>
    <row r="564" spans="1:4">
      <c r="A564" s="68">
        <v>43200</v>
      </c>
      <c r="B564" s="70">
        <v>12511.18</v>
      </c>
      <c r="C564" s="70">
        <v>12837.96</v>
      </c>
      <c r="D564" s="71">
        <f t="shared" si="9"/>
        <v>2.611903913140079E-2</v>
      </c>
    </row>
    <row r="565" spans="1:4">
      <c r="A565" s="68">
        <v>43201</v>
      </c>
      <c r="B565" s="70">
        <v>12837.96</v>
      </c>
      <c r="C565" s="70">
        <v>12888.64</v>
      </c>
      <c r="D565" s="71">
        <f t="shared" si="9"/>
        <v>3.9476676979832703E-3</v>
      </c>
    </row>
    <row r="566" spans="1:4">
      <c r="A566" s="68">
        <v>43202</v>
      </c>
      <c r="B566" s="70">
        <v>12888.64</v>
      </c>
      <c r="C566" s="70">
        <v>12717.32</v>
      </c>
      <c r="D566" s="71">
        <f t="shared" si="9"/>
        <v>-1.3292325644909009E-2</v>
      </c>
    </row>
    <row r="567" spans="1:4">
      <c r="A567" s="68">
        <v>43203</v>
      </c>
      <c r="B567" s="70">
        <v>12717.32</v>
      </c>
      <c r="C567" s="70">
        <v>12596.33</v>
      </c>
      <c r="D567" s="71">
        <f t="shared" si="9"/>
        <v>-9.5137969320580051E-3</v>
      </c>
    </row>
    <row r="568" spans="1:4">
      <c r="A568" s="68">
        <v>43206</v>
      </c>
      <c r="B568" s="70">
        <v>12596.33</v>
      </c>
      <c r="C568" s="70">
        <v>12298.17</v>
      </c>
      <c r="D568" s="71">
        <f t="shared" si="9"/>
        <v>-2.36703865332204E-2</v>
      </c>
    </row>
    <row r="569" spans="1:4">
      <c r="A569" s="68">
        <v>43207</v>
      </c>
      <c r="B569" s="70">
        <v>12298.17</v>
      </c>
      <c r="C569" s="70">
        <v>12142.8</v>
      </c>
      <c r="D569" s="71">
        <f t="shared" si="9"/>
        <v>-1.2633586948302078E-2</v>
      </c>
    </row>
    <row r="570" spans="1:4">
      <c r="A570" s="68">
        <v>43208</v>
      </c>
      <c r="B570" s="70">
        <v>12142.8</v>
      </c>
      <c r="C570" s="70">
        <v>12190.16</v>
      </c>
      <c r="D570" s="71">
        <f t="shared" si="9"/>
        <v>3.9002536482524164E-3</v>
      </c>
    </row>
    <row r="571" spans="1:4">
      <c r="A571" s="68">
        <v>43209</v>
      </c>
      <c r="B571" s="70">
        <v>12190.16</v>
      </c>
      <c r="C571" s="70">
        <v>12376.65</v>
      </c>
      <c r="D571" s="71">
        <f t="shared" si="9"/>
        <v>1.5298404614869643E-2</v>
      </c>
    </row>
    <row r="572" spans="1:4">
      <c r="A572" s="68">
        <v>43210</v>
      </c>
      <c r="B572" s="70">
        <v>12376.65</v>
      </c>
      <c r="C572" s="70">
        <v>12247.25</v>
      </c>
      <c r="D572" s="71">
        <f t="shared" si="9"/>
        <v>-1.0455171633681148E-2</v>
      </c>
    </row>
    <row r="573" spans="1:4">
      <c r="A573" s="68">
        <v>43213</v>
      </c>
      <c r="B573" s="70">
        <v>12247.25</v>
      </c>
      <c r="C573" s="70">
        <v>12347.76</v>
      </c>
      <c r="D573" s="71">
        <f t="shared" si="9"/>
        <v>8.2067402886363272E-3</v>
      </c>
    </row>
    <row r="574" spans="1:4">
      <c r="A574" s="68">
        <v>43214</v>
      </c>
      <c r="B574" s="70">
        <v>12347.76</v>
      </c>
      <c r="C574" s="70">
        <v>12618.66</v>
      </c>
      <c r="D574" s="71">
        <f t="shared" si="9"/>
        <v>2.1939201928123042E-2</v>
      </c>
    </row>
    <row r="575" spans="1:4">
      <c r="A575" s="68">
        <v>43215</v>
      </c>
      <c r="B575" s="70">
        <v>12618.66</v>
      </c>
      <c r="C575" s="70">
        <v>12516.96</v>
      </c>
      <c r="D575" s="71">
        <f t="shared" si="9"/>
        <v>-8.0594928463085802E-3</v>
      </c>
    </row>
    <row r="576" spans="1:4">
      <c r="A576" s="68">
        <v>43216</v>
      </c>
      <c r="B576" s="70">
        <v>12516.96</v>
      </c>
      <c r="C576" s="70">
        <v>12254.96</v>
      </c>
      <c r="D576" s="71">
        <f t="shared" si="9"/>
        <v>-2.0931600005113071E-2</v>
      </c>
    </row>
    <row r="577" spans="1:4">
      <c r="A577" s="68">
        <v>43217</v>
      </c>
      <c r="B577" s="70">
        <v>12254.96</v>
      </c>
      <c r="C577" s="70">
        <v>12192.25</v>
      </c>
      <c r="D577" s="71">
        <f t="shared" si="9"/>
        <v>-5.1171117653585618E-3</v>
      </c>
    </row>
    <row r="578" spans="1:4">
      <c r="A578" s="68">
        <v>43220</v>
      </c>
      <c r="B578" s="70">
        <v>12192.25</v>
      </c>
      <c r="C578" s="70">
        <v>12192.25</v>
      </c>
      <c r="D578" s="71">
        <f t="shared" si="9"/>
        <v>0</v>
      </c>
    </row>
    <row r="579" spans="1:4">
      <c r="A579" s="68">
        <v>43222</v>
      </c>
      <c r="B579" s="70">
        <v>12192.25</v>
      </c>
      <c r="C579" s="70">
        <v>12194.34</v>
      </c>
      <c r="D579" s="71">
        <f t="shared" si="9"/>
        <v>1.714203694971328E-4</v>
      </c>
    </row>
    <row r="580" spans="1:4">
      <c r="A580" s="68">
        <v>43223</v>
      </c>
      <c r="B580" s="70">
        <v>12194.34</v>
      </c>
      <c r="C580" s="70">
        <v>12257.87</v>
      </c>
      <c r="D580" s="71">
        <f t="shared" si="9"/>
        <v>5.2097940519946206E-3</v>
      </c>
    </row>
    <row r="581" spans="1:4">
      <c r="A581" s="68">
        <v>43224</v>
      </c>
      <c r="B581" s="70">
        <v>12257.87</v>
      </c>
      <c r="C581" s="70">
        <v>12153.37</v>
      </c>
      <c r="D581" s="71">
        <f t="shared" si="9"/>
        <v>-8.5251352804361913E-3</v>
      </c>
    </row>
    <row r="582" spans="1:4">
      <c r="A582" s="68">
        <v>43227</v>
      </c>
      <c r="B582" s="70">
        <v>12153.37</v>
      </c>
      <c r="C582" s="70">
        <v>12347.02</v>
      </c>
      <c r="D582" s="71">
        <f t="shared" si="9"/>
        <v>1.5933852092053558E-2</v>
      </c>
    </row>
    <row r="583" spans="1:4">
      <c r="A583" s="68">
        <v>43228</v>
      </c>
      <c r="B583" s="70">
        <v>12347.02</v>
      </c>
      <c r="C583" s="70">
        <v>12571.21</v>
      </c>
      <c r="D583" s="71">
        <f t="shared" si="9"/>
        <v>1.8157417741284876E-2</v>
      </c>
    </row>
    <row r="584" spans="1:4">
      <c r="A584" s="68">
        <v>43229</v>
      </c>
      <c r="B584" s="70">
        <v>12571.21</v>
      </c>
      <c r="C584" s="70">
        <v>12547.92</v>
      </c>
      <c r="D584" s="71">
        <f t="shared" si="9"/>
        <v>-1.852645847137957E-3</v>
      </c>
    </row>
    <row r="585" spans="1:4">
      <c r="A585" s="68">
        <v>43230</v>
      </c>
      <c r="B585" s="70">
        <v>12547.92</v>
      </c>
      <c r="C585" s="70">
        <v>12613.91</v>
      </c>
      <c r="D585" s="71">
        <f t="shared" si="9"/>
        <v>5.2590389482878308E-3</v>
      </c>
    </row>
    <row r="586" spans="1:4">
      <c r="A586" s="68">
        <v>43231</v>
      </c>
      <c r="B586" s="70">
        <v>12613.91</v>
      </c>
      <c r="C586" s="70">
        <v>12573.73</v>
      </c>
      <c r="D586" s="71">
        <f t="shared" si="9"/>
        <v>-3.1853723389496658E-3</v>
      </c>
    </row>
    <row r="587" spans="1:4">
      <c r="A587" s="68">
        <v>43234</v>
      </c>
      <c r="B587" s="70">
        <v>12573.73</v>
      </c>
      <c r="C587" s="70">
        <v>12746.29</v>
      </c>
      <c r="D587" s="71">
        <f t="shared" si="9"/>
        <v>1.3723851235870388E-2</v>
      </c>
    </row>
    <row r="588" spans="1:4">
      <c r="A588" s="68">
        <v>43235</v>
      </c>
      <c r="B588" s="70">
        <v>12746.29</v>
      </c>
      <c r="C588" s="70">
        <v>12740.5</v>
      </c>
      <c r="D588" s="71">
        <f t="shared" si="9"/>
        <v>-4.54249824851094E-4</v>
      </c>
    </row>
    <row r="589" spans="1:4">
      <c r="A589" s="68">
        <v>43236</v>
      </c>
      <c r="B589" s="70">
        <v>12740.5</v>
      </c>
      <c r="C589" s="70">
        <v>12574.16</v>
      </c>
      <c r="D589" s="71">
        <f t="shared" si="9"/>
        <v>-1.305600251167538E-2</v>
      </c>
    </row>
    <row r="590" spans="1:4">
      <c r="A590" s="68">
        <v>43237</v>
      </c>
      <c r="B590" s="70">
        <v>12574.16</v>
      </c>
      <c r="C590" s="70">
        <v>12482.94</v>
      </c>
      <c r="D590" s="71">
        <f t="shared" ref="D590:D713" si="10">+C590/B590-1</f>
        <v>-7.2545601455683562E-3</v>
      </c>
    </row>
    <row r="591" spans="1:4">
      <c r="A591" s="68">
        <v>43238</v>
      </c>
      <c r="B591" s="70">
        <v>12482.94</v>
      </c>
      <c r="C591" s="70">
        <v>12659.68</v>
      </c>
      <c r="D591" s="71">
        <f t="shared" si="10"/>
        <v>1.4158523552945113E-2</v>
      </c>
    </row>
    <row r="592" spans="1:4">
      <c r="A592" s="68">
        <v>43241</v>
      </c>
      <c r="B592" s="70">
        <v>12659.68</v>
      </c>
      <c r="C592" s="70">
        <v>12674.1</v>
      </c>
      <c r="D592" s="71">
        <f t="shared" si="10"/>
        <v>1.1390493282610326E-3</v>
      </c>
    </row>
    <row r="593" spans="1:4">
      <c r="A593" s="68">
        <v>43242</v>
      </c>
      <c r="B593" s="70">
        <v>12674.1</v>
      </c>
      <c r="C593" s="70">
        <v>12578.92</v>
      </c>
      <c r="D593" s="71">
        <f t="shared" si="10"/>
        <v>-7.5098034574447858E-3</v>
      </c>
    </row>
    <row r="594" spans="1:4">
      <c r="A594" s="68">
        <v>43243</v>
      </c>
      <c r="B594" s="70">
        <v>12578.92</v>
      </c>
      <c r="C594" s="70">
        <v>12381.73</v>
      </c>
      <c r="D594" s="71">
        <f t="shared" si="10"/>
        <v>-1.5676226575890517E-2</v>
      </c>
    </row>
    <row r="595" spans="1:4">
      <c r="A595" s="68">
        <v>43244</v>
      </c>
      <c r="B595" s="70">
        <v>12381.73</v>
      </c>
      <c r="C595" s="70">
        <v>12273.93</v>
      </c>
      <c r="D595" s="71">
        <f t="shared" si="10"/>
        <v>-8.7063762495224184E-3</v>
      </c>
    </row>
    <row r="596" spans="1:4">
      <c r="A596" s="68">
        <v>43245</v>
      </c>
      <c r="B596" s="70">
        <v>12273.93</v>
      </c>
      <c r="C596" s="70">
        <v>12258.96</v>
      </c>
      <c r="D596" s="71">
        <f t="shared" si="10"/>
        <v>-1.21965825126924E-3</v>
      </c>
    </row>
    <row r="597" spans="1:4">
      <c r="A597" s="68">
        <v>43248</v>
      </c>
      <c r="B597" s="70">
        <v>12258.96</v>
      </c>
      <c r="C597" s="70">
        <v>12350.76</v>
      </c>
      <c r="D597" s="71">
        <f t="shared" si="10"/>
        <v>7.4884003210713423E-3</v>
      </c>
    </row>
    <row r="598" spans="1:4">
      <c r="A598" s="68">
        <v>43249</v>
      </c>
      <c r="B598" s="70">
        <v>12350.76</v>
      </c>
      <c r="C598" s="70">
        <v>12283.01</v>
      </c>
      <c r="D598" s="71">
        <f t="shared" si="10"/>
        <v>-5.4854923907516895E-3</v>
      </c>
    </row>
    <row r="599" spans="1:4">
      <c r="A599" s="68">
        <v>43250</v>
      </c>
      <c r="B599" s="70">
        <v>12283.01</v>
      </c>
      <c r="C599" s="70">
        <v>12041.08</v>
      </c>
      <c r="D599" s="71">
        <f t="shared" si="10"/>
        <v>-1.9696312223144052E-2</v>
      </c>
    </row>
    <row r="600" spans="1:4">
      <c r="A600" s="68">
        <v>43251</v>
      </c>
      <c r="B600" s="70">
        <v>12041.08</v>
      </c>
      <c r="C600" s="70">
        <v>12343.42</v>
      </c>
      <c r="D600" s="71">
        <f t="shared" si="10"/>
        <v>2.5109043374846873E-2</v>
      </c>
    </row>
    <row r="601" spans="1:4">
      <c r="A601" s="68">
        <v>43252</v>
      </c>
      <c r="B601" s="70">
        <v>12343.42</v>
      </c>
      <c r="C601" s="70">
        <v>12274.66</v>
      </c>
      <c r="D601" s="71">
        <f t="shared" si="10"/>
        <v>-5.570579304601142E-3</v>
      </c>
    </row>
    <row r="602" spans="1:4">
      <c r="A602" s="68">
        <v>43255</v>
      </c>
      <c r="B602" s="70">
        <v>12274.66</v>
      </c>
      <c r="C602" s="70">
        <v>12530.97</v>
      </c>
      <c r="D602" s="71">
        <f t="shared" si="10"/>
        <v>2.0881230111465365E-2</v>
      </c>
    </row>
    <row r="603" spans="1:4">
      <c r="A603" s="68">
        <v>43256</v>
      </c>
      <c r="B603" s="70">
        <v>12530.97</v>
      </c>
      <c r="C603" s="70">
        <v>12614.73</v>
      </c>
      <c r="D603" s="71">
        <f t="shared" si="10"/>
        <v>6.68423912913374E-3</v>
      </c>
    </row>
    <row r="604" spans="1:4">
      <c r="A604" s="68">
        <v>43257</v>
      </c>
      <c r="B604" s="70">
        <v>12614.73</v>
      </c>
      <c r="C604" s="70">
        <v>12542.38</v>
      </c>
      <c r="D604" s="71">
        <f t="shared" si="10"/>
        <v>-5.735358584765593E-3</v>
      </c>
    </row>
    <row r="605" spans="1:4">
      <c r="A605" s="68">
        <v>43258</v>
      </c>
      <c r="B605" s="70">
        <v>12542.38</v>
      </c>
      <c r="C605" s="70">
        <v>12554.01</v>
      </c>
      <c r="D605" s="71">
        <f t="shared" si="10"/>
        <v>9.2725623047629213E-4</v>
      </c>
    </row>
    <row r="606" spans="1:4">
      <c r="A606" s="68">
        <v>43259</v>
      </c>
      <c r="B606" s="70">
        <v>12554.01</v>
      </c>
      <c r="C606" s="70">
        <v>12371.03</v>
      </c>
      <c r="D606" s="71">
        <f t="shared" si="10"/>
        <v>-1.4575422514399694E-2</v>
      </c>
    </row>
    <row r="607" spans="1:4">
      <c r="A607" s="68">
        <v>43262</v>
      </c>
      <c r="B607" s="70">
        <v>12371.03</v>
      </c>
      <c r="C607" s="70">
        <v>12433.08</v>
      </c>
      <c r="D607" s="71">
        <f t="shared" si="10"/>
        <v>5.0157505074355235E-3</v>
      </c>
    </row>
    <row r="608" spans="1:4">
      <c r="A608" s="68">
        <v>43263</v>
      </c>
      <c r="B608" s="70">
        <v>12433.08</v>
      </c>
      <c r="C608" s="70">
        <v>12592.09</v>
      </c>
      <c r="D608" s="71">
        <f t="shared" si="10"/>
        <v>1.2789268628529804E-2</v>
      </c>
    </row>
    <row r="609" spans="1:4">
      <c r="A609" s="68">
        <v>43264</v>
      </c>
      <c r="B609" s="70">
        <v>12592.09</v>
      </c>
      <c r="C609" s="70">
        <v>12514.39</v>
      </c>
      <c r="D609" s="71">
        <f t="shared" si="10"/>
        <v>-6.1705403948034698E-3</v>
      </c>
    </row>
    <row r="610" spans="1:4">
      <c r="A610" s="68">
        <v>43265</v>
      </c>
      <c r="B610" s="70">
        <v>12514.39</v>
      </c>
      <c r="C610" s="70">
        <v>12485.06</v>
      </c>
      <c r="D610" s="71">
        <f t="shared" si="10"/>
        <v>-2.3437019303378381E-3</v>
      </c>
    </row>
    <row r="611" spans="1:4">
      <c r="A611" s="68">
        <v>43266</v>
      </c>
      <c r="B611" s="70">
        <v>12485.06</v>
      </c>
      <c r="C611" s="70">
        <v>12482.79</v>
      </c>
      <c r="D611" s="71">
        <f t="shared" si="10"/>
        <v>-1.8181730804645024E-4</v>
      </c>
    </row>
    <row r="612" spans="1:4">
      <c r="A612" s="68">
        <v>43270</v>
      </c>
      <c r="B612" s="70">
        <v>12482.79</v>
      </c>
      <c r="C612" s="70">
        <v>12161.89</v>
      </c>
      <c r="D612" s="71">
        <f t="shared" si="10"/>
        <v>-2.5707393939976675E-2</v>
      </c>
    </row>
    <row r="613" spans="1:4">
      <c r="A613" s="68">
        <v>43271</v>
      </c>
      <c r="B613" s="70">
        <v>12161.89</v>
      </c>
      <c r="C613" s="70">
        <v>12195.81</v>
      </c>
      <c r="D613" s="71">
        <f t="shared" si="10"/>
        <v>2.7890401902994633E-3</v>
      </c>
    </row>
    <row r="614" spans="1:4">
      <c r="A614" s="68">
        <v>43272</v>
      </c>
      <c r="B614" s="70">
        <v>12195.81</v>
      </c>
      <c r="C614" s="70">
        <v>12103.08</v>
      </c>
      <c r="D614" s="71">
        <f t="shared" si="10"/>
        <v>-7.6034310144221795E-3</v>
      </c>
    </row>
    <row r="615" spans="1:4">
      <c r="A615" s="68">
        <v>43273</v>
      </c>
      <c r="B615" s="70">
        <v>12103.08</v>
      </c>
      <c r="C615" s="70">
        <v>12102.48</v>
      </c>
      <c r="D615" s="71">
        <f t="shared" si="10"/>
        <v>-4.9574157982901212E-5</v>
      </c>
    </row>
    <row r="616" spans="1:4">
      <c r="A616" s="68">
        <v>43276</v>
      </c>
      <c r="B616" s="70">
        <v>12102.48</v>
      </c>
      <c r="C616" s="70">
        <v>11884.76</v>
      </c>
      <c r="D616" s="71">
        <f t="shared" si="10"/>
        <v>-1.7989701284364834E-2</v>
      </c>
    </row>
    <row r="617" spans="1:4">
      <c r="A617" s="68">
        <v>43277</v>
      </c>
      <c r="B617" s="70">
        <v>11884.76</v>
      </c>
      <c r="C617" s="70">
        <v>11737.14</v>
      </c>
      <c r="D617" s="71">
        <f t="shared" si="10"/>
        <v>-1.242094918197767E-2</v>
      </c>
    </row>
    <row r="618" spans="1:4">
      <c r="A618" s="68">
        <v>43278</v>
      </c>
      <c r="B618" s="70">
        <v>11737.14</v>
      </c>
      <c r="C618" s="70">
        <v>11440.42</v>
      </c>
      <c r="D618" s="71">
        <f t="shared" si="10"/>
        <v>-2.5280434586279044E-2</v>
      </c>
    </row>
    <row r="619" spans="1:4">
      <c r="A619" s="68">
        <v>43279</v>
      </c>
      <c r="B619" s="70">
        <v>11440.42</v>
      </c>
      <c r="C619" s="70">
        <v>11310.48</v>
      </c>
      <c r="D619" s="71">
        <f t="shared" si="10"/>
        <v>-1.1357974619812916E-2</v>
      </c>
    </row>
    <row r="620" spans="1:4">
      <c r="A620" s="68">
        <v>43280</v>
      </c>
      <c r="B620" s="70">
        <v>11310.48</v>
      </c>
      <c r="C620" s="70">
        <v>11585.03</v>
      </c>
      <c r="D620" s="71">
        <f t="shared" si="10"/>
        <v>2.427394770160074E-2</v>
      </c>
    </row>
    <row r="621" spans="1:4">
      <c r="A621" s="68">
        <v>43283</v>
      </c>
      <c r="B621" s="70">
        <v>11585.03</v>
      </c>
      <c r="C621" s="39">
        <v>11135.08</v>
      </c>
      <c r="D621" s="71">
        <f t="shared" si="10"/>
        <v>-3.8838915393400009E-2</v>
      </c>
    </row>
    <row r="622" spans="1:4">
      <c r="A622" s="68">
        <v>43284</v>
      </c>
      <c r="B622" s="39">
        <v>11135.08</v>
      </c>
      <c r="C622" s="39">
        <v>11118.74</v>
      </c>
      <c r="D622" s="71">
        <f t="shared" si="10"/>
        <v>-1.4674344504036485E-3</v>
      </c>
    </row>
    <row r="623" spans="1:4">
      <c r="A623" s="68">
        <v>43285</v>
      </c>
      <c r="B623" s="70">
        <v>11118.74</v>
      </c>
      <c r="C623" s="70">
        <v>10980.68</v>
      </c>
      <c r="D623" s="71">
        <f t="shared" si="10"/>
        <v>-1.2416874573917491E-2</v>
      </c>
    </row>
    <row r="624" spans="1:4">
      <c r="A624" s="68">
        <v>43286</v>
      </c>
      <c r="B624" s="70">
        <v>10980.68</v>
      </c>
      <c r="C624" s="70">
        <v>11011.6</v>
      </c>
      <c r="D624" s="71">
        <f t="shared" si="10"/>
        <v>2.8158547558074787E-3</v>
      </c>
    </row>
    <row r="625" spans="1:4">
      <c r="A625" s="68">
        <v>43287</v>
      </c>
      <c r="B625" s="70">
        <v>11011.6</v>
      </c>
      <c r="C625" s="70">
        <v>11146.71</v>
      </c>
      <c r="D625" s="71">
        <f t="shared" si="10"/>
        <v>1.2269788223328026E-2</v>
      </c>
    </row>
    <row r="626" spans="1:4">
      <c r="A626" s="68">
        <v>43290</v>
      </c>
      <c r="B626" s="70">
        <v>11146.71</v>
      </c>
      <c r="C626" s="70">
        <v>11493.86</v>
      </c>
      <c r="D626" s="71">
        <f t="shared" si="10"/>
        <v>3.1143718639849993E-2</v>
      </c>
    </row>
    <row r="627" spans="1:4">
      <c r="A627" s="68">
        <v>43291</v>
      </c>
      <c r="B627" s="70">
        <v>11493.86</v>
      </c>
      <c r="C627" s="70">
        <v>11483.47</v>
      </c>
      <c r="D627" s="71">
        <f t="shared" si="10"/>
        <v>-9.039608973835378E-4</v>
      </c>
    </row>
    <row r="628" spans="1:4">
      <c r="A628" s="68">
        <v>43292</v>
      </c>
      <c r="B628" s="70">
        <v>11483.47</v>
      </c>
      <c r="C628" s="70">
        <v>11302.47</v>
      </c>
      <c r="D628" s="71">
        <f t="shared" si="10"/>
        <v>-1.5761786289335888E-2</v>
      </c>
    </row>
    <row r="629" spans="1:4">
      <c r="A629" s="68">
        <v>43293</v>
      </c>
      <c r="B629" s="70">
        <v>11302.47</v>
      </c>
      <c r="C629" s="70">
        <v>11507.56</v>
      </c>
      <c r="D629" s="71">
        <f t="shared" si="10"/>
        <v>1.814559118493575E-2</v>
      </c>
    </row>
    <row r="630" spans="1:4">
      <c r="A630" s="68">
        <v>43294</v>
      </c>
      <c r="B630" s="70">
        <v>11507.56</v>
      </c>
      <c r="C630" s="70">
        <v>11514.19</v>
      </c>
      <c r="D630" s="71">
        <f t="shared" si="10"/>
        <v>5.7614298774022465E-4</v>
      </c>
    </row>
    <row r="631" spans="1:4">
      <c r="A631" s="68">
        <v>43297</v>
      </c>
      <c r="B631" s="70">
        <v>11514.19</v>
      </c>
      <c r="C631" s="70">
        <v>11382.77</v>
      </c>
      <c r="D631" s="71">
        <f t="shared" si="10"/>
        <v>-1.1413742521184767E-2</v>
      </c>
    </row>
    <row r="632" spans="1:4">
      <c r="A632" s="68">
        <v>43298</v>
      </c>
      <c r="B632" s="70">
        <v>11382.77</v>
      </c>
      <c r="C632" s="70">
        <v>11266.37</v>
      </c>
      <c r="D632" s="71">
        <f t="shared" si="10"/>
        <v>-1.0225981900714776E-2</v>
      </c>
    </row>
    <row r="633" spans="1:4">
      <c r="A633" s="68">
        <v>43299</v>
      </c>
      <c r="B633" s="70">
        <v>11266.37</v>
      </c>
      <c r="C633" s="70">
        <v>11200.19</v>
      </c>
      <c r="D633" s="71">
        <f t="shared" si="10"/>
        <v>-5.8741191705935503E-3</v>
      </c>
    </row>
    <row r="634" spans="1:4">
      <c r="A634" s="68">
        <v>43300</v>
      </c>
      <c r="B634" s="70">
        <v>11200.19</v>
      </c>
      <c r="C634" s="70">
        <v>11260.11</v>
      </c>
      <c r="D634" s="71">
        <f t="shared" si="10"/>
        <v>5.3499092426110284E-3</v>
      </c>
    </row>
    <row r="635" spans="1:4">
      <c r="A635" s="68">
        <v>43301</v>
      </c>
      <c r="B635" s="70">
        <v>11260.11</v>
      </c>
      <c r="C635" s="70">
        <v>11553.2</v>
      </c>
      <c r="D635" s="71">
        <f t="shared" si="10"/>
        <v>2.6029053002146529E-2</v>
      </c>
    </row>
    <row r="636" spans="1:4">
      <c r="A636" s="68">
        <v>43304</v>
      </c>
      <c r="B636" s="70">
        <v>11553.2</v>
      </c>
      <c r="C636" s="70">
        <v>11673.46</v>
      </c>
      <c r="D636" s="71">
        <f t="shared" si="10"/>
        <v>1.0409237267596794E-2</v>
      </c>
    </row>
    <row r="637" spans="1:4">
      <c r="A637" s="68">
        <v>43305</v>
      </c>
      <c r="B637" s="70">
        <v>11673.46</v>
      </c>
      <c r="C637" s="70">
        <v>11856.56</v>
      </c>
      <c r="D637" s="71">
        <f t="shared" si="10"/>
        <v>1.568515247407376E-2</v>
      </c>
    </row>
    <row r="638" spans="1:4">
      <c r="A638" s="68">
        <v>43306</v>
      </c>
      <c r="B638" s="70">
        <v>11856.56</v>
      </c>
      <c r="C638" s="70">
        <v>11843.75</v>
      </c>
      <c r="D638" s="71">
        <f t="shared" si="10"/>
        <v>-1.0804145553178213E-3</v>
      </c>
    </row>
    <row r="639" spans="1:4">
      <c r="A639" s="68">
        <v>43307</v>
      </c>
      <c r="B639" s="70">
        <v>11843.75</v>
      </c>
      <c r="C639" s="70">
        <v>11699.01</v>
      </c>
      <c r="D639" s="71">
        <f t="shared" si="10"/>
        <v>-1.2220791556728172E-2</v>
      </c>
    </row>
    <row r="640" spans="1:4">
      <c r="A640" s="68">
        <v>43308</v>
      </c>
      <c r="B640" s="70">
        <v>11699.01</v>
      </c>
      <c r="C640" s="70">
        <v>11676.03</v>
      </c>
      <c r="D640" s="71">
        <f t="shared" si="10"/>
        <v>-1.9642687714601648E-3</v>
      </c>
    </row>
    <row r="641" spans="1:4">
      <c r="A641" s="68">
        <v>43311</v>
      </c>
      <c r="B641" s="70">
        <v>11676.03</v>
      </c>
      <c r="C641" s="70">
        <v>11730.78</v>
      </c>
      <c r="D641" s="71">
        <f t="shared" si="10"/>
        <v>4.6890938101391555E-3</v>
      </c>
    </row>
    <row r="642" spans="1:4">
      <c r="A642" s="68">
        <v>43312</v>
      </c>
      <c r="B642" s="70">
        <v>11730.78</v>
      </c>
      <c r="C642" s="70">
        <v>11746.76</v>
      </c>
      <c r="D642" s="71">
        <f t="shared" si="10"/>
        <v>1.3622282576264411E-3</v>
      </c>
    </row>
    <row r="643" spans="1:4">
      <c r="A643" s="68">
        <v>43313</v>
      </c>
      <c r="B643" s="70">
        <v>11746.76</v>
      </c>
      <c r="C643" s="70">
        <v>11471.77</v>
      </c>
      <c r="D643" s="71">
        <f t="shared" si="10"/>
        <v>-2.3409859399527999E-2</v>
      </c>
    </row>
    <row r="644" spans="1:4">
      <c r="A644" s="68">
        <v>43314</v>
      </c>
      <c r="B644" s="70">
        <v>11471.77</v>
      </c>
      <c r="C644" s="70">
        <v>11198.84</v>
      </c>
      <c r="D644" s="71">
        <f t="shared" si="10"/>
        <v>-2.3791446306890784E-2</v>
      </c>
    </row>
    <row r="645" spans="1:4">
      <c r="A645" s="68">
        <v>43315</v>
      </c>
      <c r="B645" s="70">
        <v>11198.84</v>
      </c>
      <c r="C645" s="70">
        <v>11055.51</v>
      </c>
      <c r="D645" s="71">
        <f t="shared" si="10"/>
        <v>-1.2798647002725261E-2</v>
      </c>
    </row>
    <row r="646" spans="1:4">
      <c r="A646" s="68">
        <v>43318</v>
      </c>
      <c r="B646" s="70">
        <v>11055.51</v>
      </c>
      <c r="C646" s="70">
        <v>11019.84</v>
      </c>
      <c r="D646" s="71">
        <f t="shared" si="10"/>
        <v>-3.2264454557049405E-3</v>
      </c>
    </row>
    <row r="647" spans="1:4">
      <c r="A647" s="68">
        <v>43319</v>
      </c>
      <c r="B647" s="70">
        <v>11019.84</v>
      </c>
      <c r="C647" s="70">
        <v>11351.49</v>
      </c>
      <c r="D647" s="71">
        <f t="shared" si="10"/>
        <v>3.0095718268141836E-2</v>
      </c>
    </row>
    <row r="648" spans="1:4">
      <c r="A648" s="68">
        <v>43320</v>
      </c>
      <c r="B648" s="70">
        <v>11351.49</v>
      </c>
      <c r="C648" s="70">
        <v>11172.89</v>
      </c>
      <c r="D648" s="71">
        <f t="shared" si="10"/>
        <v>-1.5733617348911988E-2</v>
      </c>
    </row>
    <row r="649" spans="1:4">
      <c r="A649" s="68">
        <v>43321</v>
      </c>
      <c r="B649" s="70">
        <v>11172.89</v>
      </c>
      <c r="C649" s="70">
        <v>11462.46</v>
      </c>
      <c r="D649" s="71">
        <f t="shared" si="10"/>
        <v>2.5917197788575708E-2</v>
      </c>
    </row>
    <row r="650" spans="1:4">
      <c r="A650" s="68">
        <v>43322</v>
      </c>
      <c r="B650" s="70">
        <v>11462.46</v>
      </c>
      <c r="C650" s="70">
        <v>11460.92</v>
      </c>
      <c r="D650" s="71">
        <f t="shared" si="10"/>
        <v>-1.3435161387687078E-4</v>
      </c>
    </row>
    <row r="651" spans="1:4">
      <c r="A651" s="68">
        <v>43325</v>
      </c>
      <c r="B651" s="70">
        <v>11460.92</v>
      </c>
      <c r="C651" s="70">
        <v>11342.54</v>
      </c>
      <c r="D651" s="71">
        <f t="shared" si="10"/>
        <v>-1.032901372664663E-2</v>
      </c>
    </row>
    <row r="652" spans="1:4">
      <c r="A652" s="68">
        <v>43326</v>
      </c>
      <c r="B652" s="70">
        <v>11342.54</v>
      </c>
      <c r="C652" s="70">
        <v>11283.49</v>
      </c>
      <c r="D652" s="71">
        <f t="shared" si="10"/>
        <v>-5.2060649554686034E-3</v>
      </c>
    </row>
    <row r="653" spans="1:4">
      <c r="A653" s="68">
        <v>43327</v>
      </c>
      <c r="B653" s="70">
        <v>11283.49</v>
      </c>
      <c r="C653" s="70">
        <v>11005.23</v>
      </c>
      <c r="D653" s="71">
        <f t="shared" si="10"/>
        <v>-2.4660809731740785E-2</v>
      </c>
    </row>
    <row r="654" spans="1:4">
      <c r="A654" s="68">
        <v>43328</v>
      </c>
      <c r="B654" s="70">
        <v>11005.23</v>
      </c>
      <c r="C654" s="70">
        <v>10985.59</v>
      </c>
      <c r="D654" s="71">
        <f t="shared" si="10"/>
        <v>-1.7846060463978519E-3</v>
      </c>
    </row>
    <row r="655" spans="1:4">
      <c r="A655" s="68">
        <v>43329</v>
      </c>
      <c r="B655" s="70">
        <v>10985.59</v>
      </c>
      <c r="C655" s="70">
        <v>10854.31</v>
      </c>
      <c r="D655" s="71">
        <f t="shared" si="10"/>
        <v>-1.1950200216829576E-2</v>
      </c>
    </row>
    <row r="656" spans="1:4">
      <c r="A656" s="68">
        <v>43332</v>
      </c>
      <c r="B656" s="70">
        <v>10854.31</v>
      </c>
      <c r="C656" s="70">
        <v>11033.05</v>
      </c>
      <c r="D656" s="71">
        <f t="shared" si="10"/>
        <v>1.6467191373749301E-2</v>
      </c>
    </row>
    <row r="657" spans="1:4">
      <c r="A657" s="68">
        <v>43333</v>
      </c>
      <c r="B657" s="70">
        <v>11033.05</v>
      </c>
      <c r="C657" s="70">
        <v>11247.87</v>
      </c>
      <c r="D657" s="71">
        <f t="shared" si="10"/>
        <v>1.9470590634502738E-2</v>
      </c>
    </row>
    <row r="658" spans="1:4">
      <c r="A658" s="68">
        <v>43334</v>
      </c>
      <c r="B658" s="70">
        <v>11247.87</v>
      </c>
      <c r="C658" s="70">
        <v>11219.76</v>
      </c>
      <c r="D658" s="71">
        <f t="shared" si="10"/>
        <v>-2.499139837142561E-3</v>
      </c>
    </row>
    <row r="659" spans="1:4">
      <c r="A659" s="68">
        <v>43335</v>
      </c>
      <c r="B659" s="70">
        <v>11219.76</v>
      </c>
      <c r="C659" s="70">
        <v>11240.33</v>
      </c>
      <c r="D659" s="71">
        <f t="shared" si="10"/>
        <v>1.8333725498584919E-3</v>
      </c>
    </row>
    <row r="660" spans="1:4">
      <c r="A660" s="68">
        <v>43336</v>
      </c>
      <c r="B660" s="70">
        <v>11240.33</v>
      </c>
      <c r="C660" s="70">
        <v>11282.06</v>
      </c>
      <c r="D660" s="71">
        <f t="shared" si="10"/>
        <v>3.7125244543532165E-3</v>
      </c>
    </row>
    <row r="661" spans="1:4">
      <c r="A661" s="68">
        <v>43339</v>
      </c>
      <c r="B661" s="70">
        <v>11282.06</v>
      </c>
      <c r="C661" s="70">
        <v>11549.68</v>
      </c>
      <c r="D661" s="71">
        <f t="shared" si="10"/>
        <v>2.3720845306619553E-2</v>
      </c>
    </row>
    <row r="662" spans="1:4">
      <c r="A662" s="68">
        <v>43340</v>
      </c>
      <c r="B662" s="70">
        <v>11549.68</v>
      </c>
      <c r="C662" s="70">
        <v>11502.63</v>
      </c>
      <c r="D662" s="71">
        <f t="shared" si="10"/>
        <v>-4.0737059381732443E-3</v>
      </c>
    </row>
    <row r="663" spans="1:4">
      <c r="A663" s="68">
        <v>43341</v>
      </c>
      <c r="B663" s="70">
        <v>11502.63</v>
      </c>
      <c r="C663" s="70">
        <v>11456.68</v>
      </c>
      <c r="D663" s="71">
        <f t="shared" si="10"/>
        <v>-3.994738594564784E-3</v>
      </c>
    </row>
    <row r="664" spans="1:4">
      <c r="A664" s="68">
        <v>43342</v>
      </c>
      <c r="B664" s="70">
        <v>11456.68</v>
      </c>
      <c r="C664" s="70">
        <v>11329.92</v>
      </c>
      <c r="D664" s="71">
        <f t="shared" si="10"/>
        <v>-1.1064287385176175E-2</v>
      </c>
    </row>
    <row r="665" spans="1:4">
      <c r="A665" s="68">
        <v>43343</v>
      </c>
      <c r="B665" s="70">
        <v>11329.92</v>
      </c>
      <c r="C665" s="70">
        <v>11304.44</v>
      </c>
      <c r="D665" s="71">
        <f t="shared" si="10"/>
        <v>-2.2489126136812088E-3</v>
      </c>
    </row>
    <row r="666" spans="1:4">
      <c r="A666" s="68">
        <v>43346</v>
      </c>
      <c r="B666" s="70">
        <v>11304.44</v>
      </c>
      <c r="C666" s="70">
        <v>11264.98</v>
      </c>
      <c r="D666" s="71">
        <f t="shared" si="10"/>
        <v>-3.4906638453564565E-3</v>
      </c>
    </row>
    <row r="667" spans="1:4">
      <c r="A667" s="68">
        <v>43347</v>
      </c>
      <c r="B667" s="70">
        <v>11264.98</v>
      </c>
      <c r="C667" s="70">
        <v>11435.41</v>
      </c>
      <c r="D667" s="71">
        <f t="shared" si="10"/>
        <v>1.5129187979028735E-2</v>
      </c>
    </row>
    <row r="668" spans="1:4">
      <c r="A668" s="68">
        <v>43348</v>
      </c>
      <c r="B668" s="70">
        <v>11435.41</v>
      </c>
      <c r="C668" s="70">
        <v>11150.65</v>
      </c>
      <c r="D668" s="71">
        <f t="shared" si="10"/>
        <v>-2.4901599505395944E-2</v>
      </c>
    </row>
    <row r="669" spans="1:4">
      <c r="A669" s="68">
        <v>43349</v>
      </c>
      <c r="B669" s="70">
        <v>11150.65</v>
      </c>
      <c r="C669" s="70">
        <v>11008.23</v>
      </c>
      <c r="D669" s="71">
        <f t="shared" si="10"/>
        <v>-1.2772349593969889E-2</v>
      </c>
    </row>
    <row r="670" spans="1:4">
      <c r="A670" s="68">
        <v>43350</v>
      </c>
      <c r="B670" s="70">
        <v>11008.23</v>
      </c>
      <c r="C670" s="70">
        <v>11089.41</v>
      </c>
      <c r="D670" s="71">
        <f t="shared" si="10"/>
        <v>7.3744825462405128E-3</v>
      </c>
    </row>
    <row r="671" spans="1:4">
      <c r="A671" s="68">
        <v>43353</v>
      </c>
      <c r="B671" s="70">
        <v>11089.41</v>
      </c>
      <c r="C671" s="70">
        <v>10992.96</v>
      </c>
      <c r="D671" s="71">
        <f t="shared" si="10"/>
        <v>-8.6974870619808131E-3</v>
      </c>
    </row>
    <row r="672" spans="1:4">
      <c r="A672" s="68">
        <v>43354</v>
      </c>
      <c r="B672" s="70">
        <v>10992.96</v>
      </c>
      <c r="C672" s="70">
        <v>10941.09</v>
      </c>
      <c r="D672" s="71">
        <f t="shared" si="10"/>
        <v>-4.7184743690505959E-3</v>
      </c>
    </row>
    <row r="673" spans="1:4">
      <c r="A673" s="68">
        <v>43355</v>
      </c>
      <c r="B673" s="70">
        <v>10941.09</v>
      </c>
      <c r="C673" s="70">
        <v>10843.34</v>
      </c>
      <c r="D673" s="71">
        <f t="shared" si="10"/>
        <v>-8.934210394028419E-3</v>
      </c>
    </row>
    <row r="674" spans="1:4">
      <c r="A674" s="68">
        <v>43356</v>
      </c>
      <c r="B674" s="70">
        <v>10843.34</v>
      </c>
      <c r="C674" s="70">
        <v>10989.36</v>
      </c>
      <c r="D674" s="71">
        <f t="shared" si="10"/>
        <v>1.3466330484887434E-2</v>
      </c>
    </row>
    <row r="675" spans="1:4">
      <c r="A675" s="68">
        <v>43357</v>
      </c>
      <c r="B675" s="70">
        <v>10989.36</v>
      </c>
      <c r="C675" s="70">
        <v>11056.57</v>
      </c>
      <c r="D675" s="71">
        <f t="shared" si="10"/>
        <v>6.1159157585153334E-3</v>
      </c>
    </row>
    <row r="676" spans="1:4">
      <c r="A676" s="68">
        <v>43360</v>
      </c>
      <c r="B676" s="70">
        <v>11056.57</v>
      </c>
      <c r="C676" s="70">
        <v>10958.36</v>
      </c>
      <c r="D676" s="71">
        <f t="shared" si="10"/>
        <v>-8.8825015352861358E-3</v>
      </c>
    </row>
    <row r="677" spans="1:4">
      <c r="A677" s="68">
        <v>43361</v>
      </c>
      <c r="B677" s="70">
        <v>10958.36</v>
      </c>
      <c r="C677" s="70">
        <v>11184.11</v>
      </c>
      <c r="D677" s="71">
        <f t="shared" si="10"/>
        <v>2.0600710325267668E-2</v>
      </c>
    </row>
    <row r="678" spans="1:4">
      <c r="A678" s="68">
        <v>43362</v>
      </c>
      <c r="B678" s="70">
        <v>11184.11</v>
      </c>
      <c r="C678" s="70">
        <v>11339.41</v>
      </c>
      <c r="D678" s="71">
        <f t="shared" si="10"/>
        <v>1.3885771867408359E-2</v>
      </c>
    </row>
    <row r="679" spans="1:4">
      <c r="A679" s="68">
        <v>43363</v>
      </c>
      <c r="B679" s="70">
        <v>11339.41</v>
      </c>
      <c r="C679" s="70">
        <v>11336.18</v>
      </c>
      <c r="D679" s="71">
        <f t="shared" si="10"/>
        <v>-2.8484727159516776E-4</v>
      </c>
    </row>
    <row r="680" spans="1:4">
      <c r="A680" s="68">
        <v>43364</v>
      </c>
      <c r="B680" s="70">
        <v>11336.18</v>
      </c>
      <c r="C680" s="70">
        <v>11755.58</v>
      </c>
      <c r="D680" s="71">
        <f t="shared" si="10"/>
        <v>3.6996589680121428E-2</v>
      </c>
    </row>
    <row r="681" spans="1:4">
      <c r="A681" s="68">
        <v>43367</v>
      </c>
      <c r="B681" s="70">
        <v>11755.58</v>
      </c>
      <c r="C681" s="70">
        <v>11755.58</v>
      </c>
      <c r="D681" s="71">
        <f t="shared" si="10"/>
        <v>0</v>
      </c>
    </row>
    <row r="682" spans="1:4">
      <c r="A682" s="68">
        <v>43368</v>
      </c>
      <c r="B682" s="70">
        <v>11755.58</v>
      </c>
      <c r="C682" s="70">
        <v>11608.44</v>
      </c>
      <c r="D682" s="71">
        <f t="shared" si="10"/>
        <v>-1.2516609133705003E-2</v>
      </c>
    </row>
    <row r="683" spans="1:4">
      <c r="A683" s="68">
        <v>43369</v>
      </c>
      <c r="B683" s="70">
        <v>11608.44</v>
      </c>
      <c r="C683" s="70">
        <v>11763.24</v>
      </c>
      <c r="D683" s="71">
        <f t="shared" si="10"/>
        <v>1.3335125133092651E-2</v>
      </c>
    </row>
    <row r="684" spans="1:4">
      <c r="A684" s="68">
        <v>43370</v>
      </c>
      <c r="B684" s="70">
        <v>11763.24</v>
      </c>
      <c r="C684" s="70">
        <v>11734.93</v>
      </c>
      <c r="D684" s="71">
        <f t="shared" si="10"/>
        <v>-2.4066498685735294E-3</v>
      </c>
    </row>
    <row r="685" spans="1:4">
      <c r="A685" s="68">
        <v>43371</v>
      </c>
      <c r="B685" s="70">
        <v>11734.93</v>
      </c>
      <c r="C685" s="70">
        <v>11873.28</v>
      </c>
      <c r="D685" s="71">
        <f t="shared" si="10"/>
        <v>1.1789588859925093E-2</v>
      </c>
    </row>
    <row r="686" spans="1:4">
      <c r="A686" s="77">
        <v>43381</v>
      </c>
      <c r="B686" s="41">
        <v>11873.28</v>
      </c>
      <c r="C686" s="70">
        <v>11302.58</v>
      </c>
      <c r="D686" s="71">
        <f t="shared" si="10"/>
        <v>-4.8065909335920698E-2</v>
      </c>
    </row>
    <row r="687" spans="1:4">
      <c r="A687" s="77">
        <v>43382</v>
      </c>
      <c r="B687" s="70">
        <v>11302.58</v>
      </c>
      <c r="C687" s="70">
        <v>11320.23</v>
      </c>
      <c r="D687" s="71">
        <f t="shared" si="10"/>
        <v>1.5615903625543215E-3</v>
      </c>
    </row>
    <row r="688" spans="1:4">
      <c r="A688" s="77">
        <v>43383</v>
      </c>
      <c r="B688" s="70">
        <v>11320.23</v>
      </c>
      <c r="C688" s="70">
        <v>11298.99</v>
      </c>
      <c r="D688" s="71">
        <f t="shared" si="10"/>
        <v>-1.8762869659008086E-3</v>
      </c>
    </row>
    <row r="689" spans="1:4">
      <c r="A689" s="77">
        <v>43384</v>
      </c>
      <c r="B689" s="70">
        <v>11298.99</v>
      </c>
      <c r="C689" s="70">
        <v>10853.7</v>
      </c>
      <c r="D689" s="71">
        <f t="shared" si="10"/>
        <v>-3.9409717151709933E-2</v>
      </c>
    </row>
    <row r="690" spans="1:4">
      <c r="A690" s="77">
        <v>43385</v>
      </c>
      <c r="B690" s="70">
        <v>10853.7</v>
      </c>
      <c r="C690" s="70">
        <v>11121.25</v>
      </c>
      <c r="D690" s="71">
        <f t="shared" si="10"/>
        <v>2.4650579986548404E-2</v>
      </c>
    </row>
    <row r="691" spans="1:4">
      <c r="A691" s="77">
        <v>43388</v>
      </c>
      <c r="B691" s="70">
        <v>11121.25</v>
      </c>
      <c r="C691" s="70">
        <v>10989.82</v>
      </c>
      <c r="D691" s="71">
        <f t="shared" si="10"/>
        <v>-1.1817916151511731E-2</v>
      </c>
    </row>
    <row r="692" spans="1:4">
      <c r="A692" s="77">
        <v>43389</v>
      </c>
      <c r="B692" s="70">
        <v>10989.82</v>
      </c>
      <c r="C692" s="70">
        <v>11013.23</v>
      </c>
      <c r="D692" s="71">
        <f t="shared" si="10"/>
        <v>2.1301531781230398E-3</v>
      </c>
    </row>
    <row r="693" spans="1:4">
      <c r="A693" s="77">
        <v>43390</v>
      </c>
      <c r="B693" s="70">
        <v>11013.23</v>
      </c>
      <c r="C693" s="70">
        <v>11081.47</v>
      </c>
      <c r="D693" s="71">
        <f t="shared" si="10"/>
        <v>6.1961840440996063E-3</v>
      </c>
    </row>
    <row r="694" spans="1:4">
      <c r="A694" s="77">
        <v>43391</v>
      </c>
      <c r="B694" s="70">
        <v>11081.47</v>
      </c>
      <c r="C694" s="70">
        <v>10819.68</v>
      </c>
      <c r="D694" s="71">
        <f t="shared" si="10"/>
        <v>-2.3624122070447284E-2</v>
      </c>
    </row>
    <row r="695" spans="1:4">
      <c r="A695" s="77">
        <v>43392</v>
      </c>
      <c r="B695" s="70">
        <v>10819.68</v>
      </c>
      <c r="C695" s="70">
        <v>11185.56</v>
      </c>
      <c r="D695" s="71">
        <f t="shared" si="10"/>
        <v>3.3816157224612953E-2</v>
      </c>
    </row>
    <row r="696" spans="1:4">
      <c r="A696" s="77">
        <v>43395</v>
      </c>
      <c r="B696" s="70">
        <v>11185.56</v>
      </c>
      <c r="C696" s="70">
        <v>11595.03</v>
      </c>
      <c r="D696" s="71">
        <f t="shared" si="10"/>
        <v>3.6607018334352537E-2</v>
      </c>
    </row>
    <row r="697" spans="1:4">
      <c r="A697" s="77">
        <v>43396</v>
      </c>
      <c r="B697" s="70">
        <v>11595.03</v>
      </c>
      <c r="C697" s="70">
        <v>11239.46</v>
      </c>
      <c r="D697" s="71">
        <f t="shared" si="10"/>
        <v>-3.066572488385122E-2</v>
      </c>
    </row>
    <row r="698" spans="1:4">
      <c r="A698" s="77">
        <v>43397</v>
      </c>
      <c r="B698" s="70">
        <v>11239.46</v>
      </c>
      <c r="C698" s="70">
        <v>11298.93</v>
      </c>
      <c r="D698" s="71">
        <f t="shared" si="10"/>
        <v>5.2911794694763259E-3</v>
      </c>
    </row>
    <row r="699" spans="1:4">
      <c r="A699" s="77">
        <v>43398</v>
      </c>
      <c r="B699" s="70">
        <v>11298.93</v>
      </c>
      <c r="C699" s="70">
        <v>11337.34</v>
      </c>
      <c r="D699" s="71">
        <f t="shared" si="10"/>
        <v>3.399436937833844E-3</v>
      </c>
    </row>
    <row r="700" spans="1:4">
      <c r="A700" s="77">
        <v>43399</v>
      </c>
      <c r="B700" s="70">
        <v>11337.34</v>
      </c>
      <c r="C700" s="70">
        <v>11276.26</v>
      </c>
      <c r="D700" s="71">
        <f t="shared" si="10"/>
        <v>-5.3875071224820381E-3</v>
      </c>
    </row>
    <row r="701" spans="1:4">
      <c r="A701" s="77">
        <v>43402</v>
      </c>
      <c r="B701" s="70">
        <v>11276.26</v>
      </c>
      <c r="C701" s="70">
        <v>10836.34</v>
      </c>
      <c r="D701" s="71">
        <f t="shared" si="10"/>
        <v>-3.9012935139842497E-2</v>
      </c>
    </row>
    <row r="702" spans="1:4">
      <c r="A702" s="77">
        <v>43403</v>
      </c>
      <c r="B702" s="70">
        <v>10836.34</v>
      </c>
      <c r="C702" s="70">
        <v>10925.78</v>
      </c>
      <c r="D702" s="71">
        <f t="shared" si="10"/>
        <v>8.2537092782248855E-3</v>
      </c>
    </row>
    <row r="703" spans="1:4">
      <c r="A703" s="77">
        <v>43404</v>
      </c>
      <c r="B703" s="70">
        <v>10925.78</v>
      </c>
      <c r="C703" s="70">
        <v>11086.38</v>
      </c>
      <c r="D703" s="71">
        <f t="shared" si="10"/>
        <v>1.4699179372090532E-2</v>
      </c>
    </row>
    <row r="704" spans="1:4">
      <c r="A704" s="77">
        <v>43405</v>
      </c>
      <c r="B704" s="70">
        <v>11086.38</v>
      </c>
      <c r="C704" s="70">
        <v>11155.27</v>
      </c>
      <c r="D704" s="71">
        <f t="shared" si="10"/>
        <v>6.2139309675477428E-3</v>
      </c>
    </row>
    <row r="705" spans="1:4">
      <c r="A705" s="77">
        <v>43406</v>
      </c>
      <c r="B705" s="70">
        <v>11155.27</v>
      </c>
      <c r="C705" s="70">
        <v>11542.51</v>
      </c>
      <c r="D705" s="71">
        <f t="shared" si="10"/>
        <v>3.4713637590125579E-2</v>
      </c>
    </row>
    <row r="706" spans="1:4">
      <c r="A706" s="77">
        <v>43409</v>
      </c>
      <c r="B706" s="70">
        <v>11542.51</v>
      </c>
      <c r="C706" s="70">
        <v>11396.01</v>
      </c>
      <c r="D706" s="71">
        <f t="shared" si="10"/>
        <v>-1.2692213392061169E-2</v>
      </c>
    </row>
    <row r="707" spans="1:4">
      <c r="A707" s="77">
        <v>43410</v>
      </c>
      <c r="B707" s="70">
        <v>11396.01</v>
      </c>
      <c r="C707" s="70">
        <v>11320.56</v>
      </c>
      <c r="D707" s="71">
        <f t="shared" si="10"/>
        <v>-6.620738311040486E-3</v>
      </c>
    </row>
    <row r="708" spans="1:4">
      <c r="A708" s="77">
        <v>43411</v>
      </c>
      <c r="B708" s="70">
        <v>11320.56</v>
      </c>
      <c r="C708" s="70">
        <v>11253.2</v>
      </c>
      <c r="D708" s="71">
        <f t="shared" si="10"/>
        <v>-5.9502356773868392E-3</v>
      </c>
    </row>
    <row r="709" spans="1:4">
      <c r="A709" s="77">
        <v>43412</v>
      </c>
      <c r="B709" s="70">
        <v>11253.2</v>
      </c>
      <c r="C709" s="70">
        <v>11277.67</v>
      </c>
      <c r="D709" s="71">
        <f t="shared" si="10"/>
        <v>2.174492588774779E-3</v>
      </c>
    </row>
    <row r="710" spans="1:4">
      <c r="A710" s="77">
        <v>43413</v>
      </c>
      <c r="B710" s="70">
        <v>11277.67</v>
      </c>
      <c r="C710" s="70">
        <v>11020.7</v>
      </c>
      <c r="D710" s="71">
        <f t="shared" si="10"/>
        <v>-2.2785734996679241E-2</v>
      </c>
    </row>
    <row r="711" spans="1:4">
      <c r="A711" s="77">
        <v>43416</v>
      </c>
      <c r="B711" s="70">
        <v>11020.7</v>
      </c>
      <c r="C711" s="70">
        <v>11074.73</v>
      </c>
      <c r="D711" s="71">
        <f t="shared" si="10"/>
        <v>4.902592394312455E-3</v>
      </c>
    </row>
    <row r="712" spans="1:4">
      <c r="A712" s="77">
        <v>43417</v>
      </c>
      <c r="B712" s="70">
        <v>11074.73</v>
      </c>
      <c r="C712" s="70">
        <v>11169.84</v>
      </c>
      <c r="D712" s="71">
        <f t="shared" si="10"/>
        <v>8.5880197530776581E-3</v>
      </c>
    </row>
    <row r="713" spans="1:4">
      <c r="A713" s="77">
        <v>43418</v>
      </c>
      <c r="B713" s="70">
        <v>11169.84</v>
      </c>
      <c r="C713" s="70">
        <v>11021.54</v>
      </c>
      <c r="D713" s="71">
        <f t="shared" si="10"/>
        <v>-1.3276824018965239E-2</v>
      </c>
    </row>
    <row r="714" spans="1:4">
      <c r="A714" s="77">
        <v>43419</v>
      </c>
      <c r="B714" s="70">
        <v>11021.54</v>
      </c>
      <c r="C714" s="70">
        <v>11021.54</v>
      </c>
      <c r="D714" s="71">
        <f t="shared" ref="D714:D724" si="11">+C714/B714-1</f>
        <v>0</v>
      </c>
    </row>
    <row r="715" spans="1:4">
      <c r="A715" s="77">
        <v>43420</v>
      </c>
      <c r="B715" s="70">
        <v>11021.54</v>
      </c>
      <c r="C715" s="70">
        <v>11157.5</v>
      </c>
      <c r="D715" s="71">
        <f t="shared" si="11"/>
        <v>1.2335844174226063E-2</v>
      </c>
    </row>
    <row r="716" spans="1:4">
      <c r="A716" s="78">
        <v>43423</v>
      </c>
      <c r="B716" s="70">
        <v>11157.5</v>
      </c>
      <c r="C716" s="70">
        <v>11304.79</v>
      </c>
      <c r="D716" s="71">
        <f t="shared" si="11"/>
        <v>1.3200985883934591E-2</v>
      </c>
    </row>
    <row r="717" spans="1:4">
      <c r="A717" s="78">
        <v>43424</v>
      </c>
      <c r="B717" s="70">
        <v>11304.79</v>
      </c>
      <c r="C717" s="70">
        <v>11082.2</v>
      </c>
      <c r="D717" s="71">
        <f t="shared" si="11"/>
        <v>-1.9689883668781105E-2</v>
      </c>
    </row>
    <row r="718" spans="1:4">
      <c r="A718" s="78">
        <v>43425</v>
      </c>
      <c r="B718" s="70">
        <v>11082.2</v>
      </c>
      <c r="C718" s="70">
        <v>11099.54</v>
      </c>
      <c r="D718" s="71">
        <f t="shared" si="11"/>
        <v>1.5646712746566482E-3</v>
      </c>
    </row>
    <row r="719" spans="1:4">
      <c r="A719" s="78">
        <v>43426</v>
      </c>
      <c r="B719" s="70">
        <v>11099.54</v>
      </c>
      <c r="C719" s="70">
        <v>11044.41</v>
      </c>
      <c r="D719" s="71">
        <f t="shared" si="11"/>
        <v>-4.9668725010226789E-3</v>
      </c>
    </row>
    <row r="720" spans="1:4">
      <c r="A720" s="78">
        <v>43427</v>
      </c>
      <c r="B720" s="70">
        <v>11044.41</v>
      </c>
      <c r="C720" s="70">
        <v>10878.46</v>
      </c>
      <c r="D720" s="71">
        <f t="shared" si="11"/>
        <v>-1.5025700784378815E-2</v>
      </c>
    </row>
    <row r="721" spans="1:4">
      <c r="A721" s="78">
        <v>43430</v>
      </c>
      <c r="B721" s="70">
        <v>10878.46</v>
      </c>
      <c r="C721" s="70">
        <v>10902.17</v>
      </c>
      <c r="D721" s="71">
        <f t="shared" si="11"/>
        <v>2.1795364417391827E-3</v>
      </c>
    </row>
    <row r="722" spans="1:4">
      <c r="A722" s="78">
        <v>43431</v>
      </c>
      <c r="B722" s="70">
        <v>10902.17</v>
      </c>
      <c r="C722" s="70">
        <v>10848.48</v>
      </c>
      <c r="D722" s="71">
        <f t="shared" si="11"/>
        <v>-4.9247076499450149E-3</v>
      </c>
    </row>
    <row r="723" spans="1:4">
      <c r="A723" s="78">
        <v>43432</v>
      </c>
      <c r="B723" s="70">
        <v>10848.48</v>
      </c>
      <c r="C723" s="70">
        <v>10989.38</v>
      </c>
      <c r="D723" s="71">
        <f t="shared" si="11"/>
        <v>1.2987994631505906E-2</v>
      </c>
    </row>
    <row r="724" spans="1:4">
      <c r="A724" s="78">
        <v>43433</v>
      </c>
      <c r="B724" s="70">
        <v>10989.38</v>
      </c>
      <c r="C724" s="70">
        <v>10885.08</v>
      </c>
      <c r="D724" s="71">
        <f t="shared" si="11"/>
        <v>-9.4909812928480886E-3</v>
      </c>
    </row>
    <row r="725" spans="1:4">
      <c r="A725" s="78">
        <v>43434</v>
      </c>
    </row>
  </sheetData>
  <phoneticPr fontId="1" type="noConversion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"/>
  <dimension ref="A1:JX628"/>
  <sheetViews>
    <sheetView zoomScale="115" zoomScaleNormal="115" workbookViewId="0">
      <pane xSplit="2" ySplit="6" topLeftCell="AT612" activePane="bottomRight" state="frozen"/>
      <selection pane="topRight" activeCell="C1" sqref="C1"/>
      <selection pane="bottomLeft" activeCell="A3" sqref="A3"/>
      <selection pane="bottomRight" activeCell="BC627" sqref="BC627"/>
    </sheetView>
  </sheetViews>
  <sheetFormatPr defaultRowHeight="14"/>
  <cols>
    <col min="1" max="1" width="12" bestFit="1" customWidth="1" collapsed="1"/>
    <col min="2" max="2" width="10.453125" customWidth="1" collapsed="1"/>
    <col min="3" max="3" width="9.453125" bestFit="1" customWidth="1" collapsed="1"/>
    <col min="4" max="4" width="8.453125" customWidth="1" collapsed="1"/>
    <col min="5" max="5" width="10.453125" bestFit="1" customWidth="1" collapsed="1"/>
    <col min="6" max="6" width="11.6328125" bestFit="1" customWidth="1" collapsed="1"/>
    <col min="7" max="7" width="10.453125" bestFit="1" customWidth="1" collapsed="1"/>
    <col min="8" max="8" width="13" bestFit="1" customWidth="1" collapsed="1"/>
    <col min="9" max="11" width="8.453125" customWidth="1" collapsed="1"/>
    <col min="12" max="12" width="10.6328125" bestFit="1" customWidth="1" collapsed="1"/>
    <col min="13" max="13" width="11" bestFit="1" customWidth="1" collapsed="1"/>
    <col min="14" max="14" width="10.90625" bestFit="1" customWidth="1" collapsed="1"/>
    <col min="15" max="16" width="9.453125" customWidth="1" collapsed="1"/>
    <col min="17" max="17" width="11.90625" bestFit="1" customWidth="1" collapsed="1"/>
    <col min="18" max="18" width="9.453125" customWidth="1" collapsed="1"/>
    <col min="19" max="19" width="10.453125" customWidth="1" collapsed="1"/>
    <col min="20" max="20" width="9.08984375" bestFit="1" customWidth="1" collapsed="1"/>
    <col min="21" max="25" width="8.453125" customWidth="1" collapsed="1"/>
    <col min="26" max="26" width="8.36328125" customWidth="1" collapsed="1"/>
    <col min="27" max="27" width="10.6328125" bestFit="1" customWidth="1" collapsed="1"/>
    <col min="28" max="33" width="8.6328125" customWidth="1" collapsed="1"/>
    <col min="34" max="35" width="11.08984375" bestFit="1" customWidth="1" collapsed="1"/>
    <col min="36" max="36" width="12.08984375" bestFit="1" customWidth="1" collapsed="1"/>
    <col min="37" max="37" width="10.453125" bestFit="1" customWidth="1" collapsed="1"/>
    <col min="38" max="38" width="10.90625" bestFit="1" customWidth="1" collapsed="1"/>
    <col min="39" max="42" width="10.6328125" bestFit="1" customWidth="1" collapsed="1"/>
    <col min="43" max="43" width="11.08984375" customWidth="1" collapsed="1"/>
    <col min="44" max="44" width="21.54296875" bestFit="1" customWidth="1" collapsed="1"/>
    <col min="45" max="46" width="10.6328125" customWidth="1" collapsed="1"/>
    <col min="47" max="47" width="9.453125" customWidth="1" collapsed="1"/>
    <col min="48" max="48" width="7.453125" customWidth="1" collapsed="1"/>
    <col min="49" max="49" width="12.90625" bestFit="1" customWidth="1" collapsed="1"/>
    <col min="50" max="50" width="10.6328125" bestFit="1" customWidth="1" collapsed="1"/>
    <col min="51" max="51" width="10.90625" bestFit="1" customWidth="1" collapsed="1"/>
    <col min="52" max="52" width="10.6328125" bestFit="1" customWidth="1" collapsed="1"/>
    <col min="53" max="53" width="14.08984375" customWidth="1" collapsed="1"/>
    <col min="54" max="61" width="10.6328125" bestFit="1" customWidth="1" collapsed="1"/>
    <col min="62" max="62" width="11.36328125" customWidth="1" collapsed="1"/>
    <col min="63" max="63" width="21.36328125" style="50" customWidth="1" collapsed="1"/>
    <col min="64" max="68" width="10.6328125" bestFit="1" customWidth="1" collapsed="1"/>
    <col min="69" max="70" width="10.453125" bestFit="1" customWidth="1" collapsed="1"/>
    <col min="71" max="76" width="10.6328125" bestFit="1" customWidth="1" collapsed="1"/>
    <col min="77" max="77" width="10.453125" bestFit="1" customWidth="1" collapsed="1"/>
    <col min="78" max="81" width="10.6328125" bestFit="1" customWidth="1" collapsed="1"/>
    <col min="82" max="83" width="10.453125" bestFit="1" customWidth="1" collapsed="1"/>
    <col min="84" max="86" width="10.6328125" bestFit="1" customWidth="1" collapsed="1"/>
    <col min="87" max="87" width="10.453125" bestFit="1" customWidth="1" collapsed="1"/>
    <col min="88" max="91" width="10.6328125" bestFit="1" customWidth="1" collapsed="1"/>
    <col min="92" max="93" width="10.453125" bestFit="1" customWidth="1" collapsed="1"/>
    <col min="94" max="96" width="10.6328125" bestFit="1" customWidth="1" collapsed="1"/>
    <col min="97" max="97" width="10.453125" bestFit="1" customWidth="1" collapsed="1"/>
    <col min="98" max="121" width="10.6328125" bestFit="1" customWidth="1" collapsed="1"/>
    <col min="122" max="122" width="9.6328125" bestFit="1" customWidth="1" collapsed="1"/>
    <col min="123" max="168" width="10.6328125" bestFit="1" customWidth="1" collapsed="1"/>
    <col min="169" max="170" width="9.6328125" bestFit="1" customWidth="1" collapsed="1"/>
    <col min="171" max="200" width="10.6328125" bestFit="1" customWidth="1" collapsed="1"/>
    <col min="201" max="201" width="9.6328125" bestFit="1" customWidth="1" collapsed="1"/>
    <col min="202" max="221" width="10.6328125" bestFit="1" customWidth="1" collapsed="1"/>
    <col min="222" max="223" width="10.453125" bestFit="1" customWidth="1" collapsed="1"/>
    <col min="224" max="228" width="10.6328125" bestFit="1" customWidth="1" collapsed="1"/>
    <col min="229" max="229" width="10.453125" bestFit="1" customWidth="1" collapsed="1"/>
    <col min="230" max="250" width="10.6328125" bestFit="1" customWidth="1" collapsed="1"/>
    <col min="251" max="251" width="10.453125" bestFit="1" customWidth="1" collapsed="1"/>
    <col min="252" max="252" width="10.6328125" bestFit="1" customWidth="1" collapsed="1"/>
    <col min="253" max="253" width="10.453125" bestFit="1" customWidth="1" collapsed="1"/>
    <col min="254" max="263" width="10.6328125" bestFit="1" customWidth="1" collapsed="1"/>
    <col min="264" max="264" width="10.453125" bestFit="1" customWidth="1" collapsed="1"/>
    <col min="265" max="268" width="10.6328125" bestFit="1" customWidth="1" collapsed="1"/>
    <col min="269" max="269" width="10.453125" bestFit="1" customWidth="1" collapsed="1"/>
    <col min="270" max="270" width="10.6328125" bestFit="1" customWidth="1" collapsed="1"/>
    <col min="271" max="271" width="10.453125" bestFit="1" customWidth="1" collapsed="1"/>
    <col min="272" max="274" width="10.6328125" bestFit="1" customWidth="1" collapsed="1"/>
    <col min="275" max="275" width="9.453125" bestFit="1" customWidth="1" collapsed="1"/>
    <col min="276" max="284" width="10.6328125" bestFit="1" customWidth="1" collapsed="1"/>
  </cols>
  <sheetData>
    <row r="1" spans="1:284">
      <c r="C1" s="39"/>
      <c r="D1" s="39"/>
      <c r="E1" s="39"/>
      <c r="F1" s="39"/>
      <c r="G1" s="39"/>
      <c r="H1" s="39"/>
      <c r="I1" s="39"/>
      <c r="J1" s="39"/>
      <c r="K1" s="39"/>
      <c r="L1" s="39"/>
      <c r="M1" s="39"/>
      <c r="N1" s="39"/>
      <c r="O1" s="39"/>
      <c r="P1" s="39"/>
      <c r="Q1" s="39"/>
      <c r="R1" s="39"/>
      <c r="S1" s="39"/>
      <c r="T1" s="39"/>
      <c r="U1" s="39"/>
      <c r="V1" s="39"/>
      <c r="W1" s="39"/>
      <c r="X1" s="39"/>
      <c r="Y1" s="39"/>
      <c r="Z1" s="39"/>
      <c r="AA1" s="39"/>
      <c r="AB1" s="39"/>
      <c r="AC1" s="39"/>
      <c r="AD1" s="39"/>
      <c r="AE1" s="39"/>
      <c r="AF1" s="39"/>
      <c r="AG1" s="39"/>
      <c r="AH1" s="39"/>
      <c r="AI1" s="39"/>
      <c r="AJ1" s="39"/>
      <c r="AK1" s="39"/>
      <c r="AL1" s="39"/>
      <c r="AM1" s="39"/>
      <c r="AN1" s="39"/>
      <c r="AO1" s="39"/>
      <c r="AP1" s="39"/>
      <c r="AQ1" s="39"/>
      <c r="AR1" s="39"/>
      <c r="AS1" s="39"/>
      <c r="AT1" s="39"/>
      <c r="AU1" s="39"/>
      <c r="AV1" s="39"/>
      <c r="AW1" s="39"/>
      <c r="AX1" s="39"/>
      <c r="AY1" s="39"/>
      <c r="AZ1" s="39"/>
      <c r="BA1" s="39"/>
      <c r="BB1" s="39"/>
      <c r="BC1" s="39"/>
      <c r="BD1" s="39"/>
      <c r="BE1" s="39"/>
      <c r="BF1" s="39"/>
      <c r="BG1" s="39"/>
      <c r="BH1" s="39"/>
      <c r="BI1" s="39"/>
      <c r="BJ1" s="39"/>
      <c r="BK1" s="47"/>
      <c r="BL1" s="39"/>
      <c r="BM1" s="39"/>
      <c r="BN1" s="39"/>
      <c r="BO1" s="39"/>
      <c r="BP1" s="39"/>
      <c r="BQ1" s="39"/>
      <c r="BR1" s="39"/>
      <c r="BS1" s="39"/>
      <c r="BT1" s="39"/>
      <c r="BU1" s="39"/>
      <c r="BV1" s="39"/>
      <c r="BW1" s="39"/>
      <c r="BX1" s="39"/>
      <c r="BY1" s="39"/>
      <c r="BZ1" s="39"/>
      <c r="CA1" s="39"/>
      <c r="CB1" s="39"/>
      <c r="CC1" s="39"/>
      <c r="CD1" s="39"/>
      <c r="CE1" s="39"/>
      <c r="CF1" s="39"/>
      <c r="CG1" s="39"/>
      <c r="CH1" s="39"/>
      <c r="CI1" s="39"/>
      <c r="CJ1" s="39"/>
      <c r="CK1" s="39"/>
      <c r="CL1" s="39"/>
      <c r="CM1" s="39"/>
      <c r="CN1" s="39"/>
      <c r="CO1" s="39"/>
      <c r="CP1" s="39"/>
      <c r="CQ1" s="39"/>
      <c r="CR1" s="39"/>
      <c r="CS1" s="39"/>
      <c r="CT1" s="39"/>
      <c r="CU1" s="39"/>
      <c r="CV1" s="39"/>
      <c r="CW1" s="39"/>
      <c r="CX1" s="39"/>
      <c r="CY1" s="39"/>
      <c r="CZ1" s="39"/>
      <c r="DA1" s="39"/>
      <c r="DB1" s="39"/>
      <c r="DC1" s="39"/>
      <c r="DD1" s="39"/>
      <c r="DE1" s="39"/>
      <c r="DF1" s="39"/>
      <c r="DG1" s="39"/>
      <c r="DH1" s="39"/>
      <c r="DI1" s="39"/>
      <c r="DJ1" s="39"/>
      <c r="DK1" s="39"/>
      <c r="DL1" s="39"/>
      <c r="DM1" s="39"/>
      <c r="DN1" s="39"/>
      <c r="DO1" s="39"/>
      <c r="DP1" s="39"/>
      <c r="DQ1" s="39"/>
      <c r="DR1" s="39"/>
      <c r="DS1" s="39"/>
      <c r="DT1" s="39"/>
      <c r="DU1" s="39"/>
      <c r="DV1" s="39"/>
      <c r="DW1" s="39"/>
      <c r="DX1" s="39"/>
      <c r="DY1" s="39"/>
      <c r="DZ1" s="39"/>
      <c r="EA1" s="39"/>
      <c r="EB1" s="39"/>
      <c r="EC1" s="39"/>
      <c r="ED1" s="39"/>
      <c r="EE1" s="39"/>
      <c r="EF1" s="39"/>
      <c r="EG1" s="39"/>
      <c r="EH1" s="39"/>
      <c r="EI1" s="39"/>
      <c r="EJ1" s="39"/>
      <c r="EK1" s="39"/>
      <c r="EL1" s="39"/>
      <c r="EM1" s="39"/>
      <c r="EN1" s="39"/>
      <c r="EO1" s="39"/>
      <c r="EP1" s="39"/>
      <c r="EQ1" s="39"/>
      <c r="ER1" s="39"/>
      <c r="ES1" s="39"/>
      <c r="ET1" s="39"/>
      <c r="EU1" s="39"/>
      <c r="EV1" s="39"/>
      <c r="EW1" s="39"/>
      <c r="EX1" s="39"/>
      <c r="EY1" s="39"/>
      <c r="EZ1" s="39"/>
      <c r="FA1" s="39"/>
      <c r="FB1" s="39"/>
      <c r="FC1" s="39"/>
      <c r="FD1" s="39"/>
      <c r="FE1" s="39"/>
      <c r="FF1" s="39"/>
      <c r="FG1" s="39"/>
      <c r="FH1" s="39"/>
      <c r="FI1" s="39"/>
      <c r="FJ1" s="39"/>
      <c r="FK1" s="39"/>
      <c r="FL1" s="39"/>
      <c r="FM1" s="39"/>
      <c r="FN1" s="39"/>
      <c r="FO1" s="39"/>
      <c r="FP1" s="39"/>
      <c r="FQ1" s="39"/>
      <c r="FR1" s="39"/>
      <c r="FS1" s="39"/>
      <c r="FT1" s="39"/>
      <c r="FU1" s="39"/>
      <c r="FV1" s="39"/>
      <c r="FW1" s="39"/>
      <c r="FX1" s="39"/>
      <c r="FY1" s="39"/>
      <c r="FZ1" s="39"/>
      <c r="GA1" s="39"/>
      <c r="GB1" s="39"/>
      <c r="GC1" s="39"/>
      <c r="GD1" s="39"/>
      <c r="GE1" s="39"/>
      <c r="GF1" s="39"/>
      <c r="GG1" s="39"/>
      <c r="GH1" s="39"/>
      <c r="GI1" s="39"/>
      <c r="GJ1" s="39"/>
      <c r="GK1" s="39"/>
      <c r="GL1" s="39"/>
      <c r="GM1" s="39"/>
      <c r="GN1" s="39"/>
      <c r="GO1" s="39"/>
      <c r="GP1" s="39"/>
      <c r="GQ1" s="39"/>
      <c r="GR1" s="39"/>
      <c r="GS1" s="39"/>
      <c r="GT1" s="39"/>
      <c r="GU1" s="39"/>
      <c r="GV1" s="39"/>
      <c r="GW1" s="39"/>
      <c r="GX1" s="39"/>
      <c r="GY1" s="39"/>
      <c r="GZ1" s="39"/>
      <c r="HA1" s="39"/>
      <c r="HB1" s="39"/>
      <c r="HC1" s="39"/>
      <c r="HD1" s="39"/>
      <c r="HE1" s="39"/>
      <c r="HF1" s="39"/>
      <c r="HG1" s="39"/>
      <c r="HH1" s="39"/>
      <c r="HI1" s="39"/>
      <c r="HJ1" s="39"/>
      <c r="HK1" s="39"/>
      <c r="HL1" s="39"/>
      <c r="HM1" s="39"/>
      <c r="HN1" s="39"/>
      <c r="HO1" s="39"/>
      <c r="HP1" s="39"/>
      <c r="HQ1" s="39"/>
      <c r="HR1" s="39"/>
      <c r="HS1" s="39"/>
      <c r="HT1" s="39"/>
      <c r="HU1" s="39"/>
      <c r="HV1" s="39"/>
      <c r="HW1" s="39"/>
      <c r="HX1" s="39"/>
      <c r="HY1" s="39"/>
      <c r="HZ1" s="39"/>
      <c r="IA1" s="39"/>
      <c r="IB1" s="39"/>
      <c r="IC1" s="39"/>
      <c r="ID1" s="39"/>
      <c r="IE1" s="39"/>
      <c r="IF1" s="39"/>
      <c r="IG1" s="39"/>
      <c r="IH1" s="39"/>
      <c r="II1" s="39"/>
      <c r="IJ1" s="39"/>
      <c r="IK1" s="39"/>
      <c r="IL1" s="39"/>
      <c r="IM1" s="39"/>
      <c r="IN1" s="39"/>
      <c r="IO1" s="39"/>
      <c r="IP1" s="39"/>
      <c r="IQ1" s="39"/>
      <c r="IR1" s="39"/>
      <c r="IS1" s="39"/>
      <c r="IT1" s="39"/>
      <c r="IU1" s="39"/>
      <c r="IV1" s="39"/>
      <c r="IW1" s="39"/>
      <c r="IX1" s="39"/>
      <c r="IY1" s="39"/>
      <c r="IZ1" s="39"/>
      <c r="JA1" s="39"/>
      <c r="JB1" s="39"/>
      <c r="JC1" s="39"/>
      <c r="JD1" s="39"/>
      <c r="JE1" s="39"/>
      <c r="JF1" s="39"/>
      <c r="JG1" s="39"/>
      <c r="JH1" s="39"/>
      <c r="JI1" s="39"/>
      <c r="JJ1" s="39"/>
      <c r="JK1" s="39"/>
      <c r="JL1" s="39"/>
      <c r="JM1" s="39"/>
      <c r="JN1" s="39"/>
      <c r="JO1" s="39"/>
      <c r="JP1" s="39"/>
      <c r="JQ1" s="39"/>
      <c r="JR1" s="39"/>
      <c r="JS1" s="39"/>
      <c r="JT1" s="39"/>
      <c r="JU1" s="39"/>
      <c r="JV1" s="39"/>
      <c r="JW1" s="39"/>
      <c r="JX1" s="39"/>
    </row>
    <row r="2" spans="1:284" s="46" customFormat="1">
      <c r="BK2" s="51"/>
    </row>
    <row r="3" spans="1:284" s="39" customFormat="1">
      <c r="A3" s="47"/>
      <c r="B3" s="47"/>
      <c r="C3" s="47">
        <v>3</v>
      </c>
      <c r="D3" s="47">
        <f>C3+1</f>
        <v>4</v>
      </c>
      <c r="E3" s="47">
        <f t="shared" ref="E3:BJ3" si="0">D3+1</f>
        <v>5</v>
      </c>
      <c r="F3" s="47">
        <f t="shared" si="0"/>
        <v>6</v>
      </c>
      <c r="G3" s="47">
        <f t="shared" si="0"/>
        <v>7</v>
      </c>
      <c r="H3" s="47">
        <f t="shared" si="0"/>
        <v>8</v>
      </c>
      <c r="I3" s="47">
        <f t="shared" si="0"/>
        <v>9</v>
      </c>
      <c r="J3" s="47">
        <f t="shared" si="0"/>
        <v>10</v>
      </c>
      <c r="K3" s="47">
        <f t="shared" si="0"/>
        <v>11</v>
      </c>
      <c r="L3" s="47">
        <f t="shared" si="0"/>
        <v>12</v>
      </c>
      <c r="M3" s="47">
        <f t="shared" si="0"/>
        <v>13</v>
      </c>
      <c r="N3" s="47">
        <f t="shared" si="0"/>
        <v>14</v>
      </c>
      <c r="O3" s="47">
        <f t="shared" si="0"/>
        <v>15</v>
      </c>
      <c r="P3" s="47">
        <f t="shared" si="0"/>
        <v>16</v>
      </c>
      <c r="Q3" s="47">
        <f t="shared" si="0"/>
        <v>17</v>
      </c>
      <c r="R3" s="47">
        <f t="shared" si="0"/>
        <v>18</v>
      </c>
      <c r="S3" s="47">
        <f t="shared" si="0"/>
        <v>19</v>
      </c>
      <c r="T3" s="47">
        <f t="shared" si="0"/>
        <v>20</v>
      </c>
      <c r="U3" s="47">
        <f t="shared" si="0"/>
        <v>21</v>
      </c>
      <c r="V3" s="47">
        <f t="shared" si="0"/>
        <v>22</v>
      </c>
      <c r="W3" s="47">
        <f t="shared" si="0"/>
        <v>23</v>
      </c>
      <c r="X3" s="47">
        <f t="shared" si="0"/>
        <v>24</v>
      </c>
      <c r="Y3" s="47">
        <f t="shared" si="0"/>
        <v>25</v>
      </c>
      <c r="Z3" s="47">
        <f t="shared" si="0"/>
        <v>26</v>
      </c>
      <c r="AA3" s="47">
        <f t="shared" si="0"/>
        <v>27</v>
      </c>
      <c r="AB3" s="47">
        <f t="shared" si="0"/>
        <v>28</v>
      </c>
      <c r="AC3" s="47">
        <f t="shared" si="0"/>
        <v>29</v>
      </c>
      <c r="AD3" s="47">
        <f t="shared" si="0"/>
        <v>30</v>
      </c>
      <c r="AE3" s="47">
        <f t="shared" si="0"/>
        <v>31</v>
      </c>
      <c r="AF3" s="47">
        <f t="shared" si="0"/>
        <v>32</v>
      </c>
      <c r="AG3" s="47">
        <f t="shared" si="0"/>
        <v>33</v>
      </c>
      <c r="AH3" s="47">
        <f t="shared" si="0"/>
        <v>34</v>
      </c>
      <c r="AI3" s="47">
        <f t="shared" si="0"/>
        <v>35</v>
      </c>
      <c r="AJ3" s="47">
        <f t="shared" si="0"/>
        <v>36</v>
      </c>
      <c r="AK3" s="47">
        <f t="shared" si="0"/>
        <v>37</v>
      </c>
      <c r="AL3" s="47">
        <f t="shared" si="0"/>
        <v>38</v>
      </c>
      <c r="AM3" s="47">
        <f t="shared" si="0"/>
        <v>39</v>
      </c>
      <c r="AN3" s="47">
        <f t="shared" si="0"/>
        <v>40</v>
      </c>
      <c r="AO3" s="47">
        <f t="shared" si="0"/>
        <v>41</v>
      </c>
      <c r="AP3" s="47">
        <f t="shared" si="0"/>
        <v>42</v>
      </c>
      <c r="AQ3" s="47">
        <f t="shared" si="0"/>
        <v>43</v>
      </c>
      <c r="AR3" s="47">
        <f t="shared" si="0"/>
        <v>44</v>
      </c>
      <c r="AS3" s="47">
        <f>AR3+1</f>
        <v>45</v>
      </c>
      <c r="AT3" s="47">
        <f t="shared" si="0"/>
        <v>46</v>
      </c>
      <c r="AU3" s="47">
        <f t="shared" si="0"/>
        <v>47</v>
      </c>
      <c r="AV3" s="47">
        <f t="shared" si="0"/>
        <v>48</v>
      </c>
      <c r="AW3" s="47">
        <f t="shared" si="0"/>
        <v>49</v>
      </c>
      <c r="AX3" s="47">
        <f t="shared" si="0"/>
        <v>50</v>
      </c>
      <c r="AY3" s="47">
        <f t="shared" si="0"/>
        <v>51</v>
      </c>
      <c r="AZ3" s="47">
        <f t="shared" si="0"/>
        <v>52</v>
      </c>
      <c r="BA3" s="47">
        <f t="shared" si="0"/>
        <v>53</v>
      </c>
      <c r="BB3" s="47">
        <f t="shared" si="0"/>
        <v>54</v>
      </c>
      <c r="BC3" s="47">
        <f t="shared" si="0"/>
        <v>55</v>
      </c>
      <c r="BD3" s="47">
        <f t="shared" si="0"/>
        <v>56</v>
      </c>
      <c r="BE3" s="47">
        <f t="shared" si="0"/>
        <v>57</v>
      </c>
      <c r="BF3" s="47">
        <f t="shared" si="0"/>
        <v>58</v>
      </c>
      <c r="BG3" s="47">
        <f t="shared" si="0"/>
        <v>59</v>
      </c>
      <c r="BH3" s="47">
        <f t="shared" si="0"/>
        <v>60</v>
      </c>
      <c r="BI3" s="47">
        <f t="shared" si="0"/>
        <v>61</v>
      </c>
      <c r="BJ3" s="47">
        <f t="shared" si="0"/>
        <v>62</v>
      </c>
      <c r="BK3" s="47"/>
      <c r="BL3" s="47"/>
      <c r="BM3" s="47"/>
      <c r="BN3" s="47"/>
      <c r="BO3" s="47"/>
      <c r="BP3" s="47"/>
      <c r="BQ3" s="47"/>
      <c r="BR3" s="47"/>
      <c r="BS3" s="47"/>
      <c r="BT3" s="47"/>
      <c r="BU3" s="47"/>
      <c r="BV3" s="47"/>
      <c r="BW3" s="47"/>
      <c r="BX3" s="47"/>
      <c r="BY3" s="47"/>
      <c r="BZ3" s="47"/>
      <c r="CA3" s="47"/>
      <c r="CB3" s="47"/>
      <c r="CC3" s="47"/>
      <c r="CD3" s="47"/>
      <c r="CE3" s="47"/>
      <c r="CF3" s="47"/>
      <c r="CG3" s="47"/>
      <c r="CH3" s="47"/>
      <c r="CI3" s="47"/>
      <c r="CJ3" s="47"/>
      <c r="CK3" s="47"/>
      <c r="CL3" s="47"/>
      <c r="CM3" s="47"/>
      <c r="CN3" s="47"/>
      <c r="CO3" s="47"/>
      <c r="CP3" s="47"/>
      <c r="CQ3" s="47"/>
      <c r="CR3" s="47"/>
      <c r="CS3" s="47"/>
      <c r="CT3" s="47"/>
      <c r="CU3" s="47"/>
      <c r="CV3" s="47"/>
      <c r="CW3" s="47"/>
      <c r="CX3" s="47"/>
      <c r="CY3" s="47"/>
      <c r="CZ3" s="47"/>
      <c r="DA3" s="47"/>
      <c r="DB3" s="47"/>
      <c r="DC3" s="47"/>
      <c r="DD3" s="47"/>
      <c r="DE3" s="47"/>
      <c r="DF3" s="47"/>
      <c r="DG3" s="47"/>
      <c r="DH3" s="47"/>
      <c r="DI3" s="47"/>
      <c r="DJ3" s="47"/>
      <c r="DK3" s="47"/>
      <c r="DL3" s="47"/>
      <c r="DM3" s="47"/>
      <c r="DN3" s="47"/>
      <c r="DO3" s="47"/>
      <c r="DP3" s="47"/>
      <c r="DQ3" s="47"/>
      <c r="DR3" s="47"/>
      <c r="DS3" s="47"/>
      <c r="DT3" s="47"/>
      <c r="DU3" s="47"/>
      <c r="DV3" s="47"/>
      <c r="DW3" s="47"/>
      <c r="DX3" s="47"/>
      <c r="DY3" s="47"/>
      <c r="DZ3" s="47"/>
      <c r="EA3" s="47"/>
      <c r="EB3" s="47"/>
      <c r="EC3" s="47"/>
      <c r="ED3" s="47"/>
      <c r="EE3" s="47"/>
      <c r="EF3" s="47"/>
      <c r="EG3" s="47"/>
      <c r="EH3" s="47"/>
      <c r="EI3" s="47"/>
      <c r="EJ3" s="47"/>
      <c r="EK3" s="47"/>
      <c r="EL3" s="47"/>
      <c r="EM3" s="47"/>
      <c r="EN3" s="47"/>
      <c r="EO3" s="47"/>
      <c r="EP3" s="47"/>
      <c r="EQ3" s="47"/>
      <c r="ER3" s="47"/>
      <c r="ES3" s="47"/>
      <c r="ET3" s="47"/>
      <c r="EU3" s="47"/>
      <c r="EV3" s="47"/>
      <c r="EW3" s="47"/>
      <c r="EX3" s="47"/>
      <c r="EY3" s="47"/>
      <c r="EZ3" s="47"/>
      <c r="FA3" s="47"/>
      <c r="FB3" s="47"/>
      <c r="FC3" s="47"/>
      <c r="FD3" s="47"/>
      <c r="FE3" s="47"/>
      <c r="FF3" s="47"/>
      <c r="FG3" s="47"/>
      <c r="FH3" s="47"/>
      <c r="FI3" s="47"/>
      <c r="FJ3" s="47"/>
      <c r="FK3" s="47"/>
      <c r="FL3" s="47"/>
      <c r="FM3" s="47"/>
      <c r="FN3" s="47"/>
      <c r="FO3" s="47"/>
      <c r="FP3" s="47"/>
      <c r="FQ3" s="47"/>
      <c r="FR3" s="47"/>
      <c r="FS3" s="47"/>
      <c r="FT3" s="47"/>
      <c r="FU3" s="47"/>
      <c r="FV3" s="47"/>
      <c r="FW3" s="47"/>
      <c r="FX3" s="47"/>
      <c r="FY3" s="47"/>
      <c r="FZ3" s="47"/>
      <c r="GA3" s="47"/>
      <c r="GB3" s="47"/>
      <c r="GC3" s="47"/>
      <c r="GD3" s="47"/>
      <c r="GE3" s="47"/>
      <c r="GF3" s="47"/>
      <c r="GG3" s="47"/>
      <c r="GH3" s="47"/>
      <c r="GI3" s="47"/>
      <c r="GJ3" s="47"/>
      <c r="GK3" s="47"/>
      <c r="GL3" s="47"/>
      <c r="GM3" s="47"/>
      <c r="GN3" s="47"/>
      <c r="GO3" s="47"/>
      <c r="GP3" s="47"/>
      <c r="GQ3" s="47"/>
      <c r="GR3" s="47"/>
      <c r="GS3" s="47"/>
      <c r="GT3" s="47"/>
      <c r="GU3" s="47"/>
      <c r="GV3" s="47"/>
      <c r="GW3" s="47"/>
      <c r="GX3" s="47"/>
      <c r="GY3" s="47"/>
      <c r="GZ3" s="47"/>
      <c r="HA3" s="47"/>
      <c r="HB3" s="47"/>
      <c r="HC3" s="47"/>
      <c r="HD3" s="47"/>
      <c r="HE3" s="47"/>
      <c r="HF3" s="47"/>
      <c r="HG3" s="47"/>
      <c r="HH3" s="47"/>
      <c r="HI3" s="47"/>
      <c r="HJ3" s="47"/>
      <c r="HK3" s="47"/>
      <c r="HL3" s="47"/>
      <c r="HM3" s="47"/>
      <c r="HN3" s="47"/>
      <c r="HO3" s="47"/>
      <c r="HP3" s="47"/>
      <c r="HQ3" s="47"/>
      <c r="HR3" s="47"/>
      <c r="HS3" s="47"/>
      <c r="HT3" s="47"/>
      <c r="HU3" s="47"/>
      <c r="HV3" s="47"/>
      <c r="HW3" s="47"/>
      <c r="HX3" s="47"/>
      <c r="HY3" s="47"/>
      <c r="HZ3" s="47"/>
      <c r="IA3" s="47"/>
      <c r="IB3" s="47"/>
      <c r="IC3" s="47"/>
      <c r="ID3" s="47"/>
      <c r="IE3" s="47"/>
      <c r="IF3" s="47"/>
      <c r="IG3" s="47"/>
      <c r="IH3" s="47"/>
      <c r="II3" s="47"/>
      <c r="IJ3" s="47"/>
      <c r="IK3" s="47"/>
      <c r="IL3" s="47"/>
      <c r="IM3" s="47"/>
      <c r="IN3" s="47"/>
      <c r="IO3" s="47"/>
      <c r="IP3" s="47"/>
      <c r="IQ3" s="47"/>
      <c r="IR3" s="47"/>
      <c r="IS3" s="47"/>
      <c r="IT3" s="47"/>
      <c r="IU3" s="47"/>
      <c r="IV3" s="47"/>
      <c r="IW3" s="47"/>
      <c r="IX3" s="47"/>
      <c r="IY3" s="47"/>
      <c r="IZ3" s="47"/>
      <c r="JA3" s="47"/>
      <c r="JB3" s="47"/>
      <c r="JC3" s="47"/>
      <c r="JD3" s="47"/>
      <c r="JE3" s="47"/>
      <c r="JF3" s="47"/>
      <c r="JG3" s="47"/>
      <c r="JH3" s="47"/>
      <c r="JI3" s="47"/>
      <c r="JJ3" s="47"/>
      <c r="JK3" s="47"/>
      <c r="JL3" s="47"/>
      <c r="JM3" s="47"/>
      <c r="JN3" s="47"/>
      <c r="JO3" s="47"/>
      <c r="JP3" s="47"/>
      <c r="JQ3" s="47"/>
      <c r="JR3" s="47"/>
      <c r="JS3" s="47"/>
      <c r="JT3" s="47"/>
      <c r="JU3" s="47"/>
      <c r="JV3" s="47"/>
      <c r="JW3" s="47"/>
      <c r="JX3" s="47"/>
    </row>
    <row r="5" spans="1:284" s="45" customFormat="1">
      <c r="C5" s="45" t="s">
        <v>49</v>
      </c>
      <c r="BE5" s="45" t="s">
        <v>81</v>
      </c>
      <c r="BK5" s="52"/>
    </row>
    <row r="6" spans="1:284">
      <c r="B6" t="s">
        <v>66</v>
      </c>
      <c r="C6" t="s">
        <v>249</v>
      </c>
      <c r="D6">
        <v>931</v>
      </c>
      <c r="E6">
        <v>935</v>
      </c>
      <c r="F6">
        <v>940</v>
      </c>
      <c r="G6" t="s">
        <v>53</v>
      </c>
      <c r="H6" t="s">
        <v>59</v>
      </c>
      <c r="I6" t="s">
        <v>60</v>
      </c>
      <c r="J6" t="s">
        <v>61</v>
      </c>
      <c r="K6" t="s">
        <v>62</v>
      </c>
      <c r="L6" t="s">
        <v>245</v>
      </c>
      <c r="M6" t="s">
        <v>244</v>
      </c>
      <c r="N6" t="s">
        <v>243</v>
      </c>
      <c r="O6" t="s">
        <v>242</v>
      </c>
      <c r="P6" t="s">
        <v>246</v>
      </c>
      <c r="Q6" t="s">
        <v>247</v>
      </c>
      <c r="R6" t="s">
        <v>248</v>
      </c>
      <c r="S6" t="s">
        <v>117</v>
      </c>
      <c r="T6" t="s">
        <v>118</v>
      </c>
      <c r="U6" t="s">
        <v>56</v>
      </c>
      <c r="V6" t="s">
        <v>57</v>
      </c>
      <c r="W6" t="s">
        <v>86</v>
      </c>
      <c r="X6" t="s">
        <v>78</v>
      </c>
      <c r="Y6" t="s">
        <v>79</v>
      </c>
      <c r="Z6" t="s">
        <v>83</v>
      </c>
      <c r="AA6" t="s">
        <v>63</v>
      </c>
      <c r="AB6" t="s">
        <v>84</v>
      </c>
      <c r="AC6" t="s">
        <v>85</v>
      </c>
      <c r="AD6" t="s">
        <v>95</v>
      </c>
      <c r="AE6" t="s">
        <v>96</v>
      </c>
      <c r="AF6" t="s">
        <v>97</v>
      </c>
      <c r="AG6" t="s">
        <v>98</v>
      </c>
      <c r="AH6" t="s">
        <v>54</v>
      </c>
      <c r="AI6" t="s">
        <v>50</v>
      </c>
      <c r="AJ6" t="s">
        <v>55</v>
      </c>
      <c r="AK6" t="s">
        <v>51</v>
      </c>
      <c r="AL6" t="s">
        <v>73</v>
      </c>
      <c r="AM6" t="s">
        <v>74</v>
      </c>
      <c r="AN6" t="s">
        <v>64</v>
      </c>
      <c r="AO6" t="s">
        <v>76</v>
      </c>
      <c r="AP6" t="s">
        <v>75</v>
      </c>
      <c r="AQ6" t="s">
        <v>72</v>
      </c>
      <c r="AR6" t="s">
        <v>52</v>
      </c>
      <c r="AS6" t="s">
        <v>67</v>
      </c>
      <c r="AT6" t="s">
        <v>58</v>
      </c>
      <c r="AU6" t="s">
        <v>77</v>
      </c>
      <c r="AV6" t="s">
        <v>213</v>
      </c>
      <c r="AW6" t="s">
        <v>65</v>
      </c>
      <c r="AX6" t="s">
        <v>797</v>
      </c>
      <c r="AY6" t="s">
        <v>69</v>
      </c>
      <c r="AZ6" t="s">
        <v>68</v>
      </c>
      <c r="BA6" t="s">
        <v>92</v>
      </c>
      <c r="BB6" t="s">
        <v>93</v>
      </c>
      <c r="BC6" t="s">
        <v>94</v>
      </c>
      <c r="BE6">
        <v>1</v>
      </c>
      <c r="BF6">
        <v>2</v>
      </c>
      <c r="BG6">
        <v>3</v>
      </c>
      <c r="BH6">
        <v>4</v>
      </c>
      <c r="BI6">
        <v>5</v>
      </c>
      <c r="BJ6" t="s">
        <v>82</v>
      </c>
      <c r="BK6" s="50" t="s">
        <v>187</v>
      </c>
    </row>
    <row r="7" spans="1:284">
      <c r="A7" s="1">
        <v>42507</v>
      </c>
      <c r="B7" s="41">
        <f>WEEKDAY(A7,2)</f>
        <v>2</v>
      </c>
      <c r="C7" s="39">
        <v>2850.93</v>
      </c>
      <c r="D7" s="39">
        <v>2850.35</v>
      </c>
      <c r="E7" s="39">
        <v>2850.25</v>
      </c>
      <c r="F7" s="39">
        <v>2850.84</v>
      </c>
      <c r="G7" s="39">
        <v>2840.44</v>
      </c>
      <c r="H7" s="39">
        <v>2852.9</v>
      </c>
      <c r="I7" s="39">
        <v>2833.21</v>
      </c>
      <c r="J7" s="39">
        <v>937</v>
      </c>
      <c r="K7" s="39">
        <v>1103</v>
      </c>
      <c r="L7" s="39">
        <v>2839.9</v>
      </c>
      <c r="M7" s="39">
        <v>2841.73</v>
      </c>
      <c r="N7" s="39">
        <v>2843.68</v>
      </c>
      <c r="O7" s="39"/>
      <c r="P7" s="39"/>
      <c r="Q7" s="39"/>
      <c r="R7" s="39"/>
      <c r="U7" s="39">
        <v>2860.32</v>
      </c>
      <c r="V7" s="39">
        <v>2832.46</v>
      </c>
      <c r="W7" s="40">
        <f>LN(U7/V7)</f>
        <v>9.7879146648603439E-3</v>
      </c>
      <c r="X7">
        <f t="shared" ref="X7:X38" si="1">IF(U7=H7,J7,Q7)</f>
        <v>0</v>
      </c>
      <c r="Y7">
        <f t="shared" ref="Y7:Y38" si="2">IF(V7=I7,K7,R7)</f>
        <v>0</v>
      </c>
      <c r="Z7" s="25">
        <f t="shared" ref="Z7:Z70" si="3">(U7-V7)/(C7)</f>
        <v>9.7722497570968524E-3</v>
      </c>
      <c r="AA7" s="25"/>
      <c r="AB7" s="25"/>
      <c r="AC7" s="25"/>
      <c r="AD7" s="25"/>
      <c r="AE7" s="25"/>
      <c r="AF7" s="25">
        <f t="shared" ref="AF7:AF70" si="4">LN(N7/C7)</f>
        <v>-2.5462688110704738E-3</v>
      </c>
      <c r="AG7" s="25"/>
      <c r="AH7" s="25">
        <f t="shared" ref="AH7:AH70" si="5">LN(D7/C7)</f>
        <v>-2.0346308267648813E-4</v>
      </c>
      <c r="AI7" s="25">
        <f t="shared" ref="AI7:AI70" si="6">LN(E7/C7)</f>
        <v>-2.3854710892282975E-4</v>
      </c>
      <c r="AJ7" s="25">
        <f t="shared" ref="AJ7:AJ70" si="7">LN(F7/C7)</f>
        <v>-3.1569144320911662E-5</v>
      </c>
      <c r="AK7" s="25">
        <f t="shared" ref="AK7:AK70" si="8">+LN(G7/C7)</f>
        <v>-3.6862870903830646E-3</v>
      </c>
      <c r="AL7" s="25">
        <f t="shared" ref="AL7:AL70" si="9">LN(H7/I7)</f>
        <v>6.9256763244101441E-3</v>
      </c>
      <c r="AM7" s="25" t="e">
        <f t="shared" ref="AM7:AM70" si="10">LN(O7/P7)</f>
        <v>#DIV/0!</v>
      </c>
      <c r="AN7" s="25">
        <f t="shared" ref="AN7:AN70" si="11">LN(L7/G7)</f>
        <v>-1.9012946465406287E-4</v>
      </c>
      <c r="AO7" s="40"/>
      <c r="AP7" s="40"/>
      <c r="AQ7" s="25">
        <f t="shared" ref="AQ7:AQ70" si="12">LN(M7/L7)</f>
        <v>6.4418135756201631E-4</v>
      </c>
      <c r="AR7" s="25">
        <f t="shared" ref="AR7:AR70" si="13">LN(N7/L7)</f>
        <v>1.3301477439666991E-3</v>
      </c>
      <c r="AS7" s="25">
        <f t="shared" ref="AS7:AS70" si="14">LN(N7/C7)</f>
        <v>-2.5462688110704738E-3</v>
      </c>
      <c r="AT7" s="28">
        <f t="shared" ref="AT7:AT70" si="15">+(G7-I7)/(H7-I7)</f>
        <v>0.3671914677501269</v>
      </c>
      <c r="AU7" s="28" t="e">
        <f t="shared" ref="AU7:AU70" si="16">+(N7-P7)/(O7-P7)</f>
        <v>#DIV/0!</v>
      </c>
      <c r="AV7" s="40">
        <f t="shared" ref="AV7:AV70" si="17">+(N7-V7)/(U7-V7)</f>
        <v>0.40272792534098162</v>
      </c>
      <c r="AW7" s="25">
        <f t="shared" ref="AW7:AW70" si="18">LN(N7/C7)</f>
        <v>-2.5462688110704738E-3</v>
      </c>
      <c r="AX7" s="28">
        <f t="shared" ref="AX7:AX70" si="19">(N7-L7)/(U7-V7)</f>
        <v>0.13567839195978923</v>
      </c>
      <c r="AY7" s="25">
        <f t="shared" ref="AY7:AY70" si="20">LN(G7/I7)</f>
        <v>2.5486252812678559E-3</v>
      </c>
      <c r="AZ7" s="25" t="e">
        <f t="shared" ref="AZ7:AZ70" si="21">LN(N7/P7)</f>
        <v>#DIV/0!</v>
      </c>
      <c r="BA7" s="25">
        <f>0.5</f>
        <v>0.5</v>
      </c>
      <c r="BB7" s="25">
        <f>0</f>
        <v>0</v>
      </c>
      <c r="BC7" s="25">
        <v>0</v>
      </c>
      <c r="BJ7" s="25" t="str">
        <f t="shared" ref="BJ7:BJ70" si="22">IF(MAX(BE7:BI7)=0,"",MAX(BE7:BI7)*AR7)</f>
        <v/>
      </c>
    </row>
    <row r="8" spans="1:284">
      <c r="A8" s="1">
        <v>42508</v>
      </c>
      <c r="B8" s="41">
        <f t="shared" ref="B8:B71" si="23">WEEKDAY(A8,2)</f>
        <v>3</v>
      </c>
      <c r="C8">
        <v>2828.18</v>
      </c>
      <c r="D8">
        <v>2823.57</v>
      </c>
      <c r="E8">
        <v>2824.91</v>
      </c>
      <c r="F8">
        <v>2817.02</v>
      </c>
      <c r="G8">
        <v>2794.29</v>
      </c>
      <c r="H8">
        <v>2828.18</v>
      </c>
      <c r="I8">
        <v>2790.34</v>
      </c>
      <c r="J8">
        <v>930</v>
      </c>
      <c r="K8">
        <v>1111</v>
      </c>
      <c r="L8">
        <v>2790.59</v>
      </c>
      <c r="M8" s="39">
        <v>2790.79</v>
      </c>
      <c r="N8">
        <v>2807.51</v>
      </c>
      <c r="O8">
        <v>2808.84</v>
      </c>
      <c r="P8">
        <v>2781.73</v>
      </c>
      <c r="Q8">
        <v>1458</v>
      </c>
      <c r="R8">
        <v>1434</v>
      </c>
      <c r="U8">
        <v>2828.18</v>
      </c>
      <c r="V8">
        <v>2781.73</v>
      </c>
      <c r="W8" s="40">
        <f t="shared" ref="W8:W71" si="24">LN(U8/V8)</f>
        <v>1.6560358919741114E-2</v>
      </c>
      <c r="X8">
        <f t="shared" si="1"/>
        <v>930</v>
      </c>
      <c r="Y8">
        <f t="shared" si="2"/>
        <v>1434</v>
      </c>
      <c r="Z8" s="25">
        <f t="shared" si="3"/>
        <v>1.6423989986493016E-2</v>
      </c>
      <c r="AA8" s="25">
        <f t="shared" ref="AA8:AA71" si="25">LN(C8/N7)</f>
        <v>-5.4655927986790058E-3</v>
      </c>
      <c r="AB8" s="25">
        <f t="shared" ref="AB8:AB71" si="26">LN(N8/U8)</f>
        <v>-7.3354257189471948E-3</v>
      </c>
      <c r="AC8" s="25">
        <f t="shared" ref="AC8:AC71" si="27">LN(N8/V8)</f>
        <v>9.2249332007938948E-3</v>
      </c>
      <c r="AD8" s="25">
        <f t="shared" ref="AD8:AD71" si="28">LN(U8/C8)</f>
        <v>0</v>
      </c>
      <c r="AE8" s="25">
        <f t="shared" ref="AE8:AE71" si="29">LN(V8/C8)</f>
        <v>-1.6560358919741072E-2</v>
      </c>
      <c r="AF8" s="25">
        <f t="shared" si="4"/>
        <v>-7.3354257189471948E-3</v>
      </c>
      <c r="AG8" s="25">
        <f t="shared" ref="AG8:AG71" si="30">LN(N8/N7)</f>
        <v>-1.2801018517626236E-2</v>
      </c>
      <c r="AH8" s="25">
        <f t="shared" si="5"/>
        <v>-1.6313534825099887E-3</v>
      </c>
      <c r="AI8" s="25">
        <f t="shared" si="6"/>
        <v>-1.1568895470308541E-3</v>
      </c>
      <c r="AJ8" s="25">
        <f t="shared" si="7"/>
        <v>-3.9538066103244713E-3</v>
      </c>
      <c r="AK8" s="25">
        <f t="shared" si="8"/>
        <v>-1.2055345938352455E-2</v>
      </c>
      <c r="AL8" s="25">
        <f t="shared" si="9"/>
        <v>1.3469943023097742E-2</v>
      </c>
      <c r="AM8" s="25">
        <f t="shared" si="10"/>
        <v>9.698550416551802E-3</v>
      </c>
      <c r="AN8" s="25">
        <f t="shared" si="11"/>
        <v>-1.3250062817187613E-3</v>
      </c>
      <c r="AO8" s="40">
        <f t="shared" ref="AO8:AO71" si="31">(C8-I8)/(H8-I8)</f>
        <v>1</v>
      </c>
      <c r="AP8" s="40">
        <f t="shared" ref="AP8:AP71" si="32">(N7-I8)/(H8-I8)</f>
        <v>1.409619450317128</v>
      </c>
      <c r="AQ8" s="25">
        <f t="shared" si="12"/>
        <v>7.166686378124842E-5</v>
      </c>
      <c r="AR8" s="25">
        <f t="shared" si="13"/>
        <v>6.0449265011239062E-3</v>
      </c>
      <c r="AS8" s="25">
        <f t="shared" si="14"/>
        <v>-7.3354257189471948E-3</v>
      </c>
      <c r="AT8" s="28">
        <f t="shared" si="15"/>
        <v>0.1043868921775859</v>
      </c>
      <c r="AU8" s="28">
        <f t="shared" si="16"/>
        <v>0.95094061232018001</v>
      </c>
      <c r="AV8" s="40">
        <f t="shared" si="17"/>
        <v>0.55500538213133044</v>
      </c>
      <c r="AW8" s="25">
        <f t="shared" si="18"/>
        <v>-7.3354257189471948E-3</v>
      </c>
      <c r="AX8" s="28">
        <f t="shared" si="19"/>
        <v>0.36426264800861441</v>
      </c>
      <c r="AY8" s="25">
        <f t="shared" si="20"/>
        <v>1.4145970847452408E-3</v>
      </c>
      <c r="AZ8" s="25">
        <f t="shared" si="21"/>
        <v>9.2249332007938948E-3</v>
      </c>
      <c r="BA8" s="25">
        <f>AV7</f>
        <v>0.40272792534098162</v>
      </c>
      <c r="BB8" s="25">
        <f>AR7</f>
        <v>1.3301477439666991E-3</v>
      </c>
      <c r="BC8" s="25">
        <f>AS7</f>
        <v>-2.5462688110704738E-3</v>
      </c>
      <c r="BD8" s="39">
        <f t="shared" ref="BD8:BD71" si="33">IF(AR7&lt;0,1,0)</f>
        <v>0</v>
      </c>
      <c r="BF8" t="str">
        <f t="shared" ref="BF8:BF71" si="34">IF(B8=2,IF(AV7&lt;0.226,IF(AND(ABS(AA8)&lt;0.03,AO8&lt;0.8),IF(AND(AT8&lt;0.5 &amp; Q7&lt;14),2,1),0),IF(AV7&lt;0.8,IF(AND(AT8&gt;0.2,AK8&gt;-0.03,AA8&gt;-0.01),1,0),0)),"")</f>
        <v/>
      </c>
      <c r="BG8">
        <f t="shared" ref="BG8:BG71" si="35">IF(B8=3,IF(AV7&lt;0.85,IF(AND(K8&gt;942,AT8&gt;0.9),0.25,1)*IF(AR7&lt;-0.004,1,0.5),0),"")</f>
        <v>0.5</v>
      </c>
      <c r="BH8" t="str">
        <f>IF(B8=4,IF(AV7&lt;0.6,IF(AQ8&gt;0,IF(K8&lt;1018,2,1),0),IF(AV7&gt;0.85,IF(AQ8&lt;0,-0.5,0),0)),"")</f>
        <v/>
      </c>
      <c r="BI8" t="str">
        <f t="shared" ref="BI8:BI71" si="36">IF(B8=5,IF(AV7&lt;0.4,IF(AQ8&gt; -0.004,1,0),IF(AV7&lt;0.95,IF(AND(AO8&lt;0.85,AT8&lt;0.95,AQ8&gt;0,K8&lt;1115),0.5,0),0)),"")</f>
        <v/>
      </c>
      <c r="BJ8" s="25">
        <f t="shared" si="22"/>
        <v>3.0224632505619531E-3</v>
      </c>
    </row>
    <row r="9" spans="1:284">
      <c r="A9" s="1">
        <v>42509</v>
      </c>
      <c r="B9" s="41">
        <f t="shared" si="23"/>
        <v>4</v>
      </c>
      <c r="C9">
        <v>2802.31</v>
      </c>
      <c r="D9">
        <v>2805.62</v>
      </c>
      <c r="E9">
        <v>2804.18</v>
      </c>
      <c r="F9">
        <v>2813.91</v>
      </c>
      <c r="G9">
        <v>2819.42</v>
      </c>
      <c r="H9">
        <v>2828.88</v>
      </c>
      <c r="I9">
        <v>2804.63</v>
      </c>
      <c r="J9">
        <v>1035</v>
      </c>
      <c r="K9">
        <v>935</v>
      </c>
      <c r="L9">
        <v>2819.57</v>
      </c>
      <c r="M9" s="39">
        <v>2817.94</v>
      </c>
      <c r="N9">
        <v>2806.91</v>
      </c>
      <c r="O9">
        <v>2824.56</v>
      </c>
      <c r="P9">
        <v>2802.5</v>
      </c>
      <c r="Q9">
        <v>1335</v>
      </c>
      <c r="R9">
        <v>1453</v>
      </c>
      <c r="U9">
        <v>2828.88</v>
      </c>
      <c r="V9">
        <v>2802.5</v>
      </c>
      <c r="W9" s="40">
        <f t="shared" si="24"/>
        <v>9.3689976401087303E-3</v>
      </c>
      <c r="X9">
        <f t="shared" si="1"/>
        <v>1035</v>
      </c>
      <c r="Y9">
        <f t="shared" si="2"/>
        <v>1453</v>
      </c>
      <c r="Z9" s="25">
        <f t="shared" si="3"/>
        <v>9.4136623000310848E-3</v>
      </c>
      <c r="AA9" s="25">
        <f t="shared" si="25"/>
        <v>-1.8538924562039923E-3</v>
      </c>
      <c r="AB9" s="25">
        <f t="shared" si="26"/>
        <v>-7.7966394389525889E-3</v>
      </c>
      <c r="AC9" s="25">
        <f t="shared" si="27"/>
        <v>1.5723582011561623E-3</v>
      </c>
      <c r="AD9" s="25">
        <f t="shared" si="28"/>
        <v>9.436796548572244E-3</v>
      </c>
      <c r="AE9" s="25">
        <f t="shared" si="29"/>
        <v>6.7798908463624792E-5</v>
      </c>
      <c r="AF9" s="25">
        <f t="shared" si="4"/>
        <v>1.6401571096197848E-3</v>
      </c>
      <c r="AG9" s="25">
        <f t="shared" si="30"/>
        <v>-2.1373534658417442E-4</v>
      </c>
      <c r="AH9" s="25">
        <f t="shared" si="5"/>
        <v>1.1804713626514458E-3</v>
      </c>
      <c r="AI9" s="25">
        <f t="shared" si="6"/>
        <v>6.6708406484132336E-4</v>
      </c>
      <c r="AJ9" s="25">
        <f t="shared" si="7"/>
        <v>4.1308981825869595E-3</v>
      </c>
      <c r="AK9" s="25">
        <f t="shared" si="8"/>
        <v>6.0871129816945152E-3</v>
      </c>
      <c r="AL9" s="25">
        <f t="shared" si="9"/>
        <v>8.6092506385391423E-3</v>
      </c>
      <c r="AM9" s="25">
        <f t="shared" si="10"/>
        <v>7.8407242912016187E-3</v>
      </c>
      <c r="AN9" s="25">
        <f t="shared" si="11"/>
        <v>5.3201016506747962E-5</v>
      </c>
      <c r="AO9" s="40">
        <f t="shared" si="31"/>
        <v>-9.5670103092790254E-2</v>
      </c>
      <c r="AP9" s="40">
        <f t="shared" si="32"/>
        <v>0.11876288659794265</v>
      </c>
      <c r="AQ9" s="25">
        <f t="shared" si="12"/>
        <v>-5.7826950033689883E-4</v>
      </c>
      <c r="AR9" s="25">
        <f t="shared" si="13"/>
        <v>-4.5001568885813751E-3</v>
      </c>
      <c r="AS9" s="25">
        <f t="shared" si="14"/>
        <v>1.6401571096197848E-3</v>
      </c>
      <c r="AT9" s="28">
        <f t="shared" si="15"/>
        <v>0.60989690721649337</v>
      </c>
      <c r="AU9" s="28">
        <f t="shared" si="16"/>
        <v>0.19990933816862491</v>
      </c>
      <c r="AV9" s="40">
        <f t="shared" si="17"/>
        <v>0.16717210007580879</v>
      </c>
      <c r="AW9" s="25">
        <f t="shared" si="18"/>
        <v>1.6401571096197848E-3</v>
      </c>
      <c r="AX9" s="28">
        <f t="shared" si="19"/>
        <v>-0.47990902198636304</v>
      </c>
      <c r="AY9" s="25">
        <f t="shared" si="20"/>
        <v>5.2595670716612192E-3</v>
      </c>
      <c r="AZ9" s="25">
        <f t="shared" si="21"/>
        <v>1.5723582011561623E-3</v>
      </c>
      <c r="BA9" s="25">
        <f t="shared" ref="BA9:BA72" si="37">AV8</f>
        <v>0.55500538213133044</v>
      </c>
      <c r="BB9" s="25">
        <f t="shared" ref="BB9:BB72" si="38">AR8</f>
        <v>6.0449265011239062E-3</v>
      </c>
      <c r="BC9" s="25">
        <f t="shared" ref="BC9:BC72" si="39">AS8</f>
        <v>-7.3354257189471948E-3</v>
      </c>
      <c r="BD9" s="39">
        <f t="shared" si="33"/>
        <v>0</v>
      </c>
      <c r="BF9" t="str">
        <f t="shared" si="34"/>
        <v/>
      </c>
      <c r="BG9" t="str">
        <f t="shared" si="35"/>
        <v/>
      </c>
      <c r="BH9">
        <f t="shared" ref="BH9:BH72" si="40">IF(B9=4,IF(AV8&lt;0.6,IF(AQ9&gt;=0,IF(K9&lt;1018,2,1),0),IF(AV8&gt;0.85,IF(AQ9&lt;=0,-0.5,0),0)),"")</f>
        <v>0</v>
      </c>
      <c r="BI9" t="str">
        <f t="shared" si="36"/>
        <v/>
      </c>
      <c r="BJ9" s="25" t="str">
        <f t="shared" si="22"/>
        <v/>
      </c>
    </row>
    <row r="10" spans="1:284">
      <c r="A10" s="1">
        <v>42510</v>
      </c>
      <c r="B10" s="41">
        <f t="shared" si="23"/>
        <v>5</v>
      </c>
      <c r="C10">
        <v>2792.89</v>
      </c>
      <c r="D10">
        <v>2785.72</v>
      </c>
      <c r="E10">
        <v>2789.35</v>
      </c>
      <c r="F10">
        <v>2797.54</v>
      </c>
      <c r="G10">
        <v>2809.72</v>
      </c>
      <c r="H10">
        <v>2816.49</v>
      </c>
      <c r="I10">
        <v>2785.72</v>
      </c>
      <c r="J10">
        <v>943</v>
      </c>
      <c r="K10">
        <v>931</v>
      </c>
      <c r="L10">
        <v>2812.53</v>
      </c>
      <c r="M10" s="39">
        <v>2809.38</v>
      </c>
      <c r="N10">
        <v>2825.48</v>
      </c>
      <c r="O10">
        <v>2825.48</v>
      </c>
      <c r="P10">
        <v>2797.29</v>
      </c>
      <c r="Q10">
        <v>1500</v>
      </c>
      <c r="R10">
        <v>1343</v>
      </c>
      <c r="U10">
        <v>2825.48</v>
      </c>
      <c r="V10">
        <v>2797.29</v>
      </c>
      <c r="W10" s="40">
        <f t="shared" si="24"/>
        <v>1.0027170307359735E-2</v>
      </c>
      <c r="X10">
        <f t="shared" si="1"/>
        <v>1500</v>
      </c>
      <c r="Y10">
        <f t="shared" si="2"/>
        <v>1343</v>
      </c>
      <c r="Z10" s="25">
        <f t="shared" si="3"/>
        <v>1.0093487391196952E-2</v>
      </c>
      <c r="AA10" s="25">
        <f t="shared" si="25"/>
        <v>-5.0073321525940153E-3</v>
      </c>
      <c r="AB10" s="25">
        <f t="shared" si="26"/>
        <v>0</v>
      </c>
      <c r="AC10" s="25">
        <f t="shared" si="27"/>
        <v>1.0027170307359735E-2</v>
      </c>
      <c r="AD10" s="25">
        <f t="shared" si="28"/>
        <v>1.1601359656764136E-2</v>
      </c>
      <c r="AE10" s="25">
        <f t="shared" si="29"/>
        <v>1.574189349404419E-3</v>
      </c>
      <c r="AF10" s="25">
        <f t="shared" si="4"/>
        <v>1.1601359656764136E-2</v>
      </c>
      <c r="AG10" s="25">
        <f t="shared" si="30"/>
        <v>6.5940275041700813E-3</v>
      </c>
      <c r="AH10" s="25">
        <f t="shared" si="5"/>
        <v>-2.5705342184049775E-3</v>
      </c>
      <c r="AI10" s="25">
        <f t="shared" si="6"/>
        <v>-1.2683082327304743E-3</v>
      </c>
      <c r="AJ10" s="25">
        <f t="shared" si="7"/>
        <v>1.6635575697671629E-3</v>
      </c>
      <c r="AK10" s="25">
        <f t="shared" si="8"/>
        <v>6.0079322399944311E-3</v>
      </c>
      <c r="AL10" s="25">
        <f t="shared" si="9"/>
        <v>1.0985061046046268E-2</v>
      </c>
      <c r="AM10" s="25">
        <f t="shared" si="10"/>
        <v>1.0027170307359735E-2</v>
      </c>
      <c r="AN10" s="25">
        <f t="shared" si="11"/>
        <v>9.9959988758230246E-4</v>
      </c>
      <c r="AO10" s="40">
        <f t="shared" si="31"/>
        <v>0.2330191745206395</v>
      </c>
      <c r="AP10" s="40">
        <f t="shared" si="32"/>
        <v>0.68865778355541329</v>
      </c>
      <c r="AQ10" s="25">
        <f t="shared" si="12"/>
        <v>-1.1206157087688185E-3</v>
      </c>
      <c r="AR10" s="25">
        <f t="shared" si="13"/>
        <v>4.5938275291874022E-3</v>
      </c>
      <c r="AS10" s="25">
        <f t="shared" si="14"/>
        <v>1.1601359656764136E-2</v>
      </c>
      <c r="AT10" s="28">
        <f t="shared" si="15"/>
        <v>0.77998050048748824</v>
      </c>
      <c r="AU10" s="28">
        <f t="shared" si="16"/>
        <v>1</v>
      </c>
      <c r="AV10" s="40">
        <f t="shared" si="17"/>
        <v>1</v>
      </c>
      <c r="AW10" s="25">
        <f t="shared" si="18"/>
        <v>1.1601359656764136E-2</v>
      </c>
      <c r="AX10" s="28">
        <f t="shared" si="19"/>
        <v>0.45938275984390892</v>
      </c>
      <c r="AY10" s="25">
        <f t="shared" si="20"/>
        <v>8.5784664583993565E-3</v>
      </c>
      <c r="AZ10" s="25">
        <f t="shared" si="21"/>
        <v>1.0027170307359735E-2</v>
      </c>
      <c r="BA10" s="25">
        <f t="shared" si="37"/>
        <v>0.16717210007580879</v>
      </c>
      <c r="BB10" s="25">
        <f t="shared" si="38"/>
        <v>-4.5001568885813751E-3</v>
      </c>
      <c r="BC10" s="25">
        <f t="shared" si="39"/>
        <v>1.6401571096197848E-3</v>
      </c>
      <c r="BD10" s="39">
        <f t="shared" si="33"/>
        <v>1</v>
      </c>
      <c r="BF10" t="str">
        <f t="shared" si="34"/>
        <v/>
      </c>
      <c r="BG10" t="str">
        <f t="shared" si="35"/>
        <v/>
      </c>
      <c r="BH10" t="str">
        <f t="shared" si="40"/>
        <v/>
      </c>
      <c r="BI10">
        <f t="shared" si="36"/>
        <v>1</v>
      </c>
      <c r="BJ10" s="25">
        <f t="shared" si="22"/>
        <v>4.5938275291874022E-3</v>
      </c>
    </row>
    <row r="11" spans="1:284">
      <c r="A11" s="1">
        <v>42513</v>
      </c>
      <c r="B11" s="41">
        <f t="shared" si="23"/>
        <v>1</v>
      </c>
      <c r="C11">
        <v>2826.31</v>
      </c>
      <c r="D11">
        <v>2829.93</v>
      </c>
      <c r="E11">
        <v>2835.15</v>
      </c>
      <c r="F11">
        <v>2835.95</v>
      </c>
      <c r="G11">
        <v>2840.27</v>
      </c>
      <c r="H11">
        <v>2847.53</v>
      </c>
      <c r="I11">
        <v>2826.31</v>
      </c>
      <c r="J11">
        <v>1012</v>
      </c>
      <c r="K11">
        <v>930</v>
      </c>
      <c r="L11">
        <v>2841.67</v>
      </c>
      <c r="M11" s="39">
        <v>2843.36</v>
      </c>
      <c r="N11">
        <v>2843.59</v>
      </c>
      <c r="O11">
        <v>2843.84</v>
      </c>
      <c r="P11">
        <v>2830.31</v>
      </c>
      <c r="Q11">
        <v>1459</v>
      </c>
      <c r="R11">
        <v>1402</v>
      </c>
      <c r="U11">
        <v>2847.53</v>
      </c>
      <c r="V11">
        <v>2826.31</v>
      </c>
      <c r="W11" s="40">
        <f t="shared" si="24"/>
        <v>7.4799779120598283E-3</v>
      </c>
      <c r="X11">
        <f t="shared" si="1"/>
        <v>1012</v>
      </c>
      <c r="Y11">
        <f t="shared" si="2"/>
        <v>930</v>
      </c>
      <c r="Z11" s="25">
        <f t="shared" si="3"/>
        <v>7.5080228283522527E-3</v>
      </c>
      <c r="AA11" s="25">
        <f t="shared" si="25"/>
        <v>2.9371225964403919E-4</v>
      </c>
      <c r="AB11" s="25">
        <f t="shared" si="26"/>
        <v>-1.3846134432118115E-3</v>
      </c>
      <c r="AC11" s="25">
        <f t="shared" si="27"/>
        <v>6.095364468848021E-3</v>
      </c>
      <c r="AD11" s="25">
        <f t="shared" si="28"/>
        <v>7.4799779120598283E-3</v>
      </c>
      <c r="AE11" s="25">
        <f t="shared" si="29"/>
        <v>0</v>
      </c>
      <c r="AF11" s="25">
        <f t="shared" si="4"/>
        <v>6.095364468848021E-3</v>
      </c>
      <c r="AG11" s="25">
        <f t="shared" si="30"/>
        <v>6.3890767284921516E-3</v>
      </c>
      <c r="AH11" s="25">
        <f t="shared" si="5"/>
        <v>1.2800024377509624E-3</v>
      </c>
      <c r="AI11" s="25">
        <f t="shared" si="6"/>
        <v>3.1228719037897203E-3</v>
      </c>
      <c r="AJ11" s="25">
        <f t="shared" si="7"/>
        <v>3.4050041198699622E-3</v>
      </c>
      <c r="AK11" s="25">
        <f t="shared" si="8"/>
        <v>4.9271441475952724E-3</v>
      </c>
      <c r="AL11" s="25">
        <f t="shared" si="9"/>
        <v>7.4799779120598283E-3</v>
      </c>
      <c r="AM11" s="25">
        <f t="shared" si="10"/>
        <v>4.7690052759220098E-3</v>
      </c>
      <c r="AN11" s="25">
        <f t="shared" si="11"/>
        <v>4.9278944456698835E-4</v>
      </c>
      <c r="AO11" s="40">
        <f t="shared" si="31"/>
        <v>0</v>
      </c>
      <c r="AP11" s="40">
        <f t="shared" si="32"/>
        <v>-3.9114043355321267E-2</v>
      </c>
      <c r="AQ11" s="25">
        <f t="shared" si="12"/>
        <v>5.945439337284072E-4</v>
      </c>
      <c r="AR11" s="25">
        <f t="shared" si="13"/>
        <v>6.7543087668584531E-4</v>
      </c>
      <c r="AS11" s="25">
        <f t="shared" si="14"/>
        <v>6.095364468848021E-3</v>
      </c>
      <c r="AT11" s="28">
        <f t="shared" si="15"/>
        <v>0.657869934024499</v>
      </c>
      <c r="AU11" s="28">
        <f t="shared" si="16"/>
        <v>0.98152254249815252</v>
      </c>
      <c r="AV11" s="40">
        <f t="shared" si="17"/>
        <v>0.81432610744580547</v>
      </c>
      <c r="AW11" s="25">
        <f t="shared" si="18"/>
        <v>6.095364468848021E-3</v>
      </c>
      <c r="AX11" s="28">
        <f t="shared" si="19"/>
        <v>9.0480678605091874E-2</v>
      </c>
      <c r="AY11" s="25">
        <f t="shared" si="20"/>
        <v>4.9271441475952724E-3</v>
      </c>
      <c r="AZ11" s="25">
        <f t="shared" si="21"/>
        <v>4.681092105945096E-3</v>
      </c>
      <c r="BA11" s="25">
        <f t="shared" si="37"/>
        <v>1</v>
      </c>
      <c r="BB11" s="25">
        <f t="shared" si="38"/>
        <v>4.5938275291874022E-3</v>
      </c>
      <c r="BC11" s="25">
        <f t="shared" si="39"/>
        <v>1.1601359656764136E-2</v>
      </c>
      <c r="BD11" s="39">
        <f t="shared" si="33"/>
        <v>0</v>
      </c>
      <c r="BF11" t="str">
        <f t="shared" si="34"/>
        <v/>
      </c>
      <c r="BG11" t="str">
        <f t="shared" si="35"/>
        <v/>
      </c>
      <c r="BH11" t="str">
        <f t="shared" si="40"/>
        <v/>
      </c>
      <c r="BI11" t="str">
        <f t="shared" si="36"/>
        <v/>
      </c>
      <c r="BJ11" s="25" t="str">
        <f t="shared" si="22"/>
        <v/>
      </c>
    </row>
    <row r="12" spans="1:284">
      <c r="A12" s="1">
        <v>42514</v>
      </c>
      <c r="B12" s="41">
        <f t="shared" si="23"/>
        <v>2</v>
      </c>
      <c r="C12">
        <v>2839.68</v>
      </c>
      <c r="D12">
        <v>2835.81</v>
      </c>
      <c r="E12">
        <v>2833.11</v>
      </c>
      <c r="F12">
        <v>2833.59</v>
      </c>
      <c r="G12">
        <v>2821.79</v>
      </c>
      <c r="H12">
        <v>2839.68</v>
      </c>
      <c r="I12">
        <v>2813.99</v>
      </c>
      <c r="J12">
        <v>931</v>
      </c>
      <c r="K12">
        <v>1103</v>
      </c>
      <c r="L12">
        <v>2820.54</v>
      </c>
      <c r="M12" s="39">
        <v>2818.71</v>
      </c>
      <c r="N12">
        <v>2821.67</v>
      </c>
      <c r="O12">
        <v>2823.95</v>
      </c>
      <c r="P12">
        <v>2807.79</v>
      </c>
      <c r="Q12">
        <v>1434</v>
      </c>
      <c r="R12">
        <v>1405</v>
      </c>
      <c r="U12">
        <v>2839.68</v>
      </c>
      <c r="V12">
        <v>2807.79</v>
      </c>
      <c r="W12" s="40">
        <f t="shared" si="24"/>
        <v>1.1293672726211146E-2</v>
      </c>
      <c r="X12">
        <f t="shared" si="1"/>
        <v>931</v>
      </c>
      <c r="Y12">
        <f t="shared" si="2"/>
        <v>1405</v>
      </c>
      <c r="Z12" s="25">
        <f t="shared" si="3"/>
        <v>1.123013860716696E-2</v>
      </c>
      <c r="AA12" s="25">
        <f t="shared" si="25"/>
        <v>-1.3759686296435721E-3</v>
      </c>
      <c r="AB12" s="25">
        <f t="shared" si="26"/>
        <v>-6.3624615171531725E-3</v>
      </c>
      <c r="AC12" s="25">
        <f t="shared" si="27"/>
        <v>4.9312112090578921E-3</v>
      </c>
      <c r="AD12" s="25">
        <f t="shared" si="28"/>
        <v>0</v>
      </c>
      <c r="AE12" s="25">
        <f t="shared" si="29"/>
        <v>-1.129367272621111E-2</v>
      </c>
      <c r="AF12" s="25">
        <f t="shared" si="4"/>
        <v>-6.3624615171531725E-3</v>
      </c>
      <c r="AG12" s="25">
        <f t="shared" si="30"/>
        <v>-7.738430146796739E-3</v>
      </c>
      <c r="AH12" s="25">
        <f t="shared" si="5"/>
        <v>-1.3637591114768757E-3</v>
      </c>
      <c r="AI12" s="25">
        <f t="shared" si="6"/>
        <v>-2.3163215763411689E-3</v>
      </c>
      <c r="AJ12" s="25">
        <f t="shared" si="7"/>
        <v>-2.1469108077640741E-3</v>
      </c>
      <c r="AK12" s="25">
        <f t="shared" si="8"/>
        <v>-6.3199344149790634E-3</v>
      </c>
      <c r="AL12" s="25">
        <f t="shared" si="9"/>
        <v>9.087964742739903E-3</v>
      </c>
      <c r="AM12" s="25">
        <f t="shared" si="10"/>
        <v>5.7389170496754431E-3</v>
      </c>
      <c r="AN12" s="25">
        <f t="shared" si="11"/>
        <v>-4.4307937339716446E-4</v>
      </c>
      <c r="AO12" s="40">
        <f t="shared" si="31"/>
        <v>1</v>
      </c>
      <c r="AP12" s="40">
        <f t="shared" si="32"/>
        <v>1.1521992993382757</v>
      </c>
      <c r="AQ12" s="25">
        <f t="shared" si="12"/>
        <v>-6.4902249917547403E-4</v>
      </c>
      <c r="AR12" s="25">
        <f t="shared" si="13"/>
        <v>4.0055227122296155E-4</v>
      </c>
      <c r="AS12" s="25">
        <f t="shared" si="14"/>
        <v>-6.3624615171531725E-3</v>
      </c>
      <c r="AT12" s="28">
        <f t="shared" si="15"/>
        <v>0.30362008563644083</v>
      </c>
      <c r="AU12" s="28">
        <f t="shared" si="16"/>
        <v>0.85891089108912344</v>
      </c>
      <c r="AV12" s="40">
        <f t="shared" si="17"/>
        <v>0.43524615867043476</v>
      </c>
      <c r="AW12" s="25">
        <f t="shared" si="18"/>
        <v>-6.3624615171531725E-3</v>
      </c>
      <c r="AX12" s="28">
        <f t="shared" si="19"/>
        <v>3.5434305424901648E-2</v>
      </c>
      <c r="AY12" s="25">
        <f t="shared" si="20"/>
        <v>2.7680303277610404E-3</v>
      </c>
      <c r="AZ12" s="25">
        <f t="shared" si="21"/>
        <v>4.9312112090578921E-3</v>
      </c>
      <c r="BA12" s="25">
        <f t="shared" si="37"/>
        <v>0.81432610744580547</v>
      </c>
      <c r="BB12" s="25">
        <f t="shared" si="38"/>
        <v>6.7543087668584531E-4</v>
      </c>
      <c r="BC12" s="25">
        <f t="shared" si="39"/>
        <v>6.095364468848021E-3</v>
      </c>
      <c r="BD12" s="39">
        <f t="shared" si="33"/>
        <v>0</v>
      </c>
      <c r="BF12">
        <f t="shared" si="34"/>
        <v>0</v>
      </c>
      <c r="BG12" t="str">
        <f t="shared" si="35"/>
        <v/>
      </c>
      <c r="BH12" t="str">
        <f t="shared" si="40"/>
        <v/>
      </c>
      <c r="BI12" t="str">
        <f t="shared" si="36"/>
        <v/>
      </c>
      <c r="BJ12" s="25" t="str">
        <f t="shared" si="22"/>
        <v/>
      </c>
    </row>
    <row r="13" spans="1:284">
      <c r="A13" s="1">
        <v>42515</v>
      </c>
      <c r="B13" s="41">
        <f t="shared" si="23"/>
        <v>3</v>
      </c>
      <c r="C13">
        <v>2835.03</v>
      </c>
      <c r="D13">
        <v>2838.46</v>
      </c>
      <c r="E13">
        <v>2836.36</v>
      </c>
      <c r="F13">
        <v>2832.64</v>
      </c>
      <c r="G13">
        <v>2829.33</v>
      </c>
      <c r="H13">
        <v>2843.09</v>
      </c>
      <c r="I13">
        <v>2827.83</v>
      </c>
      <c r="J13">
        <v>952</v>
      </c>
      <c r="K13">
        <v>1121</v>
      </c>
      <c r="L13">
        <v>2830.03</v>
      </c>
      <c r="M13" s="39">
        <v>2827.09</v>
      </c>
      <c r="N13">
        <v>2815.09</v>
      </c>
      <c r="O13">
        <v>2830.03</v>
      </c>
      <c r="P13">
        <v>2807.75</v>
      </c>
      <c r="Q13">
        <v>1301</v>
      </c>
      <c r="R13">
        <v>1402</v>
      </c>
      <c r="U13">
        <v>2843.17</v>
      </c>
      <c r="V13">
        <v>2807.75</v>
      </c>
      <c r="W13" s="40">
        <f t="shared" si="24"/>
        <v>1.25361760102966E-2</v>
      </c>
      <c r="X13">
        <f t="shared" si="1"/>
        <v>1301</v>
      </c>
      <c r="Y13">
        <f t="shared" si="2"/>
        <v>1402</v>
      </c>
      <c r="Z13" s="25">
        <f t="shared" si="3"/>
        <v>1.2493694952081661E-2</v>
      </c>
      <c r="AA13" s="25">
        <f t="shared" si="25"/>
        <v>4.7236108831086761E-3</v>
      </c>
      <c r="AB13" s="25">
        <f t="shared" si="26"/>
        <v>-9.9253942099143521E-3</v>
      </c>
      <c r="AC13" s="25">
        <f t="shared" si="27"/>
        <v>2.6107818003822348E-3</v>
      </c>
      <c r="AD13" s="25">
        <f t="shared" si="28"/>
        <v>2.8671077369967104E-3</v>
      </c>
      <c r="AE13" s="25">
        <f t="shared" si="29"/>
        <v>-9.6690682732999966E-3</v>
      </c>
      <c r="AF13" s="25">
        <f t="shared" si="4"/>
        <v>-7.0582864729177236E-3</v>
      </c>
      <c r="AG13" s="25">
        <f t="shared" si="30"/>
        <v>-2.3346755898089127E-3</v>
      </c>
      <c r="AH13" s="25">
        <f t="shared" si="5"/>
        <v>1.2091324450695115E-3</v>
      </c>
      <c r="AI13" s="25">
        <f t="shared" si="6"/>
        <v>4.6902083065400354E-4</v>
      </c>
      <c r="AJ13" s="25">
        <f t="shared" si="7"/>
        <v>-8.4338013387000527E-4</v>
      </c>
      <c r="AK13" s="25">
        <f t="shared" si="8"/>
        <v>-2.0125846252660685E-3</v>
      </c>
      <c r="AL13" s="25">
        <f t="shared" si="9"/>
        <v>5.3818557951826858E-3</v>
      </c>
      <c r="AM13" s="25">
        <f t="shared" si="10"/>
        <v>7.9038614446646921E-3</v>
      </c>
      <c r="AN13" s="25">
        <f t="shared" si="11"/>
        <v>2.473777966308139E-4</v>
      </c>
      <c r="AO13" s="40">
        <f t="shared" si="31"/>
        <v>0.47182175622543709</v>
      </c>
      <c r="AP13" s="40">
        <f t="shared" si="32"/>
        <v>-0.4036697247706269</v>
      </c>
      <c r="AQ13" s="25">
        <f t="shared" si="12"/>
        <v>-1.039398232558477E-3</v>
      </c>
      <c r="AR13" s="25">
        <f t="shared" si="13"/>
        <v>-5.2930796442823055E-3</v>
      </c>
      <c r="AS13" s="25">
        <f t="shared" si="14"/>
        <v>-7.0582864729177236E-3</v>
      </c>
      <c r="AT13" s="28">
        <f t="shared" si="15"/>
        <v>9.8296199213629004E-2</v>
      </c>
      <c r="AU13" s="28">
        <f t="shared" si="16"/>
        <v>0.32944344703770556</v>
      </c>
      <c r="AV13" s="40">
        <f t="shared" si="17"/>
        <v>0.20722755505364571</v>
      </c>
      <c r="AW13" s="25">
        <f t="shared" si="18"/>
        <v>-7.0582864729177236E-3</v>
      </c>
      <c r="AX13" s="28">
        <f t="shared" si="19"/>
        <v>-0.42179559570863984</v>
      </c>
      <c r="AY13" s="25">
        <f t="shared" si="20"/>
        <v>5.3030143575664946E-4</v>
      </c>
      <c r="AZ13" s="25">
        <f t="shared" si="21"/>
        <v>2.6107818003822348E-3</v>
      </c>
      <c r="BA13" s="25">
        <f t="shared" si="37"/>
        <v>0.43524615867043476</v>
      </c>
      <c r="BB13" s="25">
        <f t="shared" si="38"/>
        <v>4.0055227122296155E-4</v>
      </c>
      <c r="BC13" s="25">
        <f t="shared" si="39"/>
        <v>-6.3624615171531725E-3</v>
      </c>
      <c r="BD13" s="39">
        <f t="shared" si="33"/>
        <v>0</v>
      </c>
      <c r="BF13" t="str">
        <f t="shared" si="34"/>
        <v/>
      </c>
      <c r="BG13">
        <f t="shared" si="35"/>
        <v>0.5</v>
      </c>
      <c r="BH13" t="str">
        <f t="shared" si="40"/>
        <v/>
      </c>
      <c r="BI13" t="str">
        <f t="shared" si="36"/>
        <v/>
      </c>
      <c r="BJ13" s="25">
        <f t="shared" si="22"/>
        <v>-2.6465398221411527E-3</v>
      </c>
    </row>
    <row r="14" spans="1:284">
      <c r="A14" s="1">
        <v>42516</v>
      </c>
      <c r="B14" s="41">
        <f t="shared" si="23"/>
        <v>4</v>
      </c>
      <c r="C14">
        <v>2813.54</v>
      </c>
      <c r="D14">
        <v>2814.01</v>
      </c>
      <c r="E14">
        <v>2817.17</v>
      </c>
      <c r="F14">
        <v>2822.37</v>
      </c>
      <c r="G14">
        <v>2787.72</v>
      </c>
      <c r="H14">
        <v>2827.09</v>
      </c>
      <c r="I14">
        <v>2781.1</v>
      </c>
      <c r="J14">
        <v>942</v>
      </c>
      <c r="K14">
        <v>1154</v>
      </c>
      <c r="L14">
        <v>2787.6</v>
      </c>
      <c r="M14" s="39">
        <v>2787.62</v>
      </c>
      <c r="N14">
        <v>2822.44</v>
      </c>
      <c r="O14">
        <v>2822.44</v>
      </c>
      <c r="P14">
        <v>2785.74</v>
      </c>
      <c r="Q14">
        <v>1500</v>
      </c>
      <c r="R14">
        <v>1308</v>
      </c>
      <c r="U14">
        <v>2827.09</v>
      </c>
      <c r="V14">
        <v>2780.76</v>
      </c>
      <c r="W14" s="40">
        <f t="shared" si="24"/>
        <v>1.6523642437461863E-2</v>
      </c>
      <c r="X14">
        <f t="shared" si="1"/>
        <v>942</v>
      </c>
      <c r="Y14">
        <f t="shared" si="2"/>
        <v>1308</v>
      </c>
      <c r="Z14" s="25">
        <f t="shared" si="3"/>
        <v>1.6466799832239785E-2</v>
      </c>
      <c r="AA14" s="25">
        <f t="shared" si="25"/>
        <v>-5.5075570402761756E-4</v>
      </c>
      <c r="AB14" s="25">
        <f t="shared" si="26"/>
        <v>-1.6461550076051319E-3</v>
      </c>
      <c r="AC14" s="25">
        <f t="shared" si="27"/>
        <v>1.4877487429856682E-2</v>
      </c>
      <c r="AD14" s="25">
        <f t="shared" si="28"/>
        <v>4.8044371157516096E-3</v>
      </c>
      <c r="AE14" s="25">
        <f t="shared" si="29"/>
        <v>-1.1719205321710262E-2</v>
      </c>
      <c r="AF14" s="25">
        <f t="shared" si="4"/>
        <v>3.1582821081463579E-3</v>
      </c>
      <c r="AG14" s="25">
        <f t="shared" si="30"/>
        <v>2.6075264041188154E-3</v>
      </c>
      <c r="AH14" s="25">
        <f t="shared" si="5"/>
        <v>1.6703538879014131E-4</v>
      </c>
      <c r="AI14" s="25">
        <f t="shared" si="6"/>
        <v>1.2893580038359895E-3</v>
      </c>
      <c r="AJ14" s="25">
        <f t="shared" si="7"/>
        <v>3.1334805647804448E-3</v>
      </c>
      <c r="AK14" s="25">
        <f t="shared" si="8"/>
        <v>-9.2194195186265284E-3</v>
      </c>
      <c r="AL14" s="25">
        <f t="shared" si="9"/>
        <v>1.6401381179385121E-2</v>
      </c>
      <c r="AM14" s="25">
        <f t="shared" si="10"/>
        <v>1.3088211824494265E-2</v>
      </c>
      <c r="AN14" s="25">
        <f t="shared" si="11"/>
        <v>-4.3046856509890506E-5</v>
      </c>
      <c r="AO14" s="40">
        <f t="shared" si="31"/>
        <v>0.70537073276799056</v>
      </c>
      <c r="AP14" s="40">
        <f t="shared" si="32"/>
        <v>0.73907371167645275</v>
      </c>
      <c r="AQ14" s="25">
        <f t="shared" si="12"/>
        <v>7.1746047690517145E-6</v>
      </c>
      <c r="AR14" s="25">
        <f t="shared" si="13"/>
        <v>1.2420748483282866E-2</v>
      </c>
      <c r="AS14" s="25">
        <f t="shared" si="14"/>
        <v>3.1582821081463579E-3</v>
      </c>
      <c r="AT14" s="28">
        <f t="shared" si="15"/>
        <v>0.14394433572515453</v>
      </c>
      <c r="AU14" s="28">
        <f t="shared" si="16"/>
        <v>1</v>
      </c>
      <c r="AV14" s="40">
        <f t="shared" si="17"/>
        <v>0.89963306712712932</v>
      </c>
      <c r="AW14" s="25">
        <f t="shared" si="18"/>
        <v>3.1582821081463579E-3</v>
      </c>
      <c r="AX14" s="28">
        <f t="shared" si="19"/>
        <v>0.75199654651414205</v>
      </c>
      <c r="AY14" s="25">
        <f t="shared" si="20"/>
        <v>2.3775245450071304E-3</v>
      </c>
      <c r="AZ14" s="25">
        <f t="shared" si="21"/>
        <v>1.3088211824494265E-2</v>
      </c>
      <c r="BA14" s="25">
        <f t="shared" si="37"/>
        <v>0.20722755505364571</v>
      </c>
      <c r="BB14" s="25">
        <f t="shared" si="38"/>
        <v>-5.2930796442823055E-3</v>
      </c>
      <c r="BC14" s="25">
        <f t="shared" si="39"/>
        <v>-7.0582864729177236E-3</v>
      </c>
      <c r="BD14" s="39">
        <f t="shared" si="33"/>
        <v>1</v>
      </c>
      <c r="BF14" t="str">
        <f t="shared" si="34"/>
        <v/>
      </c>
      <c r="BG14" t="str">
        <f t="shared" si="35"/>
        <v/>
      </c>
      <c r="BH14">
        <f t="shared" si="40"/>
        <v>1</v>
      </c>
      <c r="BI14" t="str">
        <f t="shared" si="36"/>
        <v/>
      </c>
      <c r="BJ14" s="25">
        <f t="shared" si="22"/>
        <v>1.2420748483282866E-2</v>
      </c>
    </row>
    <row r="15" spans="1:284">
      <c r="A15" s="1">
        <v>42517</v>
      </c>
      <c r="B15" s="41">
        <f t="shared" si="23"/>
        <v>5</v>
      </c>
      <c r="C15">
        <v>2817.97</v>
      </c>
      <c r="D15">
        <v>2815.48</v>
      </c>
      <c r="E15">
        <v>2815.08</v>
      </c>
      <c r="F15">
        <v>2813.21</v>
      </c>
      <c r="G15">
        <v>2814.03</v>
      </c>
      <c r="H15">
        <v>2824.52</v>
      </c>
      <c r="I15">
        <v>2810.07</v>
      </c>
      <c r="J15">
        <v>1035</v>
      </c>
      <c r="K15">
        <v>937</v>
      </c>
      <c r="L15">
        <v>2812.76</v>
      </c>
      <c r="M15" s="39">
        <v>2812.39</v>
      </c>
      <c r="N15">
        <v>2821.05</v>
      </c>
      <c r="O15">
        <v>2832.1</v>
      </c>
      <c r="P15">
        <v>2811.35</v>
      </c>
      <c r="Q15">
        <v>1423</v>
      </c>
      <c r="R15">
        <v>1307</v>
      </c>
      <c r="U15">
        <v>2832.1</v>
      </c>
      <c r="V15">
        <v>2810.07</v>
      </c>
      <c r="W15" s="40">
        <f t="shared" si="24"/>
        <v>7.809091875119043E-3</v>
      </c>
      <c r="X15">
        <f t="shared" si="1"/>
        <v>1423</v>
      </c>
      <c r="Y15">
        <f t="shared" si="2"/>
        <v>937</v>
      </c>
      <c r="Z15" s="25">
        <f t="shared" si="3"/>
        <v>7.8176843614373992E-3</v>
      </c>
      <c r="AA15" s="25">
        <f t="shared" si="25"/>
        <v>-1.5849914938077152E-3</v>
      </c>
      <c r="AB15" s="25">
        <f t="shared" si="26"/>
        <v>-3.9093298684673696E-3</v>
      </c>
      <c r="AC15" s="25">
        <f t="shared" si="27"/>
        <v>3.8997620066515823E-3</v>
      </c>
      <c r="AD15" s="25">
        <f t="shared" si="28"/>
        <v>5.0017183708256172E-3</v>
      </c>
      <c r="AE15" s="25">
        <f t="shared" si="29"/>
        <v>-2.8073735042934097E-3</v>
      </c>
      <c r="AF15" s="25">
        <f t="shared" si="4"/>
        <v>1.0923885023582229E-3</v>
      </c>
      <c r="AG15" s="25">
        <f t="shared" si="30"/>
        <v>-4.9260299144953767E-4</v>
      </c>
      <c r="AH15" s="25">
        <f t="shared" si="5"/>
        <v>-8.8400541840398658E-4</v>
      </c>
      <c r="AI15" s="25">
        <f t="shared" si="6"/>
        <v>-1.026087200916922E-3</v>
      </c>
      <c r="AJ15" s="25">
        <f t="shared" si="7"/>
        <v>-1.6905874554559749E-3</v>
      </c>
      <c r="AK15" s="25">
        <f t="shared" si="8"/>
        <v>-1.3991479555219707E-3</v>
      </c>
      <c r="AL15" s="25">
        <f t="shared" si="9"/>
        <v>5.1290445899762E-3</v>
      </c>
      <c r="AM15" s="25">
        <f t="shared" si="10"/>
        <v>7.3536909187338229E-3</v>
      </c>
      <c r="AN15" s="25">
        <f t="shared" si="11"/>
        <v>-4.5141191392106749E-4</v>
      </c>
      <c r="AO15" s="40">
        <f t="shared" si="31"/>
        <v>0.54671280276814782</v>
      </c>
      <c r="AP15" s="40">
        <f t="shared" si="32"/>
        <v>0.85605536332180254</v>
      </c>
      <c r="AQ15" s="25">
        <f t="shared" si="12"/>
        <v>-1.3155204769077554E-4</v>
      </c>
      <c r="AR15" s="25">
        <f t="shared" si="13"/>
        <v>2.9429483718012724E-3</v>
      </c>
      <c r="AS15" s="25">
        <f t="shared" si="14"/>
        <v>1.0923885023582229E-3</v>
      </c>
      <c r="AT15" s="28">
        <f t="shared" si="15"/>
        <v>0.27404844290658037</v>
      </c>
      <c r="AU15" s="28">
        <f t="shared" si="16"/>
        <v>0.46746987951808544</v>
      </c>
      <c r="AV15" s="40">
        <f t="shared" si="17"/>
        <v>0.49841125737631164</v>
      </c>
      <c r="AW15" s="25">
        <f t="shared" si="18"/>
        <v>1.0923885023582229E-3</v>
      </c>
      <c r="AX15" s="28">
        <f t="shared" si="19"/>
        <v>0.37630503858375214</v>
      </c>
      <c r="AY15" s="25">
        <f t="shared" si="20"/>
        <v>1.4082255487714336E-3</v>
      </c>
      <c r="AZ15" s="25">
        <f t="shared" si="21"/>
        <v>3.4443610502664819E-3</v>
      </c>
      <c r="BA15" s="25">
        <f t="shared" si="37"/>
        <v>0.89963306712712932</v>
      </c>
      <c r="BB15" s="25">
        <f t="shared" si="38"/>
        <v>1.2420748483282866E-2</v>
      </c>
      <c r="BC15" s="25">
        <f t="shared" si="39"/>
        <v>3.1582821081463579E-3</v>
      </c>
      <c r="BD15" s="39">
        <f t="shared" si="33"/>
        <v>0</v>
      </c>
      <c r="BF15" t="str">
        <f t="shared" si="34"/>
        <v/>
      </c>
      <c r="BG15" t="str">
        <f t="shared" si="35"/>
        <v/>
      </c>
      <c r="BH15" t="str">
        <f t="shared" si="40"/>
        <v/>
      </c>
      <c r="BI15">
        <f t="shared" si="36"/>
        <v>0</v>
      </c>
      <c r="BJ15" s="25" t="str">
        <f t="shared" si="22"/>
        <v/>
      </c>
    </row>
    <row r="16" spans="1:284">
      <c r="A16" s="1">
        <v>42520</v>
      </c>
      <c r="B16" s="41">
        <f t="shared" si="23"/>
        <v>1</v>
      </c>
      <c r="C16">
        <v>2814.65</v>
      </c>
      <c r="D16">
        <v>2806.25</v>
      </c>
      <c r="E16">
        <v>2800.36</v>
      </c>
      <c r="F16">
        <v>2802.12</v>
      </c>
      <c r="G16">
        <v>2826.19</v>
      </c>
      <c r="H16">
        <v>2830.97</v>
      </c>
      <c r="I16">
        <v>2794.66</v>
      </c>
      <c r="J16">
        <v>1103</v>
      </c>
      <c r="K16">
        <v>937</v>
      </c>
      <c r="L16">
        <v>2826.76</v>
      </c>
      <c r="M16" s="39">
        <v>2824.27</v>
      </c>
      <c r="N16">
        <v>2822.45</v>
      </c>
      <c r="O16">
        <v>2829.91</v>
      </c>
      <c r="P16">
        <v>2817.74</v>
      </c>
      <c r="Q16">
        <v>1423</v>
      </c>
      <c r="R16">
        <v>1324</v>
      </c>
      <c r="U16">
        <v>2830.97</v>
      </c>
      <c r="V16">
        <v>2794.66</v>
      </c>
      <c r="W16" s="40">
        <f t="shared" si="24"/>
        <v>1.2908955699862024E-2</v>
      </c>
      <c r="X16">
        <f t="shared" si="1"/>
        <v>1103</v>
      </c>
      <c r="Y16">
        <f t="shared" si="2"/>
        <v>937</v>
      </c>
      <c r="Z16" s="25">
        <f t="shared" si="3"/>
        <v>1.2900360613220096E-2</v>
      </c>
      <c r="AA16" s="25">
        <f t="shared" si="25"/>
        <v>-2.2712361379091319E-3</v>
      </c>
      <c r="AB16" s="25">
        <f t="shared" si="26"/>
        <v>-3.0141070184900791E-3</v>
      </c>
      <c r="AC16" s="25">
        <f t="shared" si="27"/>
        <v>9.894848681371974E-3</v>
      </c>
      <c r="AD16" s="25">
        <f t="shared" si="28"/>
        <v>5.7814891752593625E-3</v>
      </c>
      <c r="AE16" s="25">
        <f t="shared" si="29"/>
        <v>-7.1274665246027482E-3</v>
      </c>
      <c r="AF16" s="25">
        <f t="shared" si="4"/>
        <v>2.7673821567691312E-3</v>
      </c>
      <c r="AG16" s="25">
        <f t="shared" si="30"/>
        <v>4.9614601886011718E-4</v>
      </c>
      <c r="AH16" s="25">
        <f t="shared" si="5"/>
        <v>-2.9888474277235061E-3</v>
      </c>
      <c r="AI16" s="25">
        <f t="shared" si="6"/>
        <v>-5.0899395910189065E-3</v>
      </c>
      <c r="AJ16" s="25">
        <f t="shared" si="7"/>
        <v>-4.4616463859037106E-3</v>
      </c>
      <c r="AK16" s="25">
        <f t="shared" si="8"/>
        <v>4.0915949040924837E-3</v>
      </c>
      <c r="AL16" s="25">
        <f t="shared" si="9"/>
        <v>1.2908955699862024E-2</v>
      </c>
      <c r="AM16" s="25">
        <f t="shared" si="10"/>
        <v>4.3097638264379652E-3</v>
      </c>
      <c r="AN16" s="25">
        <f t="shared" si="11"/>
        <v>2.0166461827246258E-4</v>
      </c>
      <c r="AO16" s="40">
        <f t="shared" si="31"/>
        <v>0.55053704213715959</v>
      </c>
      <c r="AP16" s="40">
        <f t="shared" si="32"/>
        <v>0.72679702561278892</v>
      </c>
      <c r="AQ16" s="25">
        <f t="shared" si="12"/>
        <v>-8.8125533261974485E-4</v>
      </c>
      <c r="AR16" s="25">
        <f t="shared" si="13"/>
        <v>-1.5258773655958534E-3</v>
      </c>
      <c r="AS16" s="25">
        <f t="shared" si="14"/>
        <v>2.7673821567691312E-3</v>
      </c>
      <c r="AT16" s="28">
        <f t="shared" si="15"/>
        <v>0.86835582484164819</v>
      </c>
      <c r="AU16" s="28">
        <f t="shared" si="16"/>
        <v>0.3870172555464263</v>
      </c>
      <c r="AV16" s="40">
        <f t="shared" si="17"/>
        <v>0.76535389699807232</v>
      </c>
      <c r="AW16" s="25">
        <f t="shared" si="18"/>
        <v>2.7673821567691312E-3</v>
      </c>
      <c r="AX16" s="28">
        <f t="shared" si="19"/>
        <v>-0.11870008262187845</v>
      </c>
      <c r="AY16" s="25">
        <f t="shared" si="20"/>
        <v>1.1219061428695042E-2</v>
      </c>
      <c r="AZ16" s="25">
        <f t="shared" si="21"/>
        <v>1.6701568900512214E-3</v>
      </c>
      <c r="BA16" s="25">
        <f t="shared" si="37"/>
        <v>0.49841125737631164</v>
      </c>
      <c r="BB16" s="25">
        <f t="shared" si="38"/>
        <v>2.9429483718012724E-3</v>
      </c>
      <c r="BC16" s="25">
        <f t="shared" si="39"/>
        <v>1.0923885023582229E-3</v>
      </c>
      <c r="BD16" s="39">
        <f t="shared" si="33"/>
        <v>0</v>
      </c>
      <c r="BF16" t="str">
        <f t="shared" si="34"/>
        <v/>
      </c>
      <c r="BG16" t="str">
        <f t="shared" si="35"/>
        <v/>
      </c>
      <c r="BH16" t="str">
        <f t="shared" si="40"/>
        <v/>
      </c>
      <c r="BI16" t="str">
        <f t="shared" si="36"/>
        <v/>
      </c>
      <c r="BJ16" s="25" t="str">
        <f t="shared" si="22"/>
        <v/>
      </c>
    </row>
    <row r="17" spans="1:62">
      <c r="A17" s="1">
        <v>42521</v>
      </c>
      <c r="B17" s="41">
        <f t="shared" si="23"/>
        <v>2</v>
      </c>
      <c r="C17">
        <v>2822.59</v>
      </c>
      <c r="D17">
        <v>2827.46</v>
      </c>
      <c r="E17">
        <v>2823.2</v>
      </c>
      <c r="F17">
        <v>2838.56</v>
      </c>
      <c r="G17">
        <v>2891.15</v>
      </c>
      <c r="H17">
        <v>2891.15</v>
      </c>
      <c r="I17">
        <v>2822.59</v>
      </c>
      <c r="J17">
        <v>1130</v>
      </c>
      <c r="K17">
        <v>930</v>
      </c>
      <c r="L17">
        <v>2894.58</v>
      </c>
      <c r="M17" s="39">
        <v>2894.65</v>
      </c>
      <c r="N17">
        <v>2916.62</v>
      </c>
      <c r="O17">
        <v>2916.62</v>
      </c>
      <c r="P17">
        <v>2894.58</v>
      </c>
      <c r="Q17">
        <v>1500</v>
      </c>
      <c r="R17">
        <v>1301</v>
      </c>
      <c r="U17">
        <v>2916.62</v>
      </c>
      <c r="V17">
        <v>2822.59</v>
      </c>
      <c r="W17" s="40">
        <f t="shared" si="24"/>
        <v>3.2770508414767439E-2</v>
      </c>
      <c r="X17">
        <f t="shared" si="1"/>
        <v>1500</v>
      </c>
      <c r="Y17">
        <f t="shared" si="2"/>
        <v>930</v>
      </c>
      <c r="Z17" s="25">
        <f t="shared" si="3"/>
        <v>3.3313375304241756E-2</v>
      </c>
      <c r="AA17" s="25">
        <f t="shared" si="25"/>
        <v>4.960106572460479E-5</v>
      </c>
      <c r="AB17" s="25">
        <f t="shared" si="26"/>
        <v>0</v>
      </c>
      <c r="AC17" s="25">
        <f t="shared" si="27"/>
        <v>3.2770508414767439E-2</v>
      </c>
      <c r="AD17" s="25">
        <f t="shared" si="28"/>
        <v>3.2770508414767439E-2</v>
      </c>
      <c r="AE17" s="25">
        <f t="shared" si="29"/>
        <v>0</v>
      </c>
      <c r="AF17" s="25">
        <f t="shared" si="4"/>
        <v>3.2770508414767439E-2</v>
      </c>
      <c r="AG17" s="25">
        <f t="shared" si="30"/>
        <v>3.282010948049198E-2</v>
      </c>
      <c r="AH17" s="25">
        <f t="shared" si="5"/>
        <v>1.7238789766599474E-3</v>
      </c>
      <c r="AI17" s="25">
        <f t="shared" si="6"/>
        <v>2.1609022027859642E-4</v>
      </c>
      <c r="AJ17" s="25">
        <f t="shared" si="7"/>
        <v>5.6419781715568154E-3</v>
      </c>
      <c r="AK17" s="25">
        <f t="shared" si="8"/>
        <v>2.3999443690420071E-2</v>
      </c>
      <c r="AL17" s="25">
        <f t="shared" si="9"/>
        <v>2.3999443690420071E-2</v>
      </c>
      <c r="AM17" s="25">
        <f t="shared" si="10"/>
        <v>7.5853887934510238E-3</v>
      </c>
      <c r="AN17" s="25">
        <f t="shared" si="11"/>
        <v>1.1856759308962101E-3</v>
      </c>
      <c r="AO17" s="40">
        <f t="shared" si="31"/>
        <v>0</v>
      </c>
      <c r="AP17" s="40">
        <f t="shared" si="32"/>
        <v>-2.0420070011716385E-3</v>
      </c>
      <c r="AQ17" s="25">
        <f t="shared" si="12"/>
        <v>2.4182836060610354E-5</v>
      </c>
      <c r="AR17" s="25">
        <f t="shared" si="13"/>
        <v>7.5853887934510238E-3</v>
      </c>
      <c r="AS17" s="25">
        <f t="shared" si="14"/>
        <v>3.2770508414767439E-2</v>
      </c>
      <c r="AT17" s="28">
        <f t="shared" si="15"/>
        <v>1</v>
      </c>
      <c r="AU17" s="28">
        <f t="shared" si="16"/>
        <v>1</v>
      </c>
      <c r="AV17" s="40">
        <f t="shared" si="17"/>
        <v>1</v>
      </c>
      <c r="AW17" s="25">
        <f t="shared" si="18"/>
        <v>3.2770508414767439E-2</v>
      </c>
      <c r="AX17" s="28">
        <f t="shared" si="19"/>
        <v>0.23439327874082763</v>
      </c>
      <c r="AY17" s="25">
        <f t="shared" si="20"/>
        <v>2.3999443690420071E-2</v>
      </c>
      <c r="AZ17" s="25">
        <f t="shared" si="21"/>
        <v>7.5853887934510238E-3</v>
      </c>
      <c r="BA17" s="25">
        <f t="shared" si="37"/>
        <v>0.76535389699807232</v>
      </c>
      <c r="BB17" s="25">
        <f t="shared" si="38"/>
        <v>-1.5258773655958534E-3</v>
      </c>
      <c r="BC17" s="25">
        <f t="shared" si="39"/>
        <v>2.7673821567691312E-3</v>
      </c>
      <c r="BD17" s="39">
        <f t="shared" si="33"/>
        <v>1</v>
      </c>
      <c r="BF17">
        <f t="shared" si="34"/>
        <v>1</v>
      </c>
      <c r="BG17" t="str">
        <f t="shared" si="35"/>
        <v/>
      </c>
      <c r="BH17" t="str">
        <f t="shared" si="40"/>
        <v/>
      </c>
      <c r="BI17" t="str">
        <f t="shared" si="36"/>
        <v/>
      </c>
      <c r="BJ17" s="25">
        <f t="shared" si="22"/>
        <v>7.5853887934510238E-3</v>
      </c>
    </row>
    <row r="18" spans="1:62">
      <c r="A18" s="1">
        <v>42522</v>
      </c>
      <c r="B18" s="41">
        <f t="shared" si="23"/>
        <v>3</v>
      </c>
      <c r="C18">
        <v>2917.15</v>
      </c>
      <c r="D18">
        <v>2913.99</v>
      </c>
      <c r="E18">
        <v>2919.86</v>
      </c>
      <c r="F18">
        <v>2911.76</v>
      </c>
      <c r="G18">
        <v>2918.78</v>
      </c>
      <c r="H18">
        <v>2929.08</v>
      </c>
      <c r="I18">
        <v>2909.51</v>
      </c>
      <c r="J18">
        <v>1103</v>
      </c>
      <c r="K18">
        <v>945</v>
      </c>
      <c r="L18">
        <v>2919.63</v>
      </c>
      <c r="M18" s="39">
        <v>2921.6</v>
      </c>
      <c r="N18">
        <v>2913.51</v>
      </c>
      <c r="O18">
        <v>2924.51</v>
      </c>
      <c r="P18">
        <v>2911.4</v>
      </c>
      <c r="Q18">
        <v>1320</v>
      </c>
      <c r="R18">
        <v>1333</v>
      </c>
      <c r="U18">
        <v>2929.08</v>
      </c>
      <c r="V18">
        <v>2909.51</v>
      </c>
      <c r="W18" s="40">
        <f t="shared" si="24"/>
        <v>6.7036984233856053E-3</v>
      </c>
      <c r="X18">
        <f t="shared" si="1"/>
        <v>1103</v>
      </c>
      <c r="Y18">
        <f t="shared" si="2"/>
        <v>945</v>
      </c>
      <c r="Z18" s="25">
        <f t="shared" si="3"/>
        <v>6.7086025744304226E-3</v>
      </c>
      <c r="AA18" s="25">
        <f t="shared" si="25"/>
        <v>1.8170068462023672E-4</v>
      </c>
      <c r="AB18" s="25">
        <f t="shared" si="26"/>
        <v>-5.3298406557112533E-3</v>
      </c>
      <c r="AC18" s="25">
        <f t="shared" si="27"/>
        <v>1.3738577676744635E-3</v>
      </c>
      <c r="AD18" s="25">
        <f t="shared" si="28"/>
        <v>4.08126829070426E-3</v>
      </c>
      <c r="AE18" s="25">
        <f t="shared" si="29"/>
        <v>-2.6224301326815149E-3</v>
      </c>
      <c r="AF18" s="25">
        <f t="shared" si="4"/>
        <v>-1.2485723650071002E-3</v>
      </c>
      <c r="AG18" s="25">
        <f t="shared" si="30"/>
        <v>-1.0668716803868966E-3</v>
      </c>
      <c r="AH18" s="25">
        <f t="shared" si="5"/>
        <v>-1.0838361998985521E-3</v>
      </c>
      <c r="AI18" s="25">
        <f t="shared" si="6"/>
        <v>9.2855766727072109E-4</v>
      </c>
      <c r="AJ18" s="25">
        <f t="shared" si="7"/>
        <v>-1.8494029025257113E-3</v>
      </c>
      <c r="AK18" s="25">
        <f t="shared" si="8"/>
        <v>5.5860849680719905E-4</v>
      </c>
      <c r="AL18" s="25">
        <f t="shared" si="9"/>
        <v>6.7036984233856053E-3</v>
      </c>
      <c r="AM18" s="25">
        <f t="shared" si="10"/>
        <v>4.492880134603622E-3</v>
      </c>
      <c r="AN18" s="25">
        <f t="shared" si="11"/>
        <v>2.9117516789863864E-4</v>
      </c>
      <c r="AO18" s="40">
        <f t="shared" si="31"/>
        <v>0.39039345937659614</v>
      </c>
      <c r="AP18" s="40">
        <f t="shared" si="32"/>
        <v>0.3633111905978425</v>
      </c>
      <c r="AQ18" s="25">
        <f t="shared" si="12"/>
        <v>6.7451549577442378E-4</v>
      </c>
      <c r="AR18" s="25">
        <f t="shared" si="13"/>
        <v>-2.0983560297129439E-3</v>
      </c>
      <c r="AS18" s="25">
        <f t="shared" si="14"/>
        <v>-1.2485723650071002E-3</v>
      </c>
      <c r="AT18" s="28">
        <f t="shared" si="15"/>
        <v>0.47368421052632192</v>
      </c>
      <c r="AU18" s="28">
        <f t="shared" si="16"/>
        <v>0.16094584286804781</v>
      </c>
      <c r="AV18" s="40">
        <f t="shared" si="17"/>
        <v>0.20439448134900662</v>
      </c>
      <c r="AW18" s="25">
        <f t="shared" si="18"/>
        <v>-1.2485723650071002E-3</v>
      </c>
      <c r="AX18" s="28">
        <f t="shared" si="19"/>
        <v>-0.31272355646397454</v>
      </c>
      <c r="AY18" s="25">
        <f t="shared" si="20"/>
        <v>3.1810386294887152E-3</v>
      </c>
      <c r="AZ18" s="25">
        <f t="shared" si="21"/>
        <v>7.2447474460169119E-4</v>
      </c>
      <c r="BA18" s="25">
        <f t="shared" si="37"/>
        <v>1</v>
      </c>
      <c r="BB18" s="25">
        <f t="shared" si="38"/>
        <v>7.5853887934510238E-3</v>
      </c>
      <c r="BC18" s="25">
        <f t="shared" si="39"/>
        <v>3.2770508414767439E-2</v>
      </c>
      <c r="BD18" s="39">
        <f t="shared" si="33"/>
        <v>0</v>
      </c>
      <c r="BF18" t="str">
        <f t="shared" si="34"/>
        <v/>
      </c>
      <c r="BG18">
        <f t="shared" si="35"/>
        <v>0</v>
      </c>
      <c r="BH18" t="str">
        <f t="shared" si="40"/>
        <v/>
      </c>
      <c r="BI18" t="str">
        <f t="shared" si="36"/>
        <v/>
      </c>
      <c r="BJ18" s="25" t="str">
        <f t="shared" si="22"/>
        <v/>
      </c>
    </row>
    <row r="19" spans="1:62">
      <c r="A19" s="1">
        <v>42523</v>
      </c>
      <c r="B19" s="41">
        <f t="shared" si="23"/>
        <v>4</v>
      </c>
      <c r="C19">
        <v>2911.22</v>
      </c>
      <c r="D19">
        <v>2908.94</v>
      </c>
      <c r="E19">
        <v>2915.2</v>
      </c>
      <c r="F19">
        <v>2917.34</v>
      </c>
      <c r="G19">
        <v>2907.17</v>
      </c>
      <c r="H19">
        <v>2922.11</v>
      </c>
      <c r="I19">
        <v>2907.17</v>
      </c>
      <c r="J19">
        <v>957</v>
      </c>
      <c r="K19">
        <v>1129</v>
      </c>
      <c r="L19">
        <v>2907.47</v>
      </c>
      <c r="M19" s="39">
        <v>2911.42</v>
      </c>
      <c r="N19">
        <v>2925.23</v>
      </c>
      <c r="O19">
        <v>2925.67</v>
      </c>
      <c r="P19">
        <v>2907.47</v>
      </c>
      <c r="Q19">
        <v>1500</v>
      </c>
      <c r="R19">
        <v>1301</v>
      </c>
      <c r="U19">
        <v>2925.67</v>
      </c>
      <c r="V19">
        <v>2907.47</v>
      </c>
      <c r="W19" s="40">
        <f t="shared" si="24"/>
        <v>6.2402270679667911E-3</v>
      </c>
      <c r="X19">
        <f t="shared" si="1"/>
        <v>1500</v>
      </c>
      <c r="Y19">
        <f t="shared" si="2"/>
        <v>1301</v>
      </c>
      <c r="Z19" s="25">
        <f t="shared" si="3"/>
        <v>6.2516745556846524E-3</v>
      </c>
      <c r="AA19" s="25">
        <f t="shared" si="25"/>
        <v>-7.8630258157453658E-4</v>
      </c>
      <c r="AB19" s="25">
        <f t="shared" si="26"/>
        <v>-1.5040421160141633E-4</v>
      </c>
      <c r="AC19" s="25">
        <f t="shared" si="27"/>
        <v>6.0898228563654551E-3</v>
      </c>
      <c r="AD19" s="25">
        <f t="shared" si="28"/>
        <v>4.9512769712318746E-3</v>
      </c>
      <c r="AE19" s="25">
        <f t="shared" si="29"/>
        <v>-1.2889500967348234E-3</v>
      </c>
      <c r="AF19" s="25">
        <f t="shared" si="4"/>
        <v>4.8008727596305784E-3</v>
      </c>
      <c r="AG19" s="25">
        <f t="shared" si="30"/>
        <v>4.0145701780559774E-3</v>
      </c>
      <c r="AH19" s="25">
        <f t="shared" si="5"/>
        <v>-7.8348365564887403E-4</v>
      </c>
      <c r="AI19" s="25">
        <f t="shared" si="6"/>
        <v>1.3661907720515488E-3</v>
      </c>
      <c r="AJ19" s="25">
        <f t="shared" si="7"/>
        <v>2.1000048894102286E-3</v>
      </c>
      <c r="AK19" s="25">
        <f t="shared" si="8"/>
        <v>-1.3921379124090666E-3</v>
      </c>
      <c r="AL19" s="25">
        <f t="shared" si="9"/>
        <v>5.1258586692172316E-3</v>
      </c>
      <c r="AM19" s="25">
        <f t="shared" si="10"/>
        <v>6.2402270679667911E-3</v>
      </c>
      <c r="AN19" s="25">
        <f t="shared" si="11"/>
        <v>1.0318781567418347E-4</v>
      </c>
      <c r="AO19" s="40">
        <f t="shared" si="31"/>
        <v>0.27108433734937831</v>
      </c>
      <c r="AP19" s="40">
        <f t="shared" si="32"/>
        <v>0.42436412315931205</v>
      </c>
      <c r="AQ19" s="25">
        <f t="shared" si="12"/>
        <v>1.3576474574093055E-3</v>
      </c>
      <c r="AR19" s="25">
        <f t="shared" si="13"/>
        <v>6.0898228563654551E-3</v>
      </c>
      <c r="AS19" s="25">
        <f t="shared" si="14"/>
        <v>4.8008727596305784E-3</v>
      </c>
      <c r="AT19" s="28">
        <f t="shared" si="15"/>
        <v>0</v>
      </c>
      <c r="AU19" s="28">
        <f t="shared" si="16"/>
        <v>0.97582417582417313</v>
      </c>
      <c r="AV19" s="40">
        <f t="shared" si="17"/>
        <v>0.97582417582417313</v>
      </c>
      <c r="AW19" s="25">
        <f t="shared" si="18"/>
        <v>4.8008727596305784E-3</v>
      </c>
      <c r="AX19" s="28">
        <f t="shared" si="19"/>
        <v>0.97582417582417313</v>
      </c>
      <c r="AY19" s="25">
        <f t="shared" si="20"/>
        <v>0</v>
      </c>
      <c r="AZ19" s="25">
        <f t="shared" si="21"/>
        <v>6.0898228563654551E-3</v>
      </c>
      <c r="BA19" s="25">
        <f t="shared" si="37"/>
        <v>0.20439448134900662</v>
      </c>
      <c r="BB19" s="25">
        <f t="shared" si="38"/>
        <v>-2.0983560297129439E-3</v>
      </c>
      <c r="BC19" s="25">
        <f t="shared" si="39"/>
        <v>-1.2485723650071002E-3</v>
      </c>
      <c r="BD19" s="39">
        <f t="shared" si="33"/>
        <v>1</v>
      </c>
      <c r="BF19" t="str">
        <f t="shared" si="34"/>
        <v/>
      </c>
      <c r="BG19" t="str">
        <f t="shared" si="35"/>
        <v/>
      </c>
      <c r="BH19">
        <f t="shared" si="40"/>
        <v>1</v>
      </c>
      <c r="BI19" t="str">
        <f t="shared" si="36"/>
        <v/>
      </c>
      <c r="BJ19" s="25">
        <f t="shared" si="22"/>
        <v>6.0898228563654551E-3</v>
      </c>
    </row>
    <row r="20" spans="1:62">
      <c r="A20" s="1">
        <v>42524</v>
      </c>
      <c r="B20" s="41">
        <f t="shared" si="23"/>
        <v>5</v>
      </c>
      <c r="C20">
        <v>2930.09</v>
      </c>
      <c r="D20">
        <v>2929.06</v>
      </c>
      <c r="E20">
        <v>2924.49</v>
      </c>
      <c r="F20">
        <v>2930.66</v>
      </c>
      <c r="G20">
        <v>2924.53</v>
      </c>
      <c r="H20">
        <v>2930.66</v>
      </c>
      <c r="I20">
        <v>2915.19</v>
      </c>
      <c r="J20">
        <v>940</v>
      </c>
      <c r="K20">
        <v>959</v>
      </c>
      <c r="L20">
        <v>2925.87</v>
      </c>
      <c r="M20" s="39">
        <v>2927.89</v>
      </c>
      <c r="N20">
        <v>2938.68</v>
      </c>
      <c r="O20">
        <v>2945.52</v>
      </c>
      <c r="P20">
        <v>2924.02</v>
      </c>
      <c r="Q20">
        <v>1415</v>
      </c>
      <c r="R20">
        <v>1305</v>
      </c>
      <c r="U20">
        <v>2945.52</v>
      </c>
      <c r="V20">
        <v>2915.19</v>
      </c>
      <c r="W20" s="40">
        <f t="shared" si="24"/>
        <v>1.0350374193984421E-2</v>
      </c>
      <c r="X20">
        <f t="shared" si="1"/>
        <v>1415</v>
      </c>
      <c r="Y20">
        <f t="shared" si="2"/>
        <v>959</v>
      </c>
      <c r="Z20" s="25">
        <f t="shared" si="3"/>
        <v>1.0351217880679407E-2</v>
      </c>
      <c r="AA20" s="25">
        <f t="shared" si="25"/>
        <v>1.6600292096956605E-3</v>
      </c>
      <c r="AB20" s="25">
        <f t="shared" si="26"/>
        <v>-2.3248710379879509E-3</v>
      </c>
      <c r="AC20" s="25">
        <f t="shared" si="27"/>
        <v>8.0255031559963823E-3</v>
      </c>
      <c r="AD20" s="25">
        <f t="shared" si="28"/>
        <v>5.2522326944488967E-3</v>
      </c>
      <c r="AE20" s="25">
        <f t="shared" si="29"/>
        <v>-5.0981414995354682E-3</v>
      </c>
      <c r="AF20" s="25">
        <f t="shared" si="4"/>
        <v>2.9273616564610056E-3</v>
      </c>
      <c r="AG20" s="25">
        <f t="shared" si="30"/>
        <v>4.5873908661565018E-3</v>
      </c>
      <c r="AH20" s="25">
        <f t="shared" si="5"/>
        <v>-3.5158683788958392E-4</v>
      </c>
      <c r="AI20" s="25">
        <f t="shared" si="6"/>
        <v>-1.9130327736089168E-3</v>
      </c>
      <c r="AJ20" s="25">
        <f t="shared" si="7"/>
        <v>1.9451435457814496E-4</v>
      </c>
      <c r="AK20" s="25">
        <f t="shared" si="8"/>
        <v>-1.8993552686590205E-3</v>
      </c>
      <c r="AL20" s="25">
        <f t="shared" si="9"/>
        <v>5.2926558541135484E-3</v>
      </c>
      <c r="AM20" s="25">
        <f t="shared" si="10"/>
        <v>7.3259901658052889E-3</v>
      </c>
      <c r="AN20" s="25">
        <f t="shared" si="11"/>
        <v>4.5808834385084048E-4</v>
      </c>
      <c r="AO20" s="40">
        <f t="shared" si="31"/>
        <v>0.96315449256627561</v>
      </c>
      <c r="AP20" s="40">
        <f t="shared" si="32"/>
        <v>0.64899806076277267</v>
      </c>
      <c r="AQ20" s="25">
        <f t="shared" si="12"/>
        <v>6.9015473137939108E-4</v>
      </c>
      <c r="AR20" s="25">
        <f t="shared" si="13"/>
        <v>4.3686285812691893E-3</v>
      </c>
      <c r="AS20" s="25">
        <f t="shared" si="14"/>
        <v>2.9273616564610056E-3</v>
      </c>
      <c r="AT20" s="28">
        <f t="shared" si="15"/>
        <v>0.60374919198450328</v>
      </c>
      <c r="AU20" s="28">
        <f t="shared" si="16"/>
        <v>0.6818604651162723</v>
      </c>
      <c r="AV20" s="40">
        <f t="shared" si="17"/>
        <v>0.77448071216616676</v>
      </c>
      <c r="AW20" s="25">
        <f t="shared" si="18"/>
        <v>2.9273616564610056E-3</v>
      </c>
      <c r="AX20" s="28">
        <f t="shared" si="19"/>
        <v>0.42235410484668567</v>
      </c>
      <c r="AY20" s="25">
        <f t="shared" si="20"/>
        <v>3.1987862308764268E-3</v>
      </c>
      <c r="AZ20" s="25">
        <f t="shared" si="21"/>
        <v>5.001119127817439E-3</v>
      </c>
      <c r="BA20" s="25">
        <f t="shared" si="37"/>
        <v>0.97582417582417313</v>
      </c>
      <c r="BB20" s="25">
        <f t="shared" si="38"/>
        <v>6.0898228563654551E-3</v>
      </c>
      <c r="BC20" s="25">
        <f t="shared" si="39"/>
        <v>4.8008727596305784E-3</v>
      </c>
      <c r="BD20" s="39">
        <f t="shared" si="33"/>
        <v>0</v>
      </c>
      <c r="BF20" t="str">
        <f t="shared" si="34"/>
        <v/>
      </c>
      <c r="BG20" t="str">
        <f t="shared" si="35"/>
        <v/>
      </c>
      <c r="BH20" t="str">
        <f t="shared" si="40"/>
        <v/>
      </c>
      <c r="BI20">
        <f t="shared" si="36"/>
        <v>0</v>
      </c>
      <c r="BJ20" s="25" t="str">
        <f t="shared" si="22"/>
        <v/>
      </c>
    </row>
    <row r="21" spans="1:62">
      <c r="A21" s="1">
        <v>42527</v>
      </c>
      <c r="B21" s="41">
        <f t="shared" si="23"/>
        <v>1</v>
      </c>
      <c r="C21">
        <v>2940.99</v>
      </c>
      <c r="D21">
        <v>2944.74</v>
      </c>
      <c r="E21">
        <v>2941.66</v>
      </c>
      <c r="F21">
        <v>2937.13</v>
      </c>
      <c r="G21">
        <v>2937.39</v>
      </c>
      <c r="H21">
        <v>2945.94</v>
      </c>
      <c r="I21">
        <v>2931.98</v>
      </c>
      <c r="J21">
        <v>931</v>
      </c>
      <c r="K21">
        <v>1047</v>
      </c>
      <c r="L21">
        <v>2937.78</v>
      </c>
      <c r="M21" s="39">
        <v>2935.35</v>
      </c>
      <c r="N21">
        <v>2934.1</v>
      </c>
      <c r="O21">
        <v>2934.46</v>
      </c>
      <c r="P21">
        <v>2922.28</v>
      </c>
      <c r="Q21">
        <v>1451</v>
      </c>
      <c r="R21">
        <v>1413</v>
      </c>
      <c r="U21">
        <v>2945.94</v>
      </c>
      <c r="V21">
        <v>2922.28</v>
      </c>
      <c r="W21" s="40">
        <f t="shared" si="24"/>
        <v>8.0638177191019126E-3</v>
      </c>
      <c r="X21">
        <f t="shared" si="1"/>
        <v>931</v>
      </c>
      <c r="Y21">
        <f t="shared" si="2"/>
        <v>1413</v>
      </c>
      <c r="Z21" s="25">
        <f t="shared" si="3"/>
        <v>8.0449100472969499E-3</v>
      </c>
      <c r="AA21" s="25">
        <f t="shared" si="25"/>
        <v>7.857584248274484E-4</v>
      </c>
      <c r="AB21" s="25">
        <f t="shared" si="26"/>
        <v>-4.0271889313689413E-3</v>
      </c>
      <c r="AC21" s="25">
        <f t="shared" si="27"/>
        <v>4.0366287877328429E-3</v>
      </c>
      <c r="AD21" s="25">
        <f t="shared" si="28"/>
        <v>1.6816918721937009E-3</v>
      </c>
      <c r="AE21" s="25">
        <f t="shared" si="29"/>
        <v>-6.3821258469082039E-3</v>
      </c>
      <c r="AF21" s="25">
        <f t="shared" si="4"/>
        <v>-2.3454970591752491E-3</v>
      </c>
      <c r="AG21" s="25">
        <f t="shared" si="30"/>
        <v>-1.5597386343478908E-3</v>
      </c>
      <c r="AH21" s="25">
        <f t="shared" si="5"/>
        <v>1.2742686149126391E-3</v>
      </c>
      <c r="AI21" s="25">
        <f t="shared" si="6"/>
        <v>2.2778849766593457E-4</v>
      </c>
      <c r="AJ21" s="25">
        <f t="shared" si="7"/>
        <v>-1.3133452719014779E-3</v>
      </c>
      <c r="AK21" s="25">
        <f t="shared" si="8"/>
        <v>-1.2248274014475141E-3</v>
      </c>
      <c r="AL21" s="25">
        <f t="shared" si="9"/>
        <v>4.749988515519582E-3</v>
      </c>
      <c r="AM21" s="25">
        <f t="shared" si="10"/>
        <v>4.1593164659543356E-3</v>
      </c>
      <c r="AN21" s="25">
        <f t="shared" si="11"/>
        <v>1.327621160146802E-4</v>
      </c>
      <c r="AO21" s="40">
        <f t="shared" si="31"/>
        <v>0.64541547277935096</v>
      </c>
      <c r="AP21" s="40">
        <f t="shared" si="32"/>
        <v>0.47994269340972784</v>
      </c>
      <c r="AQ21" s="25">
        <f t="shared" si="12"/>
        <v>-8.2749748044487167E-4</v>
      </c>
      <c r="AR21" s="25">
        <f t="shared" si="13"/>
        <v>-1.253431773742503E-3</v>
      </c>
      <c r="AS21" s="25">
        <f t="shared" si="14"/>
        <v>-2.3454970591752491E-3</v>
      </c>
      <c r="AT21" s="28">
        <f t="shared" si="15"/>
        <v>0.38753581661889974</v>
      </c>
      <c r="AU21" s="28">
        <f t="shared" si="16"/>
        <v>0.97044334975368374</v>
      </c>
      <c r="AV21" s="40">
        <f t="shared" si="17"/>
        <v>0.49957734573118268</v>
      </c>
      <c r="AW21" s="25">
        <f t="shared" si="18"/>
        <v>-2.3454970591752491E-3</v>
      </c>
      <c r="AX21" s="28">
        <f t="shared" si="19"/>
        <v>-0.15553677092139956</v>
      </c>
      <c r="AY21" s="25">
        <f t="shared" si="20"/>
        <v>1.8434692418784345E-3</v>
      </c>
      <c r="AZ21" s="25">
        <f t="shared" si="21"/>
        <v>4.0366287877328429E-3</v>
      </c>
      <c r="BA21" s="25">
        <f t="shared" si="37"/>
        <v>0.77448071216616676</v>
      </c>
      <c r="BB21" s="25">
        <f t="shared" si="38"/>
        <v>4.3686285812691893E-3</v>
      </c>
      <c r="BC21" s="25">
        <f t="shared" si="39"/>
        <v>2.9273616564610056E-3</v>
      </c>
      <c r="BD21" s="39">
        <f t="shared" si="33"/>
        <v>0</v>
      </c>
      <c r="BF21" t="str">
        <f t="shared" si="34"/>
        <v/>
      </c>
      <c r="BG21" t="str">
        <f t="shared" si="35"/>
        <v/>
      </c>
      <c r="BH21" t="str">
        <f t="shared" si="40"/>
        <v/>
      </c>
      <c r="BI21" t="str">
        <f t="shared" si="36"/>
        <v/>
      </c>
      <c r="BJ21" s="25" t="str">
        <f t="shared" si="22"/>
        <v/>
      </c>
    </row>
    <row r="22" spans="1:62">
      <c r="A22" s="1">
        <v>42528</v>
      </c>
      <c r="B22" s="41">
        <f t="shared" si="23"/>
        <v>2</v>
      </c>
      <c r="C22">
        <v>2936.28</v>
      </c>
      <c r="D22">
        <v>2936.35</v>
      </c>
      <c r="E22">
        <v>2932.79</v>
      </c>
      <c r="F22">
        <v>2937.06</v>
      </c>
      <c r="G22">
        <v>2929.79</v>
      </c>
      <c r="H22">
        <v>2937.74</v>
      </c>
      <c r="I22">
        <v>2924.28</v>
      </c>
      <c r="J22">
        <v>942</v>
      </c>
      <c r="K22">
        <v>1103</v>
      </c>
      <c r="L22">
        <v>2931.43</v>
      </c>
      <c r="M22" s="39">
        <v>2930.19</v>
      </c>
      <c r="N22">
        <v>2934.07</v>
      </c>
      <c r="O22">
        <v>2937.65</v>
      </c>
      <c r="P22">
        <v>2929.24</v>
      </c>
      <c r="Q22">
        <v>1338</v>
      </c>
      <c r="R22">
        <v>1410</v>
      </c>
      <c r="U22">
        <v>2937.74</v>
      </c>
      <c r="V22">
        <v>2924.28</v>
      </c>
      <c r="W22" s="40">
        <f t="shared" si="24"/>
        <v>4.5922817236641886E-3</v>
      </c>
      <c r="X22">
        <f t="shared" si="1"/>
        <v>942</v>
      </c>
      <c r="Y22">
        <f t="shared" si="2"/>
        <v>1103</v>
      </c>
      <c r="Z22" s="25">
        <f t="shared" si="3"/>
        <v>4.5840314956337889E-3</v>
      </c>
      <c r="AA22" s="25">
        <f t="shared" si="25"/>
        <v>7.4271174956697268E-4</v>
      </c>
      <c r="AB22" s="25">
        <f t="shared" si="26"/>
        <v>-1.2500406102701812E-3</v>
      </c>
      <c r="AC22" s="25">
        <f t="shared" si="27"/>
        <v>3.3422411133942061E-3</v>
      </c>
      <c r="AD22" s="25">
        <f t="shared" si="28"/>
        <v>4.9710420804326648E-4</v>
      </c>
      <c r="AE22" s="25">
        <f t="shared" si="29"/>
        <v>-4.0951775156211519E-3</v>
      </c>
      <c r="AF22" s="25">
        <f t="shared" si="4"/>
        <v>-7.5293640222700957E-4</v>
      </c>
      <c r="AG22" s="25">
        <f t="shared" si="30"/>
        <v>-1.0224652660047145E-5</v>
      </c>
      <c r="AH22" s="25">
        <f t="shared" si="5"/>
        <v>2.3839404152134427E-5</v>
      </c>
      <c r="AI22" s="25">
        <f t="shared" si="6"/>
        <v>-1.1892856658227335E-3</v>
      </c>
      <c r="AJ22" s="25">
        <f t="shared" si="7"/>
        <v>2.6560696455008671E-4</v>
      </c>
      <c r="AK22" s="25">
        <f t="shared" si="8"/>
        <v>-2.2127259470154136E-3</v>
      </c>
      <c r="AL22" s="25">
        <f t="shared" si="9"/>
        <v>4.5922817236641886E-3</v>
      </c>
      <c r="AM22" s="25">
        <f t="shared" si="10"/>
        <v>2.8669382791849068E-3</v>
      </c>
      <c r="AN22" s="25">
        <f t="shared" si="11"/>
        <v>5.5961047113025264E-4</v>
      </c>
      <c r="AO22" s="40">
        <f t="shared" si="31"/>
        <v>0.89153046062409902</v>
      </c>
      <c r="AP22" s="40">
        <f t="shared" si="32"/>
        <v>0.72956909361069944</v>
      </c>
      <c r="AQ22" s="25">
        <f t="shared" si="12"/>
        <v>-4.2309123365111604E-4</v>
      </c>
      <c r="AR22" s="25">
        <f t="shared" si="13"/>
        <v>9.0017907365824072E-4</v>
      </c>
      <c r="AS22" s="25">
        <f t="shared" si="14"/>
        <v>-7.5293640222700957E-4</v>
      </c>
      <c r="AT22" s="28">
        <f t="shared" si="15"/>
        <v>0.40936106983654791</v>
      </c>
      <c r="AU22" s="28">
        <f t="shared" si="16"/>
        <v>0.57431629013082097</v>
      </c>
      <c r="AV22" s="40">
        <f t="shared" si="17"/>
        <v>0.72734026745915814</v>
      </c>
      <c r="AW22" s="25">
        <f t="shared" si="18"/>
        <v>-7.5293640222700957E-4</v>
      </c>
      <c r="AX22" s="28">
        <f t="shared" si="19"/>
        <v>0.19613670133732611</v>
      </c>
      <c r="AY22" s="25">
        <f t="shared" si="20"/>
        <v>1.8824515686056283E-3</v>
      </c>
      <c r="AZ22" s="25">
        <f t="shared" si="21"/>
        <v>1.647533933062787E-3</v>
      </c>
      <c r="BA22" s="25">
        <f t="shared" si="37"/>
        <v>0.49957734573118268</v>
      </c>
      <c r="BB22" s="25">
        <f t="shared" si="38"/>
        <v>-1.253431773742503E-3</v>
      </c>
      <c r="BC22" s="25">
        <f t="shared" si="39"/>
        <v>-2.3454970591752491E-3</v>
      </c>
      <c r="BD22" s="39">
        <f t="shared" si="33"/>
        <v>1</v>
      </c>
      <c r="BF22">
        <f t="shared" si="34"/>
        <v>1</v>
      </c>
      <c r="BG22" t="str">
        <f t="shared" si="35"/>
        <v/>
      </c>
      <c r="BH22" t="str">
        <f t="shared" si="40"/>
        <v/>
      </c>
      <c r="BI22" t="str">
        <f t="shared" si="36"/>
        <v/>
      </c>
      <c r="BJ22" s="25">
        <f t="shared" si="22"/>
        <v>9.0017907365824072E-4</v>
      </c>
    </row>
    <row r="23" spans="1:62">
      <c r="A23" s="1">
        <v>42529</v>
      </c>
      <c r="B23" s="41">
        <f t="shared" si="23"/>
        <v>3</v>
      </c>
      <c r="C23">
        <v>2932.38</v>
      </c>
      <c r="D23">
        <v>2930.65</v>
      </c>
      <c r="E23">
        <v>2927.76</v>
      </c>
      <c r="F23">
        <v>2927.22</v>
      </c>
      <c r="G23">
        <v>2922.98</v>
      </c>
      <c r="H23">
        <v>2932.38</v>
      </c>
      <c r="I23">
        <v>2908.37</v>
      </c>
      <c r="J23">
        <v>930</v>
      </c>
      <c r="K23">
        <v>1053</v>
      </c>
      <c r="L23">
        <v>2924.14</v>
      </c>
      <c r="M23" s="39">
        <v>2922.06</v>
      </c>
      <c r="N23">
        <v>2927.16</v>
      </c>
      <c r="O23">
        <v>2937.37</v>
      </c>
      <c r="P23">
        <v>2921.49</v>
      </c>
      <c r="Q23">
        <v>1441</v>
      </c>
      <c r="R23">
        <v>1309</v>
      </c>
      <c r="U23">
        <v>2937.37</v>
      </c>
      <c r="V23">
        <v>2908.95</v>
      </c>
      <c r="W23" s="40">
        <f t="shared" si="24"/>
        <v>9.7224318436103969E-3</v>
      </c>
      <c r="X23">
        <f t="shared" si="1"/>
        <v>1441</v>
      </c>
      <c r="Y23">
        <f t="shared" si="2"/>
        <v>1309</v>
      </c>
      <c r="Z23" s="25">
        <f t="shared" si="3"/>
        <v>9.6917861941494873E-3</v>
      </c>
      <c r="AA23" s="25">
        <f t="shared" si="25"/>
        <v>-5.7615765812394932E-4</v>
      </c>
      <c r="AB23" s="25">
        <f t="shared" si="26"/>
        <v>-3.4819534781138175E-3</v>
      </c>
      <c r="AC23" s="25">
        <f t="shared" si="27"/>
        <v>6.2404783654968028E-3</v>
      </c>
      <c r="AD23" s="25">
        <f t="shared" si="28"/>
        <v>1.7002431797271242E-3</v>
      </c>
      <c r="AE23" s="25">
        <f t="shared" si="29"/>
        <v>-8.022188663883335E-3</v>
      </c>
      <c r="AF23" s="25">
        <f t="shared" si="4"/>
        <v>-1.7817102983865454E-3</v>
      </c>
      <c r="AG23" s="25">
        <f t="shared" si="30"/>
        <v>-2.3578679565105904E-3</v>
      </c>
      <c r="AH23" s="25">
        <f t="shared" si="5"/>
        <v>-5.9013856323713123E-4</v>
      </c>
      <c r="AI23" s="25">
        <f t="shared" si="6"/>
        <v>-1.5767544656507344E-3</v>
      </c>
      <c r="AJ23" s="25">
        <f t="shared" si="7"/>
        <v>-1.7612128246995561E-3</v>
      </c>
      <c r="AK23" s="25">
        <f t="shared" si="8"/>
        <v>-3.2107361717285303E-3</v>
      </c>
      <c r="AL23" s="25">
        <f t="shared" si="9"/>
        <v>8.2215932013410351E-3</v>
      </c>
      <c r="AM23" s="25">
        <f t="shared" si="10"/>
        <v>5.4208630645320426E-3</v>
      </c>
      <c r="AN23" s="25">
        <f t="shared" si="11"/>
        <v>3.9677653792581332E-4</v>
      </c>
      <c r="AO23" s="40">
        <f t="shared" si="31"/>
        <v>1</v>
      </c>
      <c r="AP23" s="40">
        <f t="shared" si="32"/>
        <v>1.0703873386089147</v>
      </c>
      <c r="AQ23" s="25">
        <f t="shared" si="12"/>
        <v>-7.1157335970881196E-4</v>
      </c>
      <c r="AR23" s="25">
        <f t="shared" si="13"/>
        <v>1.0322493354162706E-3</v>
      </c>
      <c r="AS23" s="25">
        <f t="shared" si="14"/>
        <v>-1.7817102983865454E-3</v>
      </c>
      <c r="AT23" s="28">
        <f t="shared" si="15"/>
        <v>0.60849645980841294</v>
      </c>
      <c r="AU23" s="28">
        <f t="shared" si="16"/>
        <v>0.35705289672544294</v>
      </c>
      <c r="AV23" s="40">
        <f t="shared" si="17"/>
        <v>0.64074595355383501</v>
      </c>
      <c r="AW23" s="25">
        <f t="shared" si="18"/>
        <v>-1.7817102983865454E-3</v>
      </c>
      <c r="AX23" s="28">
        <f t="shared" si="19"/>
        <v>0.10626319493314476</v>
      </c>
      <c r="AY23" s="25">
        <f t="shared" si="20"/>
        <v>5.0108570296124606E-3</v>
      </c>
      <c r="AZ23" s="25">
        <f t="shared" si="21"/>
        <v>1.9389095864182993E-3</v>
      </c>
      <c r="BA23" s="25">
        <f t="shared" si="37"/>
        <v>0.72734026745915814</v>
      </c>
      <c r="BB23" s="25">
        <f t="shared" si="38"/>
        <v>9.0017907365824072E-4</v>
      </c>
      <c r="BC23" s="25">
        <f t="shared" si="39"/>
        <v>-7.5293640222700957E-4</v>
      </c>
      <c r="BD23" s="39">
        <f t="shared" si="33"/>
        <v>0</v>
      </c>
      <c r="BF23" t="str">
        <f t="shared" si="34"/>
        <v/>
      </c>
      <c r="BG23">
        <f t="shared" si="35"/>
        <v>0.5</v>
      </c>
      <c r="BH23" t="str">
        <f t="shared" si="40"/>
        <v/>
      </c>
      <c r="BI23" t="str">
        <f t="shared" si="36"/>
        <v/>
      </c>
      <c r="BJ23" s="25">
        <f t="shared" si="22"/>
        <v>5.1612466770813528E-4</v>
      </c>
    </row>
    <row r="24" spans="1:62">
      <c r="A24" s="1">
        <v>42534</v>
      </c>
      <c r="B24" s="41">
        <f t="shared" si="23"/>
        <v>1</v>
      </c>
      <c r="C24">
        <v>2897.27</v>
      </c>
      <c r="D24">
        <v>2886.78</v>
      </c>
      <c r="E24">
        <v>2890.31</v>
      </c>
      <c r="F24">
        <v>2898.75</v>
      </c>
      <c r="G24">
        <v>2904.23</v>
      </c>
      <c r="H24">
        <v>2911.16</v>
      </c>
      <c r="I24">
        <v>2886.78</v>
      </c>
      <c r="J24">
        <v>1104</v>
      </c>
      <c r="K24">
        <v>931</v>
      </c>
      <c r="L24">
        <v>2902.72</v>
      </c>
      <c r="M24" s="39">
        <v>2899.36</v>
      </c>
      <c r="N24">
        <v>2833.07</v>
      </c>
      <c r="O24">
        <v>2902.72</v>
      </c>
      <c r="P24">
        <v>2832.51</v>
      </c>
      <c r="Q24">
        <v>1301</v>
      </c>
      <c r="R24">
        <v>1459</v>
      </c>
      <c r="U24">
        <v>2911.16</v>
      </c>
      <c r="V24">
        <v>2832.51</v>
      </c>
      <c r="W24" s="40">
        <f t="shared" si="24"/>
        <v>2.7388382819020989E-2</v>
      </c>
      <c r="X24">
        <f t="shared" si="1"/>
        <v>1104</v>
      </c>
      <c r="Y24">
        <f t="shared" si="2"/>
        <v>1459</v>
      </c>
      <c r="Z24" s="25">
        <f t="shared" si="3"/>
        <v>2.7146244568162316E-2</v>
      </c>
      <c r="AA24" s="25">
        <f t="shared" si="25"/>
        <v>-1.0263755387416876E-2</v>
      </c>
      <c r="AB24" s="25">
        <f t="shared" si="26"/>
        <v>-2.7190697850553922E-2</v>
      </c>
      <c r="AC24" s="25">
        <f t="shared" si="27"/>
        <v>1.9768496846690042E-4</v>
      </c>
      <c r="AD24" s="25">
        <f t="shared" si="28"/>
        <v>4.7827128766435821E-3</v>
      </c>
      <c r="AE24" s="25">
        <f t="shared" si="29"/>
        <v>-2.2605669942377383E-2</v>
      </c>
      <c r="AF24" s="25">
        <f t="shared" si="4"/>
        <v>-2.2407984973910413E-2</v>
      </c>
      <c r="AG24" s="25">
        <f t="shared" si="30"/>
        <v>-3.2671740361327285E-2</v>
      </c>
      <c r="AH24" s="25">
        <f t="shared" si="5"/>
        <v>-3.627220200782811E-3</v>
      </c>
      <c r="AI24" s="25">
        <f t="shared" si="6"/>
        <v>-2.405151498608038E-3</v>
      </c>
      <c r="AJ24" s="25">
        <f t="shared" si="7"/>
        <v>5.1069528130221733E-4</v>
      </c>
      <c r="AK24" s="25">
        <f t="shared" si="8"/>
        <v>2.3993806219342125E-3</v>
      </c>
      <c r="AL24" s="25">
        <f t="shared" si="9"/>
        <v>8.4099330774261936E-3</v>
      </c>
      <c r="AM24" s="25">
        <f t="shared" si="10"/>
        <v>2.4484984080517344E-2</v>
      </c>
      <c r="AN24" s="25">
        <f t="shared" si="11"/>
        <v>-5.2006648379420827E-4</v>
      </c>
      <c r="AO24" s="40">
        <f t="shared" si="31"/>
        <v>0.43027071369975106</v>
      </c>
      <c r="AP24" s="40">
        <f t="shared" si="32"/>
        <v>1.6562756357670314</v>
      </c>
      <c r="AQ24" s="25">
        <f t="shared" si="12"/>
        <v>-1.1582054627315734E-3</v>
      </c>
      <c r="AR24" s="25">
        <f t="shared" si="13"/>
        <v>-2.4287299112050385E-2</v>
      </c>
      <c r="AS24" s="25">
        <f t="shared" si="14"/>
        <v>-2.2407984973910413E-2</v>
      </c>
      <c r="AT24" s="28">
        <f t="shared" si="15"/>
        <v>0.71575061525841122</v>
      </c>
      <c r="AU24" s="28">
        <f t="shared" si="16"/>
        <v>7.9760717846453326E-3</v>
      </c>
      <c r="AV24" s="40">
        <f t="shared" si="17"/>
        <v>7.1201525746973681E-3</v>
      </c>
      <c r="AW24" s="25">
        <f t="shared" si="18"/>
        <v>-2.2407984973910413E-2</v>
      </c>
      <c r="AX24" s="28">
        <f t="shared" si="19"/>
        <v>-0.88556897647806687</v>
      </c>
      <c r="AY24" s="25">
        <f t="shared" si="20"/>
        <v>6.0266008227169657E-3</v>
      </c>
      <c r="AZ24" s="25">
        <f t="shared" si="21"/>
        <v>1.9768496846690042E-4</v>
      </c>
      <c r="BA24" s="25">
        <f t="shared" si="37"/>
        <v>0.64074595355383501</v>
      </c>
      <c r="BB24" s="25">
        <f t="shared" si="38"/>
        <v>1.0322493354162706E-3</v>
      </c>
      <c r="BC24" s="25">
        <f t="shared" si="39"/>
        <v>-1.7817102983865454E-3</v>
      </c>
      <c r="BD24" s="39">
        <f t="shared" si="33"/>
        <v>0</v>
      </c>
      <c r="BF24" t="str">
        <f t="shared" si="34"/>
        <v/>
      </c>
      <c r="BG24" t="str">
        <f t="shared" si="35"/>
        <v/>
      </c>
      <c r="BH24" t="str">
        <f t="shared" si="40"/>
        <v/>
      </c>
      <c r="BI24" t="str">
        <f t="shared" si="36"/>
        <v/>
      </c>
      <c r="BJ24" s="25" t="str">
        <f t="shared" si="22"/>
        <v/>
      </c>
    </row>
    <row r="25" spans="1:62">
      <c r="A25" s="1">
        <v>42535</v>
      </c>
      <c r="B25" s="41">
        <f t="shared" si="23"/>
        <v>2</v>
      </c>
      <c r="C25">
        <v>2824.23</v>
      </c>
      <c r="D25">
        <v>2831.91</v>
      </c>
      <c r="E25">
        <v>2836.57</v>
      </c>
      <c r="F25">
        <v>2826.81</v>
      </c>
      <c r="G25">
        <v>2826</v>
      </c>
      <c r="H25">
        <v>2843.35</v>
      </c>
      <c r="I25">
        <v>2823.05</v>
      </c>
      <c r="J25">
        <v>1009</v>
      </c>
      <c r="K25">
        <v>942</v>
      </c>
      <c r="L25">
        <v>2826.59</v>
      </c>
      <c r="M25" s="39">
        <v>2823.18</v>
      </c>
      <c r="N25">
        <v>2842.19</v>
      </c>
      <c r="O25">
        <v>2842.19</v>
      </c>
      <c r="P25">
        <v>2823.52</v>
      </c>
      <c r="Q25">
        <v>1500</v>
      </c>
      <c r="R25">
        <v>1310</v>
      </c>
      <c r="S25">
        <f>AVERAGE($N5:$N24)</f>
        <v>2864.0172222222227</v>
      </c>
      <c r="T25" t="str">
        <f t="shared" ref="T25:T56" si="41">IF(AVERAGE(N24)&lt;S24,"熊",IF(AVERAGE(N24)&gt;S24,"牛",""))</f>
        <v>牛</v>
      </c>
      <c r="U25">
        <v>2843.35</v>
      </c>
      <c r="V25">
        <v>2823.05</v>
      </c>
      <c r="W25" s="40">
        <f t="shared" si="24"/>
        <v>7.1650737142399867E-3</v>
      </c>
      <c r="X25">
        <f t="shared" si="1"/>
        <v>1009</v>
      </c>
      <c r="Y25">
        <f t="shared" si="2"/>
        <v>942</v>
      </c>
      <c r="Z25" s="25">
        <f t="shared" si="3"/>
        <v>7.1877998604928522E-3</v>
      </c>
      <c r="AA25" s="25">
        <f t="shared" si="25"/>
        <v>-3.1251682586337149E-3</v>
      </c>
      <c r="AB25" s="25">
        <f t="shared" si="26"/>
        <v>-4.0805271481535963E-4</v>
      </c>
      <c r="AC25" s="25">
        <f t="shared" si="27"/>
        <v>6.7570209994245551E-3</v>
      </c>
      <c r="AD25" s="25">
        <f t="shared" si="28"/>
        <v>6.747173409253255E-3</v>
      </c>
      <c r="AE25" s="25">
        <f t="shared" si="29"/>
        <v>-4.1790030498675115E-4</v>
      </c>
      <c r="AF25" s="25">
        <f t="shared" si="4"/>
        <v>6.3391206944378225E-3</v>
      </c>
      <c r="AG25" s="25">
        <f t="shared" si="30"/>
        <v>3.2139524358042017E-3</v>
      </c>
      <c r="AH25" s="25">
        <f t="shared" si="5"/>
        <v>2.7156345917141458E-3</v>
      </c>
      <c r="AI25" s="25">
        <f t="shared" si="6"/>
        <v>4.3598147069452012E-3</v>
      </c>
      <c r="AJ25" s="25">
        <f t="shared" si="7"/>
        <v>9.1310632352947351E-4</v>
      </c>
      <c r="AK25" s="25">
        <f t="shared" si="8"/>
        <v>6.265231885775309E-4</v>
      </c>
      <c r="AL25" s="25">
        <f t="shared" si="9"/>
        <v>7.1650737142399867E-3</v>
      </c>
      <c r="AM25" s="25">
        <f t="shared" si="10"/>
        <v>6.5905482554099891E-3</v>
      </c>
      <c r="AN25" s="25">
        <f t="shared" si="11"/>
        <v>2.0875386403147928E-4</v>
      </c>
      <c r="AO25" s="40">
        <f t="shared" si="31"/>
        <v>5.8128078817726705E-2</v>
      </c>
      <c r="AP25" s="40">
        <f t="shared" si="32"/>
        <v>0.49359605911330623</v>
      </c>
      <c r="AQ25" s="25">
        <f t="shared" si="12"/>
        <v>-1.2071289323553728E-3</v>
      </c>
      <c r="AR25" s="25">
        <f t="shared" si="13"/>
        <v>5.5038436418288492E-3</v>
      </c>
      <c r="AS25" s="25">
        <f t="shared" si="14"/>
        <v>6.3391206944378225E-3</v>
      </c>
      <c r="AT25" s="28">
        <f t="shared" si="15"/>
        <v>0.14532019704432797</v>
      </c>
      <c r="AU25" s="28">
        <f t="shared" si="16"/>
        <v>1</v>
      </c>
      <c r="AV25" s="40">
        <f t="shared" si="17"/>
        <v>0.94285714285714928</v>
      </c>
      <c r="AW25" s="25">
        <f t="shared" si="18"/>
        <v>6.3391206944378225E-3</v>
      </c>
      <c r="AX25" s="28">
        <f t="shared" si="19"/>
        <v>0.76847290640394672</v>
      </c>
      <c r="AY25" s="25">
        <f t="shared" si="20"/>
        <v>1.0444234935643652E-3</v>
      </c>
      <c r="AZ25" s="25">
        <f t="shared" si="21"/>
        <v>6.5905482554099891E-3</v>
      </c>
      <c r="BA25" s="25">
        <f t="shared" si="37"/>
        <v>7.1201525746973681E-3</v>
      </c>
      <c r="BB25" s="25">
        <f t="shared" si="38"/>
        <v>-2.4287299112050385E-2</v>
      </c>
      <c r="BC25" s="25">
        <f t="shared" si="39"/>
        <v>-2.2407984973910413E-2</v>
      </c>
      <c r="BD25" s="39">
        <f t="shared" si="33"/>
        <v>1</v>
      </c>
      <c r="BF25">
        <f t="shared" si="34"/>
        <v>1</v>
      </c>
      <c r="BG25" t="str">
        <f t="shared" si="35"/>
        <v/>
      </c>
      <c r="BH25" t="str">
        <f t="shared" si="40"/>
        <v/>
      </c>
      <c r="BI25" t="str">
        <f t="shared" si="36"/>
        <v/>
      </c>
      <c r="BJ25" s="25">
        <f t="shared" si="22"/>
        <v>5.5038436418288492E-3</v>
      </c>
    </row>
    <row r="26" spans="1:62">
      <c r="A26" s="1">
        <v>42536</v>
      </c>
      <c r="B26" s="41">
        <f t="shared" si="23"/>
        <v>3</v>
      </c>
      <c r="C26">
        <v>2814.69</v>
      </c>
      <c r="D26">
        <v>2813.95</v>
      </c>
      <c r="E26">
        <v>2826.27</v>
      </c>
      <c r="F26">
        <v>2833.19</v>
      </c>
      <c r="G26">
        <v>2885.78</v>
      </c>
      <c r="H26">
        <v>2892.73</v>
      </c>
      <c r="I26">
        <v>2811.78</v>
      </c>
      <c r="J26">
        <v>1121</v>
      </c>
      <c r="K26">
        <v>931</v>
      </c>
      <c r="L26">
        <v>2887.45</v>
      </c>
      <c r="M26" s="39">
        <v>2883.69</v>
      </c>
      <c r="N26">
        <v>2887.21</v>
      </c>
      <c r="O26">
        <v>2894.26</v>
      </c>
      <c r="P26">
        <v>2878.43</v>
      </c>
      <c r="Q26">
        <v>1402</v>
      </c>
      <c r="R26">
        <v>1314</v>
      </c>
      <c r="S26">
        <f t="shared" ref="S26:S89" si="42">AVERAGE($N6:$N25)</f>
        <v>2862.8684210526321</v>
      </c>
      <c r="T26" t="str">
        <f t="shared" si="41"/>
        <v>熊</v>
      </c>
      <c r="U26">
        <v>2894.26</v>
      </c>
      <c r="V26">
        <v>2811.78</v>
      </c>
      <c r="W26" s="40">
        <f t="shared" si="24"/>
        <v>2.8911730467330875E-2</v>
      </c>
      <c r="X26">
        <f t="shared" si="1"/>
        <v>1402</v>
      </c>
      <c r="Y26">
        <f t="shared" si="2"/>
        <v>931</v>
      </c>
      <c r="Z26" s="25">
        <f t="shared" si="3"/>
        <v>2.930340463781092E-2</v>
      </c>
      <c r="AA26" s="25">
        <f t="shared" si="25"/>
        <v>-9.7227505745972921E-3</v>
      </c>
      <c r="AB26" s="25">
        <f t="shared" si="26"/>
        <v>-2.4388273205183252E-3</v>
      </c>
      <c r="AC26" s="25">
        <f t="shared" si="27"/>
        <v>2.6472903146812558E-2</v>
      </c>
      <c r="AD26" s="25">
        <f t="shared" si="28"/>
        <v>2.7877334030677287E-2</v>
      </c>
      <c r="AE26" s="25">
        <f t="shared" si="29"/>
        <v>-1.0343964366534987E-3</v>
      </c>
      <c r="AF26" s="25">
        <f t="shared" si="4"/>
        <v>2.5438506710158851E-2</v>
      </c>
      <c r="AG26" s="25">
        <f t="shared" si="30"/>
        <v>1.5715756135561542E-2</v>
      </c>
      <c r="AH26" s="25">
        <f t="shared" si="5"/>
        <v>-2.6294096060991255E-4</v>
      </c>
      <c r="AI26" s="25">
        <f t="shared" si="6"/>
        <v>4.1056899062218615E-3</v>
      </c>
      <c r="AJ26" s="25">
        <f t="shared" si="7"/>
        <v>6.5511541196403497E-3</v>
      </c>
      <c r="AK26" s="25">
        <f t="shared" si="8"/>
        <v>2.4943096176190619E-2</v>
      </c>
      <c r="AL26" s="25">
        <f t="shared" si="9"/>
        <v>2.8382958157149158E-2</v>
      </c>
      <c r="AM26" s="25">
        <f t="shared" si="10"/>
        <v>5.4844586075372525E-3</v>
      </c>
      <c r="AN26" s="25">
        <f t="shared" si="11"/>
        <v>5.7853231088261911E-4</v>
      </c>
      <c r="AO26" s="40">
        <f t="shared" si="31"/>
        <v>3.5948116121060671E-2</v>
      </c>
      <c r="AP26" s="40">
        <f t="shared" si="32"/>
        <v>0.37566399011735546</v>
      </c>
      <c r="AQ26" s="25">
        <f t="shared" si="12"/>
        <v>-1.303035633170913E-3</v>
      </c>
      <c r="AR26" s="25">
        <f t="shared" si="13"/>
        <v>-8.3121776914342043E-5</v>
      </c>
      <c r="AS26" s="25">
        <f t="shared" si="14"/>
        <v>2.5438506710158851E-2</v>
      </c>
      <c r="AT26" s="28">
        <f t="shared" si="15"/>
        <v>0.91414453366275683</v>
      </c>
      <c r="AU26" s="28">
        <f t="shared" si="16"/>
        <v>0.55464308275426333</v>
      </c>
      <c r="AV26" s="40">
        <f t="shared" si="17"/>
        <v>0.91452473326866901</v>
      </c>
      <c r="AW26" s="25">
        <f t="shared" si="18"/>
        <v>2.5438506710158851E-2</v>
      </c>
      <c r="AX26" s="28">
        <f t="shared" si="19"/>
        <v>-2.9097963142553549E-3</v>
      </c>
      <c r="AY26" s="25">
        <f t="shared" si="20"/>
        <v>2.5977492612844159E-2</v>
      </c>
      <c r="AZ26" s="25">
        <f t="shared" si="21"/>
        <v>3.0456312870188848E-3</v>
      </c>
      <c r="BA26" s="25">
        <f t="shared" si="37"/>
        <v>0.94285714285714928</v>
      </c>
      <c r="BB26" s="25">
        <f t="shared" si="38"/>
        <v>5.5038436418288492E-3</v>
      </c>
      <c r="BC26" s="25">
        <f t="shared" si="39"/>
        <v>6.3391206944378225E-3</v>
      </c>
      <c r="BD26" s="39">
        <f t="shared" si="33"/>
        <v>0</v>
      </c>
      <c r="BF26" t="str">
        <f t="shared" si="34"/>
        <v/>
      </c>
      <c r="BG26">
        <f t="shared" si="35"/>
        <v>0</v>
      </c>
      <c r="BH26" t="str">
        <f t="shared" si="40"/>
        <v/>
      </c>
      <c r="BI26" t="str">
        <f t="shared" si="36"/>
        <v/>
      </c>
      <c r="BJ26" s="25" t="str">
        <f t="shared" si="22"/>
        <v/>
      </c>
    </row>
    <row r="27" spans="1:62">
      <c r="A27" s="1">
        <v>42537</v>
      </c>
      <c r="B27" s="41">
        <f t="shared" si="23"/>
        <v>4</v>
      </c>
      <c r="C27">
        <v>2878.4</v>
      </c>
      <c r="D27">
        <v>2878.68</v>
      </c>
      <c r="E27">
        <v>2883.13</v>
      </c>
      <c r="F27">
        <v>2877.5</v>
      </c>
      <c r="G27">
        <v>2887.09</v>
      </c>
      <c r="H27">
        <v>2887.09</v>
      </c>
      <c r="I27">
        <v>2870.13</v>
      </c>
      <c r="J27">
        <v>1129</v>
      </c>
      <c r="K27">
        <v>1034</v>
      </c>
      <c r="L27">
        <v>2887.04</v>
      </c>
      <c r="M27" s="39">
        <v>2881.94</v>
      </c>
      <c r="N27">
        <v>2872.82</v>
      </c>
      <c r="O27">
        <v>2887.04</v>
      </c>
      <c r="P27">
        <v>2865.75</v>
      </c>
      <c r="Q27">
        <v>1301</v>
      </c>
      <c r="R27">
        <v>1447</v>
      </c>
      <c r="S27">
        <f t="shared" si="42"/>
        <v>2864.0855000000001</v>
      </c>
      <c r="T27" t="str">
        <f t="shared" si="41"/>
        <v>牛</v>
      </c>
      <c r="U27">
        <v>2887.74</v>
      </c>
      <c r="V27">
        <v>2865.75</v>
      </c>
      <c r="W27" s="40">
        <f t="shared" si="24"/>
        <v>7.6440932640299587E-3</v>
      </c>
      <c r="X27">
        <f t="shared" si="1"/>
        <v>1301</v>
      </c>
      <c r="Y27">
        <f t="shared" si="2"/>
        <v>1447</v>
      </c>
      <c r="Z27" s="25">
        <f t="shared" si="3"/>
        <v>7.639660922734777E-3</v>
      </c>
      <c r="AA27" s="25">
        <f t="shared" si="25"/>
        <v>-3.0560536896259631E-3</v>
      </c>
      <c r="AB27" s="25">
        <f t="shared" si="26"/>
        <v>-5.1800635224423458E-3</v>
      </c>
      <c r="AC27" s="25">
        <f t="shared" si="27"/>
        <v>2.4640297415875981E-3</v>
      </c>
      <c r="AD27" s="25">
        <f t="shared" si="28"/>
        <v>3.2396050628804556E-3</v>
      </c>
      <c r="AE27" s="25">
        <f t="shared" si="29"/>
        <v>-4.4044882011496185E-3</v>
      </c>
      <c r="AF27" s="25">
        <f t="shared" si="4"/>
        <v>-1.9404584595620132E-3</v>
      </c>
      <c r="AG27" s="25">
        <f t="shared" si="30"/>
        <v>-4.9965121491879153E-3</v>
      </c>
      <c r="AH27" s="25">
        <f t="shared" si="5"/>
        <v>9.7271533562421646E-5</v>
      </c>
      <c r="AI27" s="25">
        <f t="shared" si="6"/>
        <v>1.6419253436644765E-3</v>
      </c>
      <c r="AJ27" s="25">
        <f t="shared" si="7"/>
        <v>-3.127226002309469E-4</v>
      </c>
      <c r="AK27" s="25">
        <f t="shared" si="8"/>
        <v>3.0144902100641244E-3</v>
      </c>
      <c r="AL27" s="25">
        <f t="shared" si="9"/>
        <v>5.8917495112589527E-3</v>
      </c>
      <c r="AM27" s="25">
        <f t="shared" si="10"/>
        <v>7.4016597848573316E-3</v>
      </c>
      <c r="AN27" s="25">
        <f t="shared" si="11"/>
        <v>-1.7318626356293067E-5</v>
      </c>
      <c r="AO27" s="40">
        <f t="shared" si="31"/>
        <v>0.48761792452829977</v>
      </c>
      <c r="AP27" s="40">
        <f t="shared" si="32"/>
        <v>1.0070754716981067</v>
      </c>
      <c r="AQ27" s="25">
        <f t="shared" si="12"/>
        <v>-1.7680773130055161E-3</v>
      </c>
      <c r="AR27" s="25">
        <f t="shared" si="13"/>
        <v>-4.9376300432697317E-3</v>
      </c>
      <c r="AS27" s="25">
        <f t="shared" si="14"/>
        <v>-1.9404584595620132E-3</v>
      </c>
      <c r="AT27" s="28">
        <f t="shared" si="15"/>
        <v>1</v>
      </c>
      <c r="AU27" s="28">
        <f t="shared" si="16"/>
        <v>0.33208078910287347</v>
      </c>
      <c r="AV27" s="40">
        <f t="shared" si="17"/>
        <v>0.32150977717145218</v>
      </c>
      <c r="AW27" s="25">
        <f t="shared" si="18"/>
        <v>-1.9404584595620132E-3</v>
      </c>
      <c r="AX27" s="28">
        <f t="shared" si="19"/>
        <v>-0.64665757162346249</v>
      </c>
      <c r="AY27" s="25">
        <f t="shared" si="20"/>
        <v>5.8917495112589527E-3</v>
      </c>
      <c r="AZ27" s="25">
        <f t="shared" si="21"/>
        <v>2.4640297415875981E-3</v>
      </c>
      <c r="BA27" s="25">
        <f t="shared" si="37"/>
        <v>0.91452473326866901</v>
      </c>
      <c r="BB27" s="25">
        <f t="shared" si="38"/>
        <v>-8.3121776914342043E-5</v>
      </c>
      <c r="BC27" s="25">
        <f t="shared" si="39"/>
        <v>2.5438506710158851E-2</v>
      </c>
      <c r="BD27" s="39">
        <f t="shared" si="33"/>
        <v>1</v>
      </c>
      <c r="BF27" t="str">
        <f t="shared" si="34"/>
        <v/>
      </c>
      <c r="BG27" t="str">
        <f t="shared" si="35"/>
        <v/>
      </c>
      <c r="BH27">
        <f t="shared" si="40"/>
        <v>-0.5</v>
      </c>
      <c r="BI27" t="str">
        <f t="shared" si="36"/>
        <v/>
      </c>
      <c r="BJ27" s="25">
        <f t="shared" si="22"/>
        <v>2.4688150216348658E-3</v>
      </c>
    </row>
    <row r="28" spans="1:62">
      <c r="A28" s="1">
        <v>42538</v>
      </c>
      <c r="B28" s="41">
        <f t="shared" si="23"/>
        <v>5</v>
      </c>
      <c r="C28">
        <v>2873.01</v>
      </c>
      <c r="D28">
        <v>2878.2</v>
      </c>
      <c r="E28">
        <v>2883.73</v>
      </c>
      <c r="F28">
        <v>2884.23</v>
      </c>
      <c r="G28">
        <v>2892.58</v>
      </c>
      <c r="H28">
        <v>2899.91</v>
      </c>
      <c r="I28">
        <v>2873.01</v>
      </c>
      <c r="J28">
        <v>1004</v>
      </c>
      <c r="K28">
        <v>930</v>
      </c>
      <c r="L28">
        <v>2894.97</v>
      </c>
      <c r="M28" s="39">
        <v>2894.78</v>
      </c>
      <c r="N28">
        <v>2885.1</v>
      </c>
      <c r="O28">
        <v>2899.61</v>
      </c>
      <c r="P28">
        <v>2872.73</v>
      </c>
      <c r="Q28">
        <v>1320</v>
      </c>
      <c r="R28">
        <v>1422</v>
      </c>
      <c r="S28">
        <f t="shared" si="42"/>
        <v>2865.5425</v>
      </c>
      <c r="T28" t="str">
        <f t="shared" si="41"/>
        <v>牛</v>
      </c>
      <c r="U28">
        <v>2899.61</v>
      </c>
      <c r="V28">
        <v>2872.73</v>
      </c>
      <c r="W28" s="40">
        <f t="shared" si="24"/>
        <v>9.3134480290568561E-3</v>
      </c>
      <c r="X28">
        <f t="shared" si="1"/>
        <v>1320</v>
      </c>
      <c r="Y28">
        <f t="shared" si="2"/>
        <v>1422</v>
      </c>
      <c r="Z28" s="25">
        <f t="shared" si="3"/>
        <v>9.3560412250566858E-3</v>
      </c>
      <c r="AA28" s="25">
        <f t="shared" si="25"/>
        <v>6.6134918739186604E-5</v>
      </c>
      <c r="AB28" s="25">
        <f t="shared" si="26"/>
        <v>-5.0166837857819856E-3</v>
      </c>
      <c r="AC28" s="25">
        <f t="shared" si="27"/>
        <v>4.2967642432749685E-3</v>
      </c>
      <c r="AD28" s="25">
        <f t="shared" si="28"/>
        <v>9.2159845168820753E-3</v>
      </c>
      <c r="AE28" s="25">
        <f t="shared" si="29"/>
        <v>-9.7463512174930043E-5</v>
      </c>
      <c r="AF28" s="25">
        <f t="shared" si="4"/>
        <v>4.199300731100042E-3</v>
      </c>
      <c r="AG28" s="25">
        <f t="shared" si="30"/>
        <v>4.2654356498391752E-3</v>
      </c>
      <c r="AH28" s="25">
        <f t="shared" si="5"/>
        <v>1.8048380806274028E-3</v>
      </c>
      <c r="AI28" s="25">
        <f t="shared" si="6"/>
        <v>3.7243343945100637E-3</v>
      </c>
      <c r="AJ28" s="25">
        <f t="shared" si="7"/>
        <v>3.8977059162446643E-3</v>
      </c>
      <c r="AK28" s="25">
        <f t="shared" si="8"/>
        <v>6.7885767654405228E-3</v>
      </c>
      <c r="AL28" s="25">
        <f t="shared" si="9"/>
        <v>9.3194413547814797E-3</v>
      </c>
      <c r="AM28" s="25">
        <f t="shared" si="10"/>
        <v>9.3134480290568561E-3</v>
      </c>
      <c r="AN28" s="25">
        <f t="shared" si="11"/>
        <v>8.259108382154671E-4</v>
      </c>
      <c r="AO28" s="40">
        <f t="shared" si="31"/>
        <v>0</v>
      </c>
      <c r="AP28" s="40">
        <f t="shared" si="32"/>
        <v>-7.0631970260244294E-3</v>
      </c>
      <c r="AQ28" s="25">
        <f t="shared" si="12"/>
        <v>-6.5633231164642685E-5</v>
      </c>
      <c r="AR28" s="25">
        <f t="shared" si="13"/>
        <v>-3.4151868725561529E-3</v>
      </c>
      <c r="AS28" s="25">
        <f t="shared" si="14"/>
        <v>4.199300731100042E-3</v>
      </c>
      <c r="AT28" s="28">
        <f t="shared" si="15"/>
        <v>0.72750929368029638</v>
      </c>
      <c r="AU28" s="28">
        <f t="shared" si="16"/>
        <v>0.46019345238094644</v>
      </c>
      <c r="AV28" s="40">
        <f t="shared" si="17"/>
        <v>0.46019345238094644</v>
      </c>
      <c r="AW28" s="25">
        <f t="shared" si="18"/>
        <v>4.199300731100042E-3</v>
      </c>
      <c r="AX28" s="28">
        <f t="shared" si="19"/>
        <v>-0.36718749999999445</v>
      </c>
      <c r="AY28" s="25">
        <f t="shared" si="20"/>
        <v>6.7885767654405228E-3</v>
      </c>
      <c r="AZ28" s="25">
        <f t="shared" si="21"/>
        <v>4.2967642432749685E-3</v>
      </c>
      <c r="BA28" s="25">
        <f t="shared" si="37"/>
        <v>0.32150977717145218</v>
      </c>
      <c r="BB28" s="25">
        <f t="shared" si="38"/>
        <v>-4.9376300432697317E-3</v>
      </c>
      <c r="BC28" s="25">
        <f t="shared" si="39"/>
        <v>-1.9404584595620132E-3</v>
      </c>
      <c r="BD28" s="39">
        <f t="shared" si="33"/>
        <v>1</v>
      </c>
      <c r="BF28" t="str">
        <f t="shared" si="34"/>
        <v/>
      </c>
      <c r="BG28" t="str">
        <f t="shared" si="35"/>
        <v/>
      </c>
      <c r="BH28" t="str">
        <f t="shared" si="40"/>
        <v/>
      </c>
      <c r="BI28">
        <f t="shared" si="36"/>
        <v>1</v>
      </c>
      <c r="BJ28" s="25">
        <f t="shared" si="22"/>
        <v>-3.4151868725561529E-3</v>
      </c>
    </row>
    <row r="29" spans="1:62">
      <c r="A29" s="1">
        <v>42541</v>
      </c>
      <c r="B29" s="41">
        <f t="shared" si="23"/>
        <v>1</v>
      </c>
      <c r="C29">
        <v>2887.64</v>
      </c>
      <c r="D29">
        <v>2890.17</v>
      </c>
      <c r="E29">
        <v>2883.56</v>
      </c>
      <c r="F29">
        <v>2884.25</v>
      </c>
      <c r="G29">
        <v>2880.08</v>
      </c>
      <c r="H29">
        <v>2890.17</v>
      </c>
      <c r="I29">
        <v>2864.26</v>
      </c>
      <c r="J29">
        <v>931</v>
      </c>
      <c r="K29">
        <v>1013</v>
      </c>
      <c r="L29">
        <v>2881.52</v>
      </c>
      <c r="M29" s="39">
        <v>2879.54</v>
      </c>
      <c r="N29">
        <v>2888.81</v>
      </c>
      <c r="O29">
        <v>2891.05</v>
      </c>
      <c r="P29">
        <v>2876.79</v>
      </c>
      <c r="Q29">
        <v>1442</v>
      </c>
      <c r="R29">
        <v>1355</v>
      </c>
      <c r="S29">
        <f t="shared" si="42"/>
        <v>2869.4219999999996</v>
      </c>
      <c r="T29" t="str">
        <f t="shared" si="41"/>
        <v>牛</v>
      </c>
      <c r="U29">
        <v>2891.05</v>
      </c>
      <c r="V29">
        <v>2864.26</v>
      </c>
      <c r="W29" s="40">
        <f t="shared" si="24"/>
        <v>9.3097308374091876E-3</v>
      </c>
      <c r="X29">
        <f t="shared" si="1"/>
        <v>1442</v>
      </c>
      <c r="Y29">
        <f t="shared" si="2"/>
        <v>1013</v>
      </c>
      <c r="Z29" s="25">
        <f t="shared" si="3"/>
        <v>9.2774722610851641E-3</v>
      </c>
      <c r="AA29" s="25">
        <f t="shared" si="25"/>
        <v>8.7999811663569503E-4</v>
      </c>
      <c r="AB29" s="25">
        <f t="shared" si="26"/>
        <v>-7.7510531817286934E-4</v>
      </c>
      <c r="AC29" s="25">
        <f t="shared" si="27"/>
        <v>8.5346255192364166E-3</v>
      </c>
      <c r="AD29" s="25">
        <f t="shared" si="28"/>
        <v>1.1801984172216016E-3</v>
      </c>
      <c r="AE29" s="25">
        <f t="shared" si="29"/>
        <v>-8.1295324201877336E-3</v>
      </c>
      <c r="AF29" s="25">
        <f t="shared" si="4"/>
        <v>4.050930990487715E-4</v>
      </c>
      <c r="AG29" s="25">
        <f t="shared" si="30"/>
        <v>1.2850912156843514E-3</v>
      </c>
      <c r="AH29" s="25">
        <f t="shared" si="5"/>
        <v>8.7576440267223595E-4</v>
      </c>
      <c r="AI29" s="25">
        <f t="shared" si="6"/>
        <v>-1.4139176184208757E-3</v>
      </c>
      <c r="AJ29" s="25">
        <f t="shared" si="7"/>
        <v>-1.1746586957824586E-3</v>
      </c>
      <c r="AK29" s="25">
        <f t="shared" si="8"/>
        <v>-2.6214879812074265E-3</v>
      </c>
      <c r="AL29" s="25">
        <f t="shared" si="9"/>
        <v>9.0052968228597971E-3</v>
      </c>
      <c r="AM29" s="25">
        <f t="shared" si="10"/>
        <v>4.9446687336818576E-3</v>
      </c>
      <c r="AN29" s="25">
        <f t="shared" si="11"/>
        <v>4.9986116008866334E-4</v>
      </c>
      <c r="AO29" s="40">
        <f t="shared" si="31"/>
        <v>0.90235430335776867</v>
      </c>
      <c r="AP29" s="40">
        <f t="shared" si="32"/>
        <v>0.80432265534541902</v>
      </c>
      <c r="AQ29" s="25">
        <f t="shared" si="12"/>
        <v>-6.8737353124585007E-4</v>
      </c>
      <c r="AR29" s="25">
        <f t="shared" si="13"/>
        <v>2.5267199201675149E-3</v>
      </c>
      <c r="AS29" s="25">
        <f t="shared" si="14"/>
        <v>4.050930990487715E-4</v>
      </c>
      <c r="AT29" s="28">
        <f t="shared" si="15"/>
        <v>0.61057506754148194</v>
      </c>
      <c r="AU29" s="28">
        <f t="shared" si="16"/>
        <v>0.8429172510518792</v>
      </c>
      <c r="AV29" s="40">
        <f t="shared" si="17"/>
        <v>0.91638671145949091</v>
      </c>
      <c r="AW29" s="25">
        <f t="shared" si="18"/>
        <v>4.050930990487715E-4</v>
      </c>
      <c r="AX29" s="28">
        <f t="shared" si="19"/>
        <v>0.2721164613661804</v>
      </c>
      <c r="AY29" s="25">
        <f t="shared" si="20"/>
        <v>5.5080444389801874E-3</v>
      </c>
      <c r="AZ29" s="25">
        <f t="shared" si="21"/>
        <v>4.169563415508973E-3</v>
      </c>
      <c r="BA29" s="25">
        <f t="shared" si="37"/>
        <v>0.46019345238094644</v>
      </c>
      <c r="BB29" s="25">
        <f t="shared" si="38"/>
        <v>-3.4151868725561529E-3</v>
      </c>
      <c r="BC29" s="25">
        <f t="shared" si="39"/>
        <v>4.199300731100042E-3</v>
      </c>
      <c r="BD29" s="39">
        <f t="shared" si="33"/>
        <v>1</v>
      </c>
      <c r="BF29" t="str">
        <f t="shared" si="34"/>
        <v/>
      </c>
      <c r="BG29" t="str">
        <f t="shared" si="35"/>
        <v/>
      </c>
      <c r="BH29" t="str">
        <f t="shared" si="40"/>
        <v/>
      </c>
      <c r="BI29" t="str">
        <f t="shared" si="36"/>
        <v/>
      </c>
      <c r="BJ29" s="25" t="str">
        <f t="shared" si="22"/>
        <v/>
      </c>
    </row>
    <row r="30" spans="1:62">
      <c r="A30" s="1">
        <v>42542</v>
      </c>
      <c r="B30" s="41">
        <f t="shared" si="23"/>
        <v>2</v>
      </c>
      <c r="C30">
        <v>2898.38</v>
      </c>
      <c r="D30">
        <v>2904.55</v>
      </c>
      <c r="E30">
        <v>2899.88</v>
      </c>
      <c r="F30">
        <v>2897.69</v>
      </c>
      <c r="G30">
        <v>2896.29</v>
      </c>
      <c r="H30">
        <v>2919.3</v>
      </c>
      <c r="I30">
        <v>2895.42</v>
      </c>
      <c r="J30">
        <v>1001</v>
      </c>
      <c r="K30">
        <v>941</v>
      </c>
      <c r="L30">
        <v>2895.96</v>
      </c>
      <c r="M30" s="39">
        <v>2895.37</v>
      </c>
      <c r="N30">
        <v>2878.56</v>
      </c>
      <c r="O30">
        <v>2898.24</v>
      </c>
      <c r="P30">
        <v>2869.79</v>
      </c>
      <c r="Q30">
        <v>1405</v>
      </c>
      <c r="R30">
        <v>1451</v>
      </c>
      <c r="S30">
        <f t="shared" si="42"/>
        <v>2873.5169999999998</v>
      </c>
      <c r="T30" t="str">
        <f t="shared" si="41"/>
        <v>牛</v>
      </c>
      <c r="U30">
        <v>2919.3</v>
      </c>
      <c r="V30">
        <v>2869.79</v>
      </c>
      <c r="W30" s="40">
        <f t="shared" si="24"/>
        <v>1.7105005151202269E-2</v>
      </c>
      <c r="X30">
        <f t="shared" si="1"/>
        <v>1001</v>
      </c>
      <c r="Y30">
        <f t="shared" si="2"/>
        <v>1451</v>
      </c>
      <c r="Z30" s="25">
        <f t="shared" si="3"/>
        <v>1.7081956127215969E-2</v>
      </c>
      <c r="AA30" s="25">
        <f t="shared" si="25"/>
        <v>3.3073075960111794E-3</v>
      </c>
      <c r="AB30" s="25">
        <f t="shared" si="26"/>
        <v>-1.4053692407743795E-2</v>
      </c>
      <c r="AC30" s="25">
        <f t="shared" si="27"/>
        <v>3.0513127434583518E-3</v>
      </c>
      <c r="AD30" s="25">
        <f t="shared" si="28"/>
        <v>7.1919012978118322E-3</v>
      </c>
      <c r="AE30" s="25">
        <f t="shared" si="29"/>
        <v>-9.9131038533903509E-3</v>
      </c>
      <c r="AF30" s="25">
        <f t="shared" si="4"/>
        <v>-6.8617911099319974E-3</v>
      </c>
      <c r="AG30" s="25">
        <f t="shared" si="30"/>
        <v>-3.5544835139209112E-3</v>
      </c>
      <c r="AH30" s="25">
        <f t="shared" si="5"/>
        <v>2.1265127530715276E-3</v>
      </c>
      <c r="AI30" s="25">
        <f t="shared" si="6"/>
        <v>5.1739660983195863E-4</v>
      </c>
      <c r="AJ30" s="25">
        <f t="shared" si="7"/>
        <v>-2.3809236370837377E-4</v>
      </c>
      <c r="AK30" s="25">
        <f t="shared" si="8"/>
        <v>-7.2135258457430777E-4</v>
      </c>
      <c r="AL30" s="25">
        <f t="shared" si="9"/>
        <v>8.2136832915049585E-3</v>
      </c>
      <c r="AM30" s="25">
        <f t="shared" si="10"/>
        <v>9.8647998417327239E-3</v>
      </c>
      <c r="AN30" s="25">
        <f t="shared" si="11"/>
        <v>-1.139453581447937E-4</v>
      </c>
      <c r="AO30" s="40">
        <f t="shared" si="31"/>
        <v>0.12395309882747164</v>
      </c>
      <c r="AP30" s="40">
        <f t="shared" si="32"/>
        <v>-0.27680067001675451</v>
      </c>
      <c r="AQ30" s="25">
        <f t="shared" si="12"/>
        <v>-2.0375285194980305E-4</v>
      </c>
      <c r="AR30" s="25">
        <f t="shared" si="13"/>
        <v>-6.0264931672128494E-3</v>
      </c>
      <c r="AS30" s="25">
        <f t="shared" si="14"/>
        <v>-6.8617911099319974E-3</v>
      </c>
      <c r="AT30" s="28">
        <f t="shared" si="15"/>
        <v>3.6432160804015366E-2</v>
      </c>
      <c r="AU30" s="28">
        <f t="shared" si="16"/>
        <v>0.30826010544815596</v>
      </c>
      <c r="AV30" s="40">
        <f t="shared" si="17"/>
        <v>0.1771359321349211</v>
      </c>
      <c r="AW30" s="25">
        <f t="shared" si="18"/>
        <v>-6.8617911099319974E-3</v>
      </c>
      <c r="AX30" s="28">
        <f t="shared" si="19"/>
        <v>-0.35144415269642526</v>
      </c>
      <c r="AY30" s="25">
        <f t="shared" si="20"/>
        <v>3.0042940911881934E-4</v>
      </c>
      <c r="AZ30" s="25">
        <f t="shared" si="21"/>
        <v>3.0513127434583518E-3</v>
      </c>
      <c r="BA30" s="25">
        <f t="shared" si="37"/>
        <v>0.91638671145949091</v>
      </c>
      <c r="BB30" s="25">
        <f t="shared" si="38"/>
        <v>2.5267199201675149E-3</v>
      </c>
      <c r="BC30" s="25">
        <f t="shared" si="39"/>
        <v>4.050930990487715E-4</v>
      </c>
      <c r="BD30" s="39">
        <f t="shared" si="33"/>
        <v>0</v>
      </c>
      <c r="BF30">
        <f t="shared" si="34"/>
        <v>0</v>
      </c>
      <c r="BG30" t="str">
        <f t="shared" si="35"/>
        <v/>
      </c>
      <c r="BH30" t="str">
        <f t="shared" si="40"/>
        <v/>
      </c>
      <c r="BI30" t="str">
        <f t="shared" si="36"/>
        <v/>
      </c>
      <c r="BJ30" s="25" t="str">
        <f t="shared" si="22"/>
        <v/>
      </c>
    </row>
    <row r="31" spans="1:62">
      <c r="A31" s="1">
        <v>42543</v>
      </c>
      <c r="B31" s="41">
        <f t="shared" si="23"/>
        <v>3</v>
      </c>
      <c r="C31">
        <v>2872.73</v>
      </c>
      <c r="D31">
        <v>2871.33</v>
      </c>
      <c r="E31">
        <v>2878.7</v>
      </c>
      <c r="F31">
        <v>2871.87</v>
      </c>
      <c r="G31">
        <v>2891.39</v>
      </c>
      <c r="H31">
        <v>2894.4</v>
      </c>
      <c r="I31">
        <v>2869.98</v>
      </c>
      <c r="J31">
        <v>1118</v>
      </c>
      <c r="K31">
        <v>942</v>
      </c>
      <c r="L31">
        <v>2890.8</v>
      </c>
      <c r="M31" s="39">
        <v>2890.96</v>
      </c>
      <c r="N31">
        <v>2905.55</v>
      </c>
      <c r="O31">
        <v>2905.55</v>
      </c>
      <c r="P31">
        <v>2885.12</v>
      </c>
      <c r="Q31">
        <v>1500</v>
      </c>
      <c r="R31">
        <v>1323</v>
      </c>
      <c r="S31">
        <f t="shared" si="42"/>
        <v>2876.1709999999998</v>
      </c>
      <c r="T31" t="str">
        <f t="shared" si="41"/>
        <v>牛</v>
      </c>
      <c r="U31">
        <v>2905.55</v>
      </c>
      <c r="V31">
        <v>2869.94</v>
      </c>
      <c r="W31" s="40">
        <f t="shared" si="24"/>
        <v>1.2331577497342512E-2</v>
      </c>
      <c r="X31">
        <f t="shared" si="1"/>
        <v>1500</v>
      </c>
      <c r="Y31">
        <f t="shared" si="2"/>
        <v>1323</v>
      </c>
      <c r="Z31" s="25">
        <f t="shared" si="3"/>
        <v>1.2395874307714308E-2</v>
      </c>
      <c r="AA31" s="25">
        <f t="shared" si="25"/>
        <v>-2.0273719450384299E-3</v>
      </c>
      <c r="AB31" s="25">
        <f t="shared" si="26"/>
        <v>0</v>
      </c>
      <c r="AC31" s="25">
        <f t="shared" si="27"/>
        <v>1.2331577497342512E-2</v>
      </c>
      <c r="AD31" s="25">
        <f t="shared" si="28"/>
        <v>1.1359903965861628E-2</v>
      </c>
      <c r="AE31" s="25">
        <f t="shared" si="29"/>
        <v>-9.7167353148090827E-4</v>
      </c>
      <c r="AF31" s="25">
        <f t="shared" si="4"/>
        <v>1.1359903965861628E-2</v>
      </c>
      <c r="AG31" s="25">
        <f t="shared" si="30"/>
        <v>9.3325320208232435E-3</v>
      </c>
      <c r="AH31" s="25">
        <f t="shared" si="5"/>
        <v>-4.8746009885764559E-4</v>
      </c>
      <c r="AI31" s="25">
        <f t="shared" si="6"/>
        <v>2.076006191199672E-3</v>
      </c>
      <c r="AJ31" s="25">
        <f t="shared" si="7"/>
        <v>-2.9941162358561085E-4</v>
      </c>
      <c r="AK31" s="25">
        <f t="shared" si="8"/>
        <v>6.4745581928915379E-3</v>
      </c>
      <c r="AL31" s="25">
        <f t="shared" si="9"/>
        <v>8.4727745527600727E-3</v>
      </c>
      <c r="AM31" s="25">
        <f t="shared" si="10"/>
        <v>7.056207577885232E-3</v>
      </c>
      <c r="AN31" s="25">
        <f t="shared" si="11"/>
        <v>-2.0407492733630938E-4</v>
      </c>
      <c r="AO31" s="40">
        <f t="shared" si="31"/>
        <v>0.11261261261261228</v>
      </c>
      <c r="AP31" s="40">
        <f t="shared" si="32"/>
        <v>0.35135135135134732</v>
      </c>
      <c r="AQ31" s="25">
        <f t="shared" si="12"/>
        <v>5.5346468909334011E-5</v>
      </c>
      <c r="AR31" s="25">
        <f t="shared" si="13"/>
        <v>5.0894207003065366E-3</v>
      </c>
      <c r="AS31" s="25">
        <f t="shared" si="14"/>
        <v>1.1359903965861628E-2</v>
      </c>
      <c r="AT31" s="28">
        <f t="shared" si="15"/>
        <v>0.8767403767403682</v>
      </c>
      <c r="AU31" s="28">
        <f t="shared" si="16"/>
        <v>1</v>
      </c>
      <c r="AV31" s="40">
        <f t="shared" si="17"/>
        <v>1</v>
      </c>
      <c r="AW31" s="25">
        <f t="shared" si="18"/>
        <v>1.1359903965861628E-2</v>
      </c>
      <c r="AX31" s="28">
        <f t="shared" si="19"/>
        <v>0.41420949171580868</v>
      </c>
      <c r="AY31" s="25">
        <f t="shared" si="20"/>
        <v>7.4322942478917174E-3</v>
      </c>
      <c r="AZ31" s="25">
        <f t="shared" si="21"/>
        <v>7.056207577885232E-3</v>
      </c>
      <c r="BA31" s="25">
        <f t="shared" si="37"/>
        <v>0.1771359321349211</v>
      </c>
      <c r="BB31" s="25">
        <f t="shared" si="38"/>
        <v>-6.0264931672128494E-3</v>
      </c>
      <c r="BC31" s="25">
        <f t="shared" si="39"/>
        <v>-6.8617911099319974E-3</v>
      </c>
      <c r="BD31" s="39">
        <f t="shared" si="33"/>
        <v>1</v>
      </c>
      <c r="BF31" t="str">
        <f t="shared" si="34"/>
        <v/>
      </c>
      <c r="BG31">
        <f t="shared" si="35"/>
        <v>1</v>
      </c>
      <c r="BH31" t="str">
        <f t="shared" si="40"/>
        <v/>
      </c>
      <c r="BI31" t="str">
        <f t="shared" si="36"/>
        <v/>
      </c>
      <c r="BJ31" s="25">
        <f t="shared" si="22"/>
        <v>5.0894207003065366E-3</v>
      </c>
    </row>
    <row r="32" spans="1:62">
      <c r="A32" s="1">
        <v>42544</v>
      </c>
      <c r="B32" s="41">
        <f t="shared" si="23"/>
        <v>4</v>
      </c>
      <c r="C32">
        <v>2902.4</v>
      </c>
      <c r="D32">
        <v>2898.46</v>
      </c>
      <c r="E32">
        <v>2899.45</v>
      </c>
      <c r="F32">
        <v>2897.05</v>
      </c>
      <c r="G32">
        <v>2881.55</v>
      </c>
      <c r="H32">
        <v>2903.91</v>
      </c>
      <c r="I32">
        <v>2878.66</v>
      </c>
      <c r="J32">
        <v>1026</v>
      </c>
      <c r="K32">
        <v>1126</v>
      </c>
      <c r="L32">
        <v>2882.22</v>
      </c>
      <c r="M32" s="39">
        <v>2883.42</v>
      </c>
      <c r="N32">
        <v>2891.96</v>
      </c>
      <c r="O32">
        <v>2895.62</v>
      </c>
      <c r="P32">
        <v>2881.92</v>
      </c>
      <c r="Q32">
        <v>1429</v>
      </c>
      <c r="R32">
        <v>1304</v>
      </c>
      <c r="S32">
        <f t="shared" si="42"/>
        <v>2879.2689999999998</v>
      </c>
      <c r="T32" t="str">
        <f t="shared" si="41"/>
        <v>牛</v>
      </c>
      <c r="U32">
        <v>2903.91</v>
      </c>
      <c r="V32">
        <v>2878.66</v>
      </c>
      <c r="W32" s="40">
        <f t="shared" si="24"/>
        <v>8.7331966519739023E-3</v>
      </c>
      <c r="X32">
        <f t="shared" si="1"/>
        <v>1026</v>
      </c>
      <c r="Y32">
        <f t="shared" si="2"/>
        <v>1126</v>
      </c>
      <c r="Z32" s="25">
        <f t="shared" si="3"/>
        <v>8.6996968026460866E-3</v>
      </c>
      <c r="AA32" s="25">
        <f t="shared" si="25"/>
        <v>-1.0847201883151215E-3</v>
      </c>
      <c r="AB32" s="25">
        <f t="shared" si="26"/>
        <v>-4.1236318045376526E-3</v>
      </c>
      <c r="AC32" s="25">
        <f t="shared" si="27"/>
        <v>4.6095648474362523E-3</v>
      </c>
      <c r="AD32" s="25">
        <f t="shared" si="28"/>
        <v>5.2012380807824803E-4</v>
      </c>
      <c r="AE32" s="25">
        <f t="shared" si="29"/>
        <v>-8.2130728438956826E-3</v>
      </c>
      <c r="AF32" s="25">
        <f t="shared" si="4"/>
        <v>-3.603507996459455E-3</v>
      </c>
      <c r="AG32" s="25">
        <f t="shared" si="30"/>
        <v>-4.6882281847745793E-3</v>
      </c>
      <c r="AH32" s="25">
        <f t="shared" si="5"/>
        <v>-1.3584194777583318E-3</v>
      </c>
      <c r="AI32" s="25">
        <f t="shared" si="6"/>
        <v>-1.0169171054824479E-3</v>
      </c>
      <c r="AJ32" s="25">
        <f t="shared" si="7"/>
        <v>-1.8450030667159104E-3</v>
      </c>
      <c r="AK32" s="25">
        <f t="shared" si="8"/>
        <v>-7.2096371210691066E-3</v>
      </c>
      <c r="AL32" s="25">
        <f t="shared" si="9"/>
        <v>8.7331966519739023E-3</v>
      </c>
      <c r="AM32" s="25">
        <f t="shared" si="10"/>
        <v>4.7425117533385743E-3</v>
      </c>
      <c r="AN32" s="25">
        <f t="shared" si="11"/>
        <v>2.3248672414663351E-4</v>
      </c>
      <c r="AO32" s="40">
        <f t="shared" si="31"/>
        <v>0.94019801980198958</v>
      </c>
      <c r="AP32" s="40">
        <f t="shared" si="32"/>
        <v>1.0649504950495179</v>
      </c>
      <c r="AQ32" s="25">
        <f t="shared" si="12"/>
        <v>4.1625908566170607E-4</v>
      </c>
      <c r="AR32" s="25">
        <f t="shared" si="13"/>
        <v>3.3736424004629836E-3</v>
      </c>
      <c r="AS32" s="25">
        <f t="shared" si="14"/>
        <v>-3.603507996459455E-3</v>
      </c>
      <c r="AT32" s="28">
        <f t="shared" si="15"/>
        <v>0.11445544554456742</v>
      </c>
      <c r="AU32" s="28">
        <f t="shared" si="16"/>
        <v>0.73284671532847423</v>
      </c>
      <c r="AV32" s="40">
        <f t="shared" si="17"/>
        <v>0.52673267326733397</v>
      </c>
      <c r="AW32" s="25">
        <f t="shared" si="18"/>
        <v>-3.603507996459455E-3</v>
      </c>
      <c r="AX32" s="28">
        <f t="shared" si="19"/>
        <v>0.38574257425743513</v>
      </c>
      <c r="AY32" s="25">
        <f t="shared" si="20"/>
        <v>1.0034357228266195E-3</v>
      </c>
      <c r="AZ32" s="25">
        <f t="shared" si="21"/>
        <v>3.4777342512059351E-3</v>
      </c>
      <c r="BA32" s="25">
        <f t="shared" si="37"/>
        <v>1</v>
      </c>
      <c r="BB32" s="25">
        <f t="shared" si="38"/>
        <v>5.0894207003065366E-3</v>
      </c>
      <c r="BC32" s="25">
        <f t="shared" si="39"/>
        <v>1.1359903965861628E-2</v>
      </c>
      <c r="BD32" s="39">
        <f t="shared" si="33"/>
        <v>0</v>
      </c>
      <c r="BF32" t="str">
        <f t="shared" si="34"/>
        <v/>
      </c>
      <c r="BG32" t="str">
        <f t="shared" si="35"/>
        <v/>
      </c>
      <c r="BH32">
        <f t="shared" si="40"/>
        <v>0</v>
      </c>
      <c r="BI32" t="str">
        <f t="shared" si="36"/>
        <v/>
      </c>
      <c r="BJ32" s="25" t="str">
        <f t="shared" si="22"/>
        <v/>
      </c>
    </row>
    <row r="33" spans="1:62">
      <c r="A33" s="1">
        <v>42545</v>
      </c>
      <c r="B33" s="41">
        <f t="shared" si="23"/>
        <v>5</v>
      </c>
      <c r="C33">
        <v>2883.76</v>
      </c>
      <c r="D33">
        <v>2879.67</v>
      </c>
      <c r="E33">
        <v>2885.39</v>
      </c>
      <c r="F33">
        <v>2892.1</v>
      </c>
      <c r="G33">
        <v>2857.58</v>
      </c>
      <c r="H33">
        <v>2898.73</v>
      </c>
      <c r="I33">
        <v>2857.58</v>
      </c>
      <c r="J33">
        <v>947</v>
      </c>
      <c r="K33">
        <v>1130</v>
      </c>
      <c r="L33">
        <v>2831</v>
      </c>
      <c r="M33" s="39">
        <v>2828.88</v>
      </c>
      <c r="N33">
        <v>2854.29</v>
      </c>
      <c r="O33">
        <v>2871.45</v>
      </c>
      <c r="P33">
        <v>2807.63</v>
      </c>
      <c r="Q33">
        <v>1405</v>
      </c>
      <c r="R33">
        <v>1304</v>
      </c>
      <c r="S33">
        <f t="shared" si="42"/>
        <v>2882.7835</v>
      </c>
      <c r="T33" t="str">
        <f t="shared" si="41"/>
        <v>牛</v>
      </c>
      <c r="U33">
        <v>2898.73</v>
      </c>
      <c r="V33">
        <v>2807.63</v>
      </c>
      <c r="W33" s="40">
        <f t="shared" si="24"/>
        <v>3.1931998938298845E-2</v>
      </c>
      <c r="X33">
        <f t="shared" si="1"/>
        <v>947</v>
      </c>
      <c r="Y33">
        <f t="shared" si="2"/>
        <v>1304</v>
      </c>
      <c r="Z33" s="25">
        <f t="shared" si="3"/>
        <v>3.1590701029211826E-2</v>
      </c>
      <c r="AA33" s="25">
        <f t="shared" si="25"/>
        <v>-2.8394747354282858E-3</v>
      </c>
      <c r="AB33" s="25">
        <f t="shared" si="26"/>
        <v>-1.5449584372676555E-2</v>
      </c>
      <c r="AC33" s="25">
        <f t="shared" si="27"/>
        <v>1.6482414565622484E-2</v>
      </c>
      <c r="AD33" s="25">
        <f t="shared" si="28"/>
        <v>5.1777118313521501E-3</v>
      </c>
      <c r="AE33" s="25">
        <f t="shared" si="29"/>
        <v>-2.6754287106946741E-2</v>
      </c>
      <c r="AF33" s="25">
        <f t="shared" si="4"/>
        <v>-1.0271872541324308E-2</v>
      </c>
      <c r="AG33" s="25">
        <f t="shared" si="30"/>
        <v>-1.311134727675259E-2</v>
      </c>
      <c r="AH33" s="25">
        <f t="shared" si="5"/>
        <v>-1.4192939574431396E-3</v>
      </c>
      <c r="AI33" s="25">
        <f t="shared" si="6"/>
        <v>5.6507459274671081E-4</v>
      </c>
      <c r="AJ33" s="25">
        <f t="shared" si="7"/>
        <v>2.8878836385265276E-3</v>
      </c>
      <c r="AK33" s="25">
        <f t="shared" si="8"/>
        <v>-9.1198854114213045E-3</v>
      </c>
      <c r="AL33" s="25">
        <f t="shared" si="9"/>
        <v>1.4297597242773593E-2</v>
      </c>
      <c r="AM33" s="25">
        <f t="shared" si="10"/>
        <v>2.2476417568592089E-2</v>
      </c>
      <c r="AN33" s="25">
        <f t="shared" si="11"/>
        <v>-9.3451066656088048E-3</v>
      </c>
      <c r="AO33" s="40">
        <f t="shared" si="31"/>
        <v>0.63620899149453791</v>
      </c>
      <c r="AP33" s="40">
        <f t="shared" si="32"/>
        <v>0.83547995139732767</v>
      </c>
      <c r="AQ33" s="25">
        <f t="shared" si="12"/>
        <v>-7.491325254758138E-4</v>
      </c>
      <c r="AR33" s="25">
        <f t="shared" si="13"/>
        <v>8.1931195357057406E-3</v>
      </c>
      <c r="AS33" s="25">
        <f t="shared" si="14"/>
        <v>-1.0271872541324308E-2</v>
      </c>
      <c r="AT33" s="28">
        <f t="shared" si="15"/>
        <v>0</v>
      </c>
      <c r="AU33" s="28">
        <f t="shared" si="16"/>
        <v>0.73111877154497129</v>
      </c>
      <c r="AV33" s="40">
        <f t="shared" si="17"/>
        <v>0.5121844127332591</v>
      </c>
      <c r="AW33" s="25">
        <f t="shared" si="18"/>
        <v>-1.0271872541324308E-2</v>
      </c>
      <c r="AX33" s="28">
        <f t="shared" si="19"/>
        <v>0.25565312843029625</v>
      </c>
      <c r="AY33" s="25">
        <f t="shared" si="20"/>
        <v>0</v>
      </c>
      <c r="AZ33" s="25">
        <f t="shared" si="21"/>
        <v>1.6482414565622484E-2</v>
      </c>
      <c r="BA33" s="25">
        <f t="shared" si="37"/>
        <v>0.52673267326733397</v>
      </c>
      <c r="BB33" s="25">
        <f t="shared" si="38"/>
        <v>3.3736424004629836E-3</v>
      </c>
      <c r="BC33" s="25">
        <f t="shared" si="39"/>
        <v>-3.603507996459455E-3</v>
      </c>
      <c r="BD33" s="39">
        <f t="shared" si="33"/>
        <v>0</v>
      </c>
      <c r="BF33" t="str">
        <f t="shared" si="34"/>
        <v/>
      </c>
      <c r="BG33" t="str">
        <f t="shared" si="35"/>
        <v/>
      </c>
      <c r="BH33" t="str">
        <f t="shared" si="40"/>
        <v/>
      </c>
      <c r="BI33">
        <f t="shared" si="36"/>
        <v>0</v>
      </c>
      <c r="BJ33" s="25" t="str">
        <f t="shared" si="22"/>
        <v/>
      </c>
    </row>
    <row r="34" spans="1:62">
      <c r="A34" s="1">
        <v>42548</v>
      </c>
      <c r="B34" s="41">
        <f t="shared" si="23"/>
        <v>1</v>
      </c>
      <c r="C34">
        <v>2840.56</v>
      </c>
      <c r="D34">
        <v>2849.67</v>
      </c>
      <c r="E34">
        <v>2859.21</v>
      </c>
      <c r="F34">
        <v>2862.19</v>
      </c>
      <c r="G34">
        <v>2878.76</v>
      </c>
      <c r="H34">
        <v>2878.76</v>
      </c>
      <c r="I34">
        <v>2840.56</v>
      </c>
      <c r="J34">
        <v>1130</v>
      </c>
      <c r="K34">
        <v>930</v>
      </c>
      <c r="L34">
        <v>2880.58</v>
      </c>
      <c r="M34" s="39">
        <v>2881.33</v>
      </c>
      <c r="N34">
        <v>2895.7</v>
      </c>
      <c r="O34">
        <v>2895.7</v>
      </c>
      <c r="P34">
        <v>2880.58</v>
      </c>
      <c r="Q34">
        <v>1500</v>
      </c>
      <c r="R34">
        <v>1300</v>
      </c>
      <c r="S34">
        <f t="shared" si="42"/>
        <v>2884.7434999999996</v>
      </c>
      <c r="T34" t="str">
        <f t="shared" si="41"/>
        <v>熊</v>
      </c>
      <c r="U34">
        <f>MAX(H34,O34)</f>
        <v>2895.7</v>
      </c>
      <c r="V34">
        <f t="shared" ref="V34:V46" si="43">MIN(I34,P34)</f>
        <v>2840.56</v>
      </c>
      <c r="W34" s="40">
        <f t="shared" si="24"/>
        <v>1.9225662163639756E-2</v>
      </c>
      <c r="X34">
        <f t="shared" si="1"/>
        <v>1500</v>
      </c>
      <c r="Y34">
        <f t="shared" si="2"/>
        <v>930</v>
      </c>
      <c r="Z34" s="25">
        <f t="shared" si="3"/>
        <v>1.9411665305432688E-2</v>
      </c>
      <c r="AA34" s="25">
        <f t="shared" si="25"/>
        <v>-4.8219098317941458E-3</v>
      </c>
      <c r="AB34" s="25">
        <f t="shared" si="26"/>
        <v>0</v>
      </c>
      <c r="AC34" s="25">
        <f t="shared" si="27"/>
        <v>1.9225662163639756E-2</v>
      </c>
      <c r="AD34" s="25">
        <f t="shared" si="28"/>
        <v>1.9225662163639756E-2</v>
      </c>
      <c r="AE34" s="25">
        <f t="shared" si="29"/>
        <v>0</v>
      </c>
      <c r="AF34" s="25">
        <f t="shared" si="4"/>
        <v>1.9225662163639756E-2</v>
      </c>
      <c r="AG34" s="25">
        <f t="shared" si="30"/>
        <v>1.4403752331845572E-2</v>
      </c>
      <c r="AH34" s="25">
        <f t="shared" si="5"/>
        <v>3.2019822690821792E-3</v>
      </c>
      <c r="AI34" s="25">
        <f t="shared" si="6"/>
        <v>6.5441470650493246E-3</v>
      </c>
      <c r="AJ34" s="25">
        <f t="shared" si="7"/>
        <v>7.5858502389149381E-3</v>
      </c>
      <c r="AK34" s="25">
        <f t="shared" si="8"/>
        <v>1.3358430042967889E-2</v>
      </c>
      <c r="AL34" s="25">
        <f t="shared" si="9"/>
        <v>1.3358430042967889E-2</v>
      </c>
      <c r="AM34" s="25">
        <f t="shared" si="10"/>
        <v>5.2352152365907493E-3</v>
      </c>
      <c r="AN34" s="25">
        <f t="shared" si="11"/>
        <v>6.3201688408127368E-4</v>
      </c>
      <c r="AO34" s="40">
        <f t="shared" si="31"/>
        <v>0</v>
      </c>
      <c r="AP34" s="40">
        <f t="shared" si="32"/>
        <v>0.35942408376963142</v>
      </c>
      <c r="AQ34" s="25">
        <f t="shared" si="12"/>
        <v>2.6033034331868329E-4</v>
      </c>
      <c r="AR34" s="25">
        <f t="shared" si="13"/>
        <v>5.2352152365907493E-3</v>
      </c>
      <c r="AS34" s="25">
        <f t="shared" si="14"/>
        <v>1.9225662163639756E-2</v>
      </c>
      <c r="AT34" s="28">
        <f t="shared" si="15"/>
        <v>1</v>
      </c>
      <c r="AU34" s="28">
        <f t="shared" si="16"/>
        <v>1</v>
      </c>
      <c r="AV34" s="40">
        <f t="shared" si="17"/>
        <v>1</v>
      </c>
      <c r="AW34" s="25">
        <f t="shared" si="18"/>
        <v>1.9225662163639756E-2</v>
      </c>
      <c r="AX34" s="28">
        <f t="shared" si="19"/>
        <v>0.27421109902067331</v>
      </c>
      <c r="AY34" s="25">
        <f t="shared" si="20"/>
        <v>1.3358430042967889E-2</v>
      </c>
      <c r="AZ34" s="25">
        <f t="shared" si="21"/>
        <v>5.2352152365907493E-3</v>
      </c>
      <c r="BA34" s="25">
        <f t="shared" si="37"/>
        <v>0.5121844127332591</v>
      </c>
      <c r="BB34" s="25">
        <f t="shared" si="38"/>
        <v>8.1931195357057406E-3</v>
      </c>
      <c r="BC34" s="25">
        <f t="shared" si="39"/>
        <v>-1.0271872541324308E-2</v>
      </c>
      <c r="BD34" s="39">
        <f t="shared" si="33"/>
        <v>0</v>
      </c>
      <c r="BF34" t="str">
        <f t="shared" si="34"/>
        <v/>
      </c>
      <c r="BG34" t="str">
        <f t="shared" si="35"/>
        <v/>
      </c>
      <c r="BH34" t="str">
        <f t="shared" si="40"/>
        <v/>
      </c>
      <c r="BI34" t="str">
        <f t="shared" si="36"/>
        <v/>
      </c>
      <c r="BJ34" s="25" t="str">
        <f t="shared" si="22"/>
        <v/>
      </c>
    </row>
    <row r="35" spans="1:62">
      <c r="A35" s="1">
        <v>42549</v>
      </c>
      <c r="B35" s="41">
        <f t="shared" si="23"/>
        <v>2</v>
      </c>
      <c r="C35">
        <v>2885.01</v>
      </c>
      <c r="D35">
        <v>2882.09</v>
      </c>
      <c r="E35">
        <v>2883.45</v>
      </c>
      <c r="F35">
        <v>2890.23</v>
      </c>
      <c r="G35">
        <v>2894.5</v>
      </c>
      <c r="H35">
        <v>2894.5</v>
      </c>
      <c r="I35">
        <v>2879.14</v>
      </c>
      <c r="J35">
        <v>1130</v>
      </c>
      <c r="K35">
        <v>1045</v>
      </c>
      <c r="L35">
        <v>2894.92</v>
      </c>
      <c r="M35" s="39">
        <v>2893.7</v>
      </c>
      <c r="N35">
        <v>2912.56</v>
      </c>
      <c r="O35">
        <v>2913.58</v>
      </c>
      <c r="P35">
        <v>2890.26</v>
      </c>
      <c r="Q35">
        <v>1435</v>
      </c>
      <c r="R35">
        <v>1357</v>
      </c>
      <c r="S35">
        <f t="shared" si="42"/>
        <v>2888.4064999999996</v>
      </c>
      <c r="T35" t="str">
        <f t="shared" si="41"/>
        <v>牛</v>
      </c>
      <c r="U35">
        <f>MAX(H35,O35)</f>
        <v>2913.58</v>
      </c>
      <c r="V35">
        <f t="shared" si="43"/>
        <v>2879.14</v>
      </c>
      <c r="W35" s="40">
        <f t="shared" si="24"/>
        <v>1.1890927163836879E-2</v>
      </c>
      <c r="X35">
        <f t="shared" si="1"/>
        <v>1435</v>
      </c>
      <c r="Y35">
        <f t="shared" si="2"/>
        <v>1045</v>
      </c>
      <c r="Z35" s="25">
        <f t="shared" si="3"/>
        <v>1.193756694084251E-2</v>
      </c>
      <c r="AA35" s="25">
        <f t="shared" si="25"/>
        <v>-3.6985118387523582E-3</v>
      </c>
      <c r="AB35" s="25">
        <f t="shared" si="26"/>
        <v>-3.5014606941166356E-4</v>
      </c>
      <c r="AC35" s="25">
        <f t="shared" si="27"/>
        <v>1.1540781094425325E-2</v>
      </c>
      <c r="AD35" s="25">
        <f t="shared" si="28"/>
        <v>9.8541994488432413E-3</v>
      </c>
      <c r="AE35" s="25">
        <f t="shared" si="29"/>
        <v>-2.0367277149938036E-3</v>
      </c>
      <c r="AF35" s="25">
        <f t="shared" si="4"/>
        <v>9.5040533794315558E-3</v>
      </c>
      <c r="AG35" s="25">
        <f t="shared" si="30"/>
        <v>5.8055415406792939E-3</v>
      </c>
      <c r="AH35" s="25">
        <f t="shared" si="5"/>
        <v>-1.0126407551539693E-3</v>
      </c>
      <c r="AI35" s="25">
        <f t="shared" si="6"/>
        <v>-5.4087227371980547E-4</v>
      </c>
      <c r="AJ35" s="25">
        <f t="shared" si="7"/>
        <v>1.8077175741654369E-3</v>
      </c>
      <c r="AK35" s="25">
        <f t="shared" si="8"/>
        <v>3.2840183783604546E-3</v>
      </c>
      <c r="AL35" s="25">
        <f t="shared" si="9"/>
        <v>5.320746093354191E-3</v>
      </c>
      <c r="AM35" s="25">
        <f t="shared" si="10"/>
        <v>8.0361021317840401E-3</v>
      </c>
      <c r="AN35" s="25">
        <f t="shared" si="11"/>
        <v>1.4509225474648764E-4</v>
      </c>
      <c r="AO35" s="40">
        <f t="shared" si="31"/>
        <v>0.38216145833335269</v>
      </c>
      <c r="AP35" s="40">
        <f t="shared" si="32"/>
        <v>1.0781249999999876</v>
      </c>
      <c r="AQ35" s="25">
        <f t="shared" si="12"/>
        <v>-4.2151670624920038E-4</v>
      </c>
      <c r="AR35" s="25">
        <f t="shared" si="13"/>
        <v>6.0749427463246573E-3</v>
      </c>
      <c r="AS35" s="25">
        <f t="shared" si="14"/>
        <v>9.5040533794315558E-3</v>
      </c>
      <c r="AT35" s="28">
        <f t="shared" si="15"/>
        <v>1</v>
      </c>
      <c r="AU35" s="28">
        <f t="shared" si="16"/>
        <v>0.95626072041166399</v>
      </c>
      <c r="AV35" s="40">
        <f t="shared" si="17"/>
        <v>0.97038327526132462</v>
      </c>
      <c r="AW35" s="25">
        <f t="shared" si="18"/>
        <v>9.5040533794315558E-3</v>
      </c>
      <c r="AX35" s="28">
        <f t="shared" si="19"/>
        <v>0.51219512195121497</v>
      </c>
      <c r="AY35" s="25">
        <f t="shared" si="20"/>
        <v>5.320746093354191E-3</v>
      </c>
      <c r="AZ35" s="25">
        <f t="shared" si="21"/>
        <v>7.6859560623721481E-3</v>
      </c>
      <c r="BA35" s="25">
        <f t="shared" si="37"/>
        <v>1</v>
      </c>
      <c r="BB35" s="25">
        <f t="shared" si="38"/>
        <v>5.2352152365907493E-3</v>
      </c>
      <c r="BC35" s="25">
        <f t="shared" si="39"/>
        <v>1.9225662163639756E-2</v>
      </c>
      <c r="BD35" s="39">
        <f t="shared" si="33"/>
        <v>0</v>
      </c>
      <c r="BF35">
        <f t="shared" si="34"/>
        <v>0</v>
      </c>
      <c r="BG35" t="str">
        <f t="shared" si="35"/>
        <v/>
      </c>
      <c r="BH35" t="str">
        <f t="shared" si="40"/>
        <v/>
      </c>
      <c r="BI35" t="str">
        <f t="shared" si="36"/>
        <v/>
      </c>
      <c r="BJ35" s="25" t="str">
        <f t="shared" si="22"/>
        <v/>
      </c>
    </row>
    <row r="36" spans="1:62">
      <c r="A36" s="1">
        <v>42550</v>
      </c>
      <c r="B36" s="41">
        <f t="shared" si="23"/>
        <v>3</v>
      </c>
      <c r="C36">
        <v>2918.53</v>
      </c>
      <c r="D36">
        <v>2920</v>
      </c>
      <c r="E36">
        <v>2919.34</v>
      </c>
      <c r="F36">
        <v>2923.9</v>
      </c>
      <c r="G36">
        <v>2926.46</v>
      </c>
      <c r="H36">
        <v>2933.31</v>
      </c>
      <c r="I36">
        <v>2915.68</v>
      </c>
      <c r="J36">
        <v>1011</v>
      </c>
      <c r="K36">
        <v>951</v>
      </c>
      <c r="L36">
        <v>2927.6</v>
      </c>
      <c r="M36" s="39">
        <v>2928.11</v>
      </c>
      <c r="N36">
        <v>2931.59</v>
      </c>
      <c r="O36">
        <v>2931.59</v>
      </c>
      <c r="P36">
        <v>2920.99</v>
      </c>
      <c r="Q36">
        <v>1500</v>
      </c>
      <c r="R36">
        <v>1424</v>
      </c>
      <c r="S36">
        <f t="shared" si="42"/>
        <v>2892.9819999999995</v>
      </c>
      <c r="T36" t="str">
        <f t="shared" si="41"/>
        <v>牛</v>
      </c>
      <c r="U36">
        <f>MAX(H36,O36)</f>
        <v>2933.31</v>
      </c>
      <c r="V36">
        <f t="shared" si="43"/>
        <v>2915.68</v>
      </c>
      <c r="W36" s="40">
        <f t="shared" si="24"/>
        <v>6.0284094833509645E-3</v>
      </c>
      <c r="X36">
        <f t="shared" si="1"/>
        <v>1011</v>
      </c>
      <c r="Y36">
        <f t="shared" si="2"/>
        <v>951</v>
      </c>
      <c r="Z36" s="25">
        <f t="shared" si="3"/>
        <v>6.0407122763857521E-3</v>
      </c>
      <c r="AA36" s="25">
        <f t="shared" si="25"/>
        <v>2.0476453239253213E-3</v>
      </c>
      <c r="AB36" s="25">
        <f t="shared" si="26"/>
        <v>-5.8654028178165018E-4</v>
      </c>
      <c r="AC36" s="25">
        <f t="shared" si="27"/>
        <v>5.4418692015693474E-3</v>
      </c>
      <c r="AD36" s="25">
        <f t="shared" si="28"/>
        <v>5.0514133770404052E-3</v>
      </c>
      <c r="AE36" s="25">
        <f t="shared" si="29"/>
        <v>-9.7699610631058723E-4</v>
      </c>
      <c r="AF36" s="25">
        <f t="shared" si="4"/>
        <v>4.4648730952587586E-3</v>
      </c>
      <c r="AG36" s="25">
        <f t="shared" si="30"/>
        <v>6.512518419183936E-3</v>
      </c>
      <c r="AH36" s="25">
        <f t="shared" si="5"/>
        <v>5.0355141827185832E-4</v>
      </c>
      <c r="AI36" s="25">
        <f t="shared" si="6"/>
        <v>2.7749847296973997E-4</v>
      </c>
      <c r="AJ36" s="25">
        <f t="shared" si="7"/>
        <v>1.8382767143873809E-3</v>
      </c>
      <c r="AK36" s="25">
        <f t="shared" si="8"/>
        <v>2.7134365894695895E-3</v>
      </c>
      <c r="AL36" s="25">
        <f t="shared" si="9"/>
        <v>6.0284094833509645E-3</v>
      </c>
      <c r="AM36" s="25">
        <f t="shared" si="10"/>
        <v>3.622338042541421E-3</v>
      </c>
      <c r="AN36" s="25">
        <f t="shared" si="11"/>
        <v>3.8947329354674636E-4</v>
      </c>
      <c r="AO36" s="40">
        <f t="shared" si="31"/>
        <v>0.16165626772548758</v>
      </c>
      <c r="AP36" s="40">
        <f t="shared" si="32"/>
        <v>-0.17697107203629447</v>
      </c>
      <c r="AQ36" s="25">
        <f t="shared" si="12"/>
        <v>1.7418895447007739E-4</v>
      </c>
      <c r="AR36" s="25">
        <f t="shared" si="13"/>
        <v>1.3619632122422432E-3</v>
      </c>
      <c r="AS36" s="25">
        <f t="shared" si="14"/>
        <v>4.4648730952587586E-3</v>
      </c>
      <c r="AT36" s="28">
        <f t="shared" si="15"/>
        <v>0.61145774248440921</v>
      </c>
      <c r="AU36" s="28">
        <f t="shared" si="16"/>
        <v>1</v>
      </c>
      <c r="AV36" s="40">
        <f t="shared" si="17"/>
        <v>0.90243902439025581</v>
      </c>
      <c r="AW36" s="25">
        <f t="shared" si="18"/>
        <v>4.4648730952587586E-3</v>
      </c>
      <c r="AX36" s="28">
        <f t="shared" si="19"/>
        <v>0.22631877481566715</v>
      </c>
      <c r="AY36" s="25">
        <f t="shared" si="20"/>
        <v>3.690432695780183E-3</v>
      </c>
      <c r="AZ36" s="25">
        <f t="shared" si="21"/>
        <v>3.622338042541421E-3</v>
      </c>
      <c r="BA36" s="25">
        <f t="shared" si="37"/>
        <v>0.97038327526132462</v>
      </c>
      <c r="BB36" s="25">
        <f t="shared" si="38"/>
        <v>6.0749427463246573E-3</v>
      </c>
      <c r="BC36" s="25">
        <f t="shared" si="39"/>
        <v>9.5040533794315558E-3</v>
      </c>
      <c r="BD36" s="39">
        <f t="shared" si="33"/>
        <v>0</v>
      </c>
      <c r="BF36" t="str">
        <f t="shared" si="34"/>
        <v/>
      </c>
      <c r="BG36">
        <f t="shared" si="35"/>
        <v>0</v>
      </c>
      <c r="BH36" t="str">
        <f t="shared" si="40"/>
        <v/>
      </c>
      <c r="BI36" t="str">
        <f t="shared" si="36"/>
        <v/>
      </c>
      <c r="BJ36" s="25" t="str">
        <f t="shared" si="22"/>
        <v/>
      </c>
    </row>
    <row r="37" spans="1:62">
      <c r="A37" s="1">
        <v>42551</v>
      </c>
      <c r="B37" s="41">
        <f t="shared" si="23"/>
        <v>4</v>
      </c>
      <c r="C37">
        <v>2931.48</v>
      </c>
      <c r="D37">
        <v>2932.11</v>
      </c>
      <c r="E37">
        <v>2935.09</v>
      </c>
      <c r="F37">
        <v>2931.69</v>
      </c>
      <c r="G37">
        <v>2924.47</v>
      </c>
      <c r="H37">
        <v>2936.93</v>
      </c>
      <c r="I37">
        <v>2923.54</v>
      </c>
      <c r="J37">
        <v>937</v>
      </c>
      <c r="K37">
        <v>1122</v>
      </c>
      <c r="L37">
        <v>2925.11</v>
      </c>
      <c r="M37" s="39">
        <v>2926.67</v>
      </c>
      <c r="N37">
        <v>2929.61</v>
      </c>
      <c r="O37">
        <v>2934.25</v>
      </c>
      <c r="P37">
        <v>2922.5</v>
      </c>
      <c r="Q37">
        <v>1349</v>
      </c>
      <c r="R37">
        <v>1323</v>
      </c>
      <c r="S37">
        <f t="shared" si="42"/>
        <v>2898.4389999999999</v>
      </c>
      <c r="T37" t="str">
        <f t="shared" si="41"/>
        <v>牛</v>
      </c>
      <c r="U37">
        <f>MAX(H37,O37)</f>
        <v>2936.93</v>
      </c>
      <c r="V37">
        <f t="shared" si="43"/>
        <v>2922.5</v>
      </c>
      <c r="W37" s="40">
        <f t="shared" si="24"/>
        <v>4.9254037243074197E-3</v>
      </c>
      <c r="X37">
        <f t="shared" si="1"/>
        <v>937</v>
      </c>
      <c r="Y37">
        <f t="shared" si="2"/>
        <v>1323</v>
      </c>
      <c r="Z37" s="25">
        <f t="shared" si="3"/>
        <v>4.9224282614924323E-3</v>
      </c>
      <c r="AA37" s="25">
        <f t="shared" si="25"/>
        <v>-3.7523004164393175E-5</v>
      </c>
      <c r="AB37" s="25">
        <f t="shared" si="26"/>
        <v>-2.49550972082906E-3</v>
      </c>
      <c r="AC37" s="25">
        <f t="shared" si="27"/>
        <v>2.4298940034782929E-3</v>
      </c>
      <c r="AD37" s="25">
        <f t="shared" si="28"/>
        <v>1.8574031353808928E-3</v>
      </c>
      <c r="AE37" s="25">
        <f t="shared" si="29"/>
        <v>-3.0680005889264397E-3</v>
      </c>
      <c r="AF37" s="25">
        <f t="shared" si="4"/>
        <v>-6.3810658544818108E-4</v>
      </c>
      <c r="AG37" s="25">
        <f t="shared" si="30"/>
        <v>-6.7562958961248337E-4</v>
      </c>
      <c r="AH37" s="25">
        <f t="shared" si="5"/>
        <v>2.1488542085120249E-4</v>
      </c>
      <c r="AI37" s="25">
        <f t="shared" si="6"/>
        <v>1.230702252133966E-3</v>
      </c>
      <c r="AJ37" s="25">
        <f t="shared" si="7"/>
        <v>7.1633604377719553E-5</v>
      </c>
      <c r="AK37" s="25">
        <f t="shared" si="8"/>
        <v>-2.3941472684735465E-3</v>
      </c>
      <c r="AL37" s="25">
        <f t="shared" si="9"/>
        <v>4.5696073182030185E-3</v>
      </c>
      <c r="AM37" s="25">
        <f t="shared" si="10"/>
        <v>4.0124696340098406E-3</v>
      </c>
      <c r="AN37" s="25">
        <f t="shared" si="11"/>
        <v>2.1881912976803508E-4</v>
      </c>
      <c r="AO37" s="40">
        <f t="shared" si="31"/>
        <v>0.59297983569829205</v>
      </c>
      <c r="AP37" s="40">
        <f t="shared" si="32"/>
        <v>0.60119492158329035</v>
      </c>
      <c r="AQ37" s="25">
        <f t="shared" si="12"/>
        <v>5.3317111612369479E-4</v>
      </c>
      <c r="AR37" s="25">
        <f t="shared" si="13"/>
        <v>1.5372215532575102E-3</v>
      </c>
      <c r="AS37" s="25">
        <f t="shared" si="14"/>
        <v>-6.3810658544818108E-4</v>
      </c>
      <c r="AT37" s="28">
        <f t="shared" si="15"/>
        <v>6.9454817027620991E-2</v>
      </c>
      <c r="AU37" s="28">
        <f t="shared" si="16"/>
        <v>0.6051063829787342</v>
      </c>
      <c r="AV37" s="40">
        <f t="shared" si="17"/>
        <v>0.49272349272350713</v>
      </c>
      <c r="AW37" s="25">
        <f t="shared" si="18"/>
        <v>-6.3810658544818108E-4</v>
      </c>
      <c r="AX37" s="28">
        <f t="shared" si="19"/>
        <v>0.31185031185031536</v>
      </c>
      <c r="AY37" s="25">
        <f t="shared" si="20"/>
        <v>3.1805691434850039E-4</v>
      </c>
      <c r="AZ37" s="25">
        <f t="shared" si="21"/>
        <v>2.4298940034782929E-3</v>
      </c>
      <c r="BA37" s="25">
        <f t="shared" si="37"/>
        <v>0.90243902439025581</v>
      </c>
      <c r="BB37" s="25">
        <f t="shared" si="38"/>
        <v>1.3619632122422432E-3</v>
      </c>
      <c r="BC37" s="25">
        <f t="shared" si="39"/>
        <v>4.4648730952587586E-3</v>
      </c>
      <c r="BD37" s="39">
        <f t="shared" si="33"/>
        <v>0</v>
      </c>
      <c r="BF37" t="str">
        <f t="shared" si="34"/>
        <v/>
      </c>
      <c r="BG37" t="str">
        <f t="shared" si="35"/>
        <v/>
      </c>
      <c r="BH37">
        <f t="shared" si="40"/>
        <v>0</v>
      </c>
      <c r="BI37" t="str">
        <f t="shared" si="36"/>
        <v/>
      </c>
      <c r="BJ37" s="25" t="str">
        <f t="shared" si="22"/>
        <v/>
      </c>
    </row>
    <row r="38" spans="1:62">
      <c r="A38" s="1">
        <v>42552</v>
      </c>
      <c r="B38" s="41">
        <f t="shared" si="23"/>
        <v>5</v>
      </c>
      <c r="C38">
        <v>2931.8</v>
      </c>
      <c r="D38">
        <v>2933.61</v>
      </c>
      <c r="E38">
        <v>2938.26</v>
      </c>
      <c r="F38">
        <v>2938.21</v>
      </c>
      <c r="G38">
        <v>2935.2</v>
      </c>
      <c r="H38">
        <v>2944.85</v>
      </c>
      <c r="I38">
        <v>2931.8</v>
      </c>
      <c r="J38">
        <v>1016</v>
      </c>
      <c r="K38">
        <v>930</v>
      </c>
      <c r="L38">
        <v>2934.32</v>
      </c>
      <c r="M38" s="39">
        <v>2929.25</v>
      </c>
      <c r="N38">
        <v>2932.48</v>
      </c>
      <c r="O38">
        <v>2937.27</v>
      </c>
      <c r="P38">
        <v>2927.95</v>
      </c>
      <c r="Q38">
        <v>1444</v>
      </c>
      <c r="R38">
        <v>1335</v>
      </c>
      <c r="S38">
        <f t="shared" si="42"/>
        <v>2899.0884999999994</v>
      </c>
      <c r="T38" t="str">
        <f t="shared" si="41"/>
        <v>牛</v>
      </c>
      <c r="U38">
        <f>MAX(H38,O38)</f>
        <v>2944.85</v>
      </c>
      <c r="V38">
        <f t="shared" si="43"/>
        <v>2927.95</v>
      </c>
      <c r="W38" s="40">
        <f t="shared" si="24"/>
        <v>5.7553625697749043E-3</v>
      </c>
      <c r="X38">
        <f t="shared" si="1"/>
        <v>1016</v>
      </c>
      <c r="Y38">
        <f t="shared" si="2"/>
        <v>1335</v>
      </c>
      <c r="Z38" s="25">
        <f t="shared" si="3"/>
        <v>5.7643768333447334E-3</v>
      </c>
      <c r="AA38" s="25">
        <f t="shared" si="25"/>
        <v>7.472605062289081E-4</v>
      </c>
      <c r="AB38" s="25">
        <f t="shared" si="26"/>
        <v>-4.209400617418319E-3</v>
      </c>
      <c r="AC38" s="25">
        <f t="shared" si="27"/>
        <v>1.5459619523564929E-3</v>
      </c>
      <c r="AD38" s="25">
        <f t="shared" si="28"/>
        <v>4.4413131465088447E-3</v>
      </c>
      <c r="AE38" s="25">
        <f t="shared" si="29"/>
        <v>-1.3140494232660436E-3</v>
      </c>
      <c r="AF38" s="25">
        <f t="shared" si="4"/>
        <v>2.3191252909048648E-4</v>
      </c>
      <c r="AG38" s="25">
        <f t="shared" si="30"/>
        <v>9.7917303531951084E-4</v>
      </c>
      <c r="AH38" s="25">
        <f t="shared" si="5"/>
        <v>6.1717767639550385E-4</v>
      </c>
      <c r="AI38" s="25">
        <f t="shared" si="6"/>
        <v>2.2010005376108164E-3</v>
      </c>
      <c r="AJ38" s="25">
        <f t="shared" si="7"/>
        <v>2.1839835188897671E-3</v>
      </c>
      <c r="AK38" s="25">
        <f t="shared" si="8"/>
        <v>1.1590251851414273E-3</v>
      </c>
      <c r="AL38" s="25">
        <f t="shared" si="9"/>
        <v>4.4413131465088447E-3</v>
      </c>
      <c r="AM38" s="25">
        <f t="shared" si="10"/>
        <v>3.1780590819708529E-3</v>
      </c>
      <c r="AN38" s="25">
        <f t="shared" si="11"/>
        <v>-2.9985416408606912E-4</v>
      </c>
      <c r="AO38" s="40">
        <f t="shared" si="31"/>
        <v>0</v>
      </c>
      <c r="AP38" s="40">
        <f t="shared" si="32"/>
        <v>-0.16781609195403069</v>
      </c>
      <c r="AQ38" s="25">
        <f t="shared" si="12"/>
        <v>-1.7293223287212273E-3</v>
      </c>
      <c r="AR38" s="25">
        <f t="shared" si="13"/>
        <v>-6.2725849196481752E-4</v>
      </c>
      <c r="AS38" s="25">
        <f t="shared" si="14"/>
        <v>2.3191252909048648E-4</v>
      </c>
      <c r="AT38" s="28">
        <f t="shared" si="15"/>
        <v>0.2605363984674105</v>
      </c>
      <c r="AU38" s="28">
        <f t="shared" si="16"/>
        <v>0.48605150214593568</v>
      </c>
      <c r="AV38" s="40">
        <f t="shared" si="17"/>
        <v>0.26804733727811692</v>
      </c>
      <c r="AW38" s="25">
        <f t="shared" si="18"/>
        <v>2.3191252909048648E-4</v>
      </c>
      <c r="AX38" s="28">
        <f t="shared" si="19"/>
        <v>-0.10887573964497844</v>
      </c>
      <c r="AY38" s="25">
        <f t="shared" si="20"/>
        <v>1.1590251851414273E-3</v>
      </c>
      <c r="AZ38" s="25">
        <f t="shared" si="21"/>
        <v>1.5459619523564929E-3</v>
      </c>
      <c r="BA38" s="25">
        <f t="shared" si="37"/>
        <v>0.49272349272350713</v>
      </c>
      <c r="BB38" s="25">
        <f t="shared" si="38"/>
        <v>1.5372215532575102E-3</v>
      </c>
      <c r="BC38" s="25">
        <f t="shared" si="39"/>
        <v>-6.3810658544818108E-4</v>
      </c>
      <c r="BD38" s="39">
        <f t="shared" si="33"/>
        <v>0</v>
      </c>
      <c r="BF38" t="str">
        <f t="shared" si="34"/>
        <v/>
      </c>
      <c r="BG38" t="str">
        <f t="shared" si="35"/>
        <v/>
      </c>
      <c r="BH38" t="str">
        <f t="shared" si="40"/>
        <v/>
      </c>
      <c r="BI38">
        <f t="shared" si="36"/>
        <v>0</v>
      </c>
      <c r="BJ38" s="25" t="str">
        <f t="shared" si="22"/>
        <v/>
      </c>
    </row>
    <row r="39" spans="1:62">
      <c r="A39" s="1">
        <v>42555</v>
      </c>
      <c r="B39" s="41">
        <f t="shared" si="23"/>
        <v>1</v>
      </c>
      <c r="C39">
        <v>2924.29</v>
      </c>
      <c r="D39">
        <v>2923.54</v>
      </c>
      <c r="E39">
        <v>2933.02</v>
      </c>
      <c r="F39">
        <v>2937.92</v>
      </c>
      <c r="G39">
        <v>2984.47</v>
      </c>
      <c r="H39">
        <v>2984.47</v>
      </c>
      <c r="I39">
        <v>2923.54</v>
      </c>
      <c r="J39">
        <v>1116</v>
      </c>
      <c r="K39">
        <v>931</v>
      </c>
      <c r="L39">
        <v>2987.64</v>
      </c>
      <c r="M39" s="39">
        <v>2984.15</v>
      </c>
      <c r="N39">
        <v>2988.6</v>
      </c>
      <c r="O39">
        <v>2991.99</v>
      </c>
      <c r="P39">
        <v>2979.2</v>
      </c>
      <c r="Q39">
        <v>1421</v>
      </c>
      <c r="R39">
        <v>1335</v>
      </c>
      <c r="S39">
        <f t="shared" si="42"/>
        <v>2900.0369999999998</v>
      </c>
      <c r="T39" t="str">
        <f t="shared" si="41"/>
        <v>牛</v>
      </c>
      <c r="U39">
        <v>2992.5</v>
      </c>
      <c r="V39">
        <f t="shared" si="43"/>
        <v>2923.54</v>
      </c>
      <c r="W39" s="40">
        <f t="shared" si="24"/>
        <v>2.3313947679800343E-2</v>
      </c>
      <c r="X39">
        <f t="shared" ref="X39:X70" si="44">IF(U39=H39,J39,Q39)</f>
        <v>1421</v>
      </c>
      <c r="Y39">
        <f t="shared" ref="Y39:Y70" si="45">IF(V39=I39,K39,R39)</f>
        <v>931</v>
      </c>
      <c r="Z39" s="25">
        <f t="shared" si="3"/>
        <v>2.3581792503479491E-2</v>
      </c>
      <c r="AA39" s="25">
        <f t="shared" si="25"/>
        <v>-2.7967652267181769E-3</v>
      </c>
      <c r="AB39" s="25">
        <f t="shared" si="26"/>
        <v>-1.3041081248355746E-3</v>
      </c>
      <c r="AC39" s="25">
        <f t="shared" si="27"/>
        <v>2.2009839554964845E-2</v>
      </c>
      <c r="AD39" s="25">
        <f t="shared" si="28"/>
        <v>2.3057442273825068E-2</v>
      </c>
      <c r="AE39" s="25">
        <f t="shared" si="29"/>
        <v>-2.5650540597528228E-4</v>
      </c>
      <c r="AF39" s="25">
        <f t="shared" si="4"/>
        <v>2.1753334148989594E-2</v>
      </c>
      <c r="AG39" s="25">
        <f t="shared" si="30"/>
        <v>1.8956568922271291E-2</v>
      </c>
      <c r="AH39" s="25">
        <f t="shared" si="5"/>
        <v>-2.5650540597528228E-4</v>
      </c>
      <c r="AI39" s="25">
        <f t="shared" si="6"/>
        <v>2.9808927525984911E-3</v>
      </c>
      <c r="AJ39" s="25">
        <f t="shared" si="7"/>
        <v>4.6501317970321851E-3</v>
      </c>
      <c r="AK39" s="25">
        <f t="shared" si="8"/>
        <v>2.0370460464882903E-2</v>
      </c>
      <c r="AL39" s="25">
        <f t="shared" si="9"/>
        <v>2.0626965870858095E-2</v>
      </c>
      <c r="AM39" s="25">
        <f t="shared" si="10"/>
        <v>4.2839097600453875E-3</v>
      </c>
      <c r="AN39" s="25">
        <f t="shared" si="11"/>
        <v>1.0616014432806044E-3</v>
      </c>
      <c r="AO39" s="40">
        <f t="shared" si="31"/>
        <v>1.2309207287050747E-2</v>
      </c>
      <c r="AP39" s="40">
        <f t="shared" si="32"/>
        <v>0.1467257508616458</v>
      </c>
      <c r="AQ39" s="25">
        <f t="shared" si="12"/>
        <v>-1.1688289096986985E-3</v>
      </c>
      <c r="AR39" s="25">
        <f t="shared" si="13"/>
        <v>3.2127224082609349E-4</v>
      </c>
      <c r="AS39" s="25">
        <f t="shared" si="14"/>
        <v>2.1753334148989594E-2</v>
      </c>
      <c r="AT39" s="28">
        <f t="shared" si="15"/>
        <v>1</v>
      </c>
      <c r="AU39" s="28">
        <f t="shared" si="16"/>
        <v>0.73494917904613899</v>
      </c>
      <c r="AV39" s="40">
        <f t="shared" si="17"/>
        <v>0.9434454756380497</v>
      </c>
      <c r="AW39" s="25">
        <f t="shared" si="18"/>
        <v>2.1753334148989594E-2</v>
      </c>
      <c r="AX39" s="28">
        <f t="shared" si="19"/>
        <v>1.3921113689095647E-2</v>
      </c>
      <c r="AY39" s="25">
        <f t="shared" si="20"/>
        <v>2.0626965870858095E-2</v>
      </c>
      <c r="AZ39" s="25">
        <f t="shared" si="21"/>
        <v>3.1502422245448815E-3</v>
      </c>
      <c r="BA39" s="25">
        <f t="shared" si="37"/>
        <v>0.26804733727811692</v>
      </c>
      <c r="BB39" s="25">
        <f t="shared" si="38"/>
        <v>-6.2725849196481752E-4</v>
      </c>
      <c r="BC39" s="25">
        <f t="shared" si="39"/>
        <v>2.3191252909048648E-4</v>
      </c>
      <c r="BD39" s="39">
        <f t="shared" si="33"/>
        <v>1</v>
      </c>
      <c r="BF39" t="str">
        <f t="shared" si="34"/>
        <v/>
      </c>
      <c r="BG39" t="str">
        <f t="shared" si="35"/>
        <v/>
      </c>
      <c r="BH39" t="str">
        <f t="shared" si="40"/>
        <v/>
      </c>
      <c r="BI39" t="str">
        <f t="shared" si="36"/>
        <v/>
      </c>
      <c r="BJ39" s="25" t="str">
        <f t="shared" si="22"/>
        <v/>
      </c>
    </row>
    <row r="40" spans="1:62">
      <c r="A40" s="1">
        <v>42556</v>
      </c>
      <c r="B40" s="41">
        <f t="shared" si="23"/>
        <v>2</v>
      </c>
      <c r="C40">
        <v>2991.75</v>
      </c>
      <c r="D40">
        <v>2994.45</v>
      </c>
      <c r="E40">
        <v>2991.15</v>
      </c>
      <c r="F40">
        <v>2997.45</v>
      </c>
      <c r="G40">
        <v>3000.66</v>
      </c>
      <c r="H40">
        <v>3008.63</v>
      </c>
      <c r="I40">
        <v>2990.64</v>
      </c>
      <c r="J40">
        <v>1051</v>
      </c>
      <c r="K40">
        <v>935</v>
      </c>
      <c r="L40">
        <v>3001.91</v>
      </c>
      <c r="M40" s="39">
        <v>3001.48</v>
      </c>
      <c r="N40">
        <v>3006.39</v>
      </c>
      <c r="O40">
        <v>3009.46</v>
      </c>
      <c r="P40">
        <v>2999.78</v>
      </c>
      <c r="Q40">
        <v>1418</v>
      </c>
      <c r="R40">
        <v>1445</v>
      </c>
      <c r="S40">
        <f t="shared" si="42"/>
        <v>2903.2055</v>
      </c>
      <c r="T40" t="str">
        <f t="shared" si="41"/>
        <v>牛</v>
      </c>
      <c r="U40">
        <f t="shared" ref="U40:U46" si="46">MAX(H40,O40)</f>
        <v>3009.46</v>
      </c>
      <c r="V40">
        <f t="shared" si="43"/>
        <v>2990.64</v>
      </c>
      <c r="W40" s="40">
        <f t="shared" si="24"/>
        <v>6.2732493523816766E-3</v>
      </c>
      <c r="X40">
        <f t="shared" si="44"/>
        <v>1418</v>
      </c>
      <c r="Y40">
        <f t="shared" si="45"/>
        <v>935</v>
      </c>
      <c r="Z40" s="25">
        <f t="shared" si="3"/>
        <v>6.290632572908887E-3</v>
      </c>
      <c r="AA40" s="25">
        <f t="shared" si="25"/>
        <v>1.0534501463329614E-3</v>
      </c>
      <c r="AB40" s="25">
        <f t="shared" si="26"/>
        <v>-1.0206372387948433E-3</v>
      </c>
      <c r="AC40" s="25">
        <f t="shared" si="27"/>
        <v>5.2526121135868945E-3</v>
      </c>
      <c r="AD40" s="25">
        <f t="shared" si="28"/>
        <v>5.9021602014776254E-3</v>
      </c>
      <c r="AE40" s="25">
        <f t="shared" si="29"/>
        <v>-3.7108915090394056E-4</v>
      </c>
      <c r="AF40" s="25">
        <f t="shared" si="4"/>
        <v>4.8815229626827852E-3</v>
      </c>
      <c r="AG40" s="25">
        <f t="shared" si="30"/>
        <v>5.9349731090159496E-3</v>
      </c>
      <c r="AH40" s="25">
        <f t="shared" si="5"/>
        <v>9.0207483314659078E-4</v>
      </c>
      <c r="AI40" s="25">
        <f t="shared" si="6"/>
        <v>-2.0057162981547823E-4</v>
      </c>
      <c r="AJ40" s="25">
        <f t="shared" si="7"/>
        <v>1.9034267417820459E-3</v>
      </c>
      <c r="AK40" s="25">
        <f t="shared" si="8"/>
        <v>2.9737640001698028E-3</v>
      </c>
      <c r="AL40" s="25">
        <f t="shared" si="9"/>
        <v>5.9974143265635891E-3</v>
      </c>
      <c r="AM40" s="25">
        <f t="shared" si="10"/>
        <v>3.2217080272102815E-3</v>
      </c>
      <c r="AN40" s="25">
        <f t="shared" si="11"/>
        <v>4.1648827687763368E-4</v>
      </c>
      <c r="AO40" s="40">
        <f t="shared" si="31"/>
        <v>6.1700944969433728E-2</v>
      </c>
      <c r="AP40" s="40">
        <f t="shared" si="32"/>
        <v>-0.11339633129516047</v>
      </c>
      <c r="AQ40" s="25">
        <f t="shared" si="12"/>
        <v>-1.432523959747011E-4</v>
      </c>
      <c r="AR40" s="25">
        <f t="shared" si="13"/>
        <v>1.4912706856353365E-3</v>
      </c>
      <c r="AS40" s="25">
        <f t="shared" si="14"/>
        <v>4.8815229626827852E-3</v>
      </c>
      <c r="AT40" s="28">
        <f t="shared" si="15"/>
        <v>0.55697609783212065</v>
      </c>
      <c r="AU40" s="28">
        <f t="shared" si="16"/>
        <v>0.6828512396693992</v>
      </c>
      <c r="AV40" s="40">
        <f t="shared" si="17"/>
        <v>0.83687566418702775</v>
      </c>
      <c r="AW40" s="25">
        <f t="shared" si="18"/>
        <v>4.8815229626827852E-3</v>
      </c>
      <c r="AX40" s="28">
        <f t="shared" si="19"/>
        <v>0.23804463336875553</v>
      </c>
      <c r="AY40" s="25">
        <f t="shared" si="20"/>
        <v>3.3448531510737339E-3</v>
      </c>
      <c r="AZ40" s="25">
        <f t="shared" si="21"/>
        <v>2.2010707884155701E-3</v>
      </c>
      <c r="BA40" s="25">
        <f t="shared" si="37"/>
        <v>0.9434454756380497</v>
      </c>
      <c r="BB40" s="25">
        <f t="shared" si="38"/>
        <v>3.2127224082609349E-4</v>
      </c>
      <c r="BC40" s="25">
        <f t="shared" si="39"/>
        <v>2.1753334148989594E-2</v>
      </c>
      <c r="BD40" s="39">
        <f t="shared" si="33"/>
        <v>0</v>
      </c>
      <c r="BF40">
        <f t="shared" si="34"/>
        <v>0</v>
      </c>
      <c r="BG40" t="str">
        <f t="shared" si="35"/>
        <v/>
      </c>
      <c r="BH40" t="str">
        <f t="shared" si="40"/>
        <v/>
      </c>
      <c r="BI40" t="str">
        <f t="shared" si="36"/>
        <v/>
      </c>
      <c r="BJ40" s="25" t="str">
        <f t="shared" si="22"/>
        <v/>
      </c>
    </row>
    <row r="41" spans="1:62">
      <c r="A41" s="1">
        <v>42557</v>
      </c>
      <c r="B41" s="41">
        <f t="shared" si="23"/>
        <v>3</v>
      </c>
      <c r="C41">
        <v>2998.52</v>
      </c>
      <c r="D41">
        <v>2994.1</v>
      </c>
      <c r="E41">
        <v>3000.4</v>
      </c>
      <c r="F41">
        <v>2995.12</v>
      </c>
      <c r="G41">
        <v>3001.07</v>
      </c>
      <c r="H41">
        <v>3004.11</v>
      </c>
      <c r="I41">
        <v>2985.65</v>
      </c>
      <c r="J41">
        <v>1108</v>
      </c>
      <c r="K41">
        <v>1020</v>
      </c>
      <c r="L41">
        <v>3002.76</v>
      </c>
      <c r="M41" s="39">
        <v>3006.76</v>
      </c>
      <c r="N41">
        <v>3017.29</v>
      </c>
      <c r="O41">
        <v>3017.29</v>
      </c>
      <c r="P41">
        <v>3003.12</v>
      </c>
      <c r="Q41">
        <v>1500</v>
      </c>
      <c r="R41">
        <v>1422</v>
      </c>
      <c r="S41">
        <f t="shared" si="42"/>
        <v>2906.5909999999994</v>
      </c>
      <c r="T41" t="str">
        <f t="shared" si="41"/>
        <v>牛</v>
      </c>
      <c r="U41">
        <f t="shared" si="46"/>
        <v>3017.29</v>
      </c>
      <c r="V41">
        <f t="shared" si="43"/>
        <v>2985.65</v>
      </c>
      <c r="W41" s="40">
        <f t="shared" si="24"/>
        <v>1.0541598949799193E-2</v>
      </c>
      <c r="X41">
        <f t="shared" si="44"/>
        <v>1500</v>
      </c>
      <c r="Y41">
        <f t="shared" si="45"/>
        <v>1020</v>
      </c>
      <c r="Z41" s="25">
        <f t="shared" si="3"/>
        <v>1.0551872256980068E-2</v>
      </c>
      <c r="AA41" s="25">
        <f t="shared" si="25"/>
        <v>-2.6211898283210605E-3</v>
      </c>
      <c r="AB41" s="25">
        <f t="shared" si="26"/>
        <v>0</v>
      </c>
      <c r="AC41" s="25">
        <f t="shared" si="27"/>
        <v>1.0541598949799193E-2</v>
      </c>
      <c r="AD41" s="25">
        <f t="shared" si="28"/>
        <v>6.2402439271248339E-3</v>
      </c>
      <c r="AE41" s="25">
        <f t="shared" si="29"/>
        <v>-4.3013550226744541E-3</v>
      </c>
      <c r="AF41" s="25">
        <f t="shared" si="4"/>
        <v>6.2402439271248339E-3</v>
      </c>
      <c r="AG41" s="25">
        <f t="shared" si="30"/>
        <v>3.61905409880372E-3</v>
      </c>
      <c r="AH41" s="25">
        <f t="shared" si="5"/>
        <v>-1.4751480325855E-3</v>
      </c>
      <c r="AI41" s="25">
        <f t="shared" si="6"/>
        <v>6.2677950749372136E-4</v>
      </c>
      <c r="AJ41" s="25">
        <f t="shared" si="7"/>
        <v>-1.1345360631265196E-3</v>
      </c>
      <c r="AK41" s="25">
        <f t="shared" si="8"/>
        <v>8.5005813849017571E-4</v>
      </c>
      <c r="AL41" s="25">
        <f t="shared" si="9"/>
        <v>6.1638724911714663E-3</v>
      </c>
      <c r="AM41" s="25">
        <f t="shared" si="10"/>
        <v>4.7073292902032769E-3</v>
      </c>
      <c r="AN41" s="25">
        <f t="shared" si="11"/>
        <v>5.6297398315257837E-4</v>
      </c>
      <c r="AO41" s="40">
        <f t="shared" si="31"/>
        <v>0.69718309859154204</v>
      </c>
      <c r="AP41" s="40">
        <f t="shared" si="32"/>
        <v>1.123510292524363</v>
      </c>
      <c r="AQ41" s="25">
        <f t="shared" si="12"/>
        <v>1.3312213257352995E-3</v>
      </c>
      <c r="AR41" s="25">
        <f t="shared" si="13"/>
        <v>4.8272118054818328E-3</v>
      </c>
      <c r="AS41" s="25">
        <f t="shared" si="14"/>
        <v>6.2402439271248339E-3</v>
      </c>
      <c r="AT41" s="28">
        <f t="shared" si="15"/>
        <v>0.83531960996749954</v>
      </c>
      <c r="AU41" s="28">
        <f t="shared" si="16"/>
        <v>1</v>
      </c>
      <c r="AV41" s="40">
        <f t="shared" si="17"/>
        <v>1</v>
      </c>
      <c r="AW41" s="25">
        <f t="shared" si="18"/>
        <v>6.2402439271248339E-3</v>
      </c>
      <c r="AX41" s="28">
        <f t="shared" si="19"/>
        <v>0.45922882427306588</v>
      </c>
      <c r="AY41" s="25">
        <f t="shared" si="20"/>
        <v>5.1514131611647149E-3</v>
      </c>
      <c r="AZ41" s="25">
        <f t="shared" si="21"/>
        <v>4.7073292902032769E-3</v>
      </c>
      <c r="BA41" s="25">
        <f t="shared" si="37"/>
        <v>0.83687566418702775</v>
      </c>
      <c r="BB41" s="25">
        <f t="shared" si="38"/>
        <v>1.4912706856353365E-3</v>
      </c>
      <c r="BC41" s="25">
        <f t="shared" si="39"/>
        <v>4.8815229626827852E-3</v>
      </c>
      <c r="BD41" s="39">
        <f t="shared" si="33"/>
        <v>0</v>
      </c>
      <c r="BF41" t="str">
        <f t="shared" si="34"/>
        <v/>
      </c>
      <c r="BG41">
        <f t="shared" si="35"/>
        <v>0.5</v>
      </c>
      <c r="BH41" t="str">
        <f t="shared" si="40"/>
        <v/>
      </c>
      <c r="BI41" t="str">
        <f t="shared" si="36"/>
        <v/>
      </c>
      <c r="BJ41" s="25">
        <f t="shared" si="22"/>
        <v>2.4136059027409164E-3</v>
      </c>
    </row>
    <row r="42" spans="1:62">
      <c r="A42" s="1">
        <v>42558</v>
      </c>
      <c r="B42" s="41">
        <f t="shared" si="23"/>
        <v>4</v>
      </c>
      <c r="C42">
        <v>3009.35</v>
      </c>
      <c r="D42">
        <v>3006.12</v>
      </c>
      <c r="E42">
        <v>3009.84</v>
      </c>
      <c r="F42">
        <v>3005.7</v>
      </c>
      <c r="G42">
        <v>3002.51</v>
      </c>
      <c r="H42">
        <v>3018.74</v>
      </c>
      <c r="I42">
        <v>2995.4</v>
      </c>
      <c r="J42">
        <v>1001</v>
      </c>
      <c r="K42">
        <v>1126</v>
      </c>
      <c r="L42">
        <v>3003.97</v>
      </c>
      <c r="M42" s="39">
        <v>3006.81</v>
      </c>
      <c r="N42">
        <v>3016.85</v>
      </c>
      <c r="O42">
        <v>3023.65</v>
      </c>
      <c r="P42">
        <v>3002.15</v>
      </c>
      <c r="Q42">
        <v>1429</v>
      </c>
      <c r="R42">
        <v>1347</v>
      </c>
      <c r="S42">
        <f t="shared" si="42"/>
        <v>2910.7505000000001</v>
      </c>
      <c r="T42" t="str">
        <f t="shared" si="41"/>
        <v>牛</v>
      </c>
      <c r="U42">
        <f t="shared" si="46"/>
        <v>3023.65</v>
      </c>
      <c r="V42">
        <f t="shared" si="43"/>
        <v>2995.4</v>
      </c>
      <c r="W42" s="40">
        <f t="shared" si="24"/>
        <v>9.3869323019112674E-3</v>
      </c>
      <c r="X42">
        <f t="shared" si="44"/>
        <v>1429</v>
      </c>
      <c r="Y42">
        <f t="shared" si="45"/>
        <v>1126</v>
      </c>
      <c r="Z42" s="25">
        <f t="shared" si="3"/>
        <v>9.3874092411982656E-3</v>
      </c>
      <c r="AA42" s="25">
        <f t="shared" si="25"/>
        <v>-2.6349689359217152E-3</v>
      </c>
      <c r="AB42" s="25">
        <f t="shared" si="26"/>
        <v>-2.2514702003145772E-3</v>
      </c>
      <c r="AC42" s="25">
        <f t="shared" si="27"/>
        <v>7.1354621015966716E-3</v>
      </c>
      <c r="AD42" s="25">
        <f t="shared" si="28"/>
        <v>4.7406022810159969E-3</v>
      </c>
      <c r="AE42" s="25">
        <f t="shared" si="29"/>
        <v>-4.6463300208952991E-3</v>
      </c>
      <c r="AF42" s="25">
        <f t="shared" si="4"/>
        <v>2.4891320807012836E-3</v>
      </c>
      <c r="AG42" s="25">
        <f t="shared" si="30"/>
        <v>-1.4583685522048044E-4</v>
      </c>
      <c r="AH42" s="25">
        <f t="shared" si="5"/>
        <v>-1.0738979033785791E-3</v>
      </c>
      <c r="AI42" s="25">
        <f t="shared" si="6"/>
        <v>1.6281260471339752E-4</v>
      </c>
      <c r="AJ42" s="25">
        <f t="shared" si="7"/>
        <v>-1.2136226458636548E-3</v>
      </c>
      <c r="AK42" s="25">
        <f t="shared" si="8"/>
        <v>-2.27550307272976E-3</v>
      </c>
      <c r="AL42" s="25">
        <f t="shared" si="9"/>
        <v>7.7617472077011109E-3</v>
      </c>
      <c r="AM42" s="25">
        <f t="shared" si="10"/>
        <v>7.1360122262186096E-3</v>
      </c>
      <c r="AN42" s="25">
        <f t="shared" si="11"/>
        <v>4.8614164327648123E-4</v>
      </c>
      <c r="AO42" s="40">
        <f t="shared" si="31"/>
        <v>0.59768637532133684</v>
      </c>
      <c r="AP42" s="40">
        <f t="shared" si="32"/>
        <v>0.93787489288775328</v>
      </c>
      <c r="AQ42" s="25">
        <f t="shared" si="12"/>
        <v>9.4496894291110827E-4</v>
      </c>
      <c r="AR42" s="25">
        <f t="shared" si="13"/>
        <v>4.2784935101547123E-3</v>
      </c>
      <c r="AS42" s="25">
        <f t="shared" si="14"/>
        <v>2.4891320807012836E-3</v>
      </c>
      <c r="AT42" s="28">
        <f t="shared" si="15"/>
        <v>0.30462724935733598</v>
      </c>
      <c r="AU42" s="28">
        <f t="shared" si="16"/>
        <v>0.68372093023254965</v>
      </c>
      <c r="AV42" s="40">
        <f t="shared" si="17"/>
        <v>0.75929203539822365</v>
      </c>
      <c r="AW42" s="25">
        <f t="shared" si="18"/>
        <v>2.4891320807012836E-3</v>
      </c>
      <c r="AX42" s="28">
        <f t="shared" si="19"/>
        <v>0.45592920353982685</v>
      </c>
      <c r="AY42" s="25">
        <f t="shared" si="20"/>
        <v>2.3708269481655152E-3</v>
      </c>
      <c r="AZ42" s="25">
        <f t="shared" si="21"/>
        <v>4.884542025903979E-3</v>
      </c>
      <c r="BA42" s="25">
        <f t="shared" si="37"/>
        <v>1</v>
      </c>
      <c r="BB42" s="25">
        <f t="shared" si="38"/>
        <v>4.8272118054818328E-3</v>
      </c>
      <c r="BC42" s="25">
        <f t="shared" si="39"/>
        <v>6.2402439271248339E-3</v>
      </c>
      <c r="BD42" s="39">
        <f t="shared" si="33"/>
        <v>0</v>
      </c>
      <c r="BF42" t="str">
        <f t="shared" si="34"/>
        <v/>
      </c>
      <c r="BG42" t="str">
        <f t="shared" si="35"/>
        <v/>
      </c>
      <c r="BH42">
        <f t="shared" si="40"/>
        <v>0</v>
      </c>
      <c r="BI42" t="str">
        <f t="shared" si="36"/>
        <v/>
      </c>
      <c r="BJ42" s="25" t="str">
        <f t="shared" si="22"/>
        <v/>
      </c>
    </row>
    <row r="43" spans="1:62">
      <c r="A43" s="1">
        <v>42559</v>
      </c>
      <c r="B43" s="41">
        <f t="shared" si="23"/>
        <v>5</v>
      </c>
      <c r="C43">
        <v>3000.33</v>
      </c>
      <c r="D43">
        <v>2996.37</v>
      </c>
      <c r="E43">
        <v>3001.18</v>
      </c>
      <c r="F43">
        <v>2993.23</v>
      </c>
      <c r="G43">
        <v>2990.68</v>
      </c>
      <c r="H43">
        <v>3001.18</v>
      </c>
      <c r="I43">
        <v>2983.89</v>
      </c>
      <c r="J43">
        <v>935</v>
      </c>
      <c r="K43">
        <v>1019</v>
      </c>
      <c r="L43">
        <v>2990.43</v>
      </c>
      <c r="M43" s="39">
        <v>2990.36</v>
      </c>
      <c r="N43">
        <v>2988.09</v>
      </c>
      <c r="O43">
        <v>2999.34</v>
      </c>
      <c r="P43">
        <v>2987.36</v>
      </c>
      <c r="Q43">
        <v>1408</v>
      </c>
      <c r="R43">
        <v>1349</v>
      </c>
      <c r="S43">
        <f t="shared" si="42"/>
        <v>2914.8894999999998</v>
      </c>
      <c r="T43" t="str">
        <f t="shared" si="41"/>
        <v>牛</v>
      </c>
      <c r="U43">
        <f t="shared" si="46"/>
        <v>3001.18</v>
      </c>
      <c r="V43">
        <f t="shared" si="43"/>
        <v>2983.89</v>
      </c>
      <c r="W43" s="40">
        <f t="shared" si="24"/>
        <v>5.7777262748958513E-3</v>
      </c>
      <c r="X43">
        <f t="shared" si="44"/>
        <v>935</v>
      </c>
      <c r="Y43">
        <f t="shared" si="45"/>
        <v>1019</v>
      </c>
      <c r="Z43" s="25">
        <f t="shared" si="3"/>
        <v>5.7626994363953179E-3</v>
      </c>
      <c r="AA43" s="25">
        <f t="shared" si="25"/>
        <v>-5.4909580592015584E-3</v>
      </c>
      <c r="AB43" s="25">
        <f t="shared" si="26"/>
        <v>-4.3711573672797288E-3</v>
      </c>
      <c r="AC43" s="25">
        <f t="shared" si="27"/>
        <v>1.4065689076162998E-3</v>
      </c>
      <c r="AD43" s="25">
        <f t="shared" si="28"/>
        <v>2.8326204761242334E-4</v>
      </c>
      <c r="AE43" s="25">
        <f t="shared" si="29"/>
        <v>-5.4944642272834977E-3</v>
      </c>
      <c r="AF43" s="25">
        <f t="shared" si="4"/>
        <v>-4.0878953196673198E-3</v>
      </c>
      <c r="AG43" s="25">
        <f t="shared" si="30"/>
        <v>-9.578853378868879E-3</v>
      </c>
      <c r="AH43" s="25">
        <f t="shared" si="5"/>
        <v>-1.3207265915004371E-3</v>
      </c>
      <c r="AI43" s="25">
        <f t="shared" si="6"/>
        <v>2.8326204761242334E-4</v>
      </c>
      <c r="AJ43" s="25">
        <f t="shared" si="7"/>
        <v>-2.3692107265528297E-3</v>
      </c>
      <c r="AK43" s="25">
        <f t="shared" si="8"/>
        <v>-3.2214963238824139E-3</v>
      </c>
      <c r="AL43" s="25">
        <f t="shared" si="9"/>
        <v>5.7777262748958513E-3</v>
      </c>
      <c r="AM43" s="25">
        <f t="shared" si="10"/>
        <v>4.0022102296711701E-3</v>
      </c>
      <c r="AN43" s="25">
        <f t="shared" si="11"/>
        <v>-8.3596523102148122E-5</v>
      </c>
      <c r="AO43" s="40">
        <f t="shared" si="31"/>
        <v>0.95083863504916655</v>
      </c>
      <c r="AP43" s="40">
        <f t="shared" si="32"/>
        <v>1.9063042220937019</v>
      </c>
      <c r="AQ43" s="25">
        <f t="shared" si="12"/>
        <v>-2.3408278840395987E-5</v>
      </c>
      <c r="AR43" s="25">
        <f t="shared" si="13"/>
        <v>-7.8280247268273343E-4</v>
      </c>
      <c r="AS43" s="25">
        <f t="shared" si="14"/>
        <v>-4.0878953196673198E-3</v>
      </c>
      <c r="AT43" s="28">
        <f t="shared" si="15"/>
        <v>0.39271255060728616</v>
      </c>
      <c r="AU43" s="28">
        <f t="shared" si="16"/>
        <v>6.0934891485811112E-2</v>
      </c>
      <c r="AV43" s="40">
        <f t="shared" si="17"/>
        <v>0.2429149797571013</v>
      </c>
      <c r="AW43" s="25">
        <f t="shared" si="18"/>
        <v>-4.0878953196673198E-3</v>
      </c>
      <c r="AX43" s="28">
        <f t="shared" si="19"/>
        <v>-0.13533834586464405</v>
      </c>
      <c r="AY43" s="25">
        <f t="shared" si="20"/>
        <v>2.2729679034011519E-3</v>
      </c>
      <c r="AZ43" s="25">
        <f t="shared" si="21"/>
        <v>2.4433306399751714E-4</v>
      </c>
      <c r="BA43" s="25">
        <f t="shared" si="37"/>
        <v>0.75929203539822365</v>
      </c>
      <c r="BB43" s="25">
        <f t="shared" si="38"/>
        <v>4.2784935101547123E-3</v>
      </c>
      <c r="BC43" s="25">
        <f t="shared" si="39"/>
        <v>2.4891320807012836E-3</v>
      </c>
      <c r="BD43" s="39">
        <f t="shared" si="33"/>
        <v>0</v>
      </c>
      <c r="BF43" t="str">
        <f t="shared" si="34"/>
        <v/>
      </c>
      <c r="BG43" t="str">
        <f t="shared" si="35"/>
        <v/>
      </c>
      <c r="BH43" t="str">
        <f t="shared" si="40"/>
        <v/>
      </c>
      <c r="BI43">
        <f t="shared" si="36"/>
        <v>0</v>
      </c>
      <c r="BJ43" s="25" t="str">
        <f t="shared" si="22"/>
        <v/>
      </c>
    </row>
    <row r="44" spans="1:62">
      <c r="A44" s="1">
        <v>42562</v>
      </c>
      <c r="B44" s="41">
        <f t="shared" si="23"/>
        <v>1</v>
      </c>
      <c r="C44">
        <v>2993.75</v>
      </c>
      <c r="D44">
        <v>2997.73</v>
      </c>
      <c r="E44">
        <v>2997.97</v>
      </c>
      <c r="F44">
        <v>3002.99</v>
      </c>
      <c r="G44">
        <v>3015.27</v>
      </c>
      <c r="H44">
        <v>3016.75</v>
      </c>
      <c r="I44">
        <v>2992.22</v>
      </c>
      <c r="J44">
        <v>1051</v>
      </c>
      <c r="K44">
        <v>1007</v>
      </c>
      <c r="L44">
        <v>3017</v>
      </c>
      <c r="M44" s="39">
        <v>3018.48</v>
      </c>
      <c r="N44">
        <v>2994.92</v>
      </c>
      <c r="O44">
        <v>3022.94</v>
      </c>
      <c r="P44">
        <v>2990.91</v>
      </c>
      <c r="Q44">
        <v>1334</v>
      </c>
      <c r="R44">
        <v>1451</v>
      </c>
      <c r="S44">
        <f t="shared" si="42"/>
        <v>2917.9360000000001</v>
      </c>
      <c r="T44" t="str">
        <f t="shared" si="41"/>
        <v>牛</v>
      </c>
      <c r="U44">
        <f t="shared" si="46"/>
        <v>3022.94</v>
      </c>
      <c r="V44">
        <f t="shared" si="43"/>
        <v>2990.91</v>
      </c>
      <c r="W44" s="40">
        <f t="shared" si="24"/>
        <v>1.0652178842794785E-2</v>
      </c>
      <c r="X44">
        <f t="shared" si="44"/>
        <v>1334</v>
      </c>
      <c r="Y44">
        <f t="shared" si="45"/>
        <v>1451</v>
      </c>
      <c r="Z44" s="25">
        <f t="shared" si="3"/>
        <v>1.0698956158663949E-2</v>
      </c>
      <c r="AA44" s="25">
        <f t="shared" si="25"/>
        <v>1.8923948782023068E-3</v>
      </c>
      <c r="AB44" s="25">
        <f t="shared" si="26"/>
        <v>-9.3123477417182202E-3</v>
      </c>
      <c r="AC44" s="25">
        <f t="shared" si="27"/>
        <v>1.3398311010765925E-3</v>
      </c>
      <c r="AD44" s="25">
        <f t="shared" si="28"/>
        <v>9.7030855899836264E-3</v>
      </c>
      <c r="AE44" s="25">
        <f t="shared" si="29"/>
        <v>-9.49093252811086E-4</v>
      </c>
      <c r="AF44" s="25">
        <f t="shared" si="4"/>
        <v>3.9073784826537081E-4</v>
      </c>
      <c r="AG44" s="25">
        <f t="shared" si="30"/>
        <v>2.283132726467831E-3</v>
      </c>
      <c r="AH44" s="25">
        <f t="shared" si="5"/>
        <v>1.328553407642171E-3</v>
      </c>
      <c r="AI44" s="25">
        <f t="shared" si="6"/>
        <v>1.4086107821363939E-3</v>
      </c>
      <c r="AJ44" s="25">
        <f t="shared" si="7"/>
        <v>3.0816768152302733E-3</v>
      </c>
      <c r="AK44" s="25">
        <f t="shared" si="8"/>
        <v>7.1625962313040534E-3</v>
      </c>
      <c r="AL44" s="25">
        <f t="shared" si="9"/>
        <v>8.1645061507323972E-3</v>
      </c>
      <c r="AM44" s="25">
        <f t="shared" si="10"/>
        <v>1.0652178842794785E-2</v>
      </c>
      <c r="AN44" s="25">
        <f t="shared" si="11"/>
        <v>5.7358176853164098E-4</v>
      </c>
      <c r="AO44" s="40">
        <f t="shared" si="31"/>
        <v>6.237260497350948E-2</v>
      </c>
      <c r="AP44" s="40">
        <f t="shared" si="32"/>
        <v>-0.16836526701996007</v>
      </c>
      <c r="AQ44" s="25">
        <f t="shared" si="12"/>
        <v>4.9043324794862525E-4</v>
      </c>
      <c r="AR44" s="25">
        <f t="shared" si="13"/>
        <v>-7.345440151570206E-3</v>
      </c>
      <c r="AS44" s="25">
        <f t="shared" si="14"/>
        <v>3.9073784826537081E-4</v>
      </c>
      <c r="AT44" s="28">
        <f t="shared" si="15"/>
        <v>0.93966571545046862</v>
      </c>
      <c r="AU44" s="28">
        <f t="shared" si="16"/>
        <v>0.12519512956603787</v>
      </c>
      <c r="AV44" s="40">
        <f t="shared" si="17"/>
        <v>0.12519512956603787</v>
      </c>
      <c r="AW44" s="25">
        <f t="shared" si="18"/>
        <v>3.9073784826537081E-4</v>
      </c>
      <c r="AX44" s="28">
        <f t="shared" si="19"/>
        <v>-0.6893537308772959</v>
      </c>
      <c r="AY44" s="25">
        <f t="shared" si="20"/>
        <v>7.6737915875515379E-3</v>
      </c>
      <c r="AZ44" s="25">
        <f t="shared" si="21"/>
        <v>1.3398311010765925E-3</v>
      </c>
      <c r="BA44" s="25">
        <f t="shared" si="37"/>
        <v>0.2429149797571013</v>
      </c>
      <c r="BB44" s="25">
        <f t="shared" si="38"/>
        <v>-7.8280247268273343E-4</v>
      </c>
      <c r="BC44" s="25">
        <f t="shared" si="39"/>
        <v>-4.0878953196673198E-3</v>
      </c>
      <c r="BD44" s="39">
        <f t="shared" si="33"/>
        <v>1</v>
      </c>
      <c r="BF44" t="str">
        <f t="shared" si="34"/>
        <v/>
      </c>
      <c r="BG44" t="str">
        <f t="shared" si="35"/>
        <v/>
      </c>
      <c r="BH44" t="str">
        <f t="shared" si="40"/>
        <v/>
      </c>
      <c r="BI44" t="str">
        <f t="shared" si="36"/>
        <v/>
      </c>
      <c r="BJ44" s="25" t="str">
        <f t="shared" si="22"/>
        <v/>
      </c>
    </row>
    <row r="45" spans="1:62">
      <c r="A45" s="1">
        <v>42563</v>
      </c>
      <c r="B45" s="41">
        <f t="shared" si="23"/>
        <v>2</v>
      </c>
      <c r="C45">
        <v>2992.52</v>
      </c>
      <c r="D45">
        <v>2994.41</v>
      </c>
      <c r="E45">
        <v>3000.86</v>
      </c>
      <c r="F45">
        <v>2995.75</v>
      </c>
      <c r="G45">
        <v>2994.89</v>
      </c>
      <c r="H45">
        <v>3020.78</v>
      </c>
      <c r="I45">
        <v>2984.42</v>
      </c>
      <c r="J45">
        <v>1013</v>
      </c>
      <c r="K45">
        <v>1104</v>
      </c>
      <c r="L45">
        <v>2995.08</v>
      </c>
      <c r="M45" s="39">
        <v>2998.25</v>
      </c>
      <c r="N45">
        <v>3049.38</v>
      </c>
      <c r="O45">
        <v>3049.38</v>
      </c>
      <c r="P45">
        <v>2995.08</v>
      </c>
      <c r="Q45">
        <v>1500</v>
      </c>
      <c r="R45">
        <v>1300</v>
      </c>
      <c r="S45">
        <f t="shared" si="42"/>
        <v>2926.0284999999994</v>
      </c>
      <c r="T45" t="str">
        <f t="shared" si="41"/>
        <v>牛</v>
      </c>
      <c r="U45">
        <f t="shared" si="46"/>
        <v>3049.38</v>
      </c>
      <c r="V45">
        <f t="shared" si="43"/>
        <v>2984.42</v>
      </c>
      <c r="W45" s="40">
        <f t="shared" si="24"/>
        <v>2.1532868159573299E-2</v>
      </c>
      <c r="X45">
        <f t="shared" si="44"/>
        <v>1500</v>
      </c>
      <c r="Y45">
        <f t="shared" si="45"/>
        <v>1104</v>
      </c>
      <c r="Z45" s="25">
        <f t="shared" si="3"/>
        <v>2.1707457260101867E-2</v>
      </c>
      <c r="AA45" s="25">
        <f t="shared" si="25"/>
        <v>-8.0167822259182529E-4</v>
      </c>
      <c r="AB45" s="25">
        <f t="shared" si="26"/>
        <v>0</v>
      </c>
      <c r="AC45" s="25">
        <f t="shared" si="27"/>
        <v>2.1532868159573299E-2</v>
      </c>
      <c r="AD45" s="25">
        <f t="shared" si="28"/>
        <v>1.8822449464120743E-2</v>
      </c>
      <c r="AE45" s="25">
        <f t="shared" si="29"/>
        <v>-2.7104186954523949E-3</v>
      </c>
      <c r="AF45" s="25">
        <f t="shared" si="4"/>
        <v>1.8822449464120743E-2</v>
      </c>
      <c r="AG45" s="25">
        <f t="shared" si="30"/>
        <v>1.8020771241528805E-2</v>
      </c>
      <c r="AH45" s="25">
        <f t="shared" si="5"/>
        <v>6.3137536693582763E-4</v>
      </c>
      <c r="AI45" s="25">
        <f t="shared" si="6"/>
        <v>2.7830724509764165E-3</v>
      </c>
      <c r="AJ45" s="25">
        <f t="shared" si="7"/>
        <v>1.0787757777270504E-3</v>
      </c>
      <c r="AK45" s="25">
        <f t="shared" si="8"/>
        <v>7.9166121036601707E-4</v>
      </c>
      <c r="AL45" s="25">
        <f t="shared" si="9"/>
        <v>1.2109653077105957E-2</v>
      </c>
      <c r="AM45" s="25">
        <f t="shared" si="10"/>
        <v>1.7967348870898615E-2</v>
      </c>
      <c r="AN45" s="25">
        <f t="shared" si="11"/>
        <v>6.343938285635373E-5</v>
      </c>
      <c r="AO45" s="40">
        <f t="shared" si="31"/>
        <v>0.2227722772277195</v>
      </c>
      <c r="AP45" s="40">
        <f t="shared" si="32"/>
        <v>0.28877887788778778</v>
      </c>
      <c r="AQ45" s="25">
        <f t="shared" si="12"/>
        <v>1.057842733709321E-3</v>
      </c>
      <c r="AR45" s="25">
        <f t="shared" si="13"/>
        <v>1.7967348870898615E-2</v>
      </c>
      <c r="AS45" s="25">
        <f t="shared" si="14"/>
        <v>1.8822449464120743E-2</v>
      </c>
      <c r="AT45" s="28">
        <f t="shared" si="15"/>
        <v>0.28795379537953142</v>
      </c>
      <c r="AU45" s="28">
        <f t="shared" si="16"/>
        <v>1</v>
      </c>
      <c r="AV45" s="40">
        <f t="shared" si="17"/>
        <v>1</v>
      </c>
      <c r="AW45" s="25">
        <f t="shared" si="18"/>
        <v>1.8822449464120743E-2</v>
      </c>
      <c r="AX45" s="28">
        <f t="shared" si="19"/>
        <v>0.83589901477832751</v>
      </c>
      <c r="AY45" s="25">
        <f t="shared" si="20"/>
        <v>3.5020799058184354E-3</v>
      </c>
      <c r="AZ45" s="25">
        <f t="shared" si="21"/>
        <v>1.7967348870898615E-2</v>
      </c>
      <c r="BA45" s="25">
        <f t="shared" si="37"/>
        <v>0.12519512956603787</v>
      </c>
      <c r="BB45" s="25">
        <f t="shared" si="38"/>
        <v>-7.345440151570206E-3</v>
      </c>
      <c r="BC45" s="25">
        <f t="shared" si="39"/>
        <v>3.9073784826537081E-4</v>
      </c>
      <c r="BD45" s="39">
        <f t="shared" si="33"/>
        <v>1</v>
      </c>
      <c r="BF45">
        <f t="shared" si="34"/>
        <v>1</v>
      </c>
      <c r="BG45" t="str">
        <f t="shared" si="35"/>
        <v/>
      </c>
      <c r="BH45" t="str">
        <f t="shared" si="40"/>
        <v/>
      </c>
      <c r="BI45" t="str">
        <f t="shared" si="36"/>
        <v/>
      </c>
      <c r="BJ45" s="25">
        <f t="shared" si="22"/>
        <v>1.7967348870898615E-2</v>
      </c>
    </row>
    <row r="46" spans="1:62">
      <c r="A46" s="1">
        <v>42564</v>
      </c>
      <c r="B46" s="41">
        <f t="shared" si="23"/>
        <v>3</v>
      </c>
      <c r="C46">
        <v>3049.51</v>
      </c>
      <c r="D46">
        <v>3053.67</v>
      </c>
      <c r="E46">
        <v>3055.52</v>
      </c>
      <c r="F46">
        <v>3063.15</v>
      </c>
      <c r="G46">
        <v>3060.2</v>
      </c>
      <c r="H46">
        <v>3068.46</v>
      </c>
      <c r="I46">
        <v>3049.29</v>
      </c>
      <c r="J46">
        <v>943</v>
      </c>
      <c r="K46">
        <v>930</v>
      </c>
      <c r="L46">
        <v>3063.06</v>
      </c>
      <c r="M46" s="39">
        <v>3065.73</v>
      </c>
      <c r="N46">
        <v>3060.69</v>
      </c>
      <c r="O46">
        <v>3067.07</v>
      </c>
      <c r="P46">
        <v>3048.2</v>
      </c>
      <c r="Q46">
        <v>1313</v>
      </c>
      <c r="R46">
        <v>1436</v>
      </c>
      <c r="S46">
        <f t="shared" si="42"/>
        <v>2936.3879999999999</v>
      </c>
      <c r="T46" t="str">
        <f t="shared" si="41"/>
        <v>牛</v>
      </c>
      <c r="U46">
        <f t="shared" si="46"/>
        <v>3068.46</v>
      </c>
      <c r="V46">
        <f t="shared" si="43"/>
        <v>3048.2</v>
      </c>
      <c r="W46" s="40">
        <f t="shared" si="24"/>
        <v>6.6245546072490682E-3</v>
      </c>
      <c r="X46">
        <f t="shared" si="44"/>
        <v>943</v>
      </c>
      <c r="Y46">
        <f t="shared" si="45"/>
        <v>1436</v>
      </c>
      <c r="Z46" s="25">
        <f t="shared" si="3"/>
        <v>6.6436902977856172E-3</v>
      </c>
      <c r="AA46" s="25">
        <f t="shared" si="25"/>
        <v>4.2630708217310152E-5</v>
      </c>
      <c r="AB46" s="25">
        <f t="shared" si="26"/>
        <v>-2.5354263355864908E-3</v>
      </c>
      <c r="AC46" s="25">
        <f t="shared" si="27"/>
        <v>4.0891282716625718E-3</v>
      </c>
      <c r="AD46" s="25">
        <f t="shared" si="28"/>
        <v>6.1948851017612416E-3</v>
      </c>
      <c r="AE46" s="25">
        <f t="shared" si="29"/>
        <v>-4.2966950548784351E-4</v>
      </c>
      <c r="AF46" s="25">
        <f t="shared" si="4"/>
        <v>3.6594587661745895E-3</v>
      </c>
      <c r="AG46" s="25">
        <f t="shared" si="30"/>
        <v>3.7020894743920243E-3</v>
      </c>
      <c r="AH46" s="25">
        <f t="shared" si="5"/>
        <v>1.363223973154452E-3</v>
      </c>
      <c r="AI46" s="25">
        <f t="shared" si="6"/>
        <v>1.9688689298667213E-3</v>
      </c>
      <c r="AJ46" s="25">
        <f t="shared" si="7"/>
        <v>4.4628762729427181E-3</v>
      </c>
      <c r="AK46" s="25">
        <f t="shared" si="8"/>
        <v>3.4993513304759187E-3</v>
      </c>
      <c r="AL46" s="25">
        <f t="shared" si="9"/>
        <v>6.267030441859364E-3</v>
      </c>
      <c r="AM46" s="25">
        <f t="shared" si="10"/>
        <v>6.1714560081776891E-3</v>
      </c>
      <c r="AN46" s="25">
        <f t="shared" si="11"/>
        <v>9.3414299179692204E-4</v>
      </c>
      <c r="AO46" s="40">
        <f t="shared" si="31"/>
        <v>1.1476264997404999E-2</v>
      </c>
      <c r="AP46" s="40">
        <f t="shared" si="32"/>
        <v>4.6948356807587468E-3</v>
      </c>
      <c r="AQ46" s="25">
        <f t="shared" si="12"/>
        <v>8.7129765219996378E-4</v>
      </c>
      <c r="AR46" s="25">
        <f t="shared" si="13"/>
        <v>-7.7403555609824347E-4</v>
      </c>
      <c r="AS46" s="25">
        <f t="shared" si="14"/>
        <v>3.6594587661745895E-3</v>
      </c>
      <c r="AT46" s="28">
        <f t="shared" si="15"/>
        <v>0.56911841418882703</v>
      </c>
      <c r="AU46" s="28">
        <f t="shared" si="16"/>
        <v>0.66189719130895641</v>
      </c>
      <c r="AV46" s="40">
        <f t="shared" si="17"/>
        <v>0.61648568608095267</v>
      </c>
      <c r="AW46" s="25">
        <f t="shared" si="18"/>
        <v>3.6594587661745895E-3</v>
      </c>
      <c r="AX46" s="28">
        <f t="shared" si="19"/>
        <v>-0.11697926949653827</v>
      </c>
      <c r="AY46" s="25">
        <f t="shared" si="20"/>
        <v>3.57149667057414E-3</v>
      </c>
      <c r="AZ46" s="25">
        <f t="shared" si="21"/>
        <v>4.0891282716625718E-3</v>
      </c>
      <c r="BA46" s="25">
        <f t="shared" si="37"/>
        <v>1</v>
      </c>
      <c r="BB46" s="25">
        <f t="shared" si="38"/>
        <v>1.7967348870898615E-2</v>
      </c>
      <c r="BC46" s="25">
        <f t="shared" si="39"/>
        <v>1.8822449464120743E-2</v>
      </c>
      <c r="BD46" s="39">
        <f t="shared" si="33"/>
        <v>0</v>
      </c>
      <c r="BF46" t="str">
        <f t="shared" si="34"/>
        <v/>
      </c>
      <c r="BG46">
        <f t="shared" si="35"/>
        <v>0</v>
      </c>
      <c r="BH46" t="str">
        <f t="shared" si="40"/>
        <v/>
      </c>
      <c r="BI46" t="str">
        <f t="shared" si="36"/>
        <v/>
      </c>
      <c r="BJ46" s="25" t="str">
        <f t="shared" si="22"/>
        <v/>
      </c>
    </row>
    <row r="47" spans="1:62">
      <c r="A47" s="1">
        <v>42565</v>
      </c>
      <c r="B47" s="41">
        <f t="shared" si="23"/>
        <v>4</v>
      </c>
      <c r="C47">
        <v>3054.98</v>
      </c>
      <c r="D47">
        <v>3050.13</v>
      </c>
      <c r="E47">
        <v>3056.38</v>
      </c>
      <c r="F47">
        <v>3050.82</v>
      </c>
      <c r="G47">
        <v>3047.86</v>
      </c>
      <c r="H47">
        <v>3055.24</v>
      </c>
      <c r="I47">
        <v>3043.96</v>
      </c>
      <c r="J47">
        <v>936</v>
      </c>
      <c r="K47">
        <v>1112</v>
      </c>
      <c r="L47">
        <v>3048.34</v>
      </c>
      <c r="M47" s="39">
        <v>3047.22</v>
      </c>
      <c r="N47">
        <v>3054.02</v>
      </c>
      <c r="O47">
        <v>3054.02</v>
      </c>
      <c r="P47">
        <v>3036.89</v>
      </c>
      <c r="Q47">
        <v>1500</v>
      </c>
      <c r="R47">
        <v>1422</v>
      </c>
      <c r="S47">
        <f t="shared" si="42"/>
        <v>2945.0619999999999</v>
      </c>
      <c r="T47" t="str">
        <f t="shared" si="41"/>
        <v>牛</v>
      </c>
      <c r="U47">
        <v>3057.05</v>
      </c>
      <c r="V47">
        <v>3036.52</v>
      </c>
      <c r="W47" s="40">
        <f t="shared" si="24"/>
        <v>6.7382758150758082E-3</v>
      </c>
      <c r="X47">
        <f t="shared" si="44"/>
        <v>1500</v>
      </c>
      <c r="Y47">
        <f t="shared" si="45"/>
        <v>1422</v>
      </c>
      <c r="Z47" s="25">
        <f t="shared" si="3"/>
        <v>6.7201749274954994E-3</v>
      </c>
      <c r="AA47" s="25">
        <f t="shared" si="25"/>
        <v>-1.8673347839899246E-3</v>
      </c>
      <c r="AB47" s="25">
        <f t="shared" si="26"/>
        <v>-9.9164311595114209E-4</v>
      </c>
      <c r="AC47" s="25">
        <f t="shared" si="27"/>
        <v>5.74663269912462E-3</v>
      </c>
      <c r="AD47" s="25">
        <f t="shared" si="28"/>
        <v>6.7735272213799154E-4</v>
      </c>
      <c r="AE47" s="25">
        <f t="shared" si="29"/>
        <v>-6.060923092937826E-3</v>
      </c>
      <c r="AF47" s="25">
        <f t="shared" si="4"/>
        <v>-3.1429039381311542E-4</v>
      </c>
      <c r="AG47" s="25">
        <f t="shared" si="30"/>
        <v>-2.18162517780308E-3</v>
      </c>
      <c r="AH47" s="25">
        <f t="shared" si="5"/>
        <v>-1.5888332954769378E-3</v>
      </c>
      <c r="AI47" s="25">
        <f t="shared" si="6"/>
        <v>4.5816316646039396E-4</v>
      </c>
      <c r="AJ47" s="25">
        <f t="shared" si="7"/>
        <v>-1.3626390132940205E-3</v>
      </c>
      <c r="AK47" s="25">
        <f t="shared" si="8"/>
        <v>-2.3333409463105921E-3</v>
      </c>
      <c r="AL47" s="25">
        <f t="shared" si="9"/>
        <v>3.6988499674050265E-3</v>
      </c>
      <c r="AM47" s="25">
        <f t="shared" si="10"/>
        <v>5.6247901097201966E-3</v>
      </c>
      <c r="AN47" s="25">
        <f t="shared" si="11"/>
        <v>1.5747514877863272E-4</v>
      </c>
      <c r="AO47" s="40">
        <f t="shared" si="31"/>
        <v>0.9769503546099495</v>
      </c>
      <c r="AP47" s="40">
        <f t="shared" si="32"/>
        <v>1.4831560283688294</v>
      </c>
      <c r="AQ47" s="25">
        <f t="shared" si="12"/>
        <v>-3.6748059656677287E-4</v>
      </c>
      <c r="AR47" s="25">
        <f t="shared" si="13"/>
        <v>1.8615754037189336E-3</v>
      </c>
      <c r="AS47" s="25">
        <f t="shared" si="14"/>
        <v>-3.1429039381311542E-4</v>
      </c>
      <c r="AT47" s="28">
        <f t="shared" si="15"/>
        <v>0.34574468085107968</v>
      </c>
      <c r="AU47" s="28">
        <f t="shared" si="16"/>
        <v>1</v>
      </c>
      <c r="AV47" s="40">
        <f t="shared" si="17"/>
        <v>0.85241110569896883</v>
      </c>
      <c r="AW47" s="25">
        <f t="shared" si="18"/>
        <v>-3.1429039381311542E-4</v>
      </c>
      <c r="AX47" s="28">
        <f t="shared" si="19"/>
        <v>0.2766682903068573</v>
      </c>
      <c r="AY47" s="25">
        <f t="shared" si="20"/>
        <v>1.2804057023409936E-3</v>
      </c>
      <c r="AZ47" s="25">
        <f t="shared" si="21"/>
        <v>5.6247901097201966E-3</v>
      </c>
      <c r="BA47" s="25">
        <f t="shared" si="37"/>
        <v>0.61648568608095267</v>
      </c>
      <c r="BB47" s="25">
        <f t="shared" si="38"/>
        <v>-7.7403555609824347E-4</v>
      </c>
      <c r="BC47" s="25">
        <f t="shared" si="39"/>
        <v>3.6594587661745895E-3</v>
      </c>
      <c r="BD47" s="39">
        <f t="shared" si="33"/>
        <v>1</v>
      </c>
      <c r="BF47" t="str">
        <f t="shared" si="34"/>
        <v/>
      </c>
      <c r="BG47" t="str">
        <f t="shared" si="35"/>
        <v/>
      </c>
      <c r="BH47">
        <f t="shared" si="40"/>
        <v>0</v>
      </c>
      <c r="BI47" t="str">
        <f t="shared" si="36"/>
        <v/>
      </c>
      <c r="BJ47" s="25" t="str">
        <f t="shared" si="22"/>
        <v/>
      </c>
    </row>
    <row r="48" spans="1:62">
      <c r="A48" s="1">
        <v>42566</v>
      </c>
      <c r="B48" s="41">
        <f t="shared" si="23"/>
        <v>5</v>
      </c>
      <c r="C48">
        <v>3056.68</v>
      </c>
      <c r="D48">
        <v>3060.58</v>
      </c>
      <c r="E48">
        <v>3058.43</v>
      </c>
      <c r="F48">
        <v>3061.33</v>
      </c>
      <c r="G48">
        <v>3052.38</v>
      </c>
      <c r="H48">
        <v>3062.13</v>
      </c>
      <c r="I48">
        <v>3045.82</v>
      </c>
      <c r="J48">
        <v>940</v>
      </c>
      <c r="K48">
        <v>1112</v>
      </c>
      <c r="L48">
        <v>3053.81</v>
      </c>
      <c r="M48" s="39">
        <v>3052.17</v>
      </c>
      <c r="N48">
        <v>3054.3</v>
      </c>
      <c r="O48">
        <v>3060.55</v>
      </c>
      <c r="P48">
        <v>3045.12</v>
      </c>
      <c r="Q48">
        <v>1444</v>
      </c>
      <c r="R48">
        <v>1340</v>
      </c>
      <c r="S48">
        <f t="shared" si="42"/>
        <v>2954.1220000000003</v>
      </c>
      <c r="T48" t="str">
        <f t="shared" si="41"/>
        <v>牛</v>
      </c>
      <c r="U48">
        <v>3062.68</v>
      </c>
      <c r="V48">
        <v>3044.54</v>
      </c>
      <c r="W48" s="40">
        <f t="shared" si="24"/>
        <v>5.9405272272749759E-3</v>
      </c>
      <c r="X48">
        <f t="shared" si="44"/>
        <v>1444</v>
      </c>
      <c r="Y48">
        <f t="shared" si="45"/>
        <v>1340</v>
      </c>
      <c r="Z48" s="25">
        <f t="shared" si="3"/>
        <v>5.9345433607704678E-3</v>
      </c>
      <c r="AA48" s="25">
        <f t="shared" si="25"/>
        <v>8.7060407744197848E-4</v>
      </c>
      <c r="AB48" s="25">
        <f t="shared" si="26"/>
        <v>-2.7399158547140607E-3</v>
      </c>
      <c r="AC48" s="25">
        <f t="shared" si="27"/>
        <v>3.2006113725609139E-3</v>
      </c>
      <c r="AD48" s="25">
        <f t="shared" si="28"/>
        <v>1.960990012923203E-3</v>
      </c>
      <c r="AE48" s="25">
        <f t="shared" si="29"/>
        <v>-3.9795372143518019E-3</v>
      </c>
      <c r="AF48" s="25">
        <f t="shared" si="4"/>
        <v>-7.7892584179084523E-4</v>
      </c>
      <c r="AG48" s="25">
        <f t="shared" si="30"/>
        <v>9.1678235651228103E-5</v>
      </c>
      <c r="AH48" s="25">
        <f t="shared" si="5"/>
        <v>1.275080846128809E-3</v>
      </c>
      <c r="AI48" s="25">
        <f t="shared" si="6"/>
        <v>5.7235276152792279E-4</v>
      </c>
      <c r="AJ48" s="25">
        <f t="shared" si="7"/>
        <v>1.5201024174203639E-3</v>
      </c>
      <c r="AK48" s="25">
        <f t="shared" si="8"/>
        <v>-1.4077454502413904E-3</v>
      </c>
      <c r="AL48" s="25">
        <f t="shared" si="9"/>
        <v>5.3405934122083276E-3</v>
      </c>
      <c r="AM48" s="25">
        <f t="shared" si="10"/>
        <v>5.0543291229945752E-3</v>
      </c>
      <c r="AN48" s="25">
        <f t="shared" si="11"/>
        <v>4.683771799247175E-4</v>
      </c>
      <c r="AO48" s="40">
        <f t="shared" si="31"/>
        <v>0.66584917228692264</v>
      </c>
      <c r="AP48" s="40">
        <f t="shared" si="32"/>
        <v>0.5027590435315662</v>
      </c>
      <c r="AQ48" s="25">
        <f t="shared" si="12"/>
        <v>-5.3717832008504747E-4</v>
      </c>
      <c r="AR48" s="25">
        <f t="shared" si="13"/>
        <v>1.6044242852586167E-4</v>
      </c>
      <c r="AS48" s="25">
        <f t="shared" si="14"/>
        <v>-7.7892584179084523E-4</v>
      </c>
      <c r="AT48" s="28">
        <f t="shared" si="15"/>
        <v>0.40220723482525855</v>
      </c>
      <c r="AU48" s="28">
        <f t="shared" si="16"/>
        <v>0.59494491250810877</v>
      </c>
      <c r="AV48" s="40">
        <f t="shared" si="17"/>
        <v>0.53803748621831793</v>
      </c>
      <c r="AW48" s="25">
        <f t="shared" si="18"/>
        <v>-7.7892584179084523E-4</v>
      </c>
      <c r="AX48" s="28">
        <f t="shared" si="19"/>
        <v>2.7012127894169784E-2</v>
      </c>
      <c r="AY48" s="25">
        <f t="shared" si="20"/>
        <v>2.1514553574460593E-3</v>
      </c>
      <c r="AZ48" s="25">
        <f t="shared" si="21"/>
        <v>3.0101245467763524E-3</v>
      </c>
      <c r="BA48" s="25">
        <f t="shared" si="37"/>
        <v>0.85241110569896883</v>
      </c>
      <c r="BB48" s="25">
        <f t="shared" si="38"/>
        <v>1.8615754037189336E-3</v>
      </c>
      <c r="BC48" s="25">
        <f t="shared" si="39"/>
        <v>-3.1429039381311542E-4</v>
      </c>
      <c r="BD48" s="39">
        <f t="shared" si="33"/>
        <v>0</v>
      </c>
      <c r="BF48" t="str">
        <f t="shared" si="34"/>
        <v/>
      </c>
      <c r="BG48" t="str">
        <f t="shared" si="35"/>
        <v/>
      </c>
      <c r="BH48" t="str">
        <f t="shared" si="40"/>
        <v/>
      </c>
      <c r="BI48">
        <f t="shared" si="36"/>
        <v>0</v>
      </c>
      <c r="BJ48" s="25" t="str">
        <f t="shared" si="22"/>
        <v/>
      </c>
    </row>
    <row r="49" spans="1:62">
      <c r="A49" s="1">
        <v>42569</v>
      </c>
      <c r="B49" s="41">
        <f t="shared" si="23"/>
        <v>1</v>
      </c>
      <c r="C49">
        <v>3047.64</v>
      </c>
      <c r="D49">
        <v>3046.64</v>
      </c>
      <c r="E49">
        <v>3050.87</v>
      </c>
      <c r="F49">
        <v>3048.98</v>
      </c>
      <c r="G49">
        <v>3050.93</v>
      </c>
      <c r="H49">
        <v>3058.29</v>
      </c>
      <c r="I49">
        <v>3031.64</v>
      </c>
      <c r="J49">
        <v>946</v>
      </c>
      <c r="K49">
        <v>1042</v>
      </c>
      <c r="L49">
        <v>3050.78</v>
      </c>
      <c r="M49" s="39">
        <v>3051.81</v>
      </c>
      <c r="N49">
        <v>3043.56</v>
      </c>
      <c r="O49">
        <v>3056.73</v>
      </c>
      <c r="P49">
        <v>3039.86</v>
      </c>
      <c r="Q49">
        <v>1348</v>
      </c>
      <c r="R49">
        <v>1445</v>
      </c>
      <c r="S49">
        <f t="shared" si="42"/>
        <v>2962.5819999999999</v>
      </c>
      <c r="T49" t="str">
        <f t="shared" si="41"/>
        <v>牛</v>
      </c>
      <c r="U49">
        <v>3058.32</v>
      </c>
      <c r="V49">
        <v>3031.64</v>
      </c>
      <c r="W49" s="40">
        <f t="shared" si="24"/>
        <v>8.7620183684871088E-3</v>
      </c>
      <c r="X49">
        <f t="shared" si="44"/>
        <v>1348</v>
      </c>
      <c r="Y49">
        <f t="shared" si="45"/>
        <v>1042</v>
      </c>
      <c r="Z49" s="25">
        <f t="shared" si="3"/>
        <v>8.7543148140857494E-3</v>
      </c>
      <c r="AA49" s="25">
        <f t="shared" si="25"/>
        <v>-2.1829131865065913E-3</v>
      </c>
      <c r="AB49" s="25">
        <f t="shared" si="26"/>
        <v>-4.8378626875766042E-3</v>
      </c>
      <c r="AC49" s="25">
        <f t="shared" si="27"/>
        <v>3.9241556809106676E-3</v>
      </c>
      <c r="AD49" s="25">
        <f t="shared" si="28"/>
        <v>3.4982249773802911E-3</v>
      </c>
      <c r="AE49" s="25">
        <f t="shared" si="29"/>
        <v>-5.2637933911068519E-3</v>
      </c>
      <c r="AF49" s="25">
        <f t="shared" si="4"/>
        <v>-1.3396377101963263E-3</v>
      </c>
      <c r="AG49" s="25">
        <f t="shared" si="30"/>
        <v>-3.5225508967029373E-3</v>
      </c>
      <c r="AH49" s="25">
        <f t="shared" si="5"/>
        <v>-3.2817658820240991E-4</v>
      </c>
      <c r="AI49" s="25">
        <f t="shared" si="6"/>
        <v>1.0592752334659273E-3</v>
      </c>
      <c r="AJ49" s="25">
        <f t="shared" si="7"/>
        <v>4.3958784427379765E-4</v>
      </c>
      <c r="AK49" s="25">
        <f t="shared" si="8"/>
        <v>1.0789415614354016E-3</v>
      </c>
      <c r="AL49" s="25">
        <f t="shared" si="9"/>
        <v>8.752209013305064E-3</v>
      </c>
      <c r="AM49" s="25">
        <f t="shared" si="10"/>
        <v>5.5342553977935543E-3</v>
      </c>
      <c r="AN49" s="25">
        <f t="shared" si="11"/>
        <v>-4.9166545125806647E-5</v>
      </c>
      <c r="AO49" s="40">
        <f t="shared" si="31"/>
        <v>0.60037523452157393</v>
      </c>
      <c r="AP49" s="40">
        <f t="shared" si="32"/>
        <v>0.85028142589119071</v>
      </c>
      <c r="AQ49" s="25">
        <f t="shared" si="12"/>
        <v>3.3756159590614258E-4</v>
      </c>
      <c r="AR49" s="25">
        <f t="shared" si="13"/>
        <v>-2.369412726505865E-3</v>
      </c>
      <c r="AS49" s="25">
        <f t="shared" si="14"/>
        <v>-1.3396377101963263E-3</v>
      </c>
      <c r="AT49" s="28">
        <f t="shared" si="15"/>
        <v>0.72382739212007119</v>
      </c>
      <c r="AU49" s="28">
        <f t="shared" si="16"/>
        <v>0.21932424422050043</v>
      </c>
      <c r="AV49" s="40">
        <f t="shared" si="17"/>
        <v>0.44677661169415078</v>
      </c>
      <c r="AW49" s="25">
        <f t="shared" si="18"/>
        <v>-1.3396377101963263E-3</v>
      </c>
      <c r="AX49" s="28">
        <f t="shared" si="19"/>
        <v>-0.27061469265367977</v>
      </c>
      <c r="AY49" s="25">
        <f t="shared" si="20"/>
        <v>6.3427349525421355E-3</v>
      </c>
      <c r="AZ49" s="25">
        <f t="shared" si="21"/>
        <v>1.2164211763234941E-3</v>
      </c>
      <c r="BA49" s="25">
        <f t="shared" si="37"/>
        <v>0.53803748621831793</v>
      </c>
      <c r="BB49" s="25">
        <f t="shared" si="38"/>
        <v>1.6044242852586167E-4</v>
      </c>
      <c r="BC49" s="25">
        <f t="shared" si="39"/>
        <v>-7.7892584179084523E-4</v>
      </c>
      <c r="BD49" s="39">
        <f t="shared" si="33"/>
        <v>0</v>
      </c>
      <c r="BF49" t="str">
        <f t="shared" si="34"/>
        <v/>
      </c>
      <c r="BG49" t="str">
        <f t="shared" si="35"/>
        <v/>
      </c>
      <c r="BH49" t="str">
        <f t="shared" si="40"/>
        <v/>
      </c>
      <c r="BI49" t="str">
        <f t="shared" si="36"/>
        <v/>
      </c>
      <c r="BJ49" s="25" t="str">
        <f t="shared" si="22"/>
        <v/>
      </c>
    </row>
    <row r="50" spans="1:62">
      <c r="A50" s="1">
        <v>42570</v>
      </c>
      <c r="B50" s="41">
        <f t="shared" si="23"/>
        <v>2</v>
      </c>
      <c r="C50">
        <v>3040.23</v>
      </c>
      <c r="D50">
        <v>3040.96</v>
      </c>
      <c r="E50">
        <v>3042.3</v>
      </c>
      <c r="F50">
        <v>3036.45</v>
      </c>
      <c r="G50">
        <v>3021.95</v>
      </c>
      <c r="H50">
        <v>3043.6</v>
      </c>
      <c r="I50">
        <v>3021.35</v>
      </c>
      <c r="J50">
        <v>935</v>
      </c>
      <c r="K50">
        <v>1129</v>
      </c>
      <c r="L50">
        <v>3021.52</v>
      </c>
      <c r="M50" s="39">
        <v>3021.2</v>
      </c>
      <c r="N50">
        <v>3036.6</v>
      </c>
      <c r="O50">
        <v>3037.13</v>
      </c>
      <c r="P50">
        <v>3014.29</v>
      </c>
      <c r="Q50">
        <v>1500</v>
      </c>
      <c r="R50">
        <v>1317</v>
      </c>
      <c r="S50">
        <f t="shared" si="42"/>
        <v>2970.3195000000001</v>
      </c>
      <c r="T50" t="str">
        <f t="shared" si="41"/>
        <v>牛</v>
      </c>
      <c r="U50">
        <v>3043.6</v>
      </c>
      <c r="V50">
        <v>3014.29</v>
      </c>
      <c r="W50" s="40">
        <f t="shared" si="24"/>
        <v>9.6767120935859E-3</v>
      </c>
      <c r="X50">
        <f t="shared" si="44"/>
        <v>935</v>
      </c>
      <c r="Y50">
        <f t="shared" si="45"/>
        <v>1317</v>
      </c>
      <c r="Z50" s="25">
        <f t="shared" si="3"/>
        <v>9.6407179719955223E-3</v>
      </c>
      <c r="AA50" s="25">
        <f t="shared" si="25"/>
        <v>-1.0947124514667813E-3</v>
      </c>
      <c r="AB50" s="25">
        <f t="shared" si="26"/>
        <v>-2.3025568542803729E-3</v>
      </c>
      <c r="AC50" s="25">
        <f t="shared" si="27"/>
        <v>7.3741552393055227E-3</v>
      </c>
      <c r="AD50" s="25">
        <f t="shared" si="28"/>
        <v>1.1078548692776231E-3</v>
      </c>
      <c r="AE50" s="25">
        <f t="shared" si="29"/>
        <v>-8.5688572243083575E-3</v>
      </c>
      <c r="AF50" s="25">
        <f t="shared" si="4"/>
        <v>-1.1947019850028033E-3</v>
      </c>
      <c r="AG50" s="25">
        <f t="shared" si="30"/>
        <v>-2.2894144364695485E-3</v>
      </c>
      <c r="AH50" s="25">
        <f t="shared" si="5"/>
        <v>2.4008458986037859E-4</v>
      </c>
      <c r="AI50" s="25">
        <f t="shared" si="6"/>
        <v>6.8063785297043516E-4</v>
      </c>
      <c r="AJ50" s="25">
        <f t="shared" si="7"/>
        <v>-1.2441005573941588E-3</v>
      </c>
      <c r="AK50" s="25">
        <f t="shared" si="8"/>
        <v>-6.0308520714965697E-3</v>
      </c>
      <c r="AL50" s="25">
        <f t="shared" si="9"/>
        <v>7.3372739495182332E-3</v>
      </c>
      <c r="AM50" s="25">
        <f t="shared" si="10"/>
        <v>7.5486773209080824E-3</v>
      </c>
      <c r="AN50" s="25">
        <f t="shared" si="11"/>
        <v>-1.423023530274933E-4</v>
      </c>
      <c r="AO50" s="40">
        <f t="shared" si="31"/>
        <v>0.84853932584270153</v>
      </c>
      <c r="AP50" s="40">
        <f t="shared" si="32"/>
        <v>0.99820224719101291</v>
      </c>
      <c r="AQ50" s="25">
        <f t="shared" si="12"/>
        <v>-1.0591256927324993E-4</v>
      </c>
      <c r="AR50" s="25">
        <f t="shared" si="13"/>
        <v>4.9784524395213277E-3</v>
      </c>
      <c r="AS50" s="25">
        <f t="shared" si="14"/>
        <v>-1.1947019850028033E-3</v>
      </c>
      <c r="AT50" s="28">
        <f t="shared" si="15"/>
        <v>2.6966292134827374E-2</v>
      </c>
      <c r="AU50" s="28">
        <f t="shared" si="16"/>
        <v>0.97679509632223305</v>
      </c>
      <c r="AV50" s="40">
        <f t="shared" si="17"/>
        <v>0.76117366086659799</v>
      </c>
      <c r="AW50" s="25">
        <f t="shared" si="18"/>
        <v>-1.1947019850028033E-3</v>
      </c>
      <c r="AX50" s="28">
        <f t="shared" si="19"/>
        <v>0.51450017059024067</v>
      </c>
      <c r="AY50" s="25">
        <f t="shared" si="20"/>
        <v>1.9856700874394369E-4</v>
      </c>
      <c r="AZ50" s="25">
        <f t="shared" si="21"/>
        <v>7.3741552393055227E-3</v>
      </c>
      <c r="BA50" s="25">
        <f t="shared" si="37"/>
        <v>0.44677661169415078</v>
      </c>
      <c r="BB50" s="25">
        <f t="shared" si="38"/>
        <v>-2.369412726505865E-3</v>
      </c>
      <c r="BC50" s="25">
        <f t="shared" si="39"/>
        <v>-1.3396377101963263E-3</v>
      </c>
      <c r="BD50" s="39">
        <f t="shared" si="33"/>
        <v>1</v>
      </c>
      <c r="BF50">
        <f t="shared" si="34"/>
        <v>0</v>
      </c>
      <c r="BG50" t="str">
        <f t="shared" si="35"/>
        <v/>
      </c>
      <c r="BH50" t="str">
        <f t="shared" si="40"/>
        <v/>
      </c>
      <c r="BI50" t="str">
        <f t="shared" si="36"/>
        <v/>
      </c>
      <c r="BJ50" s="25" t="str">
        <f t="shared" si="22"/>
        <v/>
      </c>
    </row>
    <row r="51" spans="1:62">
      <c r="A51" s="1">
        <v>42571</v>
      </c>
      <c r="B51" s="41">
        <f t="shared" si="23"/>
        <v>3</v>
      </c>
      <c r="C51">
        <v>3034.71</v>
      </c>
      <c r="D51">
        <v>3033.59</v>
      </c>
      <c r="E51">
        <v>3034.36</v>
      </c>
      <c r="F51">
        <v>3031.16</v>
      </c>
      <c r="G51">
        <v>3035.87</v>
      </c>
      <c r="H51">
        <v>3043</v>
      </c>
      <c r="I51">
        <v>3022.63</v>
      </c>
      <c r="J51">
        <v>1003</v>
      </c>
      <c r="K51">
        <v>1052</v>
      </c>
      <c r="L51">
        <v>3036.11</v>
      </c>
      <c r="M51" s="39">
        <v>3034.62</v>
      </c>
      <c r="N51">
        <v>3027.9</v>
      </c>
      <c r="O51">
        <v>3038.1</v>
      </c>
      <c r="P51">
        <v>3026.89</v>
      </c>
      <c r="Q51">
        <v>1302</v>
      </c>
      <c r="R51">
        <v>1403</v>
      </c>
      <c r="S51">
        <f t="shared" si="42"/>
        <v>2978.2215000000001</v>
      </c>
      <c r="T51" t="str">
        <f t="shared" si="41"/>
        <v>牛</v>
      </c>
      <c r="U51">
        <v>3043</v>
      </c>
      <c r="V51">
        <v>3022.63</v>
      </c>
      <c r="W51" s="40">
        <f t="shared" si="24"/>
        <v>6.7165575802709465E-3</v>
      </c>
      <c r="X51">
        <f t="shared" si="44"/>
        <v>1003</v>
      </c>
      <c r="Y51">
        <f t="shared" si="45"/>
        <v>1052</v>
      </c>
      <c r="Z51" s="25">
        <f t="shared" si="3"/>
        <v>6.7123382464880964E-3</v>
      </c>
      <c r="AA51" s="25">
        <f t="shared" si="25"/>
        <v>-6.2260041442519615E-4</v>
      </c>
      <c r="AB51" s="25">
        <f t="shared" si="26"/>
        <v>-4.9745609840474844E-3</v>
      </c>
      <c r="AC51" s="25">
        <f t="shared" si="27"/>
        <v>1.7419965962235653E-3</v>
      </c>
      <c r="AD51" s="25">
        <f t="shared" si="28"/>
        <v>2.7280028633089536E-3</v>
      </c>
      <c r="AE51" s="25">
        <f t="shared" si="29"/>
        <v>-3.988554716962074E-3</v>
      </c>
      <c r="AF51" s="25">
        <f t="shared" si="4"/>
        <v>-2.2465581207385529E-3</v>
      </c>
      <c r="AG51" s="25">
        <f t="shared" si="30"/>
        <v>-2.8691585351637919E-3</v>
      </c>
      <c r="AH51" s="25">
        <f t="shared" si="5"/>
        <v>-3.6913139189466237E-4</v>
      </c>
      <c r="AI51" s="25">
        <f t="shared" si="6"/>
        <v>-1.1533892355437096E-4</v>
      </c>
      <c r="AJ51" s="25">
        <f t="shared" si="7"/>
        <v>-1.1704835102965638E-3</v>
      </c>
      <c r="AK51" s="25">
        <f t="shared" si="8"/>
        <v>3.8217106573611642E-4</v>
      </c>
      <c r="AL51" s="25">
        <f t="shared" si="9"/>
        <v>6.7165575802709465E-3</v>
      </c>
      <c r="AM51" s="25">
        <f t="shared" si="10"/>
        <v>3.696630255105064E-3</v>
      </c>
      <c r="AN51" s="25">
        <f t="shared" si="11"/>
        <v>7.9051643821267172E-5</v>
      </c>
      <c r="AO51" s="40">
        <f t="shared" si="31"/>
        <v>0.59302896416298434</v>
      </c>
      <c r="AP51" s="40">
        <f t="shared" si="32"/>
        <v>0.68581246931761786</v>
      </c>
      <c r="AQ51" s="25">
        <f t="shared" si="12"/>
        <v>-4.9088001934525333E-4</v>
      </c>
      <c r="AR51" s="25">
        <f t="shared" si="13"/>
        <v>-2.7077808302962024E-3</v>
      </c>
      <c r="AS51" s="25">
        <f t="shared" si="14"/>
        <v>-2.2465581207385529E-3</v>
      </c>
      <c r="AT51" s="28">
        <f t="shared" si="15"/>
        <v>0.64997545409915825</v>
      </c>
      <c r="AU51" s="28">
        <f t="shared" si="16"/>
        <v>9.0098126672632922E-2</v>
      </c>
      <c r="AV51" s="40">
        <f t="shared" si="17"/>
        <v>0.25871379479626949</v>
      </c>
      <c r="AW51" s="25">
        <f t="shared" si="18"/>
        <v>-2.2465581207385529E-3</v>
      </c>
      <c r="AX51" s="28">
        <f t="shared" si="19"/>
        <v>-0.40304369170348947</v>
      </c>
      <c r="AY51" s="25">
        <f t="shared" si="20"/>
        <v>4.3707257826982185E-3</v>
      </c>
      <c r="AZ51" s="25">
        <f t="shared" si="21"/>
        <v>3.3362016167961937E-4</v>
      </c>
      <c r="BA51" s="25">
        <f t="shared" si="37"/>
        <v>0.76117366086659799</v>
      </c>
      <c r="BB51" s="25">
        <f t="shared" si="38"/>
        <v>4.9784524395213277E-3</v>
      </c>
      <c r="BC51" s="25">
        <f t="shared" si="39"/>
        <v>-1.1947019850028033E-3</v>
      </c>
      <c r="BD51" s="39">
        <f t="shared" si="33"/>
        <v>0</v>
      </c>
      <c r="BF51" t="str">
        <f t="shared" si="34"/>
        <v/>
      </c>
      <c r="BG51">
        <f t="shared" si="35"/>
        <v>0.5</v>
      </c>
      <c r="BH51" t="str">
        <f t="shared" si="40"/>
        <v/>
      </c>
      <c r="BI51" t="str">
        <f t="shared" si="36"/>
        <v/>
      </c>
      <c r="BJ51" s="25">
        <f t="shared" si="22"/>
        <v>-1.3538904151481012E-3</v>
      </c>
    </row>
    <row r="52" spans="1:62">
      <c r="A52" s="1">
        <v>42572</v>
      </c>
      <c r="B52" s="41">
        <f t="shared" si="23"/>
        <v>4</v>
      </c>
      <c r="C52">
        <v>3027.6</v>
      </c>
      <c r="D52">
        <v>3029.93</v>
      </c>
      <c r="E52">
        <v>3032.68</v>
      </c>
      <c r="F52">
        <v>3037.89</v>
      </c>
      <c r="G52">
        <v>3048.75</v>
      </c>
      <c r="H52">
        <v>3050.12</v>
      </c>
      <c r="I52">
        <v>3027.96</v>
      </c>
      <c r="J52">
        <v>1124</v>
      </c>
      <c r="K52">
        <v>1022</v>
      </c>
      <c r="L52">
        <v>3049.16</v>
      </c>
      <c r="M52" s="39">
        <v>3050.1</v>
      </c>
      <c r="N52">
        <v>3039.01</v>
      </c>
      <c r="O52">
        <v>3053.33</v>
      </c>
      <c r="P52">
        <v>3034.99</v>
      </c>
      <c r="Q52">
        <v>1314</v>
      </c>
      <c r="R52">
        <v>1454</v>
      </c>
      <c r="S52">
        <f t="shared" si="42"/>
        <v>2984.3389999999995</v>
      </c>
      <c r="T52" t="str">
        <f t="shared" si="41"/>
        <v>牛</v>
      </c>
      <c r="U52">
        <v>3053.33</v>
      </c>
      <c r="V52">
        <v>3027.37</v>
      </c>
      <c r="W52" s="40">
        <f t="shared" si="24"/>
        <v>8.5385425103426931E-3</v>
      </c>
      <c r="X52">
        <f t="shared" si="44"/>
        <v>1314</v>
      </c>
      <c r="Y52">
        <f t="shared" si="45"/>
        <v>1454</v>
      </c>
      <c r="Z52" s="25">
        <f t="shared" si="3"/>
        <v>8.5744484079799295E-3</v>
      </c>
      <c r="AA52" s="25">
        <f t="shared" si="25"/>
        <v>-9.9083477911141894E-5</v>
      </c>
      <c r="AB52" s="25">
        <f t="shared" si="26"/>
        <v>-4.7009938289303234E-3</v>
      </c>
      <c r="AC52" s="25">
        <f t="shared" si="27"/>
        <v>3.8375486814124543E-3</v>
      </c>
      <c r="AD52" s="25">
        <f t="shared" si="28"/>
        <v>8.4625718614011261E-3</v>
      </c>
      <c r="AE52" s="25">
        <f t="shared" si="29"/>
        <v>-7.5970648941484553E-5</v>
      </c>
      <c r="AF52" s="25">
        <f t="shared" si="4"/>
        <v>3.7615780324709112E-3</v>
      </c>
      <c r="AG52" s="25">
        <f t="shared" si="30"/>
        <v>3.6624945545597229E-3</v>
      </c>
      <c r="AH52" s="25">
        <f t="shared" si="5"/>
        <v>7.692904913088243E-4</v>
      </c>
      <c r="AI52" s="25">
        <f t="shared" si="6"/>
        <v>1.6764905878373258E-3</v>
      </c>
      <c r="AJ52" s="25">
        <f t="shared" si="7"/>
        <v>3.3929690335793702E-3</v>
      </c>
      <c r="AK52" s="25">
        <f t="shared" si="8"/>
        <v>6.9614440951177381E-3</v>
      </c>
      <c r="AL52" s="25">
        <f t="shared" si="9"/>
        <v>7.2918086593312045E-3</v>
      </c>
      <c r="AM52" s="25">
        <f t="shared" si="10"/>
        <v>6.0246687011592248E-3</v>
      </c>
      <c r="AN52" s="25">
        <f t="shared" si="11"/>
        <v>1.3447230300799528E-4</v>
      </c>
      <c r="AO52" s="40">
        <f t="shared" si="31"/>
        <v>-1.624548736462679E-2</v>
      </c>
      <c r="AP52" s="40">
        <f t="shared" si="32"/>
        <v>-2.7075812274343783E-3</v>
      </c>
      <c r="AQ52" s="25">
        <f t="shared" si="12"/>
        <v>3.0823411608710033E-4</v>
      </c>
      <c r="AR52" s="25">
        <f t="shared" si="13"/>
        <v>-3.3343383656547292E-3</v>
      </c>
      <c r="AS52" s="25">
        <f t="shared" si="14"/>
        <v>3.7615780324709112E-3</v>
      </c>
      <c r="AT52" s="28">
        <f t="shared" si="15"/>
        <v>0.93817689530686377</v>
      </c>
      <c r="AU52" s="28">
        <f t="shared" si="16"/>
        <v>0.21919302071976035</v>
      </c>
      <c r="AV52" s="40">
        <f t="shared" si="17"/>
        <v>0.44838212634824004</v>
      </c>
      <c r="AW52" s="25">
        <f t="shared" si="18"/>
        <v>3.7615780324709112E-3</v>
      </c>
      <c r="AX52" s="28">
        <f t="shared" si="19"/>
        <v>-0.39098613251154168</v>
      </c>
      <c r="AY52" s="25">
        <f t="shared" si="20"/>
        <v>6.8425450996740765E-3</v>
      </c>
      <c r="AZ52" s="25">
        <f t="shared" si="21"/>
        <v>1.3236748722289149E-3</v>
      </c>
      <c r="BA52" s="25">
        <f t="shared" si="37"/>
        <v>0.25871379479626949</v>
      </c>
      <c r="BB52" s="25">
        <f t="shared" si="38"/>
        <v>-2.7077808302962024E-3</v>
      </c>
      <c r="BC52" s="25">
        <f t="shared" si="39"/>
        <v>-2.2465581207385529E-3</v>
      </c>
      <c r="BD52" s="39">
        <f t="shared" si="33"/>
        <v>1</v>
      </c>
      <c r="BF52" t="str">
        <f t="shared" si="34"/>
        <v/>
      </c>
      <c r="BG52" t="str">
        <f t="shared" si="35"/>
        <v/>
      </c>
      <c r="BH52">
        <f t="shared" si="40"/>
        <v>1</v>
      </c>
      <c r="BI52" t="str">
        <f t="shared" si="36"/>
        <v/>
      </c>
      <c r="BJ52" s="25">
        <f t="shared" si="22"/>
        <v>-3.3343383656547292E-3</v>
      </c>
    </row>
    <row r="53" spans="1:62">
      <c r="A53" s="1">
        <v>42573</v>
      </c>
      <c r="B53" s="41">
        <f t="shared" si="23"/>
        <v>5</v>
      </c>
      <c r="C53">
        <v>3038.12</v>
      </c>
      <c r="D53">
        <v>3036.45</v>
      </c>
      <c r="E53">
        <v>3037.62</v>
      </c>
      <c r="F53">
        <v>3033.2</v>
      </c>
      <c r="G53">
        <v>3018.82</v>
      </c>
      <c r="H53">
        <v>3039.27</v>
      </c>
      <c r="I53">
        <v>3018.53</v>
      </c>
      <c r="J53">
        <v>937</v>
      </c>
      <c r="K53">
        <v>1130</v>
      </c>
      <c r="L53">
        <v>3018.82</v>
      </c>
      <c r="M53" s="39">
        <v>3018.46</v>
      </c>
      <c r="N53">
        <v>3012.82</v>
      </c>
      <c r="O53">
        <v>3025</v>
      </c>
      <c r="P53">
        <v>3007.46</v>
      </c>
      <c r="Q53">
        <v>1349</v>
      </c>
      <c r="R53">
        <v>1439</v>
      </c>
      <c r="S53">
        <f t="shared" si="42"/>
        <v>2991.6914999999999</v>
      </c>
      <c r="T53" t="str">
        <f t="shared" si="41"/>
        <v>牛</v>
      </c>
      <c r="U53">
        <f t="shared" ref="U53:U84" si="47">MAX(H53,O53)</f>
        <v>3039.27</v>
      </c>
      <c r="V53">
        <f t="shared" ref="V53:V84" si="48">MIN(I53,P53)</f>
        <v>3007.46</v>
      </c>
      <c r="W53" s="40">
        <f t="shared" si="24"/>
        <v>1.0521486307854391E-2</v>
      </c>
      <c r="X53">
        <f t="shared" si="44"/>
        <v>937</v>
      </c>
      <c r="Y53">
        <f t="shared" si="45"/>
        <v>1439</v>
      </c>
      <c r="Z53" s="25">
        <f t="shared" si="3"/>
        <v>1.0470290837754909E-2</v>
      </c>
      <c r="AA53" s="25">
        <f t="shared" si="25"/>
        <v>-2.9290142102050961E-4</v>
      </c>
      <c r="AB53" s="25">
        <f t="shared" si="26"/>
        <v>-8.7408377611921419E-3</v>
      </c>
      <c r="AC53" s="25">
        <f t="shared" si="27"/>
        <v>1.7806485466623689E-3</v>
      </c>
      <c r="AD53" s="25">
        <f t="shared" si="28"/>
        <v>3.7845193865325942E-4</v>
      </c>
      <c r="AE53" s="25">
        <f t="shared" si="29"/>
        <v>-1.0143034369201245E-2</v>
      </c>
      <c r="AF53" s="25">
        <f t="shared" si="4"/>
        <v>-8.3623858225388443E-3</v>
      </c>
      <c r="AG53" s="25">
        <f t="shared" si="30"/>
        <v>-8.6552872435593214E-3</v>
      </c>
      <c r="AH53" s="25">
        <f t="shared" si="5"/>
        <v>-5.4983317076681367E-4</v>
      </c>
      <c r="AI53" s="25">
        <f t="shared" si="6"/>
        <v>-1.6458900516769416E-4</v>
      </c>
      <c r="AJ53" s="25">
        <f t="shared" si="7"/>
        <v>-1.6207352196823009E-3</v>
      </c>
      <c r="AK53" s="25">
        <f t="shared" si="8"/>
        <v>-6.3728765086296995E-3</v>
      </c>
      <c r="AL53" s="25">
        <f t="shared" si="9"/>
        <v>6.8473970867432591E-3</v>
      </c>
      <c r="AM53" s="25">
        <f t="shared" si="10"/>
        <v>5.8152227876803325E-3</v>
      </c>
      <c r="AN53" s="25">
        <f t="shared" si="11"/>
        <v>0</v>
      </c>
      <c r="AO53" s="40">
        <f t="shared" si="31"/>
        <v>0.9445515911282496</v>
      </c>
      <c r="AP53" s="40">
        <f t="shared" si="32"/>
        <v>0.98746383799422532</v>
      </c>
      <c r="AQ53" s="25">
        <f t="shared" si="12"/>
        <v>-1.1925900419624672E-4</v>
      </c>
      <c r="AR53" s="25">
        <f t="shared" si="13"/>
        <v>-1.9895093139092089E-3</v>
      </c>
      <c r="AS53" s="25">
        <f t="shared" si="14"/>
        <v>-8.3623858225388443E-3</v>
      </c>
      <c r="AT53" s="28">
        <f t="shared" si="15"/>
        <v>1.3982642237221151E-2</v>
      </c>
      <c r="AU53" s="28">
        <f t="shared" si="16"/>
        <v>0.3055872291904298</v>
      </c>
      <c r="AV53" s="40">
        <f t="shared" si="17"/>
        <v>0.16850047154983139</v>
      </c>
      <c r="AW53" s="25">
        <f t="shared" si="18"/>
        <v>-8.3623858225388443E-3</v>
      </c>
      <c r="AX53" s="28">
        <f t="shared" si="19"/>
        <v>-0.18861993083935902</v>
      </c>
      <c r="AY53" s="25">
        <f t="shared" si="20"/>
        <v>9.6068639460393236E-5</v>
      </c>
      <c r="AZ53" s="25">
        <f t="shared" si="21"/>
        <v>1.7806485466623689E-3</v>
      </c>
      <c r="BA53" s="25">
        <f t="shared" si="37"/>
        <v>0.44838212634824004</v>
      </c>
      <c r="BB53" s="25">
        <f t="shared" si="38"/>
        <v>-3.3343383656547292E-3</v>
      </c>
      <c r="BC53" s="25">
        <f t="shared" si="39"/>
        <v>3.7615780324709112E-3</v>
      </c>
      <c r="BD53" s="39">
        <f t="shared" si="33"/>
        <v>1</v>
      </c>
      <c r="BF53" t="str">
        <f t="shared" si="34"/>
        <v/>
      </c>
      <c r="BG53" t="str">
        <f t="shared" si="35"/>
        <v/>
      </c>
      <c r="BH53" t="str">
        <f t="shared" si="40"/>
        <v/>
      </c>
      <c r="BI53">
        <f t="shared" si="36"/>
        <v>0</v>
      </c>
      <c r="BJ53" s="25" t="str">
        <f t="shared" si="22"/>
        <v/>
      </c>
    </row>
    <row r="54" spans="1:62">
      <c r="A54" s="1">
        <v>42576</v>
      </c>
      <c r="B54" s="41">
        <f t="shared" si="23"/>
        <v>1</v>
      </c>
      <c r="C54">
        <v>3008.09</v>
      </c>
      <c r="D54">
        <v>3008.34</v>
      </c>
      <c r="E54">
        <v>3011.21</v>
      </c>
      <c r="F54">
        <v>3005.05</v>
      </c>
      <c r="G54">
        <v>3019.94</v>
      </c>
      <c r="H54">
        <v>3027.12</v>
      </c>
      <c r="I54">
        <v>3004.21</v>
      </c>
      <c r="J54">
        <v>1059</v>
      </c>
      <c r="K54">
        <v>941</v>
      </c>
      <c r="L54">
        <v>3019.94</v>
      </c>
      <c r="M54" s="39">
        <v>3018.47</v>
      </c>
      <c r="N54">
        <v>3015.83</v>
      </c>
      <c r="O54">
        <v>3021.26</v>
      </c>
      <c r="P54">
        <v>3003.29</v>
      </c>
      <c r="Q54">
        <v>1305</v>
      </c>
      <c r="R54">
        <v>1415</v>
      </c>
      <c r="S54">
        <f t="shared" si="42"/>
        <v>2999.6179999999999</v>
      </c>
      <c r="T54" t="str">
        <f t="shared" si="41"/>
        <v>牛</v>
      </c>
      <c r="U54">
        <f t="shared" si="47"/>
        <v>3027.12</v>
      </c>
      <c r="V54">
        <f t="shared" si="48"/>
        <v>3003.29</v>
      </c>
      <c r="W54" s="40">
        <f t="shared" si="24"/>
        <v>7.9033180297387248E-3</v>
      </c>
      <c r="X54">
        <f t="shared" si="44"/>
        <v>1059</v>
      </c>
      <c r="Y54">
        <f t="shared" si="45"/>
        <v>1415</v>
      </c>
      <c r="Z54" s="25">
        <f t="shared" si="3"/>
        <v>7.9219704197680003E-3</v>
      </c>
      <c r="AA54" s="25">
        <f t="shared" si="25"/>
        <v>-1.5711913890280559E-3</v>
      </c>
      <c r="AB54" s="25">
        <f t="shared" si="26"/>
        <v>-3.7365899555714538E-3</v>
      </c>
      <c r="AC54" s="25">
        <f t="shared" si="27"/>
        <v>4.1667280741671921E-3</v>
      </c>
      <c r="AD54" s="25">
        <f t="shared" si="28"/>
        <v>6.306346612151517E-3</v>
      </c>
      <c r="AE54" s="25">
        <f t="shared" si="29"/>
        <v>-1.5969714175870491E-3</v>
      </c>
      <c r="AF54" s="25">
        <f t="shared" si="4"/>
        <v>2.5697566565801525E-3</v>
      </c>
      <c r="AG54" s="25">
        <f t="shared" si="30"/>
        <v>9.9856526755196439E-4</v>
      </c>
      <c r="AH54" s="25">
        <f t="shared" si="5"/>
        <v>8.3105762102756876E-5</v>
      </c>
      <c r="AI54" s="25">
        <f t="shared" si="6"/>
        <v>1.0366654858258145E-3</v>
      </c>
      <c r="AJ54" s="25">
        <f t="shared" si="7"/>
        <v>-1.0111190689051424E-3</v>
      </c>
      <c r="AK54" s="25">
        <f t="shared" si="8"/>
        <v>3.9316377869883746E-3</v>
      </c>
      <c r="AL54" s="25">
        <f t="shared" si="9"/>
        <v>7.5970342154424823E-3</v>
      </c>
      <c r="AM54" s="25">
        <f t="shared" si="10"/>
        <v>5.965608483197586E-3</v>
      </c>
      <c r="AN54" s="25">
        <f t="shared" si="11"/>
        <v>0</v>
      </c>
      <c r="AO54" s="40">
        <f t="shared" si="31"/>
        <v>0.16935835879529174</v>
      </c>
      <c r="AP54" s="40">
        <f t="shared" si="32"/>
        <v>0.37581841990398002</v>
      </c>
      <c r="AQ54" s="25">
        <f t="shared" si="12"/>
        <v>-4.8688314607307976E-4</v>
      </c>
      <c r="AR54" s="25">
        <f t="shared" si="13"/>
        <v>-1.3618811304081358E-3</v>
      </c>
      <c r="AS54" s="25">
        <f t="shared" si="14"/>
        <v>2.5697566565801525E-3</v>
      </c>
      <c r="AT54" s="28">
        <f t="shared" si="15"/>
        <v>0.6865997381056359</v>
      </c>
      <c r="AU54" s="28">
        <f t="shared" si="16"/>
        <v>0.6978297161936442</v>
      </c>
      <c r="AV54" s="40">
        <f t="shared" si="17"/>
        <v>0.52622744439781799</v>
      </c>
      <c r="AW54" s="25">
        <f t="shared" si="18"/>
        <v>2.5697566565801525E-3</v>
      </c>
      <c r="AX54" s="28">
        <f t="shared" si="19"/>
        <v>-0.17247167436005623</v>
      </c>
      <c r="AY54" s="25">
        <f t="shared" si="20"/>
        <v>5.2223253902791665E-3</v>
      </c>
      <c r="AZ54" s="25">
        <f t="shared" si="21"/>
        <v>4.1667280741671921E-3</v>
      </c>
      <c r="BA54" s="25">
        <f t="shared" si="37"/>
        <v>0.16850047154983139</v>
      </c>
      <c r="BB54" s="25">
        <f t="shared" si="38"/>
        <v>-1.9895093139092089E-3</v>
      </c>
      <c r="BC54" s="25">
        <f t="shared" si="39"/>
        <v>-8.3623858225388443E-3</v>
      </c>
      <c r="BD54" s="39">
        <f t="shared" si="33"/>
        <v>1</v>
      </c>
      <c r="BF54" t="str">
        <f t="shared" si="34"/>
        <v/>
      </c>
      <c r="BG54" t="str">
        <f t="shared" si="35"/>
        <v/>
      </c>
      <c r="BH54" t="str">
        <f t="shared" si="40"/>
        <v/>
      </c>
      <c r="BI54" t="str">
        <f t="shared" si="36"/>
        <v/>
      </c>
      <c r="BJ54" s="25" t="str">
        <f t="shared" si="22"/>
        <v/>
      </c>
    </row>
    <row r="55" spans="1:62">
      <c r="A55" s="1">
        <v>42577</v>
      </c>
      <c r="B55" s="41">
        <f t="shared" si="23"/>
        <v>2</v>
      </c>
      <c r="C55">
        <v>3014.04</v>
      </c>
      <c r="D55">
        <v>3014.06</v>
      </c>
      <c r="E55">
        <v>3015.52</v>
      </c>
      <c r="F55">
        <v>3021.34</v>
      </c>
      <c r="G55">
        <v>3029.51</v>
      </c>
      <c r="H55">
        <v>3035.28</v>
      </c>
      <c r="I55">
        <v>3013.8</v>
      </c>
      <c r="J55">
        <v>1014</v>
      </c>
      <c r="K55">
        <v>931</v>
      </c>
      <c r="L55">
        <v>3029.51</v>
      </c>
      <c r="M55" s="39">
        <v>3029.9</v>
      </c>
      <c r="N55">
        <v>3050.17</v>
      </c>
      <c r="O55">
        <v>3050.61</v>
      </c>
      <c r="P55">
        <v>3029.35</v>
      </c>
      <c r="Q55">
        <v>1500</v>
      </c>
      <c r="R55">
        <v>1307</v>
      </c>
      <c r="S55">
        <f t="shared" si="42"/>
        <v>3005.6244999999999</v>
      </c>
      <c r="T55" t="str">
        <f t="shared" si="41"/>
        <v>牛</v>
      </c>
      <c r="U55">
        <f t="shared" si="47"/>
        <v>3050.61</v>
      </c>
      <c r="V55">
        <f t="shared" si="48"/>
        <v>3013.8</v>
      </c>
      <c r="W55" s="40">
        <f t="shared" si="24"/>
        <v>1.2139829620069511E-2</v>
      </c>
      <c r="X55">
        <f t="shared" si="44"/>
        <v>1500</v>
      </c>
      <c r="Y55">
        <f t="shared" si="45"/>
        <v>931</v>
      </c>
      <c r="Z55" s="25">
        <f t="shared" si="3"/>
        <v>1.2212843890592011E-2</v>
      </c>
      <c r="AA55" s="25">
        <f t="shared" si="25"/>
        <v>-5.937109929666874E-4</v>
      </c>
      <c r="AB55" s="25">
        <f t="shared" si="26"/>
        <v>-1.442438510364193E-4</v>
      </c>
      <c r="AC55" s="25">
        <f t="shared" si="27"/>
        <v>1.1995585769033042E-2</v>
      </c>
      <c r="AD55" s="25">
        <f t="shared" si="28"/>
        <v>1.206019910561444E-2</v>
      </c>
      <c r="AE55" s="25">
        <f t="shared" si="29"/>
        <v>-7.9630514455148127E-5</v>
      </c>
      <c r="AF55" s="25">
        <f t="shared" si="4"/>
        <v>1.1915955254578016E-2</v>
      </c>
      <c r="AG55" s="25">
        <f t="shared" si="30"/>
        <v>1.1322244261611263E-2</v>
      </c>
      <c r="AH55" s="25">
        <f t="shared" si="5"/>
        <v>6.6355899869608838E-6</v>
      </c>
      <c r="AI55" s="25">
        <f t="shared" si="6"/>
        <v>4.9091476980839765E-4</v>
      </c>
      <c r="AJ55" s="25">
        <f t="shared" si="7"/>
        <v>2.419070070121846E-3</v>
      </c>
      <c r="AK55" s="25">
        <f t="shared" si="8"/>
        <v>5.1195187558185969E-3</v>
      </c>
      <c r="AL55" s="25">
        <f t="shared" si="9"/>
        <v>7.1019362557766955E-3</v>
      </c>
      <c r="AM55" s="25">
        <f t="shared" si="10"/>
        <v>6.9934955658719324E-3</v>
      </c>
      <c r="AN55" s="25">
        <f t="shared" si="11"/>
        <v>0</v>
      </c>
      <c r="AO55" s="40">
        <f t="shared" si="31"/>
        <v>1.1173184357531727E-2</v>
      </c>
      <c r="AP55" s="40">
        <f t="shared" si="32"/>
        <v>9.4506517690863295E-2</v>
      </c>
      <c r="AQ55" s="25">
        <f t="shared" si="12"/>
        <v>1.287254041361825E-4</v>
      </c>
      <c r="AR55" s="25">
        <f t="shared" si="13"/>
        <v>6.7964364987594394E-3</v>
      </c>
      <c r="AS55" s="25">
        <f t="shared" si="14"/>
        <v>1.1915955254578016E-2</v>
      </c>
      <c r="AT55" s="28">
        <f t="shared" si="15"/>
        <v>0.73137802607076452</v>
      </c>
      <c r="AU55" s="28">
        <f t="shared" si="16"/>
        <v>0.97930385700846423</v>
      </c>
      <c r="AV55" s="40">
        <f t="shared" si="17"/>
        <v>0.98804672643303304</v>
      </c>
      <c r="AW55" s="25">
        <f t="shared" si="18"/>
        <v>1.1915955254578016E-2</v>
      </c>
      <c r="AX55" s="28">
        <f t="shared" si="19"/>
        <v>0.56126052703069507</v>
      </c>
      <c r="AY55" s="25">
        <f t="shared" si="20"/>
        <v>5.1991492702735849E-3</v>
      </c>
      <c r="AZ55" s="25">
        <f t="shared" si="21"/>
        <v>6.8492517148356783E-3</v>
      </c>
      <c r="BA55" s="25">
        <f t="shared" si="37"/>
        <v>0.52622744439781799</v>
      </c>
      <c r="BB55" s="25">
        <f t="shared" si="38"/>
        <v>-1.3618811304081358E-3</v>
      </c>
      <c r="BC55" s="25">
        <f t="shared" si="39"/>
        <v>2.5697566565801525E-3</v>
      </c>
      <c r="BD55" s="39">
        <f t="shared" si="33"/>
        <v>1</v>
      </c>
      <c r="BF55">
        <f t="shared" si="34"/>
        <v>1</v>
      </c>
      <c r="BG55" t="str">
        <f t="shared" si="35"/>
        <v/>
      </c>
      <c r="BH55" t="str">
        <f t="shared" si="40"/>
        <v/>
      </c>
      <c r="BI55" t="str">
        <f t="shared" si="36"/>
        <v/>
      </c>
      <c r="BJ55" s="25">
        <f t="shared" si="22"/>
        <v>6.7964364987594394E-3</v>
      </c>
    </row>
    <row r="56" spans="1:62">
      <c r="A56" s="1">
        <v>42578</v>
      </c>
      <c r="B56" s="41">
        <f t="shared" si="23"/>
        <v>3</v>
      </c>
      <c r="C56">
        <v>3050.37</v>
      </c>
      <c r="D56">
        <v>3050.72</v>
      </c>
      <c r="E56">
        <v>3051.55</v>
      </c>
      <c r="F56">
        <v>3047.48</v>
      </c>
      <c r="G56">
        <v>3007.79</v>
      </c>
      <c r="H56">
        <v>3057.42</v>
      </c>
      <c r="I56">
        <v>3007.79</v>
      </c>
      <c r="J56">
        <v>1022</v>
      </c>
      <c r="K56">
        <v>1130</v>
      </c>
      <c r="L56">
        <v>3007.79</v>
      </c>
      <c r="M56" s="39">
        <v>2978.08</v>
      </c>
      <c r="N56">
        <v>2991.12</v>
      </c>
      <c r="O56">
        <v>3000.79</v>
      </c>
      <c r="P56">
        <v>2939.23</v>
      </c>
      <c r="Q56">
        <v>1300</v>
      </c>
      <c r="R56">
        <v>1317</v>
      </c>
      <c r="S56">
        <f t="shared" si="42"/>
        <v>3012.5050000000001</v>
      </c>
      <c r="T56" t="str">
        <f t="shared" si="41"/>
        <v>牛</v>
      </c>
      <c r="U56">
        <f t="shared" si="47"/>
        <v>3057.42</v>
      </c>
      <c r="V56">
        <f t="shared" si="48"/>
        <v>2939.23</v>
      </c>
      <c r="W56" s="40">
        <f t="shared" si="24"/>
        <v>3.9423780783612056E-2</v>
      </c>
      <c r="X56">
        <f t="shared" si="44"/>
        <v>1022</v>
      </c>
      <c r="Y56">
        <f t="shared" si="45"/>
        <v>1317</v>
      </c>
      <c r="Z56" s="25">
        <f t="shared" si="3"/>
        <v>3.8746119323229661E-2</v>
      </c>
      <c r="AA56" s="25">
        <f t="shared" si="25"/>
        <v>6.5567966137839576E-5</v>
      </c>
      <c r="AB56" s="25">
        <f t="shared" si="26"/>
        <v>-2.1923523865161745E-2</v>
      </c>
      <c r="AC56" s="25">
        <f t="shared" si="27"/>
        <v>1.75002569184502E-2</v>
      </c>
      <c r="AD56" s="25">
        <f t="shared" si="28"/>
        <v>2.3085283321678139E-3</v>
      </c>
      <c r="AE56" s="25">
        <f t="shared" si="29"/>
        <v>-3.7115252451444251E-2</v>
      </c>
      <c r="AF56" s="25">
        <f t="shared" si="4"/>
        <v>-1.9614995532994031E-2</v>
      </c>
      <c r="AG56" s="25">
        <f t="shared" si="30"/>
        <v>-1.9549427566856081E-2</v>
      </c>
      <c r="AH56" s="25">
        <f t="shared" si="5"/>
        <v>1.1473359690935441E-4</v>
      </c>
      <c r="AI56" s="25">
        <f t="shared" si="6"/>
        <v>3.8676351532286444E-4</v>
      </c>
      <c r="AJ56" s="25">
        <f t="shared" si="7"/>
        <v>-9.4787514169118227E-4</v>
      </c>
      <c r="AK56" s="25">
        <f t="shared" si="8"/>
        <v>-1.4057304916380794E-2</v>
      </c>
      <c r="AL56" s="25">
        <f t="shared" si="9"/>
        <v>1.6365833248548432E-2</v>
      </c>
      <c r="AM56" s="25">
        <f t="shared" si="10"/>
        <v>2.0727945049662765E-2</v>
      </c>
      <c r="AN56" s="25">
        <f t="shared" si="11"/>
        <v>0</v>
      </c>
      <c r="AO56" s="40">
        <f t="shared" si="31"/>
        <v>0.85794882127744976</v>
      </c>
      <c r="AP56" s="40">
        <f t="shared" si="32"/>
        <v>0.85391900060447345</v>
      </c>
      <c r="AQ56" s="25">
        <f t="shared" si="12"/>
        <v>-9.9267922528213631E-3</v>
      </c>
      <c r="AR56" s="25">
        <f t="shared" si="13"/>
        <v>-5.5576906166132714E-3</v>
      </c>
      <c r="AS56" s="25">
        <f t="shared" si="14"/>
        <v>-1.9614995532994031E-2</v>
      </c>
      <c r="AT56" s="28">
        <f t="shared" si="15"/>
        <v>0</v>
      </c>
      <c r="AU56" s="28">
        <f t="shared" si="16"/>
        <v>0.84291747888238988</v>
      </c>
      <c r="AV56" s="40">
        <f t="shared" si="17"/>
        <v>0.43903883577290675</v>
      </c>
      <c r="AW56" s="25">
        <f t="shared" si="18"/>
        <v>-1.9614995532994031E-2</v>
      </c>
      <c r="AX56" s="28">
        <f t="shared" si="19"/>
        <v>-0.14104408156358461</v>
      </c>
      <c r="AY56" s="25">
        <f t="shared" si="20"/>
        <v>0</v>
      </c>
      <c r="AZ56" s="25">
        <f t="shared" si="21"/>
        <v>1.75002569184502E-2</v>
      </c>
      <c r="BA56" s="25">
        <f t="shared" si="37"/>
        <v>0.98804672643303304</v>
      </c>
      <c r="BB56" s="25">
        <f t="shared" si="38"/>
        <v>6.7964364987594394E-3</v>
      </c>
      <c r="BC56" s="25">
        <f t="shared" si="39"/>
        <v>1.1915955254578016E-2</v>
      </c>
      <c r="BD56" s="39">
        <f t="shared" si="33"/>
        <v>0</v>
      </c>
      <c r="BF56" t="str">
        <f t="shared" si="34"/>
        <v/>
      </c>
      <c r="BG56">
        <f t="shared" si="35"/>
        <v>0</v>
      </c>
      <c r="BH56" t="str">
        <f t="shared" si="40"/>
        <v/>
      </c>
      <c r="BI56" t="str">
        <f t="shared" si="36"/>
        <v/>
      </c>
      <c r="BJ56" s="25" t="str">
        <f t="shared" si="22"/>
        <v/>
      </c>
    </row>
    <row r="57" spans="1:62">
      <c r="A57" s="1">
        <v>42579</v>
      </c>
      <c r="B57" s="41">
        <f t="shared" si="23"/>
        <v>4</v>
      </c>
      <c r="C57">
        <v>2980.5</v>
      </c>
      <c r="D57">
        <v>2981.38</v>
      </c>
      <c r="E57">
        <v>2974.06</v>
      </c>
      <c r="F57">
        <v>2983.61</v>
      </c>
      <c r="G57">
        <v>2973.59</v>
      </c>
      <c r="H57">
        <v>3003.23</v>
      </c>
      <c r="I57">
        <v>2971.05</v>
      </c>
      <c r="J57">
        <v>1037</v>
      </c>
      <c r="K57">
        <v>937</v>
      </c>
      <c r="L57">
        <v>2973.59</v>
      </c>
      <c r="M57" s="39">
        <v>2976.63</v>
      </c>
      <c r="N57">
        <v>2994.32</v>
      </c>
      <c r="O57">
        <v>3007.78</v>
      </c>
      <c r="P57">
        <v>2970.44</v>
      </c>
      <c r="Q57">
        <v>1437</v>
      </c>
      <c r="R57">
        <v>1302</v>
      </c>
      <c r="S57">
        <f t="shared" si="42"/>
        <v>3015.4814999999999</v>
      </c>
      <c r="T57" t="str">
        <f t="shared" ref="T57:T88" si="49">IF(AVERAGE(N56)&lt;S56,"熊",IF(AVERAGE(N56)&gt;S56,"牛",""))</f>
        <v>熊</v>
      </c>
      <c r="U57">
        <f t="shared" si="47"/>
        <v>3007.78</v>
      </c>
      <c r="V57">
        <f t="shared" si="48"/>
        <v>2970.44</v>
      </c>
      <c r="W57" s="40">
        <f t="shared" si="24"/>
        <v>1.2492175125082222E-2</v>
      </c>
      <c r="X57">
        <f t="shared" si="44"/>
        <v>1437</v>
      </c>
      <c r="Y57">
        <f t="shared" si="45"/>
        <v>1302</v>
      </c>
      <c r="Z57" s="25">
        <f t="shared" si="3"/>
        <v>1.2528099312195989E-2</v>
      </c>
      <c r="AA57" s="25">
        <f t="shared" si="25"/>
        <v>-3.5568275262498352E-3</v>
      </c>
      <c r="AB57" s="25">
        <f t="shared" si="26"/>
        <v>-4.4851044013329766E-3</v>
      </c>
      <c r="AC57" s="25">
        <f t="shared" si="27"/>
        <v>8.0070707237492739E-3</v>
      </c>
      <c r="AD57" s="25">
        <f t="shared" si="28"/>
        <v>9.1111934371412972E-3</v>
      </c>
      <c r="AE57" s="25">
        <f t="shared" si="29"/>
        <v>-3.3809816879409806E-3</v>
      </c>
      <c r="AF57" s="25">
        <f t="shared" si="4"/>
        <v>4.6260890358081575E-3</v>
      </c>
      <c r="AG57" s="25">
        <f t="shared" si="30"/>
        <v>1.0692615095584683E-3</v>
      </c>
      <c r="AH57" s="25">
        <f t="shared" si="5"/>
        <v>2.9520889598280947E-4</v>
      </c>
      <c r="AI57" s="25">
        <f t="shared" si="6"/>
        <v>-2.1630489947017505E-3</v>
      </c>
      <c r="AJ57" s="25">
        <f t="shared" si="7"/>
        <v>1.0429050711280646E-3</v>
      </c>
      <c r="AK57" s="25">
        <f t="shared" si="8"/>
        <v>-2.3210946096852191E-3</v>
      </c>
      <c r="AL57" s="25">
        <f t="shared" si="9"/>
        <v>1.0772950455667337E-2</v>
      </c>
      <c r="AM57" s="25">
        <f t="shared" si="10"/>
        <v>1.2492175125082222E-2</v>
      </c>
      <c r="AN57" s="25">
        <f t="shared" si="11"/>
        <v>0</v>
      </c>
      <c r="AO57" s="40">
        <f t="shared" si="31"/>
        <v>0.293660658794278</v>
      </c>
      <c r="AP57" s="40">
        <f t="shared" si="32"/>
        <v>0.62367930391546955</v>
      </c>
      <c r="AQ57" s="25">
        <f t="shared" si="12"/>
        <v>1.0218110471561701E-3</v>
      </c>
      <c r="AR57" s="25">
        <f t="shared" si="13"/>
        <v>6.9471836454934677E-3</v>
      </c>
      <c r="AS57" s="25">
        <f t="shared" si="14"/>
        <v>4.6260890358081575E-3</v>
      </c>
      <c r="AT57" s="28">
        <f t="shared" si="15"/>
        <v>7.8931013051584106E-2</v>
      </c>
      <c r="AU57" s="28">
        <f t="shared" si="16"/>
        <v>0.63952865559721517</v>
      </c>
      <c r="AV57" s="40">
        <f t="shared" si="17"/>
        <v>0.63952865559721517</v>
      </c>
      <c r="AW57" s="25">
        <f t="shared" si="18"/>
        <v>4.6260890358081575E-3</v>
      </c>
      <c r="AX57" s="28">
        <f t="shared" si="19"/>
        <v>0.55516871987144989</v>
      </c>
      <c r="AY57" s="25">
        <f t="shared" si="20"/>
        <v>8.5455137891323721E-4</v>
      </c>
      <c r="AZ57" s="25">
        <f t="shared" si="21"/>
        <v>8.0070707237492739E-3</v>
      </c>
      <c r="BA57" s="25">
        <f t="shared" si="37"/>
        <v>0.43903883577290675</v>
      </c>
      <c r="BB57" s="25">
        <f t="shared" si="38"/>
        <v>-5.5576906166132714E-3</v>
      </c>
      <c r="BC57" s="25">
        <f t="shared" si="39"/>
        <v>-1.9614995532994031E-2</v>
      </c>
      <c r="BD57" s="39">
        <f t="shared" si="33"/>
        <v>1</v>
      </c>
      <c r="BF57" t="str">
        <f t="shared" si="34"/>
        <v/>
      </c>
      <c r="BG57" t="str">
        <f t="shared" si="35"/>
        <v/>
      </c>
      <c r="BH57">
        <f t="shared" si="40"/>
        <v>2</v>
      </c>
      <c r="BI57" t="str">
        <f t="shared" si="36"/>
        <v/>
      </c>
      <c r="BJ57" s="25">
        <f t="shared" si="22"/>
        <v>1.3894367290986935E-2</v>
      </c>
    </row>
    <row r="58" spans="1:62">
      <c r="A58" s="1">
        <v>42580</v>
      </c>
      <c r="B58" s="41">
        <f t="shared" si="23"/>
        <v>5</v>
      </c>
      <c r="C58">
        <v>2992.53</v>
      </c>
      <c r="D58">
        <v>2991.37</v>
      </c>
      <c r="E58">
        <v>2991.79</v>
      </c>
      <c r="F58">
        <v>2997.81</v>
      </c>
      <c r="G58">
        <v>2992.32</v>
      </c>
      <c r="H58">
        <v>3000.05</v>
      </c>
      <c r="I58">
        <v>2979.48</v>
      </c>
      <c r="J58">
        <v>944</v>
      </c>
      <c r="K58">
        <v>1056</v>
      </c>
      <c r="L58">
        <v>2992.32</v>
      </c>
      <c r="M58" s="39">
        <v>2993.59</v>
      </c>
      <c r="N58">
        <v>2979.34</v>
      </c>
      <c r="O58">
        <v>2994.29</v>
      </c>
      <c r="P58">
        <v>2972.9</v>
      </c>
      <c r="Q58">
        <v>1311</v>
      </c>
      <c r="R58">
        <v>1433</v>
      </c>
      <c r="S58">
        <f t="shared" si="42"/>
        <v>3018.7169999999996</v>
      </c>
      <c r="T58" t="str">
        <f t="shared" si="49"/>
        <v>熊</v>
      </c>
      <c r="U58">
        <f t="shared" si="47"/>
        <v>3000.05</v>
      </c>
      <c r="V58">
        <f t="shared" si="48"/>
        <v>2972.9</v>
      </c>
      <c r="W58" s="40">
        <f t="shared" si="24"/>
        <v>9.0910478034872833E-3</v>
      </c>
      <c r="X58">
        <f t="shared" si="44"/>
        <v>944</v>
      </c>
      <c r="Y58">
        <f t="shared" si="45"/>
        <v>1433</v>
      </c>
      <c r="Z58" s="25">
        <f t="shared" si="3"/>
        <v>9.0725907509699444E-3</v>
      </c>
      <c r="AA58" s="25">
        <f t="shared" si="25"/>
        <v>-5.979772512552143E-4</v>
      </c>
      <c r="AB58" s="25">
        <f t="shared" si="26"/>
        <v>-6.9271557181871512E-3</v>
      </c>
      <c r="AC58" s="25">
        <f t="shared" si="27"/>
        <v>2.1638920853000879E-3</v>
      </c>
      <c r="AD58" s="25">
        <f t="shared" si="28"/>
        <v>2.5097717334918264E-3</v>
      </c>
      <c r="AE58" s="25">
        <f t="shared" si="29"/>
        <v>-6.5812760699955411E-3</v>
      </c>
      <c r="AF58" s="25">
        <f t="shared" si="4"/>
        <v>-4.4173839846953587E-3</v>
      </c>
      <c r="AG58" s="25">
        <f t="shared" si="30"/>
        <v>-5.0153612359505042E-3</v>
      </c>
      <c r="AH58" s="25">
        <f t="shared" si="5"/>
        <v>-3.8770701867707361E-4</v>
      </c>
      <c r="AI58" s="25">
        <f t="shared" si="6"/>
        <v>-2.4731297917629058E-4</v>
      </c>
      <c r="AJ58" s="25">
        <f t="shared" si="7"/>
        <v>1.7628386259691173E-3</v>
      </c>
      <c r="AK58" s="25">
        <f t="shared" si="8"/>
        <v>-7.0177197452331628E-5</v>
      </c>
      <c r="AL58" s="25">
        <f t="shared" si="9"/>
        <v>6.8801665491820714E-3</v>
      </c>
      <c r="AM58" s="25">
        <f t="shared" si="10"/>
        <v>7.1692343018118663E-3</v>
      </c>
      <c r="AN58" s="25">
        <f t="shared" si="11"/>
        <v>0</v>
      </c>
      <c r="AO58" s="40">
        <f t="shared" si="31"/>
        <v>0.63441905687895372</v>
      </c>
      <c r="AP58" s="40">
        <f t="shared" si="32"/>
        <v>0.7214389888186693</v>
      </c>
      <c r="AQ58" s="25">
        <f t="shared" si="12"/>
        <v>4.2432980751671082E-4</v>
      </c>
      <c r="AR58" s="25">
        <f t="shared" si="13"/>
        <v>-4.3472067872430582E-3</v>
      </c>
      <c r="AS58" s="25">
        <f t="shared" si="14"/>
        <v>-4.4173839846953587E-3</v>
      </c>
      <c r="AT58" s="28">
        <f t="shared" si="15"/>
        <v>0.62421001458434822</v>
      </c>
      <c r="AU58" s="28">
        <f t="shared" si="16"/>
        <v>0.30107526881720864</v>
      </c>
      <c r="AV58" s="40">
        <f t="shared" si="17"/>
        <v>0.23720073664825167</v>
      </c>
      <c r="AW58" s="25">
        <f t="shared" si="18"/>
        <v>-4.4173839846953587E-3</v>
      </c>
      <c r="AX58" s="28">
        <f t="shared" si="19"/>
        <v>-0.47808471454880203</v>
      </c>
      <c r="AY58" s="25">
        <f t="shared" si="20"/>
        <v>4.3002176182379776E-3</v>
      </c>
      <c r="AZ58" s="25">
        <f t="shared" si="21"/>
        <v>2.1638920853000879E-3</v>
      </c>
      <c r="BA58" s="25">
        <f t="shared" si="37"/>
        <v>0.63952865559721517</v>
      </c>
      <c r="BB58" s="25">
        <f t="shared" si="38"/>
        <v>6.9471836454934677E-3</v>
      </c>
      <c r="BC58" s="25">
        <f t="shared" si="39"/>
        <v>4.6260890358081575E-3</v>
      </c>
      <c r="BD58" s="39">
        <f t="shared" si="33"/>
        <v>0</v>
      </c>
      <c r="BF58" t="str">
        <f t="shared" si="34"/>
        <v/>
      </c>
      <c r="BG58" t="str">
        <f t="shared" si="35"/>
        <v/>
      </c>
      <c r="BH58" t="str">
        <f t="shared" si="40"/>
        <v/>
      </c>
      <c r="BI58">
        <f t="shared" si="36"/>
        <v>0.5</v>
      </c>
      <c r="BJ58" s="25">
        <f t="shared" si="22"/>
        <v>-2.1736033936215291E-3</v>
      </c>
    </row>
    <row r="59" spans="1:62">
      <c r="A59" s="1">
        <v>42583</v>
      </c>
      <c r="B59" s="41">
        <f t="shared" si="23"/>
        <v>1</v>
      </c>
      <c r="C59">
        <v>2971.95</v>
      </c>
      <c r="D59">
        <v>2953.39</v>
      </c>
      <c r="E59">
        <v>2972.47</v>
      </c>
      <c r="F59">
        <v>2945.68</v>
      </c>
      <c r="G59">
        <v>2942.24</v>
      </c>
      <c r="H59">
        <v>2972.88</v>
      </c>
      <c r="I59">
        <v>2937.47</v>
      </c>
      <c r="J59">
        <v>935</v>
      </c>
      <c r="K59">
        <v>1115</v>
      </c>
      <c r="L59">
        <v>2942.27</v>
      </c>
      <c r="M59" s="39">
        <v>2942.38</v>
      </c>
      <c r="N59">
        <v>2953.39</v>
      </c>
      <c r="O59">
        <v>2960.86</v>
      </c>
      <c r="P59">
        <v>2931.96</v>
      </c>
      <c r="Q59">
        <v>1439</v>
      </c>
      <c r="R59">
        <v>1321</v>
      </c>
      <c r="S59">
        <f t="shared" si="42"/>
        <v>3021.06</v>
      </c>
      <c r="T59" t="str">
        <f t="shared" si="49"/>
        <v>熊</v>
      </c>
      <c r="U59">
        <f t="shared" si="47"/>
        <v>2972.88</v>
      </c>
      <c r="V59">
        <f t="shared" si="48"/>
        <v>2931.96</v>
      </c>
      <c r="W59" s="40">
        <f t="shared" si="24"/>
        <v>1.3860038565374894E-2</v>
      </c>
      <c r="X59">
        <f t="shared" si="44"/>
        <v>935</v>
      </c>
      <c r="Y59">
        <f t="shared" si="45"/>
        <v>1321</v>
      </c>
      <c r="Z59" s="25">
        <f t="shared" si="3"/>
        <v>1.3768737697471382E-2</v>
      </c>
      <c r="AA59" s="25">
        <f t="shared" si="25"/>
        <v>-2.4834964514613678E-3</v>
      </c>
      <c r="AB59" s="25">
        <f t="shared" si="26"/>
        <v>-6.5775168081958811E-3</v>
      </c>
      <c r="AC59" s="25">
        <f t="shared" si="27"/>
        <v>7.2825217571791103E-3</v>
      </c>
      <c r="AD59" s="25">
        <f t="shared" si="28"/>
        <v>3.1287690567676282E-4</v>
      </c>
      <c r="AE59" s="25">
        <f t="shared" si="29"/>
        <v>-1.3547161659698206E-2</v>
      </c>
      <c r="AF59" s="25">
        <f t="shared" si="4"/>
        <v>-6.2646399025191452E-3</v>
      </c>
      <c r="AG59" s="25">
        <f t="shared" si="30"/>
        <v>-8.7481363539805238E-3</v>
      </c>
      <c r="AH59" s="25">
        <f t="shared" si="5"/>
        <v>-6.2646399025191452E-3</v>
      </c>
      <c r="AI59" s="25">
        <f t="shared" si="6"/>
        <v>1.7495399091134819E-4</v>
      </c>
      <c r="AJ59" s="25">
        <f t="shared" si="7"/>
        <v>-8.8786127457328497E-3</v>
      </c>
      <c r="AK59" s="25">
        <f t="shared" si="8"/>
        <v>-1.0047107015834554E-2</v>
      </c>
      <c r="AL59" s="25">
        <f t="shared" si="9"/>
        <v>1.1982513279748084E-2</v>
      </c>
      <c r="AM59" s="25">
        <f t="shared" si="10"/>
        <v>9.8086253112379777E-3</v>
      </c>
      <c r="AN59" s="25">
        <f t="shared" si="11"/>
        <v>1.0196261031198125E-5</v>
      </c>
      <c r="AO59" s="40">
        <f t="shared" si="31"/>
        <v>0.97373623270261833</v>
      </c>
      <c r="AP59" s="40">
        <f t="shared" si="32"/>
        <v>1.1824343405817559</v>
      </c>
      <c r="AQ59" s="25">
        <f t="shared" si="12"/>
        <v>3.7385401005344906E-5</v>
      </c>
      <c r="AR59" s="25">
        <f t="shared" si="13"/>
        <v>3.7722708522840657E-3</v>
      </c>
      <c r="AS59" s="25">
        <f t="shared" si="14"/>
        <v>-6.2646399025191452E-3</v>
      </c>
      <c r="AT59" s="28">
        <f t="shared" si="15"/>
        <v>0.13470770968652754</v>
      </c>
      <c r="AU59" s="28">
        <f t="shared" si="16"/>
        <v>0.74152249134947301</v>
      </c>
      <c r="AV59" s="40">
        <f t="shared" si="17"/>
        <v>0.52370478983381719</v>
      </c>
      <c r="AW59" s="25">
        <f t="shared" si="18"/>
        <v>-6.2646399025191452E-3</v>
      </c>
      <c r="AX59" s="28">
        <f t="shared" si="19"/>
        <v>0.27174975562072023</v>
      </c>
      <c r="AY59" s="25">
        <f t="shared" si="20"/>
        <v>1.6225293582368102E-3</v>
      </c>
      <c r="AZ59" s="25">
        <f t="shared" si="21"/>
        <v>7.2825217571791103E-3</v>
      </c>
      <c r="BA59" s="25">
        <f t="shared" si="37"/>
        <v>0.23720073664825167</v>
      </c>
      <c r="BB59" s="25">
        <f t="shared" si="38"/>
        <v>-4.3472067872430582E-3</v>
      </c>
      <c r="BC59" s="25">
        <f t="shared" si="39"/>
        <v>-4.4173839846953587E-3</v>
      </c>
      <c r="BD59" s="39">
        <f t="shared" si="33"/>
        <v>1</v>
      </c>
      <c r="BF59" t="str">
        <f t="shared" si="34"/>
        <v/>
      </c>
      <c r="BG59" t="str">
        <f t="shared" si="35"/>
        <v/>
      </c>
      <c r="BH59" t="str">
        <f t="shared" si="40"/>
        <v/>
      </c>
      <c r="BI59" t="str">
        <f t="shared" si="36"/>
        <v/>
      </c>
      <c r="BJ59" s="25" t="str">
        <f t="shared" si="22"/>
        <v/>
      </c>
    </row>
    <row r="60" spans="1:62">
      <c r="A60" s="1">
        <v>42584</v>
      </c>
      <c r="B60" s="41">
        <f t="shared" si="23"/>
        <v>2</v>
      </c>
      <c r="C60">
        <v>2950.08</v>
      </c>
      <c r="D60">
        <v>2954.1</v>
      </c>
      <c r="E60">
        <v>2955.57</v>
      </c>
      <c r="F60">
        <v>2958.86</v>
      </c>
      <c r="G60">
        <v>2954.13</v>
      </c>
      <c r="H60">
        <v>2961.09</v>
      </c>
      <c r="I60">
        <v>2948.7</v>
      </c>
      <c r="J60">
        <v>939</v>
      </c>
      <c r="K60">
        <v>1033</v>
      </c>
      <c r="L60">
        <v>2954.13</v>
      </c>
      <c r="M60" s="39">
        <v>2954.1</v>
      </c>
      <c r="N60">
        <v>2971.28</v>
      </c>
      <c r="O60">
        <v>2971.28</v>
      </c>
      <c r="P60">
        <v>2947.42</v>
      </c>
      <c r="Q60">
        <v>1500</v>
      </c>
      <c r="R60">
        <v>1349</v>
      </c>
      <c r="S60">
        <f t="shared" si="42"/>
        <v>3019.2995000000001</v>
      </c>
      <c r="T60" t="str">
        <f t="shared" si="49"/>
        <v>熊</v>
      </c>
      <c r="U60">
        <f t="shared" si="47"/>
        <v>2971.28</v>
      </c>
      <c r="V60">
        <f t="shared" si="48"/>
        <v>2947.42</v>
      </c>
      <c r="W60" s="40">
        <f t="shared" si="24"/>
        <v>8.0626249863317689E-3</v>
      </c>
      <c r="X60">
        <f t="shared" si="44"/>
        <v>1500</v>
      </c>
      <c r="Y60">
        <f t="shared" si="45"/>
        <v>1349</v>
      </c>
      <c r="Z60" s="25">
        <f t="shared" si="3"/>
        <v>8.0879162598980793E-3</v>
      </c>
      <c r="AA60" s="25">
        <f t="shared" si="25"/>
        <v>-1.121374495628852E-3</v>
      </c>
      <c r="AB60" s="25">
        <f t="shared" si="26"/>
        <v>0</v>
      </c>
      <c r="AC60" s="25">
        <f t="shared" si="27"/>
        <v>8.0626249863317689E-3</v>
      </c>
      <c r="AD60" s="25">
        <f t="shared" si="28"/>
        <v>7.1605477738249075E-3</v>
      </c>
      <c r="AE60" s="25">
        <f t="shared" si="29"/>
        <v>-9.0207721250683173E-4</v>
      </c>
      <c r="AF60" s="25">
        <f t="shared" si="4"/>
        <v>7.1605477738249075E-3</v>
      </c>
      <c r="AG60" s="25">
        <f t="shared" si="30"/>
        <v>6.0391732781961199E-3</v>
      </c>
      <c r="AH60" s="25">
        <f t="shared" si="5"/>
        <v>1.3617473116365494E-3</v>
      </c>
      <c r="AI60" s="25">
        <f t="shared" si="6"/>
        <v>1.8592370294442068E-3</v>
      </c>
      <c r="AJ60" s="25">
        <f t="shared" si="7"/>
        <v>2.97177038915748E-3</v>
      </c>
      <c r="AK60" s="25">
        <f t="shared" si="8"/>
        <v>1.3719026373433833E-3</v>
      </c>
      <c r="AL60" s="25">
        <f t="shared" si="9"/>
        <v>4.1930485357533163E-3</v>
      </c>
      <c r="AM60" s="25">
        <f t="shared" si="10"/>
        <v>8.0626249863317689E-3</v>
      </c>
      <c r="AN60" s="25">
        <f t="shared" si="11"/>
        <v>0</v>
      </c>
      <c r="AO60" s="40">
        <f t="shared" si="31"/>
        <v>0.11138014527845623</v>
      </c>
      <c r="AP60" s="40">
        <f t="shared" si="32"/>
        <v>0.37853107344632209</v>
      </c>
      <c r="AQ60" s="25">
        <f t="shared" si="12"/>
        <v>-1.0155325706866568E-5</v>
      </c>
      <c r="AR60" s="25">
        <f t="shared" si="13"/>
        <v>5.7886451364815615E-3</v>
      </c>
      <c r="AS60" s="25">
        <f t="shared" si="14"/>
        <v>7.1605477738249075E-3</v>
      </c>
      <c r="AT60" s="28">
        <f t="shared" si="15"/>
        <v>0.43825665859565355</v>
      </c>
      <c r="AU60" s="28">
        <f t="shared" si="16"/>
        <v>1</v>
      </c>
      <c r="AV60" s="40">
        <f t="shared" si="17"/>
        <v>1</v>
      </c>
      <c r="AW60" s="25">
        <f t="shared" si="18"/>
        <v>7.1605477738249075E-3</v>
      </c>
      <c r="AX60" s="28">
        <f t="shared" si="19"/>
        <v>0.71877619446772845</v>
      </c>
      <c r="AY60" s="25">
        <f t="shared" si="20"/>
        <v>1.839796006879488E-3</v>
      </c>
      <c r="AZ60" s="25">
        <f t="shared" si="21"/>
        <v>8.0626249863317689E-3</v>
      </c>
      <c r="BA60" s="25">
        <f t="shared" si="37"/>
        <v>0.52370478983381719</v>
      </c>
      <c r="BB60" s="25">
        <f t="shared" si="38"/>
        <v>3.7722708522840657E-3</v>
      </c>
      <c r="BC60" s="25">
        <f t="shared" si="39"/>
        <v>-6.2646399025191452E-3</v>
      </c>
      <c r="BD60" s="39">
        <f t="shared" si="33"/>
        <v>0</v>
      </c>
      <c r="BF60">
        <f t="shared" si="34"/>
        <v>1</v>
      </c>
      <c r="BG60" t="str">
        <f t="shared" si="35"/>
        <v/>
      </c>
      <c r="BH60" t="str">
        <f t="shared" si="40"/>
        <v/>
      </c>
      <c r="BI60" t="str">
        <f t="shared" si="36"/>
        <v/>
      </c>
      <c r="BJ60" s="25">
        <f t="shared" si="22"/>
        <v>5.7886451364815615E-3</v>
      </c>
    </row>
    <row r="61" spans="1:62">
      <c r="A61" s="1">
        <v>42585</v>
      </c>
      <c r="B61" s="41">
        <f t="shared" si="23"/>
        <v>3</v>
      </c>
      <c r="C61">
        <v>2963.21</v>
      </c>
      <c r="D61">
        <v>2961.31</v>
      </c>
      <c r="E61">
        <v>2957.95</v>
      </c>
      <c r="F61">
        <v>2964.29</v>
      </c>
      <c r="G61">
        <v>2979.44</v>
      </c>
      <c r="H61">
        <v>2980.03</v>
      </c>
      <c r="I61">
        <v>2956.78</v>
      </c>
      <c r="J61">
        <v>1130</v>
      </c>
      <c r="K61">
        <v>936</v>
      </c>
      <c r="L61">
        <v>2980.15</v>
      </c>
      <c r="M61" s="39">
        <v>2977.38</v>
      </c>
      <c r="N61">
        <v>2978.46</v>
      </c>
      <c r="O61">
        <v>2981.16</v>
      </c>
      <c r="P61">
        <v>2968.2</v>
      </c>
      <c r="Q61">
        <v>1302</v>
      </c>
      <c r="R61">
        <v>1410</v>
      </c>
      <c r="S61">
        <f t="shared" si="42"/>
        <v>3017.5440000000003</v>
      </c>
      <c r="T61" t="str">
        <f t="shared" si="49"/>
        <v>熊</v>
      </c>
      <c r="U61">
        <f t="shared" si="47"/>
        <v>2981.16</v>
      </c>
      <c r="V61">
        <f t="shared" si="48"/>
        <v>2956.78</v>
      </c>
      <c r="W61" s="40">
        <f t="shared" si="24"/>
        <v>8.2116481464941053E-3</v>
      </c>
      <c r="X61">
        <f t="shared" si="44"/>
        <v>1302</v>
      </c>
      <c r="Y61">
        <f t="shared" si="45"/>
        <v>936</v>
      </c>
      <c r="Z61" s="25">
        <f t="shared" si="3"/>
        <v>8.2275640268491441E-3</v>
      </c>
      <c r="AA61" s="25">
        <f t="shared" si="25"/>
        <v>-2.7196962078669261E-3</v>
      </c>
      <c r="AB61" s="25">
        <f t="shared" si="26"/>
        <v>-9.0609810180106989E-4</v>
      </c>
      <c r="AC61" s="25">
        <f t="shared" si="27"/>
        <v>7.3055500446929994E-3</v>
      </c>
      <c r="AD61" s="25">
        <f t="shared" si="28"/>
        <v>6.0393463255312618E-3</v>
      </c>
      <c r="AE61" s="25">
        <f t="shared" si="29"/>
        <v>-2.1723018209628695E-3</v>
      </c>
      <c r="AF61" s="25">
        <f t="shared" si="4"/>
        <v>5.1332482237301264E-3</v>
      </c>
      <c r="AG61" s="25">
        <f t="shared" si="30"/>
        <v>2.4135520158630672E-3</v>
      </c>
      <c r="AH61" s="25">
        <f t="shared" si="5"/>
        <v>-6.4140219465477039E-4</v>
      </c>
      <c r="AI61" s="25">
        <f t="shared" si="6"/>
        <v>-1.7766793613543551E-3</v>
      </c>
      <c r="AJ61" s="25">
        <f t="shared" si="7"/>
        <v>3.6440320943106349E-4</v>
      </c>
      <c r="AK61" s="25">
        <f t="shared" si="8"/>
        <v>5.4622232011006747E-3</v>
      </c>
      <c r="AL61" s="25">
        <f t="shared" si="9"/>
        <v>7.8325292076464187E-3</v>
      </c>
      <c r="AM61" s="25">
        <f t="shared" si="10"/>
        <v>4.3567780400007895E-3</v>
      </c>
      <c r="AN61" s="25">
        <f t="shared" si="11"/>
        <v>2.3827142583944129E-4</v>
      </c>
      <c r="AO61" s="40">
        <f t="shared" si="31"/>
        <v>0.27655913978493918</v>
      </c>
      <c r="AP61" s="40">
        <f t="shared" si="32"/>
        <v>0.62365591397849462</v>
      </c>
      <c r="AQ61" s="25">
        <f t="shared" si="12"/>
        <v>-9.2991565283314802E-4</v>
      </c>
      <c r="AR61" s="25">
        <f t="shared" si="13"/>
        <v>-5.6724640321007089E-4</v>
      </c>
      <c r="AS61" s="25">
        <f t="shared" si="14"/>
        <v>5.1332482237301264E-3</v>
      </c>
      <c r="AT61" s="28">
        <f t="shared" si="15"/>
        <v>0.97462365591397226</v>
      </c>
      <c r="AU61" s="28">
        <f t="shared" si="16"/>
        <v>0.79166666666668128</v>
      </c>
      <c r="AV61" s="40">
        <f t="shared" si="17"/>
        <v>0.8892534864643209</v>
      </c>
      <c r="AW61" s="25">
        <f t="shared" si="18"/>
        <v>5.1332482237301264E-3</v>
      </c>
      <c r="AX61" s="28">
        <f t="shared" si="19"/>
        <v>-6.9319114027894937E-2</v>
      </c>
      <c r="AY61" s="25">
        <f t="shared" si="20"/>
        <v>7.6345250220636275E-3</v>
      </c>
      <c r="AZ61" s="25">
        <f t="shared" si="21"/>
        <v>3.4506799381996394E-3</v>
      </c>
      <c r="BA61" s="25">
        <f t="shared" si="37"/>
        <v>1</v>
      </c>
      <c r="BB61" s="25">
        <f t="shared" si="38"/>
        <v>5.7886451364815615E-3</v>
      </c>
      <c r="BC61" s="25">
        <f t="shared" si="39"/>
        <v>7.1605477738249075E-3</v>
      </c>
      <c r="BD61" s="39">
        <f t="shared" si="33"/>
        <v>0</v>
      </c>
      <c r="BF61" t="str">
        <f t="shared" si="34"/>
        <v/>
      </c>
      <c r="BG61">
        <f t="shared" si="35"/>
        <v>0</v>
      </c>
      <c r="BH61" t="str">
        <f t="shared" si="40"/>
        <v/>
      </c>
      <c r="BI61" t="str">
        <f t="shared" si="36"/>
        <v/>
      </c>
      <c r="BJ61" s="25" t="str">
        <f t="shared" si="22"/>
        <v/>
      </c>
    </row>
    <row r="62" spans="1:62">
      <c r="A62" s="1">
        <v>42586</v>
      </c>
      <c r="B62" s="41">
        <f t="shared" si="23"/>
        <v>4</v>
      </c>
      <c r="C62">
        <v>2976.41</v>
      </c>
      <c r="D62">
        <v>2976.01</v>
      </c>
      <c r="E62">
        <v>2977.8</v>
      </c>
      <c r="F62">
        <v>2975.81</v>
      </c>
      <c r="G62">
        <v>2972.66</v>
      </c>
      <c r="H62">
        <v>2978.97</v>
      </c>
      <c r="I62">
        <v>2958.93</v>
      </c>
      <c r="J62">
        <v>937</v>
      </c>
      <c r="K62">
        <v>1045</v>
      </c>
      <c r="L62">
        <v>2972.66</v>
      </c>
      <c r="M62" s="39">
        <v>2971.41</v>
      </c>
      <c r="N62">
        <v>2982.43</v>
      </c>
      <c r="O62">
        <v>2982.86</v>
      </c>
      <c r="P62">
        <v>2969.97</v>
      </c>
      <c r="Q62">
        <v>1500</v>
      </c>
      <c r="R62">
        <v>1315</v>
      </c>
      <c r="S62">
        <f t="shared" si="42"/>
        <v>3015.6025</v>
      </c>
      <c r="T62" t="str">
        <f t="shared" si="49"/>
        <v>熊</v>
      </c>
      <c r="U62">
        <f t="shared" si="47"/>
        <v>2982.86</v>
      </c>
      <c r="V62">
        <f t="shared" si="48"/>
        <v>2958.93</v>
      </c>
      <c r="W62" s="40">
        <f t="shared" si="24"/>
        <v>8.054855315579269E-3</v>
      </c>
      <c r="X62">
        <f t="shared" si="44"/>
        <v>1500</v>
      </c>
      <c r="Y62">
        <f t="shared" si="45"/>
        <v>1045</v>
      </c>
      <c r="Z62" s="25">
        <f t="shared" si="3"/>
        <v>8.0398869779366063E-3</v>
      </c>
      <c r="AA62" s="25">
        <f t="shared" si="25"/>
        <v>-6.8851211898274397E-4</v>
      </c>
      <c r="AB62" s="25">
        <f t="shared" si="26"/>
        <v>-1.4416734165314642E-4</v>
      </c>
      <c r="AC62" s="25">
        <f t="shared" si="27"/>
        <v>7.9106879739260887E-3</v>
      </c>
      <c r="AD62" s="25">
        <f t="shared" si="28"/>
        <v>2.1646955142744749E-3</v>
      </c>
      <c r="AE62" s="25">
        <f t="shared" si="29"/>
        <v>-5.8901598013048955E-3</v>
      </c>
      <c r="AF62" s="25">
        <f t="shared" si="4"/>
        <v>2.0205281726212031E-3</v>
      </c>
      <c r="AG62" s="25">
        <f t="shared" si="30"/>
        <v>1.332016053638461E-3</v>
      </c>
      <c r="AH62" s="25">
        <f t="shared" si="5"/>
        <v>-1.3439911854396127E-4</v>
      </c>
      <c r="AI62" s="25">
        <f t="shared" si="6"/>
        <v>4.6689654051534018E-4</v>
      </c>
      <c r="AJ62" s="25">
        <f t="shared" si="7"/>
        <v>-2.0160545209423105E-4</v>
      </c>
      <c r="AK62" s="25">
        <f t="shared" si="8"/>
        <v>-1.2607014194412275E-3</v>
      </c>
      <c r="AL62" s="25">
        <f t="shared" si="9"/>
        <v>6.7498866894904379E-3</v>
      </c>
      <c r="AM62" s="25">
        <f t="shared" si="10"/>
        <v>4.3307200595803785E-3</v>
      </c>
      <c r="AN62" s="25">
        <f t="shared" si="11"/>
        <v>0</v>
      </c>
      <c r="AO62" s="40">
        <f t="shared" si="31"/>
        <v>0.8722554890219586</v>
      </c>
      <c r="AP62" s="40">
        <f t="shared" si="32"/>
        <v>0.97455089820360452</v>
      </c>
      <c r="AQ62" s="25">
        <f t="shared" si="12"/>
        <v>-4.2058724692895861E-4</v>
      </c>
      <c r="AR62" s="25">
        <f t="shared" si="13"/>
        <v>3.2812295920623875E-3</v>
      </c>
      <c r="AS62" s="25">
        <f t="shared" si="14"/>
        <v>2.0205281726212031E-3</v>
      </c>
      <c r="AT62" s="28">
        <f t="shared" si="15"/>
        <v>0.68512974051896425</v>
      </c>
      <c r="AU62" s="28">
        <f t="shared" si="16"/>
        <v>0.96664080682697595</v>
      </c>
      <c r="AV62" s="40">
        <f t="shared" si="17"/>
        <v>0.98203092352694166</v>
      </c>
      <c r="AW62" s="25">
        <f t="shared" si="18"/>
        <v>2.0205281726212031E-3</v>
      </c>
      <c r="AX62" s="28">
        <f t="shared" si="19"/>
        <v>0.40827413288758307</v>
      </c>
      <c r="AY62" s="25">
        <f t="shared" si="20"/>
        <v>4.6294583818637207E-3</v>
      </c>
      <c r="AZ62" s="25">
        <f t="shared" si="21"/>
        <v>4.1865527179272199E-3</v>
      </c>
      <c r="BA62" s="25">
        <f t="shared" si="37"/>
        <v>0.8892534864643209</v>
      </c>
      <c r="BB62" s="25">
        <f t="shared" si="38"/>
        <v>-5.6724640321007089E-4</v>
      </c>
      <c r="BC62" s="25">
        <f t="shared" si="39"/>
        <v>5.1332482237301264E-3</v>
      </c>
      <c r="BD62" s="39">
        <f t="shared" si="33"/>
        <v>1</v>
      </c>
      <c r="BF62" t="str">
        <f t="shared" si="34"/>
        <v/>
      </c>
      <c r="BG62" t="str">
        <f t="shared" si="35"/>
        <v/>
      </c>
      <c r="BH62">
        <f t="shared" si="40"/>
        <v>-0.5</v>
      </c>
      <c r="BI62" t="str">
        <f t="shared" si="36"/>
        <v/>
      </c>
      <c r="BJ62" s="25">
        <f t="shared" si="22"/>
        <v>-1.6406147960311937E-3</v>
      </c>
    </row>
    <row r="63" spans="1:62">
      <c r="A63" s="1">
        <v>42587</v>
      </c>
      <c r="B63" s="41">
        <f t="shared" si="23"/>
        <v>5</v>
      </c>
      <c r="C63">
        <v>2978.78</v>
      </c>
      <c r="D63">
        <v>2977.22</v>
      </c>
      <c r="E63">
        <v>2976.46</v>
      </c>
      <c r="F63">
        <v>2971.7</v>
      </c>
      <c r="G63">
        <v>2979.38</v>
      </c>
      <c r="H63">
        <v>2987.2</v>
      </c>
      <c r="I63">
        <v>2971.56</v>
      </c>
      <c r="J63">
        <v>1025</v>
      </c>
      <c r="K63">
        <v>941</v>
      </c>
      <c r="L63">
        <v>2979.38</v>
      </c>
      <c r="M63" s="39">
        <v>2977.84</v>
      </c>
      <c r="N63">
        <v>2976.7</v>
      </c>
      <c r="O63">
        <v>2991.68</v>
      </c>
      <c r="P63">
        <v>2975.05</v>
      </c>
      <c r="Q63">
        <v>1349</v>
      </c>
      <c r="R63">
        <v>1424</v>
      </c>
      <c r="S63">
        <f t="shared" si="42"/>
        <v>3013.8815000000004</v>
      </c>
      <c r="T63" t="str">
        <f t="shared" si="49"/>
        <v>熊</v>
      </c>
      <c r="U63">
        <f t="shared" si="47"/>
        <v>2991.68</v>
      </c>
      <c r="V63">
        <f t="shared" si="48"/>
        <v>2971.56</v>
      </c>
      <c r="W63" s="40">
        <f t="shared" si="24"/>
        <v>6.7480350777757462E-3</v>
      </c>
      <c r="X63">
        <f t="shared" si="44"/>
        <v>1349</v>
      </c>
      <c r="Y63">
        <f t="shared" si="45"/>
        <v>941</v>
      </c>
      <c r="Z63" s="25">
        <f t="shared" si="3"/>
        <v>6.754443094152603E-3</v>
      </c>
      <c r="AA63" s="25">
        <f t="shared" si="25"/>
        <v>-1.2245837526708913E-3</v>
      </c>
      <c r="AB63" s="25">
        <f t="shared" si="26"/>
        <v>-5.0197981549286105E-3</v>
      </c>
      <c r="AC63" s="25">
        <f t="shared" si="27"/>
        <v>1.7282369228469186E-3</v>
      </c>
      <c r="AD63" s="25">
        <f t="shared" si="28"/>
        <v>4.3212818020657903E-3</v>
      </c>
      <c r="AE63" s="25">
        <f t="shared" si="29"/>
        <v>-2.4267532757099876E-3</v>
      </c>
      <c r="AF63" s="25">
        <f t="shared" si="4"/>
        <v>-6.9851635286287753E-4</v>
      </c>
      <c r="AG63" s="25">
        <f t="shared" si="30"/>
        <v>-1.9231001055337843E-3</v>
      </c>
      <c r="AH63" s="25">
        <f t="shared" si="5"/>
        <v>-5.2384151634437225E-4</v>
      </c>
      <c r="AI63" s="25">
        <f t="shared" si="6"/>
        <v>-7.7914580012443477E-4</v>
      </c>
      <c r="AJ63" s="25">
        <f t="shared" si="7"/>
        <v>-2.3796410847488018E-3</v>
      </c>
      <c r="AK63" s="25">
        <f t="shared" si="8"/>
        <v>2.0140446111830134E-4</v>
      </c>
      <c r="AL63" s="25">
        <f t="shared" si="9"/>
        <v>5.2494263622828571E-3</v>
      </c>
      <c r="AM63" s="25">
        <f t="shared" si="10"/>
        <v>5.5742569417628904E-3</v>
      </c>
      <c r="AN63" s="25">
        <f t="shared" si="11"/>
        <v>0</v>
      </c>
      <c r="AO63" s="40">
        <f t="shared" si="31"/>
        <v>0.46163682864452132</v>
      </c>
      <c r="AP63" s="40">
        <f t="shared" si="32"/>
        <v>0.69501278772378383</v>
      </c>
      <c r="AQ63" s="25">
        <f t="shared" si="12"/>
        <v>-5.1701969519493923E-4</v>
      </c>
      <c r="AR63" s="25">
        <f t="shared" si="13"/>
        <v>-8.9992081398113848E-4</v>
      </c>
      <c r="AS63" s="25">
        <f t="shared" si="14"/>
        <v>-6.9851635286287753E-4</v>
      </c>
      <c r="AT63" s="28">
        <f t="shared" si="15"/>
        <v>0.50000000000001454</v>
      </c>
      <c r="AU63" s="28">
        <f t="shared" si="16"/>
        <v>9.9218280216456428E-2</v>
      </c>
      <c r="AV63" s="40">
        <f t="shared" si="17"/>
        <v>0.25546719681908053</v>
      </c>
      <c r="AW63" s="25">
        <f t="shared" si="18"/>
        <v>-6.9851635286287753E-4</v>
      </c>
      <c r="AX63" s="28">
        <f t="shared" si="19"/>
        <v>-0.13320079522864342</v>
      </c>
      <c r="AY63" s="25">
        <f t="shared" si="20"/>
        <v>2.6281577368281782E-3</v>
      </c>
      <c r="AZ63" s="25">
        <f t="shared" si="21"/>
        <v>5.5445878683429875E-4</v>
      </c>
      <c r="BA63" s="25">
        <f t="shared" si="37"/>
        <v>0.98203092352694166</v>
      </c>
      <c r="BB63" s="25">
        <f t="shared" si="38"/>
        <v>3.2812295920623875E-3</v>
      </c>
      <c r="BC63" s="25">
        <f t="shared" si="39"/>
        <v>2.0205281726212031E-3</v>
      </c>
      <c r="BD63" s="39">
        <f t="shared" si="33"/>
        <v>0</v>
      </c>
      <c r="BF63" t="str">
        <f t="shared" si="34"/>
        <v/>
      </c>
      <c r="BG63" t="str">
        <f t="shared" si="35"/>
        <v/>
      </c>
      <c r="BH63" t="str">
        <f t="shared" si="40"/>
        <v/>
      </c>
      <c r="BI63">
        <f t="shared" si="36"/>
        <v>0</v>
      </c>
      <c r="BJ63" s="25" t="str">
        <f t="shared" si="22"/>
        <v/>
      </c>
    </row>
    <row r="64" spans="1:62">
      <c r="A64" s="1">
        <v>42590</v>
      </c>
      <c r="B64" s="41">
        <f t="shared" si="23"/>
        <v>1</v>
      </c>
      <c r="C64">
        <v>2972.62</v>
      </c>
      <c r="D64">
        <v>2971.31</v>
      </c>
      <c r="E64">
        <v>2969.38</v>
      </c>
      <c r="F64">
        <v>2968.08</v>
      </c>
      <c r="G64">
        <v>2984.44</v>
      </c>
      <c r="H64">
        <v>2987.11</v>
      </c>
      <c r="I64">
        <v>2959.05</v>
      </c>
      <c r="J64">
        <v>1046</v>
      </c>
      <c r="K64">
        <v>949</v>
      </c>
      <c r="L64">
        <v>2984.76</v>
      </c>
      <c r="M64" s="39">
        <v>2985.83</v>
      </c>
      <c r="N64">
        <v>3004.28</v>
      </c>
      <c r="O64">
        <v>3004.72</v>
      </c>
      <c r="P64">
        <v>2983.95</v>
      </c>
      <c r="Q64">
        <v>1500</v>
      </c>
      <c r="R64">
        <v>1319</v>
      </c>
      <c r="S64">
        <f t="shared" si="42"/>
        <v>3013.3120000000004</v>
      </c>
      <c r="T64" t="str">
        <f t="shared" si="49"/>
        <v>熊</v>
      </c>
      <c r="U64">
        <f t="shared" si="47"/>
        <v>3004.72</v>
      </c>
      <c r="V64">
        <f t="shared" si="48"/>
        <v>2959.05</v>
      </c>
      <c r="W64" s="40">
        <f t="shared" si="24"/>
        <v>1.5316114733371616E-2</v>
      </c>
      <c r="X64">
        <f t="shared" si="44"/>
        <v>1500</v>
      </c>
      <c r="Y64">
        <f t="shared" si="45"/>
        <v>949</v>
      </c>
      <c r="Z64" s="25">
        <f t="shared" si="3"/>
        <v>1.5363551345277775E-2</v>
      </c>
      <c r="AA64" s="25">
        <f t="shared" si="25"/>
        <v>-1.3715855390611829E-3</v>
      </c>
      <c r="AB64" s="25">
        <f t="shared" si="26"/>
        <v>-1.4644699643405118E-4</v>
      </c>
      <c r="AC64" s="25">
        <f t="shared" si="27"/>
        <v>1.5169667736937729E-2</v>
      </c>
      <c r="AD64" s="25">
        <f t="shared" si="28"/>
        <v>1.0740666782398347E-2</v>
      </c>
      <c r="AE64" s="25">
        <f t="shared" si="29"/>
        <v>-4.575447950973365E-3</v>
      </c>
      <c r="AF64" s="25">
        <f t="shared" si="4"/>
        <v>1.0594219785964311E-2</v>
      </c>
      <c r="AG64" s="25">
        <f t="shared" si="30"/>
        <v>9.2226342469029984E-3</v>
      </c>
      <c r="AH64" s="25">
        <f t="shared" si="5"/>
        <v>-4.4078581719839333E-4</v>
      </c>
      <c r="AI64" s="25">
        <f t="shared" si="6"/>
        <v>-1.0905420131625506E-3</v>
      </c>
      <c r="AJ64" s="25">
        <f t="shared" si="7"/>
        <v>-1.5284397070497069E-3</v>
      </c>
      <c r="AK64" s="25">
        <f t="shared" si="8"/>
        <v>3.9684057276630283E-3</v>
      </c>
      <c r="AL64" s="25">
        <f t="shared" si="9"/>
        <v>9.4380939271233727E-3</v>
      </c>
      <c r="AM64" s="25">
        <f t="shared" si="10"/>
        <v>6.936459440263356E-3</v>
      </c>
      <c r="AN64" s="25">
        <f t="shared" si="11"/>
        <v>1.0721704761322364E-4</v>
      </c>
      <c r="AO64" s="40">
        <f t="shared" si="31"/>
        <v>0.48360655737703973</v>
      </c>
      <c r="AP64" s="40">
        <f t="shared" si="32"/>
        <v>0.62900926585886208</v>
      </c>
      <c r="AQ64" s="25">
        <f t="shared" si="12"/>
        <v>3.5842354321919111E-4</v>
      </c>
      <c r="AR64" s="25">
        <f t="shared" si="13"/>
        <v>6.5185970106878986E-3</v>
      </c>
      <c r="AS64" s="25">
        <f t="shared" si="14"/>
        <v>1.0594219785964311E-2</v>
      </c>
      <c r="AT64" s="28">
        <f t="shared" si="15"/>
        <v>0.90484675694939143</v>
      </c>
      <c r="AU64" s="28">
        <f t="shared" si="16"/>
        <v>0.97881559942226282</v>
      </c>
      <c r="AV64" s="40">
        <f t="shared" si="17"/>
        <v>0.99036566673966275</v>
      </c>
      <c r="AW64" s="25">
        <f t="shared" si="18"/>
        <v>1.0594219785964311E-2</v>
      </c>
      <c r="AX64" s="28">
        <f t="shared" si="19"/>
        <v>0.42741405736807853</v>
      </c>
      <c r="AY64" s="25">
        <f t="shared" si="20"/>
        <v>8.5438536786364948E-3</v>
      </c>
      <c r="AZ64" s="25">
        <f t="shared" si="21"/>
        <v>6.7900124438292882E-3</v>
      </c>
      <c r="BA64" s="25">
        <f t="shared" si="37"/>
        <v>0.25546719681908053</v>
      </c>
      <c r="BB64" s="25">
        <f t="shared" si="38"/>
        <v>-8.9992081398113848E-4</v>
      </c>
      <c r="BC64" s="25">
        <f t="shared" si="39"/>
        <v>-6.9851635286287753E-4</v>
      </c>
      <c r="BD64" s="39">
        <f t="shared" si="33"/>
        <v>1</v>
      </c>
      <c r="BF64" t="str">
        <f t="shared" si="34"/>
        <v/>
      </c>
      <c r="BG64" t="str">
        <f t="shared" si="35"/>
        <v/>
      </c>
      <c r="BH64" t="str">
        <f t="shared" si="40"/>
        <v/>
      </c>
      <c r="BI64" t="str">
        <f t="shared" si="36"/>
        <v/>
      </c>
      <c r="BJ64" s="25" t="str">
        <f t="shared" si="22"/>
        <v/>
      </c>
    </row>
    <row r="65" spans="1:62">
      <c r="A65" s="1">
        <v>42591</v>
      </c>
      <c r="B65" s="41">
        <f t="shared" si="23"/>
        <v>2</v>
      </c>
      <c r="C65">
        <v>3001.31</v>
      </c>
      <c r="D65">
        <v>2999.14</v>
      </c>
      <c r="E65">
        <v>3003.09</v>
      </c>
      <c r="F65">
        <v>3004.03</v>
      </c>
      <c r="G65">
        <v>3012.89</v>
      </c>
      <c r="H65">
        <v>3012.89</v>
      </c>
      <c r="I65">
        <v>2998.68</v>
      </c>
      <c r="J65">
        <v>1130</v>
      </c>
      <c r="K65">
        <v>932</v>
      </c>
      <c r="L65">
        <v>3012.84</v>
      </c>
      <c r="M65" s="39">
        <v>3015.96</v>
      </c>
      <c r="N65">
        <v>3025.68</v>
      </c>
      <c r="O65">
        <v>3025.91</v>
      </c>
      <c r="P65">
        <v>3012.5</v>
      </c>
      <c r="Q65">
        <v>1500</v>
      </c>
      <c r="R65">
        <v>1301</v>
      </c>
      <c r="S65">
        <f t="shared" si="42"/>
        <v>3013.7799999999997</v>
      </c>
      <c r="T65" t="str">
        <f t="shared" si="49"/>
        <v>熊</v>
      </c>
      <c r="U65">
        <f t="shared" si="47"/>
        <v>3025.91</v>
      </c>
      <c r="V65">
        <f t="shared" si="48"/>
        <v>2998.68</v>
      </c>
      <c r="W65" s="40">
        <f t="shared" si="24"/>
        <v>9.0396808501772528E-3</v>
      </c>
      <c r="X65">
        <f t="shared" si="44"/>
        <v>1500</v>
      </c>
      <c r="Y65">
        <f t="shared" si="45"/>
        <v>932</v>
      </c>
      <c r="Z65" s="25">
        <f t="shared" si="3"/>
        <v>9.0727049188521081E-3</v>
      </c>
      <c r="AA65" s="25">
        <f t="shared" si="25"/>
        <v>-9.8907858915567174E-4</v>
      </c>
      <c r="AB65" s="25">
        <f t="shared" si="26"/>
        <v>-7.6013080896374376E-5</v>
      </c>
      <c r="AC65" s="25">
        <f t="shared" si="27"/>
        <v>8.9636677692809166E-3</v>
      </c>
      <c r="AD65" s="25">
        <f t="shared" si="28"/>
        <v>8.1630126662503213E-3</v>
      </c>
      <c r="AE65" s="25">
        <f t="shared" si="29"/>
        <v>-8.76668183926999E-4</v>
      </c>
      <c r="AF65" s="25">
        <f t="shared" si="4"/>
        <v>8.0869995853539642E-3</v>
      </c>
      <c r="AG65" s="25">
        <f t="shared" si="30"/>
        <v>7.0979209961982634E-3</v>
      </c>
      <c r="AH65" s="25">
        <f t="shared" si="5"/>
        <v>-7.2327911893271596E-4</v>
      </c>
      <c r="AI65" s="25">
        <f t="shared" si="6"/>
        <v>5.9289855843838442E-4</v>
      </c>
      <c r="AJ65" s="25">
        <f t="shared" si="7"/>
        <v>9.0586051280998206E-4</v>
      </c>
      <c r="AK65" s="25">
        <f t="shared" si="8"/>
        <v>3.8508909947558814E-3</v>
      </c>
      <c r="AL65" s="25">
        <f t="shared" si="9"/>
        <v>4.727559178682882E-3</v>
      </c>
      <c r="AM65" s="25">
        <f t="shared" si="10"/>
        <v>4.4415738731095732E-3</v>
      </c>
      <c r="AN65" s="25">
        <f t="shared" si="11"/>
        <v>-1.6595499632649001E-5</v>
      </c>
      <c r="AO65" s="40">
        <f t="shared" si="31"/>
        <v>0.18508092892330066</v>
      </c>
      <c r="AP65" s="40">
        <f t="shared" si="32"/>
        <v>0.39408866995076353</v>
      </c>
      <c r="AQ65" s="25">
        <f t="shared" si="12"/>
        <v>1.0350319395353335E-3</v>
      </c>
      <c r="AR65" s="25">
        <f t="shared" si="13"/>
        <v>4.2527040902309377E-3</v>
      </c>
      <c r="AS65" s="25">
        <f t="shared" si="14"/>
        <v>8.0869995853539642E-3</v>
      </c>
      <c r="AT65" s="28">
        <f t="shared" si="15"/>
        <v>1</v>
      </c>
      <c r="AU65" s="28">
        <f t="shared" si="16"/>
        <v>0.98284862043251153</v>
      </c>
      <c r="AV65" s="40">
        <f t="shared" si="17"/>
        <v>0.99155343371281612</v>
      </c>
      <c r="AW65" s="25">
        <f t="shared" si="18"/>
        <v>8.0869995853539642E-3</v>
      </c>
      <c r="AX65" s="28">
        <f t="shared" si="19"/>
        <v>0.47153874403230561</v>
      </c>
      <c r="AY65" s="25">
        <f t="shared" si="20"/>
        <v>4.727559178682882E-3</v>
      </c>
      <c r="AZ65" s="25">
        <f t="shared" si="21"/>
        <v>4.3655607922130886E-3</v>
      </c>
      <c r="BA65" s="25">
        <f t="shared" si="37"/>
        <v>0.99036566673966275</v>
      </c>
      <c r="BB65" s="25">
        <f t="shared" si="38"/>
        <v>6.5185970106878986E-3</v>
      </c>
      <c r="BC65" s="25">
        <f t="shared" si="39"/>
        <v>1.0594219785964311E-2</v>
      </c>
      <c r="BD65" s="39">
        <f t="shared" si="33"/>
        <v>0</v>
      </c>
      <c r="BF65">
        <f t="shared" si="34"/>
        <v>0</v>
      </c>
      <c r="BG65" t="str">
        <f t="shared" si="35"/>
        <v/>
      </c>
      <c r="BH65" t="str">
        <f t="shared" si="40"/>
        <v/>
      </c>
      <c r="BI65" t="str">
        <f t="shared" si="36"/>
        <v/>
      </c>
      <c r="BJ65" s="25" t="str">
        <f t="shared" si="22"/>
        <v/>
      </c>
    </row>
    <row r="66" spans="1:62">
      <c r="A66" s="1">
        <v>42592</v>
      </c>
      <c r="B66" s="41">
        <f t="shared" si="23"/>
        <v>3</v>
      </c>
      <c r="C66">
        <v>3023.47</v>
      </c>
      <c r="D66">
        <v>3022.52</v>
      </c>
      <c r="E66">
        <v>3023.74</v>
      </c>
      <c r="F66">
        <v>3027.72</v>
      </c>
      <c r="G66">
        <v>3022.6</v>
      </c>
      <c r="H66">
        <v>3033.2</v>
      </c>
      <c r="I66">
        <v>3018.2</v>
      </c>
      <c r="J66">
        <v>1059</v>
      </c>
      <c r="K66">
        <v>1011</v>
      </c>
      <c r="L66">
        <v>3022.76</v>
      </c>
      <c r="M66" s="39">
        <v>3026.03</v>
      </c>
      <c r="N66">
        <v>3018.75</v>
      </c>
      <c r="O66">
        <v>3028.37</v>
      </c>
      <c r="P66">
        <v>3017.09</v>
      </c>
      <c r="Q66">
        <v>1329</v>
      </c>
      <c r="R66">
        <v>1417</v>
      </c>
      <c r="S66">
        <f t="shared" si="42"/>
        <v>3012.5950000000003</v>
      </c>
      <c r="T66" t="str">
        <f t="shared" si="49"/>
        <v>牛</v>
      </c>
      <c r="U66">
        <f t="shared" si="47"/>
        <v>3033.2</v>
      </c>
      <c r="V66">
        <f t="shared" si="48"/>
        <v>3017.09</v>
      </c>
      <c r="W66" s="40">
        <f t="shared" si="24"/>
        <v>5.325377154748151E-3</v>
      </c>
      <c r="X66">
        <f t="shared" si="44"/>
        <v>1059</v>
      </c>
      <c r="Y66">
        <f t="shared" si="45"/>
        <v>1417</v>
      </c>
      <c r="Z66" s="25">
        <f t="shared" si="3"/>
        <v>5.3283148170809279E-3</v>
      </c>
      <c r="AA66" s="25">
        <f t="shared" si="25"/>
        <v>-7.3068120259063411E-4</v>
      </c>
      <c r="AB66" s="25">
        <f t="shared" si="26"/>
        <v>-4.7753294258975577E-3</v>
      </c>
      <c r="AC66" s="25">
        <f t="shared" si="27"/>
        <v>5.5004772885071634E-4</v>
      </c>
      <c r="AD66" s="25">
        <f t="shared" si="28"/>
        <v>3.2129894382475748E-3</v>
      </c>
      <c r="AE66" s="25">
        <f t="shared" si="29"/>
        <v>-2.1123877165006902E-3</v>
      </c>
      <c r="AF66" s="25">
        <f t="shared" si="4"/>
        <v>-1.5623399876500861E-3</v>
      </c>
      <c r="AG66" s="25">
        <f t="shared" si="30"/>
        <v>-2.2930211902408154E-3</v>
      </c>
      <c r="AH66" s="25">
        <f t="shared" si="5"/>
        <v>-3.1425788260261482E-4</v>
      </c>
      <c r="AI66" s="25">
        <f t="shared" si="6"/>
        <v>8.9297378519745789E-5</v>
      </c>
      <c r="AJ66" s="25">
        <f t="shared" si="7"/>
        <v>1.4046826157558692E-3</v>
      </c>
      <c r="AK66" s="25">
        <f t="shared" si="8"/>
        <v>-2.8779025251264817E-4</v>
      </c>
      <c r="AL66" s="25">
        <f t="shared" si="9"/>
        <v>4.9575406423303693E-3</v>
      </c>
      <c r="AM66" s="25">
        <f t="shared" si="10"/>
        <v>3.7317302869456087E-3</v>
      </c>
      <c r="AN66" s="25">
        <f t="shared" si="11"/>
        <v>5.2933158666356539E-5</v>
      </c>
      <c r="AO66" s="40">
        <f t="shared" si="31"/>
        <v>0.35133333333333211</v>
      </c>
      <c r="AP66" s="40">
        <f t="shared" si="32"/>
        <v>0.49866666666666787</v>
      </c>
      <c r="AQ66" s="25">
        <f t="shared" si="12"/>
        <v>1.0812080824613214E-3</v>
      </c>
      <c r="AR66" s="25">
        <f t="shared" si="13"/>
        <v>-1.3274828938038606E-3</v>
      </c>
      <c r="AS66" s="25">
        <f t="shared" si="14"/>
        <v>-1.5623399876500861E-3</v>
      </c>
      <c r="AT66" s="28">
        <f t="shared" si="15"/>
        <v>0.29333333333333939</v>
      </c>
      <c r="AU66" s="28">
        <f t="shared" si="16"/>
        <v>0.1471631205673663</v>
      </c>
      <c r="AV66" s="40">
        <f t="shared" si="17"/>
        <v>0.10304158907510169</v>
      </c>
      <c r="AW66" s="25">
        <f t="shared" si="18"/>
        <v>-1.5623399876500861E-3</v>
      </c>
      <c r="AX66" s="28">
        <f t="shared" si="19"/>
        <v>-0.24891371818747982</v>
      </c>
      <c r="AY66" s="25">
        <f t="shared" si="20"/>
        <v>1.4567609515702652E-3</v>
      </c>
      <c r="AZ66" s="25">
        <f t="shared" si="21"/>
        <v>5.5004772885071634E-4</v>
      </c>
      <c r="BA66" s="25">
        <f t="shared" si="37"/>
        <v>0.99155343371281612</v>
      </c>
      <c r="BB66" s="25">
        <f t="shared" si="38"/>
        <v>4.2527040902309377E-3</v>
      </c>
      <c r="BC66" s="25">
        <f t="shared" si="39"/>
        <v>8.0869995853539642E-3</v>
      </c>
      <c r="BD66" s="39">
        <f t="shared" si="33"/>
        <v>0</v>
      </c>
      <c r="BF66" t="str">
        <f t="shared" si="34"/>
        <v/>
      </c>
      <c r="BG66">
        <f t="shared" si="35"/>
        <v>0</v>
      </c>
      <c r="BH66" t="str">
        <f t="shared" si="40"/>
        <v/>
      </c>
      <c r="BI66" t="str">
        <f t="shared" si="36"/>
        <v/>
      </c>
      <c r="BJ66" s="25" t="str">
        <f t="shared" si="22"/>
        <v/>
      </c>
    </row>
    <row r="67" spans="1:62">
      <c r="A67" s="1">
        <v>42593</v>
      </c>
      <c r="B67" s="41">
        <f t="shared" si="23"/>
        <v>4</v>
      </c>
      <c r="C67">
        <v>3013.68</v>
      </c>
      <c r="D67">
        <v>3014.77</v>
      </c>
      <c r="E67">
        <v>3014.16</v>
      </c>
      <c r="F67">
        <v>3021.03</v>
      </c>
      <c r="G67">
        <v>3021.44</v>
      </c>
      <c r="H67">
        <v>3038.05</v>
      </c>
      <c r="I67">
        <v>3011.74</v>
      </c>
      <c r="J67">
        <v>957</v>
      </c>
      <c r="K67">
        <v>1025</v>
      </c>
      <c r="L67">
        <v>3020.78</v>
      </c>
      <c r="M67" s="39">
        <v>3021.61</v>
      </c>
      <c r="N67">
        <v>3002.64</v>
      </c>
      <c r="O67">
        <v>3029.14</v>
      </c>
      <c r="P67">
        <v>3001.17</v>
      </c>
      <c r="Q67">
        <v>1357</v>
      </c>
      <c r="R67">
        <v>1458</v>
      </c>
      <c r="S67">
        <f t="shared" si="42"/>
        <v>3010.498</v>
      </c>
      <c r="T67" t="str">
        <f t="shared" si="49"/>
        <v>牛</v>
      </c>
      <c r="U67">
        <f t="shared" si="47"/>
        <v>3038.05</v>
      </c>
      <c r="V67">
        <f t="shared" si="48"/>
        <v>3001.17</v>
      </c>
      <c r="W67" s="40">
        <f t="shared" si="24"/>
        <v>1.2213649596451366E-2</v>
      </c>
      <c r="X67">
        <f t="shared" si="44"/>
        <v>957</v>
      </c>
      <c r="Y67">
        <f t="shared" si="45"/>
        <v>1458</v>
      </c>
      <c r="Z67" s="25">
        <f t="shared" si="3"/>
        <v>1.2237530195641246E-2</v>
      </c>
      <c r="AA67" s="25">
        <f t="shared" si="25"/>
        <v>-1.6809150520646933E-3</v>
      </c>
      <c r="AB67" s="25">
        <f t="shared" si="26"/>
        <v>-1.1723960539211115E-2</v>
      </c>
      <c r="AC67" s="25">
        <f t="shared" si="27"/>
        <v>4.8968905724014651E-4</v>
      </c>
      <c r="AD67" s="25">
        <f t="shared" si="28"/>
        <v>8.0539388676472527E-3</v>
      </c>
      <c r="AE67" s="25">
        <f t="shared" si="29"/>
        <v>-4.1597107288040358E-3</v>
      </c>
      <c r="AF67" s="25">
        <f t="shared" si="4"/>
        <v>-3.6700216715638153E-3</v>
      </c>
      <c r="AG67" s="25">
        <f t="shared" si="30"/>
        <v>-5.3509367236286177E-3</v>
      </c>
      <c r="AH67" s="25">
        <f t="shared" si="5"/>
        <v>3.6161866213654098E-4</v>
      </c>
      <c r="AI67" s="25">
        <f t="shared" si="6"/>
        <v>1.5926102916286969E-4</v>
      </c>
      <c r="AJ67" s="25">
        <f t="shared" si="7"/>
        <v>2.4359094751408104E-3</v>
      </c>
      <c r="AK67" s="25">
        <f t="shared" si="8"/>
        <v>2.5716155690491062E-3</v>
      </c>
      <c r="AL67" s="25">
        <f t="shared" si="9"/>
        <v>8.6978774037282207E-3</v>
      </c>
      <c r="AM67" s="25">
        <f t="shared" si="10"/>
        <v>9.2765382136638722E-3</v>
      </c>
      <c r="AN67" s="25">
        <f t="shared" si="11"/>
        <v>-2.184627513147906E-4</v>
      </c>
      <c r="AO67" s="40">
        <f t="shared" si="31"/>
        <v>7.3736221968834101E-2</v>
      </c>
      <c r="AP67" s="40">
        <f t="shared" si="32"/>
        <v>0.26643861649563327</v>
      </c>
      <c r="AQ67" s="25">
        <f t="shared" si="12"/>
        <v>2.747257311165098E-4</v>
      </c>
      <c r="AR67" s="25">
        <f t="shared" si="13"/>
        <v>-6.0231744892981672E-3</v>
      </c>
      <c r="AS67" s="25">
        <f t="shared" si="14"/>
        <v>-3.6700216715638153E-3</v>
      </c>
      <c r="AT67" s="28">
        <f t="shared" si="15"/>
        <v>0.36868110984417046</v>
      </c>
      <c r="AU67" s="28">
        <f t="shared" si="16"/>
        <v>5.2556310332492327E-2</v>
      </c>
      <c r="AV67" s="40">
        <f t="shared" si="17"/>
        <v>3.9859002169191853E-2</v>
      </c>
      <c r="AW67" s="25">
        <f t="shared" si="18"/>
        <v>-3.6700216715638153E-3</v>
      </c>
      <c r="AX67" s="28">
        <f t="shared" si="19"/>
        <v>-0.4918655097613957</v>
      </c>
      <c r="AY67" s="25">
        <f t="shared" si="20"/>
        <v>3.215554105129964E-3</v>
      </c>
      <c r="AZ67" s="25">
        <f t="shared" si="21"/>
        <v>4.8968905724014651E-4</v>
      </c>
      <c r="BA67" s="25">
        <f t="shared" si="37"/>
        <v>0.10304158907510169</v>
      </c>
      <c r="BB67" s="25">
        <f t="shared" si="38"/>
        <v>-1.3274828938038606E-3</v>
      </c>
      <c r="BC67" s="25">
        <f t="shared" si="39"/>
        <v>-1.5623399876500861E-3</v>
      </c>
      <c r="BD67" s="39">
        <f t="shared" si="33"/>
        <v>1</v>
      </c>
      <c r="BF67" t="str">
        <f t="shared" si="34"/>
        <v/>
      </c>
      <c r="BG67" t="str">
        <f t="shared" si="35"/>
        <v/>
      </c>
      <c r="BH67">
        <f t="shared" si="40"/>
        <v>1</v>
      </c>
      <c r="BI67" t="str">
        <f t="shared" si="36"/>
        <v/>
      </c>
      <c r="BJ67" s="25">
        <f t="shared" si="22"/>
        <v>-6.0231744892981672E-3</v>
      </c>
    </row>
    <row r="68" spans="1:62">
      <c r="A68" s="1">
        <v>42594</v>
      </c>
      <c r="B68" s="41">
        <f t="shared" si="23"/>
        <v>5</v>
      </c>
      <c r="C68">
        <v>3000.27</v>
      </c>
      <c r="D68">
        <v>3001.84</v>
      </c>
      <c r="E68">
        <v>3005.53</v>
      </c>
      <c r="F68">
        <v>3000.27</v>
      </c>
      <c r="G68">
        <v>3009.52</v>
      </c>
      <c r="H68">
        <v>3017.69</v>
      </c>
      <c r="I68">
        <v>2999.04</v>
      </c>
      <c r="J68">
        <v>1056</v>
      </c>
      <c r="K68">
        <v>930</v>
      </c>
      <c r="L68">
        <v>3009.99</v>
      </c>
      <c r="M68" s="39">
        <v>3011.33</v>
      </c>
      <c r="N68">
        <v>3050.67</v>
      </c>
      <c r="O68">
        <v>3051.05</v>
      </c>
      <c r="P68">
        <v>3004.43</v>
      </c>
      <c r="Q68">
        <v>1500</v>
      </c>
      <c r="R68">
        <v>1325</v>
      </c>
      <c r="S68">
        <f t="shared" si="42"/>
        <v>3007.9289999999996</v>
      </c>
      <c r="T68" t="str">
        <f t="shared" si="49"/>
        <v>熊</v>
      </c>
      <c r="U68">
        <f t="shared" si="47"/>
        <v>3051.05</v>
      </c>
      <c r="V68">
        <f t="shared" si="48"/>
        <v>2999.04</v>
      </c>
      <c r="W68" s="40">
        <f t="shared" si="24"/>
        <v>1.7193556212550695E-2</v>
      </c>
      <c r="X68">
        <f t="shared" si="44"/>
        <v>1500</v>
      </c>
      <c r="Y68">
        <f t="shared" si="45"/>
        <v>930</v>
      </c>
      <c r="Z68" s="25">
        <f t="shared" si="3"/>
        <v>1.7335106507081102E-2</v>
      </c>
      <c r="AA68" s="25">
        <f t="shared" si="25"/>
        <v>-7.8961707676453792E-4</v>
      </c>
      <c r="AB68" s="25">
        <f t="shared" si="26"/>
        <v>-1.2455504365702441E-4</v>
      </c>
      <c r="AC68" s="25">
        <f t="shared" si="27"/>
        <v>1.7069001168893636E-2</v>
      </c>
      <c r="AD68" s="25">
        <f t="shared" si="28"/>
        <v>1.6783509051382556E-2</v>
      </c>
      <c r="AE68" s="25">
        <f t="shared" si="29"/>
        <v>-4.1004716116832529E-4</v>
      </c>
      <c r="AF68" s="25">
        <f t="shared" si="4"/>
        <v>1.6658954007725549E-2</v>
      </c>
      <c r="AG68" s="25">
        <f t="shared" si="30"/>
        <v>1.5869336930961001E-2</v>
      </c>
      <c r="AH68" s="25">
        <f t="shared" si="5"/>
        <v>5.23149371073524E-4</v>
      </c>
      <c r="AI68" s="25">
        <f t="shared" si="6"/>
        <v>1.7516405291265658E-3</v>
      </c>
      <c r="AJ68" s="25">
        <f t="shared" si="7"/>
        <v>0</v>
      </c>
      <c r="AK68" s="25">
        <f t="shared" si="8"/>
        <v>3.0783129874501661E-3</v>
      </c>
      <c r="AL68" s="25">
        <f t="shared" si="9"/>
        <v>6.1994005815708911E-3</v>
      </c>
      <c r="AM68" s="25">
        <f t="shared" si="10"/>
        <v>1.5397927535055986E-2</v>
      </c>
      <c r="AN68" s="25">
        <f t="shared" si="11"/>
        <v>1.561588903265487E-4</v>
      </c>
      <c r="AO68" s="40">
        <f t="shared" si="31"/>
        <v>6.5951742627346502E-2</v>
      </c>
      <c r="AP68" s="40">
        <f t="shared" si="32"/>
        <v>0.19302949061661617</v>
      </c>
      <c r="AQ68" s="25">
        <f t="shared" si="12"/>
        <v>4.4508513818274087E-4</v>
      </c>
      <c r="AR68" s="25">
        <f t="shared" si="13"/>
        <v>1.3424482129948711E-2</v>
      </c>
      <c r="AS68" s="25">
        <f t="shared" si="14"/>
        <v>1.6658954007725549E-2</v>
      </c>
      <c r="AT68" s="28">
        <f t="shared" si="15"/>
        <v>0.56193029490616442</v>
      </c>
      <c r="AU68" s="28">
        <f t="shared" si="16"/>
        <v>0.99184899184898956</v>
      </c>
      <c r="AV68" s="40">
        <f t="shared" si="17"/>
        <v>0.99269371274754648</v>
      </c>
      <c r="AW68" s="25">
        <f t="shared" si="18"/>
        <v>1.6658954007725549E-2</v>
      </c>
      <c r="AX68" s="28">
        <f t="shared" si="19"/>
        <v>0.7821572774466472</v>
      </c>
      <c r="AY68" s="25">
        <f t="shared" si="20"/>
        <v>3.4883601486184364E-3</v>
      </c>
      <c r="AZ68" s="25">
        <f t="shared" si="21"/>
        <v>1.5273372491398892E-2</v>
      </c>
      <c r="BA68" s="25">
        <f t="shared" si="37"/>
        <v>3.9859002169191853E-2</v>
      </c>
      <c r="BB68" s="25">
        <f t="shared" si="38"/>
        <v>-6.0231744892981672E-3</v>
      </c>
      <c r="BC68" s="25">
        <f t="shared" si="39"/>
        <v>-3.6700216715638153E-3</v>
      </c>
      <c r="BD68" s="39">
        <f t="shared" si="33"/>
        <v>1</v>
      </c>
      <c r="BF68" t="str">
        <f t="shared" si="34"/>
        <v/>
      </c>
      <c r="BG68" t="str">
        <f t="shared" si="35"/>
        <v/>
      </c>
      <c r="BH68" t="str">
        <f t="shared" si="40"/>
        <v/>
      </c>
      <c r="BI68">
        <f t="shared" si="36"/>
        <v>1</v>
      </c>
      <c r="BJ68" s="25">
        <f t="shared" si="22"/>
        <v>1.3424482129948711E-2</v>
      </c>
    </row>
    <row r="69" spans="1:62">
      <c r="A69" s="1">
        <v>42597</v>
      </c>
      <c r="B69" s="41">
        <f t="shared" si="23"/>
        <v>1</v>
      </c>
      <c r="C69">
        <v>3056.48</v>
      </c>
      <c r="D69">
        <v>3058.2</v>
      </c>
      <c r="E69">
        <v>3056.91</v>
      </c>
      <c r="F69">
        <v>3067.3</v>
      </c>
      <c r="G69">
        <v>3122.3</v>
      </c>
      <c r="H69">
        <v>3122.65</v>
      </c>
      <c r="I69">
        <v>3053.87</v>
      </c>
      <c r="J69">
        <v>1130</v>
      </c>
      <c r="K69">
        <v>934</v>
      </c>
      <c r="L69">
        <v>3122.3</v>
      </c>
      <c r="M69" s="39">
        <v>3137.09</v>
      </c>
      <c r="N69">
        <v>3125.2</v>
      </c>
      <c r="O69">
        <v>3137.48</v>
      </c>
      <c r="P69">
        <v>3121.5</v>
      </c>
      <c r="Q69">
        <v>1311</v>
      </c>
      <c r="R69">
        <v>1455</v>
      </c>
      <c r="S69">
        <f t="shared" si="42"/>
        <v>3007.7474999999995</v>
      </c>
      <c r="T69" t="str">
        <f t="shared" si="49"/>
        <v>牛</v>
      </c>
      <c r="U69">
        <f t="shared" si="47"/>
        <v>3137.48</v>
      </c>
      <c r="V69">
        <f t="shared" si="48"/>
        <v>3053.87</v>
      </c>
      <c r="W69" s="40">
        <f t="shared" si="24"/>
        <v>2.7010291170239998E-2</v>
      </c>
      <c r="X69">
        <f t="shared" si="44"/>
        <v>1311</v>
      </c>
      <c r="Y69">
        <f t="shared" si="45"/>
        <v>934</v>
      </c>
      <c r="Z69" s="25">
        <f t="shared" si="3"/>
        <v>2.7354996597393121E-2</v>
      </c>
      <c r="AA69" s="25">
        <f t="shared" si="25"/>
        <v>1.9026884071264099E-3</v>
      </c>
      <c r="AB69" s="25">
        <f t="shared" si="26"/>
        <v>-3.92164879514088E-3</v>
      </c>
      <c r="AC69" s="25">
        <f t="shared" si="27"/>
        <v>2.3088642375099149E-2</v>
      </c>
      <c r="AD69" s="25">
        <f t="shared" si="28"/>
        <v>2.6156002902388464E-2</v>
      </c>
      <c r="AE69" s="25">
        <f t="shared" si="29"/>
        <v>-8.5428826785157613E-4</v>
      </c>
      <c r="AF69" s="25">
        <f t="shared" si="4"/>
        <v>2.2234354107247483E-2</v>
      </c>
      <c r="AG69" s="25">
        <f t="shared" si="30"/>
        <v>2.4137042514374114E-2</v>
      </c>
      <c r="AH69" s="25">
        <f t="shared" si="5"/>
        <v>5.6258055870936309E-4</v>
      </c>
      <c r="AI69" s="25">
        <f t="shared" si="6"/>
        <v>1.4067481404237997E-4</v>
      </c>
      <c r="AJ69" s="25">
        <f t="shared" si="7"/>
        <v>3.5337687701321248E-3</v>
      </c>
      <c r="AK69" s="25">
        <f t="shared" si="8"/>
        <v>2.1305982692030004E-2</v>
      </c>
      <c r="AL69" s="25">
        <f t="shared" si="9"/>
        <v>2.2272361529178747E-2</v>
      </c>
      <c r="AM69" s="25">
        <f t="shared" si="10"/>
        <v>5.1062744159312322E-3</v>
      </c>
      <c r="AN69" s="25">
        <f t="shared" si="11"/>
        <v>0</v>
      </c>
      <c r="AO69" s="40">
        <f t="shared" si="31"/>
        <v>3.7947077638850246E-2</v>
      </c>
      <c r="AP69" s="40">
        <f t="shared" si="32"/>
        <v>-4.6525152660654386E-2</v>
      </c>
      <c r="AQ69" s="25">
        <f t="shared" si="12"/>
        <v>4.7257089028098732E-3</v>
      </c>
      <c r="AR69" s="25">
        <f t="shared" si="13"/>
        <v>9.2837141521761972E-4</v>
      </c>
      <c r="AS69" s="25">
        <f t="shared" si="14"/>
        <v>2.2234354107247483E-2</v>
      </c>
      <c r="AT69" s="28">
        <f t="shared" si="15"/>
        <v>0.99491131142774192</v>
      </c>
      <c r="AU69" s="28">
        <f t="shared" si="16"/>
        <v>0.2315394242803388</v>
      </c>
      <c r="AV69" s="40">
        <f t="shared" si="17"/>
        <v>0.85312761631383593</v>
      </c>
      <c r="AW69" s="25">
        <f t="shared" si="18"/>
        <v>2.2234354107247483E-2</v>
      </c>
      <c r="AX69" s="28">
        <f t="shared" si="19"/>
        <v>3.4684846310245564E-2</v>
      </c>
      <c r="AY69" s="25">
        <f t="shared" si="20"/>
        <v>2.2160270959881597E-2</v>
      </c>
      <c r="AZ69" s="25">
        <f t="shared" si="21"/>
        <v>1.1846256207904929E-3</v>
      </c>
      <c r="BA69" s="25">
        <f t="shared" si="37"/>
        <v>0.99269371274754648</v>
      </c>
      <c r="BB69" s="25">
        <f t="shared" si="38"/>
        <v>1.3424482129948711E-2</v>
      </c>
      <c r="BC69" s="25">
        <f t="shared" si="39"/>
        <v>1.6658954007725549E-2</v>
      </c>
      <c r="BD69" s="39">
        <f t="shared" si="33"/>
        <v>0</v>
      </c>
      <c r="BF69" t="str">
        <f t="shared" si="34"/>
        <v/>
      </c>
      <c r="BG69" t="str">
        <f t="shared" si="35"/>
        <v/>
      </c>
      <c r="BH69" t="str">
        <f t="shared" si="40"/>
        <v/>
      </c>
      <c r="BI69" t="str">
        <f t="shared" si="36"/>
        <v/>
      </c>
      <c r="BJ69" s="25" t="str">
        <f t="shared" si="22"/>
        <v/>
      </c>
    </row>
    <row r="70" spans="1:62">
      <c r="A70" s="1">
        <v>42598</v>
      </c>
      <c r="B70" s="41">
        <f t="shared" si="23"/>
        <v>2</v>
      </c>
      <c r="C70">
        <v>3130.53</v>
      </c>
      <c r="D70">
        <v>3131.59</v>
      </c>
      <c r="E70">
        <v>3132.95</v>
      </c>
      <c r="F70">
        <v>3136.21</v>
      </c>
      <c r="G70">
        <v>3108.95</v>
      </c>
      <c r="H70">
        <v>3140.44</v>
      </c>
      <c r="I70">
        <v>3102.06</v>
      </c>
      <c r="J70">
        <v>943</v>
      </c>
      <c r="K70">
        <v>1122</v>
      </c>
      <c r="L70">
        <v>3108.95</v>
      </c>
      <c r="M70" s="39">
        <v>3109.96</v>
      </c>
      <c r="N70">
        <v>3110.04</v>
      </c>
      <c r="O70">
        <v>3119.24</v>
      </c>
      <c r="P70">
        <v>3106.25</v>
      </c>
      <c r="Q70">
        <v>1420</v>
      </c>
      <c r="R70">
        <v>1434</v>
      </c>
      <c r="S70">
        <f t="shared" si="42"/>
        <v>3011.8294999999994</v>
      </c>
      <c r="T70" t="str">
        <f t="shared" si="49"/>
        <v>牛</v>
      </c>
      <c r="U70">
        <f t="shared" si="47"/>
        <v>3140.44</v>
      </c>
      <c r="V70">
        <f t="shared" si="48"/>
        <v>3102.06</v>
      </c>
      <c r="W70" s="40">
        <f t="shared" si="24"/>
        <v>1.2296510564717707E-2</v>
      </c>
      <c r="X70">
        <f t="shared" si="44"/>
        <v>943</v>
      </c>
      <c r="Y70">
        <f t="shared" si="45"/>
        <v>1122</v>
      </c>
      <c r="Z70" s="25">
        <f t="shared" si="3"/>
        <v>1.2259904872337945E-2</v>
      </c>
      <c r="AA70" s="25">
        <f t="shared" si="25"/>
        <v>1.7040381505428169E-3</v>
      </c>
      <c r="AB70" s="25">
        <f t="shared" si="26"/>
        <v>-9.7273296470058411E-3</v>
      </c>
      <c r="AC70" s="25">
        <f t="shared" si="27"/>
        <v>2.5691809177119111E-3</v>
      </c>
      <c r="AD70" s="25">
        <f t="shared" si="28"/>
        <v>3.1605982007767469E-3</v>
      </c>
      <c r="AE70" s="25">
        <f t="shared" si="29"/>
        <v>-9.1359123639409585E-3</v>
      </c>
      <c r="AF70" s="25">
        <f t="shared" si="4"/>
        <v>-6.566731446229151E-3</v>
      </c>
      <c r="AG70" s="25">
        <f t="shared" si="30"/>
        <v>-4.8626932956864306E-3</v>
      </c>
      <c r="AH70" s="25">
        <f t="shared" si="5"/>
        <v>3.3854349968500915E-4</v>
      </c>
      <c r="AI70" s="25">
        <f t="shared" si="6"/>
        <v>7.7273340712132586E-4</v>
      </c>
      <c r="AJ70" s="25">
        <f t="shared" si="7"/>
        <v>1.8127452408731725E-3</v>
      </c>
      <c r="AK70" s="25">
        <f t="shared" si="8"/>
        <v>-6.917270685289364E-3</v>
      </c>
      <c r="AL70" s="25">
        <f t="shared" si="9"/>
        <v>1.2296510564717707E-2</v>
      </c>
      <c r="AM70" s="25">
        <f t="shared" si="10"/>
        <v>4.1731715421989999E-3</v>
      </c>
      <c r="AN70" s="25">
        <f t="shared" si="11"/>
        <v>0</v>
      </c>
      <c r="AO70" s="40">
        <f t="shared" si="31"/>
        <v>0.74179260031266736</v>
      </c>
      <c r="AP70" s="40">
        <f t="shared" si="32"/>
        <v>0.60291818655549267</v>
      </c>
      <c r="AQ70" s="25">
        <f t="shared" si="12"/>
        <v>3.2481576639008556E-4</v>
      </c>
      <c r="AR70" s="25">
        <f t="shared" si="13"/>
        <v>3.5053923906022699E-4</v>
      </c>
      <c r="AS70" s="25">
        <f t="shared" si="14"/>
        <v>-6.566731446229151E-3</v>
      </c>
      <c r="AT70" s="28">
        <f t="shared" si="15"/>
        <v>0.17952058363730727</v>
      </c>
      <c r="AU70" s="28">
        <f t="shared" si="16"/>
        <v>0.29176289453425924</v>
      </c>
      <c r="AV70" s="40">
        <f t="shared" si="17"/>
        <v>0.2079207920792078</v>
      </c>
      <c r="AW70" s="25">
        <f t="shared" si="18"/>
        <v>-6.566731446229151E-3</v>
      </c>
      <c r="AX70" s="28">
        <f t="shared" si="19"/>
        <v>2.8400208441900533E-2</v>
      </c>
      <c r="AY70" s="25">
        <f t="shared" si="20"/>
        <v>2.2186416786515719E-3</v>
      </c>
      <c r="AZ70" s="25">
        <f t="shared" si="21"/>
        <v>1.2193769819639428E-3</v>
      </c>
      <c r="BA70" s="25">
        <f t="shared" si="37"/>
        <v>0.85312761631383593</v>
      </c>
      <c r="BB70" s="25">
        <f t="shared" si="38"/>
        <v>9.2837141521761972E-4</v>
      </c>
      <c r="BC70" s="25">
        <f t="shared" si="39"/>
        <v>2.2234354107247483E-2</v>
      </c>
      <c r="BD70" s="39">
        <f t="shared" si="33"/>
        <v>0</v>
      </c>
      <c r="BF70">
        <f t="shared" si="34"/>
        <v>0</v>
      </c>
      <c r="BG70" t="str">
        <f t="shared" si="35"/>
        <v/>
      </c>
      <c r="BH70" t="str">
        <f t="shared" si="40"/>
        <v/>
      </c>
      <c r="BI70" t="str">
        <f t="shared" si="36"/>
        <v/>
      </c>
      <c r="BJ70" s="25" t="str">
        <f t="shared" si="22"/>
        <v/>
      </c>
    </row>
    <row r="71" spans="1:62">
      <c r="A71" s="1">
        <v>42599</v>
      </c>
      <c r="B71" s="41">
        <f t="shared" si="23"/>
        <v>3</v>
      </c>
      <c r="C71">
        <v>3106.99</v>
      </c>
      <c r="D71">
        <v>3102.79</v>
      </c>
      <c r="E71">
        <v>3100.64</v>
      </c>
      <c r="F71">
        <v>3103.18</v>
      </c>
      <c r="G71">
        <v>3104.08</v>
      </c>
      <c r="H71">
        <v>3114.25</v>
      </c>
      <c r="I71">
        <v>3090.28</v>
      </c>
      <c r="J71">
        <v>947</v>
      </c>
      <c r="K71">
        <v>1110</v>
      </c>
      <c r="L71">
        <v>3104.08</v>
      </c>
      <c r="M71" s="39">
        <v>3102.52</v>
      </c>
      <c r="N71">
        <v>3109.55</v>
      </c>
      <c r="O71">
        <v>3113.57</v>
      </c>
      <c r="P71">
        <v>3101.61</v>
      </c>
      <c r="Q71">
        <v>1423</v>
      </c>
      <c r="R71">
        <v>1310</v>
      </c>
      <c r="S71">
        <f t="shared" si="42"/>
        <v>3015.5014999999994</v>
      </c>
      <c r="T71" t="str">
        <f t="shared" si="49"/>
        <v>牛</v>
      </c>
      <c r="U71">
        <f t="shared" si="47"/>
        <v>3114.25</v>
      </c>
      <c r="V71">
        <f t="shared" si="48"/>
        <v>3090.28</v>
      </c>
      <c r="W71" s="40">
        <f t="shared" si="24"/>
        <v>7.7266510929604043E-3</v>
      </c>
      <c r="X71">
        <f t="shared" ref="X71:X102" si="50">IF(U71=H71,J71,Q71)</f>
        <v>947</v>
      </c>
      <c r="Y71">
        <f t="shared" ref="Y71:Y102" si="51">IF(V71=I71,K71,R71)</f>
        <v>1110</v>
      </c>
      <c r="Z71" s="25">
        <f t="shared" ref="Z71:Z134" si="52">(U71-V71)/(C71)</f>
        <v>7.7148622943748781E-3</v>
      </c>
      <c r="AA71" s="25">
        <f t="shared" si="25"/>
        <v>-9.8117597781837112E-4</v>
      </c>
      <c r="AB71" s="25">
        <f t="shared" si="26"/>
        <v>-1.5103315959481651E-3</v>
      </c>
      <c r="AC71" s="25">
        <f t="shared" si="27"/>
        <v>6.2163194970120935E-3</v>
      </c>
      <c r="AD71" s="25">
        <f t="shared" si="28"/>
        <v>2.333940917117579E-3</v>
      </c>
      <c r="AE71" s="25">
        <f t="shared" si="29"/>
        <v>-5.3927101758426462E-3</v>
      </c>
      <c r="AF71" s="25">
        <f t="shared" ref="AF71:AF134" si="53">LN(N71/C71)</f>
        <v>8.2360932116948499E-4</v>
      </c>
      <c r="AG71" s="25">
        <f t="shared" si="30"/>
        <v>-1.5756665664892912E-4</v>
      </c>
      <c r="AH71" s="25">
        <f t="shared" ref="AH71:AH134" si="54">LN(D71/C71)</f>
        <v>-1.3527051330106882E-3</v>
      </c>
      <c r="AI71" s="25">
        <f t="shared" ref="AI71:AI134" si="55">LN(E71/C71)</f>
        <v>-2.0458700711451948E-3</v>
      </c>
      <c r="AJ71" s="25">
        <f t="shared" ref="AJ71:AJ134" si="56">LN(F71/C71)</f>
        <v>-1.2270197041372175E-3</v>
      </c>
      <c r="AK71" s="25">
        <f t="shared" ref="AK71:AK134" si="57">+LN(G71/C71)</f>
        <v>-9.3703668222185304E-4</v>
      </c>
      <c r="AL71" s="25">
        <f t="shared" ref="AL71:AL134" si="58">LN(H71/I71)</f>
        <v>7.7266510929604043E-3</v>
      </c>
      <c r="AM71" s="25">
        <f t="shared" ref="AM71:AM134" si="59">LN(O71/P71)</f>
        <v>3.8486463023440416E-3</v>
      </c>
      <c r="AN71" s="25">
        <f t="shared" ref="AN71:AN134" si="60">LN(L71/G71)</f>
        <v>0</v>
      </c>
      <c r="AO71" s="40">
        <f t="shared" si="31"/>
        <v>0.69712140175217863</v>
      </c>
      <c r="AP71" s="40">
        <f t="shared" si="32"/>
        <v>0.82436378806841593</v>
      </c>
      <c r="AQ71" s="25">
        <f t="shared" ref="AQ71:AQ134" si="61">LN(M71/L71)</f>
        <v>-5.0269069469621719E-4</v>
      </c>
      <c r="AR71" s="25">
        <f t="shared" ref="AR71:AR134" si="62">LN(N71/L71)</f>
        <v>1.7606460033913684E-3</v>
      </c>
      <c r="AS71" s="25">
        <f t="shared" ref="AS71:AS134" si="63">LN(N71/C71)</f>
        <v>8.2360932116948499E-4</v>
      </c>
      <c r="AT71" s="28">
        <f t="shared" ref="AT71:AT134" si="64">+(G71-I71)/(H71-I71)</f>
        <v>0.57571964956194588</v>
      </c>
      <c r="AU71" s="28">
        <f t="shared" ref="AU71:AU134" si="65">+(N71-P71)/(O71-P71)</f>
        <v>0.66387959866220991</v>
      </c>
      <c r="AV71" s="40">
        <f t="shared" ref="AV71:AV134" si="66">+(N71-V71)/(U71-V71)</f>
        <v>0.8039215686274569</v>
      </c>
      <c r="AW71" s="25">
        <f t="shared" ref="AW71:AW134" si="67">LN(N71/C71)</f>
        <v>8.2360932116948499E-4</v>
      </c>
      <c r="AX71" s="28">
        <f t="shared" ref="AX71:AX134" si="68">(N71-L71)/(U71-V71)</f>
        <v>0.22820191906551107</v>
      </c>
      <c r="AY71" s="25">
        <f t="shared" ref="AY71:AY134" si="69">LN(G71/I71)</f>
        <v>4.4556734936207357E-3</v>
      </c>
      <c r="AZ71" s="25">
        <f t="shared" ref="AZ71:AZ134" si="70">LN(N71/P71)</f>
        <v>2.5566896763537573E-3</v>
      </c>
      <c r="BA71" s="25">
        <f t="shared" si="37"/>
        <v>0.2079207920792078</v>
      </c>
      <c r="BB71" s="25">
        <f t="shared" si="38"/>
        <v>3.5053923906022699E-4</v>
      </c>
      <c r="BC71" s="25">
        <f t="shared" si="39"/>
        <v>-6.566731446229151E-3</v>
      </c>
      <c r="BD71" s="39">
        <f t="shared" si="33"/>
        <v>0</v>
      </c>
      <c r="BF71" t="str">
        <f t="shared" si="34"/>
        <v/>
      </c>
      <c r="BG71">
        <f t="shared" si="35"/>
        <v>0.5</v>
      </c>
      <c r="BH71" t="str">
        <f t="shared" si="40"/>
        <v/>
      </c>
      <c r="BI71" t="str">
        <f t="shared" si="36"/>
        <v/>
      </c>
      <c r="BJ71" s="25">
        <f t="shared" ref="BJ71:BJ134" si="71">IF(MAX(BE71:BI71)=0,"",MAX(BE71:BI71)*AR71)</f>
        <v>8.803230016956842E-4</v>
      </c>
    </row>
    <row r="72" spans="1:62">
      <c r="A72" s="1">
        <v>42600</v>
      </c>
      <c r="B72" s="41">
        <f t="shared" ref="B72:B137" si="72">WEEKDAY(A72,2)</f>
        <v>4</v>
      </c>
      <c r="C72">
        <v>3107.75</v>
      </c>
      <c r="D72">
        <v>3108.8</v>
      </c>
      <c r="E72">
        <v>3115.35</v>
      </c>
      <c r="F72">
        <v>3117.75</v>
      </c>
      <c r="G72">
        <v>3122.16</v>
      </c>
      <c r="H72">
        <v>3125.44</v>
      </c>
      <c r="I72">
        <v>3105.53</v>
      </c>
      <c r="J72">
        <v>947</v>
      </c>
      <c r="K72">
        <v>1038</v>
      </c>
      <c r="L72">
        <v>3122.16</v>
      </c>
      <c r="M72" s="39">
        <v>3121.9</v>
      </c>
      <c r="N72">
        <v>3104.11</v>
      </c>
      <c r="O72">
        <v>3125.17</v>
      </c>
      <c r="P72">
        <v>3093.35</v>
      </c>
      <c r="Q72">
        <v>1302</v>
      </c>
      <c r="R72">
        <v>1425</v>
      </c>
      <c r="S72">
        <f t="shared" si="42"/>
        <v>3019.5839999999998</v>
      </c>
      <c r="T72" t="str">
        <f t="shared" si="49"/>
        <v>牛</v>
      </c>
      <c r="U72">
        <f t="shared" si="47"/>
        <v>3125.44</v>
      </c>
      <c r="V72">
        <f t="shared" si="48"/>
        <v>3093.35</v>
      </c>
      <c r="W72" s="40">
        <f t="shared" ref="W72:W132" si="73">LN(U72/V72)</f>
        <v>1.0320427230456125E-2</v>
      </c>
      <c r="X72">
        <f t="shared" si="50"/>
        <v>947</v>
      </c>
      <c r="Y72">
        <f t="shared" si="51"/>
        <v>1425</v>
      </c>
      <c r="Z72" s="25">
        <f t="shared" si="52"/>
        <v>1.0325798407207834E-2</v>
      </c>
      <c r="AA72" s="25">
        <f t="shared" ref="AA72:AA135" si="74">LN(C72/N71)</f>
        <v>-5.7902949842900738E-4</v>
      </c>
      <c r="AB72" s="25">
        <f t="shared" ref="AB72:AB135" si="75">LN(N72/U72)</f>
        <v>-6.8480334395891211E-3</v>
      </c>
      <c r="AC72" s="25">
        <f t="shared" ref="AC72:AC135" si="76">LN(N72/V72)</f>
        <v>3.4723937908669894E-3</v>
      </c>
      <c r="AD72" s="25">
        <f t="shared" ref="AD72:AD135" si="77">LN(U72/C72)</f>
        <v>5.6760815872873823E-3</v>
      </c>
      <c r="AE72" s="25">
        <f t="shared" ref="AE72:AE135" si="78">LN(V72/C72)</f>
        <v>-4.6443456431686609E-3</v>
      </c>
      <c r="AF72" s="25">
        <f t="shared" si="53"/>
        <v>-1.1719518523016996E-3</v>
      </c>
      <c r="AG72" s="25">
        <f t="shared" ref="AG72:AG135" si="79">LN(N72/N71)</f>
        <v>-1.7509813507307732E-3</v>
      </c>
      <c r="AH72" s="25">
        <f t="shared" si="54"/>
        <v>3.3780795135087739E-4</v>
      </c>
      <c r="AI72" s="25">
        <f t="shared" si="55"/>
        <v>2.4425137884290711E-3</v>
      </c>
      <c r="AJ72" s="25">
        <f t="shared" si="56"/>
        <v>3.2125961290316368E-3</v>
      </c>
      <c r="AK72" s="25">
        <f t="shared" si="57"/>
        <v>4.6260782895884015E-3</v>
      </c>
      <c r="AL72" s="25">
        <f t="shared" si="58"/>
        <v>6.390680026266477E-3</v>
      </c>
      <c r="AM72" s="25">
        <f t="shared" si="59"/>
        <v>1.0234035662219457E-2</v>
      </c>
      <c r="AN72" s="25">
        <f t="shared" si="60"/>
        <v>0</v>
      </c>
      <c r="AO72" s="40">
        <f t="shared" ref="AO72:AO135" si="80">(C72-I72)/(H72-I72)</f>
        <v>0.11150175791058846</v>
      </c>
      <c r="AP72" s="40">
        <f t="shared" ref="AP72:AP135" si="81">(N71-I72)/(H72-I72)</f>
        <v>0.20190858864892069</v>
      </c>
      <c r="AQ72" s="25">
        <f t="shared" si="61"/>
        <v>-8.3279148550830193E-5</v>
      </c>
      <c r="AR72" s="25">
        <f t="shared" si="62"/>
        <v>-5.7980301418901004E-3</v>
      </c>
      <c r="AS72" s="25">
        <f t="shared" si="63"/>
        <v>-1.1719518523016996E-3</v>
      </c>
      <c r="AT72" s="28">
        <f t="shared" si="64"/>
        <v>0.83525866398793447</v>
      </c>
      <c r="AU72" s="28">
        <f t="shared" si="65"/>
        <v>0.33815210559397119</v>
      </c>
      <c r="AV72" s="40">
        <f t="shared" si="66"/>
        <v>0.33530694920536519</v>
      </c>
      <c r="AW72" s="25">
        <f t="shared" si="67"/>
        <v>-1.1719518523016996E-3</v>
      </c>
      <c r="AX72" s="28">
        <f t="shared" si="68"/>
        <v>-0.56248052352756761</v>
      </c>
      <c r="AY72" s="25">
        <f t="shared" si="69"/>
        <v>5.3406767285675647E-3</v>
      </c>
      <c r="AZ72" s="25">
        <f t="shared" si="70"/>
        <v>3.4723937908669894E-3</v>
      </c>
      <c r="BA72" s="25">
        <f t="shared" si="37"/>
        <v>0.8039215686274569</v>
      </c>
      <c r="BB72" s="25">
        <f t="shared" si="38"/>
        <v>1.7606460033913684E-3</v>
      </c>
      <c r="BC72" s="25">
        <f t="shared" si="39"/>
        <v>8.2360932116948499E-4</v>
      </c>
      <c r="BD72" s="39">
        <f t="shared" ref="BD72:BD135" si="82">IF(AR71&lt;0,1,0)</f>
        <v>0</v>
      </c>
      <c r="BF72" t="str">
        <f t="shared" ref="BF72:BF135" si="83">IF(B72=2,IF(AV71&lt;0.226,IF(AND(ABS(AA72)&lt;0.03,AO72&lt;0.8),IF(AND(AT72&lt;0.5 &amp; Q71&lt;14),2,1),0),IF(AV71&lt;0.8,IF(AND(AT72&gt;0.2,AK72&gt;-0.03,AA72&gt;-0.01),1,0),0)),"")</f>
        <v/>
      </c>
      <c r="BG72" t="str">
        <f t="shared" ref="BG72:BG135" si="84">IF(B72=3,IF(AV71&lt;0.85,IF(AND(K72&gt;942,AT72&gt;0.9),0.25,1)*IF(AR71&lt;-0.004,1,0.5),0),"")</f>
        <v/>
      </c>
      <c r="BH72">
        <f t="shared" si="40"/>
        <v>0</v>
      </c>
      <c r="BI72" t="str">
        <f t="shared" ref="BI72:BI135" si="85">IF(B72=5,IF(AV71&lt;0.4,IF(AQ72&gt; -0.004,1,0),IF(AV71&lt;0.95,IF(AND(AO72&lt;0.85,AT72&lt;0.95,AQ72&gt;0,K72&lt;1115),0.5,0),0)),"")</f>
        <v/>
      </c>
      <c r="BJ72" s="25" t="str">
        <f t="shared" si="71"/>
        <v/>
      </c>
    </row>
    <row r="73" spans="1:62">
      <c r="A73" s="1">
        <v>42601</v>
      </c>
      <c r="B73" s="41">
        <f t="shared" si="72"/>
        <v>5</v>
      </c>
      <c r="C73">
        <v>3100.39</v>
      </c>
      <c r="D73">
        <v>3100.72</v>
      </c>
      <c r="E73">
        <v>3102.23</v>
      </c>
      <c r="F73">
        <v>3102.81</v>
      </c>
      <c r="G73">
        <v>3090.07</v>
      </c>
      <c r="H73">
        <v>3105.46</v>
      </c>
      <c r="I73">
        <v>3082.77</v>
      </c>
      <c r="J73">
        <v>938</v>
      </c>
      <c r="K73">
        <v>1123</v>
      </c>
      <c r="L73">
        <v>3090.07</v>
      </c>
      <c r="M73" s="39">
        <v>3092.37</v>
      </c>
      <c r="N73">
        <v>3108.1</v>
      </c>
      <c r="O73">
        <v>3113.34</v>
      </c>
      <c r="P73">
        <v>3089.03</v>
      </c>
      <c r="Q73">
        <v>1424</v>
      </c>
      <c r="R73">
        <v>1305</v>
      </c>
      <c r="S73">
        <f t="shared" si="42"/>
        <v>3022.8389999999995</v>
      </c>
      <c r="T73" t="str">
        <f t="shared" si="49"/>
        <v>牛</v>
      </c>
      <c r="U73">
        <f t="shared" si="47"/>
        <v>3113.34</v>
      </c>
      <c r="V73">
        <f t="shared" si="48"/>
        <v>3082.77</v>
      </c>
      <c r="W73" s="40">
        <f t="shared" si="73"/>
        <v>9.8675614366226742E-3</v>
      </c>
      <c r="X73">
        <f t="shared" si="50"/>
        <v>1424</v>
      </c>
      <c r="Y73">
        <f t="shared" si="51"/>
        <v>1123</v>
      </c>
      <c r="Z73" s="25">
        <f t="shared" si="52"/>
        <v>9.860049864694494E-3</v>
      </c>
      <c r="AA73" s="25">
        <f t="shared" si="74"/>
        <v>-1.1991298076406078E-3</v>
      </c>
      <c r="AB73" s="25">
        <f t="shared" si="75"/>
        <v>-1.6844978780013009E-3</v>
      </c>
      <c r="AC73" s="25">
        <f t="shared" si="76"/>
        <v>8.1830635586213549E-3</v>
      </c>
      <c r="AD73" s="25">
        <f t="shared" si="77"/>
        <v>4.1681948682265749E-3</v>
      </c>
      <c r="AE73" s="25">
        <f t="shared" si="78"/>
        <v>-5.6993665683960203E-3</v>
      </c>
      <c r="AF73" s="25">
        <f t="shared" si="53"/>
        <v>2.4836969902252873E-3</v>
      </c>
      <c r="AG73" s="25">
        <f t="shared" si="79"/>
        <v>1.2845671825847756E-3</v>
      </c>
      <c r="AH73" s="25">
        <f t="shared" si="54"/>
        <v>1.0643255814250991E-4</v>
      </c>
      <c r="AI73" s="25">
        <f t="shared" si="55"/>
        <v>5.9329768838773354E-4</v>
      </c>
      <c r="AJ73" s="25">
        <f t="shared" si="56"/>
        <v>7.8024249508973147E-4</v>
      </c>
      <c r="AK73" s="25">
        <f t="shared" si="57"/>
        <v>-3.334165655000085E-3</v>
      </c>
      <c r="AL73" s="25">
        <f t="shared" si="58"/>
        <v>7.3333090993875786E-3</v>
      </c>
      <c r="AM73" s="25">
        <f t="shared" si="59"/>
        <v>7.8389791278198756E-3</v>
      </c>
      <c r="AN73" s="25">
        <f t="shared" si="60"/>
        <v>0</v>
      </c>
      <c r="AO73" s="40">
        <f t="shared" si="80"/>
        <v>0.77655354781841557</v>
      </c>
      <c r="AP73" s="40">
        <f t="shared" si="81"/>
        <v>0.94050242397532369</v>
      </c>
      <c r="AQ73" s="25">
        <f t="shared" si="61"/>
        <v>7.4404283943118601E-4</v>
      </c>
      <c r="AR73" s="25">
        <f t="shared" si="62"/>
        <v>5.8178626452253402E-3</v>
      </c>
      <c r="AS73" s="25">
        <f t="shared" si="63"/>
        <v>2.4836969902252873E-3</v>
      </c>
      <c r="AT73" s="28">
        <f t="shared" si="64"/>
        <v>0.32172763331864984</v>
      </c>
      <c r="AU73" s="28">
        <f t="shared" si="65"/>
        <v>0.78445084327436243</v>
      </c>
      <c r="AV73" s="40">
        <f t="shared" si="66"/>
        <v>0.82859012103368634</v>
      </c>
      <c r="AW73" s="25">
        <f t="shared" si="67"/>
        <v>2.4836969902252873E-3</v>
      </c>
      <c r="AX73" s="28">
        <f t="shared" si="68"/>
        <v>0.58979391560352135</v>
      </c>
      <c r="AY73" s="25">
        <f t="shared" si="69"/>
        <v>2.3652009133959258E-3</v>
      </c>
      <c r="AZ73" s="25">
        <f t="shared" si="70"/>
        <v>6.1544812498185494E-3</v>
      </c>
      <c r="BA73" s="25">
        <f t="shared" ref="BA73:BA136" si="86">AV72</f>
        <v>0.33530694920536519</v>
      </c>
      <c r="BB73" s="25">
        <f t="shared" ref="BB73:BB136" si="87">AR72</f>
        <v>-5.7980301418901004E-3</v>
      </c>
      <c r="BC73" s="25">
        <f t="shared" ref="BC73:BC136" si="88">AS72</f>
        <v>-1.1719518523016996E-3</v>
      </c>
      <c r="BD73" s="39">
        <f t="shared" si="82"/>
        <v>1</v>
      </c>
      <c r="BF73" t="str">
        <f t="shared" si="83"/>
        <v/>
      </c>
      <c r="BG73" t="str">
        <f t="shared" si="84"/>
        <v/>
      </c>
      <c r="BH73" t="str">
        <f t="shared" ref="BH73:BH136" si="89">IF(B73=4,IF(AV72&lt;0.6,IF(AQ73&gt;=0,IF(K73&lt;1018,2,1),0),IF(AV72&gt;0.85,IF(AQ73&lt;=0,-0.5,0),0)),"")</f>
        <v/>
      </c>
      <c r="BI73">
        <f t="shared" si="85"/>
        <v>1</v>
      </c>
      <c r="BJ73" s="25">
        <f t="shared" si="71"/>
        <v>5.8178626452253402E-3</v>
      </c>
    </row>
    <row r="74" spans="1:62">
      <c r="A74" s="1">
        <v>42604</v>
      </c>
      <c r="B74" s="41">
        <f t="shared" si="72"/>
        <v>1</v>
      </c>
      <c r="C74">
        <v>3107.38</v>
      </c>
      <c r="D74">
        <v>3107.08</v>
      </c>
      <c r="E74">
        <v>3112.24</v>
      </c>
      <c r="F74">
        <v>3106.23</v>
      </c>
      <c r="G74">
        <v>3088.37</v>
      </c>
      <c r="H74">
        <v>3112.74</v>
      </c>
      <c r="I74">
        <v>3085.98</v>
      </c>
      <c r="J74">
        <v>935</v>
      </c>
      <c r="K74">
        <v>1125</v>
      </c>
      <c r="L74">
        <v>3088.37</v>
      </c>
      <c r="M74" s="39">
        <v>3091.09</v>
      </c>
      <c r="N74">
        <v>3084.8</v>
      </c>
      <c r="O74">
        <v>3104.37</v>
      </c>
      <c r="P74">
        <v>3083.59</v>
      </c>
      <c r="Q74">
        <v>1356</v>
      </c>
      <c r="R74">
        <v>1456</v>
      </c>
      <c r="S74">
        <f t="shared" si="42"/>
        <v>3027.6030000000001</v>
      </c>
      <c r="T74" t="str">
        <f t="shared" si="49"/>
        <v>牛</v>
      </c>
      <c r="U74">
        <f t="shared" si="47"/>
        <v>3112.74</v>
      </c>
      <c r="V74">
        <f t="shared" si="48"/>
        <v>3083.59</v>
      </c>
      <c r="W74" s="40">
        <f t="shared" si="73"/>
        <v>9.4088646169174037E-3</v>
      </c>
      <c r="X74">
        <f t="shared" si="50"/>
        <v>935</v>
      </c>
      <c r="Y74">
        <f t="shared" si="51"/>
        <v>1456</v>
      </c>
      <c r="Z74" s="25">
        <f t="shared" si="52"/>
        <v>9.3808932283787737E-3</v>
      </c>
      <c r="AA74" s="25">
        <f t="shared" si="74"/>
        <v>-2.3167961387384506E-4</v>
      </c>
      <c r="AB74" s="25">
        <f t="shared" si="75"/>
        <v>-9.0165418177689718E-3</v>
      </c>
      <c r="AC74" s="25">
        <f t="shared" si="76"/>
        <v>3.92322799148475E-4</v>
      </c>
      <c r="AD74" s="25">
        <f t="shared" si="77"/>
        <v>1.723439845761547E-3</v>
      </c>
      <c r="AE74" s="25">
        <f t="shared" si="78"/>
        <v>-7.6854247711560441E-3</v>
      </c>
      <c r="AF74" s="25">
        <f t="shared" si="53"/>
        <v>-7.2931019720074691E-3</v>
      </c>
      <c r="AG74" s="25">
        <f t="shared" si="79"/>
        <v>-7.524781585881316E-3</v>
      </c>
      <c r="AH74" s="25">
        <f t="shared" si="54"/>
        <v>-9.6549016401459021E-5</v>
      </c>
      <c r="AI74" s="25">
        <f t="shared" si="55"/>
        <v>1.5627967590125941E-3</v>
      </c>
      <c r="AJ74" s="25">
        <f t="shared" si="56"/>
        <v>-3.70155195813955E-4</v>
      </c>
      <c r="AK74" s="25">
        <f t="shared" si="57"/>
        <v>-6.1364837683988756E-3</v>
      </c>
      <c r="AL74" s="25">
        <f t="shared" si="58"/>
        <v>8.6340942132902242E-3</v>
      </c>
      <c r="AM74" s="25">
        <f t="shared" si="59"/>
        <v>6.7162936130807519E-3</v>
      </c>
      <c r="AN74" s="25">
        <f t="shared" si="60"/>
        <v>0</v>
      </c>
      <c r="AO74" s="40">
        <f t="shared" si="80"/>
        <v>0.79970104633782813</v>
      </c>
      <c r="AP74" s="40">
        <f t="shared" si="81"/>
        <v>0.82660687593423343</v>
      </c>
      <c r="AQ74" s="25">
        <f t="shared" si="61"/>
        <v>8.8033587907846377E-4</v>
      </c>
      <c r="AR74" s="25">
        <f t="shared" si="62"/>
        <v>-1.1566182036085507E-3</v>
      </c>
      <c r="AS74" s="25">
        <f t="shared" si="63"/>
        <v>-7.2931019720074691E-3</v>
      </c>
      <c r="AT74" s="28">
        <f t="shared" si="64"/>
        <v>8.9312406576976602E-2</v>
      </c>
      <c r="AU74" s="28">
        <f t="shared" si="65"/>
        <v>5.822906641001209E-2</v>
      </c>
      <c r="AV74" s="40">
        <f t="shared" si="66"/>
        <v>4.1509433962265918E-2</v>
      </c>
      <c r="AW74" s="25">
        <f t="shared" si="67"/>
        <v>-7.2931019720074691E-3</v>
      </c>
      <c r="AX74" s="28">
        <f t="shared" si="68"/>
        <v>-0.12246998284733288</v>
      </c>
      <c r="AY74" s="25">
        <f t="shared" si="69"/>
        <v>7.7417059912971949E-4</v>
      </c>
      <c r="AZ74" s="25">
        <f t="shared" si="70"/>
        <v>3.92322799148475E-4</v>
      </c>
      <c r="BA74" s="25">
        <f t="shared" si="86"/>
        <v>0.82859012103368634</v>
      </c>
      <c r="BB74" s="25">
        <f t="shared" si="87"/>
        <v>5.8178626452253402E-3</v>
      </c>
      <c r="BC74" s="25">
        <f t="shared" si="88"/>
        <v>2.4836969902252873E-3</v>
      </c>
      <c r="BD74" s="39">
        <f t="shared" si="82"/>
        <v>0</v>
      </c>
      <c r="BF74" t="str">
        <f t="shared" si="83"/>
        <v/>
      </c>
      <c r="BG74" t="str">
        <f t="shared" si="84"/>
        <v/>
      </c>
      <c r="BH74" t="str">
        <f t="shared" si="89"/>
        <v/>
      </c>
      <c r="BI74" t="str">
        <f t="shared" si="85"/>
        <v/>
      </c>
      <c r="BJ74" s="25" t="str">
        <f t="shared" si="71"/>
        <v/>
      </c>
    </row>
    <row r="75" spans="1:62">
      <c r="A75" s="1">
        <v>42605</v>
      </c>
      <c r="B75" s="41">
        <f t="shared" si="72"/>
        <v>2</v>
      </c>
      <c r="C75">
        <v>3081.57</v>
      </c>
      <c r="D75">
        <v>3084.1</v>
      </c>
      <c r="E75">
        <v>3087.19</v>
      </c>
      <c r="F75">
        <v>3090.94</v>
      </c>
      <c r="G75">
        <v>3091.5</v>
      </c>
      <c r="H75">
        <v>3101.11</v>
      </c>
      <c r="I75">
        <v>3081.57</v>
      </c>
      <c r="J75">
        <v>1107</v>
      </c>
      <c r="K75">
        <v>931</v>
      </c>
      <c r="L75">
        <v>3091.74</v>
      </c>
      <c r="M75">
        <v>3093.45</v>
      </c>
      <c r="N75">
        <v>3089.71</v>
      </c>
      <c r="O75">
        <v>3095.06</v>
      </c>
      <c r="P75">
        <v>3073.53</v>
      </c>
      <c r="Q75">
        <v>1308</v>
      </c>
      <c r="R75">
        <v>1443</v>
      </c>
      <c r="S75">
        <f t="shared" si="42"/>
        <v>3031.0515</v>
      </c>
      <c r="T75" t="str">
        <f t="shared" si="49"/>
        <v>牛</v>
      </c>
      <c r="U75">
        <f t="shared" si="47"/>
        <v>3101.11</v>
      </c>
      <c r="V75">
        <f t="shared" si="48"/>
        <v>3073.53</v>
      </c>
      <c r="W75" s="40">
        <f t="shared" si="73"/>
        <v>8.9333737411833071E-3</v>
      </c>
      <c r="X75">
        <f t="shared" si="50"/>
        <v>1107</v>
      </c>
      <c r="Y75">
        <f t="shared" si="51"/>
        <v>1443</v>
      </c>
      <c r="Z75" s="25">
        <f t="shared" si="52"/>
        <v>8.9499832877396671E-3</v>
      </c>
      <c r="AA75" s="25">
        <f t="shared" si="74"/>
        <v>-1.0476180622996437E-3</v>
      </c>
      <c r="AB75" s="25">
        <f t="shared" si="75"/>
        <v>-3.6828765447543066E-3</v>
      </c>
      <c r="AC75" s="25">
        <f t="shared" si="76"/>
        <v>5.2504971964290759E-3</v>
      </c>
      <c r="AD75" s="25">
        <f t="shared" si="77"/>
        <v>6.3209045456392695E-3</v>
      </c>
      <c r="AE75" s="25">
        <f t="shared" si="78"/>
        <v>-2.6124691955439283E-3</v>
      </c>
      <c r="AF75" s="25">
        <f t="shared" si="53"/>
        <v>2.6380280008851905E-3</v>
      </c>
      <c r="AG75" s="25">
        <f t="shared" si="79"/>
        <v>1.5904099385854445E-3</v>
      </c>
      <c r="AH75" s="25">
        <f t="shared" si="54"/>
        <v>8.2067322513117592E-4</v>
      </c>
      <c r="AI75" s="25">
        <f t="shared" si="55"/>
        <v>1.8220846831009602E-3</v>
      </c>
      <c r="AJ75" s="25">
        <f t="shared" si="56"/>
        <v>3.0360443960012885E-3</v>
      </c>
      <c r="AK75" s="25">
        <f t="shared" si="57"/>
        <v>3.2172026446965962E-3</v>
      </c>
      <c r="AL75" s="25">
        <f t="shared" si="58"/>
        <v>6.3209045456392695E-3</v>
      </c>
      <c r="AM75" s="25">
        <f t="shared" si="59"/>
        <v>6.9805538790290861E-3</v>
      </c>
      <c r="AN75" s="25">
        <f t="shared" si="60"/>
        <v>7.762920414547701E-5</v>
      </c>
      <c r="AO75" s="40">
        <f t="shared" si="80"/>
        <v>0</v>
      </c>
      <c r="AP75" s="40">
        <f t="shared" si="81"/>
        <v>0.16530194472876275</v>
      </c>
      <c r="AQ75" s="25">
        <f t="shared" si="61"/>
        <v>5.5293371539675759E-4</v>
      </c>
      <c r="AR75" s="25">
        <f t="shared" si="62"/>
        <v>-6.5680384795693153E-4</v>
      </c>
      <c r="AS75" s="25">
        <f t="shared" si="63"/>
        <v>2.6380280008851905E-3</v>
      </c>
      <c r="AT75" s="28">
        <f t="shared" si="64"/>
        <v>0.5081883316274235</v>
      </c>
      <c r="AU75" s="28">
        <f t="shared" si="65"/>
        <v>0.75150952159777185</v>
      </c>
      <c r="AV75" s="40">
        <f t="shared" si="66"/>
        <v>0.58665699782450609</v>
      </c>
      <c r="AW75" s="25">
        <f t="shared" si="67"/>
        <v>2.6380280008851905E-3</v>
      </c>
      <c r="AX75" s="28">
        <f t="shared" si="68"/>
        <v>-7.3604060913696548E-2</v>
      </c>
      <c r="AY75" s="25">
        <f t="shared" si="69"/>
        <v>3.2172026446965962E-3</v>
      </c>
      <c r="AZ75" s="25">
        <f t="shared" si="70"/>
        <v>5.2504971964290759E-3</v>
      </c>
      <c r="BA75" s="25">
        <f t="shared" si="86"/>
        <v>4.1509433962265918E-2</v>
      </c>
      <c r="BB75" s="25">
        <f t="shared" si="87"/>
        <v>-1.1566182036085507E-3</v>
      </c>
      <c r="BC75" s="25">
        <f t="shared" si="88"/>
        <v>-7.2931019720074691E-3</v>
      </c>
      <c r="BD75" s="39">
        <f t="shared" si="82"/>
        <v>1</v>
      </c>
      <c r="BF75">
        <f t="shared" si="83"/>
        <v>1</v>
      </c>
      <c r="BG75" t="str">
        <f t="shared" si="84"/>
        <v/>
      </c>
      <c r="BH75" t="str">
        <f t="shared" si="89"/>
        <v/>
      </c>
      <c r="BI75" t="str">
        <f t="shared" si="85"/>
        <v/>
      </c>
      <c r="BJ75" s="25">
        <f t="shared" si="71"/>
        <v>-6.5680384795693153E-4</v>
      </c>
    </row>
    <row r="76" spans="1:62">
      <c r="A76" s="1">
        <v>42606</v>
      </c>
      <c r="B76" s="41">
        <f t="shared" si="72"/>
        <v>3</v>
      </c>
      <c r="C76">
        <v>3092.02</v>
      </c>
      <c r="D76">
        <v>3093.86</v>
      </c>
      <c r="E76">
        <v>3091.09</v>
      </c>
      <c r="F76">
        <v>3088.58</v>
      </c>
      <c r="G76">
        <v>3088.88</v>
      </c>
      <c r="H76">
        <v>3097.15</v>
      </c>
      <c r="I76">
        <v>3079.71</v>
      </c>
      <c r="J76">
        <v>954</v>
      </c>
      <c r="K76">
        <v>1057</v>
      </c>
      <c r="L76">
        <v>3089.77</v>
      </c>
      <c r="M76">
        <v>3089.98</v>
      </c>
      <c r="N76">
        <v>3085.88</v>
      </c>
      <c r="O76">
        <v>3095.19</v>
      </c>
      <c r="P76">
        <v>3079.55</v>
      </c>
      <c r="Q76">
        <v>1340</v>
      </c>
      <c r="R76">
        <v>1451</v>
      </c>
      <c r="S76">
        <f t="shared" si="42"/>
        <v>3033.0284999999999</v>
      </c>
      <c r="T76" t="str">
        <f t="shared" si="49"/>
        <v>牛</v>
      </c>
      <c r="U76">
        <f t="shared" si="47"/>
        <v>3097.15</v>
      </c>
      <c r="V76">
        <f t="shared" si="48"/>
        <v>3079.55</v>
      </c>
      <c r="W76" s="40">
        <f t="shared" si="73"/>
        <v>5.6988513713701104E-3</v>
      </c>
      <c r="X76">
        <f t="shared" si="50"/>
        <v>954</v>
      </c>
      <c r="Y76">
        <f t="shared" si="51"/>
        <v>1451</v>
      </c>
      <c r="Z76" s="25">
        <f t="shared" si="52"/>
        <v>5.6920718494705433E-3</v>
      </c>
      <c r="AA76" s="25">
        <f t="shared" si="74"/>
        <v>7.473636368852157E-4</v>
      </c>
      <c r="AB76" s="25">
        <f t="shared" si="75"/>
        <v>-3.6454658900179618E-3</v>
      </c>
      <c r="AC76" s="25">
        <f t="shared" si="76"/>
        <v>2.0533854813520767E-3</v>
      </c>
      <c r="AD76" s="25">
        <f t="shared" si="77"/>
        <v>1.6577347769753373E-3</v>
      </c>
      <c r="AE76" s="25">
        <f t="shared" si="78"/>
        <v>-4.0411165943947799E-3</v>
      </c>
      <c r="AF76" s="25">
        <f t="shared" si="53"/>
        <v>-1.9877311130426889E-3</v>
      </c>
      <c r="AG76" s="25">
        <f t="shared" si="79"/>
        <v>-1.2403674761573657E-3</v>
      </c>
      <c r="AH76" s="25">
        <f t="shared" si="54"/>
        <v>5.9490324877511079E-4</v>
      </c>
      <c r="AI76" s="25">
        <f t="shared" si="55"/>
        <v>-3.0081949278370866E-4</v>
      </c>
      <c r="AJ76" s="25">
        <f t="shared" si="56"/>
        <v>-1.1131606495215051E-3</v>
      </c>
      <c r="AK76" s="25">
        <f t="shared" si="57"/>
        <v>-1.0160333511704301E-3</v>
      </c>
      <c r="AL76" s="25">
        <f t="shared" si="58"/>
        <v>5.6468970781478854E-3</v>
      </c>
      <c r="AM76" s="25">
        <f t="shared" si="59"/>
        <v>5.0658111747872376E-3</v>
      </c>
      <c r="AN76" s="25">
        <f t="shared" si="60"/>
        <v>2.8808882398432222E-4</v>
      </c>
      <c r="AO76" s="40">
        <f t="shared" si="80"/>
        <v>0.70584862385320568</v>
      </c>
      <c r="AP76" s="40">
        <f t="shared" si="81"/>
        <v>0.57339449541284226</v>
      </c>
      <c r="AQ76" s="25">
        <f t="shared" si="61"/>
        <v>6.7963914423897997E-5</v>
      </c>
      <c r="AR76" s="25">
        <f t="shared" si="62"/>
        <v>-1.2597865858565416E-3</v>
      </c>
      <c r="AS76" s="25">
        <f t="shared" si="63"/>
        <v>-1.9877311130426889E-3</v>
      </c>
      <c r="AT76" s="28">
        <f t="shared" si="64"/>
        <v>0.52580275229358053</v>
      </c>
      <c r="AU76" s="28">
        <f t="shared" si="65"/>
        <v>0.40473145780051017</v>
      </c>
      <c r="AV76" s="40">
        <f t="shared" si="66"/>
        <v>0.35965909090908865</v>
      </c>
      <c r="AW76" s="25">
        <f t="shared" si="67"/>
        <v>-1.9877311130426889E-3</v>
      </c>
      <c r="AX76" s="28">
        <f t="shared" si="68"/>
        <v>-0.22102272727272118</v>
      </c>
      <c r="AY76" s="25">
        <f t="shared" si="69"/>
        <v>2.9731289500021228E-3</v>
      </c>
      <c r="AZ76" s="25">
        <f t="shared" si="70"/>
        <v>2.0533854813520767E-3</v>
      </c>
      <c r="BA76" s="25">
        <f t="shared" si="86"/>
        <v>0.58665699782450609</v>
      </c>
      <c r="BB76" s="25">
        <f t="shared" si="87"/>
        <v>-6.5680384795693153E-4</v>
      </c>
      <c r="BC76" s="25">
        <f t="shared" si="88"/>
        <v>2.6380280008851905E-3</v>
      </c>
      <c r="BD76" s="39">
        <f t="shared" si="82"/>
        <v>1</v>
      </c>
      <c r="BF76" t="str">
        <f t="shared" si="83"/>
        <v/>
      </c>
      <c r="BG76">
        <f t="shared" si="84"/>
        <v>0.5</v>
      </c>
      <c r="BH76" t="str">
        <f t="shared" si="89"/>
        <v/>
      </c>
      <c r="BI76" t="str">
        <f t="shared" si="85"/>
        <v/>
      </c>
      <c r="BJ76" s="25">
        <f t="shared" si="71"/>
        <v>-6.298932929282708E-4</v>
      </c>
    </row>
    <row r="77" spans="1:62">
      <c r="A77" s="1">
        <v>42607</v>
      </c>
      <c r="B77" s="41">
        <f t="shared" si="72"/>
        <v>4</v>
      </c>
      <c r="C77">
        <v>3073.44</v>
      </c>
      <c r="D77">
        <v>3065.68</v>
      </c>
      <c r="E77">
        <v>3062.43</v>
      </c>
      <c r="F77">
        <v>3052.88</v>
      </c>
      <c r="G77">
        <v>3052.8</v>
      </c>
      <c r="H77">
        <v>3073.44</v>
      </c>
      <c r="I77">
        <v>3041.5</v>
      </c>
      <c r="J77">
        <v>931</v>
      </c>
      <c r="K77">
        <v>1117</v>
      </c>
      <c r="L77">
        <v>3052.8</v>
      </c>
      <c r="M77">
        <v>3052.66</v>
      </c>
      <c r="N77">
        <v>3068.33</v>
      </c>
      <c r="O77">
        <v>3072.12</v>
      </c>
      <c r="P77">
        <v>3050.76</v>
      </c>
      <c r="Q77">
        <v>1442</v>
      </c>
      <c r="R77">
        <v>1317</v>
      </c>
      <c r="S77">
        <f t="shared" si="42"/>
        <v>3037.7665000000002</v>
      </c>
      <c r="T77" t="str">
        <f t="shared" si="49"/>
        <v>牛</v>
      </c>
      <c r="U77">
        <f t="shared" si="47"/>
        <v>3073.44</v>
      </c>
      <c r="V77">
        <f t="shared" si="48"/>
        <v>3041.5</v>
      </c>
      <c r="W77" s="40">
        <f t="shared" si="73"/>
        <v>1.0446640677841748E-2</v>
      </c>
      <c r="X77">
        <f t="shared" si="50"/>
        <v>931</v>
      </c>
      <c r="Y77">
        <f t="shared" si="51"/>
        <v>1117</v>
      </c>
      <c r="Z77" s="25">
        <f t="shared" si="52"/>
        <v>1.0392264042896577E-2</v>
      </c>
      <c r="AA77" s="25">
        <f t="shared" si="74"/>
        <v>-4.0394124400527946E-3</v>
      </c>
      <c r="AB77" s="25">
        <f t="shared" si="75"/>
        <v>-1.6640158062287693E-3</v>
      </c>
      <c r="AC77" s="25">
        <f t="shared" si="76"/>
        <v>8.7826248716129755E-3</v>
      </c>
      <c r="AD77" s="25">
        <f t="shared" si="77"/>
        <v>0</v>
      </c>
      <c r="AE77" s="25">
        <f t="shared" si="78"/>
        <v>-1.0446640677841769E-2</v>
      </c>
      <c r="AF77" s="25">
        <f t="shared" si="53"/>
        <v>-1.6640158062287693E-3</v>
      </c>
      <c r="AG77" s="25">
        <f t="shared" si="79"/>
        <v>-5.7034282462814986E-3</v>
      </c>
      <c r="AH77" s="25">
        <f t="shared" si="54"/>
        <v>-2.5280509691529875E-3</v>
      </c>
      <c r="AI77" s="25">
        <f t="shared" si="55"/>
        <v>-3.5887369897050197E-3</v>
      </c>
      <c r="AJ77" s="25">
        <f t="shared" si="56"/>
        <v>-6.7120480772574157E-3</v>
      </c>
      <c r="AK77" s="25">
        <f t="shared" si="57"/>
        <v>-6.7382531846343543E-3</v>
      </c>
      <c r="AL77" s="25">
        <f t="shared" si="58"/>
        <v>1.0446640677841748E-2</v>
      </c>
      <c r="AM77" s="25">
        <f t="shared" si="59"/>
        <v>6.9771371155784483E-3</v>
      </c>
      <c r="AN77" s="25">
        <f t="shared" si="60"/>
        <v>0</v>
      </c>
      <c r="AO77" s="40">
        <f t="shared" si="80"/>
        <v>1</v>
      </c>
      <c r="AP77" s="40">
        <f t="shared" si="81"/>
        <v>1.3894802755165947</v>
      </c>
      <c r="AQ77" s="25">
        <f t="shared" si="61"/>
        <v>-4.5860590365019767E-5</v>
      </c>
      <c r="AR77" s="25">
        <f t="shared" si="62"/>
        <v>5.0742373784056398E-3</v>
      </c>
      <c r="AS77" s="25">
        <f t="shared" si="63"/>
        <v>-1.6640158062287693E-3</v>
      </c>
      <c r="AT77" s="28">
        <f t="shared" si="64"/>
        <v>0.35378835316218415</v>
      </c>
      <c r="AU77" s="28">
        <f t="shared" si="65"/>
        <v>0.82256554307116003</v>
      </c>
      <c r="AV77" s="40">
        <f t="shared" si="66"/>
        <v>0.84001252348152411</v>
      </c>
      <c r="AW77" s="25">
        <f t="shared" si="67"/>
        <v>-1.6640158062287693E-3</v>
      </c>
      <c r="AX77" s="28">
        <f t="shared" si="68"/>
        <v>0.48622417031933995</v>
      </c>
      <c r="AY77" s="25">
        <f t="shared" si="69"/>
        <v>3.7083874932073639E-3</v>
      </c>
      <c r="AZ77" s="25">
        <f t="shared" si="70"/>
        <v>5.74269974330843E-3</v>
      </c>
      <c r="BA77" s="25">
        <f t="shared" si="86"/>
        <v>0.35965909090908865</v>
      </c>
      <c r="BB77" s="25">
        <f t="shared" si="87"/>
        <v>-1.2597865858565416E-3</v>
      </c>
      <c r="BC77" s="25">
        <f t="shared" si="88"/>
        <v>-1.9877311130426889E-3</v>
      </c>
      <c r="BD77" s="39">
        <f t="shared" si="82"/>
        <v>1</v>
      </c>
      <c r="BF77" t="str">
        <f t="shared" si="83"/>
        <v/>
      </c>
      <c r="BG77" t="str">
        <f t="shared" si="84"/>
        <v/>
      </c>
      <c r="BH77">
        <f t="shared" si="89"/>
        <v>0</v>
      </c>
      <c r="BI77" t="str">
        <f t="shared" si="85"/>
        <v/>
      </c>
      <c r="BJ77" s="25" t="str">
        <f t="shared" si="71"/>
        <v/>
      </c>
    </row>
    <row r="78" spans="1:62">
      <c r="A78" s="1">
        <v>42608</v>
      </c>
      <c r="B78" s="41">
        <f t="shared" si="72"/>
        <v>5</v>
      </c>
      <c r="C78">
        <v>3069.85</v>
      </c>
      <c r="D78">
        <v>3072.84</v>
      </c>
      <c r="E78">
        <v>3073.48</v>
      </c>
      <c r="F78">
        <v>3072.33</v>
      </c>
      <c r="G78">
        <v>3085.74</v>
      </c>
      <c r="H78">
        <v>3087.65</v>
      </c>
      <c r="I78">
        <v>3068.17</v>
      </c>
      <c r="J78">
        <v>1123</v>
      </c>
      <c r="K78">
        <v>947</v>
      </c>
      <c r="L78">
        <v>3086.62</v>
      </c>
      <c r="M78">
        <v>3082.99</v>
      </c>
      <c r="N78">
        <v>3070.31</v>
      </c>
      <c r="O78">
        <v>3087.33</v>
      </c>
      <c r="P78">
        <v>3063.89</v>
      </c>
      <c r="Q78">
        <v>1302</v>
      </c>
      <c r="R78">
        <v>1438</v>
      </c>
      <c r="S78">
        <f t="shared" si="42"/>
        <v>3041.4670000000001</v>
      </c>
      <c r="T78" t="str">
        <f t="shared" si="49"/>
        <v>牛</v>
      </c>
      <c r="U78">
        <f t="shared" si="47"/>
        <v>3087.65</v>
      </c>
      <c r="V78">
        <f t="shared" si="48"/>
        <v>3063.89</v>
      </c>
      <c r="W78" s="40">
        <f t="shared" si="73"/>
        <v>7.7249333193251304E-3</v>
      </c>
      <c r="X78">
        <f t="shared" si="50"/>
        <v>1123</v>
      </c>
      <c r="Y78">
        <f t="shared" si="51"/>
        <v>1438</v>
      </c>
      <c r="Z78" s="25">
        <f t="shared" si="52"/>
        <v>7.73979184650723E-3</v>
      </c>
      <c r="AA78" s="25">
        <f t="shared" si="74"/>
        <v>4.9526082033077355E-4</v>
      </c>
      <c r="AB78" s="25">
        <f t="shared" si="75"/>
        <v>-5.6317500699827709E-3</v>
      </c>
      <c r="AC78" s="25">
        <f t="shared" si="76"/>
        <v>2.0931832493422298E-3</v>
      </c>
      <c r="AD78" s="25">
        <f t="shared" si="77"/>
        <v>5.781583299364579E-3</v>
      </c>
      <c r="AE78" s="25">
        <f t="shared" si="78"/>
        <v>-1.9433500199604271E-3</v>
      </c>
      <c r="AF78" s="25">
        <f t="shared" si="53"/>
        <v>1.4983322938185692E-4</v>
      </c>
      <c r="AG78" s="25">
        <f t="shared" si="79"/>
        <v>6.4509404971274502E-4</v>
      </c>
      <c r="AH78" s="25">
        <f t="shared" si="54"/>
        <v>9.7351493763909796E-4</v>
      </c>
      <c r="AI78" s="25">
        <f t="shared" si="55"/>
        <v>1.1817696338843836E-3</v>
      </c>
      <c r="AJ78" s="25">
        <f t="shared" si="56"/>
        <v>8.0753092054231435E-4</v>
      </c>
      <c r="AK78" s="25">
        <f t="shared" si="57"/>
        <v>5.16279846285044E-3</v>
      </c>
      <c r="AL78" s="25">
        <f t="shared" si="58"/>
        <v>6.3289911090334654E-3</v>
      </c>
      <c r="AM78" s="25">
        <f t="shared" si="59"/>
        <v>7.6212892588465881E-3</v>
      </c>
      <c r="AN78" s="25">
        <f t="shared" si="60"/>
        <v>2.8514215177425641E-4</v>
      </c>
      <c r="AO78" s="40">
        <f t="shared" si="80"/>
        <v>8.6242299794652713E-2</v>
      </c>
      <c r="AP78" s="40">
        <f t="shared" si="81"/>
        <v>8.2135523613888258E-3</v>
      </c>
      <c r="AQ78" s="25">
        <f t="shared" si="61"/>
        <v>-1.1767357803407882E-3</v>
      </c>
      <c r="AR78" s="25">
        <f t="shared" si="62"/>
        <v>-5.2981073852428244E-3</v>
      </c>
      <c r="AS78" s="25">
        <f t="shared" si="63"/>
        <v>1.4983322938185692E-4</v>
      </c>
      <c r="AT78" s="28">
        <f t="shared" si="64"/>
        <v>0.90195071868581589</v>
      </c>
      <c r="AU78" s="28">
        <f t="shared" si="65"/>
        <v>0.27389078498293762</v>
      </c>
      <c r="AV78" s="40">
        <f t="shared" si="66"/>
        <v>0.27020202020202078</v>
      </c>
      <c r="AW78" s="25">
        <f t="shared" si="67"/>
        <v>1.4983322938185692E-4</v>
      </c>
      <c r="AX78" s="28">
        <f t="shared" si="68"/>
        <v>-0.68644781144780287</v>
      </c>
      <c r="AY78" s="25">
        <f t="shared" si="69"/>
        <v>5.7102062725191268E-3</v>
      </c>
      <c r="AZ78" s="25">
        <f t="shared" si="70"/>
        <v>2.0931832493422298E-3</v>
      </c>
      <c r="BA78" s="25">
        <f t="shared" si="86"/>
        <v>0.84001252348152411</v>
      </c>
      <c r="BB78" s="25">
        <f t="shared" si="87"/>
        <v>5.0742373784056398E-3</v>
      </c>
      <c r="BC78" s="25">
        <f t="shared" si="88"/>
        <v>-1.6640158062287693E-3</v>
      </c>
      <c r="BD78" s="39">
        <f t="shared" si="82"/>
        <v>0</v>
      </c>
      <c r="BF78" t="str">
        <f t="shared" si="83"/>
        <v/>
      </c>
      <c r="BG78" t="str">
        <f t="shared" si="84"/>
        <v/>
      </c>
      <c r="BH78" t="str">
        <f t="shared" si="89"/>
        <v/>
      </c>
      <c r="BI78">
        <f t="shared" si="85"/>
        <v>0</v>
      </c>
      <c r="BJ78" s="25" t="str">
        <f t="shared" si="71"/>
        <v/>
      </c>
    </row>
    <row r="79" spans="1:62">
      <c r="A79" s="1">
        <v>42611</v>
      </c>
      <c r="B79" s="41">
        <f t="shared" si="72"/>
        <v>1</v>
      </c>
      <c r="C79">
        <v>3068.46</v>
      </c>
      <c r="D79">
        <v>3068.36</v>
      </c>
      <c r="E79">
        <v>3067.94</v>
      </c>
      <c r="F79">
        <v>3062.66</v>
      </c>
      <c r="G79">
        <v>3071.79</v>
      </c>
      <c r="H79">
        <v>3074.94</v>
      </c>
      <c r="I79">
        <v>3058.78</v>
      </c>
      <c r="J79">
        <v>1117</v>
      </c>
      <c r="K79">
        <v>943</v>
      </c>
      <c r="L79">
        <v>3071.81</v>
      </c>
      <c r="M79">
        <v>3071.95</v>
      </c>
      <c r="N79">
        <v>3070.03</v>
      </c>
      <c r="O79">
        <v>3072.69</v>
      </c>
      <c r="P79">
        <v>3060.36</v>
      </c>
      <c r="Q79">
        <v>1426</v>
      </c>
      <c r="R79">
        <v>1358</v>
      </c>
      <c r="S79">
        <f t="shared" si="42"/>
        <v>3046.0155</v>
      </c>
      <c r="T79" t="str">
        <f t="shared" si="49"/>
        <v>牛</v>
      </c>
      <c r="U79">
        <f t="shared" si="47"/>
        <v>3074.94</v>
      </c>
      <c r="V79">
        <f t="shared" si="48"/>
        <v>3058.78</v>
      </c>
      <c r="W79" s="40">
        <f t="shared" si="73"/>
        <v>5.2692452182717823E-3</v>
      </c>
      <c r="X79">
        <f t="shared" si="50"/>
        <v>1117</v>
      </c>
      <c r="Y79">
        <f t="shared" si="51"/>
        <v>943</v>
      </c>
      <c r="Z79" s="25">
        <f t="shared" si="52"/>
        <v>5.2664854682804583E-3</v>
      </c>
      <c r="AA79" s="25">
        <f t="shared" si="74"/>
        <v>-6.0272662308755479E-4</v>
      </c>
      <c r="AB79" s="25">
        <f t="shared" si="75"/>
        <v>-1.5980553346629221E-3</v>
      </c>
      <c r="AC79" s="25">
        <f t="shared" si="76"/>
        <v>3.6711898836087413E-3</v>
      </c>
      <c r="AD79" s="25">
        <f t="shared" si="77"/>
        <v>2.1095817961328312E-3</v>
      </c>
      <c r="AE79" s="25">
        <f t="shared" si="78"/>
        <v>-3.1596634221389688E-3</v>
      </c>
      <c r="AF79" s="25">
        <f t="shared" si="53"/>
        <v>5.1152646146986047E-4</v>
      </c>
      <c r="AG79" s="25">
        <f t="shared" si="79"/>
        <v>-9.1200161617647279E-5</v>
      </c>
      <c r="AH79" s="25">
        <f t="shared" si="54"/>
        <v>-3.2590168852513892E-5</v>
      </c>
      <c r="AI79" s="25">
        <f t="shared" si="55"/>
        <v>-1.6948047755837353E-4</v>
      </c>
      <c r="AJ79" s="25">
        <f t="shared" si="56"/>
        <v>-1.891987672773798E-3</v>
      </c>
      <c r="AK79" s="25">
        <f t="shared" si="57"/>
        <v>1.0846464969560691E-3</v>
      </c>
      <c r="AL79" s="25">
        <f t="shared" si="58"/>
        <v>5.2692452182717823E-3</v>
      </c>
      <c r="AM79" s="25">
        <f t="shared" si="59"/>
        <v>4.0208433362761446E-3</v>
      </c>
      <c r="AN79" s="25">
        <f t="shared" si="60"/>
        <v>6.5108405495109794E-6</v>
      </c>
      <c r="AO79" s="40">
        <f t="shared" si="80"/>
        <v>0.59900990099009432</v>
      </c>
      <c r="AP79" s="40">
        <f t="shared" si="81"/>
        <v>0.71349009900989169</v>
      </c>
      <c r="AQ79" s="25">
        <f t="shared" si="61"/>
        <v>4.5574696936198383E-5</v>
      </c>
      <c r="AR79" s="25">
        <f t="shared" si="62"/>
        <v>-5.7963087603574127E-4</v>
      </c>
      <c r="AS79" s="25">
        <f t="shared" si="63"/>
        <v>5.1152646146986047E-4</v>
      </c>
      <c r="AT79" s="28">
        <f t="shared" si="64"/>
        <v>0.80507425742573524</v>
      </c>
      <c r="AU79" s="28">
        <f t="shared" si="65"/>
        <v>0.78426601784267069</v>
      </c>
      <c r="AV79" s="40">
        <f t="shared" si="66"/>
        <v>0.69616336633663989</v>
      </c>
      <c r="AW79" s="25">
        <f t="shared" si="67"/>
        <v>5.1152646146986047E-4</v>
      </c>
      <c r="AX79" s="28">
        <f t="shared" si="68"/>
        <v>-0.11014851485147038</v>
      </c>
      <c r="AY79" s="25">
        <f t="shared" si="69"/>
        <v>4.2443099190948722E-3</v>
      </c>
      <c r="AZ79" s="25">
        <f t="shared" si="70"/>
        <v>3.1547774350904681E-3</v>
      </c>
      <c r="BA79" s="25">
        <f t="shared" si="86"/>
        <v>0.27020202020202078</v>
      </c>
      <c r="BB79" s="25">
        <f t="shared" si="87"/>
        <v>-5.2981073852428244E-3</v>
      </c>
      <c r="BC79" s="25">
        <f t="shared" si="88"/>
        <v>1.4983322938185692E-4</v>
      </c>
      <c r="BD79" s="39">
        <f t="shared" si="82"/>
        <v>1</v>
      </c>
      <c r="BF79" t="str">
        <f t="shared" si="83"/>
        <v/>
      </c>
      <c r="BG79" t="str">
        <f t="shared" si="84"/>
        <v/>
      </c>
      <c r="BH79" t="str">
        <f t="shared" si="89"/>
        <v/>
      </c>
      <c r="BI79" t="str">
        <f t="shared" si="85"/>
        <v/>
      </c>
      <c r="BJ79" s="25" t="str">
        <f t="shared" si="71"/>
        <v/>
      </c>
    </row>
    <row r="80" spans="1:62">
      <c r="A80" s="1">
        <v>42612</v>
      </c>
      <c r="B80" s="41">
        <f t="shared" si="72"/>
        <v>2</v>
      </c>
      <c r="C80">
        <v>3071.44</v>
      </c>
      <c r="D80">
        <v>3073.88</v>
      </c>
      <c r="E80">
        <v>3073.71</v>
      </c>
      <c r="F80">
        <v>3076.31</v>
      </c>
      <c r="G80">
        <v>3071.36</v>
      </c>
      <c r="H80">
        <v>3077.48</v>
      </c>
      <c r="I80">
        <v>3065.97</v>
      </c>
      <c r="J80">
        <v>941</v>
      </c>
      <c r="K80">
        <v>1053</v>
      </c>
      <c r="L80">
        <v>3071.37</v>
      </c>
      <c r="M80">
        <v>3070.53</v>
      </c>
      <c r="N80">
        <v>3074.68</v>
      </c>
      <c r="O80">
        <v>3082.99</v>
      </c>
      <c r="P80">
        <v>3069.75</v>
      </c>
      <c r="Q80">
        <v>1332</v>
      </c>
      <c r="R80">
        <v>1310</v>
      </c>
      <c r="S80">
        <f t="shared" si="42"/>
        <v>3051.8474999999999</v>
      </c>
      <c r="T80" t="str">
        <f t="shared" si="49"/>
        <v>牛</v>
      </c>
      <c r="U80">
        <f t="shared" si="47"/>
        <v>3082.99</v>
      </c>
      <c r="V80">
        <f t="shared" si="48"/>
        <v>3065.97</v>
      </c>
      <c r="W80" s="40">
        <f t="shared" si="73"/>
        <v>5.5359096389113738E-3</v>
      </c>
      <c r="X80">
        <f t="shared" si="50"/>
        <v>1332</v>
      </c>
      <c r="Y80">
        <f t="shared" si="51"/>
        <v>1053</v>
      </c>
      <c r="Z80" s="25">
        <f t="shared" si="52"/>
        <v>5.5413747297684409E-3</v>
      </c>
      <c r="AA80" s="25">
        <f t="shared" si="74"/>
        <v>4.5917346328285132E-4</v>
      </c>
      <c r="AB80" s="25">
        <f t="shared" si="75"/>
        <v>-2.6990745021620429E-3</v>
      </c>
      <c r="AC80" s="25">
        <f t="shared" si="76"/>
        <v>2.8368351367493152E-3</v>
      </c>
      <c r="AD80" s="25">
        <f t="shared" si="77"/>
        <v>3.7533983032369471E-3</v>
      </c>
      <c r="AE80" s="25">
        <f t="shared" si="78"/>
        <v>-1.7825113356743415E-3</v>
      </c>
      <c r="AF80" s="25">
        <f t="shared" si="53"/>
        <v>1.0543238010750275E-3</v>
      </c>
      <c r="AG80" s="25">
        <f t="shared" si="79"/>
        <v>1.5134972643576631E-3</v>
      </c>
      <c r="AH80" s="25">
        <f t="shared" si="54"/>
        <v>7.9410026759250149E-4</v>
      </c>
      <c r="AI80" s="25">
        <f t="shared" si="55"/>
        <v>7.3879404188672952E-4</v>
      </c>
      <c r="AJ80" s="25">
        <f t="shared" si="56"/>
        <v>1.5843197978673343E-3</v>
      </c>
      <c r="AK80" s="25">
        <f t="shared" si="57"/>
        <v>-2.6046753924794937E-5</v>
      </c>
      <c r="AL80" s="25">
        <f t="shared" si="58"/>
        <v>3.7470846079365816E-3</v>
      </c>
      <c r="AM80" s="25">
        <f t="shared" si="59"/>
        <v>4.3037802463657951E-3</v>
      </c>
      <c r="AN80" s="25">
        <f t="shared" si="60"/>
        <v>3.2558813425736479E-6</v>
      </c>
      <c r="AO80" s="40">
        <f t="shared" si="80"/>
        <v>0.47523892267594708</v>
      </c>
      <c r="AP80" s="40">
        <f t="shared" si="81"/>
        <v>0.3527367506516354</v>
      </c>
      <c r="AQ80" s="25">
        <f t="shared" si="61"/>
        <v>-2.7353099374362777E-4</v>
      </c>
      <c r="AR80" s="25">
        <f t="shared" si="62"/>
        <v>1.0771146736571319E-3</v>
      </c>
      <c r="AS80" s="25">
        <f t="shared" si="63"/>
        <v>1.0543238010750275E-3</v>
      </c>
      <c r="AT80" s="28">
        <f t="shared" si="64"/>
        <v>0.46828844483060167</v>
      </c>
      <c r="AU80" s="28">
        <f t="shared" si="65"/>
        <v>0.37235649546827171</v>
      </c>
      <c r="AV80" s="40">
        <f t="shared" si="66"/>
        <v>0.51175088131610136</v>
      </c>
      <c r="AW80" s="25">
        <f t="shared" si="67"/>
        <v>1.0543238010750275E-3</v>
      </c>
      <c r="AX80" s="28">
        <f t="shared" si="68"/>
        <v>0.19447708578143061</v>
      </c>
      <c r="AY80" s="25">
        <f t="shared" si="69"/>
        <v>1.7564645817496746E-3</v>
      </c>
      <c r="AZ80" s="25">
        <f t="shared" si="70"/>
        <v>1.6047057442036407E-3</v>
      </c>
      <c r="BA80" s="25">
        <f t="shared" si="86"/>
        <v>0.69616336633663989</v>
      </c>
      <c r="BB80" s="25">
        <f t="shared" si="87"/>
        <v>-5.7963087603574127E-4</v>
      </c>
      <c r="BC80" s="25">
        <f t="shared" si="88"/>
        <v>5.1152646146986047E-4</v>
      </c>
      <c r="BD80" s="39">
        <f t="shared" si="82"/>
        <v>1</v>
      </c>
      <c r="BF80">
        <f t="shared" si="83"/>
        <v>1</v>
      </c>
      <c r="BG80" t="str">
        <f t="shared" si="84"/>
        <v/>
      </c>
      <c r="BH80" t="str">
        <f t="shared" si="89"/>
        <v/>
      </c>
      <c r="BI80" t="str">
        <f t="shared" si="85"/>
        <v/>
      </c>
      <c r="BJ80" s="25">
        <f t="shared" si="71"/>
        <v>1.0771146736571319E-3</v>
      </c>
    </row>
    <row r="81" spans="1:62">
      <c r="A81" s="1">
        <v>42613</v>
      </c>
      <c r="B81" s="41">
        <f t="shared" si="72"/>
        <v>3</v>
      </c>
      <c r="C81">
        <v>3072.92</v>
      </c>
      <c r="D81">
        <v>3073.48</v>
      </c>
      <c r="E81">
        <v>3075</v>
      </c>
      <c r="F81">
        <v>3074.26</v>
      </c>
      <c r="G81">
        <v>3083.58</v>
      </c>
      <c r="H81">
        <v>3083.63</v>
      </c>
      <c r="I81">
        <v>3063.4</v>
      </c>
      <c r="J81">
        <v>1130</v>
      </c>
      <c r="K81">
        <v>1009</v>
      </c>
      <c r="L81">
        <v>3083.58</v>
      </c>
      <c r="M81">
        <v>3084.72</v>
      </c>
      <c r="N81">
        <v>3085.49</v>
      </c>
      <c r="O81">
        <v>3087.7</v>
      </c>
      <c r="P81">
        <v>3076.7</v>
      </c>
      <c r="Q81">
        <v>1302</v>
      </c>
      <c r="R81">
        <v>1411</v>
      </c>
      <c r="S81">
        <f t="shared" si="42"/>
        <v>3057.0174999999999</v>
      </c>
      <c r="T81" t="str">
        <f t="shared" si="49"/>
        <v>牛</v>
      </c>
      <c r="U81">
        <f t="shared" si="47"/>
        <v>3087.7</v>
      </c>
      <c r="V81">
        <f t="shared" si="48"/>
        <v>3063.4</v>
      </c>
      <c r="W81" s="40">
        <f t="shared" si="73"/>
        <v>7.9010669357535632E-3</v>
      </c>
      <c r="X81">
        <f t="shared" si="50"/>
        <v>1302</v>
      </c>
      <c r="Y81">
        <f t="shared" si="51"/>
        <v>1009</v>
      </c>
      <c r="Z81" s="25">
        <f t="shared" si="52"/>
        <v>7.9077880322298427E-3</v>
      </c>
      <c r="AA81" s="25">
        <f t="shared" si="74"/>
        <v>-5.7258118553069244E-4</v>
      </c>
      <c r="AB81" s="25">
        <f t="shared" si="75"/>
        <v>-7.1599937614556244E-4</v>
      </c>
      <c r="AC81" s="25">
        <f t="shared" si="76"/>
        <v>7.1850675596080464E-3</v>
      </c>
      <c r="AD81" s="25">
        <f t="shared" si="77"/>
        <v>4.7982275669122918E-3</v>
      </c>
      <c r="AE81" s="25">
        <f t="shared" si="78"/>
        <v>-3.1028393688414205E-3</v>
      </c>
      <c r="AF81" s="25">
        <f t="shared" si="53"/>
        <v>4.0822281907666996E-3</v>
      </c>
      <c r="AG81" s="25">
        <f t="shared" si="79"/>
        <v>3.5096470052359014E-3</v>
      </c>
      <c r="AH81" s="25">
        <f t="shared" si="54"/>
        <v>1.822204872932707E-4</v>
      </c>
      <c r="AI81" s="25">
        <f t="shared" si="55"/>
        <v>6.7665164132321525E-4</v>
      </c>
      <c r="AJ81" s="25">
        <f t="shared" si="56"/>
        <v>4.3597227386383874E-4</v>
      </c>
      <c r="AK81" s="25">
        <f t="shared" si="57"/>
        <v>3.4630100392368632E-3</v>
      </c>
      <c r="AL81" s="25">
        <f t="shared" si="58"/>
        <v>6.5820641956404816E-3</v>
      </c>
      <c r="AM81" s="25">
        <f t="shared" si="59"/>
        <v>3.5688831599228446E-3</v>
      </c>
      <c r="AN81" s="25">
        <f t="shared" si="60"/>
        <v>0</v>
      </c>
      <c r="AO81" s="40">
        <f t="shared" si="80"/>
        <v>0.47058823529411631</v>
      </c>
      <c r="AP81" s="40">
        <f t="shared" si="81"/>
        <v>0.55758774097873132</v>
      </c>
      <c r="AQ81" s="25">
        <f t="shared" si="61"/>
        <v>3.6963183145410894E-4</v>
      </c>
      <c r="AR81" s="25">
        <f t="shared" si="62"/>
        <v>6.1921815153000875E-4</v>
      </c>
      <c r="AS81" s="25">
        <f t="shared" si="63"/>
        <v>4.0822281907666996E-3</v>
      </c>
      <c r="AT81" s="28">
        <f t="shared" si="64"/>
        <v>0.99752842313395051</v>
      </c>
      <c r="AU81" s="28">
        <f t="shared" si="65"/>
        <v>0.79909090909090574</v>
      </c>
      <c r="AV81" s="40">
        <f t="shared" si="66"/>
        <v>0.90905349794238433</v>
      </c>
      <c r="AW81" s="25">
        <f t="shared" si="67"/>
        <v>4.0822281907666996E-3</v>
      </c>
      <c r="AX81" s="28">
        <f t="shared" si="68"/>
        <v>7.8600823045262377E-2</v>
      </c>
      <c r="AY81" s="25">
        <f t="shared" si="69"/>
        <v>6.5658494080781914E-3</v>
      </c>
      <c r="AZ81" s="25">
        <f t="shared" si="70"/>
        <v>2.8528837837772667E-3</v>
      </c>
      <c r="BA81" s="25">
        <f t="shared" si="86"/>
        <v>0.51175088131610136</v>
      </c>
      <c r="BB81" s="25">
        <f t="shared" si="87"/>
        <v>1.0771146736571319E-3</v>
      </c>
      <c r="BC81" s="25">
        <f t="shared" si="88"/>
        <v>1.0543238010750275E-3</v>
      </c>
      <c r="BD81" s="39">
        <f t="shared" si="82"/>
        <v>0</v>
      </c>
      <c r="BF81" t="str">
        <f t="shared" si="83"/>
        <v/>
      </c>
      <c r="BG81">
        <f t="shared" si="84"/>
        <v>0.125</v>
      </c>
      <c r="BH81" t="str">
        <f t="shared" si="89"/>
        <v/>
      </c>
      <c r="BI81" t="str">
        <f t="shared" si="85"/>
        <v/>
      </c>
      <c r="BJ81" s="25">
        <f t="shared" si="71"/>
        <v>7.7402268941251094E-5</v>
      </c>
    </row>
    <row r="82" spans="1:62">
      <c r="A82" s="1">
        <v>42614</v>
      </c>
      <c r="B82" s="41">
        <f t="shared" si="72"/>
        <v>4</v>
      </c>
      <c r="C82">
        <v>3083.96</v>
      </c>
      <c r="D82">
        <v>3082.17</v>
      </c>
      <c r="E82">
        <v>3081.76</v>
      </c>
      <c r="F82">
        <v>3086.35</v>
      </c>
      <c r="G82">
        <v>3080.87</v>
      </c>
      <c r="H82">
        <v>3088.7</v>
      </c>
      <c r="I82">
        <v>3072.79</v>
      </c>
      <c r="J82">
        <v>1012</v>
      </c>
      <c r="K82">
        <v>1104</v>
      </c>
      <c r="L82">
        <v>3080.71</v>
      </c>
      <c r="M82">
        <v>3080.8</v>
      </c>
      <c r="N82">
        <v>3063.3</v>
      </c>
      <c r="O82">
        <v>3082.57</v>
      </c>
      <c r="P82">
        <v>3062.88</v>
      </c>
      <c r="Q82">
        <v>1419</v>
      </c>
      <c r="R82">
        <v>1500</v>
      </c>
      <c r="S82">
        <f t="shared" si="42"/>
        <v>3062.3689999999997</v>
      </c>
      <c r="T82" t="str">
        <f t="shared" si="49"/>
        <v>牛</v>
      </c>
      <c r="U82">
        <f t="shared" si="47"/>
        <v>3088.7</v>
      </c>
      <c r="V82">
        <f t="shared" si="48"/>
        <v>3062.88</v>
      </c>
      <c r="W82" s="40">
        <f t="shared" si="73"/>
        <v>8.3946406054223009E-3</v>
      </c>
      <c r="X82">
        <f t="shared" si="50"/>
        <v>1012</v>
      </c>
      <c r="Y82">
        <f t="shared" si="51"/>
        <v>1500</v>
      </c>
      <c r="Z82" s="25">
        <f t="shared" si="52"/>
        <v>8.3723524299925117E-3</v>
      </c>
      <c r="AA82" s="25">
        <f t="shared" si="74"/>
        <v>-4.9599235956719601E-4</v>
      </c>
      <c r="AB82" s="25">
        <f t="shared" si="75"/>
        <v>-8.2575241639668093E-3</v>
      </c>
      <c r="AC82" s="25">
        <f t="shared" si="76"/>
        <v>1.3711644145545071E-4</v>
      </c>
      <c r="AD82" s="25">
        <f t="shared" si="77"/>
        <v>1.5358049630743379E-3</v>
      </c>
      <c r="AE82" s="25">
        <f t="shared" si="78"/>
        <v>-6.8588356423480747E-3</v>
      </c>
      <c r="AF82" s="25">
        <f t="shared" si="53"/>
        <v>-6.7217192008925467E-3</v>
      </c>
      <c r="AG82" s="25">
        <f t="shared" si="79"/>
        <v>-7.2177115604596803E-3</v>
      </c>
      <c r="AH82" s="25">
        <f t="shared" si="54"/>
        <v>-5.8059108396420341E-4</v>
      </c>
      <c r="AI82" s="25">
        <f t="shared" si="55"/>
        <v>-7.1362309458219834E-4</v>
      </c>
      <c r="AJ82" s="25">
        <f t="shared" si="56"/>
        <v>7.746774860663279E-4</v>
      </c>
      <c r="AK82" s="25">
        <f t="shared" si="57"/>
        <v>-1.0024608168494461E-3</v>
      </c>
      <c r="AL82" s="25">
        <f t="shared" si="58"/>
        <v>5.1643467280128785E-3</v>
      </c>
      <c r="AM82" s="25">
        <f t="shared" si="59"/>
        <v>6.408014832738204E-3</v>
      </c>
      <c r="AN82" s="25">
        <f t="shared" si="60"/>
        <v>-5.19347310383706E-5</v>
      </c>
      <c r="AO82" s="40">
        <f t="shared" si="80"/>
        <v>0.70207416719045723</v>
      </c>
      <c r="AP82" s="40">
        <f t="shared" si="81"/>
        <v>0.79824010056567785</v>
      </c>
      <c r="AQ82" s="25">
        <f t="shared" si="61"/>
        <v>2.9213618092477682E-5</v>
      </c>
      <c r="AR82" s="25">
        <f t="shared" si="62"/>
        <v>-5.6673236530046687E-3</v>
      </c>
      <c r="AS82" s="25">
        <f t="shared" si="63"/>
        <v>-6.7217192008925467E-3</v>
      </c>
      <c r="AT82" s="28">
        <f t="shared" si="64"/>
        <v>0.50785669390320565</v>
      </c>
      <c r="AU82" s="28">
        <f t="shared" si="65"/>
        <v>2.1330624682583624E-2</v>
      </c>
      <c r="AV82" s="40">
        <f t="shared" si="66"/>
        <v>1.6266460108446068E-2</v>
      </c>
      <c r="AW82" s="25">
        <f t="shared" si="67"/>
        <v>-6.7217192008925467E-3</v>
      </c>
      <c r="AX82" s="28">
        <f t="shared" si="68"/>
        <v>-0.67428350116189195</v>
      </c>
      <c r="AY82" s="25">
        <f t="shared" si="69"/>
        <v>2.626080948089042E-3</v>
      </c>
      <c r="AZ82" s="25">
        <f t="shared" si="70"/>
        <v>1.3711644145545071E-4</v>
      </c>
      <c r="BA82" s="25">
        <f t="shared" si="86"/>
        <v>0.90905349794238433</v>
      </c>
      <c r="BB82" s="25">
        <f t="shared" si="87"/>
        <v>6.1921815153000875E-4</v>
      </c>
      <c r="BC82" s="25">
        <f t="shared" si="88"/>
        <v>4.0822281907666996E-3</v>
      </c>
      <c r="BD82" s="39">
        <f t="shared" si="82"/>
        <v>0</v>
      </c>
      <c r="BF82" t="str">
        <f t="shared" si="83"/>
        <v/>
      </c>
      <c r="BG82" t="str">
        <f t="shared" si="84"/>
        <v/>
      </c>
      <c r="BH82">
        <f t="shared" si="89"/>
        <v>0</v>
      </c>
      <c r="BI82" t="str">
        <f t="shared" si="85"/>
        <v/>
      </c>
      <c r="BJ82" s="25" t="str">
        <f t="shared" si="71"/>
        <v/>
      </c>
    </row>
    <row r="83" spans="1:62">
      <c r="A83" s="1">
        <v>42615</v>
      </c>
      <c r="B83" s="41">
        <f t="shared" si="72"/>
        <v>5</v>
      </c>
      <c r="C83">
        <v>3057.49</v>
      </c>
      <c r="D83">
        <v>3058.56</v>
      </c>
      <c r="E83">
        <v>3062.29</v>
      </c>
      <c r="F83">
        <v>3065.58</v>
      </c>
      <c r="G83">
        <v>3065.52</v>
      </c>
      <c r="H83">
        <v>3072.52</v>
      </c>
      <c r="I83">
        <v>3057.34</v>
      </c>
      <c r="J83">
        <v>1029</v>
      </c>
      <c r="K83">
        <v>931</v>
      </c>
      <c r="L83">
        <v>3065.31</v>
      </c>
      <c r="M83">
        <v>3063.25</v>
      </c>
      <c r="N83">
        <v>3067.35</v>
      </c>
      <c r="O83">
        <v>3068.03</v>
      </c>
      <c r="P83">
        <v>3050.49</v>
      </c>
      <c r="Q83">
        <v>1458</v>
      </c>
      <c r="R83">
        <v>1407</v>
      </c>
      <c r="S83">
        <f t="shared" si="42"/>
        <v>3066.4124999999999</v>
      </c>
      <c r="T83" t="str">
        <f t="shared" si="49"/>
        <v>牛</v>
      </c>
      <c r="U83">
        <f t="shared" si="47"/>
        <v>3072.52</v>
      </c>
      <c r="V83">
        <f t="shared" si="48"/>
        <v>3050.49</v>
      </c>
      <c r="W83" s="40">
        <f t="shared" si="73"/>
        <v>7.1958383407939586E-3</v>
      </c>
      <c r="X83">
        <f t="shared" si="50"/>
        <v>1029</v>
      </c>
      <c r="Y83">
        <f t="shared" si="51"/>
        <v>1407</v>
      </c>
      <c r="Z83" s="25">
        <f t="shared" si="52"/>
        <v>7.2052565993675211E-3</v>
      </c>
      <c r="AA83" s="25">
        <f t="shared" si="74"/>
        <v>-1.8984483195758563E-3</v>
      </c>
      <c r="AB83" s="25">
        <f t="shared" si="75"/>
        <v>-1.6840751422718897E-3</v>
      </c>
      <c r="AC83" s="25">
        <f t="shared" si="76"/>
        <v>5.5117631985220706E-3</v>
      </c>
      <c r="AD83" s="25">
        <f t="shared" si="77"/>
        <v>4.9037538661788355E-3</v>
      </c>
      <c r="AE83" s="25">
        <f t="shared" si="78"/>
        <v>-2.2920844746150168E-3</v>
      </c>
      <c r="AF83" s="25">
        <f t="shared" si="53"/>
        <v>3.21967872390702E-3</v>
      </c>
      <c r="AG83" s="25">
        <f t="shared" si="79"/>
        <v>1.321230404331251E-3</v>
      </c>
      <c r="AH83" s="25">
        <f t="shared" si="54"/>
        <v>3.4989903971251499E-4</v>
      </c>
      <c r="AI83" s="25">
        <f t="shared" si="55"/>
        <v>1.5686841632568699E-3</v>
      </c>
      <c r="AJ83" s="25">
        <f t="shared" si="56"/>
        <v>2.6424668368830151E-3</v>
      </c>
      <c r="AK83" s="25">
        <f t="shared" si="57"/>
        <v>2.622894492604862E-3</v>
      </c>
      <c r="AL83" s="25">
        <f t="shared" si="58"/>
        <v>4.9528149193986846E-3</v>
      </c>
      <c r="AM83" s="25">
        <f t="shared" si="59"/>
        <v>5.7334283611639256E-3</v>
      </c>
      <c r="AN83" s="25">
        <f t="shared" si="60"/>
        <v>-6.8506221859691369E-5</v>
      </c>
      <c r="AO83" s="40">
        <f t="shared" si="80"/>
        <v>9.8814229248773266E-3</v>
      </c>
      <c r="AP83" s="40">
        <f t="shared" si="81"/>
        <v>0.39262187088274708</v>
      </c>
      <c r="AQ83" s="25">
        <f t="shared" si="61"/>
        <v>-6.7226235121537652E-4</v>
      </c>
      <c r="AR83" s="25">
        <f t="shared" si="62"/>
        <v>6.6529045316183523E-4</v>
      </c>
      <c r="AS83" s="25">
        <f t="shared" si="63"/>
        <v>3.21967872390702E-3</v>
      </c>
      <c r="AT83" s="28">
        <f t="shared" si="64"/>
        <v>0.53886693017127307</v>
      </c>
      <c r="AU83" s="28">
        <f t="shared" si="65"/>
        <v>0.96123147092358752</v>
      </c>
      <c r="AV83" s="40">
        <f t="shared" si="66"/>
        <v>0.76532001815705741</v>
      </c>
      <c r="AW83" s="25">
        <f t="shared" si="67"/>
        <v>3.21967872390702E-3</v>
      </c>
      <c r="AX83" s="28">
        <f t="shared" si="68"/>
        <v>9.2600998638218121E-2</v>
      </c>
      <c r="AY83" s="25">
        <f t="shared" si="69"/>
        <v>2.6719555458245099E-3</v>
      </c>
      <c r="AZ83" s="25">
        <f t="shared" si="70"/>
        <v>5.5117631985220706E-3</v>
      </c>
      <c r="BA83" s="25">
        <f t="shared" si="86"/>
        <v>1.6266460108446068E-2</v>
      </c>
      <c r="BB83" s="25">
        <f t="shared" si="87"/>
        <v>-5.6673236530046687E-3</v>
      </c>
      <c r="BC83" s="25">
        <f t="shared" si="88"/>
        <v>-6.7217192008925467E-3</v>
      </c>
      <c r="BD83" s="39">
        <f t="shared" si="82"/>
        <v>1</v>
      </c>
      <c r="BF83" t="str">
        <f t="shared" si="83"/>
        <v/>
      </c>
      <c r="BG83" t="str">
        <f t="shared" si="84"/>
        <v/>
      </c>
      <c r="BH83" t="str">
        <f t="shared" si="89"/>
        <v/>
      </c>
      <c r="BI83">
        <f t="shared" si="85"/>
        <v>1</v>
      </c>
      <c r="BJ83" s="25">
        <f t="shared" si="71"/>
        <v>6.6529045316183523E-4</v>
      </c>
    </row>
    <row r="84" spans="1:62">
      <c r="A84" s="1">
        <v>42618</v>
      </c>
      <c r="B84" s="41">
        <f t="shared" si="72"/>
        <v>1</v>
      </c>
      <c r="C84">
        <v>3070.71</v>
      </c>
      <c r="D84">
        <v>3074.7</v>
      </c>
      <c r="E84">
        <v>3073.46</v>
      </c>
      <c r="F84">
        <v>3068.15</v>
      </c>
      <c r="G84">
        <v>3073.47</v>
      </c>
      <c r="H84">
        <v>3085.49</v>
      </c>
      <c r="I84">
        <v>3065.33</v>
      </c>
      <c r="J84">
        <v>1028</v>
      </c>
      <c r="K84">
        <v>950</v>
      </c>
      <c r="L84">
        <v>3073.47</v>
      </c>
      <c r="M84">
        <v>3074.52</v>
      </c>
      <c r="N84">
        <v>3072.09</v>
      </c>
      <c r="O84">
        <v>3076.93</v>
      </c>
      <c r="P84">
        <v>3067.36</v>
      </c>
      <c r="Q84">
        <v>1329</v>
      </c>
      <c r="R84">
        <v>1447</v>
      </c>
      <c r="S84">
        <f t="shared" si="42"/>
        <v>3070.9449999999997</v>
      </c>
      <c r="T84" t="str">
        <f t="shared" si="49"/>
        <v>牛</v>
      </c>
      <c r="U84">
        <f t="shared" si="47"/>
        <v>3085.49</v>
      </c>
      <c r="V84">
        <f t="shared" si="48"/>
        <v>3065.33</v>
      </c>
      <c r="W84" s="40">
        <f t="shared" si="73"/>
        <v>6.5552470050076759E-3</v>
      </c>
      <c r="X84">
        <f t="shared" si="50"/>
        <v>1028</v>
      </c>
      <c r="Y84">
        <f t="shared" si="51"/>
        <v>950</v>
      </c>
      <c r="Z84" s="25">
        <f t="shared" si="52"/>
        <v>6.5652568949851513E-3</v>
      </c>
      <c r="AA84" s="25">
        <f t="shared" si="74"/>
        <v>1.0948085667490252E-3</v>
      </c>
      <c r="AB84" s="25">
        <f t="shared" si="75"/>
        <v>-4.3523660766439931E-3</v>
      </c>
      <c r="AC84" s="25">
        <f t="shared" si="76"/>
        <v>2.2028809283637348E-3</v>
      </c>
      <c r="AD84" s="25">
        <f t="shared" si="77"/>
        <v>4.8016725893795876E-3</v>
      </c>
      <c r="AE84" s="25">
        <f t="shared" si="78"/>
        <v>-1.7535744156280985E-3</v>
      </c>
      <c r="AF84" s="25">
        <f t="shared" si="53"/>
        <v>4.4930651273544672E-4</v>
      </c>
      <c r="AG84" s="25">
        <f t="shared" si="79"/>
        <v>1.5441150794845212E-3</v>
      </c>
      <c r="AH84" s="25">
        <f t="shared" si="54"/>
        <v>1.2985303049447441E-3</v>
      </c>
      <c r="AI84" s="25">
        <f t="shared" si="55"/>
        <v>8.9515758308530004E-4</v>
      </c>
      <c r="AJ84" s="25">
        <f t="shared" si="56"/>
        <v>-8.3403112251986843E-4</v>
      </c>
      <c r="AK84" s="25">
        <f t="shared" si="57"/>
        <v>8.9841123978873498E-4</v>
      </c>
      <c r="AL84" s="25">
        <f t="shared" si="58"/>
        <v>6.5552470050076759E-3</v>
      </c>
      <c r="AM84" s="25">
        <f t="shared" si="59"/>
        <v>3.1150898602660261E-3</v>
      </c>
      <c r="AN84" s="25">
        <f t="shared" si="60"/>
        <v>0</v>
      </c>
      <c r="AO84" s="40">
        <f t="shared" si="80"/>
        <v>0.26686507936508669</v>
      </c>
      <c r="AP84" s="40">
        <f t="shared" si="81"/>
        <v>0.10019841269841252</v>
      </c>
      <c r="AQ84" s="25">
        <f t="shared" si="61"/>
        <v>3.4157505467933641E-4</v>
      </c>
      <c r="AR84" s="25">
        <f t="shared" si="62"/>
        <v>-4.4910472705325053E-4</v>
      </c>
      <c r="AS84" s="25">
        <f t="shared" si="63"/>
        <v>4.4930651273544672E-4</v>
      </c>
      <c r="AT84" s="28">
        <f t="shared" si="64"/>
        <v>0.40376984126983789</v>
      </c>
      <c r="AU84" s="28">
        <f t="shared" si="65"/>
        <v>0.49425287356323533</v>
      </c>
      <c r="AV84" s="40">
        <f t="shared" si="66"/>
        <v>0.33531746031747356</v>
      </c>
      <c r="AW84" s="25">
        <f t="shared" si="67"/>
        <v>4.4930651273544672E-4</v>
      </c>
      <c r="AX84" s="28">
        <f t="shared" si="68"/>
        <v>-6.8452380952364306E-2</v>
      </c>
      <c r="AY84" s="25">
        <f t="shared" si="69"/>
        <v>2.6519856554169229E-3</v>
      </c>
      <c r="AZ84" s="25">
        <f t="shared" si="70"/>
        <v>1.5408549416785159E-3</v>
      </c>
      <c r="BA84" s="25">
        <f t="shared" si="86"/>
        <v>0.76532001815705741</v>
      </c>
      <c r="BB84" s="25">
        <f t="shared" si="87"/>
        <v>6.6529045316183523E-4</v>
      </c>
      <c r="BC84" s="25">
        <f t="shared" si="88"/>
        <v>3.21967872390702E-3</v>
      </c>
      <c r="BD84" s="39">
        <f t="shared" si="82"/>
        <v>0</v>
      </c>
      <c r="BF84" t="str">
        <f t="shared" si="83"/>
        <v/>
      </c>
      <c r="BG84" t="str">
        <f t="shared" si="84"/>
        <v/>
      </c>
      <c r="BH84" t="str">
        <f t="shared" si="89"/>
        <v/>
      </c>
      <c r="BI84" t="str">
        <f t="shared" si="85"/>
        <v/>
      </c>
      <c r="BJ84" s="25" t="str">
        <f t="shared" si="71"/>
        <v/>
      </c>
    </row>
    <row r="85" spans="1:62">
      <c r="A85" s="1">
        <v>42619</v>
      </c>
      <c r="B85" s="41">
        <f t="shared" si="72"/>
        <v>2</v>
      </c>
      <c r="C85">
        <v>3071.05</v>
      </c>
      <c r="D85">
        <v>3072.07</v>
      </c>
      <c r="E85">
        <v>3071.97</v>
      </c>
      <c r="F85">
        <v>3069.18</v>
      </c>
      <c r="G85">
        <v>3072.86</v>
      </c>
      <c r="H85">
        <v>3073.15</v>
      </c>
      <c r="I85">
        <v>3053.19</v>
      </c>
      <c r="J85">
        <v>934</v>
      </c>
      <c r="K85">
        <v>1002</v>
      </c>
      <c r="L85">
        <v>3072.97</v>
      </c>
      <c r="M85">
        <v>3072.9</v>
      </c>
      <c r="N85">
        <v>3090.69</v>
      </c>
      <c r="O85">
        <v>3095.51</v>
      </c>
      <c r="P85">
        <v>3070.96</v>
      </c>
      <c r="Q85">
        <v>1404</v>
      </c>
      <c r="R85">
        <v>1317</v>
      </c>
      <c r="S85">
        <f t="shared" si="42"/>
        <v>3074.3354999999997</v>
      </c>
      <c r="T85" t="str">
        <f t="shared" si="49"/>
        <v>牛</v>
      </c>
      <c r="U85">
        <f t="shared" ref="U85:U116" si="90">MAX(H85,O85)</f>
        <v>3095.51</v>
      </c>
      <c r="V85">
        <f t="shared" ref="V85:V116" si="91">MIN(I85,P85)</f>
        <v>3053.19</v>
      </c>
      <c r="W85" s="40">
        <f t="shared" si="73"/>
        <v>1.3765728783192639E-2</v>
      </c>
      <c r="X85">
        <f t="shared" si="50"/>
        <v>1404</v>
      </c>
      <c r="Y85">
        <f t="shared" si="51"/>
        <v>1002</v>
      </c>
      <c r="Z85" s="25">
        <f t="shared" si="52"/>
        <v>1.3780303153644572E-2</v>
      </c>
      <c r="AA85" s="25">
        <f t="shared" si="74"/>
        <v>-3.3858906355239331E-4</v>
      </c>
      <c r="AB85" s="25">
        <f t="shared" si="75"/>
        <v>-1.5583075152359152E-3</v>
      </c>
      <c r="AC85" s="25">
        <f t="shared" si="76"/>
        <v>1.220742126795674E-2</v>
      </c>
      <c r="AD85" s="25">
        <f t="shared" si="77"/>
        <v>7.9331518000845258E-3</v>
      </c>
      <c r="AE85" s="25">
        <f t="shared" si="78"/>
        <v>-5.8325769831081521E-3</v>
      </c>
      <c r="AF85" s="25">
        <f t="shared" si="53"/>
        <v>6.3748442848485833E-3</v>
      </c>
      <c r="AG85" s="25">
        <f t="shared" si="79"/>
        <v>6.0362552212962382E-3</v>
      </c>
      <c r="AH85" s="25">
        <f t="shared" si="54"/>
        <v>3.3207881642335132E-4</v>
      </c>
      <c r="AI85" s="25">
        <f t="shared" si="55"/>
        <v>2.9952694501321703E-4</v>
      </c>
      <c r="AJ85" s="25">
        <f t="shared" si="56"/>
        <v>-6.090977236404534E-4</v>
      </c>
      <c r="AK85" s="25">
        <f t="shared" si="57"/>
        <v>5.8920135625783001E-4</v>
      </c>
      <c r="AL85" s="25">
        <f t="shared" si="58"/>
        <v>6.5161485080493442E-3</v>
      </c>
      <c r="AM85" s="25">
        <f t="shared" si="59"/>
        <v>7.9624581672207307E-3</v>
      </c>
      <c r="AN85" s="25">
        <f t="shared" si="60"/>
        <v>3.5796629588355768E-5</v>
      </c>
      <c r="AO85" s="40">
        <f t="shared" si="80"/>
        <v>0.89478957915832136</v>
      </c>
      <c r="AP85" s="40">
        <f t="shared" si="81"/>
        <v>0.94689378757515308</v>
      </c>
      <c r="AQ85" s="25">
        <f t="shared" si="61"/>
        <v>-2.2779525112822206E-5</v>
      </c>
      <c r="AR85" s="25">
        <f t="shared" si="62"/>
        <v>5.7498462990025105E-3</v>
      </c>
      <c r="AS85" s="25">
        <f t="shared" si="63"/>
        <v>6.3748442848485833E-3</v>
      </c>
      <c r="AT85" s="28">
        <f t="shared" si="64"/>
        <v>0.98547094188376938</v>
      </c>
      <c r="AU85" s="28">
        <f t="shared" si="65"/>
        <v>0.80366598778003551</v>
      </c>
      <c r="AV85" s="40">
        <f t="shared" si="66"/>
        <v>0.88610586011341808</v>
      </c>
      <c r="AW85" s="25">
        <f t="shared" si="67"/>
        <v>6.3748442848485833E-3</v>
      </c>
      <c r="AX85" s="28">
        <f t="shared" si="68"/>
        <v>0.41871455576559985</v>
      </c>
      <c r="AY85" s="25">
        <f t="shared" si="69"/>
        <v>6.4217783393659827E-3</v>
      </c>
      <c r="AZ85" s="25">
        <f t="shared" si="70"/>
        <v>6.4041506519847821E-3</v>
      </c>
      <c r="BA85" s="25">
        <f t="shared" si="86"/>
        <v>0.33531746031747356</v>
      </c>
      <c r="BB85" s="25">
        <f t="shared" si="87"/>
        <v>-4.4910472705325053E-4</v>
      </c>
      <c r="BC85" s="25">
        <f t="shared" si="88"/>
        <v>4.4930651273544672E-4</v>
      </c>
      <c r="BD85" s="39">
        <f t="shared" si="82"/>
        <v>1</v>
      </c>
      <c r="BF85">
        <f t="shared" si="83"/>
        <v>1</v>
      </c>
      <c r="BG85" t="str">
        <f t="shared" si="84"/>
        <v/>
      </c>
      <c r="BH85" t="str">
        <f t="shared" si="89"/>
        <v/>
      </c>
      <c r="BI85" t="str">
        <f t="shared" si="85"/>
        <v/>
      </c>
      <c r="BJ85" s="25">
        <f t="shared" si="71"/>
        <v>5.7498462990025105E-3</v>
      </c>
    </row>
    <row r="86" spans="1:62">
      <c r="A86" s="1">
        <v>42620</v>
      </c>
      <c r="B86" s="41">
        <f t="shared" si="72"/>
        <v>3</v>
      </c>
      <c r="C86">
        <v>3091.33</v>
      </c>
      <c r="D86">
        <v>3091.58</v>
      </c>
      <c r="E86">
        <v>3090.13</v>
      </c>
      <c r="F86">
        <v>3094.62</v>
      </c>
      <c r="G86">
        <v>3101.74</v>
      </c>
      <c r="H86">
        <v>3105.68</v>
      </c>
      <c r="I86">
        <v>3088.78</v>
      </c>
      <c r="J86">
        <v>1114</v>
      </c>
      <c r="K86">
        <v>935</v>
      </c>
      <c r="L86">
        <v>3101.74</v>
      </c>
      <c r="M86">
        <v>3101.41</v>
      </c>
      <c r="N86">
        <v>3091.93</v>
      </c>
      <c r="O86">
        <v>3105.03</v>
      </c>
      <c r="P86">
        <v>3087.88</v>
      </c>
      <c r="Q86">
        <v>1342</v>
      </c>
      <c r="R86">
        <v>1453</v>
      </c>
      <c r="S86">
        <f t="shared" si="42"/>
        <v>3077.5860000000002</v>
      </c>
      <c r="T86" t="str">
        <f t="shared" si="49"/>
        <v>牛</v>
      </c>
      <c r="U86">
        <f t="shared" si="90"/>
        <v>3105.68</v>
      </c>
      <c r="V86">
        <f t="shared" si="91"/>
        <v>3087.88</v>
      </c>
      <c r="W86" s="40">
        <f t="shared" si="73"/>
        <v>5.7479217145664551E-3</v>
      </c>
      <c r="X86">
        <f t="shared" si="50"/>
        <v>1114</v>
      </c>
      <c r="Y86">
        <f t="shared" si="51"/>
        <v>1453</v>
      </c>
      <c r="Z86" s="25">
        <f t="shared" si="52"/>
        <v>5.7580394199259633E-3</v>
      </c>
      <c r="AA86" s="25">
        <f t="shared" si="74"/>
        <v>2.0705206462816271E-4</v>
      </c>
      <c r="AB86" s="25">
        <f t="shared" si="75"/>
        <v>-4.4372016180521815E-3</v>
      </c>
      <c r="AC86" s="25">
        <f t="shared" si="76"/>
        <v>1.3107200965144169E-3</v>
      </c>
      <c r="AD86" s="25">
        <f t="shared" si="77"/>
        <v>4.6312740011908811E-3</v>
      </c>
      <c r="AE86" s="25">
        <f t="shared" si="78"/>
        <v>-1.1166477133757356E-3</v>
      </c>
      <c r="AF86" s="25">
        <f t="shared" si="53"/>
        <v>1.9407238313874712E-4</v>
      </c>
      <c r="AG86" s="25">
        <f t="shared" si="79"/>
        <v>4.0112444776688438E-4</v>
      </c>
      <c r="AH86" s="25">
        <f t="shared" si="54"/>
        <v>8.0868070256895407E-5</v>
      </c>
      <c r="AI86" s="25">
        <f t="shared" si="55"/>
        <v>-3.8825779510799998E-4</v>
      </c>
      <c r="AJ86" s="25">
        <f t="shared" si="56"/>
        <v>1.06370090615299E-3</v>
      </c>
      <c r="AK86" s="25">
        <f t="shared" si="57"/>
        <v>3.361825331982276E-3</v>
      </c>
      <c r="AL86" s="25">
        <f t="shared" si="58"/>
        <v>5.4565020779444237E-3</v>
      </c>
      <c r="AM86" s="25">
        <f t="shared" si="59"/>
        <v>5.5386058706861814E-3</v>
      </c>
      <c r="AN86" s="25">
        <f t="shared" si="60"/>
        <v>0</v>
      </c>
      <c r="AO86" s="40">
        <f t="shared" si="80"/>
        <v>0.15088757396448416</v>
      </c>
      <c r="AP86" s="40">
        <f t="shared" si="81"/>
        <v>0.11301775147928377</v>
      </c>
      <c r="AQ86" s="25">
        <f t="shared" si="61"/>
        <v>-1.0639755618070326E-4</v>
      </c>
      <c r="AR86" s="25">
        <f t="shared" si="62"/>
        <v>-3.1677529488435764E-3</v>
      </c>
      <c r="AS86" s="25">
        <f t="shared" si="63"/>
        <v>1.9407238313874712E-4</v>
      </c>
      <c r="AT86" s="28">
        <f t="shared" si="64"/>
        <v>0.76686390532543558</v>
      </c>
      <c r="AU86" s="28">
        <f t="shared" si="65"/>
        <v>0.23615160349852513</v>
      </c>
      <c r="AV86" s="40">
        <f t="shared" si="66"/>
        <v>0.2275280898876286</v>
      </c>
      <c r="AW86" s="25">
        <f t="shared" si="67"/>
        <v>1.9407238313874712E-4</v>
      </c>
      <c r="AX86" s="28">
        <f t="shared" si="68"/>
        <v>-0.5511235955056234</v>
      </c>
      <c r="AY86" s="25">
        <f t="shared" si="69"/>
        <v>4.187053408735774E-3</v>
      </c>
      <c r="AZ86" s="25">
        <f t="shared" si="70"/>
        <v>1.3107200965144169E-3</v>
      </c>
      <c r="BA86" s="25">
        <f t="shared" si="86"/>
        <v>0.88610586011341808</v>
      </c>
      <c r="BB86" s="25">
        <f t="shared" si="87"/>
        <v>5.7498462990025105E-3</v>
      </c>
      <c r="BC86" s="25">
        <f t="shared" si="88"/>
        <v>6.3748442848485833E-3</v>
      </c>
      <c r="BD86" s="39">
        <f t="shared" si="82"/>
        <v>0</v>
      </c>
      <c r="BF86" t="str">
        <f t="shared" si="83"/>
        <v/>
      </c>
      <c r="BG86">
        <f t="shared" si="84"/>
        <v>0</v>
      </c>
      <c r="BH86" t="str">
        <f t="shared" si="89"/>
        <v/>
      </c>
      <c r="BI86" t="str">
        <f t="shared" si="85"/>
        <v/>
      </c>
      <c r="BJ86" s="25" t="str">
        <f t="shared" si="71"/>
        <v/>
      </c>
    </row>
    <row r="87" spans="1:62">
      <c r="A87" s="1">
        <v>42621</v>
      </c>
      <c r="B87" s="41">
        <f t="shared" si="72"/>
        <v>4</v>
      </c>
      <c r="C87">
        <v>3089.95</v>
      </c>
      <c r="D87">
        <v>3089.42</v>
      </c>
      <c r="E87">
        <v>3091.93</v>
      </c>
      <c r="F87">
        <v>3088.64</v>
      </c>
      <c r="G87">
        <v>3091.08</v>
      </c>
      <c r="H87">
        <v>3093.82</v>
      </c>
      <c r="I87">
        <v>3086.23</v>
      </c>
      <c r="J87">
        <v>951</v>
      </c>
      <c r="K87">
        <v>1046</v>
      </c>
      <c r="L87">
        <v>3091.08</v>
      </c>
      <c r="M87">
        <v>3090.51</v>
      </c>
      <c r="N87">
        <v>3095.95</v>
      </c>
      <c r="O87">
        <v>3096.78</v>
      </c>
      <c r="P87">
        <v>3083.9</v>
      </c>
      <c r="Q87">
        <v>1348</v>
      </c>
      <c r="R87">
        <v>1424</v>
      </c>
      <c r="S87">
        <f t="shared" si="42"/>
        <v>3081.2449999999999</v>
      </c>
      <c r="T87" t="str">
        <f t="shared" si="49"/>
        <v>牛</v>
      </c>
      <c r="U87">
        <f t="shared" si="90"/>
        <v>3096.78</v>
      </c>
      <c r="V87">
        <f t="shared" si="91"/>
        <v>3083.9</v>
      </c>
      <c r="W87" s="40">
        <f t="shared" si="73"/>
        <v>4.1678322270949806E-3</v>
      </c>
      <c r="X87">
        <f t="shared" si="50"/>
        <v>1348</v>
      </c>
      <c r="Y87">
        <f t="shared" si="51"/>
        <v>1424</v>
      </c>
      <c r="Z87" s="25">
        <f t="shared" si="52"/>
        <v>4.1683522387093996E-3</v>
      </c>
      <c r="AA87" s="25">
        <f t="shared" si="74"/>
        <v>-6.4058185138074594E-4</v>
      </c>
      <c r="AB87" s="25">
        <f t="shared" si="75"/>
        <v>-2.6805625466320336E-4</v>
      </c>
      <c r="AC87" s="25">
        <f t="shared" si="76"/>
        <v>3.899775972431701E-3</v>
      </c>
      <c r="AD87" s="25">
        <f t="shared" si="77"/>
        <v>2.2079524319692078E-3</v>
      </c>
      <c r="AE87" s="25">
        <f t="shared" si="78"/>
        <v>-1.9598797951257498E-3</v>
      </c>
      <c r="AF87" s="25">
        <f t="shared" si="53"/>
        <v>1.9398961773058508E-3</v>
      </c>
      <c r="AG87" s="25">
        <f t="shared" si="79"/>
        <v>1.2993143259252529E-3</v>
      </c>
      <c r="AH87" s="25">
        <f t="shared" si="54"/>
        <v>-1.7153852295597588E-4</v>
      </c>
      <c r="AI87" s="25">
        <f t="shared" si="55"/>
        <v>6.4058185138072144E-4</v>
      </c>
      <c r="AJ87" s="25">
        <f t="shared" si="56"/>
        <v>-4.2404497454257874E-4</v>
      </c>
      <c r="AK87" s="25">
        <f t="shared" si="57"/>
        <v>3.6563485781149582E-4</v>
      </c>
      <c r="AL87" s="25">
        <f t="shared" si="58"/>
        <v>2.4562920416846905E-3</v>
      </c>
      <c r="AM87" s="25">
        <f t="shared" si="59"/>
        <v>4.1678322270949806E-3</v>
      </c>
      <c r="AN87" s="25">
        <f t="shared" si="60"/>
        <v>0</v>
      </c>
      <c r="AO87" s="40">
        <f t="shared" si="80"/>
        <v>0.49011857707506307</v>
      </c>
      <c r="AP87" s="40">
        <f t="shared" si="81"/>
        <v>0.75098814229245181</v>
      </c>
      <c r="AQ87" s="25">
        <f t="shared" si="61"/>
        <v>-1.8441857244335649E-4</v>
      </c>
      <c r="AR87" s="25">
        <f t="shared" si="62"/>
        <v>1.5742613194945764E-3</v>
      </c>
      <c r="AS87" s="25">
        <f t="shared" si="63"/>
        <v>1.9398961773058508E-3</v>
      </c>
      <c r="AT87" s="28">
        <f t="shared" si="64"/>
        <v>0.63899868247691916</v>
      </c>
      <c r="AU87" s="28">
        <f t="shared" si="65"/>
        <v>0.93555900621115107</v>
      </c>
      <c r="AV87" s="40">
        <f t="shared" si="66"/>
        <v>0.93555900621115107</v>
      </c>
      <c r="AW87" s="25">
        <f t="shared" si="67"/>
        <v>1.9398961773058508E-3</v>
      </c>
      <c r="AX87" s="28">
        <f t="shared" si="68"/>
        <v>0.37810559006210015</v>
      </c>
      <c r="AY87" s="25">
        <f t="shared" si="69"/>
        <v>1.5702631069395561E-3</v>
      </c>
      <c r="AZ87" s="25">
        <f t="shared" si="70"/>
        <v>3.899775972431701E-3</v>
      </c>
      <c r="BA87" s="25">
        <f t="shared" si="86"/>
        <v>0.2275280898876286</v>
      </c>
      <c r="BB87" s="25">
        <f t="shared" si="87"/>
        <v>-3.1677529488435764E-3</v>
      </c>
      <c r="BC87" s="25">
        <f t="shared" si="88"/>
        <v>1.9407238313874712E-4</v>
      </c>
      <c r="BD87" s="39">
        <f t="shared" si="82"/>
        <v>1</v>
      </c>
      <c r="BF87" t="str">
        <f t="shared" si="83"/>
        <v/>
      </c>
      <c r="BG87" t="str">
        <f t="shared" si="84"/>
        <v/>
      </c>
      <c r="BH87">
        <f t="shared" si="89"/>
        <v>0</v>
      </c>
      <c r="BI87" t="str">
        <f t="shared" si="85"/>
        <v/>
      </c>
      <c r="BJ87" s="25" t="str">
        <f t="shared" si="71"/>
        <v/>
      </c>
    </row>
    <row r="88" spans="1:62">
      <c r="A88" s="1">
        <v>42622</v>
      </c>
      <c r="B88" s="41">
        <f t="shared" si="72"/>
        <v>5</v>
      </c>
      <c r="C88">
        <v>3095.43</v>
      </c>
      <c r="D88">
        <v>3096.59</v>
      </c>
      <c r="E88">
        <v>3094.77</v>
      </c>
      <c r="F88">
        <v>3094.54</v>
      </c>
      <c r="G88">
        <v>3096.57</v>
      </c>
      <c r="H88">
        <v>3101.79</v>
      </c>
      <c r="I88">
        <v>3089.32</v>
      </c>
      <c r="J88">
        <v>954</v>
      </c>
      <c r="K88">
        <v>1034</v>
      </c>
      <c r="L88">
        <v>3096.53</v>
      </c>
      <c r="M88">
        <v>3096.05</v>
      </c>
      <c r="N88">
        <v>3078.85</v>
      </c>
      <c r="O88">
        <v>3098.51</v>
      </c>
      <c r="P88">
        <v>3078.22</v>
      </c>
      <c r="Q88">
        <v>1338</v>
      </c>
      <c r="R88">
        <v>1500</v>
      </c>
      <c r="S88">
        <f t="shared" si="42"/>
        <v>3085.9105</v>
      </c>
      <c r="T88" t="str">
        <f t="shared" si="49"/>
        <v>牛</v>
      </c>
      <c r="U88">
        <f t="shared" si="90"/>
        <v>3101.79</v>
      </c>
      <c r="V88">
        <f t="shared" si="91"/>
        <v>3078.22</v>
      </c>
      <c r="W88" s="40">
        <f t="shared" si="73"/>
        <v>7.6278563573008136E-3</v>
      </c>
      <c r="X88">
        <f t="shared" si="50"/>
        <v>954</v>
      </c>
      <c r="Y88">
        <f t="shared" si="51"/>
        <v>1500</v>
      </c>
      <c r="Z88" s="25">
        <f t="shared" si="52"/>
        <v>7.6144509809623106E-3</v>
      </c>
      <c r="AA88" s="25">
        <f t="shared" si="74"/>
        <v>-1.6797547597556623E-4</v>
      </c>
      <c r="AB88" s="25">
        <f t="shared" si="75"/>
        <v>-7.4232135638295027E-3</v>
      </c>
      <c r="AC88" s="25">
        <f t="shared" si="76"/>
        <v>2.0464279347121581E-4</v>
      </c>
      <c r="AD88" s="25">
        <f t="shared" si="77"/>
        <v>2.0525339532353553E-3</v>
      </c>
      <c r="AE88" s="25">
        <f t="shared" si="78"/>
        <v>-5.5753224040652966E-3</v>
      </c>
      <c r="AF88" s="25">
        <f t="shared" si="53"/>
        <v>-5.3706796105942242E-3</v>
      </c>
      <c r="AG88" s="25">
        <f t="shared" si="79"/>
        <v>-5.5386550865697175E-3</v>
      </c>
      <c r="AH88" s="25">
        <f t="shared" si="54"/>
        <v>3.7467579677409282E-4</v>
      </c>
      <c r="AI88" s="25">
        <f t="shared" si="55"/>
        <v>-2.1324028383603861E-4</v>
      </c>
      <c r="AJ88" s="25">
        <f t="shared" si="56"/>
        <v>-2.8756197724154163E-4</v>
      </c>
      <c r="AK88" s="25">
        <f t="shared" si="57"/>
        <v>3.6821705842406008E-4</v>
      </c>
      <c r="AL88" s="25">
        <f t="shared" si="58"/>
        <v>4.0283622365885211E-3</v>
      </c>
      <c r="AM88" s="25">
        <f t="shared" si="59"/>
        <v>6.5698429366704766E-3</v>
      </c>
      <c r="AN88" s="25">
        <f t="shared" si="60"/>
        <v>-1.2917601847337887E-5</v>
      </c>
      <c r="AO88" s="40">
        <f t="shared" si="80"/>
        <v>0.48997594226140906</v>
      </c>
      <c r="AP88" s="40">
        <f t="shared" si="81"/>
        <v>0.53167602245387013</v>
      </c>
      <c r="AQ88" s="25">
        <f t="shared" si="61"/>
        <v>-1.550242389960992E-4</v>
      </c>
      <c r="AR88" s="25">
        <f t="shared" si="62"/>
        <v>-5.7259790671708565E-3</v>
      </c>
      <c r="AS88" s="25">
        <f t="shared" si="63"/>
        <v>-5.3706796105942242E-3</v>
      </c>
      <c r="AT88" s="28">
        <f t="shared" si="64"/>
        <v>0.58139534883721866</v>
      </c>
      <c r="AU88" s="28">
        <f t="shared" si="65"/>
        <v>3.1049778215874624E-2</v>
      </c>
      <c r="AV88" s="40">
        <f t="shared" si="66"/>
        <v>2.6728892660165666E-2</v>
      </c>
      <c r="AW88" s="25">
        <f t="shared" si="67"/>
        <v>-5.3706796105942242E-3</v>
      </c>
      <c r="AX88" s="28">
        <f t="shared" si="68"/>
        <v>-0.75010606703437288</v>
      </c>
      <c r="AY88" s="25">
        <f t="shared" si="69"/>
        <v>2.3440453417770523E-3</v>
      </c>
      <c r="AZ88" s="25">
        <f t="shared" si="70"/>
        <v>2.0464279347121581E-4</v>
      </c>
      <c r="BA88" s="25">
        <f t="shared" si="86"/>
        <v>0.93555900621115107</v>
      </c>
      <c r="BB88" s="25">
        <f t="shared" si="87"/>
        <v>1.5742613194945764E-3</v>
      </c>
      <c r="BC88" s="25">
        <f t="shared" si="88"/>
        <v>1.9398961773058508E-3</v>
      </c>
      <c r="BD88" s="39">
        <f t="shared" si="82"/>
        <v>0</v>
      </c>
      <c r="BF88" t="str">
        <f t="shared" si="83"/>
        <v/>
      </c>
      <c r="BG88" t="str">
        <f t="shared" si="84"/>
        <v/>
      </c>
      <c r="BH88" t="str">
        <f t="shared" si="89"/>
        <v/>
      </c>
      <c r="BI88">
        <f t="shared" si="85"/>
        <v>0</v>
      </c>
      <c r="BJ88" s="25" t="str">
        <f t="shared" si="71"/>
        <v/>
      </c>
    </row>
    <row r="89" spans="1:62">
      <c r="A89" s="1">
        <v>42625</v>
      </c>
      <c r="B89" s="41">
        <f t="shared" si="72"/>
        <v>1</v>
      </c>
      <c r="C89">
        <v>3037.51</v>
      </c>
      <c r="D89">
        <v>3028.07</v>
      </c>
      <c r="E89">
        <v>3032.09</v>
      </c>
      <c r="F89">
        <v>3031.68</v>
      </c>
      <c r="G89">
        <v>3015.13</v>
      </c>
      <c r="H89">
        <v>3040.95</v>
      </c>
      <c r="I89">
        <v>3013.49</v>
      </c>
      <c r="J89">
        <v>955</v>
      </c>
      <c r="K89">
        <v>1123</v>
      </c>
      <c r="L89">
        <v>3014.64</v>
      </c>
      <c r="M89">
        <v>3015.7</v>
      </c>
      <c r="N89">
        <v>3021.97</v>
      </c>
      <c r="O89">
        <v>3023.91</v>
      </c>
      <c r="P89">
        <v>2999.93</v>
      </c>
      <c r="Q89">
        <v>1459</v>
      </c>
      <c r="R89">
        <v>1358</v>
      </c>
      <c r="S89">
        <f t="shared" si="42"/>
        <v>3087.3195000000001</v>
      </c>
      <c r="T89" t="str">
        <f t="shared" ref="T89:T120" si="92">IF(AVERAGE(N88)&lt;S88,"熊",IF(AVERAGE(N88)&gt;S88,"牛",""))</f>
        <v>熊</v>
      </c>
      <c r="U89">
        <f t="shared" si="90"/>
        <v>3040.95</v>
      </c>
      <c r="V89">
        <f t="shared" si="91"/>
        <v>2999.93</v>
      </c>
      <c r="W89" s="40">
        <f t="shared" si="73"/>
        <v>1.3581011537625583E-2</v>
      </c>
      <c r="X89">
        <f t="shared" si="50"/>
        <v>955</v>
      </c>
      <c r="Y89">
        <f t="shared" si="51"/>
        <v>1358</v>
      </c>
      <c r="Z89" s="25">
        <f t="shared" si="52"/>
        <v>1.3504482289770232E-2</v>
      </c>
      <c r="AA89" s="25">
        <f t="shared" si="74"/>
        <v>-1.3518049797381677E-2</v>
      </c>
      <c r="AB89" s="25">
        <f t="shared" si="75"/>
        <v>-6.2610299994320636E-3</v>
      </c>
      <c r="AC89" s="25">
        <f t="shared" si="76"/>
        <v>7.3199815381933793E-3</v>
      </c>
      <c r="AD89" s="25">
        <f t="shared" si="77"/>
        <v>1.1318657578577255E-3</v>
      </c>
      <c r="AE89" s="25">
        <f t="shared" si="78"/>
        <v>-1.2449145779767799E-2</v>
      </c>
      <c r="AF89" s="25">
        <f t="shared" si="53"/>
        <v>-5.1291642415743693E-3</v>
      </c>
      <c r="AG89" s="25">
        <f t="shared" si="79"/>
        <v>-1.8647214038956011E-2</v>
      </c>
      <c r="AH89" s="25">
        <f t="shared" si="54"/>
        <v>-3.1126479649694287E-3</v>
      </c>
      <c r="AI89" s="25">
        <f t="shared" si="55"/>
        <v>-1.7859501254263871E-3</v>
      </c>
      <c r="AJ89" s="25">
        <f t="shared" si="56"/>
        <v>-1.9211795291225187E-3</v>
      </c>
      <c r="AK89" s="25">
        <f t="shared" si="57"/>
        <v>-7.3951538481018472E-3</v>
      </c>
      <c r="AL89" s="25">
        <f t="shared" si="58"/>
        <v>9.0710910652506919E-3</v>
      </c>
      <c r="AM89" s="25">
        <f t="shared" si="59"/>
        <v>7.9617409070803832E-3</v>
      </c>
      <c r="AN89" s="25">
        <f t="shared" si="60"/>
        <v>-1.6252692924565866E-4</v>
      </c>
      <c r="AO89" s="40">
        <f t="shared" si="80"/>
        <v>0.87472687545522232</v>
      </c>
      <c r="AP89" s="40">
        <f t="shared" si="81"/>
        <v>2.3801893663510576</v>
      </c>
      <c r="AQ89" s="25">
        <f t="shared" si="61"/>
        <v>3.51555637299703E-4</v>
      </c>
      <c r="AR89" s="25">
        <f t="shared" si="62"/>
        <v>2.4285165357731931E-3</v>
      </c>
      <c r="AS89" s="25">
        <f t="shared" si="63"/>
        <v>-5.1291642415743693E-3</v>
      </c>
      <c r="AT89" s="28">
        <f t="shared" si="64"/>
        <v>5.9723233794622188E-2</v>
      </c>
      <c r="AU89" s="28">
        <f t="shared" si="65"/>
        <v>0.91909924937447651</v>
      </c>
      <c r="AV89" s="40">
        <f t="shared" si="66"/>
        <v>0.53729887859580627</v>
      </c>
      <c r="AW89" s="25">
        <f t="shared" si="67"/>
        <v>-5.1291642415743693E-3</v>
      </c>
      <c r="AX89" s="28">
        <f t="shared" si="68"/>
        <v>0.17869332033154389</v>
      </c>
      <c r="AY89" s="25">
        <f t="shared" si="69"/>
        <v>5.4407145929103362E-4</v>
      </c>
      <c r="AZ89" s="25">
        <f t="shared" si="70"/>
        <v>7.3199815381933793E-3</v>
      </c>
      <c r="BA89" s="25">
        <f t="shared" si="86"/>
        <v>2.6728892660165666E-2</v>
      </c>
      <c r="BB89" s="25">
        <f t="shared" si="87"/>
        <v>-5.7259790671708565E-3</v>
      </c>
      <c r="BC89" s="25">
        <f t="shared" si="88"/>
        <v>-5.3706796105942242E-3</v>
      </c>
      <c r="BD89" s="39">
        <f t="shared" si="82"/>
        <v>1</v>
      </c>
      <c r="BF89" t="str">
        <f t="shared" si="83"/>
        <v/>
      </c>
      <c r="BG89" t="str">
        <f t="shared" si="84"/>
        <v/>
      </c>
      <c r="BH89" t="str">
        <f t="shared" si="89"/>
        <v/>
      </c>
      <c r="BI89" t="str">
        <f t="shared" si="85"/>
        <v/>
      </c>
      <c r="BJ89" s="25" t="str">
        <f t="shared" si="71"/>
        <v/>
      </c>
    </row>
    <row r="90" spans="1:62">
      <c r="A90" s="1">
        <v>42626</v>
      </c>
      <c r="B90" s="41">
        <f t="shared" si="72"/>
        <v>2</v>
      </c>
      <c r="C90">
        <v>3025.03</v>
      </c>
      <c r="D90">
        <v>3029.2</v>
      </c>
      <c r="E90">
        <v>3026.8</v>
      </c>
      <c r="F90">
        <v>3021.19</v>
      </c>
      <c r="G90">
        <v>3016.54</v>
      </c>
      <c r="H90">
        <v>3029.72</v>
      </c>
      <c r="I90">
        <v>3012.68</v>
      </c>
      <c r="J90">
        <v>931</v>
      </c>
      <c r="K90">
        <v>1117</v>
      </c>
      <c r="L90">
        <v>3016.15</v>
      </c>
      <c r="M90">
        <v>3016.01</v>
      </c>
      <c r="N90">
        <v>3023.51</v>
      </c>
      <c r="O90">
        <v>3024.38</v>
      </c>
      <c r="P90">
        <v>3008.74</v>
      </c>
      <c r="Q90">
        <v>1500</v>
      </c>
      <c r="R90">
        <v>1329</v>
      </c>
      <c r="S90">
        <f t="shared" ref="S90:S153" si="93">AVERAGE($N70:$N89)</f>
        <v>3082.1580000000004</v>
      </c>
      <c r="T90" t="str">
        <f t="shared" si="92"/>
        <v>熊</v>
      </c>
      <c r="U90">
        <f t="shared" si="90"/>
        <v>3029.72</v>
      </c>
      <c r="V90">
        <f t="shared" si="91"/>
        <v>3008.74</v>
      </c>
      <c r="W90" s="40">
        <f t="shared" si="73"/>
        <v>6.9488195401203982E-3</v>
      </c>
      <c r="X90">
        <f t="shared" si="50"/>
        <v>931</v>
      </c>
      <c r="Y90">
        <f t="shared" si="51"/>
        <v>1329</v>
      </c>
      <c r="Z90" s="25">
        <f t="shared" si="52"/>
        <v>6.9354684085777716E-3</v>
      </c>
      <c r="AA90" s="25">
        <f t="shared" si="74"/>
        <v>1.0120721882567385E-3</v>
      </c>
      <c r="AB90" s="25">
        <f t="shared" si="75"/>
        <v>-2.0517978595260555E-3</v>
      </c>
      <c r="AC90" s="25">
        <f t="shared" si="76"/>
        <v>4.8970216805944962E-3</v>
      </c>
      <c r="AD90" s="25">
        <f t="shared" si="77"/>
        <v>1.5491972213565373E-3</v>
      </c>
      <c r="AE90" s="25">
        <f t="shared" si="78"/>
        <v>-5.3996223187639161E-3</v>
      </c>
      <c r="AF90" s="25">
        <f t="shared" si="53"/>
        <v>-5.0260063816952153E-4</v>
      </c>
      <c r="AG90" s="25">
        <f t="shared" si="79"/>
        <v>5.0947155008729717E-4</v>
      </c>
      <c r="AH90" s="25">
        <f t="shared" si="54"/>
        <v>1.3775494685304944E-3</v>
      </c>
      <c r="AI90" s="25">
        <f t="shared" si="55"/>
        <v>5.8494704922947981E-4</v>
      </c>
      <c r="AJ90" s="25">
        <f t="shared" si="56"/>
        <v>-1.2702152803910959E-3</v>
      </c>
      <c r="AK90" s="25">
        <f t="shared" si="57"/>
        <v>-2.8105295771119034E-3</v>
      </c>
      <c r="AL90" s="25">
        <f t="shared" si="58"/>
        <v>5.6401579412611062E-3</v>
      </c>
      <c r="AM90" s="25">
        <f t="shared" si="59"/>
        <v>5.1847253279824757E-3</v>
      </c>
      <c r="AN90" s="25">
        <f t="shared" si="60"/>
        <v>-1.2929555489946861E-4</v>
      </c>
      <c r="AO90" s="40">
        <f t="shared" si="80"/>
        <v>0.72476525821598536</v>
      </c>
      <c r="AP90" s="40">
        <f t="shared" si="81"/>
        <v>0.54518779342722912</v>
      </c>
      <c r="AQ90" s="25">
        <f t="shared" si="61"/>
        <v>-4.6417866908326306E-5</v>
      </c>
      <c r="AR90" s="25">
        <f t="shared" si="62"/>
        <v>2.4372244938418246E-3</v>
      </c>
      <c r="AS90" s="25">
        <f t="shared" si="63"/>
        <v>-5.0260063816952153E-4</v>
      </c>
      <c r="AT90" s="28">
        <f t="shared" si="64"/>
        <v>0.22652582159625209</v>
      </c>
      <c r="AU90" s="28">
        <f t="shared" si="65"/>
        <v>0.94437340153453497</v>
      </c>
      <c r="AV90" s="40">
        <f t="shared" si="66"/>
        <v>0.70400381315540628</v>
      </c>
      <c r="AW90" s="25">
        <f t="shared" si="67"/>
        <v>-5.0260063816952153E-4</v>
      </c>
      <c r="AX90" s="28">
        <f t="shared" si="68"/>
        <v>0.35081029551954818</v>
      </c>
      <c r="AY90" s="25">
        <f t="shared" si="69"/>
        <v>1.2804311427924906E-3</v>
      </c>
      <c r="AZ90" s="25">
        <f t="shared" si="70"/>
        <v>4.8970216805944962E-3</v>
      </c>
      <c r="BA90" s="25">
        <f t="shared" si="86"/>
        <v>0.53729887859580627</v>
      </c>
      <c r="BB90" s="25">
        <f t="shared" si="87"/>
        <v>2.4285165357731931E-3</v>
      </c>
      <c r="BC90" s="25">
        <f t="shared" si="88"/>
        <v>-5.1291642415743693E-3</v>
      </c>
      <c r="BD90" s="39">
        <f t="shared" si="82"/>
        <v>0</v>
      </c>
      <c r="BF90">
        <f t="shared" si="83"/>
        <v>1</v>
      </c>
      <c r="BG90" t="str">
        <f t="shared" si="84"/>
        <v/>
      </c>
      <c r="BH90" t="str">
        <f t="shared" si="89"/>
        <v/>
      </c>
      <c r="BI90" t="str">
        <f t="shared" si="85"/>
        <v/>
      </c>
      <c r="BJ90" s="25">
        <f t="shared" si="71"/>
        <v>2.4372244938418246E-3</v>
      </c>
    </row>
    <row r="91" spans="1:62">
      <c r="A91" s="1">
        <v>42627</v>
      </c>
      <c r="B91" s="41">
        <f t="shared" si="72"/>
        <v>3</v>
      </c>
      <c r="C91">
        <v>3008.9</v>
      </c>
      <c r="D91">
        <v>3005.93</v>
      </c>
      <c r="E91">
        <v>3007.62</v>
      </c>
      <c r="F91">
        <v>3003.95</v>
      </c>
      <c r="G91">
        <v>3005.8</v>
      </c>
      <c r="H91">
        <v>3017.94</v>
      </c>
      <c r="I91">
        <v>2999.32</v>
      </c>
      <c r="J91">
        <v>1024</v>
      </c>
      <c r="K91">
        <v>942</v>
      </c>
      <c r="L91">
        <v>3006.11</v>
      </c>
      <c r="M91">
        <v>3007.89</v>
      </c>
      <c r="N91">
        <v>3002.85</v>
      </c>
      <c r="O91">
        <v>3010.36</v>
      </c>
      <c r="P91">
        <v>2995.42</v>
      </c>
      <c r="Q91">
        <v>1334</v>
      </c>
      <c r="R91">
        <v>1439</v>
      </c>
      <c r="S91">
        <f t="shared" si="93"/>
        <v>3077.8315000000007</v>
      </c>
      <c r="T91" t="str">
        <f t="shared" si="92"/>
        <v>熊</v>
      </c>
      <c r="U91">
        <f t="shared" si="90"/>
        <v>3017.94</v>
      </c>
      <c r="V91">
        <f t="shared" si="91"/>
        <v>2995.42</v>
      </c>
      <c r="W91" s="40">
        <f t="shared" si="73"/>
        <v>7.4900239738726225E-3</v>
      </c>
      <c r="X91">
        <f t="shared" si="50"/>
        <v>1024</v>
      </c>
      <c r="Y91">
        <f t="shared" si="51"/>
        <v>1439</v>
      </c>
      <c r="Z91" s="25">
        <f t="shared" si="52"/>
        <v>7.4844627604772444E-3</v>
      </c>
      <c r="AA91" s="25">
        <f t="shared" si="74"/>
        <v>-4.8438446876077857E-3</v>
      </c>
      <c r="AB91" s="25">
        <f t="shared" si="75"/>
        <v>-5.0126417286294658E-3</v>
      </c>
      <c r="AC91" s="25">
        <f t="shared" si="76"/>
        <v>2.4773822452429954E-3</v>
      </c>
      <c r="AD91" s="25">
        <f t="shared" si="77"/>
        <v>2.9999159691045402E-3</v>
      </c>
      <c r="AE91" s="25">
        <f t="shared" si="78"/>
        <v>-4.4901080047679903E-3</v>
      </c>
      <c r="AF91" s="25">
        <f t="shared" si="53"/>
        <v>-2.0127257595249455E-3</v>
      </c>
      <c r="AG91" s="25">
        <f t="shared" si="79"/>
        <v>-6.8565704471326939E-3</v>
      </c>
      <c r="AH91" s="25">
        <f t="shared" si="54"/>
        <v>-9.8755916339461213E-4</v>
      </c>
      <c r="AI91" s="25">
        <f t="shared" si="55"/>
        <v>-4.2549514314314352E-4</v>
      </c>
      <c r="AJ91" s="25">
        <f t="shared" si="56"/>
        <v>-1.6464741738899914E-3</v>
      </c>
      <c r="AK91" s="25">
        <f t="shared" si="57"/>
        <v>-1.0308079453657951E-3</v>
      </c>
      <c r="AL91" s="25">
        <f t="shared" si="58"/>
        <v>6.1888831236556448E-3</v>
      </c>
      <c r="AM91" s="25">
        <f t="shared" si="59"/>
        <v>4.9752174795644937E-3</v>
      </c>
      <c r="AN91" s="25">
        <f t="shared" si="60"/>
        <v>1.0312862310806755E-4</v>
      </c>
      <c r="AO91" s="40">
        <f t="shared" si="80"/>
        <v>0.51450053705692711</v>
      </c>
      <c r="AP91" s="40">
        <f t="shared" si="81"/>
        <v>1.2991407089151557</v>
      </c>
      <c r="AQ91" s="25">
        <f t="shared" si="61"/>
        <v>5.9195212902462462E-4</v>
      </c>
      <c r="AR91" s="25">
        <f t="shared" si="62"/>
        <v>-1.0850464372671776E-3</v>
      </c>
      <c r="AS91" s="25">
        <f t="shared" si="63"/>
        <v>-2.0127257595249455E-3</v>
      </c>
      <c r="AT91" s="28">
        <f t="shared" si="64"/>
        <v>0.34801288936627583</v>
      </c>
      <c r="AU91" s="28">
        <f t="shared" si="65"/>
        <v>0.49732262382863512</v>
      </c>
      <c r="AV91" s="40">
        <f t="shared" si="66"/>
        <v>0.32992895204262179</v>
      </c>
      <c r="AW91" s="25">
        <f t="shared" si="67"/>
        <v>-2.0127257595249455E-3</v>
      </c>
      <c r="AX91" s="28">
        <f t="shared" si="68"/>
        <v>-0.14476021314388193</v>
      </c>
      <c r="AY91" s="25">
        <f t="shared" si="69"/>
        <v>2.1581592091853927E-3</v>
      </c>
      <c r="AZ91" s="25">
        <f t="shared" si="70"/>
        <v>2.4773822452429954E-3</v>
      </c>
      <c r="BA91" s="25">
        <f t="shared" si="86"/>
        <v>0.70400381315540628</v>
      </c>
      <c r="BB91" s="25">
        <f t="shared" si="87"/>
        <v>2.4372244938418246E-3</v>
      </c>
      <c r="BC91" s="25">
        <f t="shared" si="88"/>
        <v>-5.0260063816952153E-4</v>
      </c>
      <c r="BD91" s="39">
        <f t="shared" si="82"/>
        <v>0</v>
      </c>
      <c r="BF91" t="str">
        <f t="shared" si="83"/>
        <v/>
      </c>
      <c r="BG91">
        <f t="shared" si="84"/>
        <v>0.5</v>
      </c>
      <c r="BH91" t="str">
        <f t="shared" si="89"/>
        <v/>
      </c>
      <c r="BI91" t="str">
        <f t="shared" si="85"/>
        <v/>
      </c>
      <c r="BJ91" s="25">
        <f t="shared" si="71"/>
        <v>-5.4252321863358882E-4</v>
      </c>
    </row>
    <row r="92" spans="1:62">
      <c r="A92" s="1">
        <v>42632</v>
      </c>
      <c r="B92" s="41">
        <f t="shared" si="72"/>
        <v>1</v>
      </c>
      <c r="C92">
        <v>3005.32</v>
      </c>
      <c r="D92">
        <v>3012.28</v>
      </c>
      <c r="E92">
        <v>3014.27</v>
      </c>
      <c r="F92">
        <v>3013.44</v>
      </c>
      <c r="G92">
        <v>3021.02</v>
      </c>
      <c r="H92">
        <v>3023.47</v>
      </c>
      <c r="I92">
        <v>3005.32</v>
      </c>
      <c r="J92">
        <v>1012</v>
      </c>
      <c r="K92">
        <v>931</v>
      </c>
      <c r="L92">
        <v>3020.9</v>
      </c>
      <c r="M92">
        <v>3020.48</v>
      </c>
      <c r="N92">
        <v>3026.05</v>
      </c>
      <c r="O92">
        <v>3026.65</v>
      </c>
      <c r="P92">
        <v>3015.62</v>
      </c>
      <c r="Q92">
        <v>1500</v>
      </c>
      <c r="R92">
        <v>1407</v>
      </c>
      <c r="S92">
        <f t="shared" si="93"/>
        <v>3072.4965000000002</v>
      </c>
      <c r="T92" t="str">
        <f t="shared" si="92"/>
        <v>熊</v>
      </c>
      <c r="U92">
        <f t="shared" si="90"/>
        <v>3026.65</v>
      </c>
      <c r="V92">
        <f t="shared" si="91"/>
        <v>3005.32</v>
      </c>
      <c r="W92" s="40">
        <f t="shared" si="73"/>
        <v>7.072345819708825E-3</v>
      </c>
      <c r="X92">
        <f t="shared" si="50"/>
        <v>1500</v>
      </c>
      <c r="Y92">
        <f t="shared" si="51"/>
        <v>931</v>
      </c>
      <c r="Z92" s="25">
        <f t="shared" si="52"/>
        <v>7.0974139193163872E-3</v>
      </c>
      <c r="AA92" s="25">
        <f t="shared" si="74"/>
        <v>8.2221379859461722E-4</v>
      </c>
      <c r="AB92" s="25">
        <f t="shared" si="75"/>
        <v>-1.9825862903006614E-4</v>
      </c>
      <c r="AC92" s="25">
        <f t="shared" si="76"/>
        <v>6.8740871906787272E-3</v>
      </c>
      <c r="AD92" s="25">
        <f t="shared" si="77"/>
        <v>7.072345819708825E-3</v>
      </c>
      <c r="AE92" s="25">
        <f t="shared" si="78"/>
        <v>0</v>
      </c>
      <c r="AF92" s="25">
        <f t="shared" si="53"/>
        <v>6.8740871906787272E-3</v>
      </c>
      <c r="AG92" s="25">
        <f t="shared" si="79"/>
        <v>7.6963009892734519E-3</v>
      </c>
      <c r="AH92" s="25">
        <f t="shared" si="54"/>
        <v>2.3132156020872589E-3</v>
      </c>
      <c r="AI92" s="25">
        <f t="shared" si="55"/>
        <v>2.9736266406837643E-3</v>
      </c>
      <c r="AJ92" s="25">
        <f t="shared" si="56"/>
        <v>2.6982318372690932E-3</v>
      </c>
      <c r="AK92" s="25">
        <f t="shared" si="57"/>
        <v>5.2104712047242648E-3</v>
      </c>
      <c r="AL92" s="25">
        <f t="shared" si="58"/>
        <v>6.0211269041035558E-3</v>
      </c>
      <c r="AM92" s="25">
        <f t="shared" si="59"/>
        <v>3.650949809250389E-3</v>
      </c>
      <c r="AN92" s="25">
        <f t="shared" si="60"/>
        <v>-3.9722472331894317E-5</v>
      </c>
      <c r="AO92" s="40">
        <f t="shared" si="80"/>
        <v>0</v>
      </c>
      <c r="AP92" s="40">
        <f t="shared" si="81"/>
        <v>-0.13608815426998921</v>
      </c>
      <c r="AQ92" s="25">
        <f t="shared" si="61"/>
        <v>-1.3904108024214226E-4</v>
      </c>
      <c r="AR92" s="25">
        <f t="shared" si="62"/>
        <v>1.7033384582865805E-3</v>
      </c>
      <c r="AS92" s="25">
        <f t="shared" si="63"/>
        <v>6.8740871906787272E-3</v>
      </c>
      <c r="AT92" s="28">
        <f t="shared" si="64"/>
        <v>0.86501377410469049</v>
      </c>
      <c r="AU92" s="28">
        <f t="shared" si="65"/>
        <v>0.94560290117861301</v>
      </c>
      <c r="AV92" s="40">
        <f t="shared" si="66"/>
        <v>0.97187060478200138</v>
      </c>
      <c r="AW92" s="25">
        <f t="shared" si="67"/>
        <v>6.8740871906787272E-3</v>
      </c>
      <c r="AX92" s="28">
        <f t="shared" si="68"/>
        <v>0.24144397562119591</v>
      </c>
      <c r="AY92" s="25">
        <f t="shared" si="69"/>
        <v>5.2104712047242648E-3</v>
      </c>
      <c r="AZ92" s="25">
        <f t="shared" si="70"/>
        <v>3.4526911802200914E-3</v>
      </c>
      <c r="BA92" s="25">
        <f t="shared" si="86"/>
        <v>0.32992895204262179</v>
      </c>
      <c r="BB92" s="25">
        <f t="shared" si="87"/>
        <v>-1.0850464372671776E-3</v>
      </c>
      <c r="BC92" s="25">
        <f t="shared" si="88"/>
        <v>-2.0127257595249455E-3</v>
      </c>
      <c r="BD92" s="39">
        <f t="shared" si="82"/>
        <v>1</v>
      </c>
      <c r="BF92" t="str">
        <f t="shared" si="83"/>
        <v/>
      </c>
      <c r="BG92" t="str">
        <f t="shared" si="84"/>
        <v/>
      </c>
      <c r="BH92" t="str">
        <f t="shared" si="89"/>
        <v/>
      </c>
      <c r="BI92" t="str">
        <f t="shared" si="85"/>
        <v/>
      </c>
      <c r="BJ92" s="25" t="str">
        <f t="shared" si="71"/>
        <v/>
      </c>
    </row>
    <row r="93" spans="1:62">
      <c r="A93" s="1">
        <v>42633</v>
      </c>
      <c r="B93" s="41">
        <f t="shared" si="72"/>
        <v>2</v>
      </c>
      <c r="C93">
        <v>3027.17</v>
      </c>
      <c r="D93">
        <v>3026.67</v>
      </c>
      <c r="E93">
        <v>3023.65</v>
      </c>
      <c r="F93">
        <v>3021.13</v>
      </c>
      <c r="G93">
        <v>3024.08</v>
      </c>
      <c r="H93">
        <v>3027.82</v>
      </c>
      <c r="I93">
        <v>3015.88</v>
      </c>
      <c r="J93">
        <v>930</v>
      </c>
      <c r="K93">
        <v>1104</v>
      </c>
      <c r="L93">
        <v>3024.04</v>
      </c>
      <c r="M93">
        <v>3023.1</v>
      </c>
      <c r="N93">
        <v>3021.76</v>
      </c>
      <c r="O93">
        <v>3024.51</v>
      </c>
      <c r="P93">
        <v>3017.31</v>
      </c>
      <c r="Q93">
        <v>1301</v>
      </c>
      <c r="R93">
        <v>1431</v>
      </c>
      <c r="S93">
        <f t="shared" si="93"/>
        <v>3068.5935000000004</v>
      </c>
      <c r="T93" t="str">
        <f t="shared" si="92"/>
        <v>熊</v>
      </c>
      <c r="U93">
        <f t="shared" si="90"/>
        <v>3027.82</v>
      </c>
      <c r="V93">
        <f t="shared" si="91"/>
        <v>3015.88</v>
      </c>
      <c r="W93" s="40">
        <f t="shared" si="73"/>
        <v>3.9512270741863947E-3</v>
      </c>
      <c r="X93">
        <f t="shared" si="50"/>
        <v>930</v>
      </c>
      <c r="Y93">
        <f t="shared" si="51"/>
        <v>1104</v>
      </c>
      <c r="Z93" s="25">
        <f t="shared" si="52"/>
        <v>3.9442779890128581E-3</v>
      </c>
      <c r="AA93" s="25">
        <f t="shared" si="74"/>
        <v>3.7005098535342214E-4</v>
      </c>
      <c r="AB93" s="25">
        <f t="shared" si="75"/>
        <v>-2.0034455373648388E-3</v>
      </c>
      <c r="AC93" s="25">
        <f t="shared" si="76"/>
        <v>1.9477815368215551E-3</v>
      </c>
      <c r="AD93" s="25">
        <f t="shared" si="77"/>
        <v>2.1469895160741457E-4</v>
      </c>
      <c r="AE93" s="25">
        <f t="shared" si="78"/>
        <v>-3.7365281225789676E-3</v>
      </c>
      <c r="AF93" s="25">
        <f t="shared" si="53"/>
        <v>-1.7887465857573735E-3</v>
      </c>
      <c r="AG93" s="25">
        <f t="shared" si="79"/>
        <v>-1.4186956004037996E-3</v>
      </c>
      <c r="AH93" s="25">
        <f t="shared" si="54"/>
        <v>-1.6518441225303146E-4</v>
      </c>
      <c r="AI93" s="25">
        <f t="shared" si="55"/>
        <v>-1.1634788002553235E-3</v>
      </c>
      <c r="AJ93" s="25">
        <f t="shared" si="56"/>
        <v>-1.997256091071035E-3</v>
      </c>
      <c r="AK93" s="25">
        <f t="shared" si="57"/>
        <v>-1.0212766845112489E-3</v>
      </c>
      <c r="AL93" s="25">
        <f t="shared" si="58"/>
        <v>3.9512270741863947E-3</v>
      </c>
      <c r="AM93" s="25">
        <f t="shared" si="59"/>
        <v>2.3833889153683048E-3</v>
      </c>
      <c r="AN93" s="25">
        <f t="shared" si="60"/>
        <v>-1.3227250782238621E-5</v>
      </c>
      <c r="AO93" s="40">
        <f t="shared" si="80"/>
        <v>0.94556113902846839</v>
      </c>
      <c r="AP93" s="40">
        <f t="shared" si="81"/>
        <v>0.85175879396985144</v>
      </c>
      <c r="AQ93" s="25">
        <f t="shared" si="61"/>
        <v>-3.1089077070196088E-4</v>
      </c>
      <c r="AR93" s="25">
        <f t="shared" si="62"/>
        <v>-7.5424265046388362E-4</v>
      </c>
      <c r="AS93" s="25">
        <f t="shared" si="63"/>
        <v>-1.7887465857573735E-3</v>
      </c>
      <c r="AT93" s="28">
        <f t="shared" si="64"/>
        <v>0.6867671691792111</v>
      </c>
      <c r="AU93" s="28">
        <f t="shared" si="65"/>
        <v>0.61805555555557001</v>
      </c>
      <c r="AV93" s="40">
        <f t="shared" si="66"/>
        <v>0.49246231155779585</v>
      </c>
      <c r="AW93" s="25">
        <f t="shared" si="67"/>
        <v>-1.7887465857573735E-3</v>
      </c>
      <c r="AX93" s="28">
        <f t="shared" si="68"/>
        <v>-0.19095477386932452</v>
      </c>
      <c r="AY93" s="25">
        <f t="shared" si="69"/>
        <v>2.7152514380678477E-3</v>
      </c>
      <c r="AZ93" s="25">
        <f t="shared" si="70"/>
        <v>1.4737371169447286E-3</v>
      </c>
      <c r="BA93" s="25">
        <f t="shared" si="86"/>
        <v>0.97187060478200138</v>
      </c>
      <c r="BB93" s="25">
        <f t="shared" si="87"/>
        <v>1.7033384582865805E-3</v>
      </c>
      <c r="BC93" s="25">
        <f t="shared" si="88"/>
        <v>6.8740871906787272E-3</v>
      </c>
      <c r="BD93" s="39">
        <f t="shared" si="82"/>
        <v>0</v>
      </c>
      <c r="BF93">
        <f t="shared" si="83"/>
        <v>0</v>
      </c>
      <c r="BG93" t="str">
        <f t="shared" si="84"/>
        <v/>
      </c>
      <c r="BH93" t="str">
        <f t="shared" si="89"/>
        <v/>
      </c>
      <c r="BI93" t="str">
        <f t="shared" si="85"/>
        <v/>
      </c>
      <c r="BJ93" s="25" t="str">
        <f t="shared" si="71"/>
        <v/>
      </c>
    </row>
    <row r="94" spans="1:62">
      <c r="A94" s="1">
        <v>42634</v>
      </c>
      <c r="B94" s="41">
        <f t="shared" si="72"/>
        <v>3</v>
      </c>
      <c r="C94">
        <v>3021.58</v>
      </c>
      <c r="D94">
        <v>3020.58</v>
      </c>
      <c r="E94">
        <v>3019.14</v>
      </c>
      <c r="F94">
        <v>3018.59</v>
      </c>
      <c r="G94">
        <v>3021.84</v>
      </c>
      <c r="H94">
        <v>3027.49</v>
      </c>
      <c r="I94">
        <v>3017.54</v>
      </c>
      <c r="J94">
        <v>952</v>
      </c>
      <c r="K94">
        <v>939</v>
      </c>
      <c r="L94">
        <v>3021.84</v>
      </c>
      <c r="M94">
        <v>3022.88</v>
      </c>
      <c r="N94">
        <v>3025.87</v>
      </c>
      <c r="O94">
        <v>3032.45</v>
      </c>
      <c r="P94">
        <v>3021.84</v>
      </c>
      <c r="Q94">
        <v>1402</v>
      </c>
      <c r="R94">
        <v>1301</v>
      </c>
      <c r="S94">
        <f t="shared" si="93"/>
        <v>3064.2764999999999</v>
      </c>
      <c r="T94" t="str">
        <f t="shared" si="92"/>
        <v>熊</v>
      </c>
      <c r="U94">
        <f t="shared" si="90"/>
        <v>3032.45</v>
      </c>
      <c r="V94">
        <f t="shared" si="91"/>
        <v>3017.54</v>
      </c>
      <c r="W94" s="40">
        <f t="shared" si="73"/>
        <v>4.9289437456547201E-3</v>
      </c>
      <c r="X94">
        <f t="shared" si="50"/>
        <v>1402</v>
      </c>
      <c r="Y94">
        <f t="shared" si="51"/>
        <v>939</v>
      </c>
      <c r="Z94" s="25">
        <f t="shared" si="52"/>
        <v>4.93450446455161E-3</v>
      </c>
      <c r="AA94" s="25">
        <f t="shared" si="74"/>
        <v>-5.956970815920347E-5</v>
      </c>
      <c r="AB94" s="25">
        <f t="shared" si="75"/>
        <v>-2.1722202152850171E-3</v>
      </c>
      <c r="AC94" s="25">
        <f t="shared" si="76"/>
        <v>2.7567235303698093E-3</v>
      </c>
      <c r="AD94" s="25">
        <f t="shared" si="77"/>
        <v>3.5910002695640872E-3</v>
      </c>
      <c r="AE94" s="25">
        <f t="shared" si="78"/>
        <v>-1.3379434760906733E-3</v>
      </c>
      <c r="AF94" s="25">
        <f t="shared" si="53"/>
        <v>1.4187800542789493E-3</v>
      </c>
      <c r="AG94" s="25">
        <f t="shared" si="79"/>
        <v>1.3592103461197813E-3</v>
      </c>
      <c r="AH94" s="25">
        <f t="shared" si="54"/>
        <v>-3.3100745731011715E-4</v>
      </c>
      <c r="AI94" s="25">
        <f t="shared" si="55"/>
        <v>-8.0785076371686388E-4</v>
      </c>
      <c r="AJ94" s="25">
        <f t="shared" si="56"/>
        <v>-9.9003844071513122E-4</v>
      </c>
      <c r="AK94" s="25">
        <f t="shared" si="57"/>
        <v>8.6043995009746758E-5</v>
      </c>
      <c r="AL94" s="25">
        <f t="shared" si="58"/>
        <v>3.2919634760115082E-3</v>
      </c>
      <c r="AM94" s="25">
        <f t="shared" si="59"/>
        <v>3.5049562745544456E-3</v>
      </c>
      <c r="AN94" s="25">
        <f t="shared" si="60"/>
        <v>0</v>
      </c>
      <c r="AO94" s="40">
        <f t="shared" si="80"/>
        <v>0.40603015075377263</v>
      </c>
      <c r="AP94" s="40">
        <f t="shared" si="81"/>
        <v>0.42412060301510873</v>
      </c>
      <c r="AQ94" s="25">
        <f t="shared" si="61"/>
        <v>3.4410196345296604E-4</v>
      </c>
      <c r="AR94" s="25">
        <f t="shared" si="62"/>
        <v>1.3327360592693906E-3</v>
      </c>
      <c r="AS94" s="25">
        <f t="shared" si="63"/>
        <v>1.4187800542789493E-3</v>
      </c>
      <c r="AT94" s="28">
        <f t="shared" si="64"/>
        <v>0.43216080402012669</v>
      </c>
      <c r="AU94" s="28">
        <f t="shared" si="65"/>
        <v>0.37983034872760318</v>
      </c>
      <c r="AV94" s="40">
        <f t="shared" si="66"/>
        <v>0.5586854460093903</v>
      </c>
      <c r="AW94" s="25">
        <f t="shared" si="67"/>
        <v>1.4187800542789493E-3</v>
      </c>
      <c r="AX94" s="28">
        <f t="shared" si="68"/>
        <v>0.27028839704894597</v>
      </c>
      <c r="AY94" s="25">
        <f t="shared" si="69"/>
        <v>1.4239874711004768E-3</v>
      </c>
      <c r="AZ94" s="25">
        <f t="shared" si="70"/>
        <v>1.3327360592693906E-3</v>
      </c>
      <c r="BA94" s="25">
        <f t="shared" si="86"/>
        <v>0.49246231155779585</v>
      </c>
      <c r="BB94" s="25">
        <f t="shared" si="87"/>
        <v>-7.5424265046388362E-4</v>
      </c>
      <c r="BC94" s="25">
        <f t="shared" si="88"/>
        <v>-1.7887465857573735E-3</v>
      </c>
      <c r="BD94" s="39">
        <f t="shared" si="82"/>
        <v>1</v>
      </c>
      <c r="BF94" t="str">
        <f t="shared" si="83"/>
        <v/>
      </c>
      <c r="BG94">
        <f t="shared" si="84"/>
        <v>0.5</v>
      </c>
      <c r="BH94" t="str">
        <f t="shared" si="89"/>
        <v/>
      </c>
      <c r="BI94" t="str">
        <f t="shared" si="85"/>
        <v/>
      </c>
      <c r="BJ94" s="25">
        <f t="shared" si="71"/>
        <v>6.6636802963469528E-4</v>
      </c>
    </row>
    <row r="95" spans="1:62">
      <c r="A95" s="1">
        <v>42635</v>
      </c>
      <c r="B95" s="41">
        <f t="shared" si="72"/>
        <v>4</v>
      </c>
      <c r="C95">
        <v>3038.42</v>
      </c>
      <c r="D95">
        <v>3041.38</v>
      </c>
      <c r="E95">
        <v>3038.11</v>
      </c>
      <c r="F95">
        <v>3035.91</v>
      </c>
      <c r="G95">
        <v>3048.61</v>
      </c>
      <c r="H95">
        <v>3054.44</v>
      </c>
      <c r="I95">
        <v>3035.07</v>
      </c>
      <c r="J95">
        <v>1056</v>
      </c>
      <c r="K95">
        <v>941</v>
      </c>
      <c r="L95">
        <v>3048.96</v>
      </c>
      <c r="M95">
        <v>3048.73</v>
      </c>
      <c r="N95">
        <v>3042.31</v>
      </c>
      <c r="O95">
        <v>3050.37</v>
      </c>
      <c r="P95">
        <v>3039.17</v>
      </c>
      <c r="Q95">
        <v>1303</v>
      </c>
      <c r="R95">
        <v>1430</v>
      </c>
      <c r="S95">
        <f t="shared" si="93"/>
        <v>3061.3300000000004</v>
      </c>
      <c r="T95" t="str">
        <f t="shared" si="92"/>
        <v>熊</v>
      </c>
      <c r="U95">
        <f t="shared" si="90"/>
        <v>3054.44</v>
      </c>
      <c r="V95">
        <f t="shared" si="91"/>
        <v>3035.07</v>
      </c>
      <c r="W95" s="40">
        <f t="shared" si="73"/>
        <v>6.3617812694060178E-3</v>
      </c>
      <c r="X95">
        <f t="shared" si="50"/>
        <v>1056</v>
      </c>
      <c r="Y95">
        <f t="shared" si="51"/>
        <v>941</v>
      </c>
      <c r="Z95" s="25">
        <f t="shared" si="52"/>
        <v>6.3750238610856599E-3</v>
      </c>
      <c r="AA95" s="25">
        <f t="shared" si="74"/>
        <v>4.1389900273288314E-3</v>
      </c>
      <c r="AB95" s="25">
        <f t="shared" si="75"/>
        <v>-3.9791744799634694E-3</v>
      </c>
      <c r="AC95" s="25">
        <f t="shared" si="76"/>
        <v>2.3826067894425012E-3</v>
      </c>
      <c r="AD95" s="25">
        <f t="shared" si="77"/>
        <v>5.2586262992876838E-3</v>
      </c>
      <c r="AE95" s="25">
        <f t="shared" si="78"/>
        <v>-1.1031549701183585E-3</v>
      </c>
      <c r="AF95" s="25">
        <f t="shared" si="53"/>
        <v>1.279451819324307E-3</v>
      </c>
      <c r="AG95" s="25">
        <f t="shared" si="79"/>
        <v>5.4184418466530666E-3</v>
      </c>
      <c r="AH95" s="25">
        <f t="shared" si="54"/>
        <v>9.7371631759940425E-4</v>
      </c>
      <c r="AI95" s="25">
        <f t="shared" si="55"/>
        <v>-1.0203191633020284E-4</v>
      </c>
      <c r="AJ95" s="25">
        <f t="shared" si="56"/>
        <v>-8.2642864080735698E-4</v>
      </c>
      <c r="AK95" s="25">
        <f t="shared" si="57"/>
        <v>3.3481055683957498E-3</v>
      </c>
      <c r="AL95" s="25">
        <f t="shared" si="58"/>
        <v>6.3617812694060178E-3</v>
      </c>
      <c r="AM95" s="25">
        <f t="shared" si="59"/>
        <v>3.6784429132172471E-3</v>
      </c>
      <c r="AN95" s="25">
        <f t="shared" si="60"/>
        <v>1.1479983022229193E-4</v>
      </c>
      <c r="AO95" s="40">
        <f t="shared" si="80"/>
        <v>0.17294785751161218</v>
      </c>
      <c r="AP95" s="40">
        <f t="shared" si="81"/>
        <v>-0.47496128033042462</v>
      </c>
      <c r="AQ95" s="25">
        <f t="shared" si="61"/>
        <v>-7.5438403759149289E-5</v>
      </c>
      <c r="AR95" s="25">
        <f t="shared" si="62"/>
        <v>-2.1834535792937928E-3</v>
      </c>
      <c r="AS95" s="25">
        <f t="shared" si="63"/>
        <v>1.279451819324307E-3</v>
      </c>
      <c r="AT95" s="28">
        <f t="shared" si="64"/>
        <v>0.69901910170366754</v>
      </c>
      <c r="AU95" s="28">
        <f t="shared" si="65"/>
        <v>0.28035714285713603</v>
      </c>
      <c r="AV95" s="40">
        <f t="shared" si="66"/>
        <v>0.37377387712957266</v>
      </c>
      <c r="AW95" s="25">
        <f t="shared" si="67"/>
        <v>1.279451819324307E-3</v>
      </c>
      <c r="AX95" s="28">
        <f t="shared" si="68"/>
        <v>-0.34331440371709493</v>
      </c>
      <c r="AY95" s="25">
        <f t="shared" si="69"/>
        <v>4.4512605385141225E-3</v>
      </c>
      <c r="AZ95" s="25">
        <f t="shared" si="70"/>
        <v>1.0326434614695767E-3</v>
      </c>
      <c r="BA95" s="25">
        <f t="shared" si="86"/>
        <v>0.5586854460093903</v>
      </c>
      <c r="BB95" s="25">
        <f t="shared" si="87"/>
        <v>1.3327360592693906E-3</v>
      </c>
      <c r="BC95" s="25">
        <f t="shared" si="88"/>
        <v>1.4187800542789493E-3</v>
      </c>
      <c r="BD95" s="39">
        <f t="shared" si="82"/>
        <v>0</v>
      </c>
      <c r="BF95" t="str">
        <f t="shared" si="83"/>
        <v/>
      </c>
      <c r="BG95" t="str">
        <f t="shared" si="84"/>
        <v/>
      </c>
      <c r="BH95">
        <f t="shared" si="89"/>
        <v>0</v>
      </c>
      <c r="BI95" t="str">
        <f t="shared" si="85"/>
        <v/>
      </c>
      <c r="BJ95" s="25" t="str">
        <f t="shared" si="71"/>
        <v/>
      </c>
    </row>
    <row r="96" spans="1:62">
      <c r="A96" s="1">
        <v>42636</v>
      </c>
      <c r="B96" s="41">
        <f t="shared" si="72"/>
        <v>5</v>
      </c>
      <c r="C96">
        <v>3044.78</v>
      </c>
      <c r="D96">
        <v>3045.97</v>
      </c>
      <c r="E96">
        <v>3044.82</v>
      </c>
      <c r="F96">
        <v>3044.56</v>
      </c>
      <c r="G96">
        <v>3039.62</v>
      </c>
      <c r="H96">
        <v>3046.8</v>
      </c>
      <c r="I96">
        <v>3034.93</v>
      </c>
      <c r="J96">
        <v>1008</v>
      </c>
      <c r="K96">
        <v>1053</v>
      </c>
      <c r="L96">
        <v>3040.09</v>
      </c>
      <c r="M96">
        <v>3039.3</v>
      </c>
      <c r="N96">
        <v>3033.9</v>
      </c>
      <c r="O96">
        <v>3040.61</v>
      </c>
      <c r="P96">
        <v>3032.8</v>
      </c>
      <c r="Q96">
        <v>1400</v>
      </c>
      <c r="R96">
        <v>1458</v>
      </c>
      <c r="S96">
        <f t="shared" si="93"/>
        <v>3058.96</v>
      </c>
      <c r="T96" t="str">
        <f t="shared" si="92"/>
        <v>熊</v>
      </c>
      <c r="U96">
        <f t="shared" si="90"/>
        <v>3046.8</v>
      </c>
      <c r="V96">
        <f t="shared" si="91"/>
        <v>3032.8</v>
      </c>
      <c r="W96" s="40">
        <f t="shared" si="73"/>
        <v>4.6055742965080632E-3</v>
      </c>
      <c r="X96">
        <f t="shared" si="50"/>
        <v>1008</v>
      </c>
      <c r="Y96">
        <f t="shared" si="51"/>
        <v>1458</v>
      </c>
      <c r="Z96" s="25">
        <f t="shared" si="52"/>
        <v>4.5980333554476839E-3</v>
      </c>
      <c r="AA96" s="25">
        <f t="shared" si="74"/>
        <v>8.1155367690187137E-4</v>
      </c>
      <c r="AB96" s="25">
        <f t="shared" si="75"/>
        <v>-4.2429389223986565E-3</v>
      </c>
      <c r="AC96" s="25">
        <f t="shared" si="76"/>
        <v>3.6263537410926265E-4</v>
      </c>
      <c r="AD96" s="25">
        <f t="shared" si="77"/>
        <v>6.6321055425398777E-4</v>
      </c>
      <c r="AE96" s="25">
        <f t="shared" si="78"/>
        <v>-3.9423637422540342E-3</v>
      </c>
      <c r="AF96" s="25">
        <f t="shared" si="53"/>
        <v>-3.5797283681446995E-3</v>
      </c>
      <c r="AG96" s="25">
        <f t="shared" si="79"/>
        <v>-2.7681746912429821E-3</v>
      </c>
      <c r="AH96" s="25">
        <f t="shared" si="54"/>
        <v>3.9075647995447978E-4</v>
      </c>
      <c r="AI96" s="25">
        <f t="shared" si="55"/>
        <v>1.3137151865676366E-5</v>
      </c>
      <c r="AJ96" s="25">
        <f t="shared" si="56"/>
        <v>-7.2257420375909195E-5</v>
      </c>
      <c r="AK96" s="25">
        <f t="shared" si="57"/>
        <v>-1.6961413572629256E-3</v>
      </c>
      <c r="AL96" s="25">
        <f t="shared" si="58"/>
        <v>3.9034995214302752E-3</v>
      </c>
      <c r="AM96" s="25">
        <f t="shared" si="59"/>
        <v>2.5718679637764612E-3</v>
      </c>
      <c r="AN96" s="25">
        <f t="shared" si="60"/>
        <v>1.5461263808187796E-4</v>
      </c>
      <c r="AO96" s="40">
        <f t="shared" si="80"/>
        <v>0.82982308340354483</v>
      </c>
      <c r="AP96" s="40">
        <f t="shared" si="81"/>
        <v>0.62173546756528175</v>
      </c>
      <c r="AQ96" s="25">
        <f t="shared" si="61"/>
        <v>-2.59894497456696E-4</v>
      </c>
      <c r="AR96" s="25">
        <f t="shared" si="62"/>
        <v>-2.038199648963701E-3</v>
      </c>
      <c r="AS96" s="25">
        <f t="shared" si="63"/>
        <v>-3.5797283681446995E-3</v>
      </c>
      <c r="AT96" s="28">
        <f t="shared" si="64"/>
        <v>0.39511373209771844</v>
      </c>
      <c r="AU96" s="28">
        <f t="shared" si="65"/>
        <v>0.14084507042252456</v>
      </c>
      <c r="AV96" s="40">
        <f t="shared" si="66"/>
        <v>7.8571428571422075E-2</v>
      </c>
      <c r="AW96" s="25">
        <f t="shared" si="67"/>
        <v>-3.5797283681446995E-3</v>
      </c>
      <c r="AX96" s="28">
        <f t="shared" si="68"/>
        <v>-0.44214285714286106</v>
      </c>
      <c r="AY96" s="25">
        <f t="shared" si="69"/>
        <v>1.5441476099134919E-3</v>
      </c>
      <c r="AZ96" s="25">
        <f t="shared" si="70"/>
        <v>3.6263537410926265E-4</v>
      </c>
      <c r="BA96" s="25">
        <f t="shared" si="86"/>
        <v>0.37377387712957266</v>
      </c>
      <c r="BB96" s="25">
        <f t="shared" si="87"/>
        <v>-2.1834535792937928E-3</v>
      </c>
      <c r="BC96" s="25">
        <f t="shared" si="88"/>
        <v>1.279451819324307E-3</v>
      </c>
      <c r="BD96" s="39">
        <f t="shared" si="82"/>
        <v>1</v>
      </c>
      <c r="BF96" t="str">
        <f t="shared" si="83"/>
        <v/>
      </c>
      <c r="BG96" t="str">
        <f t="shared" si="84"/>
        <v/>
      </c>
      <c r="BH96" t="str">
        <f t="shared" si="89"/>
        <v/>
      </c>
      <c r="BI96">
        <f t="shared" si="85"/>
        <v>1</v>
      </c>
      <c r="BJ96" s="25">
        <f t="shared" si="71"/>
        <v>-2.038199648963701E-3</v>
      </c>
    </row>
    <row r="97" spans="1:62">
      <c r="A97" s="1">
        <v>42639</v>
      </c>
      <c r="B97" s="41">
        <f t="shared" si="72"/>
        <v>1</v>
      </c>
      <c r="C97">
        <v>3028.24</v>
      </c>
      <c r="D97">
        <v>3024.54</v>
      </c>
      <c r="E97">
        <v>3021.66</v>
      </c>
      <c r="F97">
        <v>3021.91</v>
      </c>
      <c r="G97">
        <v>3012.34</v>
      </c>
      <c r="H97">
        <v>3028.24</v>
      </c>
      <c r="I97">
        <v>3007.35</v>
      </c>
      <c r="J97">
        <v>930</v>
      </c>
      <c r="K97">
        <v>1029</v>
      </c>
      <c r="L97">
        <v>3012.2</v>
      </c>
      <c r="M97">
        <v>3011.19</v>
      </c>
      <c r="N97">
        <v>2980.43</v>
      </c>
      <c r="O97">
        <v>3013.83</v>
      </c>
      <c r="P97">
        <v>2980.12</v>
      </c>
      <c r="Q97">
        <v>1303</v>
      </c>
      <c r="R97">
        <v>1458</v>
      </c>
      <c r="S97">
        <f t="shared" si="93"/>
        <v>3056.3609999999999</v>
      </c>
      <c r="T97" t="str">
        <f t="shared" si="92"/>
        <v>熊</v>
      </c>
      <c r="U97">
        <f t="shared" si="90"/>
        <v>3028.24</v>
      </c>
      <c r="V97">
        <f t="shared" si="91"/>
        <v>2980.12</v>
      </c>
      <c r="W97" s="40">
        <f t="shared" si="73"/>
        <v>1.6018024509120005E-2</v>
      </c>
      <c r="X97">
        <f t="shared" si="50"/>
        <v>930</v>
      </c>
      <c r="Y97">
        <f t="shared" si="51"/>
        <v>1458</v>
      </c>
      <c r="Z97" s="25">
        <f t="shared" si="52"/>
        <v>1.5890418196708285E-2</v>
      </c>
      <c r="AA97" s="25">
        <f t="shared" si="74"/>
        <v>-1.8673279220410991E-3</v>
      </c>
      <c r="AB97" s="25">
        <f t="shared" si="75"/>
        <v>-1.5914007262295558E-2</v>
      </c>
      <c r="AC97" s="25">
        <f t="shared" si="76"/>
        <v>1.0401724682425287E-4</v>
      </c>
      <c r="AD97" s="25">
        <f t="shared" si="77"/>
        <v>0</v>
      </c>
      <c r="AE97" s="25">
        <f t="shared" si="78"/>
        <v>-1.6018024509119995E-2</v>
      </c>
      <c r="AF97" s="25">
        <f t="shared" si="53"/>
        <v>-1.5914007262295558E-2</v>
      </c>
      <c r="AG97" s="25">
        <f t="shared" si="79"/>
        <v>-1.7781335184336725E-2</v>
      </c>
      <c r="AH97" s="25">
        <f t="shared" si="54"/>
        <v>-1.2225788681780275E-3</v>
      </c>
      <c r="AI97" s="25">
        <f t="shared" si="55"/>
        <v>-2.1752434237061451E-3</v>
      </c>
      <c r="AJ97" s="25">
        <f t="shared" si="56"/>
        <v>-2.0925108665775954E-3</v>
      </c>
      <c r="AK97" s="25">
        <f t="shared" si="57"/>
        <v>-5.2644072989719258E-3</v>
      </c>
      <c r="AL97" s="25">
        <f t="shared" si="58"/>
        <v>6.9223003608948185E-3</v>
      </c>
      <c r="AM97" s="25">
        <f t="shared" si="59"/>
        <v>1.1248127000068791E-2</v>
      </c>
      <c r="AN97" s="25">
        <f t="shared" si="60"/>
        <v>-4.6476577473352069E-5</v>
      </c>
      <c r="AO97" s="40">
        <f t="shared" si="80"/>
        <v>1</v>
      </c>
      <c r="AP97" s="40">
        <f t="shared" si="81"/>
        <v>1.2709430349449662</v>
      </c>
      <c r="AQ97" s="25">
        <f t="shared" si="61"/>
        <v>-3.353593273772814E-4</v>
      </c>
      <c r="AR97" s="25">
        <f t="shared" si="62"/>
        <v>-1.0603123385850434E-2</v>
      </c>
      <c r="AS97" s="25">
        <f t="shared" si="63"/>
        <v>-1.5914007262295558E-2</v>
      </c>
      <c r="AT97" s="28">
        <f t="shared" si="64"/>
        <v>0.23887027285783949</v>
      </c>
      <c r="AU97" s="28">
        <f t="shared" si="65"/>
        <v>9.1960842479959989E-3</v>
      </c>
      <c r="AV97" s="40">
        <f t="shared" si="66"/>
        <v>6.4422277639224054E-3</v>
      </c>
      <c r="AW97" s="25">
        <f t="shared" si="67"/>
        <v>-1.5914007262295558E-2</v>
      </c>
      <c r="AX97" s="28">
        <f t="shared" si="68"/>
        <v>-0.66022443890274429</v>
      </c>
      <c r="AY97" s="25">
        <f t="shared" si="69"/>
        <v>1.657893061922899E-3</v>
      </c>
      <c r="AZ97" s="25">
        <f t="shared" si="70"/>
        <v>1.0401724682425287E-4</v>
      </c>
      <c r="BA97" s="25">
        <f t="shared" si="86"/>
        <v>7.8571428571422075E-2</v>
      </c>
      <c r="BB97" s="25">
        <f t="shared" si="87"/>
        <v>-2.038199648963701E-3</v>
      </c>
      <c r="BC97" s="25">
        <f t="shared" si="88"/>
        <v>-3.5797283681446995E-3</v>
      </c>
      <c r="BD97" s="39">
        <f t="shared" si="82"/>
        <v>1</v>
      </c>
      <c r="BF97" t="str">
        <f t="shared" si="83"/>
        <v/>
      </c>
      <c r="BG97" t="str">
        <f t="shared" si="84"/>
        <v/>
      </c>
      <c r="BH97" t="str">
        <f t="shared" si="89"/>
        <v/>
      </c>
      <c r="BI97" t="str">
        <f t="shared" si="85"/>
        <v/>
      </c>
      <c r="BJ97" s="25" t="str">
        <f t="shared" si="71"/>
        <v/>
      </c>
    </row>
    <row r="98" spans="1:62">
      <c r="A98" s="1">
        <v>42640</v>
      </c>
      <c r="B98" s="41">
        <f t="shared" si="72"/>
        <v>2</v>
      </c>
      <c r="C98">
        <v>2974.59</v>
      </c>
      <c r="D98">
        <v>2976.54</v>
      </c>
      <c r="E98">
        <v>2981.64</v>
      </c>
      <c r="F98">
        <v>2983.06</v>
      </c>
      <c r="G98">
        <v>2975.92</v>
      </c>
      <c r="H98">
        <v>2987.86</v>
      </c>
      <c r="I98">
        <v>2973.63</v>
      </c>
      <c r="J98">
        <v>1004</v>
      </c>
      <c r="K98">
        <v>930</v>
      </c>
      <c r="L98">
        <v>2975.3</v>
      </c>
      <c r="M98">
        <v>2977.52</v>
      </c>
      <c r="N98">
        <v>2998.17</v>
      </c>
      <c r="O98">
        <v>2998.23</v>
      </c>
      <c r="P98">
        <v>2969.13</v>
      </c>
      <c r="Q98">
        <v>1500</v>
      </c>
      <c r="R98">
        <v>1409</v>
      </c>
      <c r="S98">
        <f t="shared" si="93"/>
        <v>3051.9660000000003</v>
      </c>
      <c r="T98" t="str">
        <f t="shared" si="92"/>
        <v>熊</v>
      </c>
      <c r="U98">
        <f t="shared" si="90"/>
        <v>2998.23</v>
      </c>
      <c r="V98">
        <f t="shared" si="91"/>
        <v>2969.13</v>
      </c>
      <c r="W98" s="40">
        <f t="shared" si="73"/>
        <v>9.7531339401063892E-3</v>
      </c>
      <c r="X98">
        <f t="shared" si="50"/>
        <v>1500</v>
      </c>
      <c r="Y98">
        <f t="shared" si="51"/>
        <v>1409</v>
      </c>
      <c r="Z98" s="25">
        <f t="shared" si="52"/>
        <v>9.7828608312405772E-3</v>
      </c>
      <c r="AA98" s="25">
        <f t="shared" si="74"/>
        <v>-1.9613710355950815E-3</v>
      </c>
      <c r="AB98" s="25">
        <f t="shared" si="75"/>
        <v>-2.0012007204971961E-5</v>
      </c>
      <c r="AC98" s="25">
        <f t="shared" si="76"/>
        <v>9.7331219329015381E-3</v>
      </c>
      <c r="AD98" s="25">
        <f t="shared" si="77"/>
        <v>7.9159001754541564E-3</v>
      </c>
      <c r="AE98" s="25">
        <f t="shared" si="78"/>
        <v>-1.8372337646523737E-3</v>
      </c>
      <c r="AF98" s="25">
        <f t="shared" si="53"/>
        <v>7.8958881682490486E-3</v>
      </c>
      <c r="AG98" s="25">
        <f t="shared" si="79"/>
        <v>5.934517132654013E-3</v>
      </c>
      <c r="AH98" s="25">
        <f t="shared" si="54"/>
        <v>6.5533774923014004E-4</v>
      </c>
      <c r="AI98" s="25">
        <f t="shared" si="55"/>
        <v>2.3672703345340787E-3</v>
      </c>
      <c r="AJ98" s="25">
        <f t="shared" si="56"/>
        <v>2.8434049353779061E-3</v>
      </c>
      <c r="AK98" s="25">
        <f t="shared" si="57"/>
        <v>4.4702051492984433E-4</v>
      </c>
      <c r="AL98" s="25">
        <f t="shared" si="58"/>
        <v>4.7739833585962836E-3</v>
      </c>
      <c r="AM98" s="25">
        <f t="shared" si="59"/>
        <v>9.7531339401063892E-3</v>
      </c>
      <c r="AN98" s="25">
        <f t="shared" si="60"/>
        <v>-2.0836063941278462E-4</v>
      </c>
      <c r="AO98" s="40">
        <f t="shared" si="80"/>
        <v>6.7463106113846455E-2</v>
      </c>
      <c r="AP98" s="40">
        <f t="shared" si="81"/>
        <v>0.47786366830637517</v>
      </c>
      <c r="AQ98" s="25">
        <f t="shared" si="61"/>
        <v>7.4586501957660202E-4</v>
      </c>
      <c r="AR98" s="25">
        <f t="shared" si="62"/>
        <v>7.6572282927321721E-3</v>
      </c>
      <c r="AS98" s="25">
        <f t="shared" si="63"/>
        <v>7.8958881682490486E-3</v>
      </c>
      <c r="AT98" s="28">
        <f t="shared" si="64"/>
        <v>0.16092761770906258</v>
      </c>
      <c r="AU98" s="28">
        <f t="shared" si="65"/>
        <v>0.9979381443298988</v>
      </c>
      <c r="AV98" s="40">
        <f t="shared" si="66"/>
        <v>0.9979381443298988</v>
      </c>
      <c r="AW98" s="25">
        <f t="shared" si="67"/>
        <v>7.8958881682490486E-3</v>
      </c>
      <c r="AX98" s="28">
        <f t="shared" si="68"/>
        <v>0.78591065292096085</v>
      </c>
      <c r="AY98" s="25">
        <f t="shared" si="69"/>
        <v>7.6980615780619958E-4</v>
      </c>
      <c r="AZ98" s="25">
        <f t="shared" si="70"/>
        <v>9.7331219329015381E-3</v>
      </c>
      <c r="BA98" s="25">
        <f t="shared" si="86"/>
        <v>6.4422277639224054E-3</v>
      </c>
      <c r="BB98" s="25">
        <f t="shared" si="87"/>
        <v>-1.0603123385850434E-2</v>
      </c>
      <c r="BC98" s="25">
        <f t="shared" si="88"/>
        <v>-1.5914007262295558E-2</v>
      </c>
      <c r="BD98" s="39">
        <f t="shared" si="82"/>
        <v>1</v>
      </c>
      <c r="BF98">
        <f t="shared" si="83"/>
        <v>1</v>
      </c>
      <c r="BG98" t="str">
        <f t="shared" si="84"/>
        <v/>
      </c>
      <c r="BH98" t="str">
        <f t="shared" si="89"/>
        <v/>
      </c>
      <c r="BI98" t="str">
        <f t="shared" si="85"/>
        <v/>
      </c>
      <c r="BJ98" s="25">
        <f t="shared" si="71"/>
        <v>7.6572282927321721E-3</v>
      </c>
    </row>
    <row r="99" spans="1:62">
      <c r="A99" s="1">
        <v>42641</v>
      </c>
      <c r="B99" s="41">
        <f t="shared" si="72"/>
        <v>3</v>
      </c>
      <c r="C99">
        <v>3000.7</v>
      </c>
      <c r="D99">
        <v>2994.25</v>
      </c>
      <c r="E99">
        <v>2991.82</v>
      </c>
      <c r="F99">
        <v>2992.45</v>
      </c>
      <c r="G99">
        <v>2989.7</v>
      </c>
      <c r="H99">
        <v>3000.7</v>
      </c>
      <c r="I99">
        <v>2987.49</v>
      </c>
      <c r="J99">
        <v>930</v>
      </c>
      <c r="K99">
        <v>945</v>
      </c>
      <c r="L99">
        <v>2989.92</v>
      </c>
      <c r="M99">
        <v>2987.63</v>
      </c>
      <c r="N99">
        <v>2987.86</v>
      </c>
      <c r="O99">
        <v>2994.82</v>
      </c>
      <c r="P99">
        <v>2984.32</v>
      </c>
      <c r="Q99">
        <v>1353</v>
      </c>
      <c r="R99">
        <v>1445</v>
      </c>
      <c r="S99">
        <f t="shared" si="93"/>
        <v>3048.3590000000004</v>
      </c>
      <c r="T99" t="str">
        <f t="shared" si="92"/>
        <v>熊</v>
      </c>
      <c r="U99">
        <f t="shared" si="90"/>
        <v>3000.7</v>
      </c>
      <c r="V99">
        <f t="shared" si="91"/>
        <v>2984.32</v>
      </c>
      <c r="W99" s="40">
        <f t="shared" si="73"/>
        <v>5.4736795856902051E-3</v>
      </c>
      <c r="X99">
        <f t="shared" si="50"/>
        <v>930</v>
      </c>
      <c r="Y99">
        <f t="shared" si="51"/>
        <v>1445</v>
      </c>
      <c r="Z99" s="25">
        <f t="shared" si="52"/>
        <v>5.4587262971972058E-3</v>
      </c>
      <c r="AA99" s="25">
        <f t="shared" si="74"/>
        <v>8.434922410398781E-4</v>
      </c>
      <c r="AB99" s="25">
        <f t="shared" si="75"/>
        <v>-4.2881826935691767E-3</v>
      </c>
      <c r="AC99" s="25">
        <f t="shared" si="76"/>
        <v>1.185496892121008E-3</v>
      </c>
      <c r="AD99" s="25">
        <f t="shared" si="77"/>
        <v>0</v>
      </c>
      <c r="AE99" s="25">
        <f t="shared" si="78"/>
        <v>-5.4736795856902484E-3</v>
      </c>
      <c r="AF99" s="25">
        <f t="shared" si="53"/>
        <v>-4.2881826935691767E-3</v>
      </c>
      <c r="AG99" s="25">
        <f t="shared" si="79"/>
        <v>-3.4446904525292834E-3</v>
      </c>
      <c r="AH99" s="25">
        <f t="shared" si="54"/>
        <v>-2.1518119379754326E-3</v>
      </c>
      <c r="AI99" s="25">
        <f t="shared" si="55"/>
        <v>-2.963696908742354E-3</v>
      </c>
      <c r="AJ99" s="25">
        <f t="shared" si="56"/>
        <v>-2.7531449108120134E-3</v>
      </c>
      <c r="AK99" s="25">
        <f t="shared" si="57"/>
        <v>-3.672546862857604E-3</v>
      </c>
      <c r="AL99" s="25">
        <f t="shared" si="58"/>
        <v>4.4120248117624408E-3</v>
      </c>
      <c r="AM99" s="25">
        <f t="shared" si="59"/>
        <v>3.5122143966160322E-3</v>
      </c>
      <c r="AN99" s="25">
        <f t="shared" si="60"/>
        <v>7.3583271211053144E-5</v>
      </c>
      <c r="AO99" s="40">
        <f t="shared" si="80"/>
        <v>1</v>
      </c>
      <c r="AP99" s="40">
        <f t="shared" si="81"/>
        <v>0.80847842543529613</v>
      </c>
      <c r="AQ99" s="25">
        <f t="shared" si="61"/>
        <v>-7.6620023656212468E-4</v>
      </c>
      <c r="AR99" s="25">
        <f t="shared" si="62"/>
        <v>-6.8921910192267974E-4</v>
      </c>
      <c r="AS99" s="25">
        <f t="shared" si="63"/>
        <v>-4.2881826935691767E-3</v>
      </c>
      <c r="AT99" s="28">
        <f t="shared" si="64"/>
        <v>0.16729750189250797</v>
      </c>
      <c r="AU99" s="28">
        <f t="shared" si="65"/>
        <v>0.33714285714285369</v>
      </c>
      <c r="AV99" s="40">
        <f t="shared" si="66"/>
        <v>0.21611721611721846</v>
      </c>
      <c r="AW99" s="25">
        <f t="shared" si="67"/>
        <v>-4.2881826935691767E-3</v>
      </c>
      <c r="AX99" s="28">
        <f t="shared" si="68"/>
        <v>-0.12576312576312509</v>
      </c>
      <c r="AY99" s="25">
        <f t="shared" si="69"/>
        <v>7.3947794890497054E-4</v>
      </c>
      <c r="AZ99" s="25">
        <f t="shared" si="70"/>
        <v>1.185496892121008E-3</v>
      </c>
      <c r="BA99" s="25">
        <f t="shared" si="86"/>
        <v>0.9979381443298988</v>
      </c>
      <c r="BB99" s="25">
        <f t="shared" si="87"/>
        <v>7.6572282927321721E-3</v>
      </c>
      <c r="BC99" s="25">
        <f t="shared" si="88"/>
        <v>7.8958881682490486E-3</v>
      </c>
      <c r="BD99" s="39">
        <f t="shared" si="82"/>
        <v>0</v>
      </c>
      <c r="BF99" t="str">
        <f t="shared" si="83"/>
        <v/>
      </c>
      <c r="BG99">
        <f t="shared" si="84"/>
        <v>0</v>
      </c>
      <c r="BH99" t="str">
        <f t="shared" si="89"/>
        <v/>
      </c>
      <c r="BI99" t="str">
        <f t="shared" si="85"/>
        <v/>
      </c>
      <c r="BJ99" s="25" t="str">
        <f t="shared" si="71"/>
        <v/>
      </c>
    </row>
    <row r="100" spans="1:62">
      <c r="A100" s="1">
        <v>42642</v>
      </c>
      <c r="B100" s="41">
        <f t="shared" si="72"/>
        <v>4</v>
      </c>
      <c r="C100">
        <v>2992.17</v>
      </c>
      <c r="D100">
        <v>2995.68</v>
      </c>
      <c r="E100">
        <v>2996.79</v>
      </c>
      <c r="F100">
        <v>2996.15</v>
      </c>
      <c r="G100">
        <v>3004.64</v>
      </c>
      <c r="H100">
        <v>3009.2</v>
      </c>
      <c r="I100">
        <v>2991.91</v>
      </c>
      <c r="J100">
        <v>1104</v>
      </c>
      <c r="K100">
        <v>931</v>
      </c>
      <c r="L100">
        <v>3005.19</v>
      </c>
      <c r="M100">
        <v>3003.79</v>
      </c>
      <c r="N100">
        <v>2998.48</v>
      </c>
      <c r="O100">
        <v>3005.77</v>
      </c>
      <c r="P100">
        <v>2996.42</v>
      </c>
      <c r="Q100">
        <v>1301</v>
      </c>
      <c r="R100">
        <v>1457</v>
      </c>
      <c r="S100">
        <f t="shared" si="93"/>
        <v>3044.2505000000006</v>
      </c>
      <c r="T100" t="str">
        <f t="shared" si="92"/>
        <v>熊</v>
      </c>
      <c r="U100">
        <f t="shared" si="90"/>
        <v>3009.2</v>
      </c>
      <c r="V100">
        <f t="shared" si="91"/>
        <v>2991.91</v>
      </c>
      <c r="W100" s="40">
        <f t="shared" si="73"/>
        <v>5.7622832580210264E-3</v>
      </c>
      <c r="X100">
        <f t="shared" si="50"/>
        <v>1104</v>
      </c>
      <c r="Y100">
        <f t="shared" si="51"/>
        <v>931</v>
      </c>
      <c r="Z100" s="25">
        <f t="shared" si="52"/>
        <v>5.7784149964741184E-3</v>
      </c>
      <c r="AA100" s="25">
        <f t="shared" si="74"/>
        <v>1.441464590071875E-3</v>
      </c>
      <c r="AB100" s="25">
        <f t="shared" si="75"/>
        <v>-3.5687691014140307E-3</v>
      </c>
      <c r="AC100" s="25">
        <f t="shared" si="76"/>
        <v>2.1935141566070079E-3</v>
      </c>
      <c r="AD100" s="25">
        <f t="shared" si="77"/>
        <v>5.6753860239722245E-3</v>
      </c>
      <c r="AE100" s="25">
        <f t="shared" si="78"/>
        <v>-8.6897234048978364E-5</v>
      </c>
      <c r="AF100" s="25">
        <f t="shared" si="53"/>
        <v>2.1066169225581453E-3</v>
      </c>
      <c r="AG100" s="25">
        <f t="shared" si="79"/>
        <v>3.5480815126298355E-3</v>
      </c>
      <c r="AH100" s="25">
        <f t="shared" si="54"/>
        <v>1.1723741917482127E-3</v>
      </c>
      <c r="AI100" s="25">
        <f t="shared" si="55"/>
        <v>1.5428391294768217E-3</v>
      </c>
      <c r="AJ100" s="25">
        <f t="shared" si="56"/>
        <v>1.3292544773919031E-3</v>
      </c>
      <c r="AK100" s="25">
        <f t="shared" si="57"/>
        <v>4.1588837978019108E-3</v>
      </c>
      <c r="AL100" s="25">
        <f t="shared" si="58"/>
        <v>5.7622832580210264E-3</v>
      </c>
      <c r="AM100" s="25">
        <f t="shared" si="59"/>
        <v>3.1155320184836559E-3</v>
      </c>
      <c r="AN100" s="25">
        <f t="shared" si="60"/>
        <v>1.830334640200608E-4</v>
      </c>
      <c r="AO100" s="40">
        <f t="shared" si="80"/>
        <v>1.5037593984975062E-2</v>
      </c>
      <c r="AP100" s="40">
        <f t="shared" si="81"/>
        <v>-0.23423944476574526</v>
      </c>
      <c r="AQ100" s="25">
        <f t="shared" si="61"/>
        <v>-4.659692744297767E-4</v>
      </c>
      <c r="AR100" s="25">
        <f t="shared" si="62"/>
        <v>-2.235300339263785E-3</v>
      </c>
      <c r="AS100" s="25">
        <f t="shared" si="63"/>
        <v>2.1066169225581453E-3</v>
      </c>
      <c r="AT100" s="28">
        <f t="shared" si="64"/>
        <v>0.73626373626373887</v>
      </c>
      <c r="AU100" s="28">
        <f t="shared" si="65"/>
        <v>0.22032085561496956</v>
      </c>
      <c r="AV100" s="40">
        <f t="shared" si="66"/>
        <v>0.37998843262002185</v>
      </c>
      <c r="AW100" s="25">
        <f t="shared" si="67"/>
        <v>2.1066169225581453E-3</v>
      </c>
      <c r="AX100" s="28">
        <f t="shared" si="68"/>
        <v>-0.38808559861191733</v>
      </c>
      <c r="AY100" s="25">
        <f t="shared" si="69"/>
        <v>4.2457810318507466E-3</v>
      </c>
      <c r="AZ100" s="25">
        <f t="shared" si="70"/>
        <v>6.8725085692186814E-4</v>
      </c>
      <c r="BA100" s="25">
        <f t="shared" si="86"/>
        <v>0.21611721611721846</v>
      </c>
      <c r="BB100" s="25">
        <f t="shared" si="87"/>
        <v>-6.8921910192267974E-4</v>
      </c>
      <c r="BC100" s="25">
        <f t="shared" si="88"/>
        <v>-4.2881826935691767E-3</v>
      </c>
      <c r="BD100" s="39">
        <f t="shared" si="82"/>
        <v>1</v>
      </c>
      <c r="BF100" t="str">
        <f t="shared" si="83"/>
        <v/>
      </c>
      <c r="BG100" t="str">
        <f t="shared" si="84"/>
        <v/>
      </c>
      <c r="BH100">
        <f t="shared" si="89"/>
        <v>0</v>
      </c>
      <c r="BI100" t="str">
        <f t="shared" si="85"/>
        <v/>
      </c>
      <c r="BJ100" s="25" t="str">
        <f t="shared" si="71"/>
        <v/>
      </c>
    </row>
    <row r="101" spans="1:62">
      <c r="A101" s="1">
        <v>42643</v>
      </c>
      <c r="B101" s="41">
        <f t="shared" si="72"/>
        <v>5</v>
      </c>
      <c r="C101">
        <v>2994.25</v>
      </c>
      <c r="D101">
        <v>2993.06</v>
      </c>
      <c r="E101">
        <v>2997.55</v>
      </c>
      <c r="F101">
        <v>2998.72</v>
      </c>
      <c r="G101">
        <v>3002.81</v>
      </c>
      <c r="H101">
        <v>3006.05</v>
      </c>
      <c r="I101">
        <v>2993.06</v>
      </c>
      <c r="J101">
        <v>1021</v>
      </c>
      <c r="K101">
        <v>931</v>
      </c>
      <c r="L101">
        <v>3002.81</v>
      </c>
      <c r="M101">
        <v>3003.44</v>
      </c>
      <c r="N101">
        <v>3004.7</v>
      </c>
      <c r="O101">
        <v>3009.2</v>
      </c>
      <c r="P101">
        <v>3001.89</v>
      </c>
      <c r="Q101" s="39">
        <v>1412</v>
      </c>
      <c r="R101">
        <v>1446</v>
      </c>
      <c r="S101">
        <f t="shared" si="93"/>
        <v>3040.4405000000002</v>
      </c>
      <c r="T101" t="str">
        <f t="shared" si="92"/>
        <v>熊</v>
      </c>
      <c r="U101">
        <f t="shared" si="90"/>
        <v>3009.2</v>
      </c>
      <c r="V101">
        <f t="shared" si="91"/>
        <v>2993.06</v>
      </c>
      <c r="W101" s="40">
        <f t="shared" si="73"/>
        <v>5.3779872584912959E-3</v>
      </c>
      <c r="X101">
        <f t="shared" si="50"/>
        <v>1412</v>
      </c>
      <c r="Y101">
        <f t="shared" si="51"/>
        <v>931</v>
      </c>
      <c r="Z101" s="25">
        <f t="shared" si="52"/>
        <v>5.3903314686482001E-3</v>
      </c>
      <c r="AA101" s="25">
        <f t="shared" si="74"/>
        <v>-1.4117107570362261E-3</v>
      </c>
      <c r="AB101" s="25">
        <f t="shared" si="75"/>
        <v>-1.4965333111140676E-3</v>
      </c>
      <c r="AC101" s="25">
        <f t="shared" si="76"/>
        <v>3.8814539473771142E-3</v>
      </c>
      <c r="AD101" s="25">
        <f t="shared" si="77"/>
        <v>4.9804798584503511E-3</v>
      </c>
      <c r="AE101" s="25">
        <f t="shared" si="78"/>
        <v>-3.9750740004098706E-4</v>
      </c>
      <c r="AF101" s="25">
        <f t="shared" si="53"/>
        <v>3.4839465473361902E-3</v>
      </c>
      <c r="AG101" s="25">
        <f t="shared" si="79"/>
        <v>2.0722357903000333E-3</v>
      </c>
      <c r="AH101" s="25">
        <f t="shared" si="54"/>
        <v>-3.9750740004098706E-4</v>
      </c>
      <c r="AI101" s="25">
        <f t="shared" si="55"/>
        <v>1.1015055020732795E-3</v>
      </c>
      <c r="AJ101" s="25">
        <f t="shared" si="56"/>
        <v>1.4917481078425099E-3</v>
      </c>
      <c r="AK101" s="25">
        <f t="shared" si="57"/>
        <v>2.8547340908092376E-3</v>
      </c>
      <c r="AL101" s="25">
        <f t="shared" si="58"/>
        <v>4.3306491468780104E-3</v>
      </c>
      <c r="AM101" s="25">
        <f t="shared" si="59"/>
        <v>2.4321724025101973E-3</v>
      </c>
      <c r="AN101" s="25">
        <f t="shared" si="60"/>
        <v>0</v>
      </c>
      <c r="AO101" s="40">
        <f t="shared" si="80"/>
        <v>9.1608929946114928E-2</v>
      </c>
      <c r="AP101" s="40">
        <f t="shared" si="81"/>
        <v>0.41724403387220738</v>
      </c>
      <c r="AQ101" s="25">
        <f t="shared" si="61"/>
        <v>2.0978147839674168E-4</v>
      </c>
      <c r="AR101" s="25">
        <f t="shared" si="62"/>
        <v>6.2921245652710299E-4</v>
      </c>
      <c r="AS101" s="25">
        <f t="shared" si="63"/>
        <v>3.4839465473361902E-3</v>
      </c>
      <c r="AT101" s="28">
        <f t="shared" si="64"/>
        <v>0.75057736720552903</v>
      </c>
      <c r="AU101" s="28">
        <f t="shared" si="65"/>
        <v>0.38440492476059734</v>
      </c>
      <c r="AV101" s="40">
        <f t="shared" si="66"/>
        <v>0.72118959107806468</v>
      </c>
      <c r="AW101" s="25">
        <f t="shared" si="67"/>
        <v>3.4839465473361902E-3</v>
      </c>
      <c r="AX101" s="28">
        <f t="shared" si="68"/>
        <v>0.11710037174720493</v>
      </c>
      <c r="AY101" s="25">
        <f t="shared" si="69"/>
        <v>3.2522414908501577E-3</v>
      </c>
      <c r="AZ101" s="25">
        <f t="shared" si="70"/>
        <v>9.356390913960866E-4</v>
      </c>
      <c r="BA101" s="25">
        <f t="shared" si="86"/>
        <v>0.37998843262002185</v>
      </c>
      <c r="BB101" s="25">
        <f t="shared" si="87"/>
        <v>-2.235300339263785E-3</v>
      </c>
      <c r="BC101" s="25">
        <f t="shared" si="88"/>
        <v>2.1066169225581453E-3</v>
      </c>
      <c r="BD101" s="39">
        <f t="shared" si="82"/>
        <v>1</v>
      </c>
      <c r="BF101" t="str">
        <f t="shared" si="83"/>
        <v/>
      </c>
      <c r="BG101" t="str">
        <f t="shared" si="84"/>
        <v/>
      </c>
      <c r="BH101" t="str">
        <f t="shared" si="89"/>
        <v/>
      </c>
      <c r="BI101">
        <f t="shared" si="85"/>
        <v>1</v>
      </c>
      <c r="BJ101" s="25">
        <f t="shared" si="71"/>
        <v>6.2921245652710299E-4</v>
      </c>
    </row>
    <row r="102" spans="1:62">
      <c r="A102" s="1">
        <v>42653</v>
      </c>
      <c r="B102" s="41">
        <f t="shared" si="72"/>
        <v>1</v>
      </c>
      <c r="C102">
        <v>3020.46</v>
      </c>
      <c r="D102">
        <v>3028.49</v>
      </c>
      <c r="E102">
        <v>3025.13</v>
      </c>
      <c r="F102">
        <v>3021.66</v>
      </c>
      <c r="G102">
        <v>3042.18</v>
      </c>
      <c r="H102">
        <v>3042.31</v>
      </c>
      <c r="I102">
        <v>3014.62</v>
      </c>
      <c r="J102">
        <v>1130</v>
      </c>
      <c r="K102">
        <v>947</v>
      </c>
      <c r="L102">
        <v>3042.18</v>
      </c>
      <c r="M102">
        <v>3040.52</v>
      </c>
      <c r="N102">
        <v>3048.14</v>
      </c>
      <c r="O102">
        <v>3048.24</v>
      </c>
      <c r="P102">
        <v>3038.28</v>
      </c>
      <c r="Q102" s="39">
        <v>1500</v>
      </c>
      <c r="R102">
        <v>1411</v>
      </c>
      <c r="S102">
        <f t="shared" si="93"/>
        <v>3036.4010000000003</v>
      </c>
      <c r="T102" t="str">
        <f t="shared" si="92"/>
        <v>熊</v>
      </c>
      <c r="U102">
        <f t="shared" si="90"/>
        <v>3048.24</v>
      </c>
      <c r="V102">
        <f t="shared" si="91"/>
        <v>3014.62</v>
      </c>
      <c r="W102" s="40">
        <f t="shared" si="73"/>
        <v>1.1090589130398508E-2</v>
      </c>
      <c r="X102">
        <f t="shared" si="50"/>
        <v>1500</v>
      </c>
      <c r="Y102">
        <f t="shared" si="51"/>
        <v>947</v>
      </c>
      <c r="Z102" s="25">
        <f t="shared" si="52"/>
        <v>1.1130754918125018E-2</v>
      </c>
      <c r="AA102" s="25">
        <f t="shared" si="74"/>
        <v>5.2314082755670318E-3</v>
      </c>
      <c r="AB102" s="25">
        <f t="shared" si="75"/>
        <v>-3.280635393754046E-5</v>
      </c>
      <c r="AC102" s="25">
        <f t="shared" si="76"/>
        <v>1.1057782776460809E-2</v>
      </c>
      <c r="AD102" s="25">
        <f t="shared" si="77"/>
        <v>9.1552372136541084E-3</v>
      </c>
      <c r="AE102" s="25">
        <f t="shared" si="78"/>
        <v>-1.9353519167441787E-3</v>
      </c>
      <c r="AF102" s="25">
        <f t="shared" si="53"/>
        <v>9.1224308597167483E-3</v>
      </c>
      <c r="AG102" s="25">
        <f t="shared" si="79"/>
        <v>1.4353839135283647E-2</v>
      </c>
      <c r="AH102" s="25">
        <f t="shared" si="54"/>
        <v>2.6550078003619616E-3</v>
      </c>
      <c r="AI102" s="25">
        <f t="shared" si="55"/>
        <v>1.5449280976262065E-3</v>
      </c>
      <c r="AJ102" s="25">
        <f t="shared" si="56"/>
        <v>3.9721157996774203E-4</v>
      </c>
      <c r="AK102" s="25">
        <f t="shared" si="57"/>
        <v>7.1652260157819385E-3</v>
      </c>
      <c r="AL102" s="25">
        <f t="shared" si="58"/>
        <v>9.1433095337021177E-3</v>
      </c>
      <c r="AM102" s="25">
        <f t="shared" si="59"/>
        <v>3.272809056853451E-3</v>
      </c>
      <c r="AN102" s="25">
        <f t="shared" si="60"/>
        <v>0</v>
      </c>
      <c r="AO102" s="40">
        <f t="shared" si="80"/>
        <v>0.21090646442759603</v>
      </c>
      <c r="AP102" s="40">
        <f t="shared" si="81"/>
        <v>-0.35825207656193764</v>
      </c>
      <c r="AQ102" s="25">
        <f t="shared" si="61"/>
        <v>-5.4581026228832168E-4</v>
      </c>
      <c r="AR102" s="25">
        <f t="shared" si="62"/>
        <v>1.9572048439348952E-3</v>
      </c>
      <c r="AS102" s="25">
        <f t="shared" si="63"/>
        <v>9.1224308597167483E-3</v>
      </c>
      <c r="AT102" s="28">
        <f t="shared" si="64"/>
        <v>0.99530516431924487</v>
      </c>
      <c r="AU102" s="28">
        <f t="shared" si="65"/>
        <v>0.98995983935743848</v>
      </c>
      <c r="AV102" s="40">
        <f t="shared" si="66"/>
        <v>0.99702558001190034</v>
      </c>
      <c r="AW102" s="25">
        <f t="shared" si="67"/>
        <v>9.1224308597167483E-3</v>
      </c>
      <c r="AX102" s="28">
        <f t="shared" si="68"/>
        <v>0.17727543129089993</v>
      </c>
      <c r="AY102" s="25">
        <f t="shared" si="69"/>
        <v>9.1005779325260966E-3</v>
      </c>
      <c r="AZ102" s="25">
        <f t="shared" si="70"/>
        <v>3.2400027029158584E-3</v>
      </c>
      <c r="BA102" s="25">
        <f t="shared" si="86"/>
        <v>0.72118959107806468</v>
      </c>
      <c r="BB102" s="25">
        <f t="shared" si="87"/>
        <v>6.2921245652710299E-4</v>
      </c>
      <c r="BC102" s="25">
        <f t="shared" si="88"/>
        <v>3.4839465473361902E-3</v>
      </c>
      <c r="BD102" s="39">
        <f t="shared" si="82"/>
        <v>0</v>
      </c>
      <c r="BF102" t="str">
        <f t="shared" si="83"/>
        <v/>
      </c>
      <c r="BG102" t="str">
        <f t="shared" si="84"/>
        <v/>
      </c>
      <c r="BH102" t="str">
        <f t="shared" si="89"/>
        <v/>
      </c>
      <c r="BI102" t="str">
        <f t="shared" si="85"/>
        <v/>
      </c>
      <c r="BJ102" s="25" t="str">
        <f t="shared" si="71"/>
        <v/>
      </c>
    </row>
    <row r="103" spans="1:62">
      <c r="A103" s="1">
        <v>42654</v>
      </c>
      <c r="B103" s="41">
        <f t="shared" si="72"/>
        <v>2</v>
      </c>
      <c r="C103">
        <v>3051.62</v>
      </c>
      <c r="D103">
        <v>3049.07</v>
      </c>
      <c r="E103">
        <v>3050.62</v>
      </c>
      <c r="F103">
        <v>3051.52</v>
      </c>
      <c r="G103">
        <v>3059.55</v>
      </c>
      <c r="H103">
        <v>3061.96</v>
      </c>
      <c r="I103">
        <v>3048.02</v>
      </c>
      <c r="J103">
        <v>1115</v>
      </c>
      <c r="K103">
        <v>934</v>
      </c>
      <c r="L103">
        <v>3059.08</v>
      </c>
      <c r="M103">
        <v>3058.3</v>
      </c>
      <c r="N103">
        <v>3065.25</v>
      </c>
      <c r="O103">
        <v>3066.1</v>
      </c>
      <c r="P103">
        <v>3053.46</v>
      </c>
      <c r="Q103" s="39">
        <v>1500</v>
      </c>
      <c r="R103" s="39">
        <v>1341</v>
      </c>
      <c r="S103">
        <f t="shared" si="93"/>
        <v>3035.643</v>
      </c>
      <c r="T103" t="str">
        <f t="shared" si="92"/>
        <v>牛</v>
      </c>
      <c r="U103">
        <f t="shared" si="90"/>
        <v>3066.1</v>
      </c>
      <c r="V103">
        <f t="shared" si="91"/>
        <v>3048.02</v>
      </c>
      <c r="W103" s="40">
        <f t="shared" si="73"/>
        <v>5.9141962211174334E-3</v>
      </c>
      <c r="X103">
        <f t="shared" ref="X103:X134" si="94">IF(U103=H103,J103,Q103)</f>
        <v>1500</v>
      </c>
      <c r="Y103">
        <f t="shared" ref="Y103:Y134" si="95">IF(V103=I103,K103,R103)</f>
        <v>934</v>
      </c>
      <c r="Z103" s="25">
        <f t="shared" si="52"/>
        <v>5.924721950963727E-3</v>
      </c>
      <c r="AA103" s="25">
        <f t="shared" si="74"/>
        <v>1.1410286232785226E-3</v>
      </c>
      <c r="AB103" s="25">
        <f t="shared" si="75"/>
        <v>-2.7726357342033669E-4</v>
      </c>
      <c r="AC103" s="25">
        <f t="shared" si="76"/>
        <v>5.6369326476972221E-3</v>
      </c>
      <c r="AD103" s="25">
        <f t="shared" si="77"/>
        <v>4.73379855240202E-3</v>
      </c>
      <c r="AE103" s="25">
        <f t="shared" si="78"/>
        <v>-1.1803976687153389E-3</v>
      </c>
      <c r="AF103" s="25">
        <f t="shared" si="53"/>
        <v>4.4565349789818911E-3</v>
      </c>
      <c r="AG103" s="25">
        <f t="shared" si="79"/>
        <v>5.5975636022603187E-3</v>
      </c>
      <c r="AH103" s="25">
        <f t="shared" si="54"/>
        <v>-8.3597106179949567E-4</v>
      </c>
      <c r="AI103" s="25">
        <f t="shared" si="55"/>
        <v>-3.2774850184571098E-4</v>
      </c>
      <c r="AJ103" s="25">
        <f t="shared" si="56"/>
        <v>-3.2770016748363302E-5</v>
      </c>
      <c r="AK103" s="25">
        <f t="shared" si="57"/>
        <v>2.5952491751735978E-3</v>
      </c>
      <c r="AL103" s="25">
        <f t="shared" si="58"/>
        <v>4.5630343102207567E-3</v>
      </c>
      <c r="AM103" s="25">
        <f t="shared" si="59"/>
        <v>4.1310218301602855E-3</v>
      </c>
      <c r="AN103" s="25">
        <f t="shared" si="60"/>
        <v>-1.53629162385923E-4</v>
      </c>
      <c r="AO103" s="40">
        <f t="shared" si="80"/>
        <v>0.25824964131993505</v>
      </c>
      <c r="AP103" s="40">
        <f t="shared" si="81"/>
        <v>8.6083213773235582E-3</v>
      </c>
      <c r="AQ103" s="25">
        <f t="shared" si="61"/>
        <v>-2.5501113359857543E-4</v>
      </c>
      <c r="AR103" s="25">
        <f t="shared" si="62"/>
        <v>2.014914966194296E-3</v>
      </c>
      <c r="AS103" s="25">
        <f t="shared" si="63"/>
        <v>4.4565349789818911E-3</v>
      </c>
      <c r="AT103" s="28">
        <f t="shared" si="64"/>
        <v>0.82711621233860511</v>
      </c>
      <c r="AU103" s="28">
        <f t="shared" si="65"/>
        <v>0.93275316455696855</v>
      </c>
      <c r="AV103" s="40">
        <f t="shared" si="66"/>
        <v>0.95298672566372167</v>
      </c>
      <c r="AW103" s="25">
        <f t="shared" si="67"/>
        <v>4.4565349789818911E-3</v>
      </c>
      <c r="AX103" s="28">
        <f t="shared" si="68"/>
        <v>0.34126106194690803</v>
      </c>
      <c r="AY103" s="25">
        <f t="shared" si="69"/>
        <v>3.7756468438889506E-3</v>
      </c>
      <c r="AZ103" s="25">
        <f t="shared" si="70"/>
        <v>3.8537582567399133E-3</v>
      </c>
      <c r="BA103" s="25">
        <f t="shared" si="86"/>
        <v>0.99702558001190034</v>
      </c>
      <c r="BB103" s="25">
        <f t="shared" si="87"/>
        <v>1.9572048439348952E-3</v>
      </c>
      <c r="BC103" s="25">
        <f t="shared" si="88"/>
        <v>9.1224308597167483E-3</v>
      </c>
      <c r="BD103" s="39">
        <f t="shared" si="82"/>
        <v>0</v>
      </c>
      <c r="BF103">
        <f t="shared" si="83"/>
        <v>0</v>
      </c>
      <c r="BG103" t="str">
        <f t="shared" si="84"/>
        <v/>
      </c>
      <c r="BH103" t="str">
        <f t="shared" si="89"/>
        <v/>
      </c>
      <c r="BI103" t="str">
        <f t="shared" si="85"/>
        <v/>
      </c>
      <c r="BJ103" s="25" t="str">
        <f t="shared" si="71"/>
        <v/>
      </c>
    </row>
    <row r="104" spans="1:62">
      <c r="A104" s="1">
        <v>42655</v>
      </c>
      <c r="B104" s="41">
        <f t="shared" si="72"/>
        <v>3</v>
      </c>
      <c r="C104">
        <v>3057.32</v>
      </c>
      <c r="D104">
        <v>3053.6</v>
      </c>
      <c r="E104">
        <v>3054.43</v>
      </c>
      <c r="F104">
        <v>3053.4</v>
      </c>
      <c r="G104">
        <v>3055.5</v>
      </c>
      <c r="H104">
        <v>3060.51</v>
      </c>
      <c r="I104">
        <v>3052.62</v>
      </c>
      <c r="J104">
        <v>1021</v>
      </c>
      <c r="K104">
        <v>1124</v>
      </c>
      <c r="L104">
        <v>3054.6</v>
      </c>
      <c r="M104">
        <v>3054.07</v>
      </c>
      <c r="N104">
        <v>3058.5</v>
      </c>
      <c r="O104" s="39">
        <v>3058.76</v>
      </c>
      <c r="P104" s="39">
        <v>3050.23</v>
      </c>
      <c r="Q104" s="39">
        <v>1336</v>
      </c>
      <c r="R104" s="39">
        <v>1407</v>
      </c>
      <c r="S104">
        <f t="shared" si="93"/>
        <v>3035.5379999999996</v>
      </c>
      <c r="T104" t="str">
        <f t="shared" si="92"/>
        <v>牛</v>
      </c>
      <c r="U104">
        <f t="shared" si="90"/>
        <v>3060.51</v>
      </c>
      <c r="V104">
        <f t="shared" si="91"/>
        <v>3050.23</v>
      </c>
      <c r="W104" s="40">
        <f t="shared" si="73"/>
        <v>3.3645711314031802E-3</v>
      </c>
      <c r="X104">
        <f t="shared" si="94"/>
        <v>1021</v>
      </c>
      <c r="Y104">
        <f t="shared" si="95"/>
        <v>1407</v>
      </c>
      <c r="Z104" s="25">
        <f t="shared" si="52"/>
        <v>3.3624219905015501E-3</v>
      </c>
      <c r="AA104" s="25">
        <f t="shared" si="74"/>
        <v>-2.5904169113175105E-3</v>
      </c>
      <c r="AB104" s="25">
        <f t="shared" si="75"/>
        <v>-6.5696904312775037E-4</v>
      </c>
      <c r="AC104" s="25">
        <f t="shared" si="76"/>
        <v>2.7076020882753813E-3</v>
      </c>
      <c r="AD104" s="25">
        <f t="shared" si="77"/>
        <v>1.0428535245685033E-3</v>
      </c>
      <c r="AE104" s="25">
        <f t="shared" si="78"/>
        <v>-2.3217176068347643E-3</v>
      </c>
      <c r="AF104" s="25">
        <f t="shared" si="53"/>
        <v>3.8588448144081134E-4</v>
      </c>
      <c r="AG104" s="25">
        <f t="shared" si="79"/>
        <v>-2.2045324298767856E-3</v>
      </c>
      <c r="AH104" s="25">
        <f t="shared" si="54"/>
        <v>-1.2174927701588656E-3</v>
      </c>
      <c r="AI104" s="25">
        <f t="shared" si="55"/>
        <v>-9.457193816494664E-4</v>
      </c>
      <c r="AJ104" s="25">
        <f t="shared" si="56"/>
        <v>-1.2829913783368263E-3</v>
      </c>
      <c r="AK104" s="25">
        <f t="shared" si="57"/>
        <v>-5.9546986620861823E-4</v>
      </c>
      <c r="AL104" s="25">
        <f t="shared" si="58"/>
        <v>2.581330474273493E-3</v>
      </c>
      <c r="AM104" s="25">
        <f t="shared" si="59"/>
        <v>2.7926074665515811E-3</v>
      </c>
      <c r="AN104" s="25">
        <f t="shared" si="60"/>
        <v>-2.9459419862487601E-4</v>
      </c>
      <c r="AO104" s="40">
        <f t="shared" si="80"/>
        <v>0.59569074778201236</v>
      </c>
      <c r="AP104" s="40">
        <f t="shared" si="81"/>
        <v>1.6007604562737117</v>
      </c>
      <c r="AQ104" s="25">
        <f t="shared" si="61"/>
        <v>-1.7352386078468496E-4</v>
      </c>
      <c r="AR104" s="25">
        <f t="shared" si="62"/>
        <v>1.2759485462742245E-3</v>
      </c>
      <c r="AS104" s="25">
        <f t="shared" si="63"/>
        <v>3.8588448144081134E-4</v>
      </c>
      <c r="AT104" s="28">
        <f t="shared" si="64"/>
        <v>0.36501901140684279</v>
      </c>
      <c r="AU104" s="28">
        <f t="shared" si="65"/>
        <v>0.96951934349352731</v>
      </c>
      <c r="AV104" s="40">
        <f t="shared" si="66"/>
        <v>0.80447470817118882</v>
      </c>
      <c r="AW104" s="25">
        <f t="shared" si="67"/>
        <v>3.8588448144081134E-4</v>
      </c>
      <c r="AX104" s="28">
        <f t="shared" si="68"/>
        <v>0.37937743190661627</v>
      </c>
      <c r="AY104" s="25">
        <f t="shared" si="69"/>
        <v>9.4300708349647475E-4</v>
      </c>
      <c r="AZ104" s="25">
        <f t="shared" si="70"/>
        <v>2.7076020882753813E-3</v>
      </c>
      <c r="BA104" s="25">
        <f t="shared" si="86"/>
        <v>0.95298672566372167</v>
      </c>
      <c r="BB104" s="25">
        <f t="shared" si="87"/>
        <v>2.014914966194296E-3</v>
      </c>
      <c r="BC104" s="25">
        <f t="shared" si="88"/>
        <v>4.4565349789818911E-3</v>
      </c>
      <c r="BD104" s="39">
        <f t="shared" si="82"/>
        <v>0</v>
      </c>
      <c r="BF104" t="str">
        <f t="shared" si="83"/>
        <v/>
      </c>
      <c r="BG104">
        <f t="shared" si="84"/>
        <v>0</v>
      </c>
      <c r="BH104" t="str">
        <f t="shared" si="89"/>
        <v/>
      </c>
      <c r="BI104" t="str">
        <f t="shared" si="85"/>
        <v/>
      </c>
      <c r="BJ104" s="25" t="str">
        <f t="shared" si="71"/>
        <v/>
      </c>
    </row>
    <row r="105" spans="1:62">
      <c r="A105" s="1">
        <v>42656</v>
      </c>
      <c r="B105" s="41">
        <f t="shared" si="72"/>
        <v>4</v>
      </c>
      <c r="C105">
        <v>3057.97</v>
      </c>
      <c r="D105">
        <v>3056.34</v>
      </c>
      <c r="E105">
        <v>3057.82</v>
      </c>
      <c r="F105">
        <v>3062.26</v>
      </c>
      <c r="G105">
        <v>3058.74</v>
      </c>
      <c r="H105">
        <v>3063.5</v>
      </c>
      <c r="I105">
        <v>3052.64</v>
      </c>
      <c r="J105">
        <v>939</v>
      </c>
      <c r="K105">
        <v>1051</v>
      </c>
      <c r="L105">
        <v>3058.62</v>
      </c>
      <c r="M105">
        <v>3059.22</v>
      </c>
      <c r="N105">
        <v>3061.34</v>
      </c>
      <c r="O105" s="39">
        <v>3065</v>
      </c>
      <c r="P105" s="39">
        <v>3054.91</v>
      </c>
      <c r="Q105" s="39">
        <v>1410</v>
      </c>
      <c r="R105" s="39">
        <v>1334</v>
      </c>
      <c r="S105">
        <f t="shared" si="93"/>
        <v>3034.8584999999998</v>
      </c>
      <c r="T105" t="str">
        <f t="shared" si="92"/>
        <v>牛</v>
      </c>
      <c r="U105">
        <f t="shared" si="90"/>
        <v>3065</v>
      </c>
      <c r="V105">
        <f t="shared" si="91"/>
        <v>3052.64</v>
      </c>
      <c r="W105" s="40">
        <f t="shared" si="73"/>
        <v>4.0407793913112737E-3</v>
      </c>
      <c r="X105">
        <f t="shared" si="94"/>
        <v>1410</v>
      </c>
      <c r="Y105">
        <f t="shared" si="95"/>
        <v>1051</v>
      </c>
      <c r="Z105" s="25">
        <f t="shared" si="52"/>
        <v>4.0418970755109205E-3</v>
      </c>
      <c r="AA105" s="25">
        <f t="shared" si="74"/>
        <v>-1.733025752850085E-4</v>
      </c>
      <c r="AB105" s="25">
        <f t="shared" si="75"/>
        <v>-1.1948407810965682E-3</v>
      </c>
      <c r="AC105" s="25">
        <f t="shared" si="76"/>
        <v>2.8459386102146745E-3</v>
      </c>
      <c r="AD105" s="25">
        <f t="shared" si="77"/>
        <v>2.2962722629771394E-3</v>
      </c>
      <c r="AE105" s="25">
        <f t="shared" si="78"/>
        <v>-1.7445071283339957E-3</v>
      </c>
      <c r="AF105" s="25">
        <f t="shared" si="53"/>
        <v>1.1014314818806087E-3</v>
      </c>
      <c r="AG105" s="25">
        <f t="shared" si="79"/>
        <v>9.2812890659576598E-4</v>
      </c>
      <c r="AH105" s="25">
        <f t="shared" si="54"/>
        <v>-5.3317546497110024E-4</v>
      </c>
      <c r="AI105" s="25">
        <f t="shared" si="55"/>
        <v>-4.905335207055143E-5</v>
      </c>
      <c r="AJ105" s="25">
        <f t="shared" si="56"/>
        <v>1.4019083278281115E-3</v>
      </c>
      <c r="AK105" s="25">
        <f t="shared" si="57"/>
        <v>2.5176933484420731E-4</v>
      </c>
      <c r="AL105" s="25">
        <f t="shared" si="58"/>
        <v>3.5512631867087308E-3</v>
      </c>
      <c r="AM105" s="25">
        <f t="shared" si="59"/>
        <v>3.2974371003678458E-3</v>
      </c>
      <c r="AN105" s="25">
        <f t="shared" si="60"/>
        <v>-3.9232610150545024E-5</v>
      </c>
      <c r="AO105" s="40">
        <f t="shared" si="80"/>
        <v>0.49079189686923247</v>
      </c>
      <c r="AP105" s="40">
        <f t="shared" si="81"/>
        <v>0.53959484346225217</v>
      </c>
      <c r="AQ105" s="25">
        <f t="shared" si="61"/>
        <v>1.9614766058733432E-4</v>
      </c>
      <c r="AR105" s="25">
        <f t="shared" si="62"/>
        <v>8.8889475718705849E-4</v>
      </c>
      <c r="AS105" s="25">
        <f t="shared" si="63"/>
        <v>1.1014314818806087E-3</v>
      </c>
      <c r="AT105" s="28">
        <f t="shared" si="64"/>
        <v>0.56169429097604395</v>
      </c>
      <c r="AU105" s="28">
        <f t="shared" si="65"/>
        <v>0.63726461843411286</v>
      </c>
      <c r="AV105" s="40">
        <f t="shared" si="66"/>
        <v>0.70388349514564585</v>
      </c>
      <c r="AW105" s="25">
        <f t="shared" si="67"/>
        <v>1.1014314818806087E-3</v>
      </c>
      <c r="AX105" s="28">
        <f t="shared" si="68"/>
        <v>0.22006472491911219</v>
      </c>
      <c r="AY105" s="25">
        <f t="shared" si="69"/>
        <v>1.9962764631782804E-3</v>
      </c>
      <c r="AZ105" s="25">
        <f t="shared" si="70"/>
        <v>2.1025963192712847E-3</v>
      </c>
      <c r="BA105" s="25">
        <f t="shared" si="86"/>
        <v>0.80447470817118882</v>
      </c>
      <c r="BB105" s="25">
        <f t="shared" si="87"/>
        <v>1.2759485462742245E-3</v>
      </c>
      <c r="BC105" s="25">
        <f t="shared" si="88"/>
        <v>3.8588448144081134E-4</v>
      </c>
      <c r="BD105" s="39">
        <f t="shared" si="82"/>
        <v>0</v>
      </c>
      <c r="BF105" t="str">
        <f t="shared" si="83"/>
        <v/>
      </c>
      <c r="BG105" t="str">
        <f t="shared" si="84"/>
        <v/>
      </c>
      <c r="BH105">
        <f t="shared" si="89"/>
        <v>0</v>
      </c>
      <c r="BI105" t="str">
        <f t="shared" si="85"/>
        <v/>
      </c>
      <c r="BJ105" s="25" t="str">
        <f t="shared" si="71"/>
        <v/>
      </c>
    </row>
    <row r="106" spans="1:62">
      <c r="A106" s="1">
        <v>42657</v>
      </c>
      <c r="B106" s="41">
        <f t="shared" si="72"/>
        <v>5</v>
      </c>
      <c r="C106">
        <v>3056.99</v>
      </c>
      <c r="D106">
        <v>3055.02</v>
      </c>
      <c r="E106">
        <v>3056.23</v>
      </c>
      <c r="F106">
        <v>3052.29</v>
      </c>
      <c r="G106">
        <v>3045.14</v>
      </c>
      <c r="H106">
        <v>3057.06</v>
      </c>
      <c r="I106">
        <v>3043.18</v>
      </c>
      <c r="J106">
        <v>930</v>
      </c>
      <c r="K106">
        <v>1127</v>
      </c>
      <c r="L106">
        <v>3044.74</v>
      </c>
      <c r="M106">
        <v>3047.11</v>
      </c>
      <c r="N106">
        <v>3063.81</v>
      </c>
      <c r="O106" s="39">
        <v>3064.79</v>
      </c>
      <c r="P106" s="39">
        <v>3043.74</v>
      </c>
      <c r="Q106" s="39">
        <v>1449</v>
      </c>
      <c r="R106" s="39">
        <v>1302</v>
      </c>
      <c r="S106">
        <f t="shared" si="93"/>
        <v>3033.3909999999996</v>
      </c>
      <c r="T106" t="str">
        <f t="shared" si="92"/>
        <v>牛</v>
      </c>
      <c r="U106">
        <f t="shared" si="90"/>
        <v>3064.79</v>
      </c>
      <c r="V106">
        <f t="shared" si="91"/>
        <v>3043.18</v>
      </c>
      <c r="W106" s="40">
        <f t="shared" si="73"/>
        <v>7.0760302254323851E-3</v>
      </c>
      <c r="X106">
        <f t="shared" si="94"/>
        <v>1449</v>
      </c>
      <c r="Y106">
        <f t="shared" si="95"/>
        <v>1127</v>
      </c>
      <c r="Z106" s="25">
        <f t="shared" si="52"/>
        <v>7.0690450410371411E-3</v>
      </c>
      <c r="AA106" s="25">
        <f t="shared" si="74"/>
        <v>-1.4219568846274954E-3</v>
      </c>
      <c r="AB106" s="25">
        <f t="shared" si="75"/>
        <v>-3.1981203157417442E-4</v>
      </c>
      <c r="AC106" s="25">
        <f t="shared" si="76"/>
        <v>6.7562181938581409E-3</v>
      </c>
      <c r="AD106" s="25">
        <f t="shared" si="77"/>
        <v>2.5482798208771042E-3</v>
      </c>
      <c r="AE106" s="25">
        <f t="shared" si="78"/>
        <v>-4.5277504045552605E-3</v>
      </c>
      <c r="AF106" s="25">
        <f t="shared" si="53"/>
        <v>2.2284677893028384E-3</v>
      </c>
      <c r="AG106" s="25">
        <f t="shared" si="79"/>
        <v>8.0651090467544304E-4</v>
      </c>
      <c r="AH106" s="25">
        <f t="shared" si="54"/>
        <v>-6.4463247547682297E-4</v>
      </c>
      <c r="AI106" s="25">
        <f t="shared" si="55"/>
        <v>-2.4864147009769836E-4</v>
      </c>
      <c r="AJ106" s="25">
        <f t="shared" si="56"/>
        <v>-1.538643155082197E-3</v>
      </c>
      <c r="AK106" s="25">
        <f t="shared" si="57"/>
        <v>-3.8838946060065983E-3</v>
      </c>
      <c r="AL106" s="25">
        <f t="shared" si="58"/>
        <v>4.5506484835710877E-3</v>
      </c>
      <c r="AM106" s="25">
        <f t="shared" si="59"/>
        <v>6.8920291209065947E-3</v>
      </c>
      <c r="AN106" s="25">
        <f t="shared" si="60"/>
        <v>-1.3136547865485931E-4</v>
      </c>
      <c r="AO106" s="40">
        <f t="shared" si="80"/>
        <v>0.99495677233428215</v>
      </c>
      <c r="AP106" s="40">
        <f t="shared" si="81"/>
        <v>1.3083573487031821</v>
      </c>
      <c r="AQ106" s="25">
        <f t="shared" si="61"/>
        <v>7.780887971867988E-4</v>
      </c>
      <c r="AR106" s="25">
        <f t="shared" si="62"/>
        <v>6.2437278739643637E-3</v>
      </c>
      <c r="AS106" s="25">
        <f t="shared" si="63"/>
        <v>2.2284677893028384E-3</v>
      </c>
      <c r="AT106" s="28">
        <f t="shared" si="64"/>
        <v>0.14121037463977096</v>
      </c>
      <c r="AU106" s="28">
        <f t="shared" si="65"/>
        <v>0.95344418052256485</v>
      </c>
      <c r="AV106" s="40">
        <f t="shared" si="66"/>
        <v>0.95465062471078144</v>
      </c>
      <c r="AW106" s="25">
        <f t="shared" si="67"/>
        <v>2.2284677893028384E-3</v>
      </c>
      <c r="AX106" s="28">
        <f t="shared" si="68"/>
        <v>0.88246182322998845</v>
      </c>
      <c r="AY106" s="25">
        <f t="shared" si="69"/>
        <v>6.4385579854873086E-4</v>
      </c>
      <c r="AZ106" s="25">
        <f t="shared" si="70"/>
        <v>6.5722170893323583E-3</v>
      </c>
      <c r="BA106" s="25">
        <f t="shared" si="86"/>
        <v>0.70388349514564585</v>
      </c>
      <c r="BB106" s="25">
        <f t="shared" si="87"/>
        <v>8.8889475718705849E-4</v>
      </c>
      <c r="BC106" s="25">
        <f t="shared" si="88"/>
        <v>1.1014314818806087E-3</v>
      </c>
      <c r="BD106" s="39">
        <f t="shared" si="82"/>
        <v>0</v>
      </c>
      <c r="BF106" t="str">
        <f t="shared" si="83"/>
        <v/>
      </c>
      <c r="BG106" t="str">
        <f t="shared" si="84"/>
        <v/>
      </c>
      <c r="BH106" t="str">
        <f t="shared" si="89"/>
        <v/>
      </c>
      <c r="BI106">
        <f t="shared" si="85"/>
        <v>0</v>
      </c>
      <c r="BJ106" s="25" t="str">
        <f t="shared" si="71"/>
        <v/>
      </c>
    </row>
    <row r="107" spans="1:62">
      <c r="A107" s="1">
        <v>42660</v>
      </c>
      <c r="B107" s="41">
        <f t="shared" si="72"/>
        <v>1</v>
      </c>
      <c r="C107">
        <v>3064.69</v>
      </c>
      <c r="D107">
        <v>3064.8</v>
      </c>
      <c r="E107">
        <v>3063.55</v>
      </c>
      <c r="F107">
        <v>3062.6</v>
      </c>
      <c r="G107">
        <v>3067.71</v>
      </c>
      <c r="H107">
        <v>3068.25</v>
      </c>
      <c r="I107">
        <v>3060.56</v>
      </c>
      <c r="J107">
        <v>1001</v>
      </c>
      <c r="K107">
        <v>1045</v>
      </c>
      <c r="L107">
        <v>3067.71</v>
      </c>
      <c r="M107">
        <v>3067.74</v>
      </c>
      <c r="N107">
        <v>3041.17</v>
      </c>
      <c r="O107" s="39">
        <v>3068.81</v>
      </c>
      <c r="P107" s="39">
        <v>3033.75</v>
      </c>
      <c r="Q107" s="39">
        <v>1325</v>
      </c>
      <c r="R107" s="39">
        <v>1430</v>
      </c>
      <c r="S107">
        <f t="shared" si="93"/>
        <v>3031.9849999999997</v>
      </c>
      <c r="T107" t="str">
        <f t="shared" si="92"/>
        <v>牛</v>
      </c>
      <c r="U107">
        <f t="shared" si="90"/>
        <v>3068.81</v>
      </c>
      <c r="V107">
        <f t="shared" si="91"/>
        <v>3033.75</v>
      </c>
      <c r="W107" s="40">
        <f t="shared" si="73"/>
        <v>1.1490386245709911E-2</v>
      </c>
      <c r="X107">
        <f t="shared" si="94"/>
        <v>1325</v>
      </c>
      <c r="Y107">
        <f t="shared" si="95"/>
        <v>1430</v>
      </c>
      <c r="Z107" s="25">
        <f t="shared" si="52"/>
        <v>1.1439982510465968E-2</v>
      </c>
      <c r="AA107" s="25">
        <f t="shared" si="74"/>
        <v>2.8718283627262984E-4</v>
      </c>
      <c r="AB107" s="25">
        <f t="shared" si="75"/>
        <v>-9.0475545080544399E-3</v>
      </c>
      <c r="AC107" s="25">
        <f t="shared" si="76"/>
        <v>2.4428317376554392E-3</v>
      </c>
      <c r="AD107" s="25">
        <f t="shared" si="77"/>
        <v>1.343441956357723E-3</v>
      </c>
      <c r="AE107" s="25">
        <f t="shared" si="78"/>
        <v>-1.0146944289352014E-2</v>
      </c>
      <c r="AF107" s="25">
        <f t="shared" si="53"/>
        <v>-7.7041125516966284E-3</v>
      </c>
      <c r="AG107" s="25">
        <f t="shared" si="79"/>
        <v>-7.416929715424141E-3</v>
      </c>
      <c r="AH107" s="25">
        <f t="shared" si="54"/>
        <v>3.5892056276047625E-5</v>
      </c>
      <c r="AI107" s="25">
        <f t="shared" si="55"/>
        <v>-3.72048096402787E-4</v>
      </c>
      <c r="AJ107" s="25">
        <f t="shared" si="56"/>
        <v>-6.8219394905594038E-4</v>
      </c>
      <c r="AK107" s="25">
        <f t="shared" si="57"/>
        <v>9.8493256934952585E-4</v>
      </c>
      <c r="AL107" s="25">
        <f t="shared" si="58"/>
        <v>2.5094607388967717E-3</v>
      </c>
      <c r="AM107" s="25">
        <f t="shared" si="59"/>
        <v>1.1490386245709911E-2</v>
      </c>
      <c r="AN107" s="25">
        <f t="shared" si="60"/>
        <v>0</v>
      </c>
      <c r="AO107" s="40">
        <f t="shared" si="80"/>
        <v>0.53706111833551107</v>
      </c>
      <c r="AP107" s="40">
        <f t="shared" si="81"/>
        <v>0.42262678803640791</v>
      </c>
      <c r="AQ107" s="25">
        <f t="shared" si="61"/>
        <v>9.7792337969682058E-6</v>
      </c>
      <c r="AR107" s="25">
        <f t="shared" si="62"/>
        <v>-8.6890451210462696E-3</v>
      </c>
      <c r="AS107" s="25">
        <f t="shared" si="63"/>
        <v>-7.7041125516966284E-3</v>
      </c>
      <c r="AT107" s="28">
        <f t="shared" si="64"/>
        <v>0.92977893368010922</v>
      </c>
      <c r="AU107" s="28">
        <f t="shared" si="65"/>
        <v>0.21163719338277479</v>
      </c>
      <c r="AV107" s="40">
        <f t="shared" si="66"/>
        <v>0.21163719338277479</v>
      </c>
      <c r="AW107" s="25">
        <f t="shared" si="67"/>
        <v>-7.7041125516966284E-3</v>
      </c>
      <c r="AX107" s="28">
        <f t="shared" si="68"/>
        <v>-0.75698802053622372</v>
      </c>
      <c r="AY107" s="25">
        <f t="shared" si="69"/>
        <v>2.3334491607919635E-3</v>
      </c>
      <c r="AZ107" s="25">
        <f t="shared" si="70"/>
        <v>2.4428317376554392E-3</v>
      </c>
      <c r="BA107" s="25">
        <f t="shared" si="86"/>
        <v>0.95465062471078144</v>
      </c>
      <c r="BB107" s="25">
        <f t="shared" si="87"/>
        <v>6.2437278739643637E-3</v>
      </c>
      <c r="BC107" s="25">
        <f t="shared" si="88"/>
        <v>2.2284677893028384E-3</v>
      </c>
      <c r="BD107" s="39">
        <f t="shared" si="82"/>
        <v>0</v>
      </c>
      <c r="BF107" t="str">
        <f t="shared" si="83"/>
        <v/>
      </c>
      <c r="BG107" t="str">
        <f t="shared" si="84"/>
        <v/>
      </c>
      <c r="BH107" t="str">
        <f t="shared" si="89"/>
        <v/>
      </c>
      <c r="BI107" t="str">
        <f t="shared" si="85"/>
        <v/>
      </c>
      <c r="BJ107" s="25" t="str">
        <f t="shared" si="71"/>
        <v/>
      </c>
    </row>
    <row r="108" spans="1:62">
      <c r="A108" s="1">
        <v>42661</v>
      </c>
      <c r="B108" s="41">
        <f t="shared" si="72"/>
        <v>2</v>
      </c>
      <c r="C108">
        <v>3037.4</v>
      </c>
      <c r="D108">
        <v>3039.8</v>
      </c>
      <c r="E108">
        <v>3043.61</v>
      </c>
      <c r="F108">
        <v>3042.28</v>
      </c>
      <c r="G108">
        <v>3056.87</v>
      </c>
      <c r="H108">
        <v>3058.07</v>
      </c>
      <c r="I108">
        <v>3037.4</v>
      </c>
      <c r="J108">
        <v>1123</v>
      </c>
      <c r="K108">
        <v>931</v>
      </c>
      <c r="L108">
        <v>3056.85</v>
      </c>
      <c r="M108">
        <v>3056.06</v>
      </c>
      <c r="N108">
        <v>3083.88</v>
      </c>
      <c r="O108" s="39">
        <v>3084.19</v>
      </c>
      <c r="P108" s="39">
        <v>3055.05</v>
      </c>
      <c r="Q108" s="39">
        <v>1500</v>
      </c>
      <c r="R108" s="39">
        <v>1314</v>
      </c>
      <c r="S108">
        <f t="shared" si="93"/>
        <v>3029.2460000000001</v>
      </c>
      <c r="T108" t="str">
        <f t="shared" si="92"/>
        <v>牛</v>
      </c>
      <c r="U108">
        <f t="shared" si="90"/>
        <v>3084.19</v>
      </c>
      <c r="V108">
        <f t="shared" si="91"/>
        <v>3037.4</v>
      </c>
      <c r="W108" s="40">
        <f t="shared" si="73"/>
        <v>1.5287175790244934E-2</v>
      </c>
      <c r="X108">
        <f t="shared" si="94"/>
        <v>1500</v>
      </c>
      <c r="Y108">
        <f t="shared" si="95"/>
        <v>931</v>
      </c>
      <c r="Z108" s="25">
        <f t="shared" si="52"/>
        <v>1.5404622374399145E-2</v>
      </c>
      <c r="AA108" s="25">
        <f t="shared" si="74"/>
        <v>-1.240423482296878E-3</v>
      </c>
      <c r="AB108" s="25">
        <f t="shared" si="75"/>
        <v>-1.005176660644128E-4</v>
      </c>
      <c r="AC108" s="25">
        <f t="shared" si="76"/>
        <v>1.518665812418051E-2</v>
      </c>
      <c r="AD108" s="25">
        <f t="shared" si="77"/>
        <v>1.5287175790244934E-2</v>
      </c>
      <c r="AE108" s="25">
        <f t="shared" si="78"/>
        <v>0</v>
      </c>
      <c r="AF108" s="25">
        <f t="shared" si="53"/>
        <v>1.518665812418051E-2</v>
      </c>
      <c r="AG108" s="25">
        <f t="shared" si="79"/>
        <v>1.3946234641883621E-2</v>
      </c>
      <c r="AH108" s="25">
        <f t="shared" si="54"/>
        <v>7.8983746619120483E-4</v>
      </c>
      <c r="AI108" s="25">
        <f t="shared" si="55"/>
        <v>2.0424245836629085E-3</v>
      </c>
      <c r="AJ108" s="25">
        <f t="shared" si="56"/>
        <v>1.6053479946436544E-3</v>
      </c>
      <c r="AK108" s="25">
        <f t="shared" si="57"/>
        <v>6.3896303387845485E-3</v>
      </c>
      <c r="AL108" s="25">
        <f t="shared" si="58"/>
        <v>6.7821117091346993E-3</v>
      </c>
      <c r="AM108" s="25">
        <f t="shared" si="59"/>
        <v>9.493103002539114E-3</v>
      </c>
      <c r="AN108" s="25">
        <f t="shared" si="60"/>
        <v>-6.5426614238084375E-6</v>
      </c>
      <c r="AO108" s="40">
        <f t="shared" si="80"/>
        <v>0</v>
      </c>
      <c r="AP108" s="40">
        <f t="shared" si="81"/>
        <v>0.18238993710691673</v>
      </c>
      <c r="AQ108" s="25">
        <f t="shared" si="61"/>
        <v>-2.5846937200060512E-4</v>
      </c>
      <c r="AR108" s="25">
        <f t="shared" si="62"/>
        <v>8.8035704468198816E-3</v>
      </c>
      <c r="AS108" s="25">
        <f t="shared" si="63"/>
        <v>1.518665812418051E-2</v>
      </c>
      <c r="AT108" s="28">
        <f t="shared" si="64"/>
        <v>0.94194484760521202</v>
      </c>
      <c r="AU108" s="28">
        <f t="shared" si="65"/>
        <v>0.98936170212766139</v>
      </c>
      <c r="AV108" s="40">
        <f t="shared" si="66"/>
        <v>0.99337465270357028</v>
      </c>
      <c r="AW108" s="25">
        <f t="shared" si="67"/>
        <v>1.518665812418051E-2</v>
      </c>
      <c r="AX108" s="28">
        <f t="shared" si="68"/>
        <v>0.57768754007266987</v>
      </c>
      <c r="AY108" s="25">
        <f t="shared" si="69"/>
        <v>6.3896303387845485E-3</v>
      </c>
      <c r="AZ108" s="25">
        <f t="shared" si="70"/>
        <v>9.392585336474607E-3</v>
      </c>
      <c r="BA108" s="25">
        <f t="shared" si="86"/>
        <v>0.21163719338277479</v>
      </c>
      <c r="BB108" s="25">
        <f t="shared" si="87"/>
        <v>-8.6890451210462696E-3</v>
      </c>
      <c r="BC108" s="25">
        <f t="shared" si="88"/>
        <v>-7.7041125516966284E-3</v>
      </c>
      <c r="BD108" s="39">
        <f t="shared" si="82"/>
        <v>1</v>
      </c>
      <c r="BF108">
        <f t="shared" si="83"/>
        <v>1</v>
      </c>
      <c r="BG108" t="str">
        <f t="shared" si="84"/>
        <v/>
      </c>
      <c r="BH108" t="str">
        <f t="shared" si="89"/>
        <v/>
      </c>
      <c r="BI108" t="str">
        <f t="shared" si="85"/>
        <v/>
      </c>
      <c r="BJ108" s="25">
        <f t="shared" si="71"/>
        <v>8.8035704468198816E-3</v>
      </c>
    </row>
    <row r="109" spans="1:62">
      <c r="A109" s="1">
        <v>42662</v>
      </c>
      <c r="B109" s="41">
        <f t="shared" si="72"/>
        <v>3</v>
      </c>
      <c r="C109">
        <v>3085.75</v>
      </c>
      <c r="D109">
        <v>3087.63</v>
      </c>
      <c r="E109">
        <v>3086.61</v>
      </c>
      <c r="F109">
        <v>3085.98</v>
      </c>
      <c r="G109">
        <v>3087.54</v>
      </c>
      <c r="H109">
        <v>3096.22</v>
      </c>
      <c r="I109">
        <v>3084.84</v>
      </c>
      <c r="J109">
        <v>952</v>
      </c>
      <c r="K109">
        <v>940</v>
      </c>
      <c r="L109">
        <v>3087.68</v>
      </c>
      <c r="M109">
        <v>3088.23</v>
      </c>
      <c r="N109">
        <v>3084.72</v>
      </c>
      <c r="O109" s="39">
        <v>3089.32</v>
      </c>
      <c r="P109" s="39">
        <v>3076.77</v>
      </c>
      <c r="Q109" s="39">
        <v>1347</v>
      </c>
      <c r="R109" s="39">
        <v>1446</v>
      </c>
      <c r="S109">
        <f t="shared" si="93"/>
        <v>3029.4975000000004</v>
      </c>
      <c r="T109" t="str">
        <f t="shared" si="92"/>
        <v>牛</v>
      </c>
      <c r="U109">
        <f t="shared" si="90"/>
        <v>3096.22</v>
      </c>
      <c r="V109">
        <f t="shared" si="91"/>
        <v>3076.77</v>
      </c>
      <c r="W109" s="40">
        <f t="shared" si="73"/>
        <v>6.3016672195759958E-3</v>
      </c>
      <c r="X109">
        <f t="shared" si="94"/>
        <v>952</v>
      </c>
      <c r="Y109">
        <f t="shared" si="95"/>
        <v>1446</v>
      </c>
      <c r="Z109" s="25">
        <f t="shared" si="52"/>
        <v>6.3031677874098094E-3</v>
      </c>
      <c r="AA109" s="25">
        <f t="shared" si="74"/>
        <v>6.061952036878664E-4</v>
      </c>
      <c r="AB109" s="25">
        <f t="shared" si="75"/>
        <v>-3.7211211465543342E-3</v>
      </c>
      <c r="AC109" s="25">
        <f t="shared" si="76"/>
        <v>2.5805460730217297E-3</v>
      </c>
      <c r="AD109" s="25">
        <f t="shared" si="77"/>
        <v>3.3872729925023713E-3</v>
      </c>
      <c r="AE109" s="25">
        <f t="shared" si="78"/>
        <v>-2.9143942270737156E-3</v>
      </c>
      <c r="AF109" s="25">
        <f t="shared" si="53"/>
        <v>-3.338481540520724E-4</v>
      </c>
      <c r="AG109" s="25">
        <f t="shared" si="79"/>
        <v>2.7234704963576543E-4</v>
      </c>
      <c r="AH109" s="25">
        <f t="shared" si="54"/>
        <v>6.0906668895068634E-4</v>
      </c>
      <c r="AI109" s="25">
        <f t="shared" si="55"/>
        <v>2.7866164824001899E-4</v>
      </c>
      <c r="AJ109" s="25">
        <f t="shared" si="56"/>
        <v>7.4533396667318322E-5</v>
      </c>
      <c r="AK109" s="25">
        <f t="shared" si="57"/>
        <v>5.7991769386019727E-4</v>
      </c>
      <c r="AL109" s="25">
        <f t="shared" si="58"/>
        <v>3.6822204794030246E-3</v>
      </c>
      <c r="AM109" s="25">
        <f t="shared" si="59"/>
        <v>4.0706565521130998E-3</v>
      </c>
      <c r="AN109" s="25">
        <f t="shared" si="60"/>
        <v>4.5342514120614605E-5</v>
      </c>
      <c r="AO109" s="40">
        <f t="shared" si="80"/>
        <v>7.9964850615103875E-2</v>
      </c>
      <c r="AP109" s="40">
        <f t="shared" si="81"/>
        <v>-8.4358523725840559E-2</v>
      </c>
      <c r="AQ109" s="25">
        <f t="shared" si="61"/>
        <v>1.7811140429650922E-4</v>
      </c>
      <c r="AR109" s="25">
        <f t="shared" si="62"/>
        <v>-9.5910836203293387E-4</v>
      </c>
      <c r="AS109" s="25">
        <f t="shared" si="63"/>
        <v>-3.338481540520724E-4</v>
      </c>
      <c r="AT109" s="28">
        <f t="shared" si="64"/>
        <v>0.23725834797890158</v>
      </c>
      <c r="AU109" s="28">
        <f t="shared" si="65"/>
        <v>0.63346613545814368</v>
      </c>
      <c r="AV109" s="40">
        <f t="shared" si="66"/>
        <v>0.40874035989716673</v>
      </c>
      <c r="AW109" s="25">
        <f t="shared" si="67"/>
        <v>-3.338481540520724E-4</v>
      </c>
      <c r="AX109" s="28">
        <f t="shared" si="68"/>
        <v>-0.15218508997429636</v>
      </c>
      <c r="AY109" s="25">
        <f t="shared" si="69"/>
        <v>8.7486518076090641E-4</v>
      </c>
      <c r="AZ109" s="25">
        <f t="shared" si="70"/>
        <v>2.5805460730217297E-3</v>
      </c>
      <c r="BA109" s="25">
        <f t="shared" si="86"/>
        <v>0.99337465270357028</v>
      </c>
      <c r="BB109" s="25">
        <f t="shared" si="87"/>
        <v>8.8035704468198816E-3</v>
      </c>
      <c r="BC109" s="25">
        <f t="shared" si="88"/>
        <v>1.518665812418051E-2</v>
      </c>
      <c r="BD109" s="39">
        <f t="shared" si="82"/>
        <v>0</v>
      </c>
      <c r="BF109" t="str">
        <f t="shared" si="83"/>
        <v/>
      </c>
      <c r="BG109">
        <f t="shared" si="84"/>
        <v>0</v>
      </c>
      <c r="BH109" t="str">
        <f t="shared" si="89"/>
        <v/>
      </c>
      <c r="BI109" t="str">
        <f t="shared" si="85"/>
        <v/>
      </c>
      <c r="BJ109" s="25" t="str">
        <f t="shared" si="71"/>
        <v/>
      </c>
    </row>
    <row r="110" spans="1:62">
      <c r="A110" s="1">
        <v>42663</v>
      </c>
      <c r="B110" s="41">
        <f t="shared" si="72"/>
        <v>4</v>
      </c>
      <c r="C110">
        <v>3084.91</v>
      </c>
      <c r="D110">
        <v>3083.83</v>
      </c>
      <c r="E110">
        <v>3085.25</v>
      </c>
      <c r="F110">
        <v>3087.99</v>
      </c>
      <c r="G110">
        <v>3082.03</v>
      </c>
      <c r="H110">
        <v>3089.68</v>
      </c>
      <c r="I110">
        <v>3076.29</v>
      </c>
      <c r="J110">
        <v>1001</v>
      </c>
      <c r="K110">
        <v>1051</v>
      </c>
      <c r="L110">
        <v>3082.03</v>
      </c>
      <c r="M110">
        <v>3080.75</v>
      </c>
      <c r="N110">
        <v>3084.46</v>
      </c>
      <c r="O110">
        <v>3087.44</v>
      </c>
      <c r="P110">
        <v>3079.83</v>
      </c>
      <c r="Q110" s="39">
        <v>1406</v>
      </c>
      <c r="R110" s="39">
        <v>1314</v>
      </c>
      <c r="S110">
        <f t="shared" si="93"/>
        <v>3032.6350000000002</v>
      </c>
      <c r="T110" t="str">
        <f t="shared" si="92"/>
        <v>牛</v>
      </c>
      <c r="U110">
        <f t="shared" si="90"/>
        <v>3089.68</v>
      </c>
      <c r="V110">
        <f t="shared" si="91"/>
        <v>3076.29</v>
      </c>
      <c r="W110" s="40">
        <f t="shared" si="73"/>
        <v>4.3432001934456954E-3</v>
      </c>
      <c r="X110">
        <f t="shared" si="94"/>
        <v>1001</v>
      </c>
      <c r="Y110">
        <f t="shared" si="95"/>
        <v>1051</v>
      </c>
      <c r="Z110" s="25">
        <f t="shared" si="52"/>
        <v>4.3404831907575495E-3</v>
      </c>
      <c r="AA110" s="25">
        <f t="shared" si="74"/>
        <v>6.1592024176579727E-5</v>
      </c>
      <c r="AB110" s="25">
        <f t="shared" si="75"/>
        <v>-1.690924159077235E-3</v>
      </c>
      <c r="AC110" s="25">
        <f t="shared" si="76"/>
        <v>2.6522760343685105E-3</v>
      </c>
      <c r="AD110" s="25">
        <f t="shared" si="77"/>
        <v>1.5450421643848451E-3</v>
      </c>
      <c r="AE110" s="25">
        <f t="shared" si="78"/>
        <v>-2.7981580290609705E-3</v>
      </c>
      <c r="AF110" s="25">
        <f t="shared" si="53"/>
        <v>-1.4588199469244426E-4</v>
      </c>
      <c r="AG110" s="25">
        <f t="shared" si="79"/>
        <v>-8.4289970515873713E-5</v>
      </c>
      <c r="AH110" s="25">
        <f t="shared" si="54"/>
        <v>-3.5015254688461008E-4</v>
      </c>
      <c r="AI110" s="25">
        <f t="shared" si="55"/>
        <v>1.1020783913030919E-4</v>
      </c>
      <c r="AJ110" s="25">
        <f t="shared" si="56"/>
        <v>9.9791030329179128E-4</v>
      </c>
      <c r="AK110" s="25">
        <f t="shared" si="57"/>
        <v>-9.340127224753003E-4</v>
      </c>
      <c r="AL110" s="25">
        <f t="shared" si="58"/>
        <v>4.3432001934456954E-3</v>
      </c>
      <c r="AM110" s="25">
        <f t="shared" si="59"/>
        <v>2.4678679098891266E-3</v>
      </c>
      <c r="AN110" s="25">
        <f t="shared" si="60"/>
        <v>0</v>
      </c>
      <c r="AO110" s="40">
        <f t="shared" si="80"/>
        <v>0.64376400298730196</v>
      </c>
      <c r="AP110" s="40">
        <f t="shared" si="81"/>
        <v>0.62957430918595347</v>
      </c>
      <c r="AQ110" s="25">
        <f t="shared" si="61"/>
        <v>-4.1539695345480085E-4</v>
      </c>
      <c r="AR110" s="25">
        <f t="shared" si="62"/>
        <v>7.8813072778278603E-4</v>
      </c>
      <c r="AS110" s="25">
        <f t="shared" si="63"/>
        <v>-1.4588199469244426E-4</v>
      </c>
      <c r="AT110" s="28">
        <f t="shared" si="64"/>
        <v>0.42867811799852806</v>
      </c>
      <c r="AU110" s="28">
        <f t="shared" si="65"/>
        <v>0.60840998685939973</v>
      </c>
      <c r="AV110" s="40">
        <f t="shared" si="66"/>
        <v>0.61015683345781557</v>
      </c>
      <c r="AW110" s="25">
        <f t="shared" si="67"/>
        <v>-1.4588199469244426E-4</v>
      </c>
      <c r="AX110" s="28">
        <f t="shared" si="68"/>
        <v>0.18147871545928748</v>
      </c>
      <c r="AY110" s="25">
        <f t="shared" si="69"/>
        <v>1.8641453065856705E-3</v>
      </c>
      <c r="AZ110" s="25">
        <f t="shared" si="70"/>
        <v>1.5022008603341507E-3</v>
      </c>
      <c r="BA110" s="25">
        <f t="shared" si="86"/>
        <v>0.40874035989716673</v>
      </c>
      <c r="BB110" s="25">
        <f t="shared" si="87"/>
        <v>-9.5910836203293387E-4</v>
      </c>
      <c r="BC110" s="25">
        <f t="shared" si="88"/>
        <v>-3.338481540520724E-4</v>
      </c>
      <c r="BD110" s="39">
        <f t="shared" si="82"/>
        <v>1</v>
      </c>
      <c r="BF110" t="str">
        <f t="shared" si="83"/>
        <v/>
      </c>
      <c r="BG110" t="str">
        <f t="shared" si="84"/>
        <v/>
      </c>
      <c r="BH110">
        <f t="shared" si="89"/>
        <v>0</v>
      </c>
      <c r="BI110" t="str">
        <f t="shared" si="85"/>
        <v/>
      </c>
      <c r="BJ110" s="25" t="str">
        <f t="shared" si="71"/>
        <v/>
      </c>
    </row>
    <row r="111" spans="1:62">
      <c r="A111" s="1">
        <v>42664</v>
      </c>
      <c r="B111" s="41">
        <f t="shared" si="72"/>
        <v>5</v>
      </c>
      <c r="C111">
        <v>3081.39</v>
      </c>
      <c r="D111">
        <v>3080.41</v>
      </c>
      <c r="E111">
        <v>3078.43</v>
      </c>
      <c r="F111">
        <v>3081.99</v>
      </c>
      <c r="G111">
        <v>3073.44</v>
      </c>
      <c r="H111">
        <v>3101.85</v>
      </c>
      <c r="I111">
        <v>3069.27</v>
      </c>
      <c r="J111">
        <v>1045</v>
      </c>
      <c r="K111">
        <v>1124</v>
      </c>
      <c r="L111">
        <v>3073.44</v>
      </c>
      <c r="M111">
        <v>3075.69</v>
      </c>
      <c r="N111">
        <v>3090.94</v>
      </c>
      <c r="O111">
        <v>3091.3</v>
      </c>
      <c r="P111">
        <v>3070.42</v>
      </c>
      <c r="Q111" s="39">
        <v>1500</v>
      </c>
      <c r="R111" s="39">
        <v>1323</v>
      </c>
      <c r="S111">
        <f t="shared" si="93"/>
        <v>3035.6824999999999</v>
      </c>
      <c r="T111" t="str">
        <f t="shared" si="92"/>
        <v>牛</v>
      </c>
      <c r="U111">
        <f t="shared" si="90"/>
        <v>3101.85</v>
      </c>
      <c r="V111">
        <f t="shared" si="91"/>
        <v>3069.27</v>
      </c>
      <c r="W111" s="40">
        <f t="shared" si="73"/>
        <v>1.0558959378263257E-2</v>
      </c>
      <c r="X111">
        <f t="shared" si="94"/>
        <v>1045</v>
      </c>
      <c r="Y111">
        <f t="shared" si="95"/>
        <v>1124</v>
      </c>
      <c r="Z111" s="25">
        <f t="shared" si="52"/>
        <v>1.0573150428864872E-2</v>
      </c>
      <c r="AA111" s="25">
        <f t="shared" si="74"/>
        <v>-9.9580763518179001E-4</v>
      </c>
      <c r="AB111" s="25">
        <f t="shared" si="75"/>
        <v>-3.5234559179519055E-3</v>
      </c>
      <c r="AC111" s="25">
        <f t="shared" si="76"/>
        <v>7.0355034603115313E-3</v>
      </c>
      <c r="AD111" s="25">
        <f t="shared" si="77"/>
        <v>6.6179138035917734E-3</v>
      </c>
      <c r="AE111" s="25">
        <f t="shared" si="78"/>
        <v>-3.9410455746714743E-3</v>
      </c>
      <c r="AF111" s="25">
        <f t="shared" si="53"/>
        <v>3.0944578856399044E-3</v>
      </c>
      <c r="AG111" s="25">
        <f t="shared" si="79"/>
        <v>2.0986502504580476E-3</v>
      </c>
      <c r="AH111" s="25">
        <f t="shared" si="54"/>
        <v>-3.1808887281741004E-4</v>
      </c>
      <c r="AI111" s="25">
        <f t="shared" si="55"/>
        <v>-9.610671181409725E-4</v>
      </c>
      <c r="AJ111" s="25">
        <f t="shared" si="56"/>
        <v>1.9469836417524585E-4</v>
      </c>
      <c r="AK111" s="25">
        <f t="shared" si="57"/>
        <v>-2.5833384256865161E-3</v>
      </c>
      <c r="AL111" s="25">
        <f t="shared" si="58"/>
        <v>1.0558959378263257E-2</v>
      </c>
      <c r="AM111" s="25">
        <f t="shared" si="59"/>
        <v>6.7773543499362919E-3</v>
      </c>
      <c r="AN111" s="25">
        <f t="shared" si="60"/>
        <v>0</v>
      </c>
      <c r="AO111" s="40">
        <f t="shared" si="80"/>
        <v>0.3720073664825021</v>
      </c>
      <c r="AP111" s="40">
        <f t="shared" si="81"/>
        <v>0.46623695518723413</v>
      </c>
      <c r="AQ111" s="25">
        <f t="shared" si="61"/>
        <v>7.3181087419370522E-4</v>
      </c>
      <c r="AR111" s="25">
        <f t="shared" si="62"/>
        <v>5.6777963113264999E-3</v>
      </c>
      <c r="AS111" s="25">
        <f t="shared" si="63"/>
        <v>3.0944578856399044E-3</v>
      </c>
      <c r="AT111" s="28">
        <f t="shared" si="64"/>
        <v>0.12799263351749793</v>
      </c>
      <c r="AU111" s="28">
        <f t="shared" si="65"/>
        <v>0.98275862068964914</v>
      </c>
      <c r="AV111" s="40">
        <f t="shared" si="66"/>
        <v>0.66513198281154451</v>
      </c>
      <c r="AW111" s="25">
        <f t="shared" si="67"/>
        <v>3.0944578856399044E-3</v>
      </c>
      <c r="AX111" s="28">
        <f t="shared" si="68"/>
        <v>0.53713934929404661</v>
      </c>
      <c r="AY111" s="25">
        <f t="shared" si="69"/>
        <v>1.3577071489849581E-3</v>
      </c>
      <c r="AZ111" s="25">
        <f t="shared" si="70"/>
        <v>6.6608917084317798E-3</v>
      </c>
      <c r="BA111" s="25">
        <f t="shared" si="86"/>
        <v>0.61015683345781557</v>
      </c>
      <c r="BB111" s="25">
        <f t="shared" si="87"/>
        <v>7.8813072778278603E-4</v>
      </c>
      <c r="BC111" s="25">
        <f t="shared" si="88"/>
        <v>-1.4588199469244426E-4</v>
      </c>
      <c r="BD111" s="39">
        <f t="shared" si="82"/>
        <v>0</v>
      </c>
      <c r="BF111" t="str">
        <f t="shared" si="83"/>
        <v/>
      </c>
      <c r="BG111" t="str">
        <f t="shared" si="84"/>
        <v/>
      </c>
      <c r="BH111" t="str">
        <f t="shared" si="89"/>
        <v/>
      </c>
      <c r="BI111">
        <f t="shared" si="85"/>
        <v>0</v>
      </c>
      <c r="BJ111" s="25" t="str">
        <f t="shared" si="71"/>
        <v/>
      </c>
    </row>
    <row r="112" spans="1:62">
      <c r="A112" s="1">
        <v>42667</v>
      </c>
      <c r="B112" s="41">
        <f t="shared" si="72"/>
        <v>1</v>
      </c>
      <c r="C112">
        <v>3092.05</v>
      </c>
      <c r="D112">
        <v>3093.17</v>
      </c>
      <c r="E112">
        <v>3095.7</v>
      </c>
      <c r="F112">
        <v>3094.99</v>
      </c>
      <c r="G112">
        <v>3130.7</v>
      </c>
      <c r="H112">
        <v>3135.92</v>
      </c>
      <c r="I112">
        <v>3090.79</v>
      </c>
      <c r="J112">
        <v>1114</v>
      </c>
      <c r="K112">
        <v>952</v>
      </c>
      <c r="L112">
        <v>3131.51</v>
      </c>
      <c r="M112">
        <v>3132.35</v>
      </c>
      <c r="N112">
        <v>3128.21</v>
      </c>
      <c r="O112">
        <v>3137.03</v>
      </c>
      <c r="P112">
        <v>3124.16</v>
      </c>
      <c r="Q112" s="39">
        <v>1325</v>
      </c>
      <c r="R112" s="39">
        <v>1400</v>
      </c>
      <c r="S112">
        <f t="shared" si="93"/>
        <v>3040.0869999999995</v>
      </c>
      <c r="T112" t="str">
        <f t="shared" si="92"/>
        <v>牛</v>
      </c>
      <c r="U112">
        <f t="shared" si="90"/>
        <v>3137.03</v>
      </c>
      <c r="V112">
        <f t="shared" si="91"/>
        <v>3090.79</v>
      </c>
      <c r="W112" s="40">
        <f t="shared" si="73"/>
        <v>1.4849770776080394E-2</v>
      </c>
      <c r="X112">
        <f t="shared" si="94"/>
        <v>1325</v>
      </c>
      <c r="Y112">
        <f t="shared" si="95"/>
        <v>952</v>
      </c>
      <c r="Z112" s="25">
        <f t="shared" si="52"/>
        <v>1.4954480037515639E-2</v>
      </c>
      <c r="AA112" s="25">
        <f t="shared" si="74"/>
        <v>3.5904958989899202E-4</v>
      </c>
      <c r="AB112" s="25">
        <f t="shared" si="75"/>
        <v>-2.8155364603829123E-3</v>
      </c>
      <c r="AC112" s="25">
        <f t="shared" si="76"/>
        <v>1.2034234315697417E-2</v>
      </c>
      <c r="AD112" s="25">
        <f t="shared" si="77"/>
        <v>1.444219108213928E-2</v>
      </c>
      <c r="AE112" s="25">
        <f t="shared" si="78"/>
        <v>-4.075796939409205E-4</v>
      </c>
      <c r="AF112" s="25">
        <f t="shared" si="53"/>
        <v>1.1626654621756442E-2</v>
      </c>
      <c r="AG112" s="25">
        <f t="shared" si="79"/>
        <v>1.1985704211655472E-2</v>
      </c>
      <c r="AH112" s="25">
        <f t="shared" si="54"/>
        <v>3.6215365411136093E-4</v>
      </c>
      <c r="AI112" s="25">
        <f t="shared" si="55"/>
        <v>1.1797504499510892E-3</v>
      </c>
      <c r="AJ112" s="25">
        <f t="shared" si="56"/>
        <v>9.5037375587880726E-4</v>
      </c>
      <c r="AK112" s="25">
        <f t="shared" si="57"/>
        <v>1.2422320362712822E-2</v>
      </c>
      <c r="AL112" s="25">
        <f t="shared" si="58"/>
        <v>1.449587029493977E-2</v>
      </c>
      <c r="AM112" s="25">
        <f t="shared" si="59"/>
        <v>4.1110453846600233E-3</v>
      </c>
      <c r="AN112" s="25">
        <f t="shared" si="60"/>
        <v>2.5869461564447254E-4</v>
      </c>
      <c r="AO112" s="40">
        <f t="shared" si="80"/>
        <v>2.7919344117000117E-2</v>
      </c>
      <c r="AP112" s="40">
        <f t="shared" si="81"/>
        <v>3.3237314425014534E-3</v>
      </c>
      <c r="AQ112" s="25">
        <f t="shared" si="61"/>
        <v>2.6820522969383663E-4</v>
      </c>
      <c r="AR112" s="25">
        <f t="shared" si="62"/>
        <v>-1.0543603566009604E-3</v>
      </c>
      <c r="AS112" s="25">
        <f t="shared" si="63"/>
        <v>1.1626654621756442E-2</v>
      </c>
      <c r="AT112" s="28">
        <f t="shared" si="64"/>
        <v>0.88433414580101388</v>
      </c>
      <c r="AU112" s="28">
        <f t="shared" si="65"/>
        <v>0.31468531468532035</v>
      </c>
      <c r="AV112" s="40">
        <f t="shared" si="66"/>
        <v>0.80925605536331924</v>
      </c>
      <c r="AW112" s="25">
        <f t="shared" si="67"/>
        <v>1.1626654621756442E-2</v>
      </c>
      <c r="AX112" s="28">
        <f t="shared" si="68"/>
        <v>-7.1366782006923979E-2</v>
      </c>
      <c r="AY112" s="25">
        <f t="shared" si="69"/>
        <v>1.2829900056653723E-2</v>
      </c>
      <c r="AZ112" s="25">
        <f t="shared" si="70"/>
        <v>1.2955089242769593E-3</v>
      </c>
      <c r="BA112" s="25">
        <f t="shared" si="86"/>
        <v>0.66513198281154451</v>
      </c>
      <c r="BB112" s="25">
        <f t="shared" si="87"/>
        <v>5.6777963113264999E-3</v>
      </c>
      <c r="BC112" s="25">
        <f t="shared" si="88"/>
        <v>3.0944578856399044E-3</v>
      </c>
      <c r="BD112" s="39">
        <f t="shared" si="82"/>
        <v>0</v>
      </c>
      <c r="BF112" t="str">
        <f t="shared" si="83"/>
        <v/>
      </c>
      <c r="BG112" t="str">
        <f t="shared" si="84"/>
        <v/>
      </c>
      <c r="BH112" t="str">
        <f t="shared" si="89"/>
        <v/>
      </c>
      <c r="BI112" t="str">
        <f t="shared" si="85"/>
        <v/>
      </c>
      <c r="BJ112" s="25" t="str">
        <f t="shared" si="71"/>
        <v/>
      </c>
    </row>
    <row r="113" spans="1:62">
      <c r="A113" s="1">
        <v>42668</v>
      </c>
      <c r="B113" s="41">
        <f t="shared" si="72"/>
        <v>2</v>
      </c>
      <c r="C113">
        <v>3127.97</v>
      </c>
      <c r="D113">
        <v>3125.98</v>
      </c>
      <c r="E113">
        <v>3130.98</v>
      </c>
      <c r="F113">
        <v>3128.49</v>
      </c>
      <c r="G113">
        <v>3124.89</v>
      </c>
      <c r="H113">
        <v>3132.49</v>
      </c>
      <c r="I113">
        <v>3122.48</v>
      </c>
      <c r="J113">
        <v>938</v>
      </c>
      <c r="K113">
        <v>1052</v>
      </c>
      <c r="L113">
        <v>3125.39</v>
      </c>
      <c r="M113">
        <v>3125.12</v>
      </c>
      <c r="N113">
        <v>3131.94</v>
      </c>
      <c r="O113">
        <v>3132.5</v>
      </c>
      <c r="P113">
        <v>3121.05</v>
      </c>
      <c r="Q113" s="39">
        <v>1500</v>
      </c>
      <c r="R113" s="39">
        <v>1337</v>
      </c>
      <c r="S113">
        <f t="shared" si="93"/>
        <v>3045.1950000000002</v>
      </c>
      <c r="T113" t="str">
        <f t="shared" si="92"/>
        <v>牛</v>
      </c>
      <c r="U113">
        <f t="shared" si="90"/>
        <v>3132.5</v>
      </c>
      <c r="V113">
        <f t="shared" si="91"/>
        <v>3121.05</v>
      </c>
      <c r="W113" s="40">
        <f t="shared" si="73"/>
        <v>3.6619241215228391E-3</v>
      </c>
      <c r="X113">
        <f t="shared" si="94"/>
        <v>1500</v>
      </c>
      <c r="Y113">
        <f t="shared" si="95"/>
        <v>1337</v>
      </c>
      <c r="Z113" s="25">
        <f t="shared" si="52"/>
        <v>3.660521040802763E-3</v>
      </c>
      <c r="AA113" s="25">
        <f t="shared" si="74"/>
        <v>-7.6724135212836186E-5</v>
      </c>
      <c r="AB113" s="25">
        <f t="shared" si="75"/>
        <v>-1.7878693115156767E-4</v>
      </c>
      <c r="AC113" s="25">
        <f t="shared" si="76"/>
        <v>3.4831371903711436E-3</v>
      </c>
      <c r="AD113" s="25">
        <f t="shared" si="77"/>
        <v>1.4471759438524742E-3</v>
      </c>
      <c r="AE113" s="25">
        <f t="shared" si="78"/>
        <v>-2.2147481776703059E-3</v>
      </c>
      <c r="AF113" s="25">
        <f t="shared" si="53"/>
        <v>1.2683890127010205E-3</v>
      </c>
      <c r="AG113" s="25">
        <f t="shared" si="79"/>
        <v>1.1916648774880358E-3</v>
      </c>
      <c r="AH113" s="25">
        <f t="shared" si="54"/>
        <v>-6.3639781807104192E-4</v>
      </c>
      <c r="AI113" s="25">
        <f t="shared" si="55"/>
        <v>9.6182274408548819E-4</v>
      </c>
      <c r="AJ113" s="25">
        <f t="shared" si="56"/>
        <v>1.6622818692908713E-4</v>
      </c>
      <c r="AK113" s="25">
        <f t="shared" si="57"/>
        <v>-9.8514927540347048E-4</v>
      </c>
      <c r="AL113" s="25">
        <f t="shared" si="58"/>
        <v>3.2006575716193933E-3</v>
      </c>
      <c r="AM113" s="25">
        <f t="shared" si="59"/>
        <v>3.6619241215228391E-3</v>
      </c>
      <c r="AN113" s="25">
        <f t="shared" si="60"/>
        <v>1.5999283266234741E-4</v>
      </c>
      <c r="AO113" s="40">
        <f t="shared" si="80"/>
        <v>0.54845154845153965</v>
      </c>
      <c r="AP113" s="40">
        <f t="shared" si="81"/>
        <v>0.57242757242758779</v>
      </c>
      <c r="AQ113" s="25">
        <f t="shared" si="61"/>
        <v>-8.6392950388942765E-5</v>
      </c>
      <c r="AR113" s="25">
        <f t="shared" si="62"/>
        <v>2.0935454554420036E-3</v>
      </c>
      <c r="AS113" s="25">
        <f t="shared" si="63"/>
        <v>1.2683890127010205E-3</v>
      </c>
      <c r="AT113" s="28">
        <f t="shared" si="64"/>
        <v>0.24075924075923191</v>
      </c>
      <c r="AU113" s="28">
        <f t="shared" si="65"/>
        <v>0.9510917030567726</v>
      </c>
      <c r="AV113" s="40">
        <f t="shared" si="66"/>
        <v>0.9510917030567726</v>
      </c>
      <c r="AW113" s="25">
        <f t="shared" si="67"/>
        <v>1.2683890127010205E-3</v>
      </c>
      <c r="AX113" s="28">
        <f t="shared" si="68"/>
        <v>0.57205240174674987</v>
      </c>
      <c r="AY113" s="25">
        <f t="shared" si="69"/>
        <v>7.7152469584680378E-4</v>
      </c>
      <c r="AZ113" s="25">
        <f t="shared" si="70"/>
        <v>3.4831371903711436E-3</v>
      </c>
      <c r="BA113" s="25">
        <f t="shared" si="86"/>
        <v>0.80925605536331924</v>
      </c>
      <c r="BB113" s="25">
        <f t="shared" si="87"/>
        <v>-1.0543603566009604E-3</v>
      </c>
      <c r="BC113" s="25">
        <f t="shared" si="88"/>
        <v>1.1626654621756442E-2</v>
      </c>
      <c r="BD113" s="39">
        <f t="shared" si="82"/>
        <v>1</v>
      </c>
      <c r="BF113">
        <f t="shared" si="83"/>
        <v>0</v>
      </c>
      <c r="BG113" t="str">
        <f t="shared" si="84"/>
        <v/>
      </c>
      <c r="BH113" t="str">
        <f t="shared" si="89"/>
        <v/>
      </c>
      <c r="BI113" t="str">
        <f t="shared" si="85"/>
        <v/>
      </c>
      <c r="BJ113" s="25" t="str">
        <f t="shared" si="71"/>
        <v/>
      </c>
    </row>
    <row r="114" spans="1:62">
      <c r="A114" s="1">
        <v>42669</v>
      </c>
      <c r="B114" s="41">
        <f t="shared" si="72"/>
        <v>3</v>
      </c>
      <c r="C114">
        <v>3129.84</v>
      </c>
      <c r="D114">
        <v>3126.78</v>
      </c>
      <c r="E114">
        <v>3125.46</v>
      </c>
      <c r="F114">
        <v>3125.15</v>
      </c>
      <c r="G114">
        <v>3120.93</v>
      </c>
      <c r="H114">
        <v>3129.84</v>
      </c>
      <c r="I114">
        <v>3112.57</v>
      </c>
      <c r="J114">
        <v>931</v>
      </c>
      <c r="K114">
        <v>1110</v>
      </c>
      <c r="L114">
        <v>3120.37</v>
      </c>
      <c r="M114">
        <v>3119.27</v>
      </c>
      <c r="N114">
        <v>3116.31</v>
      </c>
      <c r="O114">
        <v>3121.51</v>
      </c>
      <c r="P114">
        <v>3110.39</v>
      </c>
      <c r="Q114" s="39">
        <v>1325</v>
      </c>
      <c r="R114" s="39">
        <v>1421</v>
      </c>
      <c r="S114">
        <f t="shared" si="93"/>
        <v>3050.7039999999997</v>
      </c>
      <c r="T114" t="str">
        <f t="shared" si="92"/>
        <v>牛</v>
      </c>
      <c r="U114">
        <f t="shared" si="90"/>
        <v>3129.84</v>
      </c>
      <c r="V114">
        <f t="shared" si="91"/>
        <v>3110.39</v>
      </c>
      <c r="W114" s="40">
        <f t="shared" si="73"/>
        <v>6.2337647763805407E-3</v>
      </c>
      <c r="X114">
        <f t="shared" si="94"/>
        <v>931</v>
      </c>
      <c r="Y114">
        <f t="shared" si="95"/>
        <v>1421</v>
      </c>
      <c r="Z114" s="25">
        <f t="shared" si="52"/>
        <v>6.2143751757279195E-3</v>
      </c>
      <c r="AA114" s="25">
        <f t="shared" si="74"/>
        <v>-6.7073582231572495E-4</v>
      </c>
      <c r="AB114" s="25">
        <f t="shared" si="75"/>
        <v>-4.3322754533919126E-3</v>
      </c>
      <c r="AC114" s="25">
        <f t="shared" si="76"/>
        <v>1.9014893229885473E-3</v>
      </c>
      <c r="AD114" s="25">
        <f t="shared" si="77"/>
        <v>0</v>
      </c>
      <c r="AE114" s="25">
        <f t="shared" si="78"/>
        <v>-6.233764776380434E-3</v>
      </c>
      <c r="AF114" s="25">
        <f t="shared" si="53"/>
        <v>-4.3322754533919126E-3</v>
      </c>
      <c r="AG114" s="25">
        <f t="shared" si="79"/>
        <v>-5.0030112757077083E-3</v>
      </c>
      <c r="AH114" s="25">
        <f t="shared" si="54"/>
        <v>-9.7816400675930135E-4</v>
      </c>
      <c r="AI114" s="25">
        <f t="shared" si="55"/>
        <v>-1.4004126791111267E-3</v>
      </c>
      <c r="AJ114" s="25">
        <f t="shared" si="56"/>
        <v>-1.499602998217247E-3</v>
      </c>
      <c r="AK114" s="25">
        <f t="shared" si="57"/>
        <v>-2.8508507062511685E-3</v>
      </c>
      <c r="AL114" s="25">
        <f t="shared" si="58"/>
        <v>5.5331335368489854E-3</v>
      </c>
      <c r="AM114" s="25">
        <f t="shared" si="59"/>
        <v>3.5687388443104875E-3</v>
      </c>
      <c r="AN114" s="25">
        <f t="shared" si="60"/>
        <v>-1.7944979459493974E-4</v>
      </c>
      <c r="AO114" s="40">
        <f t="shared" si="80"/>
        <v>1</v>
      </c>
      <c r="AP114" s="40">
        <f t="shared" si="81"/>
        <v>1.1215981470758489</v>
      </c>
      <c r="AQ114" s="25">
        <f t="shared" si="61"/>
        <v>-3.525844476270026E-4</v>
      </c>
      <c r="AR114" s="25">
        <f t="shared" si="62"/>
        <v>-1.3019749525458406E-3</v>
      </c>
      <c r="AS114" s="25">
        <f t="shared" si="63"/>
        <v>-4.3322754533919126E-3</v>
      </c>
      <c r="AT114" s="28">
        <f t="shared" si="64"/>
        <v>0.48407643312100068</v>
      </c>
      <c r="AU114" s="28">
        <f t="shared" si="65"/>
        <v>0.53237410071941449</v>
      </c>
      <c r="AV114" s="40">
        <f t="shared" si="66"/>
        <v>0.30437017994858556</v>
      </c>
      <c r="AW114" s="25">
        <f t="shared" si="67"/>
        <v>-4.3322754533919126E-3</v>
      </c>
      <c r="AX114" s="28">
        <f t="shared" si="68"/>
        <v>-0.20874035989716649</v>
      </c>
      <c r="AY114" s="25">
        <f t="shared" si="69"/>
        <v>2.6822828305978655E-3</v>
      </c>
      <c r="AZ114" s="25">
        <f t="shared" si="70"/>
        <v>1.9014893229885473E-3</v>
      </c>
      <c r="BA114" s="25">
        <f t="shared" si="86"/>
        <v>0.9510917030567726</v>
      </c>
      <c r="BB114" s="25">
        <f t="shared" si="87"/>
        <v>2.0935454554420036E-3</v>
      </c>
      <c r="BC114" s="25">
        <f t="shared" si="88"/>
        <v>1.2683890127010205E-3</v>
      </c>
      <c r="BD114" s="39">
        <f t="shared" si="82"/>
        <v>0</v>
      </c>
      <c r="BF114" t="str">
        <f t="shared" si="83"/>
        <v/>
      </c>
      <c r="BG114">
        <f t="shared" si="84"/>
        <v>0</v>
      </c>
      <c r="BH114" t="str">
        <f t="shared" si="89"/>
        <v/>
      </c>
      <c r="BI114" t="str">
        <f t="shared" si="85"/>
        <v/>
      </c>
      <c r="BJ114" s="25" t="str">
        <f t="shared" si="71"/>
        <v/>
      </c>
    </row>
    <row r="115" spans="1:62">
      <c r="A115" s="1">
        <v>42670</v>
      </c>
      <c r="B115" s="41">
        <f t="shared" si="72"/>
        <v>4</v>
      </c>
      <c r="C115">
        <v>3112.6</v>
      </c>
      <c r="D115">
        <v>3113.23</v>
      </c>
      <c r="E115">
        <v>3111.96</v>
      </c>
      <c r="F115">
        <v>3114.43</v>
      </c>
      <c r="G115">
        <v>3105.81</v>
      </c>
      <c r="H115">
        <v>3114.76</v>
      </c>
      <c r="I115">
        <v>3103.69</v>
      </c>
      <c r="J115">
        <v>940</v>
      </c>
      <c r="K115">
        <v>1051</v>
      </c>
      <c r="L115">
        <v>3105.84</v>
      </c>
      <c r="M115">
        <v>3103.42</v>
      </c>
      <c r="N115">
        <v>3112.35</v>
      </c>
      <c r="O115">
        <v>3113.13</v>
      </c>
      <c r="P115">
        <v>3100.39</v>
      </c>
      <c r="Q115" s="39">
        <v>1447</v>
      </c>
      <c r="R115" s="39">
        <v>1408</v>
      </c>
      <c r="S115">
        <f t="shared" si="93"/>
        <v>3055.2259999999997</v>
      </c>
      <c r="T115" t="str">
        <f t="shared" si="92"/>
        <v>牛</v>
      </c>
      <c r="U115">
        <f t="shared" si="90"/>
        <v>3114.76</v>
      </c>
      <c r="V115">
        <f t="shared" si="91"/>
        <v>3100.39</v>
      </c>
      <c r="W115" s="40">
        <f t="shared" si="73"/>
        <v>4.6241926924766742E-3</v>
      </c>
      <c r="X115">
        <f t="shared" si="94"/>
        <v>940</v>
      </c>
      <c r="Y115">
        <f t="shared" si="95"/>
        <v>1408</v>
      </c>
      <c r="Z115" s="25">
        <f t="shared" si="52"/>
        <v>4.6167191415537965E-3</v>
      </c>
      <c r="AA115" s="25">
        <f t="shared" si="74"/>
        <v>-1.1912197924545404E-3</v>
      </c>
      <c r="AB115" s="25">
        <f t="shared" si="75"/>
        <v>-7.7403486378927399E-4</v>
      </c>
      <c r="AC115" s="25">
        <f t="shared" si="76"/>
        <v>3.8501578286872559E-3</v>
      </c>
      <c r="AD115" s="25">
        <f t="shared" si="77"/>
        <v>6.9371293344944543E-4</v>
      </c>
      <c r="AE115" s="25">
        <f t="shared" si="78"/>
        <v>-3.9304797590270701E-3</v>
      </c>
      <c r="AF115" s="25">
        <f t="shared" si="53"/>
        <v>-8.0321930339766927E-5</v>
      </c>
      <c r="AG115" s="25">
        <f t="shared" si="79"/>
        <v>-1.2715417227943439E-3</v>
      </c>
      <c r="AH115" s="25">
        <f t="shared" si="54"/>
        <v>2.0238265489111066E-4</v>
      </c>
      <c r="AI115" s="25">
        <f t="shared" si="55"/>
        <v>-2.0563702567090499E-4</v>
      </c>
      <c r="AJ115" s="25">
        <f t="shared" si="56"/>
        <v>5.8776015297262892E-4</v>
      </c>
      <c r="AK115" s="25">
        <f t="shared" si="57"/>
        <v>-2.1838388586616084E-3</v>
      </c>
      <c r="AL115" s="25">
        <f t="shared" si="58"/>
        <v>3.5603765227240911E-3</v>
      </c>
      <c r="AM115" s="25">
        <f t="shared" si="59"/>
        <v>4.1007409175676073E-3</v>
      </c>
      <c r="AN115" s="25">
        <f t="shared" si="60"/>
        <v>9.6592692764433624E-6</v>
      </c>
      <c r="AO115" s="40">
        <f t="shared" si="80"/>
        <v>0.80487804878046276</v>
      </c>
      <c r="AP115" s="40">
        <f t="shared" si="81"/>
        <v>1.1400180668473083</v>
      </c>
      <c r="AQ115" s="25">
        <f t="shared" si="61"/>
        <v>-7.7948100821377401E-4</v>
      </c>
      <c r="AR115" s="25">
        <f t="shared" si="62"/>
        <v>2.0938576590453944E-3</v>
      </c>
      <c r="AS115" s="25">
        <f t="shared" si="63"/>
        <v>-8.0321930339766927E-5</v>
      </c>
      <c r="AT115" s="28">
        <f t="shared" si="64"/>
        <v>0.19150858175247151</v>
      </c>
      <c r="AU115" s="28">
        <f t="shared" si="65"/>
        <v>0.93877551020406702</v>
      </c>
      <c r="AV115" s="40">
        <f t="shared" si="66"/>
        <v>0.83228949199719893</v>
      </c>
      <c r="AW115" s="25">
        <f t="shared" si="67"/>
        <v>-8.0321930339766927E-5</v>
      </c>
      <c r="AX115" s="28">
        <f t="shared" si="68"/>
        <v>0.45302713987471172</v>
      </c>
      <c r="AY115" s="25">
        <f t="shared" si="69"/>
        <v>6.8282473061299313E-4</v>
      </c>
      <c r="AZ115" s="25">
        <f t="shared" si="70"/>
        <v>3.8501578286872559E-3</v>
      </c>
      <c r="BA115" s="25">
        <f t="shared" si="86"/>
        <v>0.30437017994858556</v>
      </c>
      <c r="BB115" s="25">
        <f t="shared" si="87"/>
        <v>-1.3019749525458406E-3</v>
      </c>
      <c r="BC115" s="25">
        <f t="shared" si="88"/>
        <v>-4.3322754533919126E-3</v>
      </c>
      <c r="BD115" s="39">
        <f t="shared" si="82"/>
        <v>1</v>
      </c>
      <c r="BF115" t="str">
        <f t="shared" si="83"/>
        <v/>
      </c>
      <c r="BG115" t="str">
        <f t="shared" si="84"/>
        <v/>
      </c>
      <c r="BH115">
        <f t="shared" si="89"/>
        <v>0</v>
      </c>
      <c r="BI115" t="str">
        <f t="shared" si="85"/>
        <v/>
      </c>
      <c r="BJ115" s="25" t="str">
        <f t="shared" si="71"/>
        <v/>
      </c>
    </row>
    <row r="116" spans="1:62">
      <c r="A116" s="1">
        <v>42671</v>
      </c>
      <c r="B116" s="41">
        <f t="shared" si="72"/>
        <v>5</v>
      </c>
      <c r="C116">
        <v>3111.7</v>
      </c>
      <c r="D116">
        <v>3113.44</v>
      </c>
      <c r="E116">
        <v>3116.52</v>
      </c>
      <c r="F116">
        <v>3122.48</v>
      </c>
      <c r="G116">
        <v>3113.35</v>
      </c>
      <c r="H116">
        <v>3128.64</v>
      </c>
      <c r="I116">
        <v>3106.71</v>
      </c>
      <c r="J116">
        <v>952</v>
      </c>
      <c r="K116">
        <v>1104</v>
      </c>
      <c r="L116">
        <v>3113.25</v>
      </c>
      <c r="M116">
        <v>3110.44</v>
      </c>
      <c r="N116">
        <v>3104.27</v>
      </c>
      <c r="O116">
        <v>3116.03</v>
      </c>
      <c r="P116">
        <v>3101.24</v>
      </c>
      <c r="Q116" s="39">
        <v>1419</v>
      </c>
      <c r="R116" s="39">
        <v>1456</v>
      </c>
      <c r="S116">
        <f t="shared" si="93"/>
        <v>3058.7280000000001</v>
      </c>
      <c r="T116" t="str">
        <f t="shared" si="92"/>
        <v>牛</v>
      </c>
      <c r="U116">
        <f t="shared" si="90"/>
        <v>3128.64</v>
      </c>
      <c r="V116">
        <f t="shared" si="91"/>
        <v>3101.24</v>
      </c>
      <c r="W116" s="40">
        <f t="shared" si="73"/>
        <v>8.796373822741883E-3</v>
      </c>
      <c r="X116">
        <f t="shared" si="94"/>
        <v>952</v>
      </c>
      <c r="Y116">
        <f t="shared" si="95"/>
        <v>1456</v>
      </c>
      <c r="Z116" s="25">
        <f t="shared" si="52"/>
        <v>8.805476106308479E-3</v>
      </c>
      <c r="AA116" s="25">
        <f t="shared" si="74"/>
        <v>-2.0886721744304483E-4</v>
      </c>
      <c r="AB116" s="25">
        <f t="shared" si="75"/>
        <v>-7.8198222610499565E-3</v>
      </c>
      <c r="AC116" s="25">
        <f t="shared" si="76"/>
        <v>9.7655156169197362E-4</v>
      </c>
      <c r="AD116" s="25">
        <f t="shared" si="77"/>
        <v>5.4292046941796877E-3</v>
      </c>
      <c r="AE116" s="25">
        <f t="shared" si="78"/>
        <v>-3.3671691285622782E-3</v>
      </c>
      <c r="AF116" s="25">
        <f t="shared" si="53"/>
        <v>-2.3906175668702559E-3</v>
      </c>
      <c r="AG116" s="25">
        <f t="shared" si="79"/>
        <v>-2.5994847843133408E-3</v>
      </c>
      <c r="AH116" s="25">
        <f t="shared" si="54"/>
        <v>5.5902358671898402E-4</v>
      </c>
      <c r="AI116" s="25">
        <f t="shared" si="55"/>
        <v>1.5477940606656549E-3</v>
      </c>
      <c r="AJ116" s="25">
        <f t="shared" si="56"/>
        <v>3.4583572319937081E-3</v>
      </c>
      <c r="AK116" s="25">
        <f t="shared" si="57"/>
        <v>5.3011623638065351E-4</v>
      </c>
      <c r="AL116" s="25">
        <f t="shared" si="58"/>
        <v>7.034116905204486E-3</v>
      </c>
      <c r="AM116" s="25">
        <f t="shared" si="59"/>
        <v>4.7577241775844242E-3</v>
      </c>
      <c r="AN116" s="25">
        <f t="shared" si="60"/>
        <v>-3.212025824955529E-5</v>
      </c>
      <c r="AO116" s="40">
        <f t="shared" si="80"/>
        <v>0.22754217966255444</v>
      </c>
      <c r="AP116" s="40">
        <f t="shared" si="81"/>
        <v>0.25718194254445575</v>
      </c>
      <c r="AQ116" s="25">
        <f t="shared" si="61"/>
        <v>-9.0300133552352938E-4</v>
      </c>
      <c r="AR116" s="25">
        <f t="shared" si="62"/>
        <v>-2.8886135450013517E-3</v>
      </c>
      <c r="AS116" s="25">
        <f t="shared" si="63"/>
        <v>-2.3906175668702559E-3</v>
      </c>
      <c r="AT116" s="28">
        <f t="shared" si="64"/>
        <v>0.30278157774737446</v>
      </c>
      <c r="AU116" s="28">
        <f t="shared" si="65"/>
        <v>0.20486815415822274</v>
      </c>
      <c r="AV116" s="40">
        <f t="shared" si="66"/>
        <v>0.11058394160584635</v>
      </c>
      <c r="AW116" s="25">
        <f t="shared" si="67"/>
        <v>-2.3906175668702559E-3</v>
      </c>
      <c r="AX116" s="28">
        <f t="shared" si="68"/>
        <v>-0.32773722627737184</v>
      </c>
      <c r="AY116" s="25">
        <f t="shared" si="69"/>
        <v>2.1350284474056197E-3</v>
      </c>
      <c r="AZ116" s="25">
        <f t="shared" si="70"/>
        <v>9.7655156169197362E-4</v>
      </c>
      <c r="BA116" s="25">
        <f t="shared" si="86"/>
        <v>0.83228949199719893</v>
      </c>
      <c r="BB116" s="25">
        <f t="shared" si="87"/>
        <v>2.0938576590453944E-3</v>
      </c>
      <c r="BC116" s="25">
        <f t="shared" si="88"/>
        <v>-8.0321930339766927E-5</v>
      </c>
      <c r="BD116" s="39">
        <f t="shared" si="82"/>
        <v>0</v>
      </c>
      <c r="BF116" t="str">
        <f t="shared" si="83"/>
        <v/>
      </c>
      <c r="BG116" t="str">
        <f t="shared" si="84"/>
        <v/>
      </c>
      <c r="BH116" t="str">
        <f t="shared" si="89"/>
        <v/>
      </c>
      <c r="BI116">
        <f t="shared" si="85"/>
        <v>0</v>
      </c>
      <c r="BJ116" s="25" t="str">
        <f t="shared" si="71"/>
        <v/>
      </c>
    </row>
    <row r="117" spans="1:62">
      <c r="A117" s="1">
        <v>42674</v>
      </c>
      <c r="B117" s="41">
        <f t="shared" si="72"/>
        <v>1</v>
      </c>
      <c r="C117">
        <v>3097.19</v>
      </c>
      <c r="D117">
        <v>3095.01</v>
      </c>
      <c r="E117">
        <v>3085.94</v>
      </c>
      <c r="F117">
        <v>3090.45</v>
      </c>
      <c r="G117">
        <v>3090.17</v>
      </c>
      <c r="H117">
        <v>3097.41</v>
      </c>
      <c r="I117">
        <v>3081.07</v>
      </c>
      <c r="J117">
        <v>931</v>
      </c>
      <c r="K117">
        <v>1017</v>
      </c>
      <c r="L117">
        <v>3090.43</v>
      </c>
      <c r="M117">
        <v>3089.3</v>
      </c>
      <c r="N117">
        <v>3100.49</v>
      </c>
      <c r="O117">
        <v>3102.3</v>
      </c>
      <c r="P117">
        <v>3088.47</v>
      </c>
      <c r="Q117" s="39">
        <v>1413</v>
      </c>
      <c r="R117" s="39">
        <v>1329</v>
      </c>
      <c r="S117">
        <f t="shared" si="93"/>
        <v>3062.2464999999997</v>
      </c>
      <c r="T117" t="str">
        <f t="shared" si="92"/>
        <v>牛</v>
      </c>
      <c r="U117">
        <f t="shared" ref="U117:U148" si="96">MAX(H117,O117)</f>
        <v>3102.3</v>
      </c>
      <c r="V117">
        <f t="shared" ref="V117:V148" si="97">MIN(I117,P117)</f>
        <v>3081.07</v>
      </c>
      <c r="W117" s="40">
        <f t="shared" si="73"/>
        <v>6.8668326243264089E-3</v>
      </c>
      <c r="X117">
        <f t="shared" si="94"/>
        <v>1413</v>
      </c>
      <c r="Y117">
        <f t="shared" si="95"/>
        <v>1017</v>
      </c>
      <c r="Z117" s="25">
        <f t="shared" si="52"/>
        <v>6.8546004604173516E-3</v>
      </c>
      <c r="AA117" s="25">
        <f t="shared" si="74"/>
        <v>-2.2833342716175528E-3</v>
      </c>
      <c r="AB117" s="25">
        <f t="shared" si="75"/>
        <v>-5.8360836055197749E-4</v>
      </c>
      <c r="AC117" s="25">
        <f t="shared" si="76"/>
        <v>6.2832242637745834E-3</v>
      </c>
      <c r="AD117" s="25">
        <f t="shared" si="77"/>
        <v>1.648523074400357E-3</v>
      </c>
      <c r="AE117" s="25">
        <f t="shared" si="78"/>
        <v>-5.2183095499261749E-3</v>
      </c>
      <c r="AF117" s="25">
        <f t="shared" si="53"/>
        <v>1.0649147138482404E-3</v>
      </c>
      <c r="AG117" s="25">
        <f t="shared" si="79"/>
        <v>-1.2184195577692408E-3</v>
      </c>
      <c r="AH117" s="25">
        <f t="shared" si="54"/>
        <v>-7.0411165339142245E-4</v>
      </c>
      <c r="AI117" s="25">
        <f t="shared" si="55"/>
        <v>-3.6389376947429581E-3</v>
      </c>
      <c r="AJ117" s="25">
        <f t="shared" si="56"/>
        <v>-2.1785374280612235E-3</v>
      </c>
      <c r="AK117" s="25">
        <f t="shared" si="57"/>
        <v>-2.2691432249525574E-3</v>
      </c>
      <c r="AL117" s="25">
        <f t="shared" si="58"/>
        <v>5.2893391563873645E-3</v>
      </c>
      <c r="AM117" s="25">
        <f t="shared" si="59"/>
        <v>4.4679492233939012E-3</v>
      </c>
      <c r="AN117" s="25">
        <f t="shared" si="60"/>
        <v>8.41342265000461E-5</v>
      </c>
      <c r="AO117" s="40">
        <f t="shared" si="80"/>
        <v>0.9865361077111503</v>
      </c>
      <c r="AP117" s="40">
        <f t="shared" si="81"/>
        <v>1.4198286413708847</v>
      </c>
      <c r="AQ117" s="25">
        <f t="shared" si="61"/>
        <v>-3.657117746549268E-4</v>
      </c>
      <c r="AR117" s="25">
        <f t="shared" si="62"/>
        <v>3.2499237123006569E-3</v>
      </c>
      <c r="AS117" s="25">
        <f t="shared" si="63"/>
        <v>1.0649147138482404E-3</v>
      </c>
      <c r="AT117" s="28">
        <f t="shared" si="64"/>
        <v>0.55691554467564752</v>
      </c>
      <c r="AU117" s="28">
        <f t="shared" si="65"/>
        <v>0.86912509038319952</v>
      </c>
      <c r="AV117" s="40">
        <f t="shared" si="66"/>
        <v>0.91474328780026382</v>
      </c>
      <c r="AW117" s="25">
        <f t="shared" si="67"/>
        <v>1.0649147138482404E-3</v>
      </c>
      <c r="AX117" s="28">
        <f t="shared" si="68"/>
        <v>0.47385774846914447</v>
      </c>
      <c r="AY117" s="25">
        <f t="shared" si="69"/>
        <v>2.9491663249737923E-3</v>
      </c>
      <c r="AZ117" s="25">
        <f t="shared" si="70"/>
        <v>3.8843408628417768E-3</v>
      </c>
      <c r="BA117" s="25">
        <f t="shared" si="86"/>
        <v>0.11058394160584635</v>
      </c>
      <c r="BB117" s="25">
        <f t="shared" si="87"/>
        <v>-2.8886135450013517E-3</v>
      </c>
      <c r="BC117" s="25">
        <f t="shared" si="88"/>
        <v>-2.3906175668702559E-3</v>
      </c>
      <c r="BD117" s="39">
        <f t="shared" si="82"/>
        <v>1</v>
      </c>
      <c r="BF117" t="str">
        <f t="shared" si="83"/>
        <v/>
      </c>
      <c r="BG117" t="str">
        <f t="shared" si="84"/>
        <v/>
      </c>
      <c r="BH117" t="str">
        <f t="shared" si="89"/>
        <v/>
      </c>
      <c r="BI117" t="str">
        <f t="shared" si="85"/>
        <v/>
      </c>
      <c r="BJ117" s="25" t="str">
        <f t="shared" si="71"/>
        <v/>
      </c>
    </row>
    <row r="118" spans="1:62">
      <c r="A118" s="1">
        <f>A117+1</f>
        <v>42675</v>
      </c>
      <c r="B118" s="41">
        <f t="shared" si="72"/>
        <v>2</v>
      </c>
      <c r="C118">
        <v>3101.66</v>
      </c>
      <c r="D118">
        <v>3101.85</v>
      </c>
      <c r="E118">
        <v>3098.81</v>
      </c>
      <c r="F118">
        <v>3101.28</v>
      </c>
      <c r="G118">
        <v>3110.74</v>
      </c>
      <c r="H118">
        <v>3113.52</v>
      </c>
      <c r="I118">
        <v>3097.69</v>
      </c>
      <c r="J118">
        <v>1003</v>
      </c>
      <c r="K118">
        <v>939</v>
      </c>
      <c r="L118">
        <v>3110.78</v>
      </c>
      <c r="M118">
        <v>3111.77</v>
      </c>
      <c r="N118">
        <v>3115.73</v>
      </c>
      <c r="O118">
        <v>3120.85</v>
      </c>
      <c r="P118">
        <v>3110.4</v>
      </c>
      <c r="Q118" s="39">
        <v>1432</v>
      </c>
      <c r="R118" s="39">
        <v>1307</v>
      </c>
      <c r="S118">
        <f t="shared" si="93"/>
        <v>3068.2494999999994</v>
      </c>
      <c r="T118" t="str">
        <f t="shared" si="92"/>
        <v>牛</v>
      </c>
      <c r="U118">
        <f t="shared" si="96"/>
        <v>3120.85</v>
      </c>
      <c r="V118">
        <f t="shared" si="97"/>
        <v>3097.69</v>
      </c>
      <c r="W118" s="40">
        <f t="shared" si="73"/>
        <v>7.4487281848006947E-3</v>
      </c>
      <c r="X118">
        <f t="shared" si="94"/>
        <v>1432</v>
      </c>
      <c r="Y118">
        <f t="shared" si="95"/>
        <v>939</v>
      </c>
      <c r="Z118" s="25">
        <f t="shared" si="52"/>
        <v>7.4669693003101096E-3</v>
      </c>
      <c r="AA118" s="25">
        <f t="shared" si="74"/>
        <v>3.7728852539156514E-4</v>
      </c>
      <c r="AB118" s="25">
        <f t="shared" si="75"/>
        <v>-1.6419259113999727E-3</v>
      </c>
      <c r="AC118" s="25">
        <f t="shared" si="76"/>
        <v>5.8068022734007315E-3</v>
      </c>
      <c r="AD118" s="25">
        <f t="shared" si="77"/>
        <v>6.16794857316472E-3</v>
      </c>
      <c r="AE118" s="25">
        <f t="shared" si="78"/>
        <v>-1.2807796116358894E-3</v>
      </c>
      <c r="AF118" s="25">
        <f t="shared" si="53"/>
        <v>4.5260226617649096E-3</v>
      </c>
      <c r="AG118" s="25">
        <f t="shared" si="79"/>
        <v>4.9033111871564228E-3</v>
      </c>
      <c r="AH118" s="25">
        <f t="shared" si="54"/>
        <v>6.1255644001343852E-5</v>
      </c>
      <c r="AI118" s="25">
        <f t="shared" si="55"/>
        <v>-9.1928521570389544E-4</v>
      </c>
      <c r="AJ118" s="25">
        <f t="shared" si="56"/>
        <v>-1.2252254591370662E-4</v>
      </c>
      <c r="AK118" s="25">
        <f t="shared" si="57"/>
        <v>2.9231879678503513E-3</v>
      </c>
      <c r="AL118" s="25">
        <f t="shared" si="58"/>
        <v>5.0972465186238068E-3</v>
      </c>
      <c r="AM118" s="25">
        <f t="shared" si="59"/>
        <v>3.3540653309235609E-3</v>
      </c>
      <c r="AN118" s="25">
        <f t="shared" si="60"/>
        <v>1.2858594041559342E-5</v>
      </c>
      <c r="AO118" s="40">
        <f t="shared" si="80"/>
        <v>0.25078963992418307</v>
      </c>
      <c r="AP118" s="40">
        <f t="shared" si="81"/>
        <v>0.17687934301956665</v>
      </c>
      <c r="AQ118" s="25">
        <f t="shared" si="61"/>
        <v>3.1819752620795903E-4</v>
      </c>
      <c r="AR118" s="25">
        <f t="shared" si="62"/>
        <v>1.5899760998728915E-3</v>
      </c>
      <c r="AS118" s="25">
        <f t="shared" si="63"/>
        <v>4.5260226617649096E-3</v>
      </c>
      <c r="AT118" s="28">
        <f t="shared" si="64"/>
        <v>0.82438408085911474</v>
      </c>
      <c r="AU118" s="28">
        <f t="shared" si="65"/>
        <v>0.51004784688995408</v>
      </c>
      <c r="AV118" s="40">
        <f t="shared" si="66"/>
        <v>0.77892918825561641</v>
      </c>
      <c r="AW118" s="25">
        <f t="shared" si="67"/>
        <v>4.5260226617649096E-3</v>
      </c>
      <c r="AX118" s="28">
        <f t="shared" si="68"/>
        <v>0.21373056994818002</v>
      </c>
      <c r="AY118" s="25">
        <f t="shared" si="69"/>
        <v>4.2039675794862726E-3</v>
      </c>
      <c r="AZ118" s="25">
        <f t="shared" si="70"/>
        <v>1.7121394195236759E-3</v>
      </c>
      <c r="BA118" s="25">
        <f t="shared" si="86"/>
        <v>0.91474328780026382</v>
      </c>
      <c r="BB118" s="25">
        <f t="shared" si="87"/>
        <v>3.2499237123006569E-3</v>
      </c>
      <c r="BC118" s="25">
        <f t="shared" si="88"/>
        <v>1.0649147138482404E-3</v>
      </c>
      <c r="BD118" s="39">
        <f t="shared" si="82"/>
        <v>0</v>
      </c>
      <c r="BF118">
        <f t="shared" si="83"/>
        <v>0</v>
      </c>
      <c r="BG118" t="str">
        <f t="shared" si="84"/>
        <v/>
      </c>
      <c r="BH118" t="str">
        <f t="shared" si="89"/>
        <v/>
      </c>
      <c r="BI118" t="str">
        <f t="shared" si="85"/>
        <v/>
      </c>
      <c r="BJ118" s="25" t="str">
        <f t="shared" si="71"/>
        <v/>
      </c>
    </row>
    <row r="119" spans="1:62">
      <c r="A119" s="1">
        <f>A118+1</f>
        <v>42676</v>
      </c>
      <c r="B119" s="41">
        <f t="shared" si="72"/>
        <v>3</v>
      </c>
      <c r="C119">
        <v>3115.73</v>
      </c>
      <c r="D119">
        <v>3113.75</v>
      </c>
      <c r="E119">
        <v>3115.22</v>
      </c>
      <c r="F119">
        <v>3113.84</v>
      </c>
      <c r="G119">
        <v>3107.23</v>
      </c>
      <c r="H119">
        <v>3118.98</v>
      </c>
      <c r="I119">
        <v>3104.97</v>
      </c>
      <c r="J119">
        <v>1023</v>
      </c>
      <c r="K119">
        <v>1103</v>
      </c>
      <c r="L119">
        <v>3107.79</v>
      </c>
      <c r="M119">
        <v>3107.61</v>
      </c>
      <c r="N119">
        <v>3102.73</v>
      </c>
      <c r="O119">
        <v>3112.61</v>
      </c>
      <c r="P119">
        <v>3100.61</v>
      </c>
      <c r="Q119" s="39">
        <v>1426</v>
      </c>
      <c r="R119" s="39">
        <v>1453</v>
      </c>
      <c r="S119">
        <f t="shared" si="93"/>
        <v>3074.1274999999996</v>
      </c>
      <c r="T119" t="str">
        <f t="shared" si="92"/>
        <v>牛</v>
      </c>
      <c r="U119">
        <f t="shared" si="96"/>
        <v>3118.98</v>
      </c>
      <c r="V119">
        <f t="shared" si="97"/>
        <v>3100.61</v>
      </c>
      <c r="W119" s="40">
        <f t="shared" si="73"/>
        <v>5.9071589663222011E-3</v>
      </c>
      <c r="X119">
        <f t="shared" si="94"/>
        <v>1023</v>
      </c>
      <c r="Y119">
        <f t="shared" si="95"/>
        <v>1453</v>
      </c>
      <c r="Z119" s="25">
        <f t="shared" si="52"/>
        <v>5.8958895668109529E-3</v>
      </c>
      <c r="AA119" s="25">
        <f t="shared" si="74"/>
        <v>0</v>
      </c>
      <c r="AB119" s="25">
        <f t="shared" si="75"/>
        <v>-5.2236561815210084E-3</v>
      </c>
      <c r="AC119" s="25">
        <f t="shared" si="76"/>
        <v>6.8350278480125697E-4</v>
      </c>
      <c r="AD119" s="25">
        <f t="shared" si="77"/>
        <v>1.0425505899622903E-3</v>
      </c>
      <c r="AE119" s="25">
        <f t="shared" si="78"/>
        <v>-4.8646083763599452E-3</v>
      </c>
      <c r="AF119" s="25">
        <f t="shared" si="53"/>
        <v>-4.181105591558684E-3</v>
      </c>
      <c r="AG119" s="25">
        <f t="shared" si="79"/>
        <v>-4.181105591558684E-3</v>
      </c>
      <c r="AH119" s="25">
        <f t="shared" si="54"/>
        <v>-6.3568710925350513E-4</v>
      </c>
      <c r="AI119" s="25">
        <f t="shared" si="55"/>
        <v>-1.6369895477869113E-4</v>
      </c>
      <c r="AJ119" s="25">
        <f t="shared" si="56"/>
        <v>-6.0678347237102777E-4</v>
      </c>
      <c r="AK119" s="25">
        <f t="shared" si="57"/>
        <v>-2.7318206403963365E-3</v>
      </c>
      <c r="AL119" s="25">
        <f t="shared" si="58"/>
        <v>4.5019717904514608E-3</v>
      </c>
      <c r="AM119" s="25">
        <f t="shared" si="59"/>
        <v>3.8627362046498152E-3</v>
      </c>
      <c r="AN119" s="25">
        <f t="shared" si="60"/>
        <v>1.8020859193235324E-4</v>
      </c>
      <c r="AO119" s="40">
        <f t="shared" si="80"/>
        <v>0.76802284082798367</v>
      </c>
      <c r="AP119" s="40">
        <f t="shared" si="81"/>
        <v>0.76802284082798367</v>
      </c>
      <c r="AQ119" s="25">
        <f t="shared" si="61"/>
        <v>-5.7920648727372976E-5</v>
      </c>
      <c r="AR119" s="25">
        <f t="shared" si="62"/>
        <v>-1.6294935430945646E-3</v>
      </c>
      <c r="AS119" s="25">
        <f t="shared" si="63"/>
        <v>-4.181105591558684E-3</v>
      </c>
      <c r="AT119" s="28">
        <f t="shared" si="64"/>
        <v>0.1613133476088639</v>
      </c>
      <c r="AU119" s="28">
        <f t="shared" si="65"/>
        <v>0.17666666666665756</v>
      </c>
      <c r="AV119" s="40">
        <f t="shared" si="66"/>
        <v>0.11540555253129578</v>
      </c>
      <c r="AW119" s="25">
        <f t="shared" si="67"/>
        <v>-4.181105591558684E-3</v>
      </c>
      <c r="AX119" s="28">
        <f t="shared" si="68"/>
        <v>-0.27544910179640586</v>
      </c>
      <c r="AY119" s="25">
        <f t="shared" si="69"/>
        <v>7.2760056009274368E-4</v>
      </c>
      <c r="AZ119" s="25">
        <f t="shared" si="70"/>
        <v>6.8350278480125697E-4</v>
      </c>
      <c r="BA119" s="25">
        <f t="shared" si="86"/>
        <v>0.77892918825561641</v>
      </c>
      <c r="BB119" s="25">
        <f t="shared" si="87"/>
        <v>1.5899760998728915E-3</v>
      </c>
      <c r="BC119" s="25">
        <f t="shared" si="88"/>
        <v>4.5260226617649096E-3</v>
      </c>
      <c r="BD119" s="39">
        <f t="shared" si="82"/>
        <v>0</v>
      </c>
      <c r="BF119" t="str">
        <f t="shared" si="83"/>
        <v/>
      </c>
      <c r="BG119">
        <f t="shared" si="84"/>
        <v>0.5</v>
      </c>
      <c r="BH119" t="str">
        <f t="shared" si="89"/>
        <v/>
      </c>
      <c r="BI119" t="str">
        <f t="shared" si="85"/>
        <v/>
      </c>
      <c r="BJ119" s="25">
        <f t="shared" si="71"/>
        <v>-8.1474677154728232E-4</v>
      </c>
    </row>
    <row r="120" spans="1:62">
      <c r="A120" s="1">
        <f>A119+1</f>
        <v>42677</v>
      </c>
      <c r="B120" s="41">
        <f t="shared" si="72"/>
        <v>4</v>
      </c>
      <c r="C120">
        <v>3096.76</v>
      </c>
      <c r="D120">
        <v>3094.57</v>
      </c>
      <c r="E120">
        <v>3097.73</v>
      </c>
      <c r="F120">
        <v>3099.02</v>
      </c>
      <c r="G120">
        <v>3120.52</v>
      </c>
      <c r="H120">
        <v>3120.53</v>
      </c>
      <c r="I120">
        <v>3094.1</v>
      </c>
      <c r="J120">
        <v>1130</v>
      </c>
      <c r="K120">
        <v>931</v>
      </c>
      <c r="L120">
        <v>3122.48</v>
      </c>
      <c r="M120">
        <v>3127.38</v>
      </c>
      <c r="N120">
        <v>3128.94</v>
      </c>
      <c r="O120">
        <v>3140.93</v>
      </c>
      <c r="P120">
        <v>3122.48</v>
      </c>
      <c r="Q120" s="39">
        <v>1356</v>
      </c>
      <c r="R120" s="39">
        <v>1301</v>
      </c>
      <c r="S120">
        <f t="shared" si="93"/>
        <v>3079.8710000000001</v>
      </c>
      <c r="T120" t="str">
        <f t="shared" si="92"/>
        <v>牛</v>
      </c>
      <c r="U120">
        <f t="shared" si="96"/>
        <v>3140.93</v>
      </c>
      <c r="V120">
        <f t="shared" si="97"/>
        <v>3094.1</v>
      </c>
      <c r="W120" s="40">
        <f t="shared" si="73"/>
        <v>1.5021862162833606E-2</v>
      </c>
      <c r="X120">
        <f t="shared" si="94"/>
        <v>1356</v>
      </c>
      <c r="Y120">
        <f t="shared" si="95"/>
        <v>931</v>
      </c>
      <c r="Z120" s="25">
        <f t="shared" si="52"/>
        <v>1.512225681034369E-2</v>
      </c>
      <c r="AA120" s="25">
        <f t="shared" si="74"/>
        <v>-1.925965473094717E-3</v>
      </c>
      <c r="AB120" s="25">
        <f t="shared" si="75"/>
        <v>-3.8246453644871811E-3</v>
      </c>
      <c r="AC120" s="25">
        <f t="shared" si="76"/>
        <v>1.1197216798346286E-2</v>
      </c>
      <c r="AD120" s="25">
        <f t="shared" si="77"/>
        <v>1.4162530773110475E-2</v>
      </c>
      <c r="AE120" s="25">
        <f t="shared" si="78"/>
        <v>-8.5933138972297141E-4</v>
      </c>
      <c r="AF120" s="25">
        <f t="shared" si="53"/>
        <v>1.033788540862334E-2</v>
      </c>
      <c r="AG120" s="25">
        <f t="shared" si="79"/>
        <v>8.4119199355286514E-3</v>
      </c>
      <c r="AH120" s="25">
        <f t="shared" si="54"/>
        <v>-7.074409186188503E-4</v>
      </c>
      <c r="AI120" s="25">
        <f t="shared" si="55"/>
        <v>3.1318155584333739E-4</v>
      </c>
      <c r="AJ120" s="25">
        <f t="shared" si="56"/>
        <v>7.2952884067314331E-4</v>
      </c>
      <c r="AK120" s="25">
        <f t="shared" si="57"/>
        <v>7.6432509618584842E-3</v>
      </c>
      <c r="AL120" s="25">
        <f t="shared" si="58"/>
        <v>8.5057869405529285E-3</v>
      </c>
      <c r="AM120" s="25">
        <f t="shared" si="59"/>
        <v>5.8913765389802565E-3</v>
      </c>
      <c r="AN120" s="25">
        <f t="shared" si="60"/>
        <v>6.2790327227173345E-4</v>
      </c>
      <c r="AO120" s="40">
        <f t="shared" si="80"/>
        <v>0.10064320847522815</v>
      </c>
      <c r="AP120" s="40">
        <f t="shared" si="81"/>
        <v>0.32652289065455975</v>
      </c>
      <c r="AQ120" s="25">
        <f t="shared" si="61"/>
        <v>1.5680354452686236E-3</v>
      </c>
      <c r="AR120" s="25">
        <f t="shared" si="62"/>
        <v>2.0667311744931665E-3</v>
      </c>
      <c r="AS120" s="25">
        <f t="shared" si="63"/>
        <v>1.033788540862334E-2</v>
      </c>
      <c r="AT120" s="28">
        <f t="shared" si="64"/>
        <v>0.99962164207339321</v>
      </c>
      <c r="AU120" s="28">
        <f t="shared" si="65"/>
        <v>0.35013550135501897</v>
      </c>
      <c r="AV120" s="40">
        <f t="shared" si="66"/>
        <v>0.74396754217382444</v>
      </c>
      <c r="AW120" s="25">
        <f t="shared" si="67"/>
        <v>1.033788540862334E-2</v>
      </c>
      <c r="AX120" s="28">
        <f t="shared" si="68"/>
        <v>0.1379457612641479</v>
      </c>
      <c r="AY120" s="25">
        <f t="shared" si="69"/>
        <v>8.5025823515815745E-3</v>
      </c>
      <c r="AZ120" s="25">
        <f t="shared" si="70"/>
        <v>2.0667311744931665E-3</v>
      </c>
      <c r="BA120" s="25">
        <f t="shared" si="86"/>
        <v>0.11540555253129578</v>
      </c>
      <c r="BB120" s="25">
        <f t="shared" si="87"/>
        <v>-1.6294935430945646E-3</v>
      </c>
      <c r="BC120" s="25">
        <f t="shared" si="88"/>
        <v>-4.181105591558684E-3</v>
      </c>
      <c r="BD120" s="39">
        <f t="shared" si="82"/>
        <v>1</v>
      </c>
      <c r="BF120" t="str">
        <f t="shared" si="83"/>
        <v/>
      </c>
      <c r="BG120" t="str">
        <f t="shared" si="84"/>
        <v/>
      </c>
      <c r="BH120">
        <f t="shared" si="89"/>
        <v>2</v>
      </c>
      <c r="BI120" t="str">
        <f t="shared" si="85"/>
        <v/>
      </c>
      <c r="BJ120" s="25">
        <f t="shared" si="71"/>
        <v>4.133462348986333E-3</v>
      </c>
    </row>
    <row r="121" spans="1:62">
      <c r="A121" s="1">
        <f>A120+1</f>
        <v>42678</v>
      </c>
      <c r="B121" s="41">
        <f t="shared" si="72"/>
        <v>5</v>
      </c>
      <c r="C121">
        <v>3126.35</v>
      </c>
      <c r="D121">
        <v>3127.11</v>
      </c>
      <c r="E121">
        <v>3130.43</v>
      </c>
      <c r="F121">
        <v>3132.97</v>
      </c>
      <c r="G121">
        <v>3129.29</v>
      </c>
      <c r="H121">
        <v>3141.33</v>
      </c>
      <c r="I121">
        <v>3125.59</v>
      </c>
      <c r="J121">
        <v>1012</v>
      </c>
      <c r="K121">
        <v>931</v>
      </c>
      <c r="L121">
        <v>3129.04</v>
      </c>
      <c r="M121">
        <v>3129.21</v>
      </c>
      <c r="N121">
        <v>3125.32</v>
      </c>
      <c r="O121">
        <v>3132.94</v>
      </c>
      <c r="P121">
        <v>3119.53</v>
      </c>
      <c r="Q121" s="39">
        <v>1322</v>
      </c>
      <c r="R121" s="39">
        <v>1439</v>
      </c>
      <c r="S121">
        <f t="shared" si="93"/>
        <v>3086.3940000000002</v>
      </c>
      <c r="T121" t="str">
        <f t="shared" ref="T121:T152" si="98">IF(AVERAGE(N120)&lt;S120,"熊",IF(AVERAGE(N120)&gt;S120,"牛",""))</f>
        <v>牛</v>
      </c>
      <c r="U121">
        <f t="shared" si="96"/>
        <v>3141.33</v>
      </c>
      <c r="V121">
        <f t="shared" si="97"/>
        <v>3119.53</v>
      </c>
      <c r="W121" s="40">
        <f t="shared" si="73"/>
        <v>6.9639276717637956E-3</v>
      </c>
      <c r="X121">
        <f t="shared" si="94"/>
        <v>1012</v>
      </c>
      <c r="Y121">
        <f t="shared" si="95"/>
        <v>1439</v>
      </c>
      <c r="Z121" s="25">
        <f t="shared" si="52"/>
        <v>6.9729876693267641E-3</v>
      </c>
      <c r="AA121" s="25">
        <f t="shared" si="74"/>
        <v>-8.2809914424674909E-4</v>
      </c>
      <c r="AB121" s="25">
        <f t="shared" si="75"/>
        <v>-5.1095991741720989E-3</v>
      </c>
      <c r="AC121" s="25">
        <f t="shared" si="76"/>
        <v>1.8543284975916343E-3</v>
      </c>
      <c r="AD121" s="25">
        <f t="shared" si="77"/>
        <v>4.7800872167848875E-3</v>
      </c>
      <c r="AE121" s="25">
        <f t="shared" si="78"/>
        <v>-2.1838404549788808E-3</v>
      </c>
      <c r="AF121" s="25">
        <f t="shared" si="53"/>
        <v>-3.29511957387162E-4</v>
      </c>
      <c r="AG121" s="25">
        <f t="shared" si="79"/>
        <v>-1.1576111016339138E-3</v>
      </c>
      <c r="AH121" s="25">
        <f t="shared" si="54"/>
        <v>2.4306544016981942E-4</v>
      </c>
      <c r="AI121" s="25">
        <f t="shared" si="55"/>
        <v>1.3041854047306997E-3</v>
      </c>
      <c r="AJ121" s="25">
        <f t="shared" si="56"/>
        <v>2.115246534225416E-3</v>
      </c>
      <c r="AK121" s="25">
        <f t="shared" si="57"/>
        <v>9.3995185671156276E-4</v>
      </c>
      <c r="AL121" s="25">
        <f t="shared" si="58"/>
        <v>5.0232117521269576E-3</v>
      </c>
      <c r="AM121" s="25">
        <f t="shared" si="59"/>
        <v>4.2895113649136325E-3</v>
      </c>
      <c r="AN121" s="25">
        <f t="shared" si="60"/>
        <v>-7.9893517961865404E-5</v>
      </c>
      <c r="AO121" s="40">
        <f t="shared" si="80"/>
        <v>4.8284625158816652E-2</v>
      </c>
      <c r="AP121" s="40">
        <f t="shared" si="81"/>
        <v>0.21283354510800226</v>
      </c>
      <c r="AQ121" s="25">
        <f t="shared" si="61"/>
        <v>5.432828667500385E-5</v>
      </c>
      <c r="AR121" s="25">
        <f t="shared" si="62"/>
        <v>-1.1895702961370346E-3</v>
      </c>
      <c r="AS121" s="25">
        <f t="shared" si="63"/>
        <v>-3.29511957387162E-4</v>
      </c>
      <c r="AT121" s="28">
        <f t="shared" si="64"/>
        <v>0.23506988564166895</v>
      </c>
      <c r="AU121" s="28">
        <f t="shared" si="65"/>
        <v>0.43176733780760823</v>
      </c>
      <c r="AV121" s="40">
        <f t="shared" si="66"/>
        <v>0.265596330275231</v>
      </c>
      <c r="AW121" s="25">
        <f t="shared" si="67"/>
        <v>-3.29511957387162E-4</v>
      </c>
      <c r="AX121" s="28">
        <f t="shared" si="68"/>
        <v>-0.17064220183485534</v>
      </c>
      <c r="AY121" s="25">
        <f t="shared" si="69"/>
        <v>1.1830763920538765E-3</v>
      </c>
      <c r="AZ121" s="25">
        <f t="shared" si="70"/>
        <v>1.8543284975916343E-3</v>
      </c>
      <c r="BA121" s="25">
        <f t="shared" si="86"/>
        <v>0.74396754217382444</v>
      </c>
      <c r="BB121" s="25">
        <f t="shared" si="87"/>
        <v>2.0667311744931665E-3</v>
      </c>
      <c r="BC121" s="25">
        <f t="shared" si="88"/>
        <v>1.033788540862334E-2</v>
      </c>
      <c r="BD121" s="39">
        <f t="shared" si="82"/>
        <v>0</v>
      </c>
      <c r="BF121" t="str">
        <f t="shared" si="83"/>
        <v/>
      </c>
      <c r="BG121" t="str">
        <f t="shared" si="84"/>
        <v/>
      </c>
      <c r="BH121" t="str">
        <f t="shared" si="89"/>
        <v/>
      </c>
      <c r="BI121">
        <f t="shared" si="85"/>
        <v>0.5</v>
      </c>
      <c r="BJ121" s="25">
        <f t="shared" si="71"/>
        <v>-5.9478514806851732E-4</v>
      </c>
    </row>
    <row r="122" spans="1:62">
      <c r="A122" s="1">
        <v>42681</v>
      </c>
      <c r="B122" s="41">
        <f t="shared" si="72"/>
        <v>1</v>
      </c>
      <c r="C122">
        <v>3124.89</v>
      </c>
      <c r="D122">
        <v>3126.84</v>
      </c>
      <c r="E122">
        <v>3124.52</v>
      </c>
      <c r="F122">
        <v>3122.03</v>
      </c>
      <c r="G122">
        <v>3133.56</v>
      </c>
      <c r="H122">
        <v>3135.23</v>
      </c>
      <c r="I122">
        <v>3117.1</v>
      </c>
      <c r="J122">
        <v>1103</v>
      </c>
      <c r="K122">
        <v>1013</v>
      </c>
      <c r="L122">
        <v>3133.71</v>
      </c>
      <c r="M122">
        <v>3134.61</v>
      </c>
      <c r="N122">
        <v>3133.33</v>
      </c>
      <c r="O122">
        <v>3139.2</v>
      </c>
      <c r="P122">
        <v>3124.83</v>
      </c>
      <c r="Q122" s="39">
        <v>1320</v>
      </c>
      <c r="R122" s="39">
        <v>1439</v>
      </c>
      <c r="S122">
        <f t="shared" si="93"/>
        <v>3092.4250000000002</v>
      </c>
      <c r="T122" t="str">
        <f t="shared" si="98"/>
        <v>牛</v>
      </c>
      <c r="U122">
        <f t="shared" si="96"/>
        <v>3139.2</v>
      </c>
      <c r="V122">
        <f t="shared" si="97"/>
        <v>3117.1</v>
      </c>
      <c r="W122" s="40">
        <f t="shared" si="73"/>
        <v>7.0649079880739278E-3</v>
      </c>
      <c r="X122">
        <f t="shared" si="94"/>
        <v>1320</v>
      </c>
      <c r="Y122">
        <f t="shared" si="95"/>
        <v>1013</v>
      </c>
      <c r="Z122" s="25">
        <f t="shared" si="52"/>
        <v>7.0722489431627707E-3</v>
      </c>
      <c r="AA122" s="25">
        <f t="shared" si="74"/>
        <v>-1.3759537701256311E-4</v>
      </c>
      <c r="AB122" s="25">
        <f t="shared" si="75"/>
        <v>-1.8716536114114645E-3</v>
      </c>
      <c r="AC122" s="25">
        <f t="shared" si="76"/>
        <v>5.1932543766623996E-3</v>
      </c>
      <c r="AD122" s="25">
        <f t="shared" si="77"/>
        <v>4.5689078200766972E-3</v>
      </c>
      <c r="AE122" s="25">
        <f t="shared" si="78"/>
        <v>-2.4960001679972788E-3</v>
      </c>
      <c r="AF122" s="25">
        <f t="shared" si="53"/>
        <v>2.6972542086652345E-3</v>
      </c>
      <c r="AG122" s="25">
        <f t="shared" si="79"/>
        <v>2.5596588316526862E-3</v>
      </c>
      <c r="AH122" s="25">
        <f t="shared" si="54"/>
        <v>6.2382734482743047E-4</v>
      </c>
      <c r="AI122" s="25">
        <f t="shared" si="55"/>
        <v>-1.1841117815356615E-4</v>
      </c>
      <c r="AJ122" s="25">
        <f t="shared" si="56"/>
        <v>-9.1565129690235152E-4</v>
      </c>
      <c r="AK122" s="25">
        <f t="shared" si="57"/>
        <v>2.7706558481076712E-3</v>
      </c>
      <c r="AL122" s="25">
        <f t="shared" si="58"/>
        <v>5.7994542242140821E-3</v>
      </c>
      <c r="AM122" s="25">
        <f t="shared" si="59"/>
        <v>4.5881086802758058E-3</v>
      </c>
      <c r="AN122" s="25">
        <f t="shared" si="60"/>
        <v>4.786773189253072E-5</v>
      </c>
      <c r="AO122" s="40">
        <f t="shared" si="80"/>
        <v>0.42967457253171082</v>
      </c>
      <c r="AP122" s="40">
        <f t="shared" si="81"/>
        <v>0.45339216767789325</v>
      </c>
      <c r="AQ122" s="25">
        <f t="shared" si="61"/>
        <v>2.8715828361817319E-4</v>
      </c>
      <c r="AR122" s="25">
        <f t="shared" si="62"/>
        <v>-1.2126937133502861E-4</v>
      </c>
      <c r="AS122" s="25">
        <f t="shared" si="63"/>
        <v>2.6972542086652345E-3</v>
      </c>
      <c r="AT122" s="28">
        <f t="shared" si="64"/>
        <v>0.9078874793160473</v>
      </c>
      <c r="AU122" s="28">
        <f t="shared" si="65"/>
        <v>0.59151009046625358</v>
      </c>
      <c r="AV122" s="40">
        <f t="shared" si="66"/>
        <v>0.73438914027149704</v>
      </c>
      <c r="AW122" s="25">
        <f t="shared" si="67"/>
        <v>2.6972542086652345E-3</v>
      </c>
      <c r="AX122" s="28">
        <f t="shared" si="68"/>
        <v>-1.7194570135751614E-2</v>
      </c>
      <c r="AY122" s="25">
        <f t="shared" si="69"/>
        <v>5.2666560161051274E-3</v>
      </c>
      <c r="AZ122" s="25">
        <f t="shared" si="70"/>
        <v>2.7164550688642802E-3</v>
      </c>
      <c r="BA122" s="25">
        <f t="shared" si="86"/>
        <v>0.265596330275231</v>
      </c>
      <c r="BB122" s="25">
        <f t="shared" si="87"/>
        <v>-1.1895702961370346E-3</v>
      </c>
      <c r="BC122" s="25">
        <f t="shared" si="88"/>
        <v>-3.29511957387162E-4</v>
      </c>
      <c r="BD122" s="39">
        <f t="shared" si="82"/>
        <v>1</v>
      </c>
      <c r="BF122" t="str">
        <f t="shared" si="83"/>
        <v/>
      </c>
      <c r="BG122" t="str">
        <f t="shared" si="84"/>
        <v/>
      </c>
      <c r="BH122" t="str">
        <f t="shared" si="89"/>
        <v/>
      </c>
      <c r="BI122" t="str">
        <f t="shared" si="85"/>
        <v/>
      </c>
      <c r="BJ122" s="25" t="str">
        <f t="shared" si="71"/>
        <v/>
      </c>
    </row>
    <row r="123" spans="1:62">
      <c r="A123" s="1">
        <v>42682</v>
      </c>
      <c r="B123" s="41">
        <f t="shared" si="72"/>
        <v>2</v>
      </c>
      <c r="C123">
        <v>3140.94</v>
      </c>
      <c r="D123">
        <v>3144.1</v>
      </c>
      <c r="E123">
        <v>3141.05</v>
      </c>
      <c r="F123">
        <v>3138.29</v>
      </c>
      <c r="G123">
        <v>3152.52</v>
      </c>
      <c r="H123">
        <v>3152.52</v>
      </c>
      <c r="I123">
        <v>3134.95</v>
      </c>
      <c r="J123">
        <v>1130</v>
      </c>
      <c r="K123">
        <v>1039</v>
      </c>
      <c r="L123">
        <v>3152.18</v>
      </c>
      <c r="M123">
        <v>3153.44</v>
      </c>
      <c r="N123">
        <v>3147.89</v>
      </c>
      <c r="O123">
        <v>3156.88</v>
      </c>
      <c r="P123">
        <v>3142.85</v>
      </c>
      <c r="Q123" s="39">
        <v>1319</v>
      </c>
      <c r="R123" s="39">
        <v>1450</v>
      </c>
      <c r="S123">
        <f t="shared" si="93"/>
        <v>3096.6845000000003</v>
      </c>
      <c r="T123" t="str">
        <f t="shared" si="98"/>
        <v>牛</v>
      </c>
      <c r="U123">
        <f t="shared" si="96"/>
        <v>3156.88</v>
      </c>
      <c r="V123">
        <f t="shared" si="97"/>
        <v>3134.95</v>
      </c>
      <c r="W123" s="40">
        <f t="shared" si="73"/>
        <v>6.9709730893284267E-3</v>
      </c>
      <c r="X123">
        <f t="shared" si="94"/>
        <v>1319</v>
      </c>
      <c r="Y123">
        <f t="shared" si="95"/>
        <v>1039</v>
      </c>
      <c r="Z123" s="25">
        <f t="shared" si="52"/>
        <v>6.9819862843608256E-3</v>
      </c>
      <c r="AA123" s="25">
        <f t="shared" si="74"/>
        <v>2.4257813998122685E-3</v>
      </c>
      <c r="AB123" s="25">
        <f t="shared" si="75"/>
        <v>-2.8518109599053455E-3</v>
      </c>
      <c r="AC123" s="25">
        <f t="shared" si="76"/>
        <v>4.1191621294229949E-3</v>
      </c>
      <c r="AD123" s="25">
        <f t="shared" si="77"/>
        <v>5.0620799064012645E-3</v>
      </c>
      <c r="AE123" s="25">
        <f t="shared" si="78"/>
        <v>-1.9088931829270904E-3</v>
      </c>
      <c r="AF123" s="25">
        <f t="shared" si="53"/>
        <v>2.2102689464959203E-3</v>
      </c>
      <c r="AG123" s="25">
        <f t="shared" si="79"/>
        <v>4.6360503463082252E-3</v>
      </c>
      <c r="AH123" s="25">
        <f t="shared" si="54"/>
        <v>1.0055624996088211E-3</v>
      </c>
      <c r="AI123" s="25">
        <f t="shared" si="55"/>
        <v>3.5020749797956396E-5</v>
      </c>
      <c r="AJ123" s="25">
        <f t="shared" si="56"/>
        <v>-8.4405258521418416E-4</v>
      </c>
      <c r="AK123" s="25">
        <f t="shared" si="57"/>
        <v>3.6800148307985204E-3</v>
      </c>
      <c r="AL123" s="25">
        <f t="shared" si="58"/>
        <v>5.5889080137255971E-3</v>
      </c>
      <c r="AM123" s="25">
        <f t="shared" si="59"/>
        <v>4.4541665105618409E-3</v>
      </c>
      <c r="AN123" s="25">
        <f t="shared" si="60"/>
        <v>-1.0785604400839799E-4</v>
      </c>
      <c r="AO123" s="40">
        <f t="shared" si="80"/>
        <v>0.34092202618100059</v>
      </c>
      <c r="AP123" s="40">
        <f t="shared" si="81"/>
        <v>-9.2202618099025371E-2</v>
      </c>
      <c r="AQ123" s="25">
        <f t="shared" si="61"/>
        <v>3.9964349794957934E-4</v>
      </c>
      <c r="AR123" s="25">
        <f t="shared" si="62"/>
        <v>-1.361889840294113E-3</v>
      </c>
      <c r="AS123" s="25">
        <f t="shared" si="63"/>
        <v>2.2102689464959203E-3</v>
      </c>
      <c r="AT123" s="28">
        <f t="shared" si="64"/>
        <v>1</v>
      </c>
      <c r="AU123" s="28">
        <f t="shared" si="65"/>
        <v>0.3592302209550885</v>
      </c>
      <c r="AV123" s="40">
        <f t="shared" si="66"/>
        <v>0.59005927952575843</v>
      </c>
      <c r="AW123" s="25">
        <f t="shared" si="67"/>
        <v>2.2102689464959203E-3</v>
      </c>
      <c r="AX123" s="28">
        <f t="shared" si="68"/>
        <v>-0.19562243502051557</v>
      </c>
      <c r="AY123" s="25">
        <f t="shared" si="69"/>
        <v>5.5889080137255971E-3</v>
      </c>
      <c r="AZ123" s="25">
        <f t="shared" si="70"/>
        <v>1.6023555506565054E-3</v>
      </c>
      <c r="BA123" s="25">
        <f t="shared" si="86"/>
        <v>0.73438914027149704</v>
      </c>
      <c r="BB123" s="25">
        <f t="shared" si="87"/>
        <v>-1.2126937133502861E-4</v>
      </c>
      <c r="BC123" s="25">
        <f t="shared" si="88"/>
        <v>2.6972542086652345E-3</v>
      </c>
      <c r="BD123" s="39">
        <f t="shared" si="82"/>
        <v>1</v>
      </c>
      <c r="BF123">
        <f t="shared" si="83"/>
        <v>1</v>
      </c>
      <c r="BG123" t="str">
        <f t="shared" si="84"/>
        <v/>
      </c>
      <c r="BH123" t="str">
        <f t="shared" si="89"/>
        <v/>
      </c>
      <c r="BI123" t="str">
        <f t="shared" si="85"/>
        <v/>
      </c>
      <c r="BJ123" s="25">
        <f t="shared" si="71"/>
        <v>-1.361889840294113E-3</v>
      </c>
    </row>
    <row r="124" spans="1:62">
      <c r="A124" s="1">
        <v>42683</v>
      </c>
      <c r="B124" s="41">
        <f t="shared" si="72"/>
        <v>3</v>
      </c>
      <c r="C124">
        <v>3146.08</v>
      </c>
      <c r="D124">
        <v>3145.3</v>
      </c>
      <c r="E124">
        <v>3143.83</v>
      </c>
      <c r="F124">
        <v>3143.82</v>
      </c>
      <c r="G124">
        <v>3106.23</v>
      </c>
      <c r="H124">
        <v>3146.83</v>
      </c>
      <c r="I124">
        <v>3106.07</v>
      </c>
      <c r="J124">
        <v>944</v>
      </c>
      <c r="K124">
        <v>1130</v>
      </c>
      <c r="L124">
        <v>3106.28</v>
      </c>
      <c r="M124">
        <v>3116.85</v>
      </c>
      <c r="N124">
        <v>3128.37</v>
      </c>
      <c r="O124">
        <v>3143.75</v>
      </c>
      <c r="P124">
        <v>3096.95</v>
      </c>
      <c r="Q124" s="39">
        <v>1400</v>
      </c>
      <c r="R124" s="39">
        <v>1302</v>
      </c>
      <c r="S124">
        <f t="shared" si="93"/>
        <v>3100.8164999999999</v>
      </c>
      <c r="T124" t="str">
        <f t="shared" si="98"/>
        <v>牛</v>
      </c>
      <c r="U124">
        <f t="shared" si="96"/>
        <v>3146.83</v>
      </c>
      <c r="V124">
        <f t="shared" si="97"/>
        <v>3096.95</v>
      </c>
      <c r="W124" s="40">
        <f t="shared" si="73"/>
        <v>1.5977840717229772E-2</v>
      </c>
      <c r="X124">
        <f t="shared" si="94"/>
        <v>944</v>
      </c>
      <c r="Y124">
        <f t="shared" si="95"/>
        <v>1302</v>
      </c>
      <c r="Z124" s="25">
        <f t="shared" si="52"/>
        <v>1.5854650867110853E-2</v>
      </c>
      <c r="AA124" s="25">
        <f t="shared" si="74"/>
        <v>-5.7515369469379025E-4</v>
      </c>
      <c r="AB124" s="25">
        <f t="shared" si="75"/>
        <v>-5.8834947890629118E-3</v>
      </c>
      <c r="AC124" s="25">
        <f t="shared" si="76"/>
        <v>1.0094345928166966E-2</v>
      </c>
      <c r="AD124" s="25">
        <f t="shared" si="77"/>
        <v>2.3836349274067062E-4</v>
      </c>
      <c r="AE124" s="25">
        <f t="shared" si="78"/>
        <v>-1.5739477224489241E-2</v>
      </c>
      <c r="AF124" s="25">
        <f t="shared" si="53"/>
        <v>-5.6451312963222257E-3</v>
      </c>
      <c r="AG124" s="25">
        <f t="shared" si="79"/>
        <v>-6.2202849910160509E-3</v>
      </c>
      <c r="AH124" s="25">
        <f t="shared" si="54"/>
        <v>-2.4795831884135853E-4</v>
      </c>
      <c r="AI124" s="25">
        <f t="shared" si="55"/>
        <v>-7.1543157087162199E-4</v>
      </c>
      <c r="AJ124" s="25">
        <f t="shared" si="56"/>
        <v>-7.1861240949962647E-4</v>
      </c>
      <c r="AK124" s="25">
        <f t="shared" si="57"/>
        <v>-1.2747461218826747E-2</v>
      </c>
      <c r="AL124" s="25">
        <f t="shared" si="58"/>
        <v>1.3037335424197315E-2</v>
      </c>
      <c r="AM124" s="25">
        <f t="shared" si="59"/>
        <v>1.4998598661291765E-2</v>
      </c>
      <c r="AN124" s="25">
        <f t="shared" si="60"/>
        <v>1.6096553567314512E-5</v>
      </c>
      <c r="AO124" s="40">
        <f t="shared" si="80"/>
        <v>0.98159960745829233</v>
      </c>
      <c r="AP124" s="40">
        <f t="shared" si="81"/>
        <v>1.0260058881256122</v>
      </c>
      <c r="AQ124" s="25">
        <f t="shared" si="61"/>
        <v>3.3970076680114314E-3</v>
      </c>
      <c r="AR124" s="25">
        <f t="shared" si="62"/>
        <v>7.0862333689372722E-3</v>
      </c>
      <c r="AS124" s="25">
        <f t="shared" si="63"/>
        <v>-5.6451312963222257E-3</v>
      </c>
      <c r="AT124" s="28">
        <f t="shared" si="64"/>
        <v>3.9254170755607309E-3</v>
      </c>
      <c r="AU124" s="28">
        <f t="shared" si="65"/>
        <v>0.67136752136752031</v>
      </c>
      <c r="AV124" s="40">
        <f t="shared" si="66"/>
        <v>0.62991178829190064</v>
      </c>
      <c r="AW124" s="25">
        <f t="shared" si="67"/>
        <v>-5.6451312963222257E-3</v>
      </c>
      <c r="AX124" s="28">
        <f t="shared" si="68"/>
        <v>0.44286287089012916</v>
      </c>
      <c r="AY124" s="25">
        <f t="shared" si="69"/>
        <v>5.1510712629866934E-5</v>
      </c>
      <c r="AZ124" s="25">
        <f t="shared" si="70"/>
        <v>1.0094345928166966E-2</v>
      </c>
      <c r="BA124" s="25">
        <f t="shared" si="86"/>
        <v>0.59005927952575843</v>
      </c>
      <c r="BB124" s="25">
        <f t="shared" si="87"/>
        <v>-1.361889840294113E-3</v>
      </c>
      <c r="BC124" s="25">
        <f t="shared" si="88"/>
        <v>2.2102689464959203E-3</v>
      </c>
      <c r="BD124" s="39">
        <f t="shared" si="82"/>
        <v>1</v>
      </c>
      <c r="BF124" t="str">
        <f t="shared" si="83"/>
        <v/>
      </c>
      <c r="BG124">
        <f t="shared" si="84"/>
        <v>0.5</v>
      </c>
      <c r="BH124" t="str">
        <f t="shared" si="89"/>
        <v/>
      </c>
      <c r="BI124" t="str">
        <f t="shared" si="85"/>
        <v/>
      </c>
      <c r="BJ124" s="25">
        <f t="shared" si="71"/>
        <v>3.5431166844686361E-3</v>
      </c>
    </row>
    <row r="125" spans="1:62">
      <c r="A125" s="1">
        <v>42684</v>
      </c>
      <c r="B125" s="41">
        <f t="shared" si="72"/>
        <v>4</v>
      </c>
      <c r="C125">
        <v>3148.54</v>
      </c>
      <c r="D125">
        <v>3157.49</v>
      </c>
      <c r="E125">
        <v>3153.77</v>
      </c>
      <c r="F125">
        <v>3162.16</v>
      </c>
      <c r="G125">
        <v>3164.12</v>
      </c>
      <c r="H125">
        <v>3170.58</v>
      </c>
      <c r="I125">
        <v>3148.54</v>
      </c>
      <c r="J125">
        <v>1015</v>
      </c>
      <c r="K125">
        <v>931</v>
      </c>
      <c r="L125">
        <v>3164.13</v>
      </c>
      <c r="M125">
        <v>3166.07</v>
      </c>
      <c r="N125">
        <v>3171.28</v>
      </c>
      <c r="O125">
        <v>3172.31</v>
      </c>
      <c r="P125">
        <v>3164.13</v>
      </c>
      <c r="Q125" s="39">
        <v>1438</v>
      </c>
      <c r="R125" s="39">
        <v>1301</v>
      </c>
      <c r="S125">
        <f t="shared" si="93"/>
        <v>3104.3100000000004</v>
      </c>
      <c r="T125" t="str">
        <f t="shared" si="98"/>
        <v>牛</v>
      </c>
      <c r="U125">
        <f t="shared" si="96"/>
        <v>3172.31</v>
      </c>
      <c r="V125">
        <f t="shared" si="97"/>
        <v>3148.54</v>
      </c>
      <c r="W125" s="40">
        <f t="shared" si="73"/>
        <v>7.5211758076347574E-3</v>
      </c>
      <c r="X125">
        <f t="shared" si="94"/>
        <v>1438</v>
      </c>
      <c r="Y125">
        <f t="shared" si="95"/>
        <v>931</v>
      </c>
      <c r="Z125" s="25">
        <f t="shared" si="52"/>
        <v>7.5495308936840509E-3</v>
      </c>
      <c r="AA125" s="25">
        <f t="shared" si="74"/>
        <v>6.4267511956142614E-3</v>
      </c>
      <c r="AB125" s="25">
        <f t="shared" si="75"/>
        <v>-3.2473725731053677E-4</v>
      </c>
      <c r="AC125" s="25">
        <f t="shared" si="76"/>
        <v>7.1964385503240566E-3</v>
      </c>
      <c r="AD125" s="25">
        <f t="shared" si="77"/>
        <v>7.5211758076347574E-3</v>
      </c>
      <c r="AE125" s="25">
        <f t="shared" si="78"/>
        <v>0</v>
      </c>
      <c r="AF125" s="25">
        <f t="shared" si="53"/>
        <v>7.1964385503240566E-3</v>
      </c>
      <c r="AG125" s="25">
        <f t="shared" si="79"/>
        <v>1.3623189745938314E-2</v>
      </c>
      <c r="AH125" s="25">
        <f t="shared" si="54"/>
        <v>2.8385548465427639E-3</v>
      </c>
      <c r="AI125" s="25">
        <f t="shared" si="55"/>
        <v>1.6597092813782201E-3</v>
      </c>
      <c r="AJ125" s="25">
        <f t="shared" si="56"/>
        <v>4.3164850642123239E-3</v>
      </c>
      <c r="AK125" s="25">
        <f t="shared" si="57"/>
        <v>4.9361225329022347E-3</v>
      </c>
      <c r="AL125" s="25">
        <f t="shared" si="58"/>
        <v>6.9756831243629001E-3</v>
      </c>
      <c r="AM125" s="25">
        <f t="shared" si="59"/>
        <v>2.5818928433333829E-3</v>
      </c>
      <c r="AN125" s="25">
        <f t="shared" si="60"/>
        <v>3.1604313988662962E-6</v>
      </c>
      <c r="AO125" s="40">
        <f t="shared" si="80"/>
        <v>0</v>
      </c>
      <c r="AP125" s="40">
        <f t="shared" si="81"/>
        <v>-0.91515426497278163</v>
      </c>
      <c r="AQ125" s="25">
        <f t="shared" si="61"/>
        <v>6.1293483957418988E-4</v>
      </c>
      <c r="AR125" s="25">
        <f t="shared" si="62"/>
        <v>2.2571555860229223E-3</v>
      </c>
      <c r="AS125" s="25">
        <f t="shared" si="63"/>
        <v>7.1964385503240566E-3</v>
      </c>
      <c r="AT125" s="28">
        <f t="shared" si="64"/>
        <v>0.70689655172413579</v>
      </c>
      <c r="AU125" s="28">
        <f t="shared" si="65"/>
        <v>0.87408312958438072</v>
      </c>
      <c r="AV125" s="40">
        <f t="shared" si="66"/>
        <v>0.9566680689945416</v>
      </c>
      <c r="AW125" s="25">
        <f t="shared" si="67"/>
        <v>7.1964385503240566E-3</v>
      </c>
      <c r="AX125" s="28">
        <f t="shared" si="68"/>
        <v>0.30079932688262923</v>
      </c>
      <c r="AY125" s="25">
        <f t="shared" si="69"/>
        <v>4.9361225329022347E-3</v>
      </c>
      <c r="AZ125" s="25">
        <f t="shared" si="70"/>
        <v>2.2571555860229223E-3</v>
      </c>
      <c r="BA125" s="25">
        <f t="shared" si="86"/>
        <v>0.62991178829190064</v>
      </c>
      <c r="BB125" s="25">
        <f t="shared" si="87"/>
        <v>7.0862333689372722E-3</v>
      </c>
      <c r="BC125" s="25">
        <f t="shared" si="88"/>
        <v>-5.6451312963222257E-3</v>
      </c>
      <c r="BD125" s="39">
        <f t="shared" si="82"/>
        <v>0</v>
      </c>
      <c r="BF125" t="str">
        <f t="shared" si="83"/>
        <v/>
      </c>
      <c r="BG125" t="str">
        <f t="shared" si="84"/>
        <v/>
      </c>
      <c r="BH125">
        <f t="shared" si="89"/>
        <v>0</v>
      </c>
      <c r="BI125" t="str">
        <f t="shared" si="85"/>
        <v/>
      </c>
      <c r="BJ125" s="25" t="str">
        <f t="shared" si="71"/>
        <v/>
      </c>
    </row>
    <row r="126" spans="1:62">
      <c r="A126" s="1">
        <v>42685</v>
      </c>
      <c r="B126" s="41">
        <f t="shared" si="72"/>
        <v>5</v>
      </c>
      <c r="C126">
        <v>3169.4</v>
      </c>
      <c r="D126">
        <v>3169.09</v>
      </c>
      <c r="E126">
        <v>3172.68</v>
      </c>
      <c r="F126">
        <v>3172.94</v>
      </c>
      <c r="G126">
        <v>3190.5</v>
      </c>
      <c r="H126">
        <v>3191.26</v>
      </c>
      <c r="I126">
        <v>3166.07</v>
      </c>
      <c r="J126">
        <v>1130</v>
      </c>
      <c r="K126">
        <v>948</v>
      </c>
      <c r="L126">
        <v>3190.5</v>
      </c>
      <c r="M126">
        <v>3196.61</v>
      </c>
      <c r="N126">
        <v>3196.04</v>
      </c>
      <c r="O126">
        <v>3202.74</v>
      </c>
      <c r="P126">
        <v>3190.5</v>
      </c>
      <c r="Q126" s="39">
        <v>1402</v>
      </c>
      <c r="R126" s="39">
        <v>1301</v>
      </c>
      <c r="S126">
        <f t="shared" si="93"/>
        <v>3109.8070000000002</v>
      </c>
      <c r="T126" t="str">
        <f t="shared" si="98"/>
        <v>牛</v>
      </c>
      <c r="U126">
        <f t="shared" si="96"/>
        <v>3202.74</v>
      </c>
      <c r="V126">
        <f t="shared" si="97"/>
        <v>3166.07</v>
      </c>
      <c r="W126" s="40">
        <f t="shared" si="73"/>
        <v>1.1515622300495236E-2</v>
      </c>
      <c r="X126">
        <f t="shared" si="94"/>
        <v>1402</v>
      </c>
      <c r="Y126">
        <f t="shared" si="95"/>
        <v>948</v>
      </c>
      <c r="Z126" s="25">
        <f t="shared" si="52"/>
        <v>1.1570013251719448E-2</v>
      </c>
      <c r="AA126" s="25">
        <f t="shared" si="74"/>
        <v>-5.9299635215498295E-4</v>
      </c>
      <c r="AB126" s="25">
        <f t="shared" si="75"/>
        <v>-2.0941499625086093E-3</v>
      </c>
      <c r="AC126" s="25">
        <f t="shared" si="76"/>
        <v>9.421472337986514E-3</v>
      </c>
      <c r="AD126" s="25">
        <f t="shared" si="77"/>
        <v>1.0464397906201687E-2</v>
      </c>
      <c r="AE126" s="25">
        <f t="shared" si="78"/>
        <v>-1.0512243942935569E-3</v>
      </c>
      <c r="AF126" s="25">
        <f t="shared" si="53"/>
        <v>8.3702479436930689E-3</v>
      </c>
      <c r="AG126" s="25">
        <f t="shared" si="79"/>
        <v>7.7772515915379443E-3</v>
      </c>
      <c r="AH126" s="25">
        <f t="shared" si="54"/>
        <v>-9.7815094840313606E-5</v>
      </c>
      <c r="AI126" s="25">
        <f t="shared" si="55"/>
        <v>1.0343610589712482E-3</v>
      </c>
      <c r="AJ126" s="25">
        <f t="shared" si="56"/>
        <v>1.1163073463773907E-3</v>
      </c>
      <c r="AK126" s="25">
        <f t="shared" si="57"/>
        <v>6.63534879969363E-3</v>
      </c>
      <c r="AL126" s="25">
        <f t="shared" si="58"/>
        <v>7.9247520047206928E-3</v>
      </c>
      <c r="AM126" s="25">
        <f t="shared" si="59"/>
        <v>3.8290491065080126E-3</v>
      </c>
      <c r="AN126" s="25">
        <f t="shared" si="60"/>
        <v>0</v>
      </c>
      <c r="AO126" s="40">
        <f t="shared" si="80"/>
        <v>0.13219531560142597</v>
      </c>
      <c r="AP126" s="40">
        <f t="shared" si="81"/>
        <v>0.20682810639142615</v>
      </c>
      <c r="AQ126" s="25">
        <f t="shared" si="61"/>
        <v>1.9132289451023474E-3</v>
      </c>
      <c r="AR126" s="25">
        <f t="shared" si="62"/>
        <v>1.7348991439992642E-3</v>
      </c>
      <c r="AS126" s="25">
        <f t="shared" si="63"/>
        <v>8.3702479436930689E-3</v>
      </c>
      <c r="AT126" s="28">
        <f t="shared" si="64"/>
        <v>0.96982929734020573</v>
      </c>
      <c r="AU126" s="28">
        <f t="shared" si="65"/>
        <v>0.45261437908497243</v>
      </c>
      <c r="AV126" s="40">
        <f t="shared" si="66"/>
        <v>0.81728933733297282</v>
      </c>
      <c r="AW126" s="25">
        <f t="shared" si="67"/>
        <v>8.3702479436930689E-3</v>
      </c>
      <c r="AX126" s="28">
        <f t="shared" si="68"/>
        <v>0.15107717480229127</v>
      </c>
      <c r="AY126" s="25">
        <f t="shared" si="69"/>
        <v>7.6865731939871826E-3</v>
      </c>
      <c r="AZ126" s="25">
        <f t="shared" si="70"/>
        <v>1.7348991439992642E-3</v>
      </c>
      <c r="BA126" s="25">
        <f t="shared" si="86"/>
        <v>0.9566680689945416</v>
      </c>
      <c r="BB126" s="25">
        <f t="shared" si="87"/>
        <v>2.2571555860229223E-3</v>
      </c>
      <c r="BC126" s="25">
        <f t="shared" si="88"/>
        <v>7.1964385503240566E-3</v>
      </c>
      <c r="BD126" s="39">
        <f t="shared" si="82"/>
        <v>0</v>
      </c>
      <c r="BF126" t="str">
        <f t="shared" si="83"/>
        <v/>
      </c>
      <c r="BG126" t="str">
        <f t="shared" si="84"/>
        <v/>
      </c>
      <c r="BH126" t="str">
        <f t="shared" si="89"/>
        <v/>
      </c>
      <c r="BI126">
        <f t="shared" si="85"/>
        <v>0</v>
      </c>
      <c r="BJ126" s="25" t="str">
        <f t="shared" si="71"/>
        <v/>
      </c>
    </row>
    <row r="127" spans="1:62">
      <c r="A127" s="1">
        <v>42688</v>
      </c>
      <c r="B127" s="41">
        <f t="shared" si="72"/>
        <v>1</v>
      </c>
      <c r="C127">
        <v>3187.71</v>
      </c>
      <c r="D127">
        <v>3188.51</v>
      </c>
      <c r="E127">
        <v>3192.89</v>
      </c>
      <c r="F127">
        <v>3198.21</v>
      </c>
      <c r="G127">
        <v>3207.12</v>
      </c>
      <c r="H127">
        <v>3221.46</v>
      </c>
      <c r="I127">
        <v>3186.79</v>
      </c>
      <c r="J127">
        <v>1112</v>
      </c>
      <c r="K127">
        <v>931</v>
      </c>
      <c r="L127">
        <v>3207</v>
      </c>
      <c r="M127">
        <v>3211.31</v>
      </c>
      <c r="N127">
        <v>3210.37</v>
      </c>
      <c r="O127">
        <v>3217.65</v>
      </c>
      <c r="P127">
        <v>3192.18</v>
      </c>
      <c r="Q127" s="39">
        <v>1330</v>
      </c>
      <c r="R127" s="39">
        <v>1417</v>
      </c>
      <c r="S127">
        <f t="shared" si="93"/>
        <v>3116.4185000000007</v>
      </c>
      <c r="T127" t="str">
        <f t="shared" si="98"/>
        <v>牛</v>
      </c>
      <c r="U127">
        <f t="shared" si="96"/>
        <v>3221.46</v>
      </c>
      <c r="V127">
        <f t="shared" si="97"/>
        <v>3186.79</v>
      </c>
      <c r="W127" s="40">
        <f t="shared" si="73"/>
        <v>1.082053236821314E-2</v>
      </c>
      <c r="X127">
        <f t="shared" si="94"/>
        <v>1112</v>
      </c>
      <c r="Y127">
        <f t="shared" si="95"/>
        <v>931</v>
      </c>
      <c r="Z127" s="25">
        <f t="shared" si="52"/>
        <v>1.087614619899554E-2</v>
      </c>
      <c r="AA127" s="25">
        <f t="shared" si="74"/>
        <v>-2.6097528029250718E-3</v>
      </c>
      <c r="AB127" s="25">
        <f t="shared" si="75"/>
        <v>-3.4484776463886689E-3</v>
      </c>
      <c r="AC127" s="25">
        <f t="shared" si="76"/>
        <v>7.3720547218244122E-3</v>
      </c>
      <c r="AD127" s="25">
        <f t="shared" si="77"/>
        <v>1.0531882276005777E-2</v>
      </c>
      <c r="AE127" s="25">
        <f t="shared" si="78"/>
        <v>-2.8865009220729242E-4</v>
      </c>
      <c r="AF127" s="25">
        <f t="shared" si="53"/>
        <v>7.0834046296171472E-3</v>
      </c>
      <c r="AG127" s="25">
        <f t="shared" si="79"/>
        <v>4.4736518266920433E-3</v>
      </c>
      <c r="AH127" s="25">
        <f t="shared" si="54"/>
        <v>2.5093237190623084E-4</v>
      </c>
      <c r="AI127" s="25">
        <f t="shared" si="55"/>
        <v>1.6236721117158888E-3</v>
      </c>
      <c r="AJ127" s="25">
        <f t="shared" si="56"/>
        <v>3.2884876297792887E-3</v>
      </c>
      <c r="AK127" s="25">
        <f t="shared" si="57"/>
        <v>6.0705474914392798E-3</v>
      </c>
      <c r="AL127" s="25">
        <f t="shared" si="58"/>
        <v>1.082053236821314E-2</v>
      </c>
      <c r="AM127" s="25">
        <f t="shared" si="59"/>
        <v>7.9472104729897113E-3</v>
      </c>
      <c r="AN127" s="25">
        <f t="shared" si="60"/>
        <v>-3.7417447760241507E-5</v>
      </c>
      <c r="AO127" s="40">
        <f t="shared" si="80"/>
        <v>2.6535910008655059E-2</v>
      </c>
      <c r="AP127" s="40">
        <f t="shared" si="81"/>
        <v>0.26680126910873897</v>
      </c>
      <c r="AQ127" s="25">
        <f t="shared" si="61"/>
        <v>1.3430328693510522E-3</v>
      </c>
      <c r="AR127" s="25">
        <f t="shared" si="62"/>
        <v>1.050274585938149E-3</v>
      </c>
      <c r="AS127" s="25">
        <f t="shared" si="63"/>
        <v>7.0834046296171472E-3</v>
      </c>
      <c r="AT127" s="28">
        <f t="shared" si="64"/>
        <v>0.58638592443033988</v>
      </c>
      <c r="AU127" s="28">
        <f t="shared" si="65"/>
        <v>0.71417353749508727</v>
      </c>
      <c r="AV127" s="40">
        <f t="shared" si="66"/>
        <v>0.68012691087395094</v>
      </c>
      <c r="AW127" s="25">
        <f t="shared" si="67"/>
        <v>7.0834046296171472E-3</v>
      </c>
      <c r="AX127" s="28">
        <f t="shared" si="68"/>
        <v>9.7202192096910403E-2</v>
      </c>
      <c r="AY127" s="25">
        <f t="shared" si="69"/>
        <v>6.3591975836466358E-3</v>
      </c>
      <c r="AZ127" s="25">
        <f t="shared" si="70"/>
        <v>5.6821263218613839E-3</v>
      </c>
      <c r="BA127" s="25">
        <f t="shared" si="86"/>
        <v>0.81728933733297282</v>
      </c>
      <c r="BB127" s="25">
        <f t="shared" si="87"/>
        <v>1.7348991439992642E-3</v>
      </c>
      <c r="BC127" s="25">
        <f t="shared" si="88"/>
        <v>8.3702479436930689E-3</v>
      </c>
      <c r="BD127" s="39">
        <f t="shared" si="82"/>
        <v>0</v>
      </c>
      <c r="BF127" t="str">
        <f t="shared" si="83"/>
        <v/>
      </c>
      <c r="BG127" t="str">
        <f t="shared" si="84"/>
        <v/>
      </c>
      <c r="BH127" t="str">
        <f t="shared" si="89"/>
        <v/>
      </c>
      <c r="BI127" t="str">
        <f t="shared" si="85"/>
        <v/>
      </c>
      <c r="BJ127" s="25" t="str">
        <f t="shared" si="71"/>
        <v/>
      </c>
    </row>
    <row r="128" spans="1:62">
      <c r="A128" s="1">
        <v>42689</v>
      </c>
      <c r="B128" s="41">
        <f t="shared" si="72"/>
        <v>2</v>
      </c>
      <c r="C128">
        <v>3209.95</v>
      </c>
      <c r="D128">
        <v>3209.95</v>
      </c>
      <c r="E128">
        <v>3207.57</v>
      </c>
      <c r="F128">
        <v>3207.07</v>
      </c>
      <c r="G128">
        <v>3201.74</v>
      </c>
      <c r="H128">
        <v>3214.29</v>
      </c>
      <c r="I128">
        <v>3198.98</v>
      </c>
      <c r="J128">
        <v>948</v>
      </c>
      <c r="K128">
        <v>1032</v>
      </c>
      <c r="L128">
        <v>3202.25</v>
      </c>
      <c r="M128">
        <v>3204.81</v>
      </c>
      <c r="N128">
        <v>3206.99</v>
      </c>
      <c r="O128">
        <v>3209.11</v>
      </c>
      <c r="P128">
        <v>3195.03</v>
      </c>
      <c r="Q128" s="39">
        <v>1325</v>
      </c>
      <c r="R128" s="39">
        <v>1354</v>
      </c>
      <c r="S128">
        <f t="shared" si="93"/>
        <v>3124.8785000000007</v>
      </c>
      <c r="T128" t="str">
        <f t="shared" si="98"/>
        <v>牛</v>
      </c>
      <c r="U128">
        <f t="shared" si="96"/>
        <v>3214.29</v>
      </c>
      <c r="V128">
        <f t="shared" si="97"/>
        <v>3195.03</v>
      </c>
      <c r="W128" s="40">
        <f t="shared" si="73"/>
        <v>6.0100160307286236E-3</v>
      </c>
      <c r="X128">
        <f t="shared" si="94"/>
        <v>948</v>
      </c>
      <c r="Y128">
        <f t="shared" si="95"/>
        <v>1354</v>
      </c>
      <c r="Z128" s="25">
        <f t="shared" si="52"/>
        <v>6.0000934593996058E-3</v>
      </c>
      <c r="AA128" s="25">
        <f t="shared" si="74"/>
        <v>-1.3083460033117057E-4</v>
      </c>
      <c r="AB128" s="25">
        <f t="shared" si="75"/>
        <v>-2.2736909603327704E-3</v>
      </c>
      <c r="AC128" s="25">
        <f t="shared" si="76"/>
        <v>3.7363250703958475E-3</v>
      </c>
      <c r="AD128" s="25">
        <f t="shared" si="77"/>
        <v>1.3511327908808347E-3</v>
      </c>
      <c r="AE128" s="25">
        <f t="shared" si="78"/>
        <v>-4.6588832398476911E-3</v>
      </c>
      <c r="AF128" s="25">
        <f t="shared" si="53"/>
        <v>-9.2255816945195038E-4</v>
      </c>
      <c r="AG128" s="25">
        <f t="shared" si="79"/>
        <v>-1.0533927697831016E-3</v>
      </c>
      <c r="AH128" s="25">
        <f t="shared" si="54"/>
        <v>0</v>
      </c>
      <c r="AI128" s="25">
        <f t="shared" si="55"/>
        <v>-7.4171957675625187E-4</v>
      </c>
      <c r="AJ128" s="25">
        <f t="shared" si="56"/>
        <v>-8.9761297093348845E-4</v>
      </c>
      <c r="AK128" s="25">
        <f t="shared" si="57"/>
        <v>-2.5609486694079479E-3</v>
      </c>
      <c r="AL128" s="25">
        <f t="shared" si="58"/>
        <v>4.7744844934037032E-3</v>
      </c>
      <c r="AM128" s="25">
        <f t="shared" si="59"/>
        <v>4.3971626749068479E-3</v>
      </c>
      <c r="AN128" s="25">
        <f t="shared" si="60"/>
        <v>1.5927570189161127E-4</v>
      </c>
      <c r="AO128" s="40">
        <f t="shared" si="80"/>
        <v>0.71652514696275893</v>
      </c>
      <c r="AP128" s="40">
        <f t="shared" si="81"/>
        <v>0.74395819725668932</v>
      </c>
      <c r="AQ128" s="25">
        <f t="shared" si="61"/>
        <v>7.9911851496080894E-4</v>
      </c>
      <c r="AR128" s="25">
        <f t="shared" si="62"/>
        <v>1.4791147980643062E-3</v>
      </c>
      <c r="AS128" s="25">
        <f t="shared" si="63"/>
        <v>-9.2255816945195038E-4</v>
      </c>
      <c r="AT128" s="28">
        <f t="shared" si="64"/>
        <v>0.18027433050292446</v>
      </c>
      <c r="AU128" s="28">
        <f t="shared" si="65"/>
        <v>0.84943181818179281</v>
      </c>
      <c r="AV128" s="40">
        <f t="shared" si="66"/>
        <v>0.62097611630320504</v>
      </c>
      <c r="AW128" s="25">
        <f t="shared" si="67"/>
        <v>-9.2255816945195038E-4</v>
      </c>
      <c r="AX128" s="28">
        <f t="shared" si="68"/>
        <v>0.24610591900310697</v>
      </c>
      <c r="AY128" s="25">
        <f t="shared" si="69"/>
        <v>8.6240303311496951E-4</v>
      </c>
      <c r="AZ128" s="25">
        <f t="shared" si="70"/>
        <v>3.7363250703958475E-3</v>
      </c>
      <c r="BA128" s="25">
        <f t="shared" si="86"/>
        <v>0.68012691087395094</v>
      </c>
      <c r="BB128" s="25">
        <f t="shared" si="87"/>
        <v>1.050274585938149E-3</v>
      </c>
      <c r="BC128" s="25">
        <f t="shared" si="88"/>
        <v>7.0834046296171472E-3</v>
      </c>
      <c r="BD128" s="39">
        <f t="shared" si="82"/>
        <v>0</v>
      </c>
      <c r="BF128">
        <f t="shared" si="83"/>
        <v>0</v>
      </c>
      <c r="BG128" t="str">
        <f t="shared" si="84"/>
        <v/>
      </c>
      <c r="BH128" t="str">
        <f t="shared" si="89"/>
        <v/>
      </c>
      <c r="BI128" t="str">
        <f t="shared" si="85"/>
        <v/>
      </c>
      <c r="BJ128" s="25" t="str">
        <f t="shared" si="71"/>
        <v/>
      </c>
    </row>
    <row r="129" spans="1:62">
      <c r="A129" s="1">
        <v>42690</v>
      </c>
      <c r="B129" s="41">
        <f t="shared" si="72"/>
        <v>3</v>
      </c>
      <c r="C129">
        <v>3208.5</v>
      </c>
      <c r="D129">
        <v>3209.55</v>
      </c>
      <c r="E129">
        <v>3205.27</v>
      </c>
      <c r="F129">
        <v>3206.43</v>
      </c>
      <c r="G129">
        <v>3202.61</v>
      </c>
      <c r="H129">
        <v>3210.89</v>
      </c>
      <c r="I129">
        <v>3195.41</v>
      </c>
      <c r="J129">
        <v>931</v>
      </c>
      <c r="K129">
        <v>1022</v>
      </c>
      <c r="L129">
        <v>3202.61</v>
      </c>
      <c r="M129">
        <v>3201.64</v>
      </c>
      <c r="N129">
        <v>3205.06</v>
      </c>
      <c r="O129">
        <v>3209.38</v>
      </c>
      <c r="P129">
        <v>3198.72</v>
      </c>
      <c r="Q129" s="39">
        <v>1439</v>
      </c>
      <c r="R129" s="39">
        <v>1340</v>
      </c>
      <c r="S129">
        <f t="shared" si="93"/>
        <v>3131.0340000000006</v>
      </c>
      <c r="T129" t="str">
        <f t="shared" si="98"/>
        <v>牛</v>
      </c>
      <c r="U129">
        <f t="shared" si="96"/>
        <v>3210.89</v>
      </c>
      <c r="V129">
        <f t="shared" si="97"/>
        <v>3195.41</v>
      </c>
      <c r="W129" s="40">
        <f t="shared" si="73"/>
        <v>4.8327521747577326E-3</v>
      </c>
      <c r="X129">
        <f t="shared" si="94"/>
        <v>931</v>
      </c>
      <c r="Y129">
        <f t="shared" si="95"/>
        <v>1022</v>
      </c>
      <c r="Z129" s="25">
        <f t="shared" si="52"/>
        <v>4.8246844319775649E-3</v>
      </c>
      <c r="AA129" s="25">
        <f t="shared" si="74"/>
        <v>4.7073568126024658E-4</v>
      </c>
      <c r="AB129" s="25">
        <f t="shared" si="75"/>
        <v>-1.8173463336168736E-3</v>
      </c>
      <c r="AC129" s="25">
        <f t="shared" si="76"/>
        <v>3.015405841140832E-3</v>
      </c>
      <c r="AD129" s="25">
        <f t="shared" si="77"/>
        <v>7.4461907141623877E-4</v>
      </c>
      <c r="AE129" s="25">
        <f t="shared" si="78"/>
        <v>-4.088133103341449E-3</v>
      </c>
      <c r="AF129" s="25">
        <f t="shared" si="53"/>
        <v>-1.0727272622006432E-3</v>
      </c>
      <c r="AG129" s="25">
        <f t="shared" si="79"/>
        <v>-6.0199158094055983E-4</v>
      </c>
      <c r="AH129" s="25">
        <f t="shared" si="54"/>
        <v>3.2720219049968082E-4</v>
      </c>
      <c r="AI129" s="25">
        <f t="shared" si="55"/>
        <v>-1.0072080143381911E-3</v>
      </c>
      <c r="AJ129" s="25">
        <f t="shared" si="56"/>
        <v>-6.4536949642375282E-4</v>
      </c>
      <c r="AK129" s="25">
        <f t="shared" si="57"/>
        <v>-1.8374358440696324E-3</v>
      </c>
      <c r="AL129" s="25">
        <f t="shared" si="58"/>
        <v>4.8327521747577326E-3</v>
      </c>
      <c r="AM129" s="25">
        <f t="shared" si="59"/>
        <v>3.3270422849665327E-3</v>
      </c>
      <c r="AN129" s="25">
        <f t="shared" si="60"/>
        <v>0</v>
      </c>
      <c r="AO129" s="40">
        <f t="shared" si="80"/>
        <v>0.84560723514212732</v>
      </c>
      <c r="AP129" s="40">
        <f t="shared" si="81"/>
        <v>0.74806201550387041</v>
      </c>
      <c r="AQ129" s="25">
        <f t="shared" si="61"/>
        <v>-3.029238419542127E-4</v>
      </c>
      <c r="AR129" s="25">
        <f t="shared" si="62"/>
        <v>7.6470858186905013E-4</v>
      </c>
      <c r="AS129" s="25">
        <f t="shared" si="63"/>
        <v>-1.0727272622006432E-3</v>
      </c>
      <c r="AT129" s="28">
        <f t="shared" si="64"/>
        <v>0.46511627906978453</v>
      </c>
      <c r="AU129" s="28">
        <f t="shared" si="65"/>
        <v>0.59474671669793255</v>
      </c>
      <c r="AV129" s="40">
        <f t="shared" si="66"/>
        <v>0.62338501291990178</v>
      </c>
      <c r="AW129" s="25">
        <f t="shared" si="67"/>
        <v>-1.0727272622006432E-3</v>
      </c>
      <c r="AX129" s="28">
        <f t="shared" si="68"/>
        <v>0.15826873385011725</v>
      </c>
      <c r="AY129" s="25">
        <f t="shared" si="69"/>
        <v>2.2506972592717983E-3</v>
      </c>
      <c r="AZ129" s="25">
        <f t="shared" si="70"/>
        <v>1.9800811618911891E-3</v>
      </c>
      <c r="BA129" s="25">
        <f t="shared" si="86"/>
        <v>0.62097611630320504</v>
      </c>
      <c r="BB129" s="25">
        <f t="shared" si="87"/>
        <v>1.4791147980643062E-3</v>
      </c>
      <c r="BC129" s="25">
        <f t="shared" si="88"/>
        <v>-9.2255816945195038E-4</v>
      </c>
      <c r="BD129" s="39">
        <f t="shared" si="82"/>
        <v>0</v>
      </c>
      <c r="BF129" t="str">
        <f t="shared" si="83"/>
        <v/>
      </c>
      <c r="BG129">
        <f t="shared" si="84"/>
        <v>0.5</v>
      </c>
      <c r="BH129" t="str">
        <f t="shared" si="89"/>
        <v/>
      </c>
      <c r="BI129" t="str">
        <f t="shared" si="85"/>
        <v/>
      </c>
      <c r="BJ129" s="25">
        <f t="shared" si="71"/>
        <v>3.8235429093452507E-4</v>
      </c>
    </row>
    <row r="130" spans="1:62">
      <c r="A130" s="1">
        <v>42691</v>
      </c>
      <c r="B130" s="41">
        <f t="shared" si="72"/>
        <v>4</v>
      </c>
      <c r="C130">
        <v>3198.5</v>
      </c>
      <c r="D130">
        <v>3195.48</v>
      </c>
      <c r="E130">
        <v>3193.12</v>
      </c>
      <c r="F130">
        <v>3192.02</v>
      </c>
      <c r="G130">
        <v>3195.26</v>
      </c>
      <c r="H130">
        <v>3199.88</v>
      </c>
      <c r="I130">
        <v>3187.21</v>
      </c>
      <c r="J130">
        <v>956</v>
      </c>
      <c r="K130">
        <v>1110</v>
      </c>
      <c r="L130">
        <v>3195.26</v>
      </c>
      <c r="M130">
        <v>3193.57</v>
      </c>
      <c r="N130">
        <v>3208.45</v>
      </c>
      <c r="O130">
        <v>3211.05</v>
      </c>
      <c r="P130">
        <v>3192.85</v>
      </c>
      <c r="Q130" s="39">
        <v>1424</v>
      </c>
      <c r="R130" s="39">
        <v>1357</v>
      </c>
      <c r="S130">
        <f t="shared" si="93"/>
        <v>3137.0510000000004</v>
      </c>
      <c r="T130" t="str">
        <f t="shared" si="98"/>
        <v>牛</v>
      </c>
      <c r="U130">
        <f t="shared" si="96"/>
        <v>3211.05</v>
      </c>
      <c r="V130">
        <f t="shared" si="97"/>
        <v>3187.21</v>
      </c>
      <c r="W130" s="40">
        <f t="shared" si="73"/>
        <v>7.4520605057833353E-3</v>
      </c>
      <c r="X130">
        <f t="shared" si="94"/>
        <v>1424</v>
      </c>
      <c r="Y130">
        <f t="shared" si="95"/>
        <v>1110</v>
      </c>
      <c r="Z130" s="25">
        <f t="shared" si="52"/>
        <v>7.453493825230622E-3</v>
      </c>
      <c r="AA130" s="25">
        <f t="shared" si="74"/>
        <v>-2.0488610381770179E-3</v>
      </c>
      <c r="AB130" s="25">
        <f t="shared" si="75"/>
        <v>-8.1003197824335211E-4</v>
      </c>
      <c r="AC130" s="25">
        <f t="shared" si="76"/>
        <v>6.6420285275399634E-3</v>
      </c>
      <c r="AD130" s="25">
        <f t="shared" si="77"/>
        <v>3.916036551148994E-3</v>
      </c>
      <c r="AE130" s="25">
        <f t="shared" si="78"/>
        <v>-3.5360239546345352E-3</v>
      </c>
      <c r="AF130" s="25">
        <f t="shared" si="53"/>
        <v>3.1060045729054925E-3</v>
      </c>
      <c r="AG130" s="25">
        <f t="shared" si="79"/>
        <v>1.0571435347284802E-3</v>
      </c>
      <c r="AH130" s="25">
        <f t="shared" si="54"/>
        <v>-9.4463862088173484E-4</v>
      </c>
      <c r="AI130" s="25">
        <f t="shared" si="55"/>
        <v>-1.6834546705171783E-3</v>
      </c>
      <c r="AJ130" s="25">
        <f t="shared" si="56"/>
        <v>-2.0280046759617791E-3</v>
      </c>
      <c r="AK130" s="25">
        <f t="shared" si="57"/>
        <v>-1.0134882376981629E-3</v>
      </c>
      <c r="AL130" s="25">
        <f t="shared" si="58"/>
        <v>3.9673831491175019E-3</v>
      </c>
      <c r="AM130" s="25">
        <f t="shared" si="59"/>
        <v>5.6840515939072774E-3</v>
      </c>
      <c r="AN130" s="25">
        <f t="shared" si="60"/>
        <v>0</v>
      </c>
      <c r="AO130" s="40">
        <f t="shared" si="80"/>
        <v>0.89108129439620354</v>
      </c>
      <c r="AP130" s="40">
        <f t="shared" si="81"/>
        <v>1.4088397790055096</v>
      </c>
      <c r="AQ130" s="25">
        <f t="shared" si="61"/>
        <v>-5.2904836704631918E-4</v>
      </c>
      <c r="AR130" s="25">
        <f t="shared" si="62"/>
        <v>4.1194928106037592E-3</v>
      </c>
      <c r="AS130" s="25">
        <f t="shared" si="63"/>
        <v>3.1060045729054925E-3</v>
      </c>
      <c r="AT130" s="28">
        <f t="shared" si="64"/>
        <v>0.63535911602211015</v>
      </c>
      <c r="AU130" s="28">
        <f t="shared" si="65"/>
        <v>0.85714285714283933</v>
      </c>
      <c r="AV130" s="40">
        <f t="shared" si="66"/>
        <v>0.89093959731542161</v>
      </c>
      <c r="AW130" s="25">
        <f t="shared" si="67"/>
        <v>3.1060045729054925E-3</v>
      </c>
      <c r="AX130" s="28">
        <f t="shared" si="68"/>
        <v>0.55327181208051679</v>
      </c>
      <c r="AY130" s="25">
        <f t="shared" si="69"/>
        <v>2.5225357169363417E-3</v>
      </c>
      <c r="AZ130" s="25">
        <f t="shared" si="70"/>
        <v>4.8740196156639498E-3</v>
      </c>
      <c r="BA130" s="25">
        <f t="shared" si="86"/>
        <v>0.62338501291990178</v>
      </c>
      <c r="BB130" s="25">
        <f t="shared" si="87"/>
        <v>7.6470858186905013E-4</v>
      </c>
      <c r="BC130" s="25">
        <f t="shared" si="88"/>
        <v>-1.0727272622006432E-3</v>
      </c>
      <c r="BD130" s="39">
        <f t="shared" si="82"/>
        <v>0</v>
      </c>
      <c r="BF130" t="str">
        <f t="shared" si="83"/>
        <v/>
      </c>
      <c r="BG130" t="str">
        <f t="shared" si="84"/>
        <v/>
      </c>
      <c r="BH130">
        <f t="shared" si="89"/>
        <v>0</v>
      </c>
      <c r="BI130" t="str">
        <f t="shared" si="85"/>
        <v/>
      </c>
      <c r="BJ130" s="25" t="str">
        <f t="shared" si="71"/>
        <v/>
      </c>
    </row>
    <row r="131" spans="1:62">
      <c r="A131" s="1">
        <v>42692</v>
      </c>
      <c r="B131" s="41">
        <f t="shared" si="72"/>
        <v>5</v>
      </c>
      <c r="C131">
        <v>3207.19</v>
      </c>
      <c r="D131">
        <v>3206.74</v>
      </c>
      <c r="E131">
        <v>3204.28</v>
      </c>
      <c r="F131">
        <v>3024.15</v>
      </c>
      <c r="G131">
        <v>3200.5</v>
      </c>
      <c r="H131">
        <v>3212.39</v>
      </c>
      <c r="I131">
        <v>3198.57</v>
      </c>
      <c r="J131">
        <v>1005</v>
      </c>
      <c r="K131">
        <v>948</v>
      </c>
      <c r="L131">
        <v>3200.78</v>
      </c>
      <c r="M131">
        <v>3201.39</v>
      </c>
      <c r="N131">
        <v>3192.85</v>
      </c>
      <c r="O131">
        <v>3203.97</v>
      </c>
      <c r="P131">
        <v>3187.5</v>
      </c>
      <c r="Q131" s="39">
        <v>1338</v>
      </c>
      <c r="R131" s="39">
        <v>1453</v>
      </c>
      <c r="S131">
        <f t="shared" si="93"/>
        <v>3143.2505000000001</v>
      </c>
      <c r="T131" t="str">
        <f t="shared" si="98"/>
        <v>牛</v>
      </c>
      <c r="U131">
        <f t="shared" si="96"/>
        <v>3212.39</v>
      </c>
      <c r="V131">
        <f t="shared" si="97"/>
        <v>3187.5</v>
      </c>
      <c r="W131" s="40">
        <f t="shared" si="73"/>
        <v>7.7782979054125782E-3</v>
      </c>
      <c r="X131">
        <f t="shared" si="94"/>
        <v>1005</v>
      </c>
      <c r="Y131">
        <f t="shared" si="95"/>
        <v>1453</v>
      </c>
      <c r="Z131" s="25">
        <f t="shared" si="52"/>
        <v>7.7606877048132083E-3</v>
      </c>
      <c r="AA131" s="25">
        <f t="shared" si="74"/>
        <v>-3.9279012419635433E-4</v>
      </c>
      <c r="AB131" s="25">
        <f t="shared" si="75"/>
        <v>-6.1012735246603837E-3</v>
      </c>
      <c r="AC131" s="25">
        <f t="shared" si="76"/>
        <v>1.6770243807523453E-3</v>
      </c>
      <c r="AD131" s="25">
        <f t="shared" si="77"/>
        <v>1.6200440331925971E-3</v>
      </c>
      <c r="AE131" s="25">
        <f t="shared" si="78"/>
        <v>-6.158253872219889E-3</v>
      </c>
      <c r="AF131" s="25">
        <f t="shared" si="53"/>
        <v>-4.4812294914676979E-3</v>
      </c>
      <c r="AG131" s="25">
        <f t="shared" si="79"/>
        <v>-4.8740196156639905E-3</v>
      </c>
      <c r="AH131" s="25">
        <f t="shared" si="54"/>
        <v>-1.4031958588218391E-4</v>
      </c>
      <c r="AI131" s="25">
        <f t="shared" si="55"/>
        <v>-9.0774820745368433E-4</v>
      </c>
      <c r="AJ131" s="25">
        <f t="shared" si="56"/>
        <v>-5.8765104095071498E-2</v>
      </c>
      <c r="AK131" s="25">
        <f t="shared" si="57"/>
        <v>-2.0881167568434561E-3</v>
      </c>
      <c r="AL131" s="25">
        <f t="shared" si="58"/>
        <v>4.3113734626654861E-3</v>
      </c>
      <c r="AM131" s="25">
        <f t="shared" si="59"/>
        <v>5.1537553818520668E-3</v>
      </c>
      <c r="AN131" s="25">
        <f t="shared" si="60"/>
        <v>8.7482503555096438E-5</v>
      </c>
      <c r="AO131" s="40">
        <f t="shared" si="80"/>
        <v>0.62373371924747267</v>
      </c>
      <c r="AP131" s="40">
        <f t="shared" si="81"/>
        <v>0.71490593342980191</v>
      </c>
      <c r="AQ131" s="25">
        <f t="shared" si="61"/>
        <v>1.9056038869506677E-4</v>
      </c>
      <c r="AR131" s="25">
        <f t="shared" si="62"/>
        <v>-2.4805952381794037E-3</v>
      </c>
      <c r="AS131" s="25">
        <f t="shared" si="63"/>
        <v>-4.4812294914676979E-3</v>
      </c>
      <c r="AT131" s="28">
        <f t="shared" si="64"/>
        <v>0.13965267727929645</v>
      </c>
      <c r="AU131" s="28">
        <f t="shared" si="65"/>
        <v>0.32483302975106099</v>
      </c>
      <c r="AV131" s="40">
        <f t="shared" si="66"/>
        <v>0.21494576134993718</v>
      </c>
      <c r="AW131" s="25">
        <f t="shared" si="67"/>
        <v>-4.4812294914676979E-3</v>
      </c>
      <c r="AX131" s="28">
        <f t="shared" si="68"/>
        <v>-0.31860184813179315</v>
      </c>
      <c r="AY131" s="25">
        <f t="shared" si="69"/>
        <v>6.0321267262944856E-4</v>
      </c>
      <c r="AZ131" s="25">
        <f t="shared" si="70"/>
        <v>1.6770243807523453E-3</v>
      </c>
      <c r="BA131" s="25">
        <f t="shared" si="86"/>
        <v>0.89093959731542161</v>
      </c>
      <c r="BB131" s="25">
        <f t="shared" si="87"/>
        <v>4.1194928106037592E-3</v>
      </c>
      <c r="BC131" s="25">
        <f t="shared" si="88"/>
        <v>3.1060045729054925E-3</v>
      </c>
      <c r="BD131" s="39">
        <f t="shared" si="82"/>
        <v>0</v>
      </c>
      <c r="BF131" t="str">
        <f t="shared" si="83"/>
        <v/>
      </c>
      <c r="BG131" t="str">
        <f t="shared" si="84"/>
        <v/>
      </c>
      <c r="BH131" t="str">
        <f t="shared" si="89"/>
        <v/>
      </c>
      <c r="BI131">
        <f t="shared" si="85"/>
        <v>0.5</v>
      </c>
      <c r="BJ131" s="25">
        <f t="shared" si="71"/>
        <v>-1.2402976190897018E-3</v>
      </c>
    </row>
    <row r="132" spans="1:62">
      <c r="A132" s="1">
        <v>42695</v>
      </c>
      <c r="B132" s="41">
        <f t="shared" si="72"/>
        <v>1</v>
      </c>
      <c r="C132">
        <v>3188.5</v>
      </c>
      <c r="D132">
        <v>3189.53</v>
      </c>
      <c r="E132">
        <v>3193.94</v>
      </c>
      <c r="F132">
        <v>3198.36</v>
      </c>
      <c r="G132">
        <v>3220.27</v>
      </c>
      <c r="H132">
        <v>3229.76</v>
      </c>
      <c r="I132">
        <v>3188.28</v>
      </c>
      <c r="J132">
        <v>1101</v>
      </c>
      <c r="K132">
        <v>931</v>
      </c>
      <c r="L132">
        <v>3220.44</v>
      </c>
      <c r="M132">
        <v>3217.68</v>
      </c>
      <c r="N132">
        <v>3218.15</v>
      </c>
      <c r="O132">
        <v>3222</v>
      </c>
      <c r="P132">
        <v>3204.67</v>
      </c>
      <c r="Q132" s="39">
        <v>1302</v>
      </c>
      <c r="R132" s="39">
        <v>1420</v>
      </c>
      <c r="S132">
        <f t="shared" si="93"/>
        <v>3148.3459999999995</v>
      </c>
      <c r="T132" t="str">
        <f t="shared" si="98"/>
        <v>牛</v>
      </c>
      <c r="U132">
        <f t="shared" si="96"/>
        <v>3229.76</v>
      </c>
      <c r="V132">
        <f t="shared" si="97"/>
        <v>3188.28</v>
      </c>
      <c r="W132" s="40">
        <f t="shared" si="73"/>
        <v>1.2926244637061093E-2</v>
      </c>
      <c r="X132">
        <f t="shared" si="94"/>
        <v>1101</v>
      </c>
      <c r="Y132">
        <f t="shared" si="95"/>
        <v>931</v>
      </c>
      <c r="Z132" s="25">
        <f t="shared" si="52"/>
        <v>1.3009251999372751E-2</v>
      </c>
      <c r="AA132" s="25">
        <f t="shared" si="74"/>
        <v>-1.3633480921075374E-3</v>
      </c>
      <c r="AB132" s="25">
        <f t="shared" si="75"/>
        <v>-3.6011707815259151E-3</v>
      </c>
      <c r="AC132" s="25">
        <f t="shared" si="76"/>
        <v>9.3250738555350609E-3</v>
      </c>
      <c r="AD132" s="25">
        <f t="shared" si="77"/>
        <v>1.2857244295168335E-2</v>
      </c>
      <c r="AE132" s="25">
        <f t="shared" si="78"/>
        <v>-6.9000341892628286E-5</v>
      </c>
      <c r="AF132" s="25">
        <f t="shared" si="53"/>
        <v>9.2560735136424845E-3</v>
      </c>
      <c r="AG132" s="25">
        <f t="shared" si="79"/>
        <v>7.8927254215350184E-3</v>
      </c>
      <c r="AH132" s="25">
        <f t="shared" si="54"/>
        <v>3.2298374543691298E-4</v>
      </c>
      <c r="AI132" s="25">
        <f t="shared" si="55"/>
        <v>1.7046776208950595E-3</v>
      </c>
      <c r="AJ132" s="25">
        <f t="shared" si="56"/>
        <v>3.087591659479048E-3</v>
      </c>
      <c r="AK132" s="25">
        <f t="shared" si="57"/>
        <v>9.9146201995119268E-3</v>
      </c>
      <c r="AL132" s="25">
        <f t="shared" si="58"/>
        <v>1.2926244637061093E-2</v>
      </c>
      <c r="AM132" s="25">
        <f t="shared" si="59"/>
        <v>5.3931638018826448E-3</v>
      </c>
      <c r="AN132" s="25">
        <f t="shared" si="60"/>
        <v>5.2789211139538618E-5</v>
      </c>
      <c r="AO132" s="40">
        <f t="shared" si="80"/>
        <v>5.30376084859691E-3</v>
      </c>
      <c r="AP132" s="40">
        <f t="shared" si="81"/>
        <v>0.11017357762776536</v>
      </c>
      <c r="AQ132" s="25">
        <f t="shared" si="61"/>
        <v>-8.5739320456234744E-4</v>
      </c>
      <c r="AR132" s="25">
        <f t="shared" si="62"/>
        <v>-7.1133589700891767E-4</v>
      </c>
      <c r="AS132" s="25">
        <f t="shared" si="63"/>
        <v>9.2560735136424845E-3</v>
      </c>
      <c r="AT132" s="28">
        <f t="shared" si="64"/>
        <v>0.77121504339440139</v>
      </c>
      <c r="AU132" s="28">
        <f t="shared" si="65"/>
        <v>0.77784189267167192</v>
      </c>
      <c r="AV132" s="40">
        <f t="shared" si="66"/>
        <v>0.72010607521696912</v>
      </c>
      <c r="AW132" s="25">
        <f t="shared" si="67"/>
        <v>9.2560735136424845E-3</v>
      </c>
      <c r="AX132" s="28">
        <f t="shared" si="68"/>
        <v>-5.5207328833171712E-2</v>
      </c>
      <c r="AY132" s="25">
        <f t="shared" si="69"/>
        <v>9.9836205414045639E-3</v>
      </c>
      <c r="AZ132" s="25">
        <f t="shared" si="70"/>
        <v>4.1975393339318866E-3</v>
      </c>
      <c r="BA132" s="25">
        <f t="shared" si="86"/>
        <v>0.21494576134993718</v>
      </c>
      <c r="BB132" s="25">
        <f t="shared" si="87"/>
        <v>-2.4805952381794037E-3</v>
      </c>
      <c r="BC132" s="25">
        <f t="shared" si="88"/>
        <v>-4.4812294914676979E-3</v>
      </c>
      <c r="BD132" s="39">
        <f t="shared" si="82"/>
        <v>1</v>
      </c>
      <c r="BF132" t="str">
        <f t="shared" si="83"/>
        <v/>
      </c>
      <c r="BG132" t="str">
        <f t="shared" si="84"/>
        <v/>
      </c>
      <c r="BH132" t="str">
        <f t="shared" si="89"/>
        <v/>
      </c>
      <c r="BI132" t="str">
        <f t="shared" si="85"/>
        <v/>
      </c>
      <c r="BJ132" s="25" t="str">
        <f t="shared" si="71"/>
        <v/>
      </c>
    </row>
    <row r="133" spans="1:62">
      <c r="A133" s="1">
        <v>42696</v>
      </c>
      <c r="B133" s="41">
        <f t="shared" si="72"/>
        <v>2</v>
      </c>
      <c r="C133">
        <v>3220.98</v>
      </c>
      <c r="D133">
        <v>3224.17</v>
      </c>
      <c r="E133">
        <v>3225.98</v>
      </c>
      <c r="F133">
        <v>3226.86</v>
      </c>
      <c r="G133">
        <v>3241.57</v>
      </c>
      <c r="H133">
        <v>3241.65</v>
      </c>
      <c r="I133">
        <v>3220.98</v>
      </c>
      <c r="J133">
        <v>1130</v>
      </c>
      <c r="K133">
        <v>931</v>
      </c>
      <c r="L133">
        <v>3241.31</v>
      </c>
      <c r="M133">
        <v>3244.71</v>
      </c>
      <c r="N133">
        <v>3248.35</v>
      </c>
      <c r="O133">
        <v>3249.68</v>
      </c>
      <c r="P133">
        <v>3237.51</v>
      </c>
      <c r="Q133" s="39">
        <v>1500</v>
      </c>
      <c r="R133" s="39">
        <v>1406</v>
      </c>
      <c r="S133">
        <f t="shared" si="93"/>
        <v>3152.8429999999998</v>
      </c>
      <c r="T133" t="str">
        <f t="shared" si="98"/>
        <v>牛</v>
      </c>
      <c r="U133">
        <f t="shared" si="96"/>
        <v>3249.68</v>
      </c>
      <c r="V133">
        <f t="shared" si="97"/>
        <v>3220.98</v>
      </c>
      <c r="W133" s="40">
        <f t="shared" ref="W133:W143" si="99">LN(U133/V133)</f>
        <v>8.8708688775299919E-3</v>
      </c>
      <c r="X133">
        <f t="shared" si="94"/>
        <v>1500</v>
      </c>
      <c r="Y133">
        <f t="shared" si="95"/>
        <v>931</v>
      </c>
      <c r="Z133" s="25">
        <f t="shared" si="52"/>
        <v>8.9103316381970131E-3</v>
      </c>
      <c r="AA133" s="25">
        <f t="shared" si="74"/>
        <v>8.7900079116737034E-4</v>
      </c>
      <c r="AB133" s="25">
        <f t="shared" si="75"/>
        <v>-4.0935484095102459E-4</v>
      </c>
      <c r="AC133" s="25">
        <f t="shared" si="76"/>
        <v>8.4615140365789741E-3</v>
      </c>
      <c r="AD133" s="25">
        <f t="shared" si="77"/>
        <v>8.8708688775299919E-3</v>
      </c>
      <c r="AE133" s="25">
        <f t="shared" si="78"/>
        <v>0</v>
      </c>
      <c r="AF133" s="25">
        <f t="shared" si="53"/>
        <v>8.4615140365789741E-3</v>
      </c>
      <c r="AG133" s="25">
        <f t="shared" si="79"/>
        <v>9.3405148277463084E-3</v>
      </c>
      <c r="AH133" s="25">
        <f t="shared" si="54"/>
        <v>9.8989170476610779E-4</v>
      </c>
      <c r="AI133" s="25">
        <f t="shared" si="55"/>
        <v>1.551118977777922E-3</v>
      </c>
      <c r="AJ133" s="25">
        <f t="shared" si="56"/>
        <v>1.8238671027756643E-3</v>
      </c>
      <c r="AK133" s="25">
        <f t="shared" si="57"/>
        <v>6.3721192623606929E-3</v>
      </c>
      <c r="AL133" s="25">
        <f t="shared" si="58"/>
        <v>6.3967983570094545E-3</v>
      </c>
      <c r="AM133" s="25">
        <f t="shared" si="59"/>
        <v>3.752014131554288E-3</v>
      </c>
      <c r="AN133" s="25">
        <f t="shared" si="60"/>
        <v>-8.0211264172546978E-5</v>
      </c>
      <c r="AO133" s="40">
        <f t="shared" si="80"/>
        <v>0</v>
      </c>
      <c r="AP133" s="40">
        <f t="shared" si="81"/>
        <v>-0.13691340106434047</v>
      </c>
      <c r="AQ133" s="25">
        <f t="shared" si="61"/>
        <v>1.0484088274253906E-3</v>
      </c>
      <c r="AR133" s="25">
        <f t="shared" si="62"/>
        <v>2.1696060383906909E-3</v>
      </c>
      <c r="AS133" s="25">
        <f t="shared" si="63"/>
        <v>8.4615140365789741E-3</v>
      </c>
      <c r="AT133" s="28">
        <f t="shared" si="64"/>
        <v>0.99612965650701857</v>
      </c>
      <c r="AU133" s="28">
        <f t="shared" si="65"/>
        <v>0.89071487263763605</v>
      </c>
      <c r="AV133" s="40">
        <f t="shared" si="66"/>
        <v>0.95365853658536814</v>
      </c>
      <c r="AW133" s="25">
        <f t="shared" si="67"/>
        <v>8.4615140365789741E-3</v>
      </c>
      <c r="AX133" s="28">
        <f t="shared" si="68"/>
        <v>0.24529616724738704</v>
      </c>
      <c r="AY133" s="25">
        <f t="shared" si="69"/>
        <v>6.3721192623606929E-3</v>
      </c>
      <c r="AZ133" s="25">
        <f t="shared" si="70"/>
        <v>3.3426592906034215E-3</v>
      </c>
      <c r="BA133" s="25">
        <f t="shared" si="86"/>
        <v>0.72010607521696912</v>
      </c>
      <c r="BB133" s="25">
        <f t="shared" si="87"/>
        <v>-7.1133589700891767E-4</v>
      </c>
      <c r="BC133" s="25">
        <f t="shared" si="88"/>
        <v>9.2560735136424845E-3</v>
      </c>
      <c r="BD133" s="39">
        <f t="shared" si="82"/>
        <v>1</v>
      </c>
      <c r="BF133">
        <f t="shared" si="83"/>
        <v>1</v>
      </c>
      <c r="BG133" t="str">
        <f t="shared" si="84"/>
        <v/>
      </c>
      <c r="BH133" t="str">
        <f t="shared" si="89"/>
        <v/>
      </c>
      <c r="BI133" t="str">
        <f t="shared" si="85"/>
        <v/>
      </c>
      <c r="BJ133" s="25">
        <f t="shared" si="71"/>
        <v>2.1696060383906909E-3</v>
      </c>
    </row>
    <row r="134" spans="1:62">
      <c r="A134" s="1">
        <v>42697</v>
      </c>
      <c r="B134" s="41">
        <f t="shared" si="72"/>
        <v>3</v>
      </c>
      <c r="C134">
        <v>3247.94</v>
      </c>
      <c r="D134">
        <v>3247.03</v>
      </c>
      <c r="E134">
        <v>3248.02</v>
      </c>
      <c r="F134">
        <v>3246.64</v>
      </c>
      <c r="G134">
        <v>3255.83</v>
      </c>
      <c r="H134">
        <v>3262.88</v>
      </c>
      <c r="I134">
        <v>3244.48</v>
      </c>
      <c r="J134">
        <v>1005</v>
      </c>
      <c r="K134">
        <v>939</v>
      </c>
      <c r="L134">
        <v>3256.33</v>
      </c>
      <c r="M134">
        <v>3254.97</v>
      </c>
      <c r="N134">
        <v>3241.14</v>
      </c>
      <c r="O134">
        <v>3257.09</v>
      </c>
      <c r="P134">
        <v>3231.59</v>
      </c>
      <c r="Q134" s="39">
        <v>1302</v>
      </c>
      <c r="R134" s="39">
        <v>1443</v>
      </c>
      <c r="S134">
        <f t="shared" si="93"/>
        <v>3158.6634999999997</v>
      </c>
      <c r="T134" t="str">
        <f t="shared" si="98"/>
        <v>牛</v>
      </c>
      <c r="U134">
        <f t="shared" si="96"/>
        <v>3262.88</v>
      </c>
      <c r="V134">
        <f t="shared" si="97"/>
        <v>3231.59</v>
      </c>
      <c r="W134" s="40">
        <f t="shared" si="99"/>
        <v>9.635964785652814E-3</v>
      </c>
      <c r="X134">
        <f t="shared" si="94"/>
        <v>1005</v>
      </c>
      <c r="Y134">
        <f t="shared" si="95"/>
        <v>1443</v>
      </c>
      <c r="Z134" s="25">
        <f t="shared" si="52"/>
        <v>9.6337986539160089E-3</v>
      </c>
      <c r="AA134" s="25">
        <f t="shared" si="74"/>
        <v>-1.2622589217670989E-4</v>
      </c>
      <c r="AB134" s="25">
        <f t="shared" si="75"/>
        <v>-6.6851211911570342E-3</v>
      </c>
      <c r="AC134" s="25">
        <f t="shared" si="76"/>
        <v>2.9508435944955442E-3</v>
      </c>
      <c r="AD134" s="25">
        <f t="shared" si="77"/>
        <v>4.5892917394987085E-3</v>
      </c>
      <c r="AE134" s="25">
        <f t="shared" si="78"/>
        <v>-5.0466730461541228E-3</v>
      </c>
      <c r="AF134" s="25">
        <f t="shared" si="53"/>
        <v>-2.0958294516584763E-3</v>
      </c>
      <c r="AG134" s="25">
        <f t="shared" si="79"/>
        <v>-2.2220553438351931E-3</v>
      </c>
      <c r="AH134" s="25">
        <f t="shared" si="54"/>
        <v>-2.8021684656102746E-4</v>
      </c>
      <c r="AI134" s="25">
        <f t="shared" si="55"/>
        <v>2.4630693540082948E-5</v>
      </c>
      <c r="AJ134" s="25">
        <f t="shared" si="56"/>
        <v>-4.0033382216014097E-4</v>
      </c>
      <c r="AK134" s="25">
        <f t="shared" si="57"/>
        <v>2.426286252623791E-3</v>
      </c>
      <c r="AL134" s="25">
        <f t="shared" si="58"/>
        <v>5.655150179822036E-3</v>
      </c>
      <c r="AM134" s="25">
        <f t="shared" si="59"/>
        <v>7.8598825269825708E-3</v>
      </c>
      <c r="AN134" s="25">
        <f t="shared" si="60"/>
        <v>1.5355888091883612E-4</v>
      </c>
      <c r="AO134" s="40">
        <f t="shared" si="80"/>
        <v>0.18804347826087062</v>
      </c>
      <c r="AP134" s="40">
        <f t="shared" si="81"/>
        <v>0.21032608695651478</v>
      </c>
      <c r="AQ134" s="25">
        <f t="shared" si="61"/>
        <v>-4.177353277462786E-4</v>
      </c>
      <c r="AR134" s="25">
        <f t="shared" si="62"/>
        <v>-4.6756745852010962E-3</v>
      </c>
      <c r="AS134" s="25">
        <f t="shared" si="63"/>
        <v>-2.0958294516584763E-3</v>
      </c>
      <c r="AT134" s="28">
        <f t="shared" si="64"/>
        <v>0.61684782608694855</v>
      </c>
      <c r="AU134" s="28">
        <f t="shared" si="65"/>
        <v>0.37450980392155792</v>
      </c>
      <c r="AV134" s="40">
        <f t="shared" si="66"/>
        <v>0.30520933205496126</v>
      </c>
      <c r="AW134" s="25">
        <f t="shared" si="67"/>
        <v>-2.0958294516584763E-3</v>
      </c>
      <c r="AX134" s="28">
        <f t="shared" si="68"/>
        <v>-0.48545861297539383</v>
      </c>
      <c r="AY134" s="25">
        <f t="shared" si="69"/>
        <v>3.4921446929471987E-3</v>
      </c>
      <c r="AZ134" s="25">
        <f t="shared" si="70"/>
        <v>2.9508435944955442E-3</v>
      </c>
      <c r="BA134" s="25">
        <f t="shared" si="86"/>
        <v>0.95365853658536814</v>
      </c>
      <c r="BB134" s="25">
        <f t="shared" si="87"/>
        <v>2.1696060383906909E-3</v>
      </c>
      <c r="BC134" s="25">
        <f t="shared" si="88"/>
        <v>8.4615140365789741E-3</v>
      </c>
      <c r="BD134" s="39">
        <f t="shared" si="82"/>
        <v>0</v>
      </c>
      <c r="BF134" t="str">
        <f t="shared" si="83"/>
        <v/>
      </c>
      <c r="BG134">
        <f t="shared" si="84"/>
        <v>0</v>
      </c>
      <c r="BH134" t="str">
        <f t="shared" si="89"/>
        <v/>
      </c>
      <c r="BI134" t="str">
        <f t="shared" si="85"/>
        <v/>
      </c>
      <c r="BJ134" s="25" t="str">
        <f t="shared" si="71"/>
        <v/>
      </c>
    </row>
    <row r="135" spans="1:62">
      <c r="A135" s="1">
        <v>42698</v>
      </c>
      <c r="B135" s="41">
        <f t="shared" si="72"/>
        <v>4</v>
      </c>
      <c r="C135">
        <v>3237.42</v>
      </c>
      <c r="D135">
        <v>3238.51</v>
      </c>
      <c r="E135">
        <v>3241.86</v>
      </c>
      <c r="F135">
        <v>3241.65</v>
      </c>
      <c r="G135">
        <v>3244.55</v>
      </c>
      <c r="H135">
        <v>3249.02</v>
      </c>
      <c r="I135">
        <v>3235.68</v>
      </c>
      <c r="J135">
        <v>1100</v>
      </c>
      <c r="K135">
        <v>1014</v>
      </c>
      <c r="L135">
        <v>3244.46</v>
      </c>
      <c r="M135">
        <v>3244.67</v>
      </c>
      <c r="N135">
        <v>3241.74</v>
      </c>
      <c r="O135">
        <v>3257.72</v>
      </c>
      <c r="P135">
        <v>3232.94</v>
      </c>
      <c r="Q135" s="39">
        <v>1342</v>
      </c>
      <c r="R135" s="39">
        <v>1448</v>
      </c>
      <c r="S135">
        <f t="shared" si="93"/>
        <v>3164.9049999999997</v>
      </c>
      <c r="T135" t="str">
        <f t="shared" si="98"/>
        <v>牛</v>
      </c>
      <c r="U135">
        <f t="shared" si="96"/>
        <v>3257.72</v>
      </c>
      <c r="V135">
        <f t="shared" si="97"/>
        <v>3232.94</v>
      </c>
      <c r="W135" s="40">
        <f t="shared" si="99"/>
        <v>7.6356242339229094E-3</v>
      </c>
      <c r="X135">
        <f t="shared" ref="X135:X167" si="100">IF(U135=H135,J135,Q135)</f>
        <v>1342</v>
      </c>
      <c r="Y135">
        <f t="shared" ref="Y135:Y167" si="101">IF(V135=I135,K135,R135)</f>
        <v>1448</v>
      </c>
      <c r="Z135" s="25">
        <f t="shared" ref="Z135:Z198" si="102">(U135-V135)/(C135)</f>
        <v>7.6542431936541273E-3</v>
      </c>
      <c r="AA135" s="25">
        <f t="shared" si="74"/>
        <v>-1.1484034751046799E-3</v>
      </c>
      <c r="AB135" s="25">
        <f t="shared" si="75"/>
        <v>-4.9173415022222096E-3</v>
      </c>
      <c r="AC135" s="25">
        <f t="shared" si="76"/>
        <v>2.7182827317006851E-3</v>
      </c>
      <c r="AD135" s="25">
        <f t="shared" si="77"/>
        <v>6.250847895077463E-3</v>
      </c>
      <c r="AE135" s="25">
        <f t="shared" si="78"/>
        <v>-1.3847763388454223E-3</v>
      </c>
      <c r="AF135" s="25">
        <f t="shared" ref="AF135:AF198" si="103">LN(N135/C135)</f>
        <v>1.3335063928551854E-3</v>
      </c>
      <c r="AG135" s="25">
        <f t="shared" si="79"/>
        <v>1.8510291775048778E-4</v>
      </c>
      <c r="AH135" s="25">
        <f t="shared" ref="AH135:AH198" si="104">LN(D135/C135)</f>
        <v>3.3663118974216393E-4</v>
      </c>
      <c r="AI135" s="25">
        <f t="shared" ref="AI135:AI198" si="105">LN(E135/C135)</f>
        <v>1.3705228651897626E-3</v>
      </c>
      <c r="AJ135" s="25">
        <f t="shared" ref="AJ135:AJ198" si="106">LN(F135/C135)</f>
        <v>1.3057431393703144E-3</v>
      </c>
      <c r="AK135" s="25">
        <f t="shared" ref="AK135:AK198" si="107">+LN(G135/C135)</f>
        <v>2.1999493597267034E-3</v>
      </c>
      <c r="AL135" s="25">
        <f t="shared" ref="AL135:AL198" si="108">LN(H135/I135)</f>
        <v>4.1143056171432484E-3</v>
      </c>
      <c r="AM135" s="25">
        <f t="shared" ref="AM135:AM198" si="109">LN(O135/P135)</f>
        <v>7.6356242339229094E-3</v>
      </c>
      <c r="AN135" s="25">
        <f t="shared" ref="AN135:AN198" si="110">LN(L135/G135)</f>
        <v>-2.7739208294051539E-5</v>
      </c>
      <c r="AO135" s="40">
        <f t="shared" si="80"/>
        <v>0.13043478260871197</v>
      </c>
      <c r="AP135" s="40">
        <f t="shared" si="81"/>
        <v>0.40929535232383635</v>
      </c>
      <c r="AQ135" s="25">
        <f t="shared" ref="AQ135:AQ198" si="111">LN(M135/L135)</f>
        <v>6.4723622449661689E-5</v>
      </c>
      <c r="AR135" s="25">
        <f t="shared" ref="AR135:AR198" si="112">LN(N135/L135)</f>
        <v>-8.3870375857758161E-4</v>
      </c>
      <c r="AS135" s="25">
        <f t="shared" ref="AS135:AS198" si="113">LN(N135/C135)</f>
        <v>1.3335063928551854E-3</v>
      </c>
      <c r="AT135" s="28">
        <f t="shared" ref="AT135:AT198" si="114">+(G135-I135)/(H135-I135)</f>
        <v>0.66491754122940394</v>
      </c>
      <c r="AU135" s="28">
        <f t="shared" ref="AU135:AU198" si="115">+(N135-P135)/(O135-P135)</f>
        <v>0.35512510088780541</v>
      </c>
      <c r="AV135" s="40">
        <f t="shared" ref="AV135:AV198" si="116">+(N135-V135)/(U135-V135)</f>
        <v>0.35512510088780541</v>
      </c>
      <c r="AW135" s="25">
        <f t="shared" ref="AW135:AW198" si="117">LN(N135/C135)</f>
        <v>1.3335063928551854E-3</v>
      </c>
      <c r="AX135" s="28">
        <f t="shared" ref="AX135:AX198" si="118">(N135-L135)/(U135-V135)</f>
        <v>-0.10976594027442625</v>
      </c>
      <c r="AY135" s="25">
        <f t="shared" ref="AY135:AY198" si="119">LN(G135/I135)</f>
        <v>2.7375588642636456E-3</v>
      </c>
      <c r="AZ135" s="25">
        <f t="shared" ref="AZ135:AZ198" si="120">LN(N135/P135)</f>
        <v>2.7182827317006851E-3</v>
      </c>
      <c r="BA135" s="25">
        <f t="shared" si="86"/>
        <v>0.30520933205496126</v>
      </c>
      <c r="BB135" s="25">
        <f t="shared" si="87"/>
        <v>-4.6756745852010962E-3</v>
      </c>
      <c r="BC135" s="25">
        <f t="shared" si="88"/>
        <v>-2.0958294516584763E-3</v>
      </c>
      <c r="BD135" s="39">
        <f t="shared" si="82"/>
        <v>1</v>
      </c>
      <c r="BF135" t="str">
        <f t="shared" si="83"/>
        <v/>
      </c>
      <c r="BG135" t="str">
        <f t="shared" si="84"/>
        <v/>
      </c>
      <c r="BH135">
        <f t="shared" si="89"/>
        <v>2</v>
      </c>
      <c r="BI135" t="str">
        <f t="shared" si="85"/>
        <v/>
      </c>
      <c r="BJ135" s="25">
        <f t="shared" ref="BJ135:BJ198" si="121">IF(MAX(BE135:BI135)=0,"",MAX(BE135:BI135)*AR135)</f>
        <v>-1.6774075171551632E-3</v>
      </c>
    </row>
    <row r="136" spans="1:62">
      <c r="A136" s="1">
        <v>42699</v>
      </c>
      <c r="B136" s="41">
        <f t="shared" si="72"/>
        <v>5</v>
      </c>
      <c r="C136">
        <v>3241.24</v>
      </c>
      <c r="D136">
        <v>3242.82</v>
      </c>
      <c r="E136">
        <v>3245.37</v>
      </c>
      <c r="F136">
        <v>3245.51</v>
      </c>
      <c r="G136">
        <v>3237.64</v>
      </c>
      <c r="H136">
        <v>3250.36</v>
      </c>
      <c r="I136">
        <v>3209.6</v>
      </c>
      <c r="J136">
        <v>951</v>
      </c>
      <c r="K136">
        <v>1010</v>
      </c>
      <c r="L136">
        <v>3237.95</v>
      </c>
      <c r="M136">
        <v>3234.66</v>
      </c>
      <c r="N136">
        <v>3261.94</v>
      </c>
      <c r="O136">
        <v>3262.29</v>
      </c>
      <c r="P136">
        <v>3233.59</v>
      </c>
      <c r="Q136" s="39">
        <v>1458</v>
      </c>
      <c r="R136" s="39">
        <v>1320</v>
      </c>
      <c r="S136">
        <f t="shared" si="93"/>
        <v>3171.374499999999</v>
      </c>
      <c r="T136" t="str">
        <f t="shared" si="98"/>
        <v>牛</v>
      </c>
      <c r="U136">
        <f t="shared" si="96"/>
        <v>3262.29</v>
      </c>
      <c r="V136">
        <f t="shared" si="97"/>
        <v>3209.6</v>
      </c>
      <c r="W136" s="40">
        <f t="shared" si="99"/>
        <v>1.6283083975543636E-2</v>
      </c>
      <c r="X136">
        <f t="shared" si="100"/>
        <v>1458</v>
      </c>
      <c r="Y136">
        <f t="shared" si="101"/>
        <v>1010</v>
      </c>
      <c r="Z136" s="25">
        <f t="shared" si="102"/>
        <v>1.6256124199380502E-2</v>
      </c>
      <c r="AA136" s="25">
        <f t="shared" ref="AA136:AA199" si="122">LN(C136/N135)</f>
        <v>-1.5425005197958872E-4</v>
      </c>
      <c r="AB136" s="25">
        <f t="shared" ref="AB136:AB199" si="123">LN(N136/U136)</f>
        <v>-1.072923549094659E-4</v>
      </c>
      <c r="AC136" s="25">
        <f t="shared" ref="AC136:AC199" si="124">LN(N136/V136)</f>
        <v>1.6175791620634285E-2</v>
      </c>
      <c r="AD136" s="25">
        <f t="shared" ref="AD136:AD199" si="125">LN(U136/C136)</f>
        <v>6.4734301245092428E-3</v>
      </c>
      <c r="AE136" s="25">
        <f t="shared" ref="AE136:AE199" si="126">LN(V136/C136)</f>
        <v>-9.8096538510343834E-3</v>
      </c>
      <c r="AF136" s="25">
        <f t="shared" si="103"/>
        <v>6.3661377695997728E-3</v>
      </c>
      <c r="AG136" s="25">
        <f t="shared" ref="AG136:AG199" si="127">LN(N136/N135)</f>
        <v>6.2118877176202654E-3</v>
      </c>
      <c r="AH136" s="25">
        <f t="shared" si="104"/>
        <v>4.8734898544200352E-4</v>
      </c>
      <c r="AI136" s="25">
        <f t="shared" si="105"/>
        <v>1.2733925912228538E-3</v>
      </c>
      <c r="AJ136" s="25">
        <f t="shared" si="106"/>
        <v>1.316530039464796E-3</v>
      </c>
      <c r="AK136" s="25">
        <f t="shared" si="107"/>
        <v>-1.111303302576446E-3</v>
      </c>
      <c r="AL136" s="25">
        <f t="shared" si="108"/>
        <v>1.2619440652477873E-2</v>
      </c>
      <c r="AM136" s="25">
        <f t="shared" si="109"/>
        <v>8.8364276270367238E-3</v>
      </c>
      <c r="AN136" s="25">
        <f t="shared" si="110"/>
        <v>9.5744171646703588E-5</v>
      </c>
      <c r="AO136" s="40">
        <f t="shared" ref="AO136:AO199" si="128">(C136-I136)/(H136-I136)</f>
        <v>0.77625122669282887</v>
      </c>
      <c r="AP136" s="40">
        <f t="shared" ref="AP136:AP199" si="129">(N135-I136)/(H136-I136)</f>
        <v>0.78851815505396716</v>
      </c>
      <c r="AQ136" s="25">
        <f t="shared" si="111"/>
        <v>-1.0165915398393003E-3</v>
      </c>
      <c r="AR136" s="25">
        <f t="shared" si="112"/>
        <v>7.3816969005296136E-3</v>
      </c>
      <c r="AS136" s="25">
        <f t="shared" si="113"/>
        <v>6.3661377695997728E-3</v>
      </c>
      <c r="AT136" s="28">
        <f t="shared" si="114"/>
        <v>0.68792934249263527</v>
      </c>
      <c r="AU136" s="28">
        <f t="shared" si="115"/>
        <v>0.98780487804878359</v>
      </c>
      <c r="AV136" s="40">
        <f t="shared" si="116"/>
        <v>0.99335737331562135</v>
      </c>
      <c r="AW136" s="25">
        <f t="shared" si="117"/>
        <v>6.3661377695997728E-3</v>
      </c>
      <c r="AX136" s="28">
        <f t="shared" si="118"/>
        <v>0.45530461188081633</v>
      </c>
      <c r="AY136" s="25">
        <f t="shared" si="119"/>
        <v>8.6983505484580313E-3</v>
      </c>
      <c r="AZ136" s="25">
        <f t="shared" si="120"/>
        <v>8.7291352721272034E-3</v>
      </c>
      <c r="BA136" s="25">
        <f t="shared" si="86"/>
        <v>0.35512510088780541</v>
      </c>
      <c r="BB136" s="25">
        <f t="shared" si="87"/>
        <v>-8.3870375857758161E-4</v>
      </c>
      <c r="BC136" s="25">
        <f t="shared" si="88"/>
        <v>1.3335063928551854E-3</v>
      </c>
      <c r="BD136" s="39">
        <f t="shared" ref="BD136:BD199" si="130">IF(AR135&lt;0,1,0)</f>
        <v>1</v>
      </c>
      <c r="BF136" t="str">
        <f t="shared" ref="BF136:BF199" si="131">IF(B136=2,IF(AV135&lt;0.226,IF(AND(ABS(AA136)&lt;0.03,AO136&lt;0.8),IF(AND(AT136&lt;0.5 &amp; Q135&lt;14),2,1),0),IF(AV135&lt;0.8,IF(AND(AT136&gt;0.2,AK136&gt;-0.03,AA136&gt;-0.01),1,0),0)),"")</f>
        <v/>
      </c>
      <c r="BG136" t="str">
        <f t="shared" ref="BG136:BG199" si="132">IF(B136=3,IF(AV135&lt;0.85,IF(AND(K136&gt;942,AT136&gt;0.9),0.25,1)*IF(AR135&lt;-0.004,1,0.5),0),"")</f>
        <v/>
      </c>
      <c r="BH136" t="str">
        <f t="shared" si="89"/>
        <v/>
      </c>
      <c r="BI136">
        <f t="shared" ref="BI136:BI199" si="133">IF(B136=5,IF(AV135&lt;0.4,IF(AQ136&gt; -0.004,1,0),IF(AV135&lt;0.95,IF(AND(AO136&lt;0.85,AT136&lt;0.95,AQ136&gt;0,K136&lt;1115),0.5,0),0)),"")</f>
        <v>1</v>
      </c>
      <c r="BJ136" s="25">
        <f t="shared" si="121"/>
        <v>7.3816969005296136E-3</v>
      </c>
    </row>
    <row r="137" spans="1:62">
      <c r="A137" s="1">
        <v>42702</v>
      </c>
      <c r="B137" s="41">
        <f t="shared" si="72"/>
        <v>1</v>
      </c>
      <c r="C137">
        <v>3270.05</v>
      </c>
      <c r="D137">
        <v>3272.88</v>
      </c>
      <c r="E137">
        <v>3273.6</v>
      </c>
      <c r="F137">
        <v>3280.71</v>
      </c>
      <c r="G137">
        <v>3278.51</v>
      </c>
      <c r="H137">
        <v>3286.72</v>
      </c>
      <c r="I137">
        <v>3267.69</v>
      </c>
      <c r="J137">
        <v>1008</v>
      </c>
      <c r="K137">
        <v>1102</v>
      </c>
      <c r="L137">
        <v>3278.58</v>
      </c>
      <c r="M137">
        <v>3280.05</v>
      </c>
      <c r="N137">
        <v>3277</v>
      </c>
      <c r="O137">
        <v>3288.34</v>
      </c>
      <c r="P137">
        <v>3271.89</v>
      </c>
      <c r="Q137" s="39">
        <v>1438</v>
      </c>
      <c r="R137" s="39">
        <v>1456</v>
      </c>
      <c r="S137">
        <f t="shared" si="93"/>
        <v>3179.2579999999994</v>
      </c>
      <c r="T137" t="str">
        <f t="shared" si="98"/>
        <v>牛</v>
      </c>
      <c r="U137">
        <f t="shared" si="96"/>
        <v>3288.34</v>
      </c>
      <c r="V137">
        <f t="shared" si="97"/>
        <v>3267.69</v>
      </c>
      <c r="W137" s="40">
        <f t="shared" si="99"/>
        <v>6.2995649166940016E-3</v>
      </c>
      <c r="X137">
        <f t="shared" si="100"/>
        <v>1438</v>
      </c>
      <c r="Y137">
        <f t="shared" si="101"/>
        <v>1102</v>
      </c>
      <c r="Z137" s="25">
        <f t="shared" si="102"/>
        <v>6.3148881515573433E-3</v>
      </c>
      <c r="AA137" s="25">
        <f t="shared" si="122"/>
        <v>2.483164906027424E-3</v>
      </c>
      <c r="AB137" s="25">
        <f t="shared" si="123"/>
        <v>-3.4545084572244747E-3</v>
      </c>
      <c r="AC137" s="25">
        <f t="shared" si="124"/>
        <v>2.8450564594694853E-3</v>
      </c>
      <c r="AD137" s="25">
        <f t="shared" si="125"/>
        <v>5.5776028617610229E-3</v>
      </c>
      <c r="AE137" s="25">
        <f t="shared" si="126"/>
        <v>-7.2196205493293617E-4</v>
      </c>
      <c r="AF137" s="25">
        <f t="shared" si="103"/>
        <v>2.1230944045365365E-3</v>
      </c>
      <c r="AG137" s="25">
        <f t="shared" si="127"/>
        <v>4.6062593105639744E-3</v>
      </c>
      <c r="AH137" s="25">
        <f t="shared" si="104"/>
        <v>8.6505592341019086E-4</v>
      </c>
      <c r="AI137" s="25">
        <f t="shared" si="105"/>
        <v>1.0850214630293703E-3</v>
      </c>
      <c r="AJ137" s="25">
        <f t="shared" si="106"/>
        <v>3.2545870737210338E-3</v>
      </c>
      <c r="AK137" s="25">
        <f t="shared" si="107"/>
        <v>2.5837755801295563E-3</v>
      </c>
      <c r="AL137" s="25">
        <f t="shared" si="108"/>
        <v>5.8067937380943445E-3</v>
      </c>
      <c r="AM137" s="25">
        <f t="shared" si="109"/>
        <v>5.0150785804256651E-3</v>
      </c>
      <c r="AN137" s="25">
        <f t="shared" si="110"/>
        <v>2.1350934637799271E-5</v>
      </c>
      <c r="AO137" s="40">
        <f t="shared" si="128"/>
        <v>0.12401471361009768</v>
      </c>
      <c r="AP137" s="40">
        <f t="shared" si="129"/>
        <v>-0.30215449290594204</v>
      </c>
      <c r="AQ137" s="25">
        <f t="shared" si="111"/>
        <v>4.4826435539611811E-4</v>
      </c>
      <c r="AR137" s="25">
        <f t="shared" si="112"/>
        <v>-4.8203211023080389E-4</v>
      </c>
      <c r="AS137" s="25">
        <f t="shared" si="113"/>
        <v>2.1230944045365365E-3</v>
      </c>
      <c r="AT137" s="28">
        <f t="shared" si="114"/>
        <v>0.56857593273779861</v>
      </c>
      <c r="AU137" s="28">
        <f t="shared" si="115"/>
        <v>0.31063829787234304</v>
      </c>
      <c r="AV137" s="40">
        <f t="shared" si="116"/>
        <v>0.45084745762711403</v>
      </c>
      <c r="AW137" s="25">
        <f t="shared" si="117"/>
        <v>2.1230944045365365E-3</v>
      </c>
      <c r="AX137" s="28">
        <f t="shared" si="118"/>
        <v>-7.6513317191279434E-2</v>
      </c>
      <c r="AY137" s="25">
        <f t="shared" si="119"/>
        <v>3.3057376350623807E-3</v>
      </c>
      <c r="AZ137" s="25">
        <f t="shared" si="120"/>
        <v>1.5605701232012778E-3</v>
      </c>
      <c r="BA137" s="25">
        <f t="shared" ref="BA137:BA142" si="134">AV136</f>
        <v>0.99335737331562135</v>
      </c>
      <c r="BB137" s="25">
        <f t="shared" ref="BB137:BB200" si="135">AR136</f>
        <v>7.3816969005296136E-3</v>
      </c>
      <c r="BC137" s="25">
        <f t="shared" ref="BC137:BC142" si="136">AS136</f>
        <v>6.3661377695997728E-3</v>
      </c>
      <c r="BD137" s="39">
        <f t="shared" si="130"/>
        <v>0</v>
      </c>
      <c r="BF137" t="str">
        <f t="shared" si="131"/>
        <v/>
      </c>
      <c r="BG137" t="str">
        <f t="shared" si="132"/>
        <v/>
      </c>
      <c r="BH137" t="str">
        <f t="shared" ref="BH137:BH200" si="137">IF(B137=4,IF(AV136&lt;0.6,IF(AQ137&gt;=0,IF(K137&lt;1018,2,1),0),IF(AV136&gt;0.85,IF(AQ137&lt;=0,-0.5,0),0)),"")</f>
        <v/>
      </c>
      <c r="BI137" t="str">
        <f t="shared" si="133"/>
        <v/>
      </c>
      <c r="BJ137" s="25" t="str">
        <f t="shared" si="121"/>
        <v/>
      </c>
    </row>
    <row r="138" spans="1:62">
      <c r="A138" s="1">
        <v>42703</v>
      </c>
      <c r="B138" s="41">
        <f t="shared" ref="B138:B201" si="138">WEEKDAY(A138,2)</f>
        <v>2</v>
      </c>
      <c r="C138">
        <v>3269.23</v>
      </c>
      <c r="D138">
        <v>3265.27</v>
      </c>
      <c r="E138">
        <v>3268.56</v>
      </c>
      <c r="F138">
        <v>3265.36</v>
      </c>
      <c r="G138">
        <v>3291.66</v>
      </c>
      <c r="H138">
        <v>3293.59</v>
      </c>
      <c r="I138">
        <v>3263.4</v>
      </c>
      <c r="J138">
        <v>1055</v>
      </c>
      <c r="K138">
        <v>940</v>
      </c>
      <c r="L138">
        <v>3291.66</v>
      </c>
      <c r="M138">
        <v>3295.15</v>
      </c>
      <c r="N138">
        <v>3282.92</v>
      </c>
      <c r="O138">
        <v>3301.21</v>
      </c>
      <c r="P138">
        <v>3273.34</v>
      </c>
      <c r="Q138" s="39">
        <v>1437</v>
      </c>
      <c r="R138" s="39">
        <v>1344</v>
      </c>
      <c r="S138">
        <f t="shared" si="93"/>
        <v>3188.0834999999997</v>
      </c>
      <c r="T138" t="str">
        <f t="shared" si="98"/>
        <v>牛</v>
      </c>
      <c r="U138">
        <f t="shared" si="96"/>
        <v>3301.21</v>
      </c>
      <c r="V138">
        <f t="shared" si="97"/>
        <v>3263.4</v>
      </c>
      <c r="W138" s="40">
        <f t="shared" si="99"/>
        <v>1.1519471258473468E-2</v>
      </c>
      <c r="X138">
        <f t="shared" si="100"/>
        <v>1437</v>
      </c>
      <c r="Y138">
        <f t="shared" si="101"/>
        <v>940</v>
      </c>
      <c r="Z138" s="25">
        <f t="shared" si="102"/>
        <v>1.1565414485979862E-2</v>
      </c>
      <c r="AA138" s="25">
        <f t="shared" si="122"/>
        <v>-2.3738865419884025E-3</v>
      </c>
      <c r="AB138" s="25">
        <f t="shared" si="123"/>
        <v>-5.5557976668920636E-3</v>
      </c>
      <c r="AC138" s="25">
        <f t="shared" si="124"/>
        <v>5.9636735915814922E-3</v>
      </c>
      <c r="AD138" s="25">
        <f t="shared" si="125"/>
        <v>9.734584758617406E-3</v>
      </c>
      <c r="AE138" s="25">
        <f t="shared" si="126"/>
        <v>-1.7848864998560908E-3</v>
      </c>
      <c r="AF138" s="25">
        <f t="shared" si="103"/>
        <v>4.1787870917254022E-3</v>
      </c>
      <c r="AG138" s="25">
        <f t="shared" si="127"/>
        <v>1.804900549736851E-3</v>
      </c>
      <c r="AH138" s="25">
        <f t="shared" si="104"/>
        <v>-1.212028612678715E-3</v>
      </c>
      <c r="AI138" s="25">
        <f t="shared" si="105"/>
        <v>-2.0496222801452601E-4</v>
      </c>
      <c r="AJ138" s="25">
        <f t="shared" si="106"/>
        <v>-1.1844661876122846E-3</v>
      </c>
      <c r="AK138" s="25">
        <f t="shared" si="107"/>
        <v>6.8375136258800283E-3</v>
      </c>
      <c r="AL138" s="25">
        <f t="shared" si="108"/>
        <v>9.2085586027142192E-3</v>
      </c>
      <c r="AM138" s="25">
        <f t="shared" si="109"/>
        <v>8.4781975772379812E-3</v>
      </c>
      <c r="AN138" s="25">
        <f t="shared" si="110"/>
        <v>0</v>
      </c>
      <c r="AO138" s="40">
        <f t="shared" si="128"/>
        <v>0.19311030142430993</v>
      </c>
      <c r="AP138" s="40">
        <f t="shared" si="129"/>
        <v>0.45048029148724361</v>
      </c>
      <c r="AQ138" s="25">
        <f t="shared" si="111"/>
        <v>1.0596936382230736E-3</v>
      </c>
      <c r="AR138" s="25">
        <f t="shared" si="112"/>
        <v>-2.6587265341547015E-3</v>
      </c>
      <c r="AS138" s="25">
        <f t="shared" si="113"/>
        <v>4.1787870917254022E-3</v>
      </c>
      <c r="AT138" s="28">
        <f t="shared" si="114"/>
        <v>0.93607154686981497</v>
      </c>
      <c r="AU138" s="28">
        <f t="shared" si="115"/>
        <v>0.34373878722640705</v>
      </c>
      <c r="AV138" s="40">
        <f t="shared" si="116"/>
        <v>0.51626553821740306</v>
      </c>
      <c r="AW138" s="25">
        <f t="shared" si="117"/>
        <v>4.1787870917254022E-3</v>
      </c>
      <c r="AX138" s="28">
        <f t="shared" si="118"/>
        <v>-0.23115577889446692</v>
      </c>
      <c r="AY138" s="25">
        <f t="shared" si="119"/>
        <v>8.6224001257361599E-3</v>
      </c>
      <c r="AZ138" s="25">
        <f t="shared" si="120"/>
        <v>2.9223999103457706E-3</v>
      </c>
      <c r="BA138" s="25">
        <f t="shared" si="134"/>
        <v>0.45084745762711403</v>
      </c>
      <c r="BB138" s="25">
        <f t="shared" si="135"/>
        <v>-4.8203211023080389E-4</v>
      </c>
      <c r="BC138" s="25">
        <f t="shared" si="136"/>
        <v>2.1230944045365365E-3</v>
      </c>
      <c r="BD138" s="39">
        <f t="shared" si="130"/>
        <v>1</v>
      </c>
      <c r="BF138">
        <f t="shared" si="131"/>
        <v>1</v>
      </c>
      <c r="BG138" t="str">
        <f t="shared" si="132"/>
        <v/>
      </c>
      <c r="BH138" t="str">
        <f t="shared" si="137"/>
        <v/>
      </c>
      <c r="BI138" t="str">
        <f t="shared" si="133"/>
        <v/>
      </c>
      <c r="BJ138" s="25">
        <f t="shared" si="121"/>
        <v>-2.6587265341547015E-3</v>
      </c>
    </row>
    <row r="139" spans="1:62">
      <c r="A139" s="1">
        <v>42704</v>
      </c>
      <c r="B139" s="41">
        <f t="shared" si="138"/>
        <v>3</v>
      </c>
      <c r="C139">
        <v>3272.14</v>
      </c>
      <c r="D139">
        <v>3270.29</v>
      </c>
      <c r="E139">
        <v>3270.46</v>
      </c>
      <c r="F139">
        <v>3276.57</v>
      </c>
      <c r="G139">
        <v>3249.48</v>
      </c>
      <c r="H139">
        <v>3277.27</v>
      </c>
      <c r="I139">
        <v>3246.53</v>
      </c>
      <c r="J139">
        <v>941</v>
      </c>
      <c r="K139">
        <v>1126</v>
      </c>
      <c r="L139">
        <v>3250.96</v>
      </c>
      <c r="M139">
        <v>3251.15</v>
      </c>
      <c r="N139">
        <v>3250.03</v>
      </c>
      <c r="O139">
        <v>3256.81</v>
      </c>
      <c r="P139">
        <v>3239.52</v>
      </c>
      <c r="Q139" s="39">
        <v>1322</v>
      </c>
      <c r="R139" s="39">
        <v>1449</v>
      </c>
      <c r="S139">
        <f t="shared" si="93"/>
        <v>3196.4429999999993</v>
      </c>
      <c r="T139" t="str">
        <f t="shared" si="98"/>
        <v>牛</v>
      </c>
      <c r="U139">
        <f t="shared" si="96"/>
        <v>3277.27</v>
      </c>
      <c r="V139">
        <f t="shared" si="97"/>
        <v>3239.52</v>
      </c>
      <c r="W139" s="40">
        <f t="shared" si="99"/>
        <v>1.1585588073641047E-2</v>
      </c>
      <c r="X139">
        <f t="shared" si="100"/>
        <v>941</v>
      </c>
      <c r="Y139">
        <f t="shared" si="101"/>
        <v>1449</v>
      </c>
      <c r="Z139" s="25">
        <f t="shared" si="102"/>
        <v>1.1536792435531488E-2</v>
      </c>
      <c r="AA139" s="25">
        <f t="shared" si="122"/>
        <v>-3.2890651552001187E-3</v>
      </c>
      <c r="AB139" s="25">
        <f t="shared" si="123"/>
        <v>-8.3465316864364363E-3</v>
      </c>
      <c r="AC139" s="25">
        <f t="shared" si="124"/>
        <v>3.2390563872047116E-3</v>
      </c>
      <c r="AD139" s="25">
        <f t="shared" si="125"/>
        <v>1.5665536434957272E-3</v>
      </c>
      <c r="AE139" s="25">
        <f t="shared" si="126"/>
        <v>-1.0019034430145372E-2</v>
      </c>
      <c r="AF139" s="25">
        <f t="shared" si="103"/>
        <v>-6.7799780429406743E-3</v>
      </c>
      <c r="AG139" s="25">
        <f t="shared" si="127"/>
        <v>-1.0069043198140861E-2</v>
      </c>
      <c r="AH139" s="25">
        <f t="shared" si="104"/>
        <v>-5.6553911904524924E-4</v>
      </c>
      <c r="AI139" s="25">
        <f t="shared" si="105"/>
        <v>-5.1355731266581499E-4</v>
      </c>
      <c r="AJ139" s="25">
        <f t="shared" si="106"/>
        <v>1.3529384186316963E-3</v>
      </c>
      <c r="AK139" s="25">
        <f t="shared" si="107"/>
        <v>-6.9492215709337328E-3</v>
      </c>
      <c r="AL139" s="25">
        <f t="shared" si="108"/>
        <v>9.4240251102245855E-3</v>
      </c>
      <c r="AM139" s="25">
        <f t="shared" si="109"/>
        <v>5.3230180194980808E-3</v>
      </c>
      <c r="AN139" s="25">
        <f t="shared" si="110"/>
        <v>4.5535379930378015E-4</v>
      </c>
      <c r="AO139" s="40">
        <f t="shared" si="128"/>
        <v>0.83311646063760103</v>
      </c>
      <c r="AP139" s="40">
        <f t="shared" si="129"/>
        <v>1.1837996096291519</v>
      </c>
      <c r="AQ139" s="25">
        <f t="shared" si="111"/>
        <v>5.8442567121758755E-5</v>
      </c>
      <c r="AR139" s="25">
        <f t="shared" si="112"/>
        <v>-2.8611027131060317E-4</v>
      </c>
      <c r="AS139" s="25">
        <f t="shared" si="113"/>
        <v>-6.7799780429406743E-3</v>
      </c>
      <c r="AT139" s="28">
        <f t="shared" si="114"/>
        <v>9.5966167859461257E-2</v>
      </c>
      <c r="AU139" s="28">
        <f t="shared" si="115"/>
        <v>0.60786581839214804</v>
      </c>
      <c r="AV139" s="40">
        <f t="shared" si="116"/>
        <v>0.27841059602649587</v>
      </c>
      <c r="AW139" s="25">
        <f t="shared" si="117"/>
        <v>-6.7799780429406743E-3</v>
      </c>
      <c r="AX139" s="28">
        <f t="shared" si="118"/>
        <v>-2.4635761589399636E-2</v>
      </c>
      <c r="AY139" s="25">
        <f t="shared" si="119"/>
        <v>9.0824989579505627E-4</v>
      </c>
      <c r="AZ139" s="25">
        <f t="shared" si="120"/>
        <v>3.2390563872047116E-3</v>
      </c>
      <c r="BA139" s="25">
        <f t="shared" si="134"/>
        <v>0.51626553821740306</v>
      </c>
      <c r="BB139" s="25">
        <f t="shared" si="135"/>
        <v>-2.6587265341547015E-3</v>
      </c>
      <c r="BC139" s="25">
        <f t="shared" si="136"/>
        <v>4.1787870917254022E-3</v>
      </c>
      <c r="BD139" s="39">
        <f t="shared" si="130"/>
        <v>1</v>
      </c>
      <c r="BF139" t="str">
        <f t="shared" si="131"/>
        <v/>
      </c>
      <c r="BG139">
        <f t="shared" si="132"/>
        <v>0.5</v>
      </c>
      <c r="BH139" t="str">
        <f t="shared" si="137"/>
        <v/>
      </c>
      <c r="BI139" t="str">
        <f t="shared" si="133"/>
        <v/>
      </c>
      <c r="BJ139" s="25">
        <f t="shared" si="121"/>
        <v>-1.4305513565530159E-4</v>
      </c>
    </row>
    <row r="140" spans="1:62">
      <c r="A140" s="1">
        <v>42705</v>
      </c>
      <c r="B140" s="41">
        <f t="shared" si="138"/>
        <v>4</v>
      </c>
      <c r="C140">
        <v>3257.02</v>
      </c>
      <c r="D140">
        <v>3261.34</v>
      </c>
      <c r="E140">
        <v>3260.06</v>
      </c>
      <c r="F140">
        <v>3263.72</v>
      </c>
      <c r="G140">
        <v>3267.2</v>
      </c>
      <c r="H140">
        <v>3279.21</v>
      </c>
      <c r="I140">
        <v>3257.02</v>
      </c>
      <c r="J140">
        <v>1101</v>
      </c>
      <c r="K140">
        <v>930</v>
      </c>
      <c r="L140">
        <v>3266.88</v>
      </c>
      <c r="M140">
        <v>3267.97</v>
      </c>
      <c r="N140">
        <v>3273.31</v>
      </c>
      <c r="O140">
        <v>3274.07</v>
      </c>
      <c r="P140">
        <v>3256.3</v>
      </c>
      <c r="Q140" s="39">
        <v>1500</v>
      </c>
      <c r="R140" s="39">
        <v>1415</v>
      </c>
      <c r="S140">
        <f t="shared" si="93"/>
        <v>3203.808</v>
      </c>
      <c r="T140" t="str">
        <f t="shared" si="98"/>
        <v>牛</v>
      </c>
      <c r="U140">
        <f t="shared" si="96"/>
        <v>3279.21</v>
      </c>
      <c r="V140">
        <f t="shared" si="97"/>
        <v>3256.3</v>
      </c>
      <c r="W140" s="40">
        <f t="shared" si="99"/>
        <v>7.0109582395908674E-3</v>
      </c>
      <c r="X140">
        <f t="shared" si="100"/>
        <v>1101</v>
      </c>
      <c r="Y140">
        <f t="shared" si="101"/>
        <v>1415</v>
      </c>
      <c r="Z140" s="25">
        <f t="shared" si="102"/>
        <v>7.0340372487733742E-3</v>
      </c>
      <c r="AA140" s="25">
        <f t="shared" si="122"/>
        <v>2.1484398271718894E-3</v>
      </c>
      <c r="AB140" s="25">
        <f t="shared" si="123"/>
        <v>-1.8008343643291906E-3</v>
      </c>
      <c r="AC140" s="25">
        <f t="shared" si="124"/>
        <v>5.2101238752616744E-3</v>
      </c>
      <c r="AD140" s="25">
        <f t="shared" si="125"/>
        <v>6.7898728321695483E-3</v>
      </c>
      <c r="AE140" s="25">
        <f t="shared" si="126"/>
        <v>-2.2108540742125747E-4</v>
      </c>
      <c r="AF140" s="25">
        <f t="shared" si="103"/>
        <v>4.9890384678404369E-3</v>
      </c>
      <c r="AG140" s="25">
        <f t="shared" si="127"/>
        <v>7.1374782950124165E-3</v>
      </c>
      <c r="AH140" s="25">
        <f t="shared" si="104"/>
        <v>1.325486972947124E-3</v>
      </c>
      <c r="AI140" s="25">
        <f t="shared" si="105"/>
        <v>9.3293322177786804E-4</v>
      </c>
      <c r="AJ140" s="25">
        <f t="shared" si="106"/>
        <v>2.0549822130048242E-3</v>
      </c>
      <c r="AK140" s="25">
        <f t="shared" si="107"/>
        <v>3.1206820927637113E-3</v>
      </c>
      <c r="AL140" s="25">
        <f t="shared" si="108"/>
        <v>6.7898728321695483E-3</v>
      </c>
      <c r="AM140" s="25">
        <f t="shared" si="109"/>
        <v>5.442277806578774E-3</v>
      </c>
      <c r="AN140" s="25">
        <f t="shared" si="110"/>
        <v>-9.7947989695710994E-5</v>
      </c>
      <c r="AO140" s="40">
        <f t="shared" si="128"/>
        <v>0</v>
      </c>
      <c r="AP140" s="40">
        <f t="shared" si="129"/>
        <v>-0.3150067598017019</v>
      </c>
      <c r="AQ140" s="25">
        <f t="shared" si="111"/>
        <v>3.3359603054643053E-4</v>
      </c>
      <c r="AR140" s="25">
        <f t="shared" si="112"/>
        <v>1.9663043647723121E-3</v>
      </c>
      <c r="AS140" s="25">
        <f t="shared" si="113"/>
        <v>4.9890384678404369E-3</v>
      </c>
      <c r="AT140" s="28">
        <f t="shared" si="114"/>
        <v>0.45876520955384459</v>
      </c>
      <c r="AU140" s="28">
        <f t="shared" si="115"/>
        <v>0.95723128868878904</v>
      </c>
      <c r="AV140" s="40">
        <f t="shared" si="116"/>
        <v>0.74247053688345144</v>
      </c>
      <c r="AW140" s="25">
        <f t="shared" si="117"/>
        <v>4.9890384678404369E-3</v>
      </c>
      <c r="AX140" s="28">
        <f t="shared" si="118"/>
        <v>0.28066346573548134</v>
      </c>
      <c r="AY140" s="25">
        <f t="shared" si="119"/>
        <v>3.1206820927637113E-3</v>
      </c>
      <c r="AZ140" s="25">
        <f t="shared" si="120"/>
        <v>5.2101238752616744E-3</v>
      </c>
      <c r="BA140" s="25">
        <f t="shared" si="134"/>
        <v>0.27841059602649587</v>
      </c>
      <c r="BB140" s="25">
        <f t="shared" si="135"/>
        <v>-2.8611027131060317E-4</v>
      </c>
      <c r="BC140" s="25">
        <f t="shared" si="136"/>
        <v>-6.7799780429406743E-3</v>
      </c>
      <c r="BD140" s="39">
        <f t="shared" si="130"/>
        <v>1</v>
      </c>
      <c r="BF140" t="str">
        <f t="shared" si="131"/>
        <v/>
      </c>
      <c r="BG140" t="str">
        <f t="shared" si="132"/>
        <v/>
      </c>
      <c r="BH140">
        <f t="shared" si="137"/>
        <v>2</v>
      </c>
      <c r="BI140" t="str">
        <f t="shared" si="133"/>
        <v/>
      </c>
      <c r="BJ140" s="25">
        <f t="shared" si="121"/>
        <v>3.9326087295446241E-3</v>
      </c>
    </row>
    <row r="141" spans="1:62">
      <c r="A141" s="1">
        <v>42706</v>
      </c>
      <c r="B141" s="41">
        <f t="shared" si="138"/>
        <v>5</v>
      </c>
      <c r="C141">
        <v>3270.12</v>
      </c>
      <c r="D141">
        <v>3267.99</v>
      </c>
      <c r="E141">
        <v>3268.45</v>
      </c>
      <c r="F141">
        <v>3269.7</v>
      </c>
      <c r="G141">
        <v>3247.67</v>
      </c>
      <c r="H141">
        <v>3279.71</v>
      </c>
      <c r="I141">
        <v>3246.55</v>
      </c>
      <c r="J141">
        <v>1019</v>
      </c>
      <c r="K141">
        <v>1130</v>
      </c>
      <c r="L141">
        <v>3247.67</v>
      </c>
      <c r="M141">
        <v>3242.98</v>
      </c>
      <c r="N141">
        <v>3243.84</v>
      </c>
      <c r="O141">
        <v>3254.12</v>
      </c>
      <c r="P141">
        <v>3235.28</v>
      </c>
      <c r="Q141" s="39">
        <v>1352</v>
      </c>
      <c r="R141" s="39">
        <v>1342</v>
      </c>
      <c r="S141">
        <f t="shared" si="93"/>
        <v>3211.0264999999995</v>
      </c>
      <c r="T141" t="str">
        <f t="shared" si="98"/>
        <v>牛</v>
      </c>
      <c r="U141">
        <f t="shared" si="96"/>
        <v>3279.71</v>
      </c>
      <c r="V141">
        <f t="shared" si="97"/>
        <v>3235.28</v>
      </c>
      <c r="W141" s="40">
        <f t="shared" si="99"/>
        <v>1.3639526322731209E-2</v>
      </c>
      <c r="X141">
        <f t="shared" si="100"/>
        <v>1019</v>
      </c>
      <c r="Y141">
        <f t="shared" si="101"/>
        <v>1342</v>
      </c>
      <c r="Z141" s="25">
        <f t="shared" si="102"/>
        <v>1.358665737037168E-2</v>
      </c>
      <c r="AA141" s="25">
        <f t="shared" si="122"/>
        <v>-9.7502387974506542E-4</v>
      </c>
      <c r="AB141" s="25">
        <f t="shared" si="123"/>
        <v>-1.0997190641204082E-2</v>
      </c>
      <c r="AC141" s="25">
        <f t="shared" si="124"/>
        <v>2.6423356815271698E-3</v>
      </c>
      <c r="AD141" s="25">
        <f t="shared" si="125"/>
        <v>2.9283223695610447E-3</v>
      </c>
      <c r="AE141" s="25">
        <f t="shared" si="126"/>
        <v>-1.0711203953170361E-2</v>
      </c>
      <c r="AF141" s="25">
        <f t="shared" si="103"/>
        <v>-8.0688682716431228E-3</v>
      </c>
      <c r="AG141" s="25">
        <f t="shared" si="127"/>
        <v>-9.0438921513881637E-3</v>
      </c>
      <c r="AH141" s="25">
        <f t="shared" si="104"/>
        <v>-6.5156446598646002E-4</v>
      </c>
      <c r="AI141" s="25">
        <f t="shared" si="105"/>
        <v>-5.1081506699876154E-4</v>
      </c>
      <c r="AJ141" s="25">
        <f t="shared" si="106"/>
        <v>-1.2844390230240267E-4</v>
      </c>
      <c r="AK141" s="25">
        <f t="shared" si="107"/>
        <v>-6.8888653310607796E-3</v>
      </c>
      <c r="AL141" s="25">
        <f t="shared" si="108"/>
        <v>1.0162109804000896E-2</v>
      </c>
      <c r="AM141" s="25">
        <f t="shared" si="109"/>
        <v>5.8064082755083816E-3</v>
      </c>
      <c r="AN141" s="25">
        <f t="shared" si="110"/>
        <v>0</v>
      </c>
      <c r="AO141" s="40">
        <f t="shared" si="128"/>
        <v>0.71079613992761803</v>
      </c>
      <c r="AP141" s="40">
        <f t="shared" si="129"/>
        <v>0.80699638118214356</v>
      </c>
      <c r="AQ141" s="25">
        <f t="shared" si="111"/>
        <v>-1.4451559755174041E-3</v>
      </c>
      <c r="AR141" s="25">
        <f t="shared" si="112"/>
        <v>-1.1800029405823742E-3</v>
      </c>
      <c r="AS141" s="25">
        <f t="shared" si="113"/>
        <v>-8.0688682716431228E-3</v>
      </c>
      <c r="AT141" s="28">
        <f t="shared" si="114"/>
        <v>3.3775633293121103E-2</v>
      </c>
      <c r="AU141" s="28">
        <f t="shared" si="115"/>
        <v>0.45435244161359267</v>
      </c>
      <c r="AV141" s="40">
        <f t="shared" si="116"/>
        <v>0.19266261534998821</v>
      </c>
      <c r="AW141" s="25">
        <f t="shared" si="117"/>
        <v>-8.0688682716431228E-3</v>
      </c>
      <c r="AX141" s="28">
        <f t="shared" si="118"/>
        <v>-8.6203015980192241E-2</v>
      </c>
      <c r="AY141" s="25">
        <f t="shared" si="119"/>
        <v>3.4492210337924522E-4</v>
      </c>
      <c r="AZ141" s="25">
        <f t="shared" si="120"/>
        <v>2.6423356815271698E-3</v>
      </c>
      <c r="BA141" s="25">
        <f t="shared" si="134"/>
        <v>0.74247053688345144</v>
      </c>
      <c r="BB141" s="25">
        <f t="shared" si="135"/>
        <v>1.9663043647723121E-3</v>
      </c>
      <c r="BC141" s="25">
        <f t="shared" si="136"/>
        <v>4.9890384678404369E-3</v>
      </c>
      <c r="BD141" s="39">
        <f t="shared" si="130"/>
        <v>0</v>
      </c>
      <c r="BF141" t="str">
        <f t="shared" si="131"/>
        <v/>
      </c>
      <c r="BG141" t="str">
        <f t="shared" si="132"/>
        <v/>
      </c>
      <c r="BH141" t="str">
        <f t="shared" si="137"/>
        <v/>
      </c>
      <c r="BI141">
        <f t="shared" si="133"/>
        <v>0</v>
      </c>
      <c r="BJ141" s="25" t="str">
        <f t="shared" si="121"/>
        <v/>
      </c>
    </row>
    <row r="142" spans="1:62">
      <c r="A142" s="1">
        <v>42709</v>
      </c>
      <c r="B142" s="41">
        <f t="shared" si="138"/>
        <v>1</v>
      </c>
      <c r="C142">
        <v>3203.78</v>
      </c>
      <c r="D142">
        <v>3202.32</v>
      </c>
      <c r="E142">
        <v>3206.73</v>
      </c>
      <c r="F142">
        <v>3204.96</v>
      </c>
      <c r="G142">
        <v>3201.74</v>
      </c>
      <c r="H142">
        <v>3219.52</v>
      </c>
      <c r="I142">
        <v>3197.73</v>
      </c>
      <c r="J142">
        <v>1017</v>
      </c>
      <c r="K142">
        <v>1115</v>
      </c>
      <c r="L142">
        <v>3202.47</v>
      </c>
      <c r="M142">
        <v>3198.57</v>
      </c>
      <c r="N142">
        <v>3204.71</v>
      </c>
      <c r="O142">
        <v>3208.64</v>
      </c>
      <c r="P142">
        <v>3194.88</v>
      </c>
      <c r="Q142" s="39">
        <v>1336</v>
      </c>
      <c r="R142" s="39">
        <v>1407</v>
      </c>
      <c r="S142">
        <f t="shared" si="93"/>
        <v>3216.9524999999994</v>
      </c>
      <c r="T142" t="str">
        <f t="shared" si="98"/>
        <v>牛</v>
      </c>
      <c r="U142">
        <f t="shared" si="96"/>
        <v>3219.52</v>
      </c>
      <c r="V142">
        <f t="shared" si="97"/>
        <v>3194.88</v>
      </c>
      <c r="W142" s="40">
        <f t="shared" si="99"/>
        <v>7.6827516828416962E-3</v>
      </c>
      <c r="X142">
        <f t="shared" si="100"/>
        <v>1017</v>
      </c>
      <c r="Y142">
        <f t="shared" si="101"/>
        <v>1407</v>
      </c>
      <c r="Z142" s="25">
        <f t="shared" si="102"/>
        <v>7.6909151065303709E-3</v>
      </c>
      <c r="AA142" s="25">
        <f t="shared" si="122"/>
        <v>-1.2426450533064697E-2</v>
      </c>
      <c r="AB142" s="25">
        <f t="shared" si="123"/>
        <v>-4.6106774621498961E-3</v>
      </c>
      <c r="AC142" s="25">
        <f t="shared" si="124"/>
        <v>3.0720742206919983E-3</v>
      </c>
      <c r="AD142" s="25">
        <f t="shared" si="125"/>
        <v>4.900917442715676E-3</v>
      </c>
      <c r="AE142" s="25">
        <f t="shared" si="126"/>
        <v>-2.781834240126011E-3</v>
      </c>
      <c r="AF142" s="25">
        <f t="shared" si="103"/>
        <v>2.9023998056590644E-4</v>
      </c>
      <c r="AG142" s="25">
        <f t="shared" si="127"/>
        <v>-1.2136210552498812E-2</v>
      </c>
      <c r="AH142" s="25">
        <f t="shared" si="104"/>
        <v>-4.5581555869517952E-4</v>
      </c>
      <c r="AI142" s="25">
        <f t="shared" si="105"/>
        <v>9.2036365538386219E-4</v>
      </c>
      <c r="AJ142" s="25">
        <f t="shared" si="106"/>
        <v>3.6824711669817075E-4</v>
      </c>
      <c r="AK142" s="25">
        <f t="shared" si="107"/>
        <v>-6.3695065161629657E-4</v>
      </c>
      <c r="AL142" s="25">
        <f t="shared" si="108"/>
        <v>6.7910970413654712E-3</v>
      </c>
      <c r="AM142" s="25">
        <f t="shared" si="109"/>
        <v>4.2976429147163851E-3</v>
      </c>
      <c r="AN142" s="25">
        <f t="shared" si="110"/>
        <v>2.2797503615945813E-4</v>
      </c>
      <c r="AO142" s="40">
        <f t="shared" si="128"/>
        <v>0.27765029830198218</v>
      </c>
      <c r="AP142" s="40">
        <f t="shared" si="129"/>
        <v>2.1161083065626527</v>
      </c>
      <c r="AQ142" s="25">
        <f t="shared" si="111"/>
        <v>-1.2185521360847981E-3</v>
      </c>
      <c r="AR142" s="25">
        <f t="shared" si="112"/>
        <v>6.992155960225282E-4</v>
      </c>
      <c r="AS142" s="25">
        <f t="shared" si="113"/>
        <v>2.9023998056590644E-4</v>
      </c>
      <c r="AT142" s="28">
        <f t="shared" si="114"/>
        <v>0.1840293712712148</v>
      </c>
      <c r="AU142" s="28">
        <f t="shared" si="115"/>
        <v>0.71438953488372792</v>
      </c>
      <c r="AV142" s="40">
        <f t="shared" si="116"/>
        <v>0.3989448051948043</v>
      </c>
      <c r="AW142" s="25">
        <f t="shared" si="117"/>
        <v>2.9023998056590644E-4</v>
      </c>
      <c r="AX142" s="28">
        <f t="shared" si="118"/>
        <v>9.0909090909100973E-2</v>
      </c>
      <c r="AY142" s="25">
        <f t="shared" si="119"/>
        <v>1.2532289470335216E-3</v>
      </c>
      <c r="AZ142" s="25">
        <f t="shared" si="120"/>
        <v>3.0720742206919983E-3</v>
      </c>
      <c r="BA142" s="25">
        <f t="shared" si="134"/>
        <v>0.19266261534998821</v>
      </c>
      <c r="BB142" s="25">
        <f t="shared" si="135"/>
        <v>-1.1800029405823742E-3</v>
      </c>
      <c r="BC142" s="25">
        <f t="shared" si="136"/>
        <v>-8.0688682716431228E-3</v>
      </c>
      <c r="BD142" s="39">
        <f t="shared" si="130"/>
        <v>1</v>
      </c>
      <c r="BF142" t="str">
        <f t="shared" si="131"/>
        <v/>
      </c>
      <c r="BG142" t="str">
        <f t="shared" si="132"/>
        <v/>
      </c>
      <c r="BH142" t="str">
        <f t="shared" si="137"/>
        <v/>
      </c>
      <c r="BI142" t="str">
        <f t="shared" si="133"/>
        <v/>
      </c>
      <c r="BJ142" s="25" t="str">
        <f t="shared" si="121"/>
        <v/>
      </c>
    </row>
    <row r="143" spans="1:62">
      <c r="A143" s="1">
        <v>42710</v>
      </c>
      <c r="B143" s="41">
        <f t="shared" si="138"/>
        <v>2</v>
      </c>
      <c r="C143">
        <v>3202.03</v>
      </c>
      <c r="D143">
        <v>3207.72</v>
      </c>
      <c r="E143">
        <v>3207.36</v>
      </c>
      <c r="F143">
        <v>3210.33</v>
      </c>
      <c r="G143">
        <v>3207.37</v>
      </c>
      <c r="H143">
        <v>3215.31</v>
      </c>
      <c r="I143">
        <v>3200.91</v>
      </c>
      <c r="J143">
        <v>1007</v>
      </c>
      <c r="K143">
        <v>1112</v>
      </c>
      <c r="L143">
        <v>3207.37</v>
      </c>
      <c r="M143">
        <v>3205.97</v>
      </c>
      <c r="N143">
        <v>3199.65</v>
      </c>
      <c r="O143">
        <v>3209.09</v>
      </c>
      <c r="P143">
        <v>3196.52</v>
      </c>
      <c r="Q143" s="39">
        <v>1405</v>
      </c>
      <c r="R143" s="39">
        <v>1455</v>
      </c>
      <c r="S143">
        <f t="shared" si="93"/>
        <v>3220.5214999999998</v>
      </c>
      <c r="T143" t="str">
        <f t="shared" si="98"/>
        <v>熊</v>
      </c>
      <c r="U143">
        <f t="shared" si="96"/>
        <v>3215.31</v>
      </c>
      <c r="V143">
        <f t="shared" si="97"/>
        <v>3196.52</v>
      </c>
      <c r="W143" s="40">
        <f t="shared" si="99"/>
        <v>5.8610580097967725E-3</v>
      </c>
      <c r="X143">
        <f t="shared" si="100"/>
        <v>1007</v>
      </c>
      <c r="Y143">
        <f t="shared" si="101"/>
        <v>1455</v>
      </c>
      <c r="Z143" s="25">
        <f t="shared" si="102"/>
        <v>5.8681523908270571E-3</v>
      </c>
      <c r="AA143" s="25">
        <f t="shared" si="122"/>
        <v>-8.3661898448126226E-4</v>
      </c>
      <c r="AB143" s="25">
        <f t="shared" si="123"/>
        <v>-4.8823472344902618E-3</v>
      </c>
      <c r="AC143" s="25">
        <f t="shared" si="124"/>
        <v>9.7871077530644972E-4</v>
      </c>
      <c r="AD143" s="25">
        <f t="shared" si="125"/>
        <v>4.1387923833720421E-3</v>
      </c>
      <c r="AE143" s="25">
        <f t="shared" si="126"/>
        <v>-1.7222656264246545E-3</v>
      </c>
      <c r="AF143" s="25">
        <f t="shared" si="103"/>
        <v>-7.4355485111831634E-4</v>
      </c>
      <c r="AG143" s="25">
        <f t="shared" si="127"/>
        <v>-1.5801738355995304E-3</v>
      </c>
      <c r="AH143" s="25">
        <f t="shared" si="104"/>
        <v>1.775420724561613E-3</v>
      </c>
      <c r="AI143" s="25">
        <f t="shared" si="105"/>
        <v>1.6631851794466665E-3</v>
      </c>
      <c r="AJ143" s="25">
        <f t="shared" si="106"/>
        <v>2.5887519213823548E-3</v>
      </c>
      <c r="AK143" s="25">
        <f t="shared" si="107"/>
        <v>1.6663030035795085E-3</v>
      </c>
      <c r="AL143" s="25">
        <f t="shared" si="108"/>
        <v>4.4886316795150327E-3</v>
      </c>
      <c r="AM143" s="25">
        <f t="shared" si="109"/>
        <v>3.9246898062284047E-3</v>
      </c>
      <c r="AN143" s="25">
        <f t="shared" si="110"/>
        <v>0</v>
      </c>
      <c r="AO143" s="40">
        <f t="shared" si="128"/>
        <v>7.7777777777801288E-2</v>
      </c>
      <c r="AP143" s="40">
        <f t="shared" si="129"/>
        <v>0.26388888888889983</v>
      </c>
      <c r="AQ143" s="25">
        <f t="shared" si="111"/>
        <v>-4.3658998968959279E-4</v>
      </c>
      <c r="AR143" s="25">
        <f t="shared" si="112"/>
        <v>-2.409857854697862E-3</v>
      </c>
      <c r="AS143" s="25">
        <f t="shared" si="113"/>
        <v>-7.4355485111831634E-4</v>
      </c>
      <c r="AT143" s="28">
        <f t="shared" si="114"/>
        <v>0.44861111111111079</v>
      </c>
      <c r="AU143" s="28">
        <f t="shared" si="115"/>
        <v>0.24900556881464347</v>
      </c>
      <c r="AV143" s="40">
        <f t="shared" si="116"/>
        <v>0.16657796700373151</v>
      </c>
      <c r="AW143" s="25">
        <f t="shared" si="117"/>
        <v>-7.4355485111831634E-4</v>
      </c>
      <c r="AX143" s="28">
        <f t="shared" si="118"/>
        <v>-0.41085683874400292</v>
      </c>
      <c r="AY143" s="25">
        <f t="shared" si="119"/>
        <v>2.0161422997225236E-3</v>
      </c>
      <c r="AZ143" s="25">
        <f t="shared" si="120"/>
        <v>9.7871077530644972E-4</v>
      </c>
      <c r="BA143" s="25">
        <f t="shared" ref="BA143:BA174" si="139">AV142</f>
        <v>0.3989448051948043</v>
      </c>
      <c r="BB143" s="25">
        <f t="shared" si="135"/>
        <v>6.992155960225282E-4</v>
      </c>
      <c r="BC143" s="25">
        <f t="shared" ref="BC143:BC174" si="140">AS142</f>
        <v>2.9023998056590644E-4</v>
      </c>
      <c r="BD143" s="39">
        <f t="shared" si="130"/>
        <v>0</v>
      </c>
      <c r="BF143">
        <f t="shared" si="131"/>
        <v>1</v>
      </c>
      <c r="BG143" t="str">
        <f t="shared" si="132"/>
        <v/>
      </c>
      <c r="BH143" t="str">
        <f t="shared" si="137"/>
        <v/>
      </c>
      <c r="BI143" t="str">
        <f t="shared" si="133"/>
        <v/>
      </c>
      <c r="BJ143" s="25">
        <f t="shared" si="121"/>
        <v>-2.409857854697862E-3</v>
      </c>
    </row>
    <row r="144" spans="1:62">
      <c r="A144" s="1">
        <v>42711</v>
      </c>
      <c r="B144" s="41">
        <f t="shared" si="138"/>
        <v>3</v>
      </c>
      <c r="C144">
        <v>3198.47</v>
      </c>
      <c r="D144">
        <v>3200.17</v>
      </c>
      <c r="E144">
        <v>3200.41</v>
      </c>
      <c r="F144">
        <v>3195.02</v>
      </c>
      <c r="G144">
        <v>3202.98</v>
      </c>
      <c r="H144">
        <v>3203.37</v>
      </c>
      <c r="I144">
        <v>3189.49</v>
      </c>
      <c r="J144">
        <v>1130</v>
      </c>
      <c r="K144">
        <v>1033</v>
      </c>
      <c r="L144">
        <v>3203.38</v>
      </c>
      <c r="M144">
        <v>3205.92</v>
      </c>
      <c r="N144">
        <v>3222.24</v>
      </c>
      <c r="O144">
        <v>3222.43</v>
      </c>
      <c r="P144">
        <v>3203.38</v>
      </c>
      <c r="Q144" s="39">
        <v>1500</v>
      </c>
      <c r="R144" s="39">
        <v>1301</v>
      </c>
      <c r="S144">
        <f t="shared" si="93"/>
        <v>3223.1094999999996</v>
      </c>
      <c r="T144" t="str">
        <f t="shared" si="98"/>
        <v>熊</v>
      </c>
      <c r="U144">
        <f t="shared" si="96"/>
        <v>3222.43</v>
      </c>
      <c r="V144">
        <f t="shared" si="97"/>
        <v>3189.49</v>
      </c>
      <c r="W144" s="40">
        <f t="shared" ref="W144:W151" si="141">LN(U144/V144)</f>
        <v>1.0274703922656454E-2</v>
      </c>
      <c r="X144">
        <f t="shared" si="100"/>
        <v>1500</v>
      </c>
      <c r="Y144">
        <f t="shared" si="101"/>
        <v>1033</v>
      </c>
      <c r="Z144" s="25">
        <f t="shared" si="102"/>
        <v>1.0298674053531862E-2</v>
      </c>
      <c r="AA144" s="25">
        <f t="shared" si="122"/>
        <v>-3.6885835632312727E-4</v>
      </c>
      <c r="AB144" s="25">
        <f t="shared" si="123"/>
        <v>-5.8963453537606618E-5</v>
      </c>
      <c r="AC144" s="25">
        <f t="shared" si="124"/>
        <v>1.0215740469118819E-2</v>
      </c>
      <c r="AD144" s="25">
        <f t="shared" si="125"/>
        <v>7.4631628624752706E-3</v>
      </c>
      <c r="AE144" s="25">
        <f t="shared" si="126"/>
        <v>-2.811541060181028E-3</v>
      </c>
      <c r="AF144" s="25">
        <f t="shared" si="103"/>
        <v>7.4041994089377484E-3</v>
      </c>
      <c r="AG144" s="25">
        <f t="shared" si="127"/>
        <v>7.0353410526145382E-3</v>
      </c>
      <c r="AH144" s="25">
        <f t="shared" si="104"/>
        <v>5.3136292712191175E-4</v>
      </c>
      <c r="AI144" s="25">
        <f t="shared" si="105"/>
        <v>6.0635613089774431E-4</v>
      </c>
      <c r="AJ144" s="25">
        <f t="shared" si="106"/>
        <v>-1.0792228766628293E-3</v>
      </c>
      <c r="AK144" s="25">
        <f t="shared" si="107"/>
        <v>1.4090559939371134E-3</v>
      </c>
      <c r="AL144" s="25">
        <f t="shared" si="108"/>
        <v>4.3423512512762059E-3</v>
      </c>
      <c r="AM144" s="25">
        <f t="shared" si="109"/>
        <v>5.9292309638060156E-3</v>
      </c>
      <c r="AN144" s="25">
        <f t="shared" si="110"/>
        <v>1.248759047320825E-4</v>
      </c>
      <c r="AO144" s="40">
        <f t="shared" si="128"/>
        <v>0.64697406340057262</v>
      </c>
      <c r="AP144" s="40">
        <f t="shared" si="129"/>
        <v>0.73198847262249489</v>
      </c>
      <c r="AQ144" s="25">
        <f t="shared" si="111"/>
        <v>7.9259829715310815E-4</v>
      </c>
      <c r="AR144" s="25">
        <f t="shared" si="112"/>
        <v>5.8702675102685013E-3</v>
      </c>
      <c r="AS144" s="25">
        <f t="shared" si="113"/>
        <v>7.4041994089377484E-3</v>
      </c>
      <c r="AT144" s="28">
        <f t="shared" si="114"/>
        <v>0.97190201729107573</v>
      </c>
      <c r="AU144" s="28">
        <f t="shared" si="115"/>
        <v>0.99002624671915707</v>
      </c>
      <c r="AV144" s="40">
        <f t="shared" si="116"/>
        <v>0.99423193685488598</v>
      </c>
      <c r="AW144" s="25">
        <f t="shared" si="117"/>
        <v>7.4041994089377484E-3</v>
      </c>
      <c r="AX144" s="28">
        <f t="shared" si="118"/>
        <v>0.57255616272008625</v>
      </c>
      <c r="AY144" s="25">
        <f t="shared" si="119"/>
        <v>4.2205970541180117E-3</v>
      </c>
      <c r="AZ144" s="25">
        <f t="shared" si="120"/>
        <v>5.8702675102685013E-3</v>
      </c>
      <c r="BA144" s="25">
        <f t="shared" si="139"/>
        <v>0.16657796700373151</v>
      </c>
      <c r="BB144" s="25">
        <f t="shared" si="135"/>
        <v>-2.409857854697862E-3</v>
      </c>
      <c r="BC144" s="25">
        <f t="shared" si="140"/>
        <v>-7.4355485111831634E-4</v>
      </c>
      <c r="BD144" s="39">
        <f t="shared" si="130"/>
        <v>1</v>
      </c>
      <c r="BF144" t="str">
        <f t="shared" si="131"/>
        <v/>
      </c>
      <c r="BG144">
        <f t="shared" si="132"/>
        <v>0.125</v>
      </c>
      <c r="BH144" t="str">
        <f t="shared" si="137"/>
        <v/>
      </c>
      <c r="BI144" t="str">
        <f t="shared" si="133"/>
        <v/>
      </c>
      <c r="BJ144" s="25">
        <f t="shared" si="121"/>
        <v>7.3378343878356266E-4</v>
      </c>
    </row>
    <row r="145" spans="1:62">
      <c r="A145" s="1">
        <v>42712</v>
      </c>
      <c r="B145" s="41">
        <f t="shared" si="138"/>
        <v>4</v>
      </c>
      <c r="C145">
        <v>3225.55</v>
      </c>
      <c r="D145">
        <v>3223.66</v>
      </c>
      <c r="E145">
        <v>3223.84</v>
      </c>
      <c r="F145">
        <v>3218.92</v>
      </c>
      <c r="G145">
        <v>3220.53</v>
      </c>
      <c r="H145">
        <v>3228.12</v>
      </c>
      <c r="I145">
        <v>3215.35</v>
      </c>
      <c r="J145">
        <v>1002</v>
      </c>
      <c r="K145">
        <v>1111</v>
      </c>
      <c r="L145">
        <v>3219.97</v>
      </c>
      <c r="M145">
        <v>3219.89</v>
      </c>
      <c r="N145">
        <v>3215.36</v>
      </c>
      <c r="O145">
        <v>3226.52</v>
      </c>
      <c r="P145">
        <v>3211.47</v>
      </c>
      <c r="Q145" s="39">
        <v>1352</v>
      </c>
      <c r="R145" s="39">
        <v>1454</v>
      </c>
      <c r="S145">
        <f t="shared" si="93"/>
        <v>3227.8029999999994</v>
      </c>
      <c r="T145" t="str">
        <f t="shared" si="98"/>
        <v>熊</v>
      </c>
      <c r="U145">
        <f t="shared" si="96"/>
        <v>3228.12</v>
      </c>
      <c r="V145">
        <f t="shared" si="97"/>
        <v>3211.47</v>
      </c>
      <c r="W145" s="40">
        <f t="shared" si="141"/>
        <v>5.1711481950890642E-3</v>
      </c>
      <c r="X145">
        <f t="shared" si="100"/>
        <v>1002</v>
      </c>
      <c r="Y145">
        <f t="shared" si="101"/>
        <v>1454</v>
      </c>
      <c r="Z145" s="25">
        <f t="shared" si="102"/>
        <v>5.1619103718745923E-3</v>
      </c>
      <c r="AA145" s="25">
        <f t="shared" si="122"/>
        <v>1.0267084662386977E-3</v>
      </c>
      <c r="AB145" s="25">
        <f t="shared" si="123"/>
        <v>-3.9605979004510338E-3</v>
      </c>
      <c r="AC145" s="25">
        <f t="shared" si="124"/>
        <v>1.2105502946380185E-3</v>
      </c>
      <c r="AD145" s="25">
        <f t="shared" si="125"/>
        <v>7.9644609527650969E-4</v>
      </c>
      <c r="AE145" s="25">
        <f t="shared" si="126"/>
        <v>-4.374702099812661E-3</v>
      </c>
      <c r="AF145" s="25">
        <f t="shared" si="103"/>
        <v>-3.1641518051745967E-3</v>
      </c>
      <c r="AG145" s="25">
        <f t="shared" si="127"/>
        <v>-2.1374433389359116E-3</v>
      </c>
      <c r="AH145" s="25">
        <f t="shared" si="104"/>
        <v>-5.8611831654020773E-4</v>
      </c>
      <c r="AI145" s="25">
        <f t="shared" si="105"/>
        <v>-5.3028272133365359E-4</v>
      </c>
      <c r="AJ145" s="25">
        <f t="shared" si="106"/>
        <v>-2.0575787734540248E-3</v>
      </c>
      <c r="AK145" s="25">
        <f t="shared" si="107"/>
        <v>-1.5575360575241688E-3</v>
      </c>
      <c r="AL145" s="25">
        <f t="shared" si="108"/>
        <v>3.9637079769434362E-3</v>
      </c>
      <c r="AM145" s="25">
        <f t="shared" si="109"/>
        <v>4.6753807989922671E-3</v>
      </c>
      <c r="AN145" s="25">
        <f t="shared" si="110"/>
        <v>-1.7389954239943611E-4</v>
      </c>
      <c r="AO145" s="40">
        <f t="shared" si="128"/>
        <v>0.7987470634299364</v>
      </c>
      <c r="AP145" s="40">
        <f t="shared" si="129"/>
        <v>0.53954581049333461</v>
      </c>
      <c r="AQ145" s="25">
        <f t="shared" si="111"/>
        <v>-2.4845260612456833E-5</v>
      </c>
      <c r="AR145" s="25">
        <f t="shared" si="112"/>
        <v>-1.4327162052510676E-3</v>
      </c>
      <c r="AS145" s="25">
        <f t="shared" si="113"/>
        <v>-3.1641518051745967E-3</v>
      </c>
      <c r="AT145" s="28">
        <f t="shared" si="114"/>
        <v>0.40563821456541099</v>
      </c>
      <c r="AU145" s="28">
        <f t="shared" si="115"/>
        <v>0.25847176079736084</v>
      </c>
      <c r="AV145" s="40">
        <f t="shared" si="116"/>
        <v>0.23363363363365203</v>
      </c>
      <c r="AW145" s="25">
        <f t="shared" si="117"/>
        <v>-3.1641518051745967E-3</v>
      </c>
      <c r="AX145" s="28">
        <f t="shared" si="118"/>
        <v>-0.27687687687685569</v>
      </c>
      <c r="AY145" s="25">
        <f t="shared" si="119"/>
        <v>1.6097258241429724E-3</v>
      </c>
      <c r="AZ145" s="25">
        <f t="shared" si="120"/>
        <v>1.2105502946380185E-3</v>
      </c>
      <c r="BA145" s="25">
        <f t="shared" si="139"/>
        <v>0.99423193685488598</v>
      </c>
      <c r="BB145" s="25">
        <f t="shared" si="135"/>
        <v>5.8702675102685013E-3</v>
      </c>
      <c r="BC145" s="25">
        <f t="shared" si="140"/>
        <v>7.4041994089377484E-3</v>
      </c>
      <c r="BD145" s="39">
        <f t="shared" si="130"/>
        <v>0</v>
      </c>
      <c r="BF145" t="str">
        <f t="shared" si="131"/>
        <v/>
      </c>
      <c r="BG145" t="str">
        <f t="shared" si="132"/>
        <v/>
      </c>
      <c r="BH145">
        <f t="shared" si="137"/>
        <v>-0.5</v>
      </c>
      <c r="BI145" t="str">
        <f t="shared" si="133"/>
        <v/>
      </c>
      <c r="BJ145" s="25">
        <f t="shared" si="121"/>
        <v>7.1635810262553378E-4</v>
      </c>
    </row>
    <row r="146" spans="1:62">
      <c r="A146" s="1">
        <v>42713</v>
      </c>
      <c r="B146" s="41">
        <f t="shared" si="138"/>
        <v>5</v>
      </c>
      <c r="C146">
        <v>3209.34</v>
      </c>
      <c r="D146">
        <v>3207.89</v>
      </c>
      <c r="E146">
        <v>3209.91</v>
      </c>
      <c r="F146">
        <v>3210.45</v>
      </c>
      <c r="G146">
        <v>3237.58</v>
      </c>
      <c r="H146">
        <v>3237.63</v>
      </c>
      <c r="I146">
        <v>3207.04</v>
      </c>
      <c r="J146">
        <v>1130</v>
      </c>
      <c r="K146">
        <v>931</v>
      </c>
      <c r="L146">
        <v>3238.46</v>
      </c>
      <c r="M146">
        <v>3239.04</v>
      </c>
      <c r="N146">
        <v>3232.88</v>
      </c>
      <c r="O146">
        <v>3244.8</v>
      </c>
      <c r="P146">
        <v>3222.4</v>
      </c>
      <c r="Q146" s="39">
        <v>1330</v>
      </c>
      <c r="R146" s="39">
        <v>1440</v>
      </c>
      <c r="S146">
        <f t="shared" si="93"/>
        <v>3230.0069999999996</v>
      </c>
      <c r="T146" t="str">
        <f t="shared" si="98"/>
        <v>熊</v>
      </c>
      <c r="U146">
        <f t="shared" si="96"/>
        <v>3244.8</v>
      </c>
      <c r="V146">
        <f t="shared" si="97"/>
        <v>3207.04</v>
      </c>
      <c r="W146" s="40">
        <f t="shared" si="141"/>
        <v>1.1705321625504349E-2</v>
      </c>
      <c r="X146">
        <f t="shared" si="100"/>
        <v>1330</v>
      </c>
      <c r="Y146">
        <f t="shared" si="101"/>
        <v>931</v>
      </c>
      <c r="Z146" s="25">
        <f t="shared" si="102"/>
        <v>1.1765658982843891E-2</v>
      </c>
      <c r="AA146" s="25">
        <f t="shared" si="122"/>
        <v>-1.874018012304032E-3</v>
      </c>
      <c r="AB146" s="25">
        <f t="shared" si="123"/>
        <v>-3.6803341488179319E-3</v>
      </c>
      <c r="AC146" s="25">
        <f t="shared" si="124"/>
        <v>8.024987476686396E-3</v>
      </c>
      <c r="AD146" s="25">
        <f t="shared" si="125"/>
        <v>1.098840644949837E-2</v>
      </c>
      <c r="AE146" s="25">
        <f t="shared" si="126"/>
        <v>-7.1691517600598902E-4</v>
      </c>
      <c r="AF146" s="25">
        <f t="shared" si="103"/>
        <v>7.3080723006802737E-3</v>
      </c>
      <c r="AG146" s="25">
        <f t="shared" si="127"/>
        <v>5.4340542883763131E-3</v>
      </c>
      <c r="AH146" s="25">
        <f t="shared" si="104"/>
        <v>-4.5190838560467178E-4</v>
      </c>
      <c r="AI146" s="25">
        <f t="shared" si="105"/>
        <v>1.7759084051802133E-4</v>
      </c>
      <c r="AJ146" s="25">
        <f t="shared" si="106"/>
        <v>3.4580570737077678E-4</v>
      </c>
      <c r="AK146" s="25">
        <f t="shared" si="107"/>
        <v>8.7608286198948872E-3</v>
      </c>
      <c r="AL146" s="25">
        <f t="shared" si="108"/>
        <v>9.4931873104745056E-3</v>
      </c>
      <c r="AM146" s="25">
        <f t="shared" si="109"/>
        <v>6.9272914325662583E-3</v>
      </c>
      <c r="AN146" s="25">
        <f t="shared" si="110"/>
        <v>2.7177102223480782E-4</v>
      </c>
      <c r="AO146" s="40">
        <f t="shared" si="128"/>
        <v>7.5187969924817619E-2</v>
      </c>
      <c r="AP146" s="40">
        <f t="shared" si="129"/>
        <v>0.27198430859758499</v>
      </c>
      <c r="AQ146" s="25">
        <f t="shared" si="111"/>
        <v>1.7908143621767053E-4</v>
      </c>
      <c r="AR146" s="25">
        <f t="shared" si="112"/>
        <v>-1.7245273414492938E-3</v>
      </c>
      <c r="AS146" s="25">
        <f t="shared" si="113"/>
        <v>7.3080723006802737E-3</v>
      </c>
      <c r="AT146" s="28">
        <f t="shared" si="114"/>
        <v>0.99836547891467209</v>
      </c>
      <c r="AU146" s="28">
        <f t="shared" si="115"/>
        <v>0.46785714285714175</v>
      </c>
      <c r="AV146" s="40">
        <f t="shared" si="116"/>
        <v>0.68432203389830504</v>
      </c>
      <c r="AW146" s="25">
        <f t="shared" si="117"/>
        <v>7.3080723006802737E-3</v>
      </c>
      <c r="AX146" s="28">
        <f t="shared" si="118"/>
        <v>-0.14777542372881078</v>
      </c>
      <c r="AY146" s="25">
        <f t="shared" si="119"/>
        <v>9.4777437959010485E-3</v>
      </c>
      <c r="AZ146" s="25">
        <f t="shared" si="120"/>
        <v>3.2469572837483004E-3</v>
      </c>
      <c r="BA146" s="25">
        <f t="shared" si="139"/>
        <v>0.23363363363365203</v>
      </c>
      <c r="BB146" s="25">
        <f t="shared" si="135"/>
        <v>-1.4327162052510676E-3</v>
      </c>
      <c r="BC146" s="25">
        <f t="shared" si="140"/>
        <v>-3.1641518051745967E-3</v>
      </c>
      <c r="BD146" s="39">
        <f t="shared" si="130"/>
        <v>1</v>
      </c>
      <c r="BF146" t="str">
        <f t="shared" si="131"/>
        <v/>
      </c>
      <c r="BG146" t="str">
        <f t="shared" si="132"/>
        <v/>
      </c>
      <c r="BH146" t="str">
        <f t="shared" si="137"/>
        <v/>
      </c>
      <c r="BI146">
        <f t="shared" si="133"/>
        <v>1</v>
      </c>
      <c r="BJ146" s="25">
        <f t="shared" si="121"/>
        <v>-1.7245273414492938E-3</v>
      </c>
    </row>
    <row r="147" spans="1:62">
      <c r="A147" s="1">
        <v>42716</v>
      </c>
      <c r="B147" s="41">
        <f t="shared" si="138"/>
        <v>1</v>
      </c>
      <c r="C147">
        <v>3233.67</v>
      </c>
      <c r="D147">
        <v>3234.51</v>
      </c>
      <c r="E147">
        <v>3233.96</v>
      </c>
      <c r="F147">
        <v>3237.66</v>
      </c>
      <c r="G147">
        <v>3167.37</v>
      </c>
      <c r="H147">
        <v>3245.09</v>
      </c>
      <c r="I147">
        <v>3166.46</v>
      </c>
      <c r="J147">
        <v>944</v>
      </c>
      <c r="K147">
        <v>1130</v>
      </c>
      <c r="L147">
        <v>3165.86</v>
      </c>
      <c r="M147">
        <v>3171.56</v>
      </c>
      <c r="N147">
        <v>3152.97</v>
      </c>
      <c r="O147">
        <v>3176.58</v>
      </c>
      <c r="P147">
        <v>3149.9</v>
      </c>
      <c r="Q147" s="39">
        <v>1327</v>
      </c>
      <c r="R147" s="39">
        <v>1448</v>
      </c>
      <c r="S147">
        <f t="shared" si="93"/>
        <v>3231.8489999999993</v>
      </c>
      <c r="T147" t="str">
        <f t="shared" si="98"/>
        <v>牛</v>
      </c>
      <c r="U147">
        <f t="shared" si="96"/>
        <v>3245.09</v>
      </c>
      <c r="V147">
        <f t="shared" si="97"/>
        <v>3149.9</v>
      </c>
      <c r="W147" s="40">
        <f t="shared" si="141"/>
        <v>2.9772378446453824E-2</v>
      </c>
      <c r="X147">
        <f t="shared" si="100"/>
        <v>944</v>
      </c>
      <c r="Y147">
        <f t="shared" si="101"/>
        <v>1448</v>
      </c>
      <c r="Z147" s="25">
        <f t="shared" si="102"/>
        <v>2.9437141081186408E-2</v>
      </c>
      <c r="AA147" s="25">
        <f t="shared" si="122"/>
        <v>2.4433430621582746E-4</v>
      </c>
      <c r="AB147" s="25">
        <f t="shared" si="123"/>
        <v>-2.8798218978534466E-2</v>
      </c>
      <c r="AC147" s="25">
        <f t="shared" si="124"/>
        <v>9.7415946791929776E-4</v>
      </c>
      <c r="AD147" s="25">
        <f t="shared" si="125"/>
        <v>3.5253696162631438E-3</v>
      </c>
      <c r="AE147" s="25">
        <f t="shared" si="126"/>
        <v>-2.6247008830190544E-2</v>
      </c>
      <c r="AF147" s="25">
        <f t="shared" si="103"/>
        <v>-2.5272849362271237E-2</v>
      </c>
      <c r="AG147" s="25">
        <f t="shared" si="127"/>
        <v>-2.5028515056055377E-2</v>
      </c>
      <c r="AH147" s="25">
        <f t="shared" si="104"/>
        <v>2.5973303300842228E-4</v>
      </c>
      <c r="AI147" s="25">
        <f t="shared" si="105"/>
        <v>8.9677362556153301E-5</v>
      </c>
      <c r="AJ147" s="25">
        <f t="shared" si="106"/>
        <v>1.2331315218366398E-3</v>
      </c>
      <c r="AK147" s="25">
        <f t="shared" si="107"/>
        <v>-2.0716124592249318E-2</v>
      </c>
      <c r="AL147" s="25">
        <f t="shared" si="108"/>
        <v>2.4528840097575257E-2</v>
      </c>
      <c r="AM147" s="25">
        <f t="shared" si="109"/>
        <v>8.4344400574267071E-3</v>
      </c>
      <c r="AN147" s="25">
        <f t="shared" si="110"/>
        <v>-4.7684989448122076E-4</v>
      </c>
      <c r="AO147" s="40">
        <f t="shared" si="128"/>
        <v>0.85476281317563196</v>
      </c>
      <c r="AP147" s="40">
        <f t="shared" si="129"/>
        <v>0.84471575734452475</v>
      </c>
      <c r="AQ147" s="25">
        <f t="shared" si="111"/>
        <v>1.7988397603492788E-3</v>
      </c>
      <c r="AR147" s="25">
        <f t="shared" si="112"/>
        <v>-4.0798748755407352E-3</v>
      </c>
      <c r="AS147" s="25">
        <f t="shared" si="113"/>
        <v>-2.5272849362271237E-2</v>
      </c>
      <c r="AT147" s="28">
        <f t="shared" si="114"/>
        <v>1.1573190894058925E-2</v>
      </c>
      <c r="AU147" s="28">
        <f t="shared" si="115"/>
        <v>0.11506746626685636</v>
      </c>
      <c r="AV147" s="40">
        <f t="shared" si="116"/>
        <v>3.2251286899881368E-2</v>
      </c>
      <c r="AW147" s="25">
        <f t="shared" si="117"/>
        <v>-2.5272849362271237E-2</v>
      </c>
      <c r="AX147" s="28">
        <f t="shared" si="118"/>
        <v>-0.13541338375880155</v>
      </c>
      <c r="AY147" s="25">
        <f t="shared" si="119"/>
        <v>2.873458890626649E-4</v>
      </c>
      <c r="AZ147" s="25">
        <f t="shared" si="120"/>
        <v>9.7415946791929776E-4</v>
      </c>
      <c r="BA147" s="25">
        <f t="shared" si="139"/>
        <v>0.68432203389830504</v>
      </c>
      <c r="BB147" s="25">
        <f t="shared" si="135"/>
        <v>-1.7245273414492938E-3</v>
      </c>
      <c r="BC147" s="25">
        <f t="shared" si="140"/>
        <v>7.3080723006802737E-3</v>
      </c>
      <c r="BD147" s="39">
        <f t="shared" si="130"/>
        <v>1</v>
      </c>
      <c r="BF147" t="str">
        <f t="shared" si="131"/>
        <v/>
      </c>
      <c r="BG147" t="str">
        <f t="shared" si="132"/>
        <v/>
      </c>
      <c r="BH147" t="str">
        <f t="shared" si="137"/>
        <v/>
      </c>
      <c r="BI147" t="str">
        <f t="shared" si="133"/>
        <v/>
      </c>
      <c r="BJ147" s="25" t="str">
        <f t="shared" si="121"/>
        <v/>
      </c>
    </row>
    <row r="148" spans="1:62">
      <c r="A148" s="1">
        <v>42717</v>
      </c>
      <c r="B148" s="41">
        <f t="shared" si="138"/>
        <v>2</v>
      </c>
      <c r="C148">
        <v>3138.99</v>
      </c>
      <c r="D148">
        <v>3140.6</v>
      </c>
      <c r="E148">
        <v>3137.03</v>
      </c>
      <c r="F148">
        <v>3129.46</v>
      </c>
      <c r="G148">
        <v>3132.14</v>
      </c>
      <c r="H148">
        <v>3146.09</v>
      </c>
      <c r="I148">
        <v>3118.71</v>
      </c>
      <c r="J148">
        <v>950</v>
      </c>
      <c r="K148">
        <v>1111</v>
      </c>
      <c r="L148">
        <v>3132.03</v>
      </c>
      <c r="M148">
        <v>3132.47</v>
      </c>
      <c r="N148">
        <v>3155.04</v>
      </c>
      <c r="O148">
        <v>3162.5</v>
      </c>
      <c r="P148">
        <v>3131.29</v>
      </c>
      <c r="Q148" s="39">
        <v>1421</v>
      </c>
      <c r="R148" s="39">
        <v>1308</v>
      </c>
      <c r="S148">
        <f t="shared" si="93"/>
        <v>3228.9789999999994</v>
      </c>
      <c r="T148" t="str">
        <f t="shared" si="98"/>
        <v>熊</v>
      </c>
      <c r="U148">
        <f t="shared" si="96"/>
        <v>3162.5</v>
      </c>
      <c r="V148">
        <f t="shared" si="97"/>
        <v>3118.71</v>
      </c>
      <c r="W148" s="40">
        <f t="shared" si="141"/>
        <v>1.3943399269498927E-2</v>
      </c>
      <c r="X148">
        <f t="shared" si="100"/>
        <v>1421</v>
      </c>
      <c r="Y148">
        <f t="shared" si="101"/>
        <v>1111</v>
      </c>
      <c r="Z148" s="25">
        <f t="shared" si="102"/>
        <v>1.3950347086164647E-2</v>
      </c>
      <c r="AA148" s="25">
        <f t="shared" si="122"/>
        <v>-4.4437736429958847E-3</v>
      </c>
      <c r="AB148" s="25">
        <f t="shared" si="123"/>
        <v>-2.3616798523999243E-3</v>
      </c>
      <c r="AC148" s="25">
        <f t="shared" si="124"/>
        <v>1.1581719417098953E-2</v>
      </c>
      <c r="AD148" s="25">
        <f t="shared" si="125"/>
        <v>7.4617619268354815E-3</v>
      </c>
      <c r="AE148" s="25">
        <f t="shared" si="126"/>
        <v>-6.4816373426634282E-3</v>
      </c>
      <c r="AF148" s="25">
        <f t="shared" si="103"/>
        <v>5.100082074435487E-3</v>
      </c>
      <c r="AG148" s="25">
        <f t="shared" si="127"/>
        <v>6.5630843143965004E-4</v>
      </c>
      <c r="AH148" s="25">
        <f t="shared" si="104"/>
        <v>5.1277234191311988E-4</v>
      </c>
      <c r="AI148" s="25">
        <f t="shared" si="105"/>
        <v>-6.2459968697361188E-4</v>
      </c>
      <c r="AJ148" s="25">
        <f t="shared" si="106"/>
        <v>-3.0406264203732495E-3</v>
      </c>
      <c r="AK148" s="25">
        <f t="shared" si="107"/>
        <v>-2.1846151249699905E-3</v>
      </c>
      <c r="AL148" s="25">
        <f t="shared" si="108"/>
        <v>8.7409571986326786E-3</v>
      </c>
      <c r="AM148" s="25">
        <f t="shared" si="109"/>
        <v>9.9177938330956145E-3</v>
      </c>
      <c r="AN148" s="25">
        <f t="shared" si="110"/>
        <v>-3.5120375089154455E-5</v>
      </c>
      <c r="AO148" s="40">
        <f t="shared" si="128"/>
        <v>0.74068663257851219</v>
      </c>
      <c r="AP148" s="40">
        <f t="shared" si="129"/>
        <v>1.2512783053323457</v>
      </c>
      <c r="AQ148" s="25">
        <f t="shared" si="111"/>
        <v>1.4047410031873815E-4</v>
      </c>
      <c r="AR148" s="25">
        <f t="shared" si="112"/>
        <v>7.3198175744946603E-3</v>
      </c>
      <c r="AS148" s="25">
        <f t="shared" si="113"/>
        <v>5.100082074435487E-3</v>
      </c>
      <c r="AT148" s="28">
        <f t="shared" si="114"/>
        <v>0.49050401753103662</v>
      </c>
      <c r="AU148" s="28">
        <f t="shared" si="115"/>
        <v>0.76097404677987734</v>
      </c>
      <c r="AV148" s="40">
        <f t="shared" si="116"/>
        <v>0.82964147065539984</v>
      </c>
      <c r="AW148" s="25">
        <f t="shared" si="117"/>
        <v>5.100082074435487E-3</v>
      </c>
      <c r="AX148" s="28">
        <f t="shared" si="118"/>
        <v>0.52546243434573603</v>
      </c>
      <c r="AY148" s="25">
        <f t="shared" si="119"/>
        <v>4.2970222176933809E-3</v>
      </c>
      <c r="AZ148" s="25">
        <f t="shared" si="120"/>
        <v>7.5561139806956633E-3</v>
      </c>
      <c r="BA148" s="25">
        <f t="shared" si="139"/>
        <v>3.2251286899881368E-2</v>
      </c>
      <c r="BB148" s="25">
        <f t="shared" si="135"/>
        <v>-4.0798748755407352E-3</v>
      </c>
      <c r="BC148" s="25">
        <f t="shared" si="140"/>
        <v>-2.5272849362271237E-2</v>
      </c>
      <c r="BD148" s="39">
        <f t="shared" si="130"/>
        <v>1</v>
      </c>
      <c r="BF148">
        <f t="shared" si="131"/>
        <v>1</v>
      </c>
      <c r="BG148" t="str">
        <f t="shared" si="132"/>
        <v/>
      </c>
      <c r="BH148" t="str">
        <f t="shared" si="137"/>
        <v/>
      </c>
      <c r="BI148" t="str">
        <f t="shared" si="133"/>
        <v/>
      </c>
      <c r="BJ148" s="25">
        <f t="shared" si="121"/>
        <v>7.3198175744946603E-3</v>
      </c>
    </row>
    <row r="149" spans="1:62">
      <c r="A149" s="1">
        <v>42718</v>
      </c>
      <c r="B149" s="41">
        <f t="shared" si="138"/>
        <v>3</v>
      </c>
      <c r="C149">
        <v>3149.38</v>
      </c>
      <c r="D149">
        <v>3147.77</v>
      </c>
      <c r="E149">
        <v>3152.36</v>
      </c>
      <c r="F149">
        <v>3155.14</v>
      </c>
      <c r="G149">
        <v>3157.06</v>
      </c>
      <c r="H149">
        <v>3165.04</v>
      </c>
      <c r="I149">
        <v>3136.35</v>
      </c>
      <c r="J149">
        <v>1000</v>
      </c>
      <c r="K149">
        <v>1049</v>
      </c>
      <c r="L149">
        <v>3157.06</v>
      </c>
      <c r="M149">
        <v>3154.48</v>
      </c>
      <c r="N149">
        <v>3140.53</v>
      </c>
      <c r="O149">
        <v>3170.02</v>
      </c>
      <c r="P149">
        <v>3138.81</v>
      </c>
      <c r="Q149" s="39">
        <v>1350</v>
      </c>
      <c r="R149" s="39">
        <v>1455</v>
      </c>
      <c r="S149">
        <f t="shared" si="93"/>
        <v>3226.3815</v>
      </c>
      <c r="T149" t="str">
        <f t="shared" si="98"/>
        <v>熊</v>
      </c>
      <c r="U149">
        <f t="shared" ref="U149:U167" si="142">MAX(H149,O149)</f>
        <v>3170.02</v>
      </c>
      <c r="V149">
        <f t="shared" ref="V149:V167" si="143">MIN(I149,P149)</f>
        <v>3136.35</v>
      </c>
      <c r="W149" s="40">
        <f t="shared" si="141"/>
        <v>1.0678193614146986E-2</v>
      </c>
      <c r="X149">
        <f t="shared" si="100"/>
        <v>1350</v>
      </c>
      <c r="Y149">
        <f t="shared" si="101"/>
        <v>1049</v>
      </c>
      <c r="Z149" s="25">
        <f t="shared" si="102"/>
        <v>1.0690993147857696E-2</v>
      </c>
      <c r="AA149" s="25">
        <f t="shared" si="122"/>
        <v>-1.7955661331828332E-3</v>
      </c>
      <c r="AB149" s="25">
        <f t="shared" si="123"/>
        <v>-9.3463215318693865E-3</v>
      </c>
      <c r="AC149" s="25">
        <f t="shared" si="124"/>
        <v>1.3318720822775773E-3</v>
      </c>
      <c r="AD149" s="25">
        <f t="shared" si="125"/>
        <v>6.5322889494958073E-3</v>
      </c>
      <c r="AE149" s="25">
        <f t="shared" si="126"/>
        <v>-4.1459046646511169E-3</v>
      </c>
      <c r="AF149" s="25">
        <f t="shared" si="103"/>
        <v>-2.8140325823736976E-3</v>
      </c>
      <c r="AG149" s="25">
        <f t="shared" si="127"/>
        <v>-4.6095987155564669E-3</v>
      </c>
      <c r="AH149" s="25">
        <f t="shared" si="104"/>
        <v>-5.1134244382963377E-4</v>
      </c>
      <c r="AI149" s="25">
        <f t="shared" si="105"/>
        <v>9.4577060371564862E-4</v>
      </c>
      <c r="AJ149" s="25">
        <f t="shared" si="106"/>
        <v>1.8272609501320722E-3</v>
      </c>
      <c r="AK149" s="25">
        <f t="shared" si="107"/>
        <v>2.4356067120577681E-3</v>
      </c>
      <c r="AL149" s="25">
        <f t="shared" si="108"/>
        <v>9.1059903435207271E-3</v>
      </c>
      <c r="AM149" s="25">
        <f t="shared" si="109"/>
        <v>9.8941498205165207E-3</v>
      </c>
      <c r="AN149" s="25">
        <f t="shared" si="110"/>
        <v>0</v>
      </c>
      <c r="AO149" s="40">
        <f t="shared" si="128"/>
        <v>0.45416521436041041</v>
      </c>
      <c r="AP149" s="40">
        <f t="shared" si="129"/>
        <v>0.65144649703729585</v>
      </c>
      <c r="AQ149" s="25">
        <f t="shared" si="111"/>
        <v>-8.1755012047878028E-4</v>
      </c>
      <c r="AR149" s="25">
        <f t="shared" si="112"/>
        <v>-5.2496392944313391E-3</v>
      </c>
      <c r="AS149" s="25">
        <f t="shared" si="113"/>
        <v>-2.8140325823736976E-3</v>
      </c>
      <c r="AT149" s="28">
        <f t="shared" si="114"/>
        <v>0.7218543046357615</v>
      </c>
      <c r="AU149" s="28">
        <f t="shared" si="115"/>
        <v>5.5110541493119281E-2</v>
      </c>
      <c r="AV149" s="40">
        <f t="shared" si="116"/>
        <v>0.12414612414613252</v>
      </c>
      <c r="AW149" s="25">
        <f t="shared" si="117"/>
        <v>-2.8140325823736976E-3</v>
      </c>
      <c r="AX149" s="28">
        <f t="shared" si="118"/>
        <v>-0.49094149094148232</v>
      </c>
      <c r="AY149" s="25">
        <f t="shared" si="119"/>
        <v>6.5815113767087787E-3</v>
      </c>
      <c r="AZ149" s="25">
        <f t="shared" si="120"/>
        <v>5.4782828864725008E-4</v>
      </c>
      <c r="BA149" s="25">
        <f t="shared" si="139"/>
        <v>0.82964147065539984</v>
      </c>
      <c r="BB149" s="25">
        <f t="shared" si="135"/>
        <v>7.3198175744946603E-3</v>
      </c>
      <c r="BC149" s="25">
        <f t="shared" si="140"/>
        <v>5.100082074435487E-3</v>
      </c>
      <c r="BD149" s="39">
        <f t="shared" si="130"/>
        <v>0</v>
      </c>
      <c r="BF149" t="str">
        <f t="shared" si="131"/>
        <v/>
      </c>
      <c r="BG149">
        <f t="shared" si="132"/>
        <v>0.5</v>
      </c>
      <c r="BH149" t="str">
        <f t="shared" si="137"/>
        <v/>
      </c>
      <c r="BI149" t="str">
        <f t="shared" si="133"/>
        <v/>
      </c>
      <c r="BJ149" s="25">
        <f t="shared" si="121"/>
        <v>-2.6248196472156695E-3</v>
      </c>
    </row>
    <row r="150" spans="1:62">
      <c r="A150" s="1">
        <v>42719</v>
      </c>
      <c r="B150" s="41">
        <f t="shared" si="138"/>
        <v>4</v>
      </c>
      <c r="C150">
        <v>3125.76</v>
      </c>
      <c r="D150">
        <v>3123.7</v>
      </c>
      <c r="E150">
        <v>3136.21</v>
      </c>
      <c r="F150">
        <v>3134.88</v>
      </c>
      <c r="G150">
        <v>3131.31</v>
      </c>
      <c r="H150">
        <v>3138.78</v>
      </c>
      <c r="I150">
        <v>3111.14</v>
      </c>
      <c r="J150">
        <v>937</v>
      </c>
      <c r="K150">
        <v>1018</v>
      </c>
      <c r="L150">
        <v>3132.41</v>
      </c>
      <c r="M150">
        <v>3129.26</v>
      </c>
      <c r="N150">
        <v>3117.68</v>
      </c>
      <c r="O150">
        <v>3170.02</v>
      </c>
      <c r="P150">
        <v>3138.81</v>
      </c>
      <c r="Q150" s="39">
        <v>1350</v>
      </c>
      <c r="R150" s="39">
        <v>1455</v>
      </c>
      <c r="S150">
        <f t="shared" si="93"/>
        <v>3223.1549999999997</v>
      </c>
      <c r="T150" t="str">
        <f t="shared" si="98"/>
        <v>熊</v>
      </c>
      <c r="U150">
        <f t="shared" si="142"/>
        <v>3170.02</v>
      </c>
      <c r="V150">
        <f t="shared" si="143"/>
        <v>3111.14</v>
      </c>
      <c r="W150" s="40">
        <f t="shared" si="141"/>
        <v>1.8748678507393448E-2</v>
      </c>
      <c r="X150">
        <f t="shared" si="100"/>
        <v>1350</v>
      </c>
      <c r="Y150">
        <f t="shared" si="101"/>
        <v>1018</v>
      </c>
      <c r="Z150" s="25">
        <f t="shared" si="102"/>
        <v>1.8837018837018871E-2</v>
      </c>
      <c r="AA150" s="25">
        <f t="shared" si="122"/>
        <v>-4.7141218656433694E-3</v>
      </c>
      <c r="AB150" s="25">
        <f t="shared" si="123"/>
        <v>-1.664876153973022E-2</v>
      </c>
      <c r="AC150" s="25">
        <f t="shared" si="124"/>
        <v>2.099916967663088E-3</v>
      </c>
      <c r="AD150" s="25">
        <f t="shared" si="125"/>
        <v>1.4060443397512749E-2</v>
      </c>
      <c r="AE150" s="25">
        <f t="shared" si="126"/>
        <v>-4.6882351098806035E-3</v>
      </c>
      <c r="AF150" s="25">
        <f t="shared" si="103"/>
        <v>-2.5883181422174674E-3</v>
      </c>
      <c r="AG150" s="25">
        <f t="shared" si="127"/>
        <v>-7.3024400078608668E-3</v>
      </c>
      <c r="AH150" s="25">
        <f t="shared" si="104"/>
        <v>-6.5925698367858118E-4</v>
      </c>
      <c r="AI150" s="25">
        <f t="shared" si="105"/>
        <v>3.3376109118292518E-3</v>
      </c>
      <c r="AJ150" s="25">
        <f t="shared" si="106"/>
        <v>2.9134422202808977E-3</v>
      </c>
      <c r="AK150" s="25">
        <f t="shared" si="107"/>
        <v>1.7739937240632071E-3</v>
      </c>
      <c r="AL150" s="25">
        <f t="shared" si="108"/>
        <v>8.8449708788645304E-3</v>
      </c>
      <c r="AM150" s="25">
        <f t="shared" si="109"/>
        <v>9.8941498205165207E-3</v>
      </c>
      <c r="AN150" s="25">
        <f t="shared" si="110"/>
        <v>3.5122898574896258E-4</v>
      </c>
      <c r="AO150" s="40">
        <f t="shared" si="128"/>
        <v>0.52894356005789334</v>
      </c>
      <c r="AP150" s="40">
        <f t="shared" si="129"/>
        <v>1.0633140376266272</v>
      </c>
      <c r="AQ150" s="25">
        <f t="shared" si="111"/>
        <v>-1.0061214550505808E-3</v>
      </c>
      <c r="AR150" s="25">
        <f t="shared" si="112"/>
        <v>-4.7135408520297337E-3</v>
      </c>
      <c r="AS150" s="25">
        <f t="shared" si="113"/>
        <v>-2.5883181422174674E-3</v>
      </c>
      <c r="AT150" s="28">
        <f t="shared" si="114"/>
        <v>0.72973950795947296</v>
      </c>
      <c r="AU150" s="28">
        <f t="shared" si="115"/>
        <v>-0.67702659404037435</v>
      </c>
      <c r="AV150" s="40">
        <f t="shared" si="116"/>
        <v>0.11107336956521657</v>
      </c>
      <c r="AW150" s="25">
        <f t="shared" si="117"/>
        <v>-2.5883181422174674E-3</v>
      </c>
      <c r="AX150" s="28">
        <f t="shared" si="118"/>
        <v>-0.25016983695652156</v>
      </c>
      <c r="AY150" s="25">
        <f t="shared" si="119"/>
        <v>6.4622288339438311E-3</v>
      </c>
      <c r="AZ150" s="25">
        <f t="shared" si="120"/>
        <v>-6.7546117192136294E-3</v>
      </c>
      <c r="BA150" s="25">
        <f t="shared" si="139"/>
        <v>0.12414612414613252</v>
      </c>
      <c r="BB150" s="25">
        <f t="shared" si="135"/>
        <v>-5.2496392944313391E-3</v>
      </c>
      <c r="BC150" s="25">
        <f t="shared" si="140"/>
        <v>-2.8140325823736976E-3</v>
      </c>
      <c r="BD150" s="39">
        <f t="shared" si="130"/>
        <v>1</v>
      </c>
      <c r="BF150" t="str">
        <f t="shared" si="131"/>
        <v/>
      </c>
      <c r="BG150" t="str">
        <f t="shared" si="132"/>
        <v/>
      </c>
      <c r="BH150">
        <f t="shared" si="137"/>
        <v>0</v>
      </c>
      <c r="BI150" t="str">
        <f t="shared" si="133"/>
        <v/>
      </c>
      <c r="BJ150" s="25" t="str">
        <f t="shared" si="121"/>
        <v/>
      </c>
    </row>
    <row r="151" spans="1:62">
      <c r="A151" s="1">
        <v>42720</v>
      </c>
      <c r="B151" s="41">
        <f t="shared" si="138"/>
        <v>5</v>
      </c>
      <c r="C151">
        <v>3111.51</v>
      </c>
      <c r="D151">
        <v>3110.59</v>
      </c>
      <c r="E151">
        <v>3114.39</v>
      </c>
      <c r="F151">
        <v>3113.13</v>
      </c>
      <c r="G151">
        <v>3116.48</v>
      </c>
      <c r="H151">
        <v>3128.87</v>
      </c>
      <c r="I151">
        <v>3106.35</v>
      </c>
      <c r="J151">
        <v>1039</v>
      </c>
      <c r="K151">
        <v>944</v>
      </c>
      <c r="L151">
        <v>3117.28</v>
      </c>
      <c r="M151">
        <v>3116.74</v>
      </c>
      <c r="N151">
        <v>3122.98</v>
      </c>
      <c r="O151">
        <v>3126.65</v>
      </c>
      <c r="P151">
        <v>3110.34</v>
      </c>
      <c r="Q151" s="39">
        <v>1430</v>
      </c>
      <c r="R151" s="39">
        <v>1332</v>
      </c>
      <c r="S151">
        <f t="shared" si="93"/>
        <v>3218.6164999999996</v>
      </c>
      <c r="T151" t="str">
        <f t="shared" si="98"/>
        <v>熊</v>
      </c>
      <c r="U151">
        <f t="shared" si="142"/>
        <v>3128.87</v>
      </c>
      <c r="V151">
        <f t="shared" si="143"/>
        <v>3106.35</v>
      </c>
      <c r="W151" s="40">
        <f t="shared" si="141"/>
        <v>7.223513500014731E-3</v>
      </c>
      <c r="X151">
        <f t="shared" si="100"/>
        <v>1039</v>
      </c>
      <c r="Y151">
        <f t="shared" si="101"/>
        <v>944</v>
      </c>
      <c r="Z151" s="25">
        <f t="shared" si="102"/>
        <v>7.2376434592850356E-3</v>
      </c>
      <c r="AA151" s="25">
        <f t="shared" si="122"/>
        <v>-1.9809965718715289E-3</v>
      </c>
      <c r="AB151" s="25">
        <f t="shared" si="123"/>
        <v>-1.8842428217696135E-3</v>
      </c>
      <c r="AC151" s="25">
        <f t="shared" si="124"/>
        <v>5.3392706782452509E-3</v>
      </c>
      <c r="AD151" s="25">
        <f t="shared" si="125"/>
        <v>5.5637780976319027E-3</v>
      </c>
      <c r="AE151" s="25">
        <f t="shared" si="126"/>
        <v>-1.6597354023830157E-3</v>
      </c>
      <c r="AF151" s="25">
        <f t="shared" si="103"/>
        <v>3.6795352758622018E-3</v>
      </c>
      <c r="AG151" s="25">
        <f t="shared" si="127"/>
        <v>1.6985387039907829E-3</v>
      </c>
      <c r="AH151" s="25">
        <f t="shared" si="104"/>
        <v>-2.9572009665694907E-4</v>
      </c>
      <c r="AI151" s="25">
        <f t="shared" si="105"/>
        <v>9.2516751166065499E-4</v>
      </c>
      <c r="AJ151" s="25">
        <f t="shared" si="106"/>
        <v>5.2051204136328399E-4</v>
      </c>
      <c r="AK151" s="25">
        <f t="shared" si="107"/>
        <v>1.5960208847474783E-3</v>
      </c>
      <c r="AL151" s="25">
        <f t="shared" si="108"/>
        <v>7.223513500014731E-3</v>
      </c>
      <c r="AM151" s="25">
        <f t="shared" si="109"/>
        <v>5.2300988709421256E-3</v>
      </c>
      <c r="AN151" s="25">
        <f t="shared" si="110"/>
        <v>2.5666692474268527E-4</v>
      </c>
      <c r="AO151" s="40">
        <f t="shared" si="128"/>
        <v>0.22912966252221639</v>
      </c>
      <c r="AP151" s="40">
        <f t="shared" si="129"/>
        <v>0.50310834813498828</v>
      </c>
      <c r="AQ151" s="25">
        <f t="shared" si="111"/>
        <v>-1.7324294800174475E-4</v>
      </c>
      <c r="AR151" s="25">
        <f t="shared" si="112"/>
        <v>1.8268474663719364E-3</v>
      </c>
      <c r="AS151" s="25">
        <f t="shared" si="113"/>
        <v>3.6795352758622018E-3</v>
      </c>
      <c r="AT151" s="28">
        <f t="shared" si="114"/>
        <v>0.44982238010657716</v>
      </c>
      <c r="AU151" s="28">
        <f t="shared" si="115"/>
        <v>0.77498467198037491</v>
      </c>
      <c r="AV151" s="40">
        <f t="shared" si="116"/>
        <v>0.73845470692718129</v>
      </c>
      <c r="AW151" s="25">
        <f t="shared" si="117"/>
        <v>3.6795352758622018E-3</v>
      </c>
      <c r="AX151" s="28">
        <f t="shared" si="118"/>
        <v>0.25310834813498323</v>
      </c>
      <c r="AY151" s="25">
        <f t="shared" si="119"/>
        <v>3.2557562871304495E-3</v>
      </c>
      <c r="AZ151" s="25">
        <f t="shared" si="120"/>
        <v>4.055629207342871E-3</v>
      </c>
      <c r="BA151" s="25">
        <f t="shared" si="139"/>
        <v>0.11107336956521657</v>
      </c>
      <c r="BB151" s="25">
        <f t="shared" si="135"/>
        <v>-4.7135408520297337E-3</v>
      </c>
      <c r="BC151" s="25">
        <f t="shared" si="140"/>
        <v>-2.5883181422174674E-3</v>
      </c>
      <c r="BD151" s="39">
        <f t="shared" si="130"/>
        <v>1</v>
      </c>
      <c r="BF151" t="str">
        <f t="shared" si="131"/>
        <v/>
      </c>
      <c r="BG151" t="str">
        <f t="shared" si="132"/>
        <v/>
      </c>
      <c r="BH151" t="str">
        <f t="shared" si="137"/>
        <v/>
      </c>
      <c r="BI151">
        <f t="shared" si="133"/>
        <v>1</v>
      </c>
      <c r="BJ151" s="25">
        <f t="shared" si="121"/>
        <v>1.8268474663719364E-3</v>
      </c>
    </row>
    <row r="152" spans="1:62">
      <c r="A152" s="1">
        <v>42723</v>
      </c>
      <c r="B152" s="41">
        <f t="shared" si="138"/>
        <v>1</v>
      </c>
      <c r="C152">
        <v>3120.7</v>
      </c>
      <c r="D152">
        <v>3119.29</v>
      </c>
      <c r="E152">
        <v>3116.2</v>
      </c>
      <c r="F152">
        <v>3111.88</v>
      </c>
      <c r="G152">
        <v>3122.57</v>
      </c>
      <c r="H152">
        <v>3125.28</v>
      </c>
      <c r="I152">
        <v>3110.08</v>
      </c>
      <c r="J152">
        <v>1028</v>
      </c>
      <c r="K152">
        <v>942</v>
      </c>
      <c r="L152">
        <v>3123.22</v>
      </c>
      <c r="M152">
        <v>3121.9</v>
      </c>
      <c r="N152">
        <v>3118.08</v>
      </c>
      <c r="O152">
        <v>3126.65</v>
      </c>
      <c r="P152">
        <v>3110.34</v>
      </c>
      <c r="Q152" s="39">
        <v>1430</v>
      </c>
      <c r="R152" s="39">
        <v>1332</v>
      </c>
      <c r="S152">
        <f t="shared" si="93"/>
        <v>3215.123</v>
      </c>
      <c r="T152" t="str">
        <f t="shared" si="98"/>
        <v>熊</v>
      </c>
      <c r="U152">
        <f t="shared" si="142"/>
        <v>3126.65</v>
      </c>
      <c r="V152">
        <f t="shared" si="143"/>
        <v>3110.08</v>
      </c>
      <c r="W152" s="40">
        <f t="shared" ref="W152:W160" si="144">LN(U152/V152)</f>
        <v>5.3136945124427157E-3</v>
      </c>
      <c r="X152">
        <f t="shared" si="100"/>
        <v>1430</v>
      </c>
      <c r="Y152">
        <f t="shared" si="101"/>
        <v>942</v>
      </c>
      <c r="Z152" s="25">
        <f t="shared" si="102"/>
        <v>5.3097061556702553E-3</v>
      </c>
      <c r="AA152" s="25">
        <f t="shared" si="122"/>
        <v>-7.3033855077298329E-4</v>
      </c>
      <c r="AB152" s="25">
        <f t="shared" si="123"/>
        <v>-2.7447160662350855E-3</v>
      </c>
      <c r="AC152" s="25">
        <f t="shared" si="124"/>
        <v>2.5689784462075912E-3</v>
      </c>
      <c r="AD152" s="25">
        <f t="shared" si="125"/>
        <v>1.904808214372343E-3</v>
      </c>
      <c r="AE152" s="25">
        <f t="shared" si="126"/>
        <v>-3.4088862980703903E-3</v>
      </c>
      <c r="AF152" s="25">
        <f t="shared" si="103"/>
        <v>-8.3990785186277561E-4</v>
      </c>
      <c r="AG152" s="25">
        <f t="shared" si="127"/>
        <v>-1.5702464026357609E-3</v>
      </c>
      <c r="AH152" s="25">
        <f t="shared" si="104"/>
        <v>-4.5192380885147556E-4</v>
      </c>
      <c r="AI152" s="25">
        <f t="shared" si="105"/>
        <v>-1.4430248299220024E-3</v>
      </c>
      <c r="AJ152" s="25">
        <f t="shared" si="106"/>
        <v>-2.8302904696766796E-3</v>
      </c>
      <c r="AK152" s="25">
        <f t="shared" si="107"/>
        <v>5.9904506962588035E-4</v>
      </c>
      <c r="AL152" s="25">
        <f t="shared" si="108"/>
        <v>4.8754298415559626E-3</v>
      </c>
      <c r="AM152" s="25">
        <f t="shared" si="109"/>
        <v>5.2300988709421256E-3</v>
      </c>
      <c r="AN152" s="25">
        <f t="shared" si="110"/>
        <v>2.0814020399219824E-4</v>
      </c>
      <c r="AO152" s="40">
        <f t="shared" si="128"/>
        <v>0.69868421052629603</v>
      </c>
      <c r="AP152" s="40">
        <f t="shared" si="129"/>
        <v>0.84868421052630649</v>
      </c>
      <c r="AQ152" s="25">
        <f t="shared" si="111"/>
        <v>-4.2273007393194375E-4</v>
      </c>
      <c r="AR152" s="25">
        <f t="shared" si="112"/>
        <v>-1.6470931254809718E-3</v>
      </c>
      <c r="AS152" s="25">
        <f t="shared" si="113"/>
        <v>-8.3990785186277561E-4</v>
      </c>
      <c r="AT152" s="28">
        <f t="shared" si="114"/>
        <v>0.82171052631579033</v>
      </c>
      <c r="AU152" s="28">
        <f t="shared" si="115"/>
        <v>0.47455548743101211</v>
      </c>
      <c r="AV152" s="40">
        <f t="shared" si="116"/>
        <v>0.4828002414001159</v>
      </c>
      <c r="AW152" s="25">
        <f t="shared" si="117"/>
        <v>-8.3990785186277561E-4</v>
      </c>
      <c r="AX152" s="28">
        <f t="shared" si="118"/>
        <v>-0.3101991550995668</v>
      </c>
      <c r="AY152" s="25">
        <f t="shared" si="119"/>
        <v>4.0079313676962929E-3</v>
      </c>
      <c r="AZ152" s="25">
        <f t="shared" si="120"/>
        <v>2.485382804706946E-3</v>
      </c>
      <c r="BA152" s="25">
        <f t="shared" si="139"/>
        <v>0.73845470692718129</v>
      </c>
      <c r="BB152" s="25">
        <f t="shared" si="135"/>
        <v>1.8268474663719364E-3</v>
      </c>
      <c r="BC152" s="25">
        <f t="shared" si="140"/>
        <v>3.6795352758622018E-3</v>
      </c>
      <c r="BD152" s="39">
        <f t="shared" si="130"/>
        <v>0</v>
      </c>
      <c r="BF152" t="str">
        <f t="shared" si="131"/>
        <v/>
      </c>
      <c r="BG152" t="str">
        <f t="shared" si="132"/>
        <v/>
      </c>
      <c r="BH152" t="str">
        <f t="shared" si="137"/>
        <v/>
      </c>
      <c r="BI152" t="str">
        <f t="shared" si="133"/>
        <v/>
      </c>
      <c r="BJ152" s="25" t="str">
        <f t="shared" si="121"/>
        <v/>
      </c>
    </row>
    <row r="153" spans="1:62">
      <c r="A153" s="1">
        <v>42724</v>
      </c>
      <c r="B153" s="41">
        <f t="shared" si="138"/>
        <v>2</v>
      </c>
      <c r="C153">
        <v>3115.9</v>
      </c>
      <c r="D153">
        <v>3116.34</v>
      </c>
      <c r="E153">
        <v>3113.86</v>
      </c>
      <c r="F153">
        <v>3111.02</v>
      </c>
      <c r="G153">
        <v>3102.02</v>
      </c>
      <c r="H153">
        <v>3117.01</v>
      </c>
      <c r="I153">
        <v>3088</v>
      </c>
      <c r="J153">
        <v>931</v>
      </c>
      <c r="K153">
        <v>1055</v>
      </c>
      <c r="L153">
        <v>3102.02</v>
      </c>
      <c r="M153">
        <v>3100.41</v>
      </c>
      <c r="N153">
        <v>3102.88</v>
      </c>
      <c r="O153">
        <v>3103.99</v>
      </c>
      <c r="P153">
        <v>3084.8</v>
      </c>
      <c r="Q153" s="39">
        <v>1301</v>
      </c>
      <c r="R153" s="39">
        <v>1332</v>
      </c>
      <c r="S153">
        <f t="shared" si="93"/>
        <v>3210.1194999999998</v>
      </c>
      <c r="T153" t="str">
        <f t="shared" ref="T153:T167" si="145">IF(AVERAGE(N152)&lt;S152,"熊",IF(AVERAGE(N152)&gt;S152,"牛",""))</f>
        <v>熊</v>
      </c>
      <c r="U153">
        <f t="shared" si="142"/>
        <v>3117.01</v>
      </c>
      <c r="V153">
        <f t="shared" si="143"/>
        <v>3084.8</v>
      </c>
      <c r="W153" s="40">
        <f t="shared" si="144"/>
        <v>1.0387383558989624E-2</v>
      </c>
      <c r="X153">
        <f t="shared" si="100"/>
        <v>931</v>
      </c>
      <c r="Y153">
        <f t="shared" si="101"/>
        <v>1332</v>
      </c>
      <c r="Z153" s="25">
        <f t="shared" si="102"/>
        <v>1.0337302224076523E-2</v>
      </c>
      <c r="AA153" s="25">
        <f t="shared" si="122"/>
        <v>-6.9939271183479918E-4</v>
      </c>
      <c r="AB153" s="25">
        <f t="shared" si="123"/>
        <v>-4.5434965272855322E-3</v>
      </c>
      <c r="AC153" s="25">
        <f t="shared" si="124"/>
        <v>5.8438870317041426E-3</v>
      </c>
      <c r="AD153" s="25">
        <f t="shared" si="125"/>
        <v>3.5617392573772909E-4</v>
      </c>
      <c r="AE153" s="25">
        <f t="shared" si="126"/>
        <v>-1.003120963325199E-2</v>
      </c>
      <c r="AF153" s="25">
        <f t="shared" si="103"/>
        <v>-4.1873226015478899E-3</v>
      </c>
      <c r="AG153" s="25">
        <f t="shared" si="127"/>
        <v>-4.8867153133827553E-3</v>
      </c>
      <c r="AH153" s="25">
        <f t="shared" si="104"/>
        <v>1.4120123767093597E-4</v>
      </c>
      <c r="AI153" s="25">
        <f t="shared" si="105"/>
        <v>-6.5492091923811913E-4</v>
      </c>
      <c r="AJ153" s="25">
        <f t="shared" si="106"/>
        <v>-1.5673883714775996E-3</v>
      </c>
      <c r="AK153" s="25">
        <f t="shared" si="107"/>
        <v>-4.4645228805232388E-3</v>
      </c>
      <c r="AL153" s="25">
        <f t="shared" si="108"/>
        <v>9.350576830549481E-3</v>
      </c>
      <c r="AM153" s="25">
        <f t="shared" si="109"/>
        <v>6.2015552322086309E-3</v>
      </c>
      <c r="AN153" s="25">
        <f t="shared" si="110"/>
        <v>0</v>
      </c>
      <c r="AO153" s="40">
        <f t="shared" si="128"/>
        <v>0.9617373319544944</v>
      </c>
      <c r="AP153" s="40">
        <f t="shared" si="129"/>
        <v>1.0368838331609687</v>
      </c>
      <c r="AQ153" s="25">
        <f t="shared" si="111"/>
        <v>-5.1915137652836939E-4</v>
      </c>
      <c r="AR153" s="25">
        <f t="shared" si="112"/>
        <v>2.7720027897535233E-4</v>
      </c>
      <c r="AS153" s="25">
        <f t="shared" si="113"/>
        <v>-4.1873226015478899E-3</v>
      </c>
      <c r="AT153" s="28">
        <f t="shared" si="114"/>
        <v>0.48328162702515948</v>
      </c>
      <c r="AU153" s="28">
        <f t="shared" si="115"/>
        <v>0.94215737363211594</v>
      </c>
      <c r="AV153" s="40">
        <f t="shared" si="116"/>
        <v>0.56131636137845098</v>
      </c>
      <c r="AW153" s="25">
        <f t="shared" si="117"/>
        <v>-4.1873226015478899E-3</v>
      </c>
      <c r="AX153" s="28">
        <f t="shared" si="118"/>
        <v>2.6699782676191441E-2</v>
      </c>
      <c r="AY153" s="25">
        <f t="shared" si="119"/>
        <v>4.5298800242885894E-3</v>
      </c>
      <c r="AZ153" s="25">
        <f t="shared" si="120"/>
        <v>5.8438870317041426E-3</v>
      </c>
      <c r="BA153" s="25">
        <f t="shared" si="139"/>
        <v>0.4828002414001159</v>
      </c>
      <c r="BB153" s="25">
        <f t="shared" si="135"/>
        <v>-1.6470931254809718E-3</v>
      </c>
      <c r="BC153" s="25">
        <f t="shared" si="140"/>
        <v>-8.3990785186277561E-4</v>
      </c>
      <c r="BD153" s="39">
        <f t="shared" si="130"/>
        <v>1</v>
      </c>
      <c r="BF153">
        <f t="shared" si="131"/>
        <v>1</v>
      </c>
      <c r="BG153" t="str">
        <f t="shared" si="132"/>
        <v/>
      </c>
      <c r="BH153" t="str">
        <f t="shared" si="137"/>
        <v/>
      </c>
      <c r="BI153" t="str">
        <f t="shared" si="133"/>
        <v/>
      </c>
      <c r="BJ153" s="25">
        <f t="shared" si="121"/>
        <v>2.7720027897535233E-4</v>
      </c>
    </row>
    <row r="154" spans="1:62">
      <c r="A154" s="1">
        <v>42725</v>
      </c>
      <c r="B154" s="41">
        <f t="shared" si="138"/>
        <v>3</v>
      </c>
      <c r="C154">
        <v>3107.24</v>
      </c>
      <c r="D154">
        <v>3113.84</v>
      </c>
      <c r="E154">
        <v>3113.33</v>
      </c>
      <c r="F154">
        <v>3110.06</v>
      </c>
      <c r="G154">
        <v>3132.35</v>
      </c>
      <c r="H154">
        <v>3132.61</v>
      </c>
      <c r="I154">
        <v>3104.24</v>
      </c>
      <c r="J154">
        <v>1130</v>
      </c>
      <c r="K154">
        <v>930</v>
      </c>
      <c r="L154">
        <v>3132.35</v>
      </c>
      <c r="M154">
        <v>3133.02</v>
      </c>
      <c r="N154">
        <v>3137.43</v>
      </c>
      <c r="O154">
        <v>3140.25</v>
      </c>
      <c r="P154">
        <v>3124.61</v>
      </c>
      <c r="Q154" s="39">
        <v>1355</v>
      </c>
      <c r="R154" s="39">
        <v>1419</v>
      </c>
      <c r="S154">
        <f t="shared" ref="S154:S166" si="146">AVERAGE($N134:$N153)</f>
        <v>3202.8460000000005</v>
      </c>
      <c r="T154" t="str">
        <f t="shared" si="145"/>
        <v>熊</v>
      </c>
      <c r="U154">
        <f t="shared" si="142"/>
        <v>3140.25</v>
      </c>
      <c r="V154">
        <f t="shared" si="143"/>
        <v>3104.24</v>
      </c>
      <c r="W154" s="40">
        <f t="shared" si="144"/>
        <v>1.1533495665629431E-2</v>
      </c>
      <c r="X154">
        <f t="shared" si="100"/>
        <v>1355</v>
      </c>
      <c r="Y154">
        <f t="shared" si="101"/>
        <v>930</v>
      </c>
      <c r="Z154" s="25">
        <f t="shared" si="102"/>
        <v>1.1589062962629286E-2</v>
      </c>
      <c r="AA154" s="25">
        <f t="shared" si="122"/>
        <v>1.4041598926820618E-3</v>
      </c>
      <c r="AB154" s="25">
        <f t="shared" si="123"/>
        <v>-8.9842113318393084E-4</v>
      </c>
      <c r="AC154" s="25">
        <f t="shared" si="124"/>
        <v>1.0635074532445495E-2</v>
      </c>
      <c r="AD154" s="25">
        <f t="shared" si="125"/>
        <v>1.056754222674974E-2</v>
      </c>
      <c r="AE154" s="25">
        <f t="shared" si="126"/>
        <v>-9.6595343887974664E-4</v>
      </c>
      <c r="AF154" s="25">
        <f t="shared" si="103"/>
        <v>9.6691210935658609E-3</v>
      </c>
      <c r="AG154" s="25">
        <f t="shared" si="127"/>
        <v>1.107328098624781E-2</v>
      </c>
      <c r="AH154" s="25">
        <f t="shared" si="104"/>
        <v>2.1218188726600104E-3</v>
      </c>
      <c r="AI154" s="25">
        <f t="shared" si="105"/>
        <v>1.958020549781263E-3</v>
      </c>
      <c r="AJ154" s="25">
        <f t="shared" si="106"/>
        <v>9.0714625106880133E-4</v>
      </c>
      <c r="AK154" s="25">
        <f t="shared" si="107"/>
        <v>8.0486492072657199E-3</v>
      </c>
      <c r="AL154" s="25">
        <f t="shared" si="108"/>
        <v>9.0976039742143976E-3</v>
      </c>
      <c r="AM154" s="25">
        <f t="shared" si="109"/>
        <v>4.9929391850285351E-3</v>
      </c>
      <c r="AN154" s="25">
        <f t="shared" si="110"/>
        <v>0</v>
      </c>
      <c r="AO154" s="40">
        <f t="shared" si="128"/>
        <v>0.10574550581600153</v>
      </c>
      <c r="AP154" s="40">
        <f t="shared" si="129"/>
        <v>-4.793796263657582E-2</v>
      </c>
      <c r="AQ154" s="25">
        <f t="shared" si="111"/>
        <v>2.1387404177370019E-4</v>
      </c>
      <c r="AR154" s="25">
        <f t="shared" si="112"/>
        <v>1.6204718863000261E-3</v>
      </c>
      <c r="AS154" s="25">
        <f t="shared" si="113"/>
        <v>9.6691210935658609E-3</v>
      </c>
      <c r="AT154" s="28">
        <f t="shared" si="114"/>
        <v>0.99083538949593886</v>
      </c>
      <c r="AU154" s="28">
        <f t="shared" si="115"/>
        <v>0.81969309462914408</v>
      </c>
      <c r="AV154" s="40">
        <f t="shared" si="116"/>
        <v>0.9216884198833617</v>
      </c>
      <c r="AW154" s="25">
        <f t="shared" si="117"/>
        <v>9.6691210935658609E-3</v>
      </c>
      <c r="AX154" s="28">
        <f t="shared" si="118"/>
        <v>0.14107192446542338</v>
      </c>
      <c r="AY154" s="25">
        <f t="shared" si="119"/>
        <v>9.0146026461456405E-3</v>
      </c>
      <c r="AZ154" s="25">
        <f t="shared" si="120"/>
        <v>4.0945180518445002E-3</v>
      </c>
      <c r="BA154" s="25">
        <f t="shared" si="139"/>
        <v>0.56131636137845098</v>
      </c>
      <c r="BB154" s="25">
        <f t="shared" si="135"/>
        <v>2.7720027897535233E-4</v>
      </c>
      <c r="BC154" s="25">
        <f t="shared" si="140"/>
        <v>-4.1873226015478899E-3</v>
      </c>
      <c r="BD154" s="39">
        <f t="shared" si="130"/>
        <v>0</v>
      </c>
      <c r="BF154" t="str">
        <f t="shared" si="131"/>
        <v/>
      </c>
      <c r="BG154">
        <f t="shared" si="132"/>
        <v>0.5</v>
      </c>
      <c r="BH154" t="str">
        <f t="shared" si="137"/>
        <v/>
      </c>
      <c r="BI154" t="str">
        <f t="shared" si="133"/>
        <v/>
      </c>
      <c r="BJ154" s="25">
        <f t="shared" si="121"/>
        <v>8.1023594315001303E-4</v>
      </c>
    </row>
    <row r="155" spans="1:62">
      <c r="A155" s="1">
        <v>42726</v>
      </c>
      <c r="B155" s="41">
        <f t="shared" si="138"/>
        <v>4</v>
      </c>
      <c r="C155">
        <v>3132.16</v>
      </c>
      <c r="D155">
        <v>3129.72</v>
      </c>
      <c r="E155">
        <v>3132.33</v>
      </c>
      <c r="F155">
        <v>3133.2</v>
      </c>
      <c r="G155">
        <v>3131.76</v>
      </c>
      <c r="H155">
        <v>3141.37</v>
      </c>
      <c r="I155">
        <v>3128.57</v>
      </c>
      <c r="J155">
        <v>949</v>
      </c>
      <c r="K155">
        <v>1121</v>
      </c>
      <c r="L155">
        <v>3131.76</v>
      </c>
      <c r="M155">
        <v>3129.81</v>
      </c>
      <c r="N155">
        <v>3139.56</v>
      </c>
      <c r="O155">
        <v>3143.17</v>
      </c>
      <c r="P155">
        <v>3126.89</v>
      </c>
      <c r="Q155" s="39">
        <v>1431</v>
      </c>
      <c r="R155" s="39">
        <v>1316</v>
      </c>
      <c r="S155">
        <f t="shared" si="146"/>
        <v>3197.6605000000004</v>
      </c>
      <c r="T155" t="str">
        <f t="shared" si="145"/>
        <v>熊</v>
      </c>
      <c r="U155">
        <f t="shared" si="142"/>
        <v>3143.17</v>
      </c>
      <c r="V155">
        <f t="shared" si="143"/>
        <v>3126.89</v>
      </c>
      <c r="W155" s="40">
        <f t="shared" si="144"/>
        <v>5.1929444326748609E-3</v>
      </c>
      <c r="X155">
        <f t="shared" si="100"/>
        <v>1431</v>
      </c>
      <c r="Y155">
        <f t="shared" si="101"/>
        <v>1316</v>
      </c>
      <c r="Z155" s="25">
        <f t="shared" si="102"/>
        <v>5.1976910502656952E-3</v>
      </c>
      <c r="AA155" s="25">
        <f t="shared" si="122"/>
        <v>-1.6811310599810548E-3</v>
      </c>
      <c r="AB155" s="25">
        <f t="shared" si="123"/>
        <v>-1.1491820903608209E-3</v>
      </c>
      <c r="AC155" s="25">
        <f t="shared" si="124"/>
        <v>4.043762342314081E-3</v>
      </c>
      <c r="AD155" s="25">
        <f t="shared" si="125"/>
        <v>3.5089824111676654E-3</v>
      </c>
      <c r="AE155" s="25">
        <f t="shared" si="126"/>
        <v>-1.6839620215071658E-3</v>
      </c>
      <c r="AF155" s="25">
        <f t="shared" si="103"/>
        <v>2.3598003208069227E-3</v>
      </c>
      <c r="AG155" s="25">
        <f t="shared" si="127"/>
        <v>6.7866926082563617E-4</v>
      </c>
      <c r="AH155" s="25">
        <f t="shared" si="104"/>
        <v>-7.7931871051249301E-4</v>
      </c>
      <c r="AI155" s="25">
        <f t="shared" si="105"/>
        <v>5.4274170775787902E-5</v>
      </c>
      <c r="AJ155" s="25">
        <f t="shared" si="106"/>
        <v>3.3198411888603362E-4</v>
      </c>
      <c r="AK155" s="25">
        <f t="shared" si="107"/>
        <v>-1.2771555209627208E-4</v>
      </c>
      <c r="AL155" s="25">
        <f t="shared" si="108"/>
        <v>4.082979352943366E-3</v>
      </c>
      <c r="AM155" s="25">
        <f t="shared" si="109"/>
        <v>5.1929444326748609E-3</v>
      </c>
      <c r="AN155" s="25">
        <f t="shared" si="110"/>
        <v>0</v>
      </c>
      <c r="AO155" s="40">
        <f t="shared" si="128"/>
        <v>0.28046874999998184</v>
      </c>
      <c r="AP155" s="40">
        <f t="shared" si="129"/>
        <v>0.69218749999998919</v>
      </c>
      <c r="AQ155" s="25">
        <f t="shared" si="111"/>
        <v>-6.2284700579580562E-4</v>
      </c>
      <c r="AR155" s="25">
        <f t="shared" si="112"/>
        <v>2.4875158729030324E-3</v>
      </c>
      <c r="AS155" s="25">
        <f t="shared" si="113"/>
        <v>2.3598003208069227E-3</v>
      </c>
      <c r="AT155" s="28">
        <f t="shared" si="114"/>
        <v>0.24921875000000956</v>
      </c>
      <c r="AU155" s="28">
        <f t="shared" si="115"/>
        <v>0.77825552825552313</v>
      </c>
      <c r="AV155" s="40">
        <f t="shared" si="116"/>
        <v>0.77825552825552313</v>
      </c>
      <c r="AW155" s="25">
        <f t="shared" si="117"/>
        <v>2.3598003208069227E-3</v>
      </c>
      <c r="AX155" s="28">
        <f t="shared" si="118"/>
        <v>0.47911547911545649</v>
      </c>
      <c r="AY155" s="25">
        <f t="shared" si="119"/>
        <v>1.0191156939310831E-3</v>
      </c>
      <c r="AZ155" s="25">
        <f t="shared" si="120"/>
        <v>4.043762342314081E-3</v>
      </c>
      <c r="BA155" s="25">
        <f t="shared" si="139"/>
        <v>0.9216884198833617</v>
      </c>
      <c r="BB155" s="25">
        <f t="shared" si="135"/>
        <v>1.6204718863000261E-3</v>
      </c>
      <c r="BC155" s="25">
        <f t="shared" si="140"/>
        <v>9.6691210935658609E-3</v>
      </c>
      <c r="BD155" s="39">
        <f t="shared" si="130"/>
        <v>0</v>
      </c>
      <c r="BF155" t="str">
        <f t="shared" si="131"/>
        <v/>
      </c>
      <c r="BG155" t="str">
        <f t="shared" si="132"/>
        <v/>
      </c>
      <c r="BH155">
        <f t="shared" si="137"/>
        <v>-0.5</v>
      </c>
      <c r="BI155" t="str">
        <f t="shared" si="133"/>
        <v/>
      </c>
      <c r="BJ155" s="25">
        <f t="shared" si="121"/>
        <v>-1.2437579364515162E-3</v>
      </c>
    </row>
    <row r="156" spans="1:62">
      <c r="A156" s="1">
        <v>42727</v>
      </c>
      <c r="B156" s="41">
        <f t="shared" si="138"/>
        <v>5</v>
      </c>
      <c r="C156">
        <v>3134.93</v>
      </c>
      <c r="D156">
        <v>3134.3</v>
      </c>
      <c r="E156">
        <v>3137.82</v>
      </c>
      <c r="F156">
        <v>3133</v>
      </c>
      <c r="G156">
        <v>3120.45</v>
      </c>
      <c r="H156">
        <v>3138.4</v>
      </c>
      <c r="I156">
        <v>3117.68</v>
      </c>
      <c r="J156">
        <v>935</v>
      </c>
      <c r="K156">
        <v>1022</v>
      </c>
      <c r="L156">
        <v>3120.38</v>
      </c>
      <c r="M156">
        <v>3115.23</v>
      </c>
      <c r="N156">
        <v>3110.15</v>
      </c>
      <c r="O156">
        <v>3120.57</v>
      </c>
      <c r="P156">
        <v>3103.75</v>
      </c>
      <c r="Q156" s="39">
        <v>1302</v>
      </c>
      <c r="R156" s="39">
        <v>1422</v>
      </c>
      <c r="S156">
        <f t="shared" si="146"/>
        <v>3192.5515</v>
      </c>
      <c r="T156" t="str">
        <f t="shared" si="145"/>
        <v>熊</v>
      </c>
      <c r="U156">
        <f t="shared" si="142"/>
        <v>3138.4</v>
      </c>
      <c r="V156">
        <f t="shared" si="143"/>
        <v>3103.75</v>
      </c>
      <c r="W156" s="40">
        <f t="shared" si="144"/>
        <v>1.1102058072966461E-2</v>
      </c>
      <c r="X156">
        <f t="shared" si="100"/>
        <v>935</v>
      </c>
      <c r="Y156">
        <f t="shared" si="101"/>
        <v>1422</v>
      </c>
      <c r="Z156" s="25">
        <f t="shared" si="102"/>
        <v>1.1052878373679825E-2</v>
      </c>
      <c r="AA156" s="25">
        <f t="shared" si="122"/>
        <v>-1.4758174259133033E-3</v>
      </c>
      <c r="AB156" s="25">
        <f t="shared" si="123"/>
        <v>-9.0421593739108911E-3</v>
      </c>
      <c r="AC156" s="25">
        <f t="shared" si="124"/>
        <v>2.0598986990556329E-3</v>
      </c>
      <c r="AD156" s="25">
        <f t="shared" si="125"/>
        <v>1.1062706262519627E-3</v>
      </c>
      <c r="AE156" s="25">
        <f t="shared" si="126"/>
        <v>-9.9957874467145377E-3</v>
      </c>
      <c r="AF156" s="25">
        <f t="shared" si="103"/>
        <v>-7.9358887476589767E-3</v>
      </c>
      <c r="AG156" s="25">
        <f t="shared" si="127"/>
        <v>-9.4117061735722717E-3</v>
      </c>
      <c r="AH156" s="25">
        <f t="shared" si="104"/>
        <v>-2.0098162042871262E-4</v>
      </c>
      <c r="AI156" s="25">
        <f t="shared" si="105"/>
        <v>9.2144600198722487E-4</v>
      </c>
      <c r="AJ156" s="25">
        <f t="shared" si="106"/>
        <v>-6.1583331689917876E-4</v>
      </c>
      <c r="AK156" s="25">
        <f t="shared" si="107"/>
        <v>-4.6296230965895786E-3</v>
      </c>
      <c r="AL156" s="25">
        <f t="shared" si="108"/>
        <v>6.6239804353843993E-3</v>
      </c>
      <c r="AM156" s="25">
        <f t="shared" si="109"/>
        <v>5.4046196026366101E-3</v>
      </c>
      <c r="AN156" s="25">
        <f t="shared" si="110"/>
        <v>-2.2432913571597774E-5</v>
      </c>
      <c r="AO156" s="40">
        <f t="shared" si="128"/>
        <v>0.83252895752894729</v>
      </c>
      <c r="AP156" s="40">
        <f t="shared" si="129"/>
        <v>1.0559845559845482</v>
      </c>
      <c r="AQ156" s="25">
        <f t="shared" si="111"/>
        <v>-1.6518034870564508E-3</v>
      </c>
      <c r="AR156" s="25">
        <f t="shared" si="112"/>
        <v>-3.2838327374978085E-3</v>
      </c>
      <c r="AS156" s="25">
        <f t="shared" si="113"/>
        <v>-7.9358887476589767E-3</v>
      </c>
      <c r="AT156" s="28">
        <f t="shared" si="114"/>
        <v>0.13368725868725617</v>
      </c>
      <c r="AU156" s="28">
        <f t="shared" si="115"/>
        <v>0.38049940546968064</v>
      </c>
      <c r="AV156" s="40">
        <f t="shared" si="116"/>
        <v>0.18470418470418684</v>
      </c>
      <c r="AW156" s="25">
        <f t="shared" si="117"/>
        <v>-7.9358887476589767E-3</v>
      </c>
      <c r="AX156" s="28">
        <f t="shared" si="118"/>
        <v>-0.29523809523809497</v>
      </c>
      <c r="AY156" s="25">
        <f t="shared" si="119"/>
        <v>8.8808671254295938E-4</v>
      </c>
      <c r="AZ156" s="25">
        <f t="shared" si="120"/>
        <v>2.0598986990556329E-3</v>
      </c>
      <c r="BA156" s="25">
        <f t="shared" si="139"/>
        <v>0.77825552825552313</v>
      </c>
      <c r="BB156" s="25">
        <f t="shared" si="135"/>
        <v>2.4875158729030324E-3</v>
      </c>
      <c r="BC156" s="25">
        <f t="shared" si="140"/>
        <v>2.3598003208069227E-3</v>
      </c>
      <c r="BD156" s="39">
        <f t="shared" si="130"/>
        <v>0</v>
      </c>
      <c r="BF156" t="str">
        <f t="shared" si="131"/>
        <v/>
      </c>
      <c r="BG156" t="str">
        <f t="shared" si="132"/>
        <v/>
      </c>
      <c r="BH156" t="str">
        <f t="shared" si="137"/>
        <v/>
      </c>
      <c r="BI156">
        <f t="shared" si="133"/>
        <v>0</v>
      </c>
      <c r="BJ156" s="25" t="str">
        <f t="shared" si="121"/>
        <v/>
      </c>
    </row>
    <row r="157" spans="1:62">
      <c r="A157" s="1">
        <v>42730</v>
      </c>
      <c r="B157" s="41">
        <f t="shared" si="138"/>
        <v>1</v>
      </c>
      <c r="C157">
        <v>3095.58</v>
      </c>
      <c r="D157">
        <v>3091.26</v>
      </c>
      <c r="E157">
        <v>3088.21</v>
      </c>
      <c r="F157">
        <v>3081.28</v>
      </c>
      <c r="G157">
        <v>3085.81</v>
      </c>
      <c r="H157">
        <v>3095.58</v>
      </c>
      <c r="I157">
        <v>3068.42</v>
      </c>
      <c r="J157">
        <v>931</v>
      </c>
      <c r="K157">
        <v>1042</v>
      </c>
      <c r="L157">
        <v>3085.81</v>
      </c>
      <c r="M157">
        <v>3082.77</v>
      </c>
      <c r="N157">
        <v>3122.57</v>
      </c>
      <c r="O157">
        <v>3122.88</v>
      </c>
      <c r="P157">
        <v>3082.55</v>
      </c>
      <c r="Q157" s="39">
        <v>1500</v>
      </c>
      <c r="R157" s="39">
        <v>1309</v>
      </c>
      <c r="S157">
        <f t="shared" si="146"/>
        <v>3184.9620000000004</v>
      </c>
      <c r="T157" t="str">
        <f t="shared" si="145"/>
        <v>熊</v>
      </c>
      <c r="U157">
        <f t="shared" si="142"/>
        <v>3122.88</v>
      </c>
      <c r="V157">
        <f t="shared" si="143"/>
        <v>3068.42</v>
      </c>
      <c r="W157" s="40">
        <f t="shared" si="144"/>
        <v>1.7592881834185191E-2</v>
      </c>
      <c r="X157">
        <f t="shared" si="100"/>
        <v>1500</v>
      </c>
      <c r="Y157">
        <f t="shared" si="101"/>
        <v>1042</v>
      </c>
      <c r="Z157" s="25">
        <f t="shared" si="102"/>
        <v>1.7592825900154426E-2</v>
      </c>
      <c r="AA157" s="25">
        <f t="shared" si="122"/>
        <v>-4.6956689290457423E-3</v>
      </c>
      <c r="AB157" s="25">
        <f t="shared" si="123"/>
        <v>-9.9272270294277623E-5</v>
      </c>
      <c r="AC157" s="25">
        <f t="shared" si="124"/>
        <v>1.7493609563890965E-2</v>
      </c>
      <c r="AD157" s="25">
        <f t="shared" si="125"/>
        <v>8.7803653607101493E-3</v>
      </c>
      <c r="AE157" s="25">
        <f t="shared" si="126"/>
        <v>-8.8125164734749913E-3</v>
      </c>
      <c r="AF157" s="25">
        <f t="shared" si="103"/>
        <v>8.6810930904159776E-3</v>
      </c>
      <c r="AG157" s="25">
        <f t="shared" si="127"/>
        <v>3.9854241613702128E-3</v>
      </c>
      <c r="AH157" s="25">
        <f t="shared" si="104"/>
        <v>-1.3965128246695041E-3</v>
      </c>
      <c r="AI157" s="25">
        <f t="shared" si="105"/>
        <v>-2.3836525786197784E-3</v>
      </c>
      <c r="AJ157" s="25">
        <f t="shared" si="106"/>
        <v>-4.630192540467027E-3</v>
      </c>
      <c r="AK157" s="25">
        <f t="shared" si="107"/>
        <v>-3.161103937988915E-3</v>
      </c>
      <c r="AL157" s="25">
        <f t="shared" si="108"/>
        <v>8.812516473475045E-3</v>
      </c>
      <c r="AM157" s="25">
        <f t="shared" si="109"/>
        <v>1.2998476445987263E-2</v>
      </c>
      <c r="AN157" s="25">
        <f t="shared" si="110"/>
        <v>0</v>
      </c>
      <c r="AO157" s="40">
        <f t="shared" si="128"/>
        <v>1</v>
      </c>
      <c r="AP157" s="40">
        <f t="shared" si="129"/>
        <v>1.5364506627393315</v>
      </c>
      <c r="AQ157" s="25">
        <f t="shared" si="111"/>
        <v>-9.8564021091071758E-4</v>
      </c>
      <c r="AR157" s="25">
        <f t="shared" si="112"/>
        <v>1.1842197028404812E-2</v>
      </c>
      <c r="AS157" s="25">
        <f t="shared" si="113"/>
        <v>8.6810930904159776E-3</v>
      </c>
      <c r="AT157" s="28">
        <f t="shared" si="114"/>
        <v>0.64027982326951272</v>
      </c>
      <c r="AU157" s="28">
        <f t="shared" si="115"/>
        <v>0.99231341433176434</v>
      </c>
      <c r="AV157" s="40">
        <f t="shared" si="116"/>
        <v>0.99430774880646444</v>
      </c>
      <c r="AW157" s="25">
        <f t="shared" si="117"/>
        <v>8.6810930904159776E-3</v>
      </c>
      <c r="AX157" s="28">
        <f t="shared" si="118"/>
        <v>0.67499081894969137</v>
      </c>
      <c r="AY157" s="25">
        <f t="shared" si="119"/>
        <v>5.651412535485967E-3</v>
      </c>
      <c r="AZ157" s="25">
        <f t="shared" si="120"/>
        <v>1.2899204175693088E-2</v>
      </c>
      <c r="BA157" s="25">
        <f t="shared" si="139"/>
        <v>0.18470418470418684</v>
      </c>
      <c r="BB157" s="25">
        <f t="shared" si="135"/>
        <v>-3.2838327374978085E-3</v>
      </c>
      <c r="BC157" s="25">
        <f t="shared" si="140"/>
        <v>-7.9358887476589767E-3</v>
      </c>
      <c r="BD157" s="39">
        <f t="shared" si="130"/>
        <v>1</v>
      </c>
      <c r="BF157" t="str">
        <f t="shared" si="131"/>
        <v/>
      </c>
      <c r="BG157" t="str">
        <f t="shared" si="132"/>
        <v/>
      </c>
      <c r="BH157" t="str">
        <f t="shared" si="137"/>
        <v/>
      </c>
      <c r="BI157" t="str">
        <f t="shared" si="133"/>
        <v/>
      </c>
      <c r="BJ157" s="25" t="str">
        <f t="shared" si="121"/>
        <v/>
      </c>
    </row>
    <row r="158" spans="1:62">
      <c r="A158" s="1">
        <v>42731</v>
      </c>
      <c r="B158" s="41">
        <f t="shared" si="138"/>
        <v>2</v>
      </c>
      <c r="C158">
        <v>3117.39</v>
      </c>
      <c r="D158">
        <v>3116.93</v>
      </c>
      <c r="E158">
        <v>3118.96</v>
      </c>
      <c r="F158">
        <v>3120.44</v>
      </c>
      <c r="G158">
        <v>3121.67</v>
      </c>
      <c r="H158">
        <v>3127.88</v>
      </c>
      <c r="I158">
        <v>3115.25</v>
      </c>
      <c r="J158">
        <v>945</v>
      </c>
      <c r="K158">
        <v>1021</v>
      </c>
      <c r="L158">
        <v>3121.67</v>
      </c>
      <c r="M158">
        <v>3122.51</v>
      </c>
      <c r="N158">
        <v>3114.66</v>
      </c>
      <c r="O158">
        <v>3124.06</v>
      </c>
      <c r="P158">
        <v>3113.75</v>
      </c>
      <c r="Q158" s="39">
        <v>1301</v>
      </c>
      <c r="R158" s="39">
        <v>1424</v>
      </c>
      <c r="S158">
        <f t="shared" si="146"/>
        <v>3177.2405000000003</v>
      </c>
      <c r="T158" t="str">
        <f t="shared" si="145"/>
        <v>熊</v>
      </c>
      <c r="U158">
        <f t="shared" si="142"/>
        <v>3127.88</v>
      </c>
      <c r="V158">
        <f t="shared" si="143"/>
        <v>3113.75</v>
      </c>
      <c r="W158" s="40">
        <f t="shared" si="144"/>
        <v>4.5276711815707953E-3</v>
      </c>
      <c r="X158">
        <f t="shared" si="100"/>
        <v>945</v>
      </c>
      <c r="Y158">
        <f t="shared" si="101"/>
        <v>1424</v>
      </c>
      <c r="Z158" s="25">
        <f t="shared" si="102"/>
        <v>4.5326378797648382E-3</v>
      </c>
      <c r="AA158" s="25">
        <f t="shared" si="122"/>
        <v>-1.6602674343694738E-3</v>
      </c>
      <c r="AB158" s="25">
        <f t="shared" si="123"/>
        <v>-4.2354617713120249E-3</v>
      </c>
      <c r="AC158" s="25">
        <f t="shared" si="124"/>
        <v>2.9220941025873544E-4</v>
      </c>
      <c r="AD158" s="25">
        <f t="shared" si="125"/>
        <v>3.3593455095284283E-3</v>
      </c>
      <c r="AE158" s="25">
        <f t="shared" si="126"/>
        <v>-1.1683256720423909E-3</v>
      </c>
      <c r="AF158" s="25">
        <f t="shared" si="103"/>
        <v>-8.7611626178365771E-4</v>
      </c>
      <c r="AG158" s="25">
        <f t="shared" si="127"/>
        <v>-2.5363836961531869E-3</v>
      </c>
      <c r="AH158" s="25">
        <f t="shared" si="104"/>
        <v>-1.4757022444622498E-4</v>
      </c>
      <c r="AI158" s="25">
        <f t="shared" si="105"/>
        <v>5.0349965385767018E-4</v>
      </c>
      <c r="AJ158" s="25">
        <f t="shared" si="106"/>
        <v>9.7790425294021709E-4</v>
      </c>
      <c r="AK158" s="25">
        <f t="shared" si="107"/>
        <v>1.3720017667357563E-3</v>
      </c>
      <c r="AL158" s="25">
        <f t="shared" si="108"/>
        <v>4.0460529349840438E-3</v>
      </c>
      <c r="AM158" s="25">
        <f t="shared" si="109"/>
        <v>3.3056503447174848E-3</v>
      </c>
      <c r="AN158" s="25">
        <f t="shared" si="110"/>
        <v>0</v>
      </c>
      <c r="AO158" s="40">
        <f t="shared" si="128"/>
        <v>0.16943784639745479</v>
      </c>
      <c r="AP158" s="40">
        <f t="shared" si="129"/>
        <v>0.5795724465558274</v>
      </c>
      <c r="AQ158" s="25">
        <f t="shared" si="111"/>
        <v>2.690505414856919E-4</v>
      </c>
      <c r="AR158" s="25">
        <f t="shared" si="112"/>
        <v>-2.2481180285194909E-3</v>
      </c>
      <c r="AS158" s="25">
        <f t="shared" si="113"/>
        <v>-8.7611626178365771E-4</v>
      </c>
      <c r="AT158" s="28">
        <f t="shared" si="114"/>
        <v>0.50831353919240041</v>
      </c>
      <c r="AU158" s="28">
        <f t="shared" si="115"/>
        <v>8.8263821532479081E-2</v>
      </c>
      <c r="AV158" s="40">
        <f t="shared" si="116"/>
        <v>6.4401981599423036E-2</v>
      </c>
      <c r="AW158" s="25">
        <f t="shared" si="117"/>
        <v>-8.7611626178365771E-4</v>
      </c>
      <c r="AX158" s="28">
        <f t="shared" si="118"/>
        <v>-0.4961075725407052</v>
      </c>
      <c r="AY158" s="25">
        <f t="shared" si="119"/>
        <v>2.0587091921915207E-3</v>
      </c>
      <c r="AZ158" s="25">
        <f t="shared" si="120"/>
        <v>2.9220941025873544E-4</v>
      </c>
      <c r="BA158" s="25">
        <f t="shared" si="139"/>
        <v>0.99430774880646444</v>
      </c>
      <c r="BB158" s="25">
        <f t="shared" si="135"/>
        <v>1.1842197028404812E-2</v>
      </c>
      <c r="BC158" s="25">
        <f t="shared" si="140"/>
        <v>8.6810930904159776E-3</v>
      </c>
      <c r="BD158" s="39">
        <f t="shared" si="130"/>
        <v>0</v>
      </c>
      <c r="BF158">
        <f t="shared" si="131"/>
        <v>0</v>
      </c>
      <c r="BG158" t="str">
        <f t="shared" si="132"/>
        <v/>
      </c>
      <c r="BH158" t="str">
        <f t="shared" si="137"/>
        <v/>
      </c>
      <c r="BI158" t="str">
        <f t="shared" si="133"/>
        <v/>
      </c>
      <c r="BJ158" s="25" t="str">
        <f t="shared" si="121"/>
        <v/>
      </c>
    </row>
    <row r="159" spans="1:62">
      <c r="A159" s="1">
        <v>42732</v>
      </c>
      <c r="B159" s="41">
        <f t="shared" si="138"/>
        <v>3</v>
      </c>
      <c r="C159">
        <v>3113.77</v>
      </c>
      <c r="D159">
        <v>3113.95</v>
      </c>
      <c r="E159">
        <v>3116.94</v>
      </c>
      <c r="F159">
        <v>3116.12</v>
      </c>
      <c r="G159">
        <v>3106.24</v>
      </c>
      <c r="H159">
        <v>3118.78</v>
      </c>
      <c r="I159">
        <v>3104.25</v>
      </c>
      <c r="J159">
        <v>954</v>
      </c>
      <c r="K159">
        <v>1116</v>
      </c>
      <c r="L159">
        <v>3106.24</v>
      </c>
      <c r="M159">
        <v>3107.1</v>
      </c>
      <c r="N159">
        <v>3102.24</v>
      </c>
      <c r="O159">
        <v>3109.01</v>
      </c>
      <c r="P159">
        <v>3094.55</v>
      </c>
      <c r="Q159" s="39">
        <v>1313</v>
      </c>
      <c r="R159" s="39">
        <v>1442</v>
      </c>
      <c r="S159">
        <f t="shared" si="146"/>
        <v>3168.8275000000003</v>
      </c>
      <c r="T159" t="str">
        <f t="shared" si="145"/>
        <v>熊</v>
      </c>
      <c r="U159">
        <f t="shared" si="142"/>
        <v>3118.78</v>
      </c>
      <c r="V159">
        <f t="shared" si="143"/>
        <v>3094.55</v>
      </c>
      <c r="W159" s="40">
        <f t="shared" si="144"/>
        <v>7.7993999440154598E-3</v>
      </c>
      <c r="X159">
        <f t="shared" si="100"/>
        <v>954</v>
      </c>
      <c r="Y159">
        <f t="shared" si="101"/>
        <v>1442</v>
      </c>
      <c r="Z159" s="25">
        <f t="shared" si="102"/>
        <v>7.7815638277714851E-3</v>
      </c>
      <c r="AA159" s="25">
        <f t="shared" si="122"/>
        <v>-2.8578630764333968E-4</v>
      </c>
      <c r="AB159" s="25">
        <f t="shared" si="123"/>
        <v>-5.3174685093462992E-3</v>
      </c>
      <c r="AC159" s="25">
        <f t="shared" si="124"/>
        <v>2.4819314346692851E-3</v>
      </c>
      <c r="AD159" s="25">
        <f t="shared" si="125"/>
        <v>1.6076890130355774E-3</v>
      </c>
      <c r="AE159" s="25">
        <f t="shared" si="126"/>
        <v>-6.1917109309799915E-3</v>
      </c>
      <c r="AF159" s="25">
        <f t="shared" si="103"/>
        <v>-3.7097794963107246E-3</v>
      </c>
      <c r="AG159" s="25">
        <f t="shared" si="127"/>
        <v>-3.9955658039540279E-3</v>
      </c>
      <c r="AH159" s="25">
        <f t="shared" si="104"/>
        <v>5.7806067083882633E-5</v>
      </c>
      <c r="AI159" s="25">
        <f t="shared" si="105"/>
        <v>1.0175406249096268E-3</v>
      </c>
      <c r="AJ159" s="25">
        <f t="shared" si="106"/>
        <v>7.5442748153192155E-4</v>
      </c>
      <c r="AK159" s="25">
        <f t="shared" si="107"/>
        <v>-2.4212191551442664E-3</v>
      </c>
      <c r="AL159" s="25">
        <f t="shared" si="108"/>
        <v>4.6697593950897395E-3</v>
      </c>
      <c r="AM159" s="25">
        <f t="shared" si="109"/>
        <v>4.6618477738730839E-3</v>
      </c>
      <c r="AN159" s="25">
        <f t="shared" si="110"/>
        <v>0</v>
      </c>
      <c r="AO159" s="40">
        <f t="shared" si="128"/>
        <v>0.65519614590501385</v>
      </c>
      <c r="AP159" s="40">
        <f t="shared" si="129"/>
        <v>0.71644872677217553</v>
      </c>
      <c r="AQ159" s="25">
        <f t="shared" si="111"/>
        <v>2.768237390813895E-4</v>
      </c>
      <c r="AR159" s="25">
        <f t="shared" si="112"/>
        <v>-1.2885603411664731E-3</v>
      </c>
      <c r="AS159" s="25">
        <f t="shared" si="113"/>
        <v>-3.7097794963107246E-3</v>
      </c>
      <c r="AT159" s="28">
        <f t="shared" si="114"/>
        <v>0.13695801789399548</v>
      </c>
      <c r="AU159" s="28">
        <f t="shared" si="115"/>
        <v>0.53181189488240532</v>
      </c>
      <c r="AV159" s="40">
        <f t="shared" si="116"/>
        <v>0.31737515476680123</v>
      </c>
      <c r="AW159" s="25">
        <f t="shared" si="117"/>
        <v>-3.7097794963107246E-3</v>
      </c>
      <c r="AX159" s="28">
        <f t="shared" si="118"/>
        <v>-0.16508460586050339</v>
      </c>
      <c r="AY159" s="25">
        <f t="shared" si="119"/>
        <v>6.4085122690983934E-4</v>
      </c>
      <c r="AZ159" s="25">
        <f t="shared" si="120"/>
        <v>2.4819314346692851E-3</v>
      </c>
      <c r="BA159" s="25">
        <f t="shared" si="139"/>
        <v>6.4401981599423036E-2</v>
      </c>
      <c r="BB159" s="25">
        <f t="shared" si="135"/>
        <v>-2.2481180285194909E-3</v>
      </c>
      <c r="BC159" s="25">
        <f t="shared" si="140"/>
        <v>-8.7611626178365771E-4</v>
      </c>
      <c r="BD159" s="39">
        <f t="shared" si="130"/>
        <v>1</v>
      </c>
      <c r="BE159" t="str">
        <f t="shared" ref="BE159:BE190" si="147">IF(B159=2,IF(AV158&lt;0.226,IF(AND(ABS(AA159)&lt;0.03,AO159&lt;0.8),IF(AND(AT159&lt;0.5 &amp; Q158&lt;14),2,1),0),IF(AV158&lt;0.8,IF(AND(AT159&gt;0.2,AK159&gt;-0.03,AA159&gt;-0.01),1,0),0)),"")</f>
        <v/>
      </c>
      <c r="BF159" t="str">
        <f t="shared" si="131"/>
        <v/>
      </c>
      <c r="BG159">
        <f t="shared" si="132"/>
        <v>0.5</v>
      </c>
      <c r="BH159" t="str">
        <f t="shared" si="137"/>
        <v/>
      </c>
      <c r="BI159" t="str">
        <f t="shared" si="133"/>
        <v/>
      </c>
      <c r="BJ159" s="25">
        <f t="shared" si="121"/>
        <v>-6.4428017058323656E-4</v>
      </c>
    </row>
    <row r="160" spans="1:62">
      <c r="A160" s="1">
        <v>42733</v>
      </c>
      <c r="B160" s="41">
        <f t="shared" si="138"/>
        <v>4</v>
      </c>
      <c r="C160">
        <v>3095.84</v>
      </c>
      <c r="D160">
        <v>3096.28</v>
      </c>
      <c r="E160">
        <v>3095.87</v>
      </c>
      <c r="F160">
        <v>3092.15</v>
      </c>
      <c r="G160">
        <v>3109.14</v>
      </c>
      <c r="H160">
        <v>3109.14</v>
      </c>
      <c r="I160">
        <v>3087.34</v>
      </c>
      <c r="J160">
        <v>1130</v>
      </c>
      <c r="K160">
        <v>1039</v>
      </c>
      <c r="L160">
        <v>3109.14</v>
      </c>
      <c r="M160">
        <v>3108.34</v>
      </c>
      <c r="N160">
        <v>3096.1</v>
      </c>
      <c r="O160">
        <v>3111.8</v>
      </c>
      <c r="P160">
        <v>3095.45</v>
      </c>
      <c r="Q160" s="39">
        <v>1301</v>
      </c>
      <c r="R160" s="39">
        <v>1453</v>
      </c>
      <c r="S160">
        <f t="shared" si="146"/>
        <v>3161.4380000000001</v>
      </c>
      <c r="T160" t="str">
        <f t="shared" si="145"/>
        <v>熊</v>
      </c>
      <c r="U160">
        <f t="shared" si="142"/>
        <v>3111.8</v>
      </c>
      <c r="V160">
        <f t="shared" si="143"/>
        <v>3087.34</v>
      </c>
      <c r="W160" s="40">
        <f t="shared" si="144"/>
        <v>7.8914581497770385E-3</v>
      </c>
      <c r="X160">
        <f t="shared" si="100"/>
        <v>1301</v>
      </c>
      <c r="Y160">
        <f t="shared" si="101"/>
        <v>1039</v>
      </c>
      <c r="Z160" s="25">
        <f t="shared" si="102"/>
        <v>7.9009251124089221E-3</v>
      </c>
      <c r="AA160" s="25">
        <f t="shared" si="122"/>
        <v>-2.0651563950763157E-3</v>
      </c>
      <c r="AB160" s="25">
        <f t="shared" si="123"/>
        <v>-5.058081951268026E-3</v>
      </c>
      <c r="AC160" s="25">
        <f t="shared" si="124"/>
        <v>2.8333761985089158E-3</v>
      </c>
      <c r="AD160" s="25">
        <f t="shared" si="125"/>
        <v>5.1420620932438876E-3</v>
      </c>
      <c r="AE160" s="25">
        <f t="shared" si="126"/>
        <v>-2.7493960565332406E-3</v>
      </c>
      <c r="AF160" s="25">
        <f t="shared" si="103"/>
        <v>8.3980141975722851E-5</v>
      </c>
      <c r="AG160" s="25">
        <f t="shared" si="127"/>
        <v>-1.9811762531005608E-3</v>
      </c>
      <c r="AH160" s="25">
        <f t="shared" si="104"/>
        <v>1.421161091001098E-4</v>
      </c>
      <c r="AI160" s="25">
        <f t="shared" si="105"/>
        <v>9.6903763257379639E-6</v>
      </c>
      <c r="AJ160" s="25">
        <f t="shared" si="106"/>
        <v>-1.1926329672090512E-3</v>
      </c>
      <c r="AK160" s="25">
        <f t="shared" si="107"/>
        <v>4.286885813739115E-3</v>
      </c>
      <c r="AL160" s="25">
        <f t="shared" si="108"/>
        <v>7.036281870272258E-3</v>
      </c>
      <c r="AM160" s="25">
        <f t="shared" si="109"/>
        <v>5.268045531433928E-3</v>
      </c>
      <c r="AN160" s="25">
        <f t="shared" si="110"/>
        <v>0</v>
      </c>
      <c r="AO160" s="40">
        <f t="shared" si="128"/>
        <v>0.38990825688073882</v>
      </c>
      <c r="AP160" s="40">
        <f t="shared" si="129"/>
        <v>0.683486238532102</v>
      </c>
      <c r="AQ160" s="25">
        <f t="shared" si="111"/>
        <v>-2.5733898763317367E-4</v>
      </c>
      <c r="AR160" s="25">
        <f t="shared" si="112"/>
        <v>-4.2029056717633661E-3</v>
      </c>
      <c r="AS160" s="25">
        <f t="shared" si="113"/>
        <v>8.3980141975722851E-5</v>
      </c>
      <c r="AT160" s="28">
        <f t="shared" si="114"/>
        <v>1</v>
      </c>
      <c r="AU160" s="28">
        <f t="shared" si="115"/>
        <v>3.9755351681961863E-2</v>
      </c>
      <c r="AV160" s="40">
        <f t="shared" si="116"/>
        <v>0.35813573180702168</v>
      </c>
      <c r="AW160" s="25">
        <f t="shared" si="117"/>
        <v>8.3980141975722851E-5</v>
      </c>
      <c r="AX160" s="28">
        <f t="shared" si="118"/>
        <v>-0.53311529026982596</v>
      </c>
      <c r="AY160" s="25">
        <f t="shared" si="119"/>
        <v>7.036281870272258E-3</v>
      </c>
      <c r="AZ160" s="25">
        <f t="shared" si="120"/>
        <v>2.0996358016588362E-4</v>
      </c>
      <c r="BA160" s="25">
        <f t="shared" si="139"/>
        <v>0.31737515476680123</v>
      </c>
      <c r="BB160" s="25">
        <f t="shared" si="135"/>
        <v>-1.2885603411664731E-3</v>
      </c>
      <c r="BC160" s="25">
        <f t="shared" si="140"/>
        <v>-3.7097794963107246E-3</v>
      </c>
      <c r="BD160" s="39">
        <f t="shared" si="130"/>
        <v>1</v>
      </c>
      <c r="BE160" t="str">
        <f t="shared" si="147"/>
        <v/>
      </c>
      <c r="BF160" t="str">
        <f t="shared" si="131"/>
        <v/>
      </c>
      <c r="BG160" t="str">
        <f t="shared" si="132"/>
        <v/>
      </c>
      <c r="BH160">
        <f t="shared" si="137"/>
        <v>0</v>
      </c>
      <c r="BI160" t="str">
        <f t="shared" si="133"/>
        <v/>
      </c>
      <c r="BJ160" s="25" t="str">
        <f t="shared" si="121"/>
        <v/>
      </c>
    </row>
    <row r="161" spans="1:63">
      <c r="A161" s="1">
        <v>42734</v>
      </c>
      <c r="B161" s="41">
        <f t="shared" si="138"/>
        <v>5</v>
      </c>
      <c r="C161">
        <v>3097.34</v>
      </c>
      <c r="D161">
        <v>3102.07</v>
      </c>
      <c r="E161">
        <v>3101.07</v>
      </c>
      <c r="F161">
        <v>3103.64</v>
      </c>
      <c r="G161">
        <v>3098.31</v>
      </c>
      <c r="H161">
        <v>3108.84</v>
      </c>
      <c r="I161">
        <v>3094.08</v>
      </c>
      <c r="J161">
        <v>944</v>
      </c>
      <c r="K161">
        <v>1117</v>
      </c>
      <c r="L161">
        <v>3098.14</v>
      </c>
      <c r="M161">
        <v>3098.35</v>
      </c>
      <c r="N161">
        <v>3103.64</v>
      </c>
      <c r="O161">
        <v>3107.48</v>
      </c>
      <c r="P161">
        <v>3089.99</v>
      </c>
      <c r="Q161" s="39">
        <v>1301</v>
      </c>
      <c r="R161" s="39">
        <v>1453</v>
      </c>
      <c r="S161">
        <f t="shared" si="146"/>
        <v>3152.5775000000003</v>
      </c>
      <c r="T161" t="str">
        <f t="shared" si="145"/>
        <v>熊</v>
      </c>
      <c r="U161">
        <f t="shared" si="142"/>
        <v>3108.84</v>
      </c>
      <c r="V161">
        <f t="shared" si="143"/>
        <v>3089.99</v>
      </c>
      <c r="W161" s="40">
        <f t="shared" ref="W161:W192" si="148">LN(U161/V161)</f>
        <v>6.0818116007786147E-3</v>
      </c>
      <c r="X161">
        <f t="shared" si="100"/>
        <v>944</v>
      </c>
      <c r="Y161">
        <f t="shared" si="101"/>
        <v>1453</v>
      </c>
      <c r="Z161" s="25">
        <f t="shared" si="102"/>
        <v>6.0858672280086666E-3</v>
      </c>
      <c r="AA161" s="25">
        <f t="shared" si="122"/>
        <v>4.004236794313969E-4</v>
      </c>
      <c r="AB161" s="25">
        <f t="shared" si="123"/>
        <v>-1.6740500458407202E-3</v>
      </c>
      <c r="AC161" s="25">
        <f t="shared" si="124"/>
        <v>4.4077615549377083E-3</v>
      </c>
      <c r="AD161" s="25">
        <f t="shared" si="125"/>
        <v>3.7059876323526021E-3</v>
      </c>
      <c r="AE161" s="25">
        <f t="shared" si="126"/>
        <v>-2.375823968425908E-3</v>
      </c>
      <c r="AF161" s="25">
        <f t="shared" si="103"/>
        <v>2.0319375865118306E-3</v>
      </c>
      <c r="AG161" s="25">
        <f t="shared" si="127"/>
        <v>2.432361265943153E-3</v>
      </c>
      <c r="AH161" s="25">
        <f t="shared" si="104"/>
        <v>1.5259519592441381E-3</v>
      </c>
      <c r="AI161" s="25">
        <f t="shared" si="105"/>
        <v>1.2035346000799981E-3</v>
      </c>
      <c r="AJ161" s="25">
        <f t="shared" si="106"/>
        <v>2.0319375865118306E-3</v>
      </c>
      <c r="AK161" s="25">
        <f t="shared" si="107"/>
        <v>3.1312291944350965E-4</v>
      </c>
      <c r="AL161" s="25">
        <f t="shared" si="108"/>
        <v>4.7590579461956207E-3</v>
      </c>
      <c r="AM161" s="25">
        <f t="shared" si="109"/>
        <v>5.6442536817207104E-3</v>
      </c>
      <c r="AN161" s="25">
        <f t="shared" si="110"/>
        <v>-5.48701272640631E-5</v>
      </c>
      <c r="AO161" s="40">
        <f t="shared" si="128"/>
        <v>0.22086720867209825</v>
      </c>
      <c r="AP161" s="40">
        <f t="shared" si="129"/>
        <v>0.13685636856368238</v>
      </c>
      <c r="AQ161" s="25">
        <f t="shared" si="111"/>
        <v>6.7780307909836562E-5</v>
      </c>
      <c r="AR161" s="25">
        <f t="shared" si="112"/>
        <v>1.7736847943323668E-3</v>
      </c>
      <c r="AS161" s="25">
        <f t="shared" si="113"/>
        <v>2.0319375865118306E-3</v>
      </c>
      <c r="AT161" s="28">
        <f t="shared" si="114"/>
        <v>0.28658536585365552</v>
      </c>
      <c r="AU161" s="28">
        <f t="shared" si="115"/>
        <v>0.78044596912520903</v>
      </c>
      <c r="AV161" s="40">
        <f t="shared" si="116"/>
        <v>0.72413793103447366</v>
      </c>
      <c r="AW161" s="25">
        <f t="shared" si="117"/>
        <v>2.0319375865118306E-3</v>
      </c>
      <c r="AX161" s="28">
        <f t="shared" si="118"/>
        <v>0.29177718832890681</v>
      </c>
      <c r="AY161" s="25">
        <f t="shared" si="119"/>
        <v>1.3661932332865888E-3</v>
      </c>
      <c r="AZ161" s="25">
        <f t="shared" si="120"/>
        <v>4.4077615549377083E-3</v>
      </c>
      <c r="BA161" s="25">
        <f t="shared" si="139"/>
        <v>0.35813573180702168</v>
      </c>
      <c r="BB161" s="25">
        <f t="shared" si="135"/>
        <v>-4.2029056717633661E-3</v>
      </c>
      <c r="BC161" s="25">
        <f t="shared" si="140"/>
        <v>8.3980141975722851E-5</v>
      </c>
      <c r="BD161" s="39">
        <f t="shared" si="130"/>
        <v>1</v>
      </c>
      <c r="BE161" t="str">
        <f t="shared" si="147"/>
        <v/>
      </c>
      <c r="BF161" t="str">
        <f t="shared" si="131"/>
        <v/>
      </c>
      <c r="BG161" t="str">
        <f t="shared" si="132"/>
        <v/>
      </c>
      <c r="BH161" t="str">
        <f t="shared" si="137"/>
        <v/>
      </c>
      <c r="BI161">
        <f t="shared" si="133"/>
        <v>1</v>
      </c>
      <c r="BJ161" s="25">
        <f t="shared" si="121"/>
        <v>1.7736847943323668E-3</v>
      </c>
    </row>
    <row r="162" spans="1:63">
      <c r="A162" s="1">
        <v>42738</v>
      </c>
      <c r="B162" s="41">
        <f t="shared" si="138"/>
        <v>2</v>
      </c>
      <c r="C162">
        <v>3105.31</v>
      </c>
      <c r="D162">
        <v>3109.36</v>
      </c>
      <c r="E162">
        <v>3107.92</v>
      </c>
      <c r="F162">
        <v>3108.36</v>
      </c>
      <c r="G162">
        <v>3125.56</v>
      </c>
      <c r="H162">
        <v>3133.62</v>
      </c>
      <c r="I162">
        <v>3105.31</v>
      </c>
      <c r="J162">
        <v>1033</v>
      </c>
      <c r="K162">
        <v>930</v>
      </c>
      <c r="L162">
        <v>3125.56</v>
      </c>
      <c r="M162">
        <v>3126.05</v>
      </c>
      <c r="N162">
        <v>3135.92</v>
      </c>
      <c r="O162">
        <v>3136.46</v>
      </c>
      <c r="P162">
        <v>3125.21</v>
      </c>
      <c r="Q162" s="39">
        <v>1300</v>
      </c>
      <c r="R162" s="39">
        <v>1305</v>
      </c>
      <c r="S162">
        <f t="shared" si="146"/>
        <v>3145.5674999999997</v>
      </c>
      <c r="T162" t="str">
        <f t="shared" si="145"/>
        <v>熊</v>
      </c>
      <c r="U162">
        <f t="shared" si="142"/>
        <v>3136.46</v>
      </c>
      <c r="V162">
        <f t="shared" si="143"/>
        <v>3105.31</v>
      </c>
      <c r="W162" s="40">
        <f t="shared" si="148"/>
        <v>9.981226033364576E-3</v>
      </c>
      <c r="X162">
        <f t="shared" si="100"/>
        <v>1300</v>
      </c>
      <c r="Y162">
        <f t="shared" si="101"/>
        <v>930</v>
      </c>
      <c r="Z162" s="25">
        <f t="shared" si="102"/>
        <v>1.0031204614032122E-2</v>
      </c>
      <c r="AA162" s="25">
        <f t="shared" si="122"/>
        <v>5.3793315786758379E-4</v>
      </c>
      <c r="AB162" s="25">
        <f t="shared" si="123"/>
        <v>-1.7218344594366274E-4</v>
      </c>
      <c r="AC162" s="25">
        <f t="shared" si="124"/>
        <v>9.8090425874208711E-3</v>
      </c>
      <c r="AD162" s="25">
        <f t="shared" si="125"/>
        <v>9.981226033364576E-3</v>
      </c>
      <c r="AE162" s="25">
        <f t="shared" si="126"/>
        <v>0</v>
      </c>
      <c r="AF162" s="25">
        <f t="shared" si="103"/>
        <v>9.8090425874208711E-3</v>
      </c>
      <c r="AG162" s="25">
        <f t="shared" si="127"/>
        <v>1.0346975745288672E-2</v>
      </c>
      <c r="AH162" s="25">
        <f t="shared" si="104"/>
        <v>1.3033678613134018E-3</v>
      </c>
      <c r="AI162" s="25">
        <f t="shared" si="105"/>
        <v>8.401427771128349E-4</v>
      </c>
      <c r="AJ162" s="25">
        <f t="shared" si="106"/>
        <v>9.8170654217310648E-4</v>
      </c>
      <c r="AK162" s="25">
        <f t="shared" si="107"/>
        <v>6.499917762694739E-3</v>
      </c>
      <c r="AL162" s="25">
        <f t="shared" si="108"/>
        <v>9.0753364133861428E-3</v>
      </c>
      <c r="AM162" s="25">
        <f t="shared" si="109"/>
        <v>3.5932944740866739E-3</v>
      </c>
      <c r="AN162" s="25">
        <f t="shared" si="110"/>
        <v>0</v>
      </c>
      <c r="AO162" s="40">
        <f t="shared" si="128"/>
        <v>0</v>
      </c>
      <c r="AP162" s="40">
        <f t="shared" si="129"/>
        <v>-5.898975626987199E-2</v>
      </c>
      <c r="AQ162" s="25">
        <f t="shared" si="111"/>
        <v>1.5675961904320946E-4</v>
      </c>
      <c r="AR162" s="25">
        <f t="shared" si="112"/>
        <v>3.3091248247262917E-3</v>
      </c>
      <c r="AS162" s="25">
        <f t="shared" si="113"/>
        <v>9.8090425874208711E-3</v>
      </c>
      <c r="AT162" s="28">
        <f t="shared" si="114"/>
        <v>0.71529494878135069</v>
      </c>
      <c r="AU162" s="28">
        <f t="shared" si="115"/>
        <v>0.95200000000000329</v>
      </c>
      <c r="AV162" s="40">
        <f t="shared" si="116"/>
        <v>0.98266452648475244</v>
      </c>
      <c r="AW162" s="25">
        <f t="shared" si="117"/>
        <v>9.8090425874208711E-3</v>
      </c>
      <c r="AX162" s="28">
        <f t="shared" si="118"/>
        <v>0.33258426966292448</v>
      </c>
      <c r="AY162" s="25">
        <f t="shared" si="119"/>
        <v>6.499917762694739E-3</v>
      </c>
      <c r="AZ162" s="25">
        <f t="shared" si="120"/>
        <v>3.4211110281430488E-3</v>
      </c>
      <c r="BA162" s="25">
        <f t="shared" si="139"/>
        <v>0.72413793103447366</v>
      </c>
      <c r="BB162" s="25">
        <f t="shared" si="135"/>
        <v>1.7736847943323668E-3</v>
      </c>
      <c r="BC162" s="25">
        <f t="shared" si="140"/>
        <v>2.0319375865118306E-3</v>
      </c>
      <c r="BD162" s="39">
        <f t="shared" si="130"/>
        <v>0</v>
      </c>
      <c r="BE162">
        <f t="shared" si="147"/>
        <v>1</v>
      </c>
      <c r="BF162">
        <f t="shared" si="131"/>
        <v>1</v>
      </c>
      <c r="BG162" t="str">
        <f t="shared" si="132"/>
        <v/>
      </c>
      <c r="BH162" t="str">
        <f t="shared" si="137"/>
        <v/>
      </c>
      <c r="BI162" t="str">
        <f t="shared" si="133"/>
        <v/>
      </c>
      <c r="BJ162" s="25">
        <f t="shared" si="121"/>
        <v>3.3091248247262917E-3</v>
      </c>
    </row>
    <row r="163" spans="1:63">
      <c r="A163" s="1">
        <v>42739</v>
      </c>
      <c r="B163" s="41">
        <f t="shared" si="138"/>
        <v>3</v>
      </c>
      <c r="C163">
        <v>3133.79</v>
      </c>
      <c r="D163">
        <v>3130.77</v>
      </c>
      <c r="E163">
        <v>3133.05</v>
      </c>
      <c r="F163">
        <v>3134.88</v>
      </c>
      <c r="G163">
        <v>3148.29</v>
      </c>
      <c r="H163">
        <v>3148.6</v>
      </c>
      <c r="I163">
        <v>3130.11</v>
      </c>
      <c r="J163">
        <v>1130</v>
      </c>
      <c r="K163">
        <v>932</v>
      </c>
      <c r="L163">
        <v>3148.29</v>
      </c>
      <c r="M163">
        <v>3149.54</v>
      </c>
      <c r="N163">
        <v>3158.79</v>
      </c>
      <c r="O163">
        <v>3160.02</v>
      </c>
      <c r="P163">
        <v>3147.86</v>
      </c>
      <c r="Q163" s="39">
        <v>1407</v>
      </c>
      <c r="R163" s="39">
        <v>1300</v>
      </c>
      <c r="S163">
        <f t="shared" si="146"/>
        <v>3142.1279999999992</v>
      </c>
      <c r="T163" t="str">
        <f t="shared" si="145"/>
        <v>熊</v>
      </c>
      <c r="U163">
        <f t="shared" si="142"/>
        <v>3160.02</v>
      </c>
      <c r="V163">
        <f t="shared" si="143"/>
        <v>3130.11</v>
      </c>
      <c r="W163" s="40">
        <f t="shared" si="148"/>
        <v>9.5102089882138537E-3</v>
      </c>
      <c r="X163">
        <f t="shared" si="100"/>
        <v>1407</v>
      </c>
      <c r="Y163">
        <f t="shared" si="101"/>
        <v>932</v>
      </c>
      <c r="Z163" s="25">
        <f t="shared" si="102"/>
        <v>9.5443536420755232E-3</v>
      </c>
      <c r="AA163" s="25">
        <f t="shared" si="122"/>
        <v>-6.7945728971356364E-4</v>
      </c>
      <c r="AB163" s="25">
        <f t="shared" si="123"/>
        <v>-3.8931381558727742E-4</v>
      </c>
      <c r="AC163" s="25">
        <f t="shared" si="124"/>
        <v>9.1208951726266044E-3</v>
      </c>
      <c r="AD163" s="25">
        <f t="shared" si="125"/>
        <v>8.3352220237405683E-3</v>
      </c>
      <c r="AE163" s="25">
        <f t="shared" si="126"/>
        <v>-1.1749869644733255E-3</v>
      </c>
      <c r="AF163" s="25">
        <f t="shared" si="103"/>
        <v>7.9459082081533104E-3</v>
      </c>
      <c r="AG163" s="25">
        <f t="shared" si="127"/>
        <v>7.2664509184398171E-3</v>
      </c>
      <c r="AH163" s="25">
        <f t="shared" si="104"/>
        <v>-9.6415398174733733E-4</v>
      </c>
      <c r="AI163" s="25">
        <f t="shared" si="105"/>
        <v>-2.3616368167660574E-4</v>
      </c>
      <c r="AJ163" s="25">
        <f t="shared" si="106"/>
        <v>3.4776117134420372E-4</v>
      </c>
      <c r="AK163" s="25">
        <f t="shared" si="107"/>
        <v>4.6163136254229681E-3</v>
      </c>
      <c r="AL163" s="25">
        <f t="shared" si="108"/>
        <v>5.889761893889448E-3</v>
      </c>
      <c r="AM163" s="25">
        <f t="shared" si="109"/>
        <v>3.8554998075656485E-3</v>
      </c>
      <c r="AN163" s="25">
        <f t="shared" si="110"/>
        <v>0</v>
      </c>
      <c r="AO163" s="40">
        <f t="shared" si="128"/>
        <v>0.19902650081124282</v>
      </c>
      <c r="AP163" s="40">
        <f t="shared" si="129"/>
        <v>0.31422390481341339</v>
      </c>
      <c r="AQ163" s="25">
        <f t="shared" si="111"/>
        <v>3.9696213343783305E-4</v>
      </c>
      <c r="AR163" s="25">
        <f t="shared" si="112"/>
        <v>3.3295945827303041E-3</v>
      </c>
      <c r="AS163" s="25">
        <f t="shared" si="113"/>
        <v>7.9459082081533104E-3</v>
      </c>
      <c r="AT163" s="28">
        <f t="shared" si="114"/>
        <v>0.98323418063818557</v>
      </c>
      <c r="AU163" s="28">
        <f t="shared" si="115"/>
        <v>0.89884868421052366</v>
      </c>
      <c r="AV163" s="40">
        <f t="shared" si="116"/>
        <v>0.95887662988966815</v>
      </c>
      <c r="AW163" s="25">
        <f t="shared" si="117"/>
        <v>7.9459082081533104E-3</v>
      </c>
      <c r="AX163" s="28">
        <f t="shared" si="118"/>
        <v>0.35105315947843702</v>
      </c>
      <c r="AY163" s="25">
        <f t="shared" si="119"/>
        <v>5.7913005898964269E-3</v>
      </c>
      <c r="AZ163" s="25">
        <f t="shared" si="120"/>
        <v>3.4661859919782535E-3</v>
      </c>
      <c r="BA163" s="25">
        <f t="shared" si="139"/>
        <v>0.98266452648475244</v>
      </c>
      <c r="BB163" s="25">
        <f t="shared" si="135"/>
        <v>3.3091248247262917E-3</v>
      </c>
      <c r="BC163" s="25">
        <f t="shared" si="140"/>
        <v>9.8090425874208711E-3</v>
      </c>
      <c r="BD163" s="39">
        <f t="shared" si="130"/>
        <v>0</v>
      </c>
      <c r="BE163" t="str">
        <f t="shared" si="147"/>
        <v/>
      </c>
      <c r="BF163" t="str">
        <f t="shared" si="131"/>
        <v/>
      </c>
      <c r="BG163">
        <f t="shared" si="132"/>
        <v>0</v>
      </c>
      <c r="BH163" t="str">
        <f t="shared" si="137"/>
        <v/>
      </c>
      <c r="BI163" t="str">
        <f t="shared" si="133"/>
        <v/>
      </c>
      <c r="BJ163" s="25" t="str">
        <f t="shared" si="121"/>
        <v/>
      </c>
    </row>
    <row r="164" spans="1:63">
      <c r="A164" s="1">
        <v>42740</v>
      </c>
      <c r="B164" s="41">
        <f t="shared" si="138"/>
        <v>4</v>
      </c>
      <c r="C164">
        <v>3157.91</v>
      </c>
      <c r="D164">
        <v>3155.75</v>
      </c>
      <c r="E164">
        <v>3155.74</v>
      </c>
      <c r="F164">
        <v>3160.9</v>
      </c>
      <c r="G164">
        <v>3162.37</v>
      </c>
      <c r="H164">
        <v>3165.95</v>
      </c>
      <c r="I164">
        <v>3154.28</v>
      </c>
      <c r="J164">
        <v>1027</v>
      </c>
      <c r="K164">
        <v>933</v>
      </c>
      <c r="L164">
        <v>3161.89</v>
      </c>
      <c r="M164">
        <v>3161.01</v>
      </c>
      <c r="N164">
        <v>3165.41</v>
      </c>
      <c r="O164">
        <v>3168.15</v>
      </c>
      <c r="P164">
        <v>3156.63</v>
      </c>
      <c r="Q164" s="39">
        <v>1411</v>
      </c>
      <c r="R164">
        <v>1323</v>
      </c>
      <c r="S164">
        <f t="shared" si="146"/>
        <v>3140.0849999999996</v>
      </c>
      <c r="T164" t="str">
        <f t="shared" si="145"/>
        <v>牛</v>
      </c>
      <c r="U164">
        <f t="shared" si="142"/>
        <v>3168.15</v>
      </c>
      <c r="V164">
        <f t="shared" si="143"/>
        <v>3154.28</v>
      </c>
      <c r="W164" s="40">
        <f t="shared" si="148"/>
        <v>4.3875605583863263E-3</v>
      </c>
      <c r="X164">
        <f t="shared" si="100"/>
        <v>1411</v>
      </c>
      <c r="Y164">
        <f t="shared" si="101"/>
        <v>933</v>
      </c>
      <c r="Z164" s="25">
        <f t="shared" si="102"/>
        <v>4.3921454379636819E-3</v>
      </c>
      <c r="AA164" s="25">
        <f t="shared" si="122"/>
        <v>-2.7862649981582504E-4</v>
      </c>
      <c r="AB164" s="25">
        <f t="shared" si="123"/>
        <v>-8.6523224566802169E-4</v>
      </c>
      <c r="AC164" s="25">
        <f t="shared" si="124"/>
        <v>3.522328312718198E-3</v>
      </c>
      <c r="AD164" s="25">
        <f t="shared" si="125"/>
        <v>3.237404938810889E-3</v>
      </c>
      <c r="AE164" s="25">
        <f t="shared" si="126"/>
        <v>-1.1501556195754896E-3</v>
      </c>
      <c r="AF164" s="25">
        <f t="shared" si="103"/>
        <v>2.3721726931427386E-3</v>
      </c>
      <c r="AG164" s="25">
        <f t="shared" si="127"/>
        <v>2.0935461933269946E-3</v>
      </c>
      <c r="AH164" s="25">
        <f t="shared" si="104"/>
        <v>-6.8423072647906069E-4</v>
      </c>
      <c r="AI164" s="25">
        <f t="shared" si="105"/>
        <v>-6.8739955032261809E-4</v>
      </c>
      <c r="AJ164" s="25">
        <f t="shared" si="106"/>
        <v>9.4638079738533596E-4</v>
      </c>
      <c r="AK164" s="25">
        <f t="shared" si="107"/>
        <v>1.4113301120537694E-3</v>
      </c>
      <c r="AL164" s="25">
        <f t="shared" si="108"/>
        <v>3.6929077778914679E-3</v>
      </c>
      <c r="AM164" s="25">
        <f t="shared" si="109"/>
        <v>3.6428184820083841E-3</v>
      </c>
      <c r="AN164" s="25">
        <f t="shared" si="110"/>
        <v>-1.5179641599862671E-4</v>
      </c>
      <c r="AO164" s="40">
        <f t="shared" si="128"/>
        <v>0.31105398457581607</v>
      </c>
      <c r="AP164" s="40">
        <f t="shared" si="129"/>
        <v>0.38646101113966674</v>
      </c>
      <c r="AQ164" s="25">
        <f t="shared" si="111"/>
        <v>-2.7835328905455813E-4</v>
      </c>
      <c r="AR164" s="25">
        <f t="shared" si="112"/>
        <v>1.1126389970876856E-3</v>
      </c>
      <c r="AS164" s="25">
        <f t="shared" si="113"/>
        <v>2.3721726931427386E-3</v>
      </c>
      <c r="AT164" s="28">
        <f t="shared" si="114"/>
        <v>0.69323050556983334</v>
      </c>
      <c r="AU164" s="28">
        <f t="shared" si="115"/>
        <v>0.76215277777775692</v>
      </c>
      <c r="AV164" s="40">
        <f t="shared" si="116"/>
        <v>0.80245133381396838</v>
      </c>
      <c r="AW164" s="25">
        <f t="shared" si="117"/>
        <v>2.3721726931427386E-3</v>
      </c>
      <c r="AX164" s="28">
        <f t="shared" si="118"/>
        <v>0.25378514780101008</v>
      </c>
      <c r="AY164" s="25">
        <f t="shared" si="119"/>
        <v>2.5614857316291857E-3</v>
      </c>
      <c r="AZ164" s="25">
        <f t="shared" si="120"/>
        <v>2.7775862363403972E-3</v>
      </c>
      <c r="BA164" s="25">
        <f t="shared" si="139"/>
        <v>0.95887662988966815</v>
      </c>
      <c r="BB164" s="25">
        <f t="shared" si="135"/>
        <v>3.3295945827303041E-3</v>
      </c>
      <c r="BC164" s="25">
        <f t="shared" si="140"/>
        <v>7.9459082081533104E-3</v>
      </c>
      <c r="BD164" s="39">
        <f t="shared" si="130"/>
        <v>0</v>
      </c>
      <c r="BE164" t="str">
        <f t="shared" si="147"/>
        <v/>
      </c>
      <c r="BF164" t="str">
        <f t="shared" si="131"/>
        <v/>
      </c>
      <c r="BG164" t="str">
        <f t="shared" si="132"/>
        <v/>
      </c>
      <c r="BH164">
        <f t="shared" si="137"/>
        <v>-0.5</v>
      </c>
      <c r="BI164" t="str">
        <f t="shared" si="133"/>
        <v/>
      </c>
      <c r="BJ164" s="25">
        <f t="shared" si="121"/>
        <v>-5.5631949854384282E-4</v>
      </c>
    </row>
    <row r="165" spans="1:63">
      <c r="A165" s="1">
        <v>42741</v>
      </c>
      <c r="B165" s="41">
        <f t="shared" si="138"/>
        <v>5</v>
      </c>
      <c r="C165">
        <v>3163.77</v>
      </c>
      <c r="D165">
        <v>3162.98</v>
      </c>
      <c r="E165">
        <v>3164.64</v>
      </c>
      <c r="F165">
        <v>3166.8</v>
      </c>
      <c r="G165">
        <v>3161.77</v>
      </c>
      <c r="H165">
        <v>3172.03</v>
      </c>
      <c r="I165">
        <v>3159.06</v>
      </c>
      <c r="J165">
        <v>1007</v>
      </c>
      <c r="K165">
        <v>1035</v>
      </c>
      <c r="L165">
        <v>3161.77</v>
      </c>
      <c r="M165">
        <v>3159.35</v>
      </c>
      <c r="N165">
        <v>3154.32</v>
      </c>
      <c r="O165">
        <v>3163.7</v>
      </c>
      <c r="P165">
        <v>3153.02</v>
      </c>
      <c r="Q165">
        <v>1415</v>
      </c>
      <c r="R165">
        <v>1338</v>
      </c>
      <c r="S165">
        <f t="shared" si="146"/>
        <v>3137.2434999999996</v>
      </c>
      <c r="T165" t="str">
        <f t="shared" si="145"/>
        <v>牛</v>
      </c>
      <c r="U165">
        <f t="shared" si="142"/>
        <v>3172.03</v>
      </c>
      <c r="V165">
        <f t="shared" si="143"/>
        <v>3153.02</v>
      </c>
      <c r="W165" s="40">
        <f t="shared" si="148"/>
        <v>6.0110377751912379E-3</v>
      </c>
      <c r="X165">
        <f t="shared" si="100"/>
        <v>1007</v>
      </c>
      <c r="Y165">
        <f t="shared" si="101"/>
        <v>1338</v>
      </c>
      <c r="Z165" s="25">
        <f t="shared" si="102"/>
        <v>6.008654232134516E-3</v>
      </c>
      <c r="AA165" s="25">
        <f t="shared" si="122"/>
        <v>-5.1823460122924067E-4</v>
      </c>
      <c r="AB165" s="25">
        <f t="shared" si="123"/>
        <v>-5.5988196235113507E-3</v>
      </c>
      <c r="AC165" s="25">
        <f t="shared" si="124"/>
        <v>4.1221815167987054E-4</v>
      </c>
      <c r="AD165" s="25">
        <f t="shared" si="125"/>
        <v>2.6074070140103055E-3</v>
      </c>
      <c r="AE165" s="25">
        <f t="shared" si="126"/>
        <v>-3.4036307611810665E-3</v>
      </c>
      <c r="AF165" s="25">
        <f t="shared" si="103"/>
        <v>-2.9914126095010717E-3</v>
      </c>
      <c r="AG165" s="25">
        <f t="shared" si="127"/>
        <v>-3.509647210730325E-3</v>
      </c>
      <c r="AH165" s="25">
        <f t="shared" si="104"/>
        <v>-2.4973327667629828E-4</v>
      </c>
      <c r="AI165" s="25">
        <f t="shared" si="105"/>
        <v>2.7495058173561583E-4</v>
      </c>
      <c r="AJ165" s="25">
        <f t="shared" si="106"/>
        <v>9.5725984591527263E-4</v>
      </c>
      <c r="AK165" s="25">
        <f t="shared" si="107"/>
        <v>-6.323571004675548E-4</v>
      </c>
      <c r="AL165" s="25">
        <f t="shared" si="108"/>
        <v>4.0972464913333253E-3</v>
      </c>
      <c r="AM165" s="25">
        <f t="shared" si="109"/>
        <v>3.3815050142387065E-3</v>
      </c>
      <c r="AN165" s="25">
        <f t="shared" si="110"/>
        <v>0</v>
      </c>
      <c r="AO165" s="40">
        <f t="shared" si="128"/>
        <v>0.36314572089436731</v>
      </c>
      <c r="AP165" s="40">
        <f t="shared" si="129"/>
        <v>0.4895913646877243</v>
      </c>
      <c r="AQ165" s="25">
        <f t="shared" si="111"/>
        <v>-7.6568713083523428E-4</v>
      </c>
      <c r="AR165" s="25">
        <f t="shared" si="112"/>
        <v>-2.3590555090335532E-3</v>
      </c>
      <c r="AS165" s="25">
        <f t="shared" si="113"/>
        <v>-2.9914126095010717E-3</v>
      </c>
      <c r="AT165" s="28">
        <f t="shared" si="114"/>
        <v>0.20894371626831018</v>
      </c>
      <c r="AU165" s="28">
        <f t="shared" si="115"/>
        <v>0.12172284644196646</v>
      </c>
      <c r="AV165" s="40">
        <f t="shared" si="116"/>
        <v>6.8385060494485381E-2</v>
      </c>
      <c r="AW165" s="25">
        <f t="shared" si="117"/>
        <v>-2.9914126095010717E-3</v>
      </c>
      <c r="AX165" s="28">
        <f t="shared" si="118"/>
        <v>-0.39189900052602483</v>
      </c>
      <c r="AY165" s="25">
        <f t="shared" si="119"/>
        <v>8.5748237685542514E-4</v>
      </c>
      <c r="AZ165" s="25">
        <f t="shared" si="120"/>
        <v>4.1221815167987054E-4</v>
      </c>
      <c r="BA165" s="25">
        <f t="shared" si="139"/>
        <v>0.80245133381396838</v>
      </c>
      <c r="BB165" s="25">
        <f t="shared" si="135"/>
        <v>1.1126389970876856E-3</v>
      </c>
      <c r="BC165" s="25">
        <f t="shared" si="140"/>
        <v>2.3721726931427386E-3</v>
      </c>
      <c r="BD165" s="39">
        <f t="shared" si="130"/>
        <v>0</v>
      </c>
      <c r="BE165" t="str">
        <f t="shared" si="147"/>
        <v/>
      </c>
      <c r="BF165" t="str">
        <f t="shared" si="131"/>
        <v/>
      </c>
      <c r="BG165" t="str">
        <f t="shared" si="132"/>
        <v/>
      </c>
      <c r="BH165" t="str">
        <f t="shared" si="137"/>
        <v/>
      </c>
      <c r="BI165">
        <f t="shared" si="133"/>
        <v>0</v>
      </c>
      <c r="BJ165" s="25" t="str">
        <f t="shared" si="121"/>
        <v/>
      </c>
    </row>
    <row r="166" spans="1:63" ht="28">
      <c r="A166" s="1">
        <v>42744</v>
      </c>
      <c r="B166" s="41">
        <f t="shared" si="138"/>
        <v>1</v>
      </c>
      <c r="C166">
        <v>3163.77</v>
      </c>
      <c r="D166">
        <v>3162.98</v>
      </c>
      <c r="E166">
        <v>3164.64</v>
      </c>
      <c r="F166">
        <v>3166.8</v>
      </c>
      <c r="G166">
        <v>3161.77</v>
      </c>
      <c r="H166">
        <v>3172.03</v>
      </c>
      <c r="I166">
        <v>3159.06</v>
      </c>
      <c r="J166">
        <v>1007</v>
      </c>
      <c r="K166">
        <v>1035</v>
      </c>
      <c r="L166">
        <v>3161.77</v>
      </c>
      <c r="M166">
        <v>3159.35</v>
      </c>
      <c r="N166">
        <v>3154.32</v>
      </c>
      <c r="O166">
        <v>3163.7</v>
      </c>
      <c r="P166">
        <v>3153.02</v>
      </c>
      <c r="Q166">
        <v>1415</v>
      </c>
      <c r="R166">
        <v>1338</v>
      </c>
      <c r="S166">
        <f t="shared" si="146"/>
        <v>3134.1914999999999</v>
      </c>
      <c r="T166" t="str">
        <f>IF(AVERAGE(N165)&lt;S165,"熊",IF(AVERAGE(N165)&gt;S165,"牛",""))</f>
        <v>牛</v>
      </c>
      <c r="U166">
        <f>MAX(H166,O166)</f>
        <v>3172.03</v>
      </c>
      <c r="V166">
        <f>MIN(I166,P166)</f>
        <v>3153.02</v>
      </c>
      <c r="W166" s="40">
        <f>LN(U166/V166)</f>
        <v>6.0110377751912379E-3</v>
      </c>
      <c r="X166">
        <f>IF(U166=H166,J166,Q166)</f>
        <v>1007</v>
      </c>
      <c r="Y166">
        <f>IF(V166=I166,K166,R166)</f>
        <v>1338</v>
      </c>
      <c r="Z166" s="25">
        <f>(U166-V166)/(C166)</f>
        <v>6.008654232134516E-3</v>
      </c>
      <c r="AA166" s="25">
        <f>LN(C166/N165)</f>
        <v>2.991412609500995E-3</v>
      </c>
      <c r="AB166" s="25">
        <f>LN(N166/U166)</f>
        <v>-5.5988196235113507E-3</v>
      </c>
      <c r="AC166" s="25">
        <f>LN(N166/V166)</f>
        <v>4.1221815167987054E-4</v>
      </c>
      <c r="AD166" s="25">
        <f>LN(U166/C166)</f>
        <v>2.6074070140103055E-3</v>
      </c>
      <c r="AE166" s="25">
        <f>LN(V166/C166)</f>
        <v>-3.4036307611810665E-3</v>
      </c>
      <c r="AF166" s="25">
        <f>LN(N166/C166)</f>
        <v>-2.9914126095010717E-3</v>
      </c>
      <c r="AG166" s="25">
        <f>LN(N166/N165)</f>
        <v>0</v>
      </c>
      <c r="AH166" s="25">
        <f>LN(D166/C166)</f>
        <v>-2.4973327667629828E-4</v>
      </c>
      <c r="AI166" s="25">
        <f>LN(E166/C166)</f>
        <v>2.7495058173561583E-4</v>
      </c>
      <c r="AJ166" s="25">
        <f>LN(F166/C166)</f>
        <v>9.5725984591527263E-4</v>
      </c>
      <c r="AK166" s="25">
        <f>+LN(G166/C166)</f>
        <v>-6.323571004675548E-4</v>
      </c>
      <c r="AL166" s="25">
        <f>LN(H166/I166)</f>
        <v>4.0972464913333253E-3</v>
      </c>
      <c r="AM166" s="25">
        <f>LN(O166/P166)</f>
        <v>3.3815050142387065E-3</v>
      </c>
      <c r="AN166" s="25">
        <f>LN(L166/G166)</f>
        <v>0</v>
      </c>
      <c r="AO166" s="40">
        <f>(C166-I166)/(H166-I166)</f>
        <v>0.36314572089436731</v>
      </c>
      <c r="AP166" s="40">
        <f>(N165-I166)/(H166-I166)</f>
        <v>-0.36545875096373853</v>
      </c>
      <c r="AQ166" s="25">
        <f>LN(M166/L166)</f>
        <v>-7.6568713083523428E-4</v>
      </c>
      <c r="AR166" s="25">
        <f>LN(N166/L166)</f>
        <v>-2.3590555090335532E-3</v>
      </c>
      <c r="AS166" s="25">
        <f t="shared" si="113"/>
        <v>-2.9914126095010717E-3</v>
      </c>
      <c r="AT166" s="28">
        <f t="shared" si="114"/>
        <v>0.20894371626831018</v>
      </c>
      <c r="AU166" s="28">
        <f t="shared" si="115"/>
        <v>0.12172284644196646</v>
      </c>
      <c r="AV166" s="40">
        <f t="shared" si="116"/>
        <v>6.8385060494485381E-2</v>
      </c>
      <c r="AW166" s="25">
        <f t="shared" si="117"/>
        <v>-2.9914126095010717E-3</v>
      </c>
      <c r="AX166" s="28">
        <f t="shared" si="118"/>
        <v>-0.39189900052602483</v>
      </c>
      <c r="AY166" s="25">
        <f t="shared" si="119"/>
        <v>8.5748237685542514E-4</v>
      </c>
      <c r="AZ166" s="25">
        <f t="shared" si="120"/>
        <v>4.1221815167987054E-4</v>
      </c>
      <c r="BA166" s="25">
        <f>AV165</f>
        <v>6.8385060494485381E-2</v>
      </c>
      <c r="BB166" s="25">
        <f t="shared" si="135"/>
        <v>-2.3590555090335532E-3</v>
      </c>
      <c r="BC166" s="25">
        <f>AS165</f>
        <v>-2.9914126095010717E-3</v>
      </c>
      <c r="BD166" s="39">
        <f t="shared" si="130"/>
        <v>1</v>
      </c>
      <c r="BE166" t="str">
        <f t="shared" si="147"/>
        <v/>
      </c>
      <c r="BF166" t="str">
        <f t="shared" si="131"/>
        <v/>
      </c>
      <c r="BG166" t="str">
        <f t="shared" si="132"/>
        <v/>
      </c>
      <c r="BH166" t="str">
        <f t="shared" si="137"/>
        <v/>
      </c>
      <c r="BI166" t="str">
        <f t="shared" si="133"/>
        <v/>
      </c>
      <c r="BJ166" s="25" t="str">
        <f t="shared" si="121"/>
        <v/>
      </c>
      <c r="BK166" s="50" t="s">
        <v>407</v>
      </c>
    </row>
    <row r="167" spans="1:63">
      <c r="A167" s="1">
        <v>42745</v>
      </c>
      <c r="B167" s="41">
        <f t="shared" si="138"/>
        <v>2</v>
      </c>
      <c r="C167">
        <v>3167.57</v>
      </c>
      <c r="D167">
        <v>3165.9</v>
      </c>
      <c r="E167">
        <v>3167.71</v>
      </c>
      <c r="F167">
        <v>3164.29</v>
      </c>
      <c r="G167">
        <v>3169.17</v>
      </c>
      <c r="H167">
        <v>3170.05</v>
      </c>
      <c r="I167">
        <v>3157.33</v>
      </c>
      <c r="J167">
        <v>950</v>
      </c>
      <c r="K167">
        <v>1022</v>
      </c>
      <c r="L167">
        <v>3169.56</v>
      </c>
      <c r="M167">
        <v>3169.17</v>
      </c>
      <c r="N167">
        <v>3161.67</v>
      </c>
      <c r="O167">
        <v>3174.58</v>
      </c>
      <c r="P167">
        <v>3160.25</v>
      </c>
      <c r="Q167">
        <v>1409</v>
      </c>
      <c r="R167">
        <v>1440</v>
      </c>
      <c r="S167">
        <f>AVERAGE($N147:$N166)</f>
        <v>3130.2634999999996</v>
      </c>
      <c r="T167" t="str">
        <f t="shared" si="145"/>
        <v>牛</v>
      </c>
      <c r="U167">
        <f t="shared" si="142"/>
        <v>3174.58</v>
      </c>
      <c r="V167">
        <f t="shared" si="143"/>
        <v>3157.33</v>
      </c>
      <c r="W167" s="40">
        <f t="shared" si="148"/>
        <v>5.4486064001191738E-3</v>
      </c>
      <c r="X167">
        <f t="shared" si="100"/>
        <v>1409</v>
      </c>
      <c r="Y167">
        <f t="shared" si="101"/>
        <v>1022</v>
      </c>
      <c r="Z167" s="25">
        <f t="shared" si="102"/>
        <v>5.4458149306881925E-3</v>
      </c>
      <c r="AA167" s="25">
        <f t="shared" si="122"/>
        <v>4.1917905567562834E-3</v>
      </c>
      <c r="AB167" s="25">
        <f t="shared" si="123"/>
        <v>-4.0749711152894968E-3</v>
      </c>
      <c r="AC167" s="25">
        <f t="shared" si="124"/>
        <v>1.3736352848298084E-3</v>
      </c>
      <c r="AD167" s="25">
        <f t="shared" si="125"/>
        <v>2.2106077133770634E-3</v>
      </c>
      <c r="AE167" s="25">
        <f t="shared" si="126"/>
        <v>-3.2379986867421546E-3</v>
      </c>
      <c r="AF167" s="25">
        <f t="shared" si="103"/>
        <v>-1.8643634019124269E-3</v>
      </c>
      <c r="AG167" s="25">
        <f t="shared" si="127"/>
        <v>2.3274271548439801E-3</v>
      </c>
      <c r="AH167" s="25">
        <f t="shared" si="104"/>
        <v>-5.2735705346452111E-4</v>
      </c>
      <c r="AI167" s="25">
        <f t="shared" si="105"/>
        <v>4.41969415787103E-5</v>
      </c>
      <c r="AJ167" s="25">
        <f t="shared" si="106"/>
        <v>-1.0360305797617545E-3</v>
      </c>
      <c r="AK167" s="25">
        <f t="shared" si="107"/>
        <v>5.049915363426632E-4</v>
      </c>
      <c r="AL167" s="25">
        <f t="shared" si="108"/>
        <v>4.020626905721662E-3</v>
      </c>
      <c r="AM167" s="25">
        <f t="shared" si="109"/>
        <v>4.5242017363288046E-3</v>
      </c>
      <c r="AN167" s="25">
        <f t="shared" si="110"/>
        <v>1.2305304074858368E-4</v>
      </c>
      <c r="AO167" s="40">
        <f t="shared" si="128"/>
        <v>0.80503144654088299</v>
      </c>
      <c r="AP167" s="40">
        <f t="shared" si="129"/>
        <v>-0.23663522012576282</v>
      </c>
      <c r="AQ167" s="25">
        <f t="shared" si="111"/>
        <v>-1.2305304074849383E-4</v>
      </c>
      <c r="AR167" s="25">
        <f t="shared" si="112"/>
        <v>-2.4924079790036436E-3</v>
      </c>
      <c r="AS167" s="25">
        <f t="shared" si="113"/>
        <v>-1.8643634019124269E-3</v>
      </c>
      <c r="AT167" s="28">
        <f t="shared" si="114"/>
        <v>0.93081761006288588</v>
      </c>
      <c r="AU167" s="28">
        <f t="shared" si="115"/>
        <v>9.9092812281931605E-2</v>
      </c>
      <c r="AV167" s="40">
        <f t="shared" si="116"/>
        <v>0.25159420289855916</v>
      </c>
      <c r="AW167" s="25">
        <f t="shared" si="117"/>
        <v>-1.8643634019124269E-3</v>
      </c>
      <c r="AX167" s="28">
        <f t="shared" si="118"/>
        <v>-0.45739130434781872</v>
      </c>
      <c r="AY167" s="25">
        <f t="shared" si="119"/>
        <v>3.742990223084889E-3</v>
      </c>
      <c r="AZ167" s="25">
        <f t="shared" si="120"/>
        <v>4.4923062103943505E-4</v>
      </c>
      <c r="BA167" s="25">
        <f t="shared" si="139"/>
        <v>6.8385060494485381E-2</v>
      </c>
      <c r="BB167" s="25">
        <f t="shared" si="135"/>
        <v>-2.3590555090335532E-3</v>
      </c>
      <c r="BC167" s="25">
        <f t="shared" si="140"/>
        <v>-2.9914126095010717E-3</v>
      </c>
      <c r="BD167" s="39">
        <f t="shared" si="130"/>
        <v>1</v>
      </c>
      <c r="BE167">
        <f t="shared" si="147"/>
        <v>0</v>
      </c>
      <c r="BF167">
        <f t="shared" si="131"/>
        <v>0</v>
      </c>
      <c r="BG167" t="str">
        <f t="shared" si="132"/>
        <v/>
      </c>
      <c r="BH167" t="str">
        <f t="shared" si="137"/>
        <v/>
      </c>
      <c r="BI167" t="str">
        <f t="shared" si="133"/>
        <v/>
      </c>
      <c r="BJ167" s="25" t="str">
        <f t="shared" si="121"/>
        <v/>
      </c>
    </row>
    <row r="168" spans="1:63">
      <c r="A168" s="1">
        <v>42746</v>
      </c>
      <c r="B168" s="41">
        <f t="shared" si="138"/>
        <v>3</v>
      </c>
      <c r="C168" s="48">
        <v>3156.68</v>
      </c>
      <c r="D168" s="48">
        <v>3155.22</v>
      </c>
      <c r="E168" s="48">
        <v>3154.4</v>
      </c>
      <c r="F168" s="48">
        <v>3155.61</v>
      </c>
      <c r="G168" s="48">
        <v>3146.2</v>
      </c>
      <c r="H168" s="48">
        <v>3167.01</v>
      </c>
      <c r="I168" s="48">
        <v>3146.2</v>
      </c>
      <c r="J168" s="48">
        <v>958</v>
      </c>
      <c r="K168" s="48">
        <v>1129</v>
      </c>
      <c r="L168" s="48">
        <v>3146.24</v>
      </c>
      <c r="M168" s="48">
        <v>3137.6</v>
      </c>
      <c r="N168" s="48">
        <v>3136.75</v>
      </c>
      <c r="O168" s="48">
        <v>3153.41</v>
      </c>
      <c r="P168" s="48">
        <v>3136.65</v>
      </c>
      <c r="Q168" s="48">
        <v>1427</v>
      </c>
      <c r="R168" s="48">
        <v>1500</v>
      </c>
      <c r="S168">
        <f t="shared" ref="S168:S422" si="149">AVERAGE($N148:$N167)</f>
        <v>3130.6984999999995</v>
      </c>
      <c r="T168" t="str">
        <f t="shared" ref="T168:T199" si="150">IF(AVERAGE(N167)&lt;S167,"熊",IF(AVERAGE(N167)&gt;S167,"牛",""))</f>
        <v>牛</v>
      </c>
      <c r="U168">
        <f t="shared" ref="U168:U199" si="151">MAX(H168,O168)</f>
        <v>3167.01</v>
      </c>
      <c r="V168">
        <f t="shared" ref="V168:V199" si="152">MIN(I168,P168)</f>
        <v>3136.65</v>
      </c>
      <c r="W168" s="40">
        <f t="shared" si="148"/>
        <v>9.6325736950981459E-3</v>
      </c>
      <c r="X168">
        <f t="shared" ref="X168:X199" si="153">IF(U168=H168,J168,Q168)</f>
        <v>958</v>
      </c>
      <c r="Y168">
        <f t="shared" ref="Y168:Y199" si="154">IF(V168=I168,K168,R168)</f>
        <v>1500</v>
      </c>
      <c r="Z168" s="25">
        <f t="shared" si="102"/>
        <v>9.6176996084494249E-3</v>
      </c>
      <c r="AA168" s="25">
        <f t="shared" si="122"/>
        <v>-1.5795266287763276E-3</v>
      </c>
      <c r="AB168" s="25">
        <f t="shared" si="123"/>
        <v>-9.6006930562074957E-3</v>
      </c>
      <c r="AC168" s="25">
        <f t="shared" si="124"/>
        <v>3.1880638890665903E-5</v>
      </c>
      <c r="AD168" s="25">
        <f t="shared" si="125"/>
        <v>3.2670827280866766E-3</v>
      </c>
      <c r="AE168" s="25">
        <f t="shared" si="126"/>
        <v>-6.3654909670115912E-3</v>
      </c>
      <c r="AF168" s="25">
        <f t="shared" si="103"/>
        <v>-6.3336103281208915E-3</v>
      </c>
      <c r="AG168" s="25">
        <f t="shared" si="127"/>
        <v>-7.9131369568972293E-3</v>
      </c>
      <c r="AH168" s="25">
        <f t="shared" si="104"/>
        <v>-4.6261823731001228E-4</v>
      </c>
      <c r="AI168" s="25">
        <f t="shared" si="105"/>
        <v>-7.2253880451258307E-4</v>
      </c>
      <c r="AJ168" s="25">
        <f t="shared" si="106"/>
        <v>-3.3902118256550455E-4</v>
      </c>
      <c r="AK168" s="25">
        <f t="shared" si="107"/>
        <v>-3.325466979525603E-3</v>
      </c>
      <c r="AL168" s="25">
        <f t="shared" si="108"/>
        <v>6.5925497076122991E-3</v>
      </c>
      <c r="AM168" s="25">
        <f t="shared" si="109"/>
        <v>5.3290555777481081E-3</v>
      </c>
      <c r="AN168" s="25">
        <f t="shared" si="110"/>
        <v>1.2713669101589615E-5</v>
      </c>
      <c r="AO168" s="40">
        <f t="shared" si="128"/>
        <v>0.50360403652089458</v>
      </c>
      <c r="AP168" s="40">
        <f t="shared" si="129"/>
        <v>0.74339259971167504</v>
      </c>
      <c r="AQ168" s="25">
        <f t="shared" si="111"/>
        <v>-2.749912615424057E-3</v>
      </c>
      <c r="AR168" s="25">
        <f t="shared" si="112"/>
        <v>-3.0208570176967669E-3</v>
      </c>
      <c r="AS168" s="25">
        <f t="shared" si="113"/>
        <v>-6.3336103281208915E-3</v>
      </c>
      <c r="AT168" s="28">
        <f t="shared" si="114"/>
        <v>0</v>
      </c>
      <c r="AU168" s="28">
        <f t="shared" si="115"/>
        <v>5.9665871121664955E-3</v>
      </c>
      <c r="AV168" s="40">
        <f t="shared" si="116"/>
        <v>3.2938076416307192E-3</v>
      </c>
      <c r="AW168" s="25">
        <f t="shared" si="117"/>
        <v>-6.3336103281208915E-3</v>
      </c>
      <c r="AX168" s="28">
        <f t="shared" si="118"/>
        <v>-0.31258234519103234</v>
      </c>
      <c r="AY168" s="25">
        <f t="shared" si="119"/>
        <v>0</v>
      </c>
      <c r="AZ168" s="25">
        <f t="shared" si="120"/>
        <v>3.1880638890665903E-5</v>
      </c>
      <c r="BA168" s="25">
        <f t="shared" si="139"/>
        <v>0.25159420289855916</v>
      </c>
      <c r="BB168" s="25">
        <f t="shared" si="135"/>
        <v>-2.4924079790036436E-3</v>
      </c>
      <c r="BC168" s="25">
        <f t="shared" si="140"/>
        <v>-1.8643634019124269E-3</v>
      </c>
      <c r="BD168" s="39">
        <f t="shared" si="130"/>
        <v>1</v>
      </c>
      <c r="BE168" t="str">
        <f t="shared" si="147"/>
        <v/>
      </c>
      <c r="BF168" t="str">
        <f t="shared" si="131"/>
        <v/>
      </c>
      <c r="BG168">
        <f t="shared" si="132"/>
        <v>0.5</v>
      </c>
      <c r="BH168" t="str">
        <f t="shared" si="137"/>
        <v/>
      </c>
      <c r="BI168" t="str">
        <f t="shared" si="133"/>
        <v/>
      </c>
      <c r="BJ168" s="25">
        <f t="shared" si="121"/>
        <v>-1.5104285088483834E-3</v>
      </c>
    </row>
    <row r="169" spans="1:63">
      <c r="A169" s="1">
        <v>42747</v>
      </c>
      <c r="B169" s="41">
        <f t="shared" si="138"/>
        <v>4</v>
      </c>
      <c r="C169" s="48">
        <v>3133.6</v>
      </c>
      <c r="D169" s="48">
        <v>3134.76</v>
      </c>
      <c r="E169" s="48">
        <v>3138.06</v>
      </c>
      <c r="F169" s="48">
        <v>3133.86</v>
      </c>
      <c r="G169" s="48">
        <v>3142.76</v>
      </c>
      <c r="H169" s="48">
        <v>3144.74</v>
      </c>
      <c r="I169" s="48">
        <v>3132.81</v>
      </c>
      <c r="J169" s="48">
        <v>955</v>
      </c>
      <c r="K169" s="48">
        <v>1031</v>
      </c>
      <c r="L169" s="48">
        <v>3142.5</v>
      </c>
      <c r="M169" s="48">
        <v>3142.65</v>
      </c>
      <c r="N169" s="48">
        <v>3119.28</v>
      </c>
      <c r="O169" s="48">
        <v>3144.81</v>
      </c>
      <c r="P169" s="48">
        <v>3116.09</v>
      </c>
      <c r="Q169" s="48">
        <v>1303</v>
      </c>
      <c r="R169" s="48">
        <v>1426</v>
      </c>
      <c r="S169">
        <f t="shared" si="149"/>
        <v>3129.7839999999997</v>
      </c>
      <c r="T169" t="str">
        <f t="shared" si="150"/>
        <v>牛</v>
      </c>
      <c r="U169">
        <f t="shared" si="151"/>
        <v>3144.81</v>
      </c>
      <c r="V169">
        <f t="shared" si="152"/>
        <v>3116.09</v>
      </c>
      <c r="W169" s="40">
        <f t="shared" si="148"/>
        <v>9.1744641979531142E-3</v>
      </c>
      <c r="X169">
        <f t="shared" si="153"/>
        <v>1303</v>
      </c>
      <c r="Y169">
        <f t="shared" si="154"/>
        <v>1426</v>
      </c>
      <c r="Z169" s="25">
        <f t="shared" si="102"/>
        <v>9.1651774317078761E-3</v>
      </c>
      <c r="AA169" s="25">
        <f t="shared" si="122"/>
        <v>-1.0047286881876072E-3</v>
      </c>
      <c r="AB169" s="25">
        <f t="shared" si="123"/>
        <v>-8.1512690136068926E-3</v>
      </c>
      <c r="AC169" s="25">
        <f t="shared" si="124"/>
        <v>1.0231951843461637E-3</v>
      </c>
      <c r="AD169" s="25">
        <f t="shared" si="125"/>
        <v>3.5709716034281087E-3</v>
      </c>
      <c r="AE169" s="25">
        <f t="shared" si="126"/>
        <v>-5.6034925945250592E-3</v>
      </c>
      <c r="AF169" s="25">
        <f t="shared" si="103"/>
        <v>-4.5802974101788203E-3</v>
      </c>
      <c r="AG169" s="25">
        <f t="shared" si="127"/>
        <v>-5.5850260983663184E-3</v>
      </c>
      <c r="AH169" s="25">
        <f t="shared" si="104"/>
        <v>3.7011276099079536E-4</v>
      </c>
      <c r="AI169" s="25">
        <f t="shared" si="105"/>
        <v>1.4222712174536958E-3</v>
      </c>
      <c r="AJ169" s="25">
        <f t="shared" si="106"/>
        <v>8.2968220028384153E-5</v>
      </c>
      <c r="AK169" s="25">
        <f t="shared" si="107"/>
        <v>2.9188913649132323E-3</v>
      </c>
      <c r="AL169" s="25">
        <f t="shared" si="108"/>
        <v>3.8008504471297232E-3</v>
      </c>
      <c r="AM169" s="25">
        <f t="shared" si="109"/>
        <v>9.1744641979531142E-3</v>
      </c>
      <c r="AN169" s="25">
        <f t="shared" si="110"/>
        <v>-8.2733252132276017E-5</v>
      </c>
      <c r="AO169" s="40">
        <f t="shared" si="128"/>
        <v>6.6219614417432904E-2</v>
      </c>
      <c r="AP169" s="40">
        <f t="shared" si="129"/>
        <v>0.33025984911987499</v>
      </c>
      <c r="AQ169" s="25">
        <f t="shared" si="111"/>
        <v>4.7731557728580402E-5</v>
      </c>
      <c r="AR169" s="25">
        <f t="shared" si="112"/>
        <v>-7.416455522959756E-3</v>
      </c>
      <c r="AS169" s="25">
        <f t="shared" si="113"/>
        <v>-4.5802974101788203E-3</v>
      </c>
      <c r="AT169" s="28">
        <f t="shared" si="114"/>
        <v>0.8340318524727921</v>
      </c>
      <c r="AU169" s="28">
        <f t="shared" si="115"/>
        <v>0.11107242339833137</v>
      </c>
      <c r="AV169" s="40">
        <f t="shared" si="116"/>
        <v>0.11107242339833137</v>
      </c>
      <c r="AW169" s="25">
        <f t="shared" si="117"/>
        <v>-4.5802974101788203E-3</v>
      </c>
      <c r="AX169" s="28">
        <f t="shared" si="118"/>
        <v>-0.80849582172701817</v>
      </c>
      <c r="AY169" s="25">
        <f t="shared" si="119"/>
        <v>3.17102935275166E-3</v>
      </c>
      <c r="AZ169" s="25">
        <f t="shared" si="120"/>
        <v>1.0231951843461637E-3</v>
      </c>
      <c r="BA169" s="25">
        <f t="shared" si="139"/>
        <v>3.2938076416307192E-3</v>
      </c>
      <c r="BB169" s="25">
        <f t="shared" si="135"/>
        <v>-3.0208570176967669E-3</v>
      </c>
      <c r="BC169" s="25">
        <f t="shared" si="140"/>
        <v>-6.3336103281208915E-3</v>
      </c>
      <c r="BD169" s="39">
        <f t="shared" si="130"/>
        <v>1</v>
      </c>
      <c r="BE169" t="str">
        <f t="shared" si="147"/>
        <v/>
      </c>
      <c r="BF169" t="str">
        <f t="shared" si="131"/>
        <v/>
      </c>
      <c r="BG169" t="str">
        <f t="shared" si="132"/>
        <v/>
      </c>
      <c r="BH169">
        <f t="shared" si="137"/>
        <v>1</v>
      </c>
      <c r="BI169" t="str">
        <f t="shared" si="133"/>
        <v/>
      </c>
      <c r="BJ169" s="25">
        <f t="shared" si="121"/>
        <v>-7.416455522959756E-3</v>
      </c>
    </row>
    <row r="170" spans="1:63">
      <c r="A170" s="1">
        <v>42748</v>
      </c>
      <c r="B170" s="41">
        <f t="shared" si="138"/>
        <v>5</v>
      </c>
      <c r="C170" s="48">
        <v>3116.08</v>
      </c>
      <c r="D170" s="48">
        <v>3119.63</v>
      </c>
      <c r="E170" s="48">
        <v>3117.96</v>
      </c>
      <c r="F170" s="48">
        <v>3114.87</v>
      </c>
      <c r="G170" s="48">
        <v>3123.31</v>
      </c>
      <c r="H170" s="48">
        <v>3130.51</v>
      </c>
      <c r="I170" s="48">
        <v>3104.16</v>
      </c>
      <c r="J170" s="48">
        <v>1113</v>
      </c>
      <c r="K170" s="48">
        <v>1037</v>
      </c>
      <c r="L170" s="48">
        <v>3123.67</v>
      </c>
      <c r="M170" s="48">
        <v>3121.95</v>
      </c>
      <c r="N170" s="48">
        <v>3112.76</v>
      </c>
      <c r="O170" s="48">
        <v>3123.86</v>
      </c>
      <c r="P170" s="48">
        <v>3102.52</v>
      </c>
      <c r="Q170" s="48">
        <v>1300</v>
      </c>
      <c r="R170" s="48">
        <v>1435</v>
      </c>
      <c r="S170">
        <f t="shared" si="149"/>
        <v>3128.7214999999997</v>
      </c>
      <c r="T170" t="str">
        <f t="shared" si="150"/>
        <v>熊</v>
      </c>
      <c r="U170">
        <f t="shared" si="151"/>
        <v>3130.51</v>
      </c>
      <c r="V170">
        <f t="shared" si="152"/>
        <v>3102.52</v>
      </c>
      <c r="W170" s="40">
        <f t="shared" si="148"/>
        <v>8.9812460859917207E-3</v>
      </c>
      <c r="X170">
        <f t="shared" si="153"/>
        <v>1113</v>
      </c>
      <c r="Y170">
        <f t="shared" si="154"/>
        <v>1435</v>
      </c>
      <c r="Z170" s="25">
        <f t="shared" si="102"/>
        <v>8.9824394752381961E-3</v>
      </c>
      <c r="AA170" s="25">
        <f t="shared" si="122"/>
        <v>-1.0264043394239153E-3</v>
      </c>
      <c r="AB170" s="25">
        <f t="shared" si="123"/>
        <v>-5.6861381374305195E-3</v>
      </c>
      <c r="AC170" s="25">
        <f t="shared" si="124"/>
        <v>3.2951079485612198E-3</v>
      </c>
      <c r="AD170" s="25">
        <f t="shared" si="125"/>
        <v>4.6201289561391698E-3</v>
      </c>
      <c r="AE170" s="25">
        <f t="shared" si="126"/>
        <v>-4.3611171298525205E-3</v>
      </c>
      <c r="AF170" s="25">
        <f t="shared" si="103"/>
        <v>-1.0660091812911988E-3</v>
      </c>
      <c r="AG170" s="25">
        <f t="shared" si="127"/>
        <v>-2.0924135207151038E-3</v>
      </c>
      <c r="AH170" s="25">
        <f t="shared" si="104"/>
        <v>1.1386034255999034E-3</v>
      </c>
      <c r="AI170" s="25">
        <f t="shared" si="105"/>
        <v>6.0314019704453493E-4</v>
      </c>
      <c r="AJ170" s="25">
        <f t="shared" si="106"/>
        <v>-3.8838379868557027E-4</v>
      </c>
      <c r="AK170" s="25">
        <f t="shared" si="107"/>
        <v>2.31753528342003E-3</v>
      </c>
      <c r="AL170" s="25">
        <f t="shared" si="108"/>
        <v>8.4527831917658638E-3</v>
      </c>
      <c r="AM170" s="25">
        <f t="shared" si="109"/>
        <v>6.8547321426287999E-3</v>
      </c>
      <c r="AN170" s="25">
        <f t="shared" si="110"/>
        <v>1.1525569167785652E-4</v>
      </c>
      <c r="AO170" s="40">
        <f t="shared" si="128"/>
        <v>0.45237191650853542</v>
      </c>
      <c r="AP170" s="40">
        <f t="shared" si="129"/>
        <v>0.57381404174573569</v>
      </c>
      <c r="AQ170" s="25">
        <f t="shared" si="111"/>
        <v>-5.5078600474661081E-4</v>
      </c>
      <c r="AR170" s="25">
        <f t="shared" si="112"/>
        <v>-3.4988001563890326E-3</v>
      </c>
      <c r="AS170" s="25">
        <f t="shared" si="113"/>
        <v>-1.0660091812911988E-3</v>
      </c>
      <c r="AT170" s="28">
        <f t="shared" si="114"/>
        <v>0.72675521821631217</v>
      </c>
      <c r="AU170" s="28">
        <f t="shared" si="115"/>
        <v>0.47985004686036392</v>
      </c>
      <c r="AV170" s="40">
        <f t="shared" si="116"/>
        <v>0.36584494462308503</v>
      </c>
      <c r="AW170" s="25">
        <f t="shared" si="117"/>
        <v>-1.0660091812911988E-3</v>
      </c>
      <c r="AX170" s="28">
        <f t="shared" si="118"/>
        <v>-0.38978206502321411</v>
      </c>
      <c r="AY170" s="25">
        <f t="shared" si="119"/>
        <v>6.1501895190464919E-3</v>
      </c>
      <c r="AZ170" s="25">
        <f t="shared" si="120"/>
        <v>3.2951079485612198E-3</v>
      </c>
      <c r="BA170" s="25">
        <f t="shared" si="139"/>
        <v>0.11107242339833137</v>
      </c>
      <c r="BB170" s="25">
        <f t="shared" si="135"/>
        <v>-7.416455522959756E-3</v>
      </c>
      <c r="BC170" s="25">
        <f t="shared" si="140"/>
        <v>-4.5802974101788203E-3</v>
      </c>
      <c r="BD170" s="39">
        <f t="shared" si="130"/>
        <v>1</v>
      </c>
      <c r="BE170" t="str">
        <f t="shared" si="147"/>
        <v/>
      </c>
      <c r="BF170" t="str">
        <f t="shared" si="131"/>
        <v/>
      </c>
      <c r="BG170" t="str">
        <f t="shared" si="132"/>
        <v/>
      </c>
      <c r="BH170" t="str">
        <f t="shared" si="137"/>
        <v/>
      </c>
      <c r="BI170">
        <f t="shared" si="133"/>
        <v>1</v>
      </c>
      <c r="BJ170" s="25">
        <f t="shared" si="121"/>
        <v>-3.4988001563890326E-3</v>
      </c>
    </row>
    <row r="171" spans="1:63">
      <c r="A171" s="1">
        <v>42751</v>
      </c>
      <c r="B171" s="41">
        <f t="shared" si="138"/>
        <v>1</v>
      </c>
      <c r="C171" s="48">
        <v>3104.49</v>
      </c>
      <c r="D171" s="48">
        <v>3101.89</v>
      </c>
      <c r="E171" s="48">
        <v>3100</v>
      </c>
      <c r="F171" s="48">
        <v>3082.95</v>
      </c>
      <c r="G171" s="48">
        <v>3070.45</v>
      </c>
      <c r="H171" s="48">
        <v>3104.49</v>
      </c>
      <c r="I171" s="48">
        <v>3066.85</v>
      </c>
      <c r="J171" s="48">
        <v>931</v>
      </c>
      <c r="K171" s="48">
        <v>1102</v>
      </c>
      <c r="L171" s="48">
        <v>3070.72</v>
      </c>
      <c r="M171" s="48">
        <v>3076.15</v>
      </c>
      <c r="N171" s="48">
        <v>3103.42</v>
      </c>
      <c r="O171" s="48">
        <v>3105.13</v>
      </c>
      <c r="P171" s="48">
        <v>3044.35</v>
      </c>
      <c r="Q171" s="48">
        <v>1459</v>
      </c>
      <c r="R171" s="48">
        <v>1432</v>
      </c>
      <c r="S171">
        <f t="shared" si="149"/>
        <v>3128.4754999999996</v>
      </c>
      <c r="T171" t="str">
        <f t="shared" si="150"/>
        <v>熊</v>
      </c>
      <c r="U171">
        <f t="shared" si="151"/>
        <v>3105.13</v>
      </c>
      <c r="V171">
        <f t="shared" si="152"/>
        <v>3044.35</v>
      </c>
      <c r="W171" s="40">
        <f t="shared" si="148"/>
        <v>1.9768168785109223E-2</v>
      </c>
      <c r="X171">
        <f t="shared" si="153"/>
        <v>1459</v>
      </c>
      <c r="Y171">
        <f t="shared" si="154"/>
        <v>1432</v>
      </c>
      <c r="Z171" s="25">
        <f t="shared" si="102"/>
        <v>1.9578094952794244E-2</v>
      </c>
      <c r="AA171" s="25">
        <f t="shared" si="122"/>
        <v>-2.6603417515849281E-3</v>
      </c>
      <c r="AB171" s="25">
        <f t="shared" si="123"/>
        <v>-5.5085327274163464E-4</v>
      </c>
      <c r="AC171" s="25">
        <f t="shared" si="124"/>
        <v>1.9217315512367706E-2</v>
      </c>
      <c r="AD171" s="25">
        <f t="shared" si="125"/>
        <v>2.0613177690943446E-4</v>
      </c>
      <c r="AE171" s="25">
        <f t="shared" si="126"/>
        <v>-1.9562037008199799E-2</v>
      </c>
      <c r="AF171" s="25">
        <f t="shared" si="103"/>
        <v>-3.4472149583215131E-4</v>
      </c>
      <c r="AG171" s="25">
        <f t="shared" si="127"/>
        <v>-3.0050632474170869E-3</v>
      </c>
      <c r="AH171" s="25">
        <f t="shared" si="104"/>
        <v>-8.3784755432231577E-4</v>
      </c>
      <c r="AI171" s="25">
        <f t="shared" si="105"/>
        <v>-1.4473391959050636E-3</v>
      </c>
      <c r="AJ171" s="25">
        <f t="shared" si="106"/>
        <v>-6.9625198840153144E-3</v>
      </c>
      <c r="AK171" s="25">
        <f t="shared" si="107"/>
        <v>-1.1025320025109609E-2</v>
      </c>
      <c r="AL171" s="25">
        <f t="shared" si="108"/>
        <v>1.2198474478334128E-2</v>
      </c>
      <c r="AM171" s="25">
        <f t="shared" si="109"/>
        <v>1.9768168785109223E-2</v>
      </c>
      <c r="AN171" s="25">
        <f t="shared" si="110"/>
        <v>8.7931127187232502E-5</v>
      </c>
      <c r="AO171" s="40">
        <f t="shared" si="128"/>
        <v>1</v>
      </c>
      <c r="AP171" s="40">
        <f t="shared" si="129"/>
        <v>1.2197130712008626</v>
      </c>
      <c r="AQ171" s="25">
        <f t="shared" si="111"/>
        <v>1.7667532947472668E-3</v>
      </c>
      <c r="AR171" s="25">
        <f t="shared" si="112"/>
        <v>1.0592667402090196E-2</v>
      </c>
      <c r="AS171" s="25">
        <f t="shared" si="113"/>
        <v>-3.4472149583215131E-4</v>
      </c>
      <c r="AT171" s="28">
        <f t="shared" si="114"/>
        <v>9.564293304994477E-2</v>
      </c>
      <c r="AU171" s="28">
        <f t="shared" si="115"/>
        <v>0.97186574531095704</v>
      </c>
      <c r="AV171" s="40">
        <f t="shared" si="116"/>
        <v>0.97186574531095704</v>
      </c>
      <c r="AW171" s="25">
        <f t="shared" si="117"/>
        <v>-3.4472149583215131E-4</v>
      </c>
      <c r="AX171" s="28">
        <f t="shared" si="118"/>
        <v>0.53800592300098993</v>
      </c>
      <c r="AY171" s="25">
        <f t="shared" si="119"/>
        <v>1.1731544532245196E-3</v>
      </c>
      <c r="AZ171" s="25">
        <f t="shared" si="120"/>
        <v>1.9217315512367706E-2</v>
      </c>
      <c r="BA171" s="25">
        <f t="shared" si="139"/>
        <v>0.36584494462308503</v>
      </c>
      <c r="BB171" s="25">
        <f t="shared" si="135"/>
        <v>-3.4988001563890326E-3</v>
      </c>
      <c r="BC171" s="25">
        <f t="shared" si="140"/>
        <v>-1.0660091812911988E-3</v>
      </c>
      <c r="BD171" s="39">
        <f t="shared" si="130"/>
        <v>1</v>
      </c>
      <c r="BE171" t="str">
        <f t="shared" si="147"/>
        <v/>
      </c>
      <c r="BF171" t="str">
        <f t="shared" si="131"/>
        <v/>
      </c>
      <c r="BG171" t="str">
        <f t="shared" si="132"/>
        <v/>
      </c>
      <c r="BH171" t="str">
        <f t="shared" si="137"/>
        <v/>
      </c>
      <c r="BI171" t="str">
        <f t="shared" si="133"/>
        <v/>
      </c>
      <c r="BJ171" s="25" t="str">
        <f t="shared" si="121"/>
        <v/>
      </c>
    </row>
    <row r="172" spans="1:63">
      <c r="A172" s="1">
        <v>42752</v>
      </c>
      <c r="B172" s="41">
        <f t="shared" si="138"/>
        <v>2</v>
      </c>
      <c r="C172" s="48">
        <v>3087.03</v>
      </c>
      <c r="D172" s="48">
        <v>3083.54</v>
      </c>
      <c r="E172" s="48">
        <v>3092.55</v>
      </c>
      <c r="F172" s="48">
        <v>3089.39</v>
      </c>
      <c r="G172" s="48">
        <v>3087.17</v>
      </c>
      <c r="H172" s="48">
        <v>3101.04</v>
      </c>
      <c r="I172" s="48">
        <v>3081.48</v>
      </c>
      <c r="J172" s="48">
        <v>1035</v>
      </c>
      <c r="K172" s="48">
        <v>957</v>
      </c>
      <c r="L172" s="48">
        <v>3087.54</v>
      </c>
      <c r="M172" s="48">
        <v>3082.17</v>
      </c>
      <c r="N172" s="48">
        <v>3108.76</v>
      </c>
      <c r="O172" s="48">
        <v>3108.76</v>
      </c>
      <c r="P172" s="48">
        <v>3072.33</v>
      </c>
      <c r="Q172" s="48">
        <v>1500</v>
      </c>
      <c r="R172" s="48">
        <v>1322</v>
      </c>
      <c r="S172">
        <f t="shared" si="149"/>
        <v>3127.4974999999995</v>
      </c>
      <c r="T172" t="str">
        <f t="shared" si="150"/>
        <v>熊</v>
      </c>
      <c r="U172">
        <f t="shared" si="151"/>
        <v>3108.76</v>
      </c>
      <c r="V172">
        <f t="shared" si="152"/>
        <v>3072.33</v>
      </c>
      <c r="W172" s="40">
        <f t="shared" si="148"/>
        <v>1.17877014661749E-2</v>
      </c>
      <c r="X172">
        <f t="shared" si="153"/>
        <v>1500</v>
      </c>
      <c r="Y172">
        <f t="shared" si="154"/>
        <v>1322</v>
      </c>
      <c r="Z172" s="25">
        <f t="shared" si="102"/>
        <v>1.1800986708908008E-2</v>
      </c>
      <c r="AA172" s="25">
        <f t="shared" si="122"/>
        <v>-5.2952655453889202E-3</v>
      </c>
      <c r="AB172" s="25">
        <f t="shared" si="123"/>
        <v>0</v>
      </c>
      <c r="AC172" s="25">
        <f t="shared" si="124"/>
        <v>1.17877014661749E-2</v>
      </c>
      <c r="AD172" s="25">
        <f t="shared" si="125"/>
        <v>7.0144692114993473E-3</v>
      </c>
      <c r="AE172" s="25">
        <f t="shared" si="126"/>
        <v>-4.7732322546754141E-3</v>
      </c>
      <c r="AF172" s="25">
        <f t="shared" si="103"/>
        <v>7.0144692114993473E-3</v>
      </c>
      <c r="AG172" s="25">
        <f t="shared" si="127"/>
        <v>1.7192036661106247E-3</v>
      </c>
      <c r="AH172" s="25">
        <f t="shared" si="104"/>
        <v>-1.1311760087442701E-3</v>
      </c>
      <c r="AI172" s="25">
        <f t="shared" si="105"/>
        <v>1.7865296567651531E-3</v>
      </c>
      <c r="AJ172" s="25">
        <f t="shared" si="106"/>
        <v>7.6419677251619075E-4</v>
      </c>
      <c r="AK172" s="25">
        <f t="shared" si="107"/>
        <v>4.5350004866681295E-5</v>
      </c>
      <c r="AL172" s="25">
        <f t="shared" si="108"/>
        <v>6.3275380464500267E-3</v>
      </c>
      <c r="AM172" s="25">
        <f t="shared" si="109"/>
        <v>1.17877014661749E-2</v>
      </c>
      <c r="AN172" s="25">
        <f t="shared" si="110"/>
        <v>1.1984368511002374E-4</v>
      </c>
      <c r="AO172" s="40">
        <f t="shared" si="128"/>
        <v>0.28374233128835363</v>
      </c>
      <c r="AP172" s="40">
        <f t="shared" si="129"/>
        <v>1.1216768916155477</v>
      </c>
      <c r="AQ172" s="25">
        <f t="shared" si="111"/>
        <v>-1.740762971367923E-3</v>
      </c>
      <c r="AR172" s="25">
        <f t="shared" si="112"/>
        <v>6.8492755215227852E-3</v>
      </c>
      <c r="AS172" s="25">
        <f t="shared" si="113"/>
        <v>7.0144692114993473E-3</v>
      </c>
      <c r="AT172" s="28">
        <f t="shared" si="114"/>
        <v>0.29089979550102607</v>
      </c>
      <c r="AU172" s="28">
        <f t="shared" si="115"/>
        <v>1</v>
      </c>
      <c r="AV172" s="40">
        <f t="shared" si="116"/>
        <v>1</v>
      </c>
      <c r="AW172" s="25">
        <f t="shared" si="117"/>
        <v>7.0144692114993473E-3</v>
      </c>
      <c r="AX172" s="28">
        <f t="shared" si="118"/>
        <v>0.58248696129563782</v>
      </c>
      <c r="AY172" s="25">
        <f t="shared" si="119"/>
        <v>1.8448125971638175E-3</v>
      </c>
      <c r="AZ172" s="25">
        <f t="shared" si="120"/>
        <v>1.17877014661749E-2</v>
      </c>
      <c r="BA172" s="25">
        <f t="shared" si="139"/>
        <v>0.97186574531095704</v>
      </c>
      <c r="BB172" s="25">
        <f t="shared" si="135"/>
        <v>1.0592667402090196E-2</v>
      </c>
      <c r="BC172" s="25">
        <f t="shared" si="140"/>
        <v>-3.4472149583215131E-4</v>
      </c>
      <c r="BD172" s="39">
        <f t="shared" si="130"/>
        <v>0</v>
      </c>
      <c r="BE172">
        <f t="shared" si="147"/>
        <v>0</v>
      </c>
      <c r="BF172">
        <f t="shared" si="131"/>
        <v>0</v>
      </c>
      <c r="BG172" t="str">
        <f t="shared" si="132"/>
        <v/>
      </c>
      <c r="BH172" t="str">
        <f t="shared" si="137"/>
        <v/>
      </c>
      <c r="BI172" t="str">
        <f t="shared" si="133"/>
        <v/>
      </c>
      <c r="BJ172" s="25" t="str">
        <f t="shared" si="121"/>
        <v/>
      </c>
    </row>
    <row r="173" spans="1:63">
      <c r="A173" s="1">
        <v>42753</v>
      </c>
      <c r="B173" s="41">
        <f t="shared" si="138"/>
        <v>3</v>
      </c>
      <c r="C173" s="49">
        <v>3104.76</v>
      </c>
      <c r="D173" s="49">
        <v>3101.43</v>
      </c>
      <c r="E173" s="49">
        <v>3102.46</v>
      </c>
      <c r="F173" s="49">
        <v>3105.91</v>
      </c>
      <c r="G173" s="49">
        <v>3117.28</v>
      </c>
      <c r="H173" s="49">
        <v>3119.89</v>
      </c>
      <c r="I173" s="49">
        <v>3098.61</v>
      </c>
      <c r="J173" s="49">
        <v>1005</v>
      </c>
      <c r="K173" s="49">
        <v>938</v>
      </c>
      <c r="L173" s="49">
        <v>3117.55</v>
      </c>
      <c r="M173" s="49">
        <v>3117.01</v>
      </c>
      <c r="N173" s="49">
        <v>3113.01</v>
      </c>
      <c r="O173" s="49">
        <v>3123.64</v>
      </c>
      <c r="P173" s="49">
        <v>3111.11</v>
      </c>
      <c r="Q173" s="49">
        <v>1333</v>
      </c>
      <c r="R173" s="49">
        <v>1435</v>
      </c>
      <c r="S173">
        <f t="shared" si="149"/>
        <v>3127.0314999999996</v>
      </c>
      <c r="T173" t="str">
        <f t="shared" si="150"/>
        <v>熊</v>
      </c>
      <c r="U173">
        <f t="shared" si="151"/>
        <v>3123.64</v>
      </c>
      <c r="V173">
        <f t="shared" si="152"/>
        <v>3098.61</v>
      </c>
      <c r="W173" s="40">
        <f t="shared" si="148"/>
        <v>8.0453646225877497E-3</v>
      </c>
      <c r="X173">
        <f t="shared" si="153"/>
        <v>1333</v>
      </c>
      <c r="Y173">
        <f t="shared" si="154"/>
        <v>938</v>
      </c>
      <c r="Z173" s="25">
        <f t="shared" si="102"/>
        <v>8.0618147618494642E-3</v>
      </c>
      <c r="AA173" s="25">
        <f t="shared" si="122"/>
        <v>-1.2875151452204072E-3</v>
      </c>
      <c r="AB173" s="25">
        <f t="shared" si="123"/>
        <v>-3.4088846716808698E-3</v>
      </c>
      <c r="AC173" s="25">
        <f t="shared" si="124"/>
        <v>4.6364799509069276E-3</v>
      </c>
      <c r="AD173" s="25">
        <f t="shared" si="125"/>
        <v>6.0625707492966644E-3</v>
      </c>
      <c r="AE173" s="25">
        <f t="shared" si="126"/>
        <v>-1.982793873291143E-3</v>
      </c>
      <c r="AF173" s="25">
        <f t="shared" si="103"/>
        <v>2.653686077615782E-3</v>
      </c>
      <c r="AG173" s="25">
        <f t="shared" si="127"/>
        <v>1.3661709323952978E-3</v>
      </c>
      <c r="AH173" s="25">
        <f t="shared" si="104"/>
        <v>-1.0731222600554881E-3</v>
      </c>
      <c r="AI173" s="25">
        <f t="shared" si="105"/>
        <v>-7.4107252691587374E-4</v>
      </c>
      <c r="AJ173" s="25">
        <f t="shared" si="106"/>
        <v>3.7033041946922339E-4</v>
      </c>
      <c r="AK173" s="25">
        <f t="shared" si="107"/>
        <v>4.0244090033765435E-3</v>
      </c>
      <c r="AL173" s="25">
        <f t="shared" si="108"/>
        <v>6.8441209508402004E-3</v>
      </c>
      <c r="AM173" s="25">
        <f t="shared" si="109"/>
        <v>4.0194127652966247E-3</v>
      </c>
      <c r="AN173" s="25">
        <f t="shared" si="110"/>
        <v>8.6610220380970742E-5</v>
      </c>
      <c r="AO173" s="40">
        <f t="shared" si="128"/>
        <v>0.28900375939850398</v>
      </c>
      <c r="AP173" s="40">
        <f t="shared" si="129"/>
        <v>0.47697368421053632</v>
      </c>
      <c r="AQ173" s="25">
        <f t="shared" si="111"/>
        <v>-1.7322794274185767E-4</v>
      </c>
      <c r="AR173" s="25">
        <f t="shared" si="112"/>
        <v>-1.4573331461414834E-3</v>
      </c>
      <c r="AS173" s="25">
        <f t="shared" si="113"/>
        <v>2.653686077615782E-3</v>
      </c>
      <c r="AT173" s="28">
        <f t="shared" si="114"/>
        <v>0.87734962406016426</v>
      </c>
      <c r="AU173" s="28">
        <f t="shared" si="115"/>
        <v>0.15163607342379326</v>
      </c>
      <c r="AV173" s="40">
        <f t="shared" si="116"/>
        <v>0.57530962844587441</v>
      </c>
      <c r="AW173" s="25">
        <f t="shared" si="117"/>
        <v>2.653686077615782E-3</v>
      </c>
      <c r="AX173" s="28">
        <f t="shared" si="118"/>
        <v>-0.1813823411905717</v>
      </c>
      <c r="AY173" s="25">
        <f t="shared" si="119"/>
        <v>6.0072028766675559E-3</v>
      </c>
      <c r="AZ173" s="25">
        <f t="shared" si="120"/>
        <v>6.105280936157079E-4</v>
      </c>
      <c r="BA173" s="25">
        <f t="shared" si="139"/>
        <v>1</v>
      </c>
      <c r="BB173" s="25">
        <f t="shared" si="135"/>
        <v>6.8492755215227852E-3</v>
      </c>
      <c r="BC173" s="25">
        <f t="shared" si="140"/>
        <v>7.0144692114993473E-3</v>
      </c>
      <c r="BD173" s="39">
        <f t="shared" si="130"/>
        <v>0</v>
      </c>
      <c r="BE173" t="str">
        <f t="shared" si="147"/>
        <v/>
      </c>
      <c r="BF173" t="str">
        <f t="shared" si="131"/>
        <v/>
      </c>
      <c r="BG173">
        <f t="shared" si="132"/>
        <v>0</v>
      </c>
      <c r="BH173" t="str">
        <f t="shared" si="137"/>
        <v/>
      </c>
      <c r="BI173" t="str">
        <f t="shared" si="133"/>
        <v/>
      </c>
      <c r="BJ173" s="25" t="str">
        <f t="shared" si="121"/>
        <v/>
      </c>
    </row>
    <row r="174" spans="1:63">
      <c r="A174" s="1">
        <v>42754</v>
      </c>
      <c r="B174" s="41">
        <f t="shared" si="138"/>
        <v>4</v>
      </c>
      <c r="C174" s="49">
        <v>3104.97</v>
      </c>
      <c r="D174" s="49">
        <v>3102.57</v>
      </c>
      <c r="E174" s="49">
        <v>3104.29</v>
      </c>
      <c r="F174" s="49">
        <v>3099.91</v>
      </c>
      <c r="G174" s="49">
        <v>3111.16</v>
      </c>
      <c r="H174" s="49">
        <v>3115.69</v>
      </c>
      <c r="I174" s="49">
        <v>3097.09</v>
      </c>
      <c r="J174" s="49">
        <v>1015</v>
      </c>
      <c r="K174" s="49">
        <v>939</v>
      </c>
      <c r="L174" s="49">
        <v>3111.34</v>
      </c>
      <c r="M174" s="49">
        <v>3109.76</v>
      </c>
      <c r="N174" s="49">
        <v>3101.29</v>
      </c>
      <c r="O174" s="49">
        <v>3111.98</v>
      </c>
      <c r="P174" s="49">
        <v>3094</v>
      </c>
      <c r="Q174" s="49">
        <v>1302</v>
      </c>
      <c r="R174" s="49">
        <v>1447</v>
      </c>
      <c r="S174">
        <f t="shared" si="149"/>
        <v>3127.538</v>
      </c>
      <c r="T174" t="str">
        <f t="shared" si="150"/>
        <v>熊</v>
      </c>
      <c r="U174">
        <f t="shared" si="151"/>
        <v>3115.69</v>
      </c>
      <c r="V174">
        <f t="shared" si="152"/>
        <v>3094</v>
      </c>
      <c r="W174" s="40">
        <f t="shared" si="148"/>
        <v>6.9858843873342727E-3</v>
      </c>
      <c r="X174">
        <f t="shared" si="153"/>
        <v>1015</v>
      </c>
      <c r="Y174">
        <f t="shared" si="154"/>
        <v>1447</v>
      </c>
      <c r="Z174" s="25">
        <f t="shared" si="102"/>
        <v>6.9855747398525772E-3</v>
      </c>
      <c r="AA174" s="25">
        <f t="shared" si="122"/>
        <v>-2.5860502866621188E-3</v>
      </c>
      <c r="AB174" s="25">
        <f t="shared" si="123"/>
        <v>-4.632482572523809E-3</v>
      </c>
      <c r="AC174" s="25">
        <f t="shared" si="124"/>
        <v>2.353401814810481E-3</v>
      </c>
      <c r="AD174" s="25">
        <f t="shared" si="125"/>
        <v>3.4465830351912033E-3</v>
      </c>
      <c r="AE174" s="25">
        <f t="shared" si="126"/>
        <v>-3.539301352142997E-3</v>
      </c>
      <c r="AF174" s="25">
        <f t="shared" si="103"/>
        <v>-1.1858995373326283E-3</v>
      </c>
      <c r="AG174" s="25">
        <f t="shared" si="127"/>
        <v>-3.7719498239946305E-3</v>
      </c>
      <c r="AH174" s="25">
        <f t="shared" si="104"/>
        <v>-7.7325321128296064E-4</v>
      </c>
      <c r="AI174" s="25">
        <f t="shared" si="105"/>
        <v>-2.1902771110188734E-4</v>
      </c>
      <c r="AJ174" s="25">
        <f t="shared" si="106"/>
        <v>-1.6309746914255508E-3</v>
      </c>
      <c r="AK174" s="25">
        <f t="shared" si="107"/>
        <v>1.9915934982133467E-3</v>
      </c>
      <c r="AL174" s="25">
        <f t="shared" si="108"/>
        <v>5.9876755883735639E-3</v>
      </c>
      <c r="AM174" s="25">
        <f t="shared" si="109"/>
        <v>5.7944274094007975E-3</v>
      </c>
      <c r="AN174" s="25">
        <f t="shared" si="110"/>
        <v>5.7854560080588962E-5</v>
      </c>
      <c r="AO174" s="40">
        <f t="shared" si="128"/>
        <v>0.42365591397847813</v>
      </c>
      <c r="AP174" s="40">
        <f t="shared" si="129"/>
        <v>0.8559139784946318</v>
      </c>
      <c r="AQ174" s="25">
        <f t="shared" si="111"/>
        <v>-5.079487659647307E-4</v>
      </c>
      <c r="AR174" s="25">
        <f t="shared" si="112"/>
        <v>-3.2353475956264166E-3</v>
      </c>
      <c r="AS174" s="25">
        <f t="shared" si="113"/>
        <v>-1.1858995373326283E-3</v>
      </c>
      <c r="AT174" s="28">
        <f t="shared" si="114"/>
        <v>0.75645161290321383</v>
      </c>
      <c r="AU174" s="28">
        <f t="shared" si="115"/>
        <v>0.4054505005561711</v>
      </c>
      <c r="AV174" s="40">
        <f t="shared" si="116"/>
        <v>0.33609958506223814</v>
      </c>
      <c r="AW174" s="25">
        <f t="shared" si="117"/>
        <v>-1.1858995373326283E-3</v>
      </c>
      <c r="AX174" s="28">
        <f t="shared" si="118"/>
        <v>-0.46334716459198511</v>
      </c>
      <c r="AY174" s="25">
        <f t="shared" si="119"/>
        <v>4.5326860513957489E-3</v>
      </c>
      <c r="AZ174" s="25">
        <f t="shared" si="120"/>
        <v>2.353401814810481E-3</v>
      </c>
      <c r="BA174" s="25">
        <f t="shared" si="139"/>
        <v>0.57530962844587441</v>
      </c>
      <c r="BB174" s="25">
        <f t="shared" si="135"/>
        <v>-1.4573331461414834E-3</v>
      </c>
      <c r="BC174" s="25">
        <f t="shared" si="140"/>
        <v>2.653686077615782E-3</v>
      </c>
      <c r="BD174" s="39">
        <f t="shared" si="130"/>
        <v>1</v>
      </c>
      <c r="BE174" t="str">
        <f t="shared" si="147"/>
        <v/>
      </c>
      <c r="BF174" t="str">
        <f t="shared" si="131"/>
        <v/>
      </c>
      <c r="BG174" t="str">
        <f t="shared" si="132"/>
        <v/>
      </c>
      <c r="BH174">
        <f t="shared" si="137"/>
        <v>0</v>
      </c>
      <c r="BI174" t="str">
        <f t="shared" si="133"/>
        <v/>
      </c>
      <c r="BJ174" s="25" t="str">
        <f t="shared" si="121"/>
        <v/>
      </c>
    </row>
    <row r="175" spans="1:63">
      <c r="A175" s="1">
        <v>42755</v>
      </c>
      <c r="B175" s="41">
        <f t="shared" si="138"/>
        <v>5</v>
      </c>
      <c r="C175" s="49">
        <v>3095.81</v>
      </c>
      <c r="D175" s="49">
        <v>3096.54</v>
      </c>
      <c r="E175" s="49">
        <v>3099.5</v>
      </c>
      <c r="F175" s="49">
        <v>3103.78</v>
      </c>
      <c r="G175" s="49">
        <v>3118.11</v>
      </c>
      <c r="H175" s="49">
        <v>3122.98</v>
      </c>
      <c r="I175" s="49">
        <v>3095.37</v>
      </c>
      <c r="J175" s="49">
        <v>1058</v>
      </c>
      <c r="K175" s="49">
        <v>931</v>
      </c>
      <c r="L175" s="49">
        <v>3118.82</v>
      </c>
      <c r="M175" s="49">
        <v>3118.69</v>
      </c>
      <c r="N175" s="49">
        <v>3123.13</v>
      </c>
      <c r="O175" s="49">
        <v>3125.5</v>
      </c>
      <c r="P175" s="49">
        <v>3117</v>
      </c>
      <c r="Q175" s="49">
        <v>1355</v>
      </c>
      <c r="R175" s="49">
        <v>1430</v>
      </c>
      <c r="S175">
        <f t="shared" si="149"/>
        <v>3125.7310000000002</v>
      </c>
      <c r="T175" t="str">
        <f t="shared" si="150"/>
        <v>熊</v>
      </c>
      <c r="U175">
        <f t="shared" si="151"/>
        <v>3125.5</v>
      </c>
      <c r="V175">
        <f t="shared" si="152"/>
        <v>3095.37</v>
      </c>
      <c r="W175" s="40">
        <f t="shared" si="148"/>
        <v>9.6868237409102886E-3</v>
      </c>
      <c r="X175">
        <f t="shared" si="153"/>
        <v>1355</v>
      </c>
      <c r="Y175">
        <f t="shared" si="154"/>
        <v>931</v>
      </c>
      <c r="Z175" s="25">
        <f t="shared" si="102"/>
        <v>9.7325094240279953E-3</v>
      </c>
      <c r="AA175" s="25">
        <f t="shared" si="122"/>
        <v>-1.7685696304334121E-3</v>
      </c>
      <c r="AB175" s="25">
        <f t="shared" si="123"/>
        <v>-7.5856631410273537E-4</v>
      </c>
      <c r="AC175" s="25">
        <f t="shared" si="124"/>
        <v>8.9282574268075322E-3</v>
      </c>
      <c r="AD175" s="25">
        <f t="shared" si="125"/>
        <v>9.5446860544785364E-3</v>
      </c>
      <c r="AE175" s="25">
        <f t="shared" si="126"/>
        <v>-1.4213768643162587E-4</v>
      </c>
      <c r="AF175" s="25">
        <f t="shared" si="103"/>
        <v>8.7861197403759066E-3</v>
      </c>
      <c r="AG175" s="25">
        <f t="shared" si="127"/>
        <v>7.017550109942536E-3</v>
      </c>
      <c r="AH175" s="25">
        <f t="shared" si="104"/>
        <v>2.3577478772411511E-4</v>
      </c>
      <c r="AI175" s="25">
        <f t="shared" si="105"/>
        <v>1.1912238245855944E-3</v>
      </c>
      <c r="AJ175" s="25">
        <f t="shared" si="106"/>
        <v>2.5711391852182852E-3</v>
      </c>
      <c r="AK175" s="25">
        <f t="shared" si="107"/>
        <v>7.1774647030593683E-3</v>
      </c>
      <c r="AL175" s="25">
        <f t="shared" si="108"/>
        <v>8.8802275329923058E-3</v>
      </c>
      <c r="AM175" s="25">
        <f t="shared" si="109"/>
        <v>2.72326960452993E-3</v>
      </c>
      <c r="AN175" s="25">
        <f t="shared" si="110"/>
        <v>2.2767611727786188E-4</v>
      </c>
      <c r="AO175" s="40">
        <f t="shared" si="128"/>
        <v>1.5936254980081586E-2</v>
      </c>
      <c r="AP175" s="40">
        <f t="shared" si="129"/>
        <v>0.21441506700471008</v>
      </c>
      <c r="AQ175" s="25">
        <f t="shared" si="111"/>
        <v>-4.1683299912646307E-5</v>
      </c>
      <c r="AR175" s="25">
        <f t="shared" si="112"/>
        <v>1.3809789200386279E-3</v>
      </c>
      <c r="AS175" s="25">
        <f t="shared" si="113"/>
        <v>8.7861197403759066E-3</v>
      </c>
      <c r="AT175" s="28">
        <f t="shared" si="114"/>
        <v>0.82361463237957744</v>
      </c>
      <c r="AU175" s="28">
        <f t="shared" si="115"/>
        <v>0.72117647058824819</v>
      </c>
      <c r="AV175" s="40">
        <f t="shared" si="116"/>
        <v>0.92134085628941642</v>
      </c>
      <c r="AW175" s="25">
        <f t="shared" si="117"/>
        <v>8.7861197403759066E-3</v>
      </c>
      <c r="AX175" s="28">
        <f t="shared" si="118"/>
        <v>0.14304679721207866</v>
      </c>
      <c r="AY175" s="25">
        <f t="shared" si="119"/>
        <v>7.3196023894910381E-3</v>
      </c>
      <c r="AZ175" s="25">
        <f t="shared" si="120"/>
        <v>1.9647032904271562E-3</v>
      </c>
      <c r="BA175" s="25">
        <f t="shared" ref="BA175:BA206" si="155">AV174</f>
        <v>0.33609958506223814</v>
      </c>
      <c r="BB175" s="25">
        <f t="shared" si="135"/>
        <v>-3.2353475956264166E-3</v>
      </c>
      <c r="BC175" s="25">
        <f t="shared" ref="BC175:BC206" si="156">AS174</f>
        <v>-1.1858995373326283E-3</v>
      </c>
      <c r="BD175" s="39">
        <f t="shared" si="130"/>
        <v>1</v>
      </c>
      <c r="BE175" t="str">
        <f t="shared" si="147"/>
        <v/>
      </c>
      <c r="BF175" t="str">
        <f t="shared" si="131"/>
        <v/>
      </c>
      <c r="BG175" t="str">
        <f t="shared" si="132"/>
        <v/>
      </c>
      <c r="BH175" t="str">
        <f t="shared" si="137"/>
        <v/>
      </c>
      <c r="BI175">
        <f t="shared" si="133"/>
        <v>1</v>
      </c>
      <c r="BJ175" s="25">
        <f t="shared" si="121"/>
        <v>1.3809789200386279E-3</v>
      </c>
    </row>
    <row r="176" spans="1:63">
      <c r="A176" s="1">
        <v>42758</v>
      </c>
      <c r="B176" s="41">
        <f t="shared" si="138"/>
        <v>1</v>
      </c>
      <c r="C176" s="49">
        <v>3125.42</v>
      </c>
      <c r="D176" s="49">
        <v>3128.45</v>
      </c>
      <c r="E176" s="49">
        <v>3130.85</v>
      </c>
      <c r="F176" s="49">
        <v>3129.96</v>
      </c>
      <c r="G176" s="49">
        <v>3133.08</v>
      </c>
      <c r="H176" s="49">
        <v>3145.65</v>
      </c>
      <c r="I176" s="49">
        <v>3125.42</v>
      </c>
      <c r="J176" s="49">
        <v>1046</v>
      </c>
      <c r="K176" s="49">
        <v>931</v>
      </c>
      <c r="L176" s="49">
        <v>3133.8</v>
      </c>
      <c r="M176" s="49">
        <v>3134.17</v>
      </c>
      <c r="N176" s="49">
        <v>3136.77</v>
      </c>
      <c r="O176" s="49">
        <v>3136.77</v>
      </c>
      <c r="P176" s="49">
        <v>3127.54</v>
      </c>
      <c r="Q176" s="49">
        <v>1500</v>
      </c>
      <c r="R176" s="49">
        <v>1423</v>
      </c>
      <c r="S176">
        <f t="shared" si="149"/>
        <v>3124.9095000000002</v>
      </c>
      <c r="T176" t="str">
        <f t="shared" si="150"/>
        <v>熊</v>
      </c>
      <c r="U176">
        <f t="shared" si="151"/>
        <v>3145.65</v>
      </c>
      <c r="V176">
        <f t="shared" si="152"/>
        <v>3125.42</v>
      </c>
      <c r="W176" s="40">
        <f t="shared" si="148"/>
        <v>6.4518719056070031E-3</v>
      </c>
      <c r="X176">
        <f t="shared" si="153"/>
        <v>1046</v>
      </c>
      <c r="Y176">
        <f t="shared" si="154"/>
        <v>931</v>
      </c>
      <c r="Z176" s="25">
        <f t="shared" si="102"/>
        <v>6.4727300650792591E-3</v>
      </c>
      <c r="AA176" s="25">
        <f t="shared" si="122"/>
        <v>7.329700818667715E-4</v>
      </c>
      <c r="AB176" s="25">
        <f t="shared" si="123"/>
        <v>-2.826937999613941E-3</v>
      </c>
      <c r="AC176" s="25">
        <f t="shared" si="124"/>
        <v>3.6249339059930899E-3</v>
      </c>
      <c r="AD176" s="25">
        <f t="shared" si="125"/>
        <v>6.4518719056070031E-3</v>
      </c>
      <c r="AE176" s="25">
        <f t="shared" si="126"/>
        <v>0</v>
      </c>
      <c r="AF176" s="25">
        <f t="shared" si="103"/>
        <v>3.6249339059930899E-3</v>
      </c>
      <c r="AG176" s="25">
        <f t="shared" si="127"/>
        <v>4.3579039878597061E-3</v>
      </c>
      <c r="AH176" s="25">
        <f t="shared" si="104"/>
        <v>9.6900007102403065E-4</v>
      </c>
      <c r="AI176" s="25">
        <f t="shared" si="105"/>
        <v>1.7358590225407353E-3</v>
      </c>
      <c r="AJ176" s="25">
        <f t="shared" si="106"/>
        <v>1.4515507601929329E-3</v>
      </c>
      <c r="AK176" s="25">
        <f t="shared" si="107"/>
        <v>2.4478721179012277E-3</v>
      </c>
      <c r="AL176" s="25">
        <f t="shared" si="108"/>
        <v>6.4518719056070031E-3</v>
      </c>
      <c r="AM176" s="25">
        <f t="shared" si="109"/>
        <v>2.946855018160876E-3</v>
      </c>
      <c r="AN176" s="25">
        <f t="shared" si="110"/>
        <v>2.2977941277588105E-4</v>
      </c>
      <c r="AO176" s="40">
        <f t="shared" si="128"/>
        <v>0</v>
      </c>
      <c r="AP176" s="40">
        <f t="shared" si="129"/>
        <v>-0.11319822046465455</v>
      </c>
      <c r="AQ176" s="25">
        <f t="shared" si="111"/>
        <v>1.180605524370999E-4</v>
      </c>
      <c r="AR176" s="25">
        <f t="shared" si="112"/>
        <v>9.4728237531598578E-4</v>
      </c>
      <c r="AS176" s="25">
        <f t="shared" si="113"/>
        <v>3.6249339059930899E-3</v>
      </c>
      <c r="AT176" s="28">
        <f t="shared" si="114"/>
        <v>0.37864557587740227</v>
      </c>
      <c r="AU176" s="28">
        <f t="shared" si="115"/>
        <v>1</v>
      </c>
      <c r="AV176" s="40">
        <f t="shared" si="116"/>
        <v>0.56104794859119622</v>
      </c>
      <c r="AW176" s="25">
        <f t="shared" si="117"/>
        <v>3.6249339059930899E-3</v>
      </c>
      <c r="AX176" s="28">
        <f t="shared" si="118"/>
        <v>0.1468116658427977</v>
      </c>
      <c r="AY176" s="25">
        <f t="shared" si="119"/>
        <v>2.4478721179012277E-3</v>
      </c>
      <c r="AZ176" s="25">
        <f t="shared" si="120"/>
        <v>2.946855018160876E-3</v>
      </c>
      <c r="BA176" s="25">
        <f t="shared" si="155"/>
        <v>0.92134085628941642</v>
      </c>
      <c r="BB176" s="25">
        <f t="shared" si="135"/>
        <v>1.3809789200386279E-3</v>
      </c>
      <c r="BC176" s="25">
        <f t="shared" si="156"/>
        <v>8.7861197403759066E-3</v>
      </c>
      <c r="BD176" s="39">
        <f t="shared" si="130"/>
        <v>0</v>
      </c>
      <c r="BE176" t="str">
        <f t="shared" si="147"/>
        <v/>
      </c>
      <c r="BF176" t="str">
        <f t="shared" si="131"/>
        <v/>
      </c>
      <c r="BG176" t="str">
        <f t="shared" si="132"/>
        <v/>
      </c>
      <c r="BH176" t="str">
        <f t="shared" si="137"/>
        <v/>
      </c>
      <c r="BI176" t="str">
        <f t="shared" si="133"/>
        <v/>
      </c>
      <c r="BJ176" s="25" t="str">
        <f t="shared" si="121"/>
        <v/>
      </c>
    </row>
    <row r="177" spans="1:63">
      <c r="A177" s="1">
        <v>42759</v>
      </c>
      <c r="B177" s="41">
        <f t="shared" si="138"/>
        <v>2</v>
      </c>
      <c r="C177" s="49">
        <v>3134.4317999999998</v>
      </c>
      <c r="D177" s="49">
        <v>3133.6282000000001</v>
      </c>
      <c r="E177" s="49">
        <v>3132.6442999999999</v>
      </c>
      <c r="F177" s="49">
        <v>3136.0682999999999</v>
      </c>
      <c r="G177" s="49">
        <v>3139.0030000000002</v>
      </c>
      <c r="H177" s="49">
        <v>3142.7581</v>
      </c>
      <c r="I177" s="49">
        <v>3131.2921999999999</v>
      </c>
      <c r="J177" s="49">
        <v>1014</v>
      </c>
      <c r="K177" s="49">
        <v>952</v>
      </c>
      <c r="L177" s="49">
        <v>3141.1284999999998</v>
      </c>
      <c r="M177" s="49">
        <v>3139.7498000000001</v>
      </c>
      <c r="N177" s="49">
        <v>3143.0931</v>
      </c>
      <c r="O177" s="49">
        <v>3149.4666999999999</v>
      </c>
      <c r="P177" s="49">
        <v>3138.3006</v>
      </c>
      <c r="Q177" s="49">
        <v>1436</v>
      </c>
      <c r="R177" s="49">
        <v>1323</v>
      </c>
      <c r="S177">
        <f t="shared" si="149"/>
        <v>3126.2404999999999</v>
      </c>
      <c r="T177" t="str">
        <f t="shared" si="150"/>
        <v>牛</v>
      </c>
      <c r="U177">
        <f t="shared" si="151"/>
        <v>3149.4666999999999</v>
      </c>
      <c r="V177">
        <f t="shared" si="152"/>
        <v>3131.2921999999999</v>
      </c>
      <c r="W177" s="40">
        <f t="shared" si="148"/>
        <v>5.7873741109772045E-3</v>
      </c>
      <c r="X177">
        <f t="shared" si="153"/>
        <v>1436</v>
      </c>
      <c r="Y177">
        <f t="shared" si="154"/>
        <v>952</v>
      </c>
      <c r="Z177" s="25">
        <f t="shared" si="102"/>
        <v>5.7983395906078036E-3</v>
      </c>
      <c r="AA177" s="25">
        <f t="shared" si="122"/>
        <v>-7.4569442442387493E-4</v>
      </c>
      <c r="AB177" s="25">
        <f t="shared" si="123"/>
        <v>-2.0257581595361095E-3</v>
      </c>
      <c r="AC177" s="25">
        <f t="shared" si="124"/>
        <v>3.7616159514409627E-3</v>
      </c>
      <c r="AD177" s="25">
        <f t="shared" si="125"/>
        <v>4.7852232780455761E-3</v>
      </c>
      <c r="AE177" s="25">
        <f t="shared" si="126"/>
        <v>-1.0021508329316941E-3</v>
      </c>
      <c r="AF177" s="25">
        <f t="shared" si="103"/>
        <v>2.7594651185093213E-3</v>
      </c>
      <c r="AG177" s="25">
        <f t="shared" si="127"/>
        <v>2.0137706940855592E-3</v>
      </c>
      <c r="AH177" s="25">
        <f t="shared" si="104"/>
        <v>-2.5641107596374669E-4</v>
      </c>
      <c r="AI177" s="25">
        <f t="shared" si="105"/>
        <v>-5.7044146901984389E-4</v>
      </c>
      <c r="AJ177" s="25">
        <f t="shared" si="106"/>
        <v>5.2196794866654107E-4</v>
      </c>
      <c r="AK177" s="25">
        <f t="shared" si="107"/>
        <v>1.457319938678417E-3</v>
      </c>
      <c r="AL177" s="25">
        <f t="shared" si="108"/>
        <v>3.6550273639423874E-3</v>
      </c>
      <c r="AM177" s="25">
        <f t="shared" si="109"/>
        <v>3.5516936951279672E-3</v>
      </c>
      <c r="AN177" s="25">
        <f t="shared" si="110"/>
        <v>6.7689667999989078E-4</v>
      </c>
      <c r="AO177" s="40">
        <f t="shared" si="128"/>
        <v>0.27382063335629414</v>
      </c>
      <c r="AP177" s="40">
        <f t="shared" si="129"/>
        <v>0.4777470586696243</v>
      </c>
      <c r="AQ177" s="25">
        <f t="shared" si="111"/>
        <v>-4.3901504098341025E-4</v>
      </c>
      <c r="AR177" s="25">
        <f t="shared" si="112"/>
        <v>6.252484998309426E-4</v>
      </c>
      <c r="AS177" s="25">
        <f t="shared" si="113"/>
        <v>2.7594651185093213E-3</v>
      </c>
      <c r="AT177" s="28">
        <f t="shared" si="114"/>
        <v>0.67249845193139579</v>
      </c>
      <c r="AU177" s="28">
        <f t="shared" si="115"/>
        <v>0.4292008848210257</v>
      </c>
      <c r="AV177" s="40">
        <f t="shared" si="116"/>
        <v>0.64931084761617275</v>
      </c>
      <c r="AW177" s="25">
        <f t="shared" si="117"/>
        <v>2.7594651185093213E-3</v>
      </c>
      <c r="AX177" s="28">
        <f t="shared" si="118"/>
        <v>0.10809650884482309</v>
      </c>
      <c r="AY177" s="25">
        <f t="shared" si="119"/>
        <v>2.4594707716101044E-3</v>
      </c>
      <c r="AZ177" s="25">
        <f t="shared" si="120"/>
        <v>1.5259355355917964E-3</v>
      </c>
      <c r="BA177" s="25">
        <f t="shared" si="155"/>
        <v>0.56104794859119622</v>
      </c>
      <c r="BB177" s="25">
        <f t="shared" si="135"/>
        <v>9.4728237531598578E-4</v>
      </c>
      <c r="BC177" s="25">
        <f t="shared" si="156"/>
        <v>3.6249339059930899E-3</v>
      </c>
      <c r="BD177" s="39">
        <f t="shared" si="130"/>
        <v>0</v>
      </c>
      <c r="BE177">
        <f t="shared" si="147"/>
        <v>1</v>
      </c>
      <c r="BF177">
        <f t="shared" si="131"/>
        <v>1</v>
      </c>
      <c r="BG177" t="str">
        <f t="shared" si="132"/>
        <v/>
      </c>
      <c r="BH177" t="str">
        <f t="shared" si="137"/>
        <v/>
      </c>
      <c r="BI177" t="str">
        <f t="shared" si="133"/>
        <v/>
      </c>
      <c r="BJ177" s="25">
        <f t="shared" si="121"/>
        <v>6.252484998309426E-4</v>
      </c>
    </row>
    <row r="178" spans="1:63">
      <c r="A178" s="1">
        <v>42760</v>
      </c>
      <c r="B178" s="41">
        <f t="shared" si="138"/>
        <v>3</v>
      </c>
      <c r="C178" s="49">
        <v>3134.6882000000001</v>
      </c>
      <c r="D178" s="49">
        <v>3136.7649999999999</v>
      </c>
      <c r="E178" s="49">
        <v>3136.6649000000002</v>
      </c>
      <c r="F178" s="49">
        <v>3135.8078</v>
      </c>
      <c r="G178" s="49">
        <v>3149.8811999999998</v>
      </c>
      <c r="H178" s="49">
        <v>3151.4713000000002</v>
      </c>
      <c r="I178" s="49">
        <v>3133.2878000000001</v>
      </c>
      <c r="J178" s="49">
        <v>1112</v>
      </c>
      <c r="K178" s="49">
        <v>938</v>
      </c>
      <c r="L178" s="49">
        <v>3149.6345999999999</v>
      </c>
      <c r="M178" s="49">
        <v>3148.0873000000001</v>
      </c>
      <c r="N178" s="49">
        <v>3149.4317000000001</v>
      </c>
      <c r="O178" s="49">
        <v>3150.4704999999999</v>
      </c>
      <c r="P178" s="49">
        <v>3141.5039999999999</v>
      </c>
      <c r="Q178" s="49">
        <v>1301</v>
      </c>
      <c r="R178" s="49">
        <v>1353</v>
      </c>
      <c r="S178">
        <f t="shared" si="149"/>
        <v>3127.2666549999999</v>
      </c>
      <c r="T178" t="str">
        <f t="shared" si="150"/>
        <v>牛</v>
      </c>
      <c r="U178">
        <f t="shared" si="151"/>
        <v>3151.4713000000002</v>
      </c>
      <c r="V178">
        <f t="shared" si="152"/>
        <v>3133.2878000000001</v>
      </c>
      <c r="W178" s="40">
        <f t="shared" si="148"/>
        <v>5.7865545676434637E-3</v>
      </c>
      <c r="X178">
        <f t="shared" si="153"/>
        <v>1112</v>
      </c>
      <c r="Y178">
        <f t="shared" si="154"/>
        <v>938</v>
      </c>
      <c r="Z178" s="25">
        <f t="shared" si="102"/>
        <v>5.8007364177400786E-3</v>
      </c>
      <c r="AA178" s="25">
        <f t="shared" si="122"/>
        <v>-2.6776673541841715E-3</v>
      </c>
      <c r="AB178" s="25">
        <f t="shared" si="123"/>
        <v>-6.4739929220864183E-4</v>
      </c>
      <c r="AC178" s="25">
        <f t="shared" si="124"/>
        <v>5.1391552754349017E-3</v>
      </c>
      <c r="AD178" s="25">
        <f t="shared" si="125"/>
        <v>5.3397117516206551E-3</v>
      </c>
      <c r="AE178" s="25">
        <f t="shared" si="126"/>
        <v>-4.4684281602264109E-4</v>
      </c>
      <c r="AF178" s="25">
        <f t="shared" si="103"/>
        <v>4.692312459412146E-3</v>
      </c>
      <c r="AG178" s="25">
        <f t="shared" si="127"/>
        <v>2.0146451052280019E-3</v>
      </c>
      <c r="AH178" s="25">
        <f t="shared" si="104"/>
        <v>6.6230266245622988E-4</v>
      </c>
      <c r="AI178" s="25">
        <f t="shared" si="105"/>
        <v>6.3039029502587264E-4</v>
      </c>
      <c r="AJ178" s="25">
        <f t="shared" si="106"/>
        <v>3.5710094126460939E-4</v>
      </c>
      <c r="AK178" s="25">
        <f t="shared" si="107"/>
        <v>4.8350264372374946E-3</v>
      </c>
      <c r="AL178" s="25">
        <f t="shared" si="108"/>
        <v>5.7865545676434637E-3</v>
      </c>
      <c r="AM178" s="25">
        <f t="shared" si="109"/>
        <v>2.850140625902991E-3</v>
      </c>
      <c r="AN178" s="25">
        <f t="shared" si="110"/>
        <v>-7.8291731604498594E-5</v>
      </c>
      <c r="AO178" s="40">
        <f t="shared" si="128"/>
        <v>7.7014876123957618E-2</v>
      </c>
      <c r="AP178" s="40">
        <f t="shared" si="129"/>
        <v>0.53924162015013266</v>
      </c>
      <c r="AQ178" s="25">
        <f t="shared" si="111"/>
        <v>-4.9138404512076019E-4</v>
      </c>
      <c r="AR178" s="25">
        <f t="shared" si="112"/>
        <v>-6.4422246220834182E-5</v>
      </c>
      <c r="AS178" s="25">
        <f t="shared" si="113"/>
        <v>4.692312459412146E-3</v>
      </c>
      <c r="AT178" s="28">
        <f t="shared" si="114"/>
        <v>0.91255258888550939</v>
      </c>
      <c r="AU178" s="28">
        <f t="shared" si="115"/>
        <v>0.88414654547484406</v>
      </c>
      <c r="AV178" s="40">
        <f t="shared" si="116"/>
        <v>0.88783237550526284</v>
      </c>
      <c r="AW178" s="25">
        <f t="shared" si="117"/>
        <v>4.692312459412146E-3</v>
      </c>
      <c r="AX178" s="28">
        <f t="shared" si="118"/>
        <v>-1.1158467841712058E-2</v>
      </c>
      <c r="AY178" s="25">
        <f t="shared" si="119"/>
        <v>5.2818692532602364E-3</v>
      </c>
      <c r="AZ178" s="25">
        <f t="shared" si="120"/>
        <v>2.5203577256495491E-3</v>
      </c>
      <c r="BA178" s="25">
        <f t="shared" si="155"/>
        <v>0.64931084761617275</v>
      </c>
      <c r="BB178" s="25">
        <f t="shared" si="135"/>
        <v>6.252484998309426E-4</v>
      </c>
      <c r="BC178" s="25">
        <f t="shared" si="156"/>
        <v>2.7594651185093213E-3</v>
      </c>
      <c r="BD178" s="39">
        <f t="shared" si="130"/>
        <v>0</v>
      </c>
      <c r="BE178" t="str">
        <f t="shared" si="147"/>
        <v/>
      </c>
      <c r="BF178" t="str">
        <f t="shared" si="131"/>
        <v/>
      </c>
      <c r="BG178">
        <f t="shared" si="132"/>
        <v>0.5</v>
      </c>
      <c r="BH178" t="str">
        <f t="shared" si="137"/>
        <v/>
      </c>
      <c r="BI178" t="str">
        <f t="shared" si="133"/>
        <v/>
      </c>
      <c r="BJ178" s="25">
        <f t="shared" si="121"/>
        <v>-3.2211123110417091E-5</v>
      </c>
    </row>
    <row r="179" spans="1:63">
      <c r="A179" s="1">
        <v>42761</v>
      </c>
      <c r="B179" s="41">
        <f t="shared" si="138"/>
        <v>4</v>
      </c>
      <c r="C179">
        <v>3151.8861000000002</v>
      </c>
      <c r="D179">
        <v>3150.9018000000001</v>
      </c>
      <c r="E179">
        <v>3152.4056</v>
      </c>
      <c r="F179">
        <v>3154.3588</v>
      </c>
      <c r="G179">
        <v>3153.72</v>
      </c>
      <c r="H179">
        <v>3162.8987999999999</v>
      </c>
      <c r="I179">
        <v>3148.9780000000001</v>
      </c>
      <c r="J179">
        <v>1019</v>
      </c>
      <c r="K179">
        <v>1115</v>
      </c>
      <c r="L179">
        <v>3154.0684000000001</v>
      </c>
      <c r="M179">
        <v>3154.2384999999999</v>
      </c>
      <c r="N179">
        <v>3158.8971999999999</v>
      </c>
      <c r="O179">
        <v>3159.2993000000001</v>
      </c>
      <c r="P179">
        <v>3152.7874000000002</v>
      </c>
      <c r="Q179">
        <v>1419</v>
      </c>
      <c r="R179">
        <v>1427</v>
      </c>
      <c r="S179">
        <f t="shared" si="149"/>
        <v>3129.0052399999995</v>
      </c>
      <c r="T179" t="str">
        <f t="shared" si="150"/>
        <v>牛</v>
      </c>
      <c r="U179">
        <f t="shared" si="151"/>
        <v>3162.8987999999999</v>
      </c>
      <c r="V179">
        <f t="shared" si="152"/>
        <v>3148.9780000000001</v>
      </c>
      <c r="W179" s="40">
        <f t="shared" si="148"/>
        <v>4.4109931205398691E-3</v>
      </c>
      <c r="X179">
        <f t="shared" si="153"/>
        <v>1019</v>
      </c>
      <c r="Y179">
        <f t="shared" si="154"/>
        <v>1115</v>
      </c>
      <c r="Z179" s="25">
        <f t="shared" si="102"/>
        <v>4.4166570613068381E-3</v>
      </c>
      <c r="AA179" s="25">
        <f t="shared" si="122"/>
        <v>7.7901169311686807E-4</v>
      </c>
      <c r="AB179" s="25">
        <f t="shared" si="123"/>
        <v>-1.2659695233569279E-3</v>
      </c>
      <c r="AC179" s="25">
        <f t="shared" si="124"/>
        <v>3.145023597182993E-3</v>
      </c>
      <c r="AD179" s="25">
        <f t="shared" si="125"/>
        <v>3.4879133142341509E-3</v>
      </c>
      <c r="AE179" s="25">
        <f t="shared" si="126"/>
        <v>-9.2307980630578499E-4</v>
      </c>
      <c r="AF179" s="25">
        <f t="shared" si="103"/>
        <v>2.2219437908769721E-3</v>
      </c>
      <c r="AG179" s="25">
        <f t="shared" si="127"/>
        <v>3.0009554839941039E-3</v>
      </c>
      <c r="AH179" s="25">
        <f t="shared" si="104"/>
        <v>-3.1233797602550097E-4</v>
      </c>
      <c r="AI179" s="25">
        <f t="shared" si="105"/>
        <v>1.648083641737863E-4</v>
      </c>
      <c r="AJ179" s="25">
        <f t="shared" si="106"/>
        <v>7.8420681909193389E-4</v>
      </c>
      <c r="AK179" s="25">
        <f t="shared" si="107"/>
        <v>5.8167288683224608E-4</v>
      </c>
      <c r="AL179" s="25">
        <f t="shared" si="108"/>
        <v>4.4109931205398691E-3</v>
      </c>
      <c r="AM179" s="25">
        <f t="shared" si="109"/>
        <v>2.0633120613618703E-3</v>
      </c>
      <c r="AN179" s="25">
        <f t="shared" si="110"/>
        <v>1.1046660993085121E-4</v>
      </c>
      <c r="AO179" s="40">
        <f t="shared" si="128"/>
        <v>0.20890322395265579</v>
      </c>
      <c r="AP179" s="40">
        <f t="shared" si="129"/>
        <v>3.2591517728868341E-2</v>
      </c>
      <c r="AQ179" s="25">
        <f t="shared" si="111"/>
        <v>5.3928891773080852E-5</v>
      </c>
      <c r="AR179" s="25">
        <f t="shared" si="112"/>
        <v>1.5298042941140214E-3</v>
      </c>
      <c r="AS179" s="25">
        <f t="shared" si="113"/>
        <v>2.2219437908769721E-3</v>
      </c>
      <c r="AT179" s="28">
        <f t="shared" si="114"/>
        <v>0.3406413424515673</v>
      </c>
      <c r="AU179" s="28">
        <f t="shared" si="115"/>
        <v>0.93825150877620234</v>
      </c>
      <c r="AV179" s="40">
        <f t="shared" si="116"/>
        <v>0.71254525601976249</v>
      </c>
      <c r="AW179" s="25">
        <f t="shared" si="117"/>
        <v>2.2219437908769721E-3</v>
      </c>
      <c r="AX179" s="28">
        <f t="shared" si="118"/>
        <v>0.34687661628640726</v>
      </c>
      <c r="AY179" s="25">
        <f t="shared" si="119"/>
        <v>1.5047526931380986E-3</v>
      </c>
      <c r="AZ179" s="25">
        <f t="shared" si="120"/>
        <v>1.9360289037255625E-3</v>
      </c>
      <c r="BA179" s="25">
        <f t="shared" si="155"/>
        <v>0.88783237550526284</v>
      </c>
      <c r="BB179" s="25">
        <f t="shared" si="135"/>
        <v>-6.4422246220834182E-5</v>
      </c>
      <c r="BC179" s="25">
        <f t="shared" si="156"/>
        <v>4.692312459412146E-3</v>
      </c>
      <c r="BD179" s="39">
        <f t="shared" si="130"/>
        <v>1</v>
      </c>
      <c r="BE179" t="str">
        <f t="shared" si="147"/>
        <v/>
      </c>
      <c r="BF179" t="str">
        <f t="shared" si="131"/>
        <v/>
      </c>
      <c r="BG179" t="str">
        <f t="shared" si="132"/>
        <v/>
      </c>
      <c r="BH179">
        <f t="shared" si="137"/>
        <v>0</v>
      </c>
      <c r="BI179" t="str">
        <f t="shared" si="133"/>
        <v/>
      </c>
      <c r="BJ179" s="25" t="str">
        <f t="shared" si="121"/>
        <v/>
      </c>
    </row>
    <row r="180" spans="1:63">
      <c r="A180" s="1">
        <v>42769</v>
      </c>
      <c r="B180" s="41">
        <f t="shared" si="138"/>
        <v>5</v>
      </c>
      <c r="C180" s="49">
        <v>3160.08</v>
      </c>
      <c r="D180" s="49">
        <v>3160.92</v>
      </c>
      <c r="E180" s="49">
        <v>3154.89</v>
      </c>
      <c r="F180" s="49">
        <v>3153</v>
      </c>
      <c r="G180" s="49">
        <v>3141.02</v>
      </c>
      <c r="H180" s="49">
        <v>3162.61</v>
      </c>
      <c r="I180" s="49">
        <v>3136.01</v>
      </c>
      <c r="J180" s="49">
        <v>931</v>
      </c>
      <c r="K180" s="49">
        <v>1108</v>
      </c>
      <c r="L180" s="49">
        <v>3142.11</v>
      </c>
      <c r="M180" s="49">
        <v>3140.86</v>
      </c>
      <c r="N180" s="49">
        <v>3140.17</v>
      </c>
      <c r="O180" s="49">
        <v>3148.8</v>
      </c>
      <c r="P180" s="49">
        <v>3138.02</v>
      </c>
      <c r="Q180" s="49">
        <v>1406</v>
      </c>
      <c r="R180" s="49">
        <v>1455</v>
      </c>
      <c r="S180">
        <f t="shared" si="149"/>
        <v>3131.8380999999999</v>
      </c>
      <c r="T180" t="str">
        <f t="shared" si="150"/>
        <v>牛</v>
      </c>
      <c r="U180">
        <f t="shared" si="151"/>
        <v>3162.61</v>
      </c>
      <c r="V180">
        <f t="shared" si="152"/>
        <v>3136.01</v>
      </c>
      <c r="W180" s="40">
        <f t="shared" si="148"/>
        <v>8.4463447988457774E-3</v>
      </c>
      <c r="X180">
        <f t="shared" si="153"/>
        <v>931</v>
      </c>
      <c r="Y180">
        <f t="shared" si="154"/>
        <v>1108</v>
      </c>
      <c r="Z180" s="25">
        <f t="shared" si="102"/>
        <v>8.4175084175083896E-3</v>
      </c>
      <c r="AA180" s="25">
        <f t="shared" si="122"/>
        <v>3.7436438726640571E-4</v>
      </c>
      <c r="AB180" s="25">
        <f t="shared" si="123"/>
        <v>-7.1206974754066867E-3</v>
      </c>
      <c r="AC180" s="25">
        <f t="shared" si="124"/>
        <v>1.3256473234391395E-3</v>
      </c>
      <c r="AD180" s="25">
        <f t="shared" si="125"/>
        <v>8.0029232337259387E-4</v>
      </c>
      <c r="AE180" s="25">
        <f t="shared" si="126"/>
        <v>-7.6460524754733052E-3</v>
      </c>
      <c r="AF180" s="25">
        <f t="shared" si="103"/>
        <v>-6.3204051520340679E-3</v>
      </c>
      <c r="AG180" s="25">
        <f t="shared" si="127"/>
        <v>-5.9460407647677878E-3</v>
      </c>
      <c r="AH180" s="25">
        <f t="shared" si="104"/>
        <v>2.6578073246156673E-4</v>
      </c>
      <c r="AI180" s="25">
        <f t="shared" si="105"/>
        <v>-1.6437136418783246E-3</v>
      </c>
      <c r="AJ180" s="25">
        <f t="shared" si="106"/>
        <v>-2.242963171137063E-3</v>
      </c>
      <c r="AK180" s="25">
        <f t="shared" si="107"/>
        <v>-6.0497557989056825E-3</v>
      </c>
      <c r="AL180" s="25">
        <f t="shared" si="108"/>
        <v>8.4463447988457774E-3</v>
      </c>
      <c r="AM180" s="25">
        <f t="shared" si="109"/>
        <v>3.4294000989700795E-3</v>
      </c>
      <c r="AN180" s="25">
        <f t="shared" si="110"/>
        <v>3.4696083351283514E-4</v>
      </c>
      <c r="AO180" s="40">
        <f t="shared" si="128"/>
        <v>0.90488721804510497</v>
      </c>
      <c r="AP180" s="40">
        <f t="shared" si="129"/>
        <v>0.86042105263156932</v>
      </c>
      <c r="AQ180" s="25">
        <f t="shared" si="111"/>
        <v>-3.9790099793320083E-4</v>
      </c>
      <c r="AR180" s="25">
        <f t="shared" si="112"/>
        <v>-6.1761018664131589E-4</v>
      </c>
      <c r="AS180" s="25">
        <f t="shared" si="113"/>
        <v>-6.3204051520340679E-3</v>
      </c>
      <c r="AT180" s="28">
        <f t="shared" si="114"/>
        <v>0.18834586466164588</v>
      </c>
      <c r="AU180" s="28">
        <f t="shared" si="115"/>
        <v>0.19944341372913274</v>
      </c>
      <c r="AV180" s="40">
        <f t="shared" si="116"/>
        <v>0.15639097744360408</v>
      </c>
      <c r="AW180" s="25">
        <f t="shared" si="117"/>
        <v>-6.3204051520340679E-3</v>
      </c>
      <c r="AX180" s="28">
        <f t="shared" si="118"/>
        <v>-7.2932330827069972E-2</v>
      </c>
      <c r="AY180" s="25">
        <f t="shared" si="119"/>
        <v>1.596296676567628E-3</v>
      </c>
      <c r="AZ180" s="25">
        <f t="shared" si="120"/>
        <v>6.849108051994278E-4</v>
      </c>
      <c r="BA180" s="25">
        <f t="shared" si="155"/>
        <v>0.71254525601976249</v>
      </c>
      <c r="BB180" s="25">
        <f t="shared" si="135"/>
        <v>1.5298042941140214E-3</v>
      </c>
      <c r="BC180" s="25">
        <f t="shared" si="156"/>
        <v>2.2219437908769721E-3</v>
      </c>
      <c r="BD180" s="39">
        <f t="shared" si="130"/>
        <v>0</v>
      </c>
      <c r="BE180" t="str">
        <f t="shared" si="147"/>
        <v/>
      </c>
      <c r="BF180" t="str">
        <f t="shared" si="131"/>
        <v/>
      </c>
      <c r="BG180" t="str">
        <f t="shared" si="132"/>
        <v/>
      </c>
      <c r="BH180" t="str">
        <f t="shared" si="137"/>
        <v/>
      </c>
      <c r="BI180">
        <f t="shared" si="133"/>
        <v>0</v>
      </c>
      <c r="BJ180" s="25" t="str">
        <f t="shared" si="121"/>
        <v/>
      </c>
    </row>
    <row r="181" spans="1:63">
      <c r="A181" s="1">
        <v>42772</v>
      </c>
      <c r="B181" s="41">
        <f t="shared" si="138"/>
        <v>1</v>
      </c>
      <c r="C181" s="49">
        <v>3143.09</v>
      </c>
      <c r="D181" s="49">
        <v>3144.63</v>
      </c>
      <c r="E181" s="49">
        <v>3146.88</v>
      </c>
      <c r="F181" s="49">
        <v>3146.93</v>
      </c>
      <c r="G181" s="49">
        <v>3154.4</v>
      </c>
      <c r="H181" s="49">
        <v>3158.64</v>
      </c>
      <c r="I181" s="49">
        <v>3135.38</v>
      </c>
      <c r="J181" s="49">
        <v>1120</v>
      </c>
      <c r="K181" s="49">
        <v>1004</v>
      </c>
      <c r="L181" s="49">
        <v>3153.57</v>
      </c>
      <c r="M181" s="49">
        <v>3152.19</v>
      </c>
      <c r="N181" s="49">
        <v>3156.98</v>
      </c>
      <c r="O181" s="49">
        <v>3157.37</v>
      </c>
      <c r="P181" s="49">
        <v>3144.97</v>
      </c>
      <c r="Q181" s="49">
        <v>1500</v>
      </c>
      <c r="R181" s="49">
        <v>1416</v>
      </c>
      <c r="S181">
        <f t="shared" si="149"/>
        <v>3134.0415999999996</v>
      </c>
      <c r="T181" t="str">
        <f t="shared" si="150"/>
        <v>牛</v>
      </c>
      <c r="U181">
        <f t="shared" si="151"/>
        <v>3158.64</v>
      </c>
      <c r="V181">
        <f t="shared" si="152"/>
        <v>3135.38</v>
      </c>
      <c r="W181" s="40">
        <f t="shared" si="148"/>
        <v>7.3911763515402962E-3</v>
      </c>
      <c r="X181">
        <f t="shared" si="153"/>
        <v>1120</v>
      </c>
      <c r="Y181">
        <f t="shared" si="154"/>
        <v>1004</v>
      </c>
      <c r="Z181" s="25">
        <f t="shared" si="102"/>
        <v>7.4003607914503756E-3</v>
      </c>
      <c r="AA181" s="25">
        <f t="shared" si="122"/>
        <v>9.2945388547086927E-4</v>
      </c>
      <c r="AB181" s="25">
        <f t="shared" si="123"/>
        <v>-5.2568078453960618E-4</v>
      </c>
      <c r="AC181" s="25">
        <f t="shared" si="124"/>
        <v>6.8654955670007208E-3</v>
      </c>
      <c r="AD181" s="25">
        <f t="shared" si="125"/>
        <v>4.9351627445431475E-3</v>
      </c>
      <c r="AE181" s="25">
        <f t="shared" si="126"/>
        <v>-2.4560136069970615E-3</v>
      </c>
      <c r="AF181" s="25">
        <f t="shared" si="103"/>
        <v>4.4094819600036736E-3</v>
      </c>
      <c r="AG181" s="25">
        <f t="shared" si="127"/>
        <v>5.3389358454745345E-3</v>
      </c>
      <c r="AH181" s="25">
        <f t="shared" si="104"/>
        <v>4.8984370512460205E-4</v>
      </c>
      <c r="AI181" s="25">
        <f t="shared" si="105"/>
        <v>1.2050933338851291E-3</v>
      </c>
      <c r="AJ181" s="25">
        <f t="shared" si="106"/>
        <v>1.220981960965135E-3</v>
      </c>
      <c r="AK181" s="25">
        <f t="shared" si="107"/>
        <v>3.5919111137827182E-3</v>
      </c>
      <c r="AL181" s="25">
        <f t="shared" si="108"/>
        <v>7.3911763515402962E-3</v>
      </c>
      <c r="AM181" s="25">
        <f t="shared" si="109"/>
        <v>3.9350514255912144E-3</v>
      </c>
      <c r="AN181" s="25">
        <f t="shared" si="110"/>
        <v>-2.6315914780506702E-4</v>
      </c>
      <c r="AO181" s="40">
        <f t="shared" si="128"/>
        <v>0.33147033533964382</v>
      </c>
      <c r="AP181" s="40">
        <f t="shared" si="129"/>
        <v>0.20593293207222754</v>
      </c>
      <c r="AQ181" s="25">
        <f t="shared" si="111"/>
        <v>-4.3769506674262232E-4</v>
      </c>
      <c r="AR181" s="25">
        <f t="shared" si="112"/>
        <v>1.0807299940258747E-3</v>
      </c>
      <c r="AS181" s="25">
        <f t="shared" si="113"/>
        <v>4.4094819600036736E-3</v>
      </c>
      <c r="AT181" s="28">
        <f t="shared" si="114"/>
        <v>0.81771281169390264</v>
      </c>
      <c r="AU181" s="28">
        <f t="shared" si="115"/>
        <v>0.9685483870967847</v>
      </c>
      <c r="AV181" s="40">
        <f t="shared" si="116"/>
        <v>0.9286328460877098</v>
      </c>
      <c r="AW181" s="25">
        <f t="shared" si="117"/>
        <v>4.4094819600036736E-3</v>
      </c>
      <c r="AX181" s="28">
        <f t="shared" si="118"/>
        <v>0.14660361134995223</v>
      </c>
      <c r="AY181" s="25">
        <f t="shared" si="119"/>
        <v>6.0479247207798998E-3</v>
      </c>
      <c r="AZ181" s="25">
        <f t="shared" si="120"/>
        <v>3.8115232713088879E-3</v>
      </c>
      <c r="BA181" s="25">
        <f t="shared" si="155"/>
        <v>0.15639097744360408</v>
      </c>
      <c r="BB181" s="25">
        <f t="shared" si="135"/>
        <v>-6.1761018664131589E-4</v>
      </c>
      <c r="BC181" s="25">
        <f t="shared" si="156"/>
        <v>-6.3204051520340679E-3</v>
      </c>
      <c r="BD181" s="39">
        <f t="shared" si="130"/>
        <v>1</v>
      </c>
      <c r="BE181" t="str">
        <f t="shared" si="147"/>
        <v/>
      </c>
      <c r="BF181" t="str">
        <f t="shared" si="131"/>
        <v/>
      </c>
      <c r="BG181" t="str">
        <f t="shared" si="132"/>
        <v/>
      </c>
      <c r="BH181" t="str">
        <f t="shared" si="137"/>
        <v/>
      </c>
      <c r="BI181" t="str">
        <f t="shared" si="133"/>
        <v/>
      </c>
      <c r="BJ181" s="25" t="str">
        <f t="shared" si="121"/>
        <v/>
      </c>
    </row>
    <row r="182" spans="1:63">
      <c r="A182" s="1">
        <v>42773</v>
      </c>
      <c r="B182" s="41">
        <f t="shared" si="138"/>
        <v>2</v>
      </c>
      <c r="C182" s="49">
        <v>3151.9151999999999</v>
      </c>
      <c r="D182" s="49">
        <v>3151.5922999999998</v>
      </c>
      <c r="E182" s="49">
        <v>3154.7968999999998</v>
      </c>
      <c r="F182" s="49">
        <v>3154.9827</v>
      </c>
      <c r="G182" s="49">
        <v>3146.7541999999999</v>
      </c>
      <c r="H182" s="49">
        <v>3159.3281000000002</v>
      </c>
      <c r="I182" s="49">
        <v>3146.4421000000002</v>
      </c>
      <c r="J182" s="49">
        <v>1013</v>
      </c>
      <c r="K182" s="49">
        <v>1129</v>
      </c>
      <c r="L182" s="49">
        <v>3146.4648999999999</v>
      </c>
      <c r="M182" s="49">
        <v>3146.7993000000001</v>
      </c>
      <c r="N182" s="49">
        <v>3153.6516000000001</v>
      </c>
      <c r="O182" s="49">
        <v>3153.6887000000002</v>
      </c>
      <c r="P182" s="49">
        <v>3140.2618000000002</v>
      </c>
      <c r="Q182" s="49">
        <v>1500</v>
      </c>
      <c r="R182" s="49">
        <v>1323</v>
      </c>
      <c r="S182">
        <f t="shared" si="149"/>
        <v>3136.7085999999999</v>
      </c>
      <c r="T182" t="str">
        <f t="shared" si="150"/>
        <v>牛</v>
      </c>
      <c r="U182">
        <f t="shared" si="151"/>
        <v>3159.3281000000002</v>
      </c>
      <c r="V182">
        <f t="shared" si="152"/>
        <v>3140.2618000000002</v>
      </c>
      <c r="W182" s="40">
        <f t="shared" si="148"/>
        <v>6.0532061675338603E-3</v>
      </c>
      <c r="X182">
        <f t="shared" si="153"/>
        <v>1013</v>
      </c>
      <c r="Y182">
        <f t="shared" si="154"/>
        <v>1323</v>
      </c>
      <c r="Z182" s="25">
        <f t="shared" si="102"/>
        <v>6.0491157883942933E-3</v>
      </c>
      <c r="AA182" s="25">
        <f t="shared" si="122"/>
        <v>-1.605606347075161E-3</v>
      </c>
      <c r="AB182" s="25">
        <f t="shared" si="123"/>
        <v>-1.7983588731836078E-3</v>
      </c>
      <c r="AC182" s="25">
        <f t="shared" si="124"/>
        <v>4.2548472943503063E-3</v>
      </c>
      <c r="AD182" s="25">
        <f t="shared" si="125"/>
        <v>2.3491103278797331E-3</v>
      </c>
      <c r="AE182" s="25">
        <f t="shared" si="126"/>
        <v>-3.7040958396541345E-3</v>
      </c>
      <c r="AF182" s="25">
        <f t="shared" si="103"/>
        <v>5.5075145469603152E-4</v>
      </c>
      <c r="AG182" s="25">
        <f t="shared" si="127"/>
        <v>-1.0548548923791023E-3</v>
      </c>
      <c r="AH182" s="25">
        <f t="shared" si="104"/>
        <v>-1.0245089746706109E-4</v>
      </c>
      <c r="AI182" s="25">
        <f t="shared" si="105"/>
        <v>9.1385183114603614E-4</v>
      </c>
      <c r="AJ182" s="25">
        <f t="shared" si="106"/>
        <v>9.7274453797030643E-4</v>
      </c>
      <c r="AK182" s="25">
        <f t="shared" si="107"/>
        <v>-1.6387591814241041E-3</v>
      </c>
      <c r="AL182" s="25">
        <f t="shared" si="108"/>
        <v>4.0870559911414814E-3</v>
      </c>
      <c r="AM182" s="25">
        <f t="shared" si="109"/>
        <v>4.2666113654915554E-3</v>
      </c>
      <c r="AN182" s="25">
        <f t="shared" si="110"/>
        <v>-9.1940228238225998E-5</v>
      </c>
      <c r="AO182" s="40">
        <f t="shared" si="128"/>
        <v>0.42473226757719368</v>
      </c>
      <c r="AP182" s="40">
        <f t="shared" si="129"/>
        <v>0.81777898494488865</v>
      </c>
      <c r="AQ182" s="25">
        <f t="shared" si="111"/>
        <v>1.0627235396056691E-4</v>
      </c>
      <c r="AR182" s="25">
        <f t="shared" si="112"/>
        <v>2.2814508643583991E-3</v>
      </c>
      <c r="AS182" s="25">
        <f t="shared" si="113"/>
        <v>5.5075145469603152E-4</v>
      </c>
      <c r="AT182" s="28">
        <f t="shared" si="114"/>
        <v>2.4220083811861436E-2</v>
      </c>
      <c r="AU182" s="28">
        <f t="shared" si="115"/>
        <v>0.99723689012355721</v>
      </c>
      <c r="AV182" s="40">
        <f t="shared" si="116"/>
        <v>0.70227574306498664</v>
      </c>
      <c r="AW182" s="25">
        <f t="shared" si="117"/>
        <v>5.5075145469603152E-4</v>
      </c>
      <c r="AX182" s="28">
        <f t="shared" si="118"/>
        <v>0.37693207386856481</v>
      </c>
      <c r="AY182" s="25">
        <f t="shared" si="119"/>
        <v>9.9186481837633522E-5</v>
      </c>
      <c r="AZ182" s="25">
        <f t="shared" si="120"/>
        <v>4.2548472943503063E-3</v>
      </c>
      <c r="BA182" s="25">
        <f t="shared" si="155"/>
        <v>0.9286328460877098</v>
      </c>
      <c r="BB182" s="25">
        <f t="shared" si="135"/>
        <v>1.0807299940258747E-3</v>
      </c>
      <c r="BC182" s="25">
        <f t="shared" si="156"/>
        <v>4.4094819600036736E-3</v>
      </c>
      <c r="BD182" s="39">
        <f t="shared" si="130"/>
        <v>0</v>
      </c>
      <c r="BE182">
        <f t="shared" si="147"/>
        <v>0</v>
      </c>
      <c r="BF182">
        <f t="shared" si="131"/>
        <v>0</v>
      </c>
      <c r="BG182" t="str">
        <f t="shared" si="132"/>
        <v/>
      </c>
      <c r="BH182" t="str">
        <f t="shared" si="137"/>
        <v/>
      </c>
      <c r="BI182" t="str">
        <f t="shared" si="133"/>
        <v/>
      </c>
      <c r="BJ182" s="25" t="str">
        <f t="shared" si="121"/>
        <v/>
      </c>
    </row>
    <row r="183" spans="1:63">
      <c r="A183" s="1">
        <v>42774</v>
      </c>
      <c r="B183" s="41">
        <f t="shared" si="138"/>
        <v>3</v>
      </c>
      <c r="C183" s="49">
        <v>3146.2381999999998</v>
      </c>
      <c r="D183" s="49">
        <v>3145.3022999999998</v>
      </c>
      <c r="E183" s="49">
        <v>3144.8114</v>
      </c>
      <c r="F183" s="49">
        <v>3142.6178</v>
      </c>
      <c r="G183" s="49">
        <v>3142.9573999999998</v>
      </c>
      <c r="H183" s="49">
        <v>3147.8425000000002</v>
      </c>
      <c r="I183" s="49">
        <v>3132.2055999999998</v>
      </c>
      <c r="J183" s="49">
        <v>930</v>
      </c>
      <c r="K183" s="49">
        <v>1010</v>
      </c>
      <c r="L183" s="49">
        <v>3143.0524999999998</v>
      </c>
      <c r="M183" s="49">
        <v>3144.9737</v>
      </c>
      <c r="N183" s="49">
        <v>3167.4461999999999</v>
      </c>
      <c r="O183" s="49">
        <v>3167.4465</v>
      </c>
      <c r="P183" s="49">
        <v>3142.1972999999998</v>
      </c>
      <c r="Q183" s="49">
        <v>1500</v>
      </c>
      <c r="R183" s="49">
        <v>1304</v>
      </c>
      <c r="S183">
        <f t="shared" si="149"/>
        <v>3137.5951799999998</v>
      </c>
      <c r="T183" t="str">
        <f t="shared" si="150"/>
        <v>牛</v>
      </c>
      <c r="U183">
        <f t="shared" si="151"/>
        <v>3167.4465</v>
      </c>
      <c r="V183">
        <f t="shared" si="152"/>
        <v>3132.2055999999998</v>
      </c>
      <c r="W183" s="40">
        <f t="shared" si="148"/>
        <v>1.1188321849165087E-2</v>
      </c>
      <c r="X183">
        <f t="shared" si="153"/>
        <v>1500</v>
      </c>
      <c r="Y183">
        <f t="shared" si="154"/>
        <v>1010</v>
      </c>
      <c r="Z183" s="25">
        <f t="shared" si="102"/>
        <v>1.120096374139766E-2</v>
      </c>
      <c r="AA183" s="25">
        <f t="shared" si="122"/>
        <v>-2.3535025713898139E-3</v>
      </c>
      <c r="AB183" s="25">
        <f t="shared" si="123"/>
        <v>-9.4713522180736089E-8</v>
      </c>
      <c r="AC183" s="25">
        <f t="shared" si="124"/>
        <v>1.1188227135642867E-2</v>
      </c>
      <c r="AD183" s="25">
        <f t="shared" si="125"/>
        <v>6.7182258147535931E-3</v>
      </c>
      <c r="AE183" s="25">
        <f t="shared" si="126"/>
        <v>-4.4700960344114422E-3</v>
      </c>
      <c r="AF183" s="25">
        <f t="shared" si="103"/>
        <v>6.7181311012313614E-3</v>
      </c>
      <c r="AG183" s="25">
        <f t="shared" si="127"/>
        <v>4.3646285298417778E-3</v>
      </c>
      <c r="AH183" s="25">
        <f t="shared" si="104"/>
        <v>-2.9751060393023629E-4</v>
      </c>
      <c r="AI183" s="25">
        <f t="shared" si="105"/>
        <v>-4.5359681299078853E-4</v>
      </c>
      <c r="AJ183" s="25">
        <f t="shared" si="106"/>
        <v>-1.1513701060890745E-3</v>
      </c>
      <c r="AK183" s="25">
        <f t="shared" si="107"/>
        <v>-1.0433131695241334E-3</v>
      </c>
      <c r="AL183" s="25">
        <f t="shared" si="108"/>
        <v>4.9798766080045159E-3</v>
      </c>
      <c r="AM183" s="25">
        <f t="shared" si="109"/>
        <v>8.0034105180701014E-3</v>
      </c>
      <c r="AN183" s="25">
        <f t="shared" si="110"/>
        <v>3.0257667906958553E-5</v>
      </c>
      <c r="AO183" s="40">
        <f t="shared" si="128"/>
        <v>0.89740293792245407</v>
      </c>
      <c r="AP183" s="40">
        <f t="shared" si="129"/>
        <v>1.3714994660066757</v>
      </c>
      <c r="AQ183" s="25">
        <f t="shared" si="111"/>
        <v>6.1106617519560787E-4</v>
      </c>
      <c r="AR183" s="25">
        <f t="shared" si="112"/>
        <v>7.7311866028485238E-3</v>
      </c>
      <c r="AS183" s="25">
        <f t="shared" si="113"/>
        <v>6.7181311012313614E-3</v>
      </c>
      <c r="AT183" s="28">
        <f t="shared" si="114"/>
        <v>0.68759153029051234</v>
      </c>
      <c r="AU183" s="28">
        <f t="shared" si="115"/>
        <v>0.99998811843542956</v>
      </c>
      <c r="AV183" s="40">
        <f t="shared" si="116"/>
        <v>0.99999148716405795</v>
      </c>
      <c r="AW183" s="25">
        <f t="shared" si="117"/>
        <v>6.7181311012313614E-3</v>
      </c>
      <c r="AX183" s="28">
        <f t="shared" si="118"/>
        <v>0.69219855338541059</v>
      </c>
      <c r="AY183" s="25">
        <f t="shared" si="119"/>
        <v>3.4267828648872969E-3</v>
      </c>
      <c r="AZ183" s="25">
        <f t="shared" si="120"/>
        <v>8.0033158045478524E-3</v>
      </c>
      <c r="BA183" s="25">
        <f t="shared" si="155"/>
        <v>0.70227574306498664</v>
      </c>
      <c r="BB183" s="25">
        <f t="shared" si="135"/>
        <v>2.2814508643583991E-3</v>
      </c>
      <c r="BC183" s="25">
        <f t="shared" si="156"/>
        <v>5.5075145469603152E-4</v>
      </c>
      <c r="BD183" s="39">
        <f t="shared" si="130"/>
        <v>0</v>
      </c>
      <c r="BE183" t="str">
        <f t="shared" si="147"/>
        <v/>
      </c>
      <c r="BF183" t="str">
        <f t="shared" si="131"/>
        <v/>
      </c>
      <c r="BG183">
        <f t="shared" si="132"/>
        <v>0.5</v>
      </c>
      <c r="BH183" t="str">
        <f t="shared" si="137"/>
        <v/>
      </c>
      <c r="BI183" t="str">
        <f t="shared" si="133"/>
        <v/>
      </c>
      <c r="BJ183" s="25">
        <f t="shared" si="121"/>
        <v>3.8655933014242619E-3</v>
      </c>
    </row>
    <row r="184" spans="1:63">
      <c r="A184" s="1">
        <v>42775</v>
      </c>
      <c r="B184" s="41">
        <f t="shared" si="138"/>
        <v>4</v>
      </c>
      <c r="C184" s="49">
        <v>3164.68</v>
      </c>
      <c r="D184" s="49">
        <v>3163.88</v>
      </c>
      <c r="E184" s="49">
        <v>3167.02</v>
      </c>
      <c r="F184" s="49">
        <v>3169.52</v>
      </c>
      <c r="G184" s="49">
        <v>3178.54</v>
      </c>
      <c r="H184" s="49">
        <v>3186.74</v>
      </c>
      <c r="I184" s="49">
        <v>3162.57</v>
      </c>
      <c r="J184" s="49">
        <v>1017</v>
      </c>
      <c r="K184" s="49">
        <v>931</v>
      </c>
      <c r="L184" s="49">
        <v>3180.45</v>
      </c>
      <c r="M184" s="49">
        <v>3178.99</v>
      </c>
      <c r="N184" s="49">
        <v>3183.17</v>
      </c>
      <c r="O184" s="49">
        <v>3183.79</v>
      </c>
      <c r="P184" s="49">
        <v>3172.59</v>
      </c>
      <c r="Q184" s="49">
        <v>1500</v>
      </c>
      <c r="R184" s="49">
        <v>1411</v>
      </c>
      <c r="S184">
        <f t="shared" si="149"/>
        <v>3138.0279899999996</v>
      </c>
      <c r="T184" t="str">
        <f t="shared" si="150"/>
        <v>牛</v>
      </c>
      <c r="U184">
        <f t="shared" si="151"/>
        <v>3186.74</v>
      </c>
      <c r="V184">
        <f t="shared" si="152"/>
        <v>3162.57</v>
      </c>
      <c r="W184" s="40">
        <f t="shared" si="148"/>
        <v>7.6134624866881885E-3</v>
      </c>
      <c r="X184">
        <f t="shared" si="153"/>
        <v>1017</v>
      </c>
      <c r="Y184">
        <f t="shared" si="154"/>
        <v>931</v>
      </c>
      <c r="Z184" s="25">
        <f t="shared" si="102"/>
        <v>7.6374230569914237E-3</v>
      </c>
      <c r="AA184" s="25">
        <f t="shared" si="122"/>
        <v>-8.7370342554664716E-4</v>
      </c>
      <c r="AB184" s="25">
        <f t="shared" si="123"/>
        <v>-1.1208950750576762E-3</v>
      </c>
      <c r="AC184" s="25">
        <f t="shared" si="124"/>
        <v>6.4925674116304358E-3</v>
      </c>
      <c r="AD184" s="25">
        <f t="shared" si="125"/>
        <v>6.9465060432993544E-3</v>
      </c>
      <c r="AE184" s="25">
        <f t="shared" si="126"/>
        <v>-6.6695644338873243E-4</v>
      </c>
      <c r="AF184" s="25">
        <f t="shared" si="103"/>
        <v>5.825610968241658E-3</v>
      </c>
      <c r="AG184" s="25">
        <f t="shared" si="127"/>
        <v>4.951907542695087E-3</v>
      </c>
      <c r="AH184" s="25">
        <f t="shared" si="104"/>
        <v>-2.5282212833912648E-4</v>
      </c>
      <c r="AI184" s="25">
        <f t="shared" si="105"/>
        <v>7.391380218688022E-4</v>
      </c>
      <c r="AJ184" s="25">
        <f t="shared" si="106"/>
        <v>1.5282122263137088E-3</v>
      </c>
      <c r="AK184" s="25">
        <f t="shared" si="107"/>
        <v>4.3700272281862055E-3</v>
      </c>
      <c r="AL184" s="25">
        <f t="shared" si="108"/>
        <v>7.6134624866881885E-3</v>
      </c>
      <c r="AM184" s="25">
        <f t="shared" si="109"/>
        <v>3.5240220348100497E-3</v>
      </c>
      <c r="AN184" s="25">
        <f t="shared" si="110"/>
        <v>6.0072434692871413E-4</v>
      </c>
      <c r="AO184" s="40">
        <f t="shared" si="128"/>
        <v>8.7298303682238551E-2</v>
      </c>
      <c r="AP184" s="40">
        <f t="shared" si="129"/>
        <v>0.20174596607363574</v>
      </c>
      <c r="AQ184" s="25">
        <f t="shared" si="111"/>
        <v>-4.5915993409823274E-4</v>
      </c>
      <c r="AR184" s="25">
        <f t="shared" si="112"/>
        <v>8.5485939312674982E-4</v>
      </c>
      <c r="AS184" s="25">
        <f t="shared" si="113"/>
        <v>5.825610968241658E-3</v>
      </c>
      <c r="AT184" s="28">
        <f t="shared" si="114"/>
        <v>0.66073645014480975</v>
      </c>
      <c r="AU184" s="28">
        <f t="shared" si="115"/>
        <v>0.944642857142866</v>
      </c>
      <c r="AV184" s="40">
        <f t="shared" si="116"/>
        <v>0.85229623500207841</v>
      </c>
      <c r="AW184" s="25">
        <f t="shared" si="117"/>
        <v>5.825610968241658E-3</v>
      </c>
      <c r="AX184" s="28">
        <f t="shared" si="118"/>
        <v>0.11253620190319809</v>
      </c>
      <c r="AY184" s="25">
        <f t="shared" si="119"/>
        <v>5.0369836715749147E-3</v>
      </c>
      <c r="AZ184" s="25">
        <f t="shared" si="120"/>
        <v>3.3292666093135965E-3</v>
      </c>
      <c r="BA184" s="25">
        <f t="shared" si="155"/>
        <v>0.99999148716405795</v>
      </c>
      <c r="BB184" s="25">
        <f t="shared" si="135"/>
        <v>7.7311866028485238E-3</v>
      </c>
      <c r="BC184" s="25">
        <f t="shared" si="156"/>
        <v>6.7181311012313614E-3</v>
      </c>
      <c r="BD184" s="39">
        <f t="shared" si="130"/>
        <v>0</v>
      </c>
      <c r="BE184" t="str">
        <f t="shared" si="147"/>
        <v/>
      </c>
      <c r="BF184" t="str">
        <f t="shared" si="131"/>
        <v/>
      </c>
      <c r="BG184" t="str">
        <f t="shared" si="132"/>
        <v/>
      </c>
      <c r="BH184">
        <f t="shared" si="137"/>
        <v>-0.5</v>
      </c>
      <c r="BI184" t="str">
        <f t="shared" si="133"/>
        <v/>
      </c>
      <c r="BJ184" s="25">
        <f t="shared" si="121"/>
        <v>-4.2742969656337491E-4</v>
      </c>
    </row>
    <row r="185" spans="1:63" ht="42">
      <c r="A185" s="1">
        <v>42776</v>
      </c>
      <c r="B185" s="41">
        <f t="shared" si="138"/>
        <v>5</v>
      </c>
      <c r="C185" s="49">
        <v>3183.01</v>
      </c>
      <c r="D185" s="49">
        <v>3184.13</v>
      </c>
      <c r="E185" s="49">
        <v>3186.03</v>
      </c>
      <c r="F185" s="49">
        <v>3186.67</v>
      </c>
      <c r="G185" s="49">
        <v>3196.14</v>
      </c>
      <c r="H185" s="49">
        <v>3199.44</v>
      </c>
      <c r="I185" s="49">
        <v>3183.01</v>
      </c>
      <c r="J185" s="49">
        <v>1049</v>
      </c>
      <c r="K185" s="49">
        <v>931</v>
      </c>
      <c r="L185" s="49">
        <v>3197.82</v>
      </c>
      <c r="M185" s="49">
        <v>3196.48</v>
      </c>
      <c r="N185" s="49">
        <v>3196.7</v>
      </c>
      <c r="O185" s="49">
        <v>3204.94</v>
      </c>
      <c r="P185" s="49">
        <v>3192.66</v>
      </c>
      <c r="Q185" s="49">
        <v>1329</v>
      </c>
      <c r="R185" s="49">
        <v>1444</v>
      </c>
      <c r="S185">
        <f t="shared" si="149"/>
        <v>3138.91599</v>
      </c>
      <c r="T185" t="str">
        <f t="shared" si="150"/>
        <v>牛</v>
      </c>
      <c r="U185">
        <f t="shared" si="151"/>
        <v>3204.94</v>
      </c>
      <c r="V185">
        <f t="shared" si="152"/>
        <v>3183.01</v>
      </c>
      <c r="W185" s="40">
        <f t="shared" si="148"/>
        <v>6.8660794633179931E-3</v>
      </c>
      <c r="X185">
        <f t="shared" si="153"/>
        <v>1329</v>
      </c>
      <c r="Y185">
        <f t="shared" si="154"/>
        <v>931</v>
      </c>
      <c r="Z185" s="25">
        <f t="shared" si="102"/>
        <v>6.8897050276310271E-3</v>
      </c>
      <c r="AA185" s="25">
        <f t="shared" si="122"/>
        <v>-5.0265622408936518E-5</v>
      </c>
      <c r="AB185" s="25">
        <f t="shared" si="123"/>
        <v>-2.5743417470215175E-3</v>
      </c>
      <c r="AC185" s="25">
        <f t="shared" si="124"/>
        <v>4.2917377162964582E-3</v>
      </c>
      <c r="AD185" s="25">
        <f t="shared" si="125"/>
        <v>6.8660794633179931E-3</v>
      </c>
      <c r="AE185" s="25">
        <f t="shared" si="126"/>
        <v>0</v>
      </c>
      <c r="AF185" s="25">
        <f t="shared" si="103"/>
        <v>4.2917377162964582E-3</v>
      </c>
      <c r="AG185" s="25">
        <f t="shared" si="127"/>
        <v>4.2414720938875241E-3</v>
      </c>
      <c r="AH185" s="25">
        <f t="shared" si="104"/>
        <v>3.5180630912822901E-4</v>
      </c>
      <c r="AI185" s="25">
        <f t="shared" si="105"/>
        <v>9.4833765413143245E-4</v>
      </c>
      <c r="AJ185" s="25">
        <f t="shared" si="106"/>
        <v>1.1491944345077844E-3</v>
      </c>
      <c r="AK185" s="25">
        <f t="shared" si="107"/>
        <v>4.1165417153226887E-3</v>
      </c>
      <c r="AL185" s="25">
        <f t="shared" si="108"/>
        <v>5.1485045061441422E-3</v>
      </c>
      <c r="AM185" s="25">
        <f t="shared" si="109"/>
        <v>3.8389443170454176E-3</v>
      </c>
      <c r="AN185" s="25">
        <f t="shared" si="110"/>
        <v>5.2549594888327779E-4</v>
      </c>
      <c r="AO185" s="40">
        <f t="shared" si="128"/>
        <v>0</v>
      </c>
      <c r="AP185" s="40">
        <f t="shared" si="129"/>
        <v>9.7382836275018911E-3</v>
      </c>
      <c r="AQ185" s="25">
        <f t="shared" si="111"/>
        <v>-4.1912328780819604E-4</v>
      </c>
      <c r="AR185" s="25">
        <f t="shared" si="112"/>
        <v>-3.5029994790950782E-4</v>
      </c>
      <c r="AS185" s="25">
        <f t="shared" si="113"/>
        <v>4.2917377162964582E-3</v>
      </c>
      <c r="AT185" s="28">
        <f t="shared" si="114"/>
        <v>0.79914790018257975</v>
      </c>
      <c r="AU185" s="28">
        <f t="shared" si="115"/>
        <v>0.32899022801302097</v>
      </c>
      <c r="AV185" s="40">
        <f t="shared" si="116"/>
        <v>0.62425900592793904</v>
      </c>
      <c r="AW185" s="25">
        <f t="shared" si="117"/>
        <v>4.2917377162964582E-3</v>
      </c>
      <c r="AX185" s="28">
        <f t="shared" si="118"/>
        <v>-5.1071591427284721E-2</v>
      </c>
      <c r="AY185" s="25">
        <f t="shared" si="119"/>
        <v>4.1165417153226887E-3</v>
      </c>
      <c r="AZ185" s="25">
        <f t="shared" si="120"/>
        <v>1.2646025700238125E-3</v>
      </c>
      <c r="BA185" s="25">
        <f t="shared" si="155"/>
        <v>0.85229623500207841</v>
      </c>
      <c r="BB185" s="25">
        <f t="shared" si="135"/>
        <v>8.5485939312674982E-4</v>
      </c>
      <c r="BC185" s="25">
        <f t="shared" si="156"/>
        <v>5.825610968241658E-3</v>
      </c>
      <c r="BD185" s="39">
        <f t="shared" si="130"/>
        <v>0</v>
      </c>
      <c r="BE185" t="str">
        <f t="shared" si="147"/>
        <v/>
      </c>
      <c r="BF185" t="str">
        <f t="shared" si="131"/>
        <v/>
      </c>
      <c r="BG185" t="str">
        <f t="shared" si="132"/>
        <v/>
      </c>
      <c r="BH185" t="str">
        <f t="shared" si="137"/>
        <v/>
      </c>
      <c r="BI185">
        <f t="shared" si="133"/>
        <v>0</v>
      </c>
      <c r="BJ185" s="25" t="str">
        <f t="shared" si="121"/>
        <v/>
      </c>
      <c r="BK185" s="50" t="s">
        <v>188</v>
      </c>
    </row>
    <row r="186" spans="1:63">
      <c r="A186" s="1">
        <v>42779</v>
      </c>
      <c r="B186" s="41">
        <f t="shared" si="138"/>
        <v>1</v>
      </c>
      <c r="C186" s="49">
        <v>3198.99</v>
      </c>
      <c r="D186" s="49">
        <v>3201.7</v>
      </c>
      <c r="E186" s="49">
        <v>3202.5</v>
      </c>
      <c r="F186" s="49">
        <v>3204.31</v>
      </c>
      <c r="G186" s="49">
        <v>3215.18</v>
      </c>
      <c r="H186" s="49">
        <v>3216</v>
      </c>
      <c r="I186" s="49">
        <v>3198.99</v>
      </c>
      <c r="J186" s="49">
        <v>1129</v>
      </c>
      <c r="K186" s="49">
        <v>931</v>
      </c>
      <c r="L186" s="49">
        <v>3218.4</v>
      </c>
      <c r="M186" s="49">
        <v>3218.85</v>
      </c>
      <c r="N186" s="49">
        <v>3216.83</v>
      </c>
      <c r="O186" s="49">
        <v>3219.37</v>
      </c>
      <c r="P186" s="49">
        <v>3208.83</v>
      </c>
      <c r="Q186" s="49">
        <v>1312</v>
      </c>
      <c r="R186" s="49">
        <v>1428</v>
      </c>
      <c r="S186">
        <f t="shared" si="149"/>
        <v>3141.0349899999997</v>
      </c>
      <c r="T186" t="str">
        <f t="shared" si="150"/>
        <v>牛</v>
      </c>
      <c r="U186">
        <f t="shared" si="151"/>
        <v>3219.37</v>
      </c>
      <c r="V186">
        <f t="shared" si="152"/>
        <v>3198.99</v>
      </c>
      <c r="W186" s="40">
        <f t="shared" si="148"/>
        <v>6.3505532543932288E-3</v>
      </c>
      <c r="X186">
        <f t="shared" si="153"/>
        <v>1312</v>
      </c>
      <c r="Y186">
        <f t="shared" si="154"/>
        <v>931</v>
      </c>
      <c r="Z186" s="25">
        <f t="shared" si="102"/>
        <v>6.3707607713684973E-3</v>
      </c>
      <c r="AA186" s="25">
        <f t="shared" si="122"/>
        <v>7.161072840807303E-4</v>
      </c>
      <c r="AB186" s="25">
        <f t="shared" si="123"/>
        <v>-7.8928564428151435E-4</v>
      </c>
      <c r="AC186" s="25">
        <f t="shared" si="124"/>
        <v>5.5612676101115897E-3</v>
      </c>
      <c r="AD186" s="25">
        <f t="shared" si="125"/>
        <v>6.3505532543932288E-3</v>
      </c>
      <c r="AE186" s="25">
        <f t="shared" si="126"/>
        <v>0</v>
      </c>
      <c r="AF186" s="25">
        <f t="shared" si="103"/>
        <v>5.5612676101115897E-3</v>
      </c>
      <c r="AG186" s="25">
        <f t="shared" si="127"/>
        <v>6.2773748941923743E-3</v>
      </c>
      <c r="AH186" s="25">
        <f t="shared" si="104"/>
        <v>8.4678375673004542E-4</v>
      </c>
      <c r="AI186" s="25">
        <f t="shared" si="105"/>
        <v>1.0966198031251268E-3</v>
      </c>
      <c r="AJ186" s="25">
        <f t="shared" si="106"/>
        <v>1.6616435975417461E-3</v>
      </c>
      <c r="AK186" s="25">
        <f t="shared" si="107"/>
        <v>5.0482086950310086E-3</v>
      </c>
      <c r="AL186" s="25">
        <f t="shared" si="108"/>
        <v>5.3032163310926545E-3</v>
      </c>
      <c r="AM186" s="25">
        <f t="shared" si="109"/>
        <v>3.2793035205646252E-3</v>
      </c>
      <c r="AN186" s="25">
        <f t="shared" si="110"/>
        <v>1.0009979727831745E-3</v>
      </c>
      <c r="AO186" s="40">
        <f t="shared" si="128"/>
        <v>0</v>
      </c>
      <c r="AP186" s="40">
        <f t="shared" si="129"/>
        <v>-0.13462669018224188</v>
      </c>
      <c r="AQ186" s="25">
        <f t="shared" si="111"/>
        <v>1.3981125503359054E-4</v>
      </c>
      <c r="AR186" s="25">
        <f t="shared" si="112"/>
        <v>-4.8793905770255612E-4</v>
      </c>
      <c r="AS186" s="25">
        <f t="shared" si="113"/>
        <v>5.5612676101115897E-3</v>
      </c>
      <c r="AT186" s="28">
        <f t="shared" si="114"/>
        <v>0.95179306290416499</v>
      </c>
      <c r="AU186" s="28">
        <f t="shared" si="115"/>
        <v>0.75901328273245039</v>
      </c>
      <c r="AV186" s="40">
        <f t="shared" si="116"/>
        <v>0.87536800785083657</v>
      </c>
      <c r="AW186" s="25">
        <f t="shared" si="117"/>
        <v>5.5612676101115897E-3</v>
      </c>
      <c r="AX186" s="28">
        <f t="shared" si="118"/>
        <v>-7.7036310107956585E-2</v>
      </c>
      <c r="AY186" s="25">
        <f t="shared" si="119"/>
        <v>5.0482086950310086E-3</v>
      </c>
      <c r="AZ186" s="25">
        <f t="shared" si="120"/>
        <v>2.4900178762831907E-3</v>
      </c>
      <c r="BA186" s="25">
        <f t="shared" si="155"/>
        <v>0.62425900592793904</v>
      </c>
      <c r="BB186" s="25">
        <f t="shared" si="135"/>
        <v>-3.5029994790950782E-4</v>
      </c>
      <c r="BC186" s="25">
        <f t="shared" si="156"/>
        <v>4.2917377162964582E-3</v>
      </c>
      <c r="BD186" s="39">
        <f t="shared" si="130"/>
        <v>1</v>
      </c>
      <c r="BE186" t="str">
        <f t="shared" si="147"/>
        <v/>
      </c>
      <c r="BF186" t="str">
        <f t="shared" si="131"/>
        <v/>
      </c>
      <c r="BG186" t="str">
        <f t="shared" si="132"/>
        <v/>
      </c>
      <c r="BH186" t="str">
        <f t="shared" si="137"/>
        <v/>
      </c>
      <c r="BI186" t="str">
        <f t="shared" si="133"/>
        <v/>
      </c>
      <c r="BJ186" s="25" t="str">
        <f t="shared" si="121"/>
        <v/>
      </c>
    </row>
    <row r="187" spans="1:63">
      <c r="A187" s="1">
        <v>42780</v>
      </c>
      <c r="B187" s="41">
        <f t="shared" si="138"/>
        <v>2</v>
      </c>
      <c r="C187" s="49">
        <v>3216.13</v>
      </c>
      <c r="D187" s="49">
        <v>3214.88</v>
      </c>
      <c r="E187" s="49">
        <v>3215.76</v>
      </c>
      <c r="F187" s="49">
        <v>3214.58</v>
      </c>
      <c r="G187" s="49">
        <v>3212.14</v>
      </c>
      <c r="H187" s="49">
        <v>3216.8</v>
      </c>
      <c r="I187" s="49">
        <v>3206.14</v>
      </c>
      <c r="J187" s="49">
        <v>937</v>
      </c>
      <c r="K187" s="49">
        <v>1017</v>
      </c>
      <c r="L187" s="49">
        <v>3212.78</v>
      </c>
      <c r="M187" s="49">
        <v>3210.65</v>
      </c>
      <c r="N187" s="49">
        <v>3217.92</v>
      </c>
      <c r="O187" s="49">
        <v>3219.4</v>
      </c>
      <c r="P187" s="49">
        <v>3205.4</v>
      </c>
      <c r="Q187" s="49">
        <v>1434</v>
      </c>
      <c r="R187" s="49">
        <v>1343</v>
      </c>
      <c r="S187">
        <f t="shared" si="149"/>
        <v>3144.1604899999998</v>
      </c>
      <c r="T187" t="str">
        <f t="shared" si="150"/>
        <v>牛</v>
      </c>
      <c r="U187">
        <f t="shared" si="151"/>
        <v>3219.4</v>
      </c>
      <c r="V187">
        <f t="shared" si="152"/>
        <v>3205.4</v>
      </c>
      <c r="W187" s="40">
        <f t="shared" si="148"/>
        <v>4.3581192126539575E-3</v>
      </c>
      <c r="X187">
        <f t="shared" si="153"/>
        <v>1434</v>
      </c>
      <c r="Y187">
        <f t="shared" si="154"/>
        <v>1343</v>
      </c>
      <c r="Z187" s="25">
        <f t="shared" si="102"/>
        <v>4.3530578676856963E-3</v>
      </c>
      <c r="AA187" s="25">
        <f t="shared" si="122"/>
        <v>-2.1762921042956936E-4</v>
      </c>
      <c r="AB187" s="25">
        <f t="shared" si="123"/>
        <v>-4.5981869041053627E-4</v>
      </c>
      <c r="AC187" s="25">
        <f t="shared" si="124"/>
        <v>3.8983005222434667E-3</v>
      </c>
      <c r="AD187" s="25">
        <f t="shared" si="125"/>
        <v>1.0162334046828036E-3</v>
      </c>
      <c r="AE187" s="25">
        <f t="shared" si="126"/>
        <v>-3.3418858079712539E-3</v>
      </c>
      <c r="AF187" s="25">
        <f t="shared" si="103"/>
        <v>5.5641471427218619E-4</v>
      </c>
      <c r="AG187" s="25">
        <f t="shared" si="127"/>
        <v>3.3878550384249911E-4</v>
      </c>
      <c r="AH187" s="25">
        <f t="shared" si="104"/>
        <v>-3.8874143120338377E-4</v>
      </c>
      <c r="AI187" s="25">
        <f t="shared" si="105"/>
        <v>-1.1505171898406413E-4</v>
      </c>
      <c r="AJ187" s="25">
        <f t="shared" si="106"/>
        <v>-4.8206186564668025E-4</v>
      </c>
      <c r="AK187" s="25">
        <f t="shared" si="107"/>
        <v>-1.2413917002243521E-3</v>
      </c>
      <c r="AL187" s="25">
        <f t="shared" si="108"/>
        <v>3.3193552447200727E-3</v>
      </c>
      <c r="AM187" s="25">
        <f t="shared" si="109"/>
        <v>4.3581192126539575E-3</v>
      </c>
      <c r="AN187" s="25">
        <f t="shared" si="110"/>
        <v>1.9922427115578515E-4</v>
      </c>
      <c r="AO187" s="40">
        <f t="shared" si="128"/>
        <v>0.93714821763601752</v>
      </c>
      <c r="AP187" s="40">
        <f t="shared" si="129"/>
        <v>1.0028142589117959</v>
      </c>
      <c r="AQ187" s="25">
        <f t="shared" si="111"/>
        <v>-6.6319710125903786E-4</v>
      </c>
      <c r="AR187" s="25">
        <f t="shared" si="112"/>
        <v>1.5985821433406474E-3</v>
      </c>
      <c r="AS187" s="25">
        <f t="shared" si="113"/>
        <v>5.5641471427218619E-4</v>
      </c>
      <c r="AT187" s="28">
        <f t="shared" si="114"/>
        <v>0.56285178236396116</v>
      </c>
      <c r="AU187" s="28">
        <f t="shared" si="115"/>
        <v>0.89428571428571302</v>
      </c>
      <c r="AV187" s="40">
        <f t="shared" si="116"/>
        <v>0.89428571428571302</v>
      </c>
      <c r="AW187" s="25">
        <f t="shared" si="117"/>
        <v>5.5641471427218619E-4</v>
      </c>
      <c r="AX187" s="28">
        <f t="shared" si="118"/>
        <v>0.36714285714284806</v>
      </c>
      <c r="AY187" s="25">
        <f t="shared" si="119"/>
        <v>1.8696603288778392E-3</v>
      </c>
      <c r="AZ187" s="25">
        <f t="shared" si="120"/>
        <v>3.8983005222434667E-3</v>
      </c>
      <c r="BA187" s="25">
        <f t="shared" si="155"/>
        <v>0.87536800785083657</v>
      </c>
      <c r="BB187" s="25">
        <f t="shared" si="135"/>
        <v>-4.8793905770255612E-4</v>
      </c>
      <c r="BC187" s="25">
        <f t="shared" si="156"/>
        <v>5.5612676101115897E-3</v>
      </c>
      <c r="BD187" s="39">
        <f t="shared" si="130"/>
        <v>1</v>
      </c>
      <c r="BE187">
        <f t="shared" si="147"/>
        <v>0</v>
      </c>
      <c r="BF187">
        <f t="shared" si="131"/>
        <v>0</v>
      </c>
      <c r="BG187" t="str">
        <f t="shared" si="132"/>
        <v/>
      </c>
      <c r="BH187" t="str">
        <f t="shared" si="137"/>
        <v/>
      </c>
      <c r="BI187" t="str">
        <f t="shared" si="133"/>
        <v/>
      </c>
      <c r="BJ187" s="25" t="str">
        <f t="shared" si="121"/>
        <v/>
      </c>
      <c r="BK187" s="50" t="s">
        <v>189</v>
      </c>
    </row>
    <row r="188" spans="1:63" ht="98">
      <c r="A188" s="1">
        <v>42781</v>
      </c>
      <c r="B188" s="41">
        <f t="shared" si="138"/>
        <v>3</v>
      </c>
      <c r="C188" s="49">
        <v>3215.46</v>
      </c>
      <c r="D188" s="49">
        <v>3214.22</v>
      </c>
      <c r="E188" s="49">
        <v>3216.92</v>
      </c>
      <c r="F188" s="49">
        <v>3222.34</v>
      </c>
      <c r="G188" s="49">
        <v>3227.36</v>
      </c>
      <c r="H188" s="49">
        <v>3229.32</v>
      </c>
      <c r="I188" s="49">
        <v>3213.11</v>
      </c>
      <c r="J188" s="49">
        <v>953</v>
      </c>
      <c r="K188" s="49">
        <v>1048</v>
      </c>
      <c r="L188" s="49">
        <v>3231.06</v>
      </c>
      <c r="M188" s="49">
        <v>3231.13</v>
      </c>
      <c r="N188" s="49">
        <v>3212.98</v>
      </c>
      <c r="O188" s="49">
        <v>3235.76</v>
      </c>
      <c r="P188" s="49">
        <v>3206.74</v>
      </c>
      <c r="Q188" s="49">
        <v>1317</v>
      </c>
      <c r="R188" s="49">
        <v>1450</v>
      </c>
      <c r="S188">
        <f t="shared" si="149"/>
        <v>3146.9729899999998</v>
      </c>
      <c r="T188" t="str">
        <f t="shared" si="150"/>
        <v>牛</v>
      </c>
      <c r="U188">
        <f t="shared" si="151"/>
        <v>3235.76</v>
      </c>
      <c r="V188">
        <f t="shared" si="152"/>
        <v>3206.74</v>
      </c>
      <c r="W188" s="40">
        <f t="shared" si="148"/>
        <v>9.00898603836775E-3</v>
      </c>
      <c r="X188">
        <f t="shared" si="153"/>
        <v>1317</v>
      </c>
      <c r="Y188">
        <f t="shared" si="154"/>
        <v>1450</v>
      </c>
      <c r="Z188" s="25">
        <f t="shared" si="102"/>
        <v>9.0251472573132409E-3</v>
      </c>
      <c r="AA188" s="25">
        <f t="shared" si="122"/>
        <v>-7.6476132916021415E-4</v>
      </c>
      <c r="AB188" s="25">
        <f t="shared" si="123"/>
        <v>-7.0649754070093249E-3</v>
      </c>
      <c r="AC188" s="25">
        <f t="shared" si="124"/>
        <v>1.9440106313584403E-3</v>
      </c>
      <c r="AD188" s="25">
        <f t="shared" si="125"/>
        <v>6.2934040388288835E-3</v>
      </c>
      <c r="AE188" s="25">
        <f t="shared" si="126"/>
        <v>-2.7155819995390248E-3</v>
      </c>
      <c r="AF188" s="25">
        <f t="shared" si="103"/>
        <v>-7.7157136818050104E-4</v>
      </c>
      <c r="AG188" s="25">
        <f t="shared" si="127"/>
        <v>-1.5363326973407915E-3</v>
      </c>
      <c r="AH188" s="25">
        <f t="shared" si="104"/>
        <v>-3.8571126879518295E-4</v>
      </c>
      <c r="AI188" s="25">
        <f t="shared" si="105"/>
        <v>4.5395328791905762E-4</v>
      </c>
      <c r="AJ188" s="25">
        <f t="shared" si="106"/>
        <v>2.1373769359732974E-3</v>
      </c>
      <c r="AK188" s="25">
        <f t="shared" si="107"/>
        <v>3.6940388004642489E-3</v>
      </c>
      <c r="AL188" s="25">
        <f t="shared" si="108"/>
        <v>5.0322732907254778E-3</v>
      </c>
      <c r="AM188" s="25">
        <f t="shared" si="109"/>
        <v>9.00898603836775E-3</v>
      </c>
      <c r="AN188" s="25">
        <f t="shared" si="110"/>
        <v>1.1457912011890391E-3</v>
      </c>
      <c r="AO188" s="40">
        <f t="shared" si="128"/>
        <v>0.1449722393584148</v>
      </c>
      <c r="AP188" s="40">
        <f t="shared" si="129"/>
        <v>0.29673041332510391</v>
      </c>
      <c r="AQ188" s="25">
        <f t="shared" si="111"/>
        <v>2.1664482165696083E-5</v>
      </c>
      <c r="AR188" s="25">
        <f t="shared" si="112"/>
        <v>-5.6114013698337463E-3</v>
      </c>
      <c r="AS188" s="25">
        <f t="shared" si="113"/>
        <v>-7.7157136818050104E-4</v>
      </c>
      <c r="AT188" s="28">
        <f t="shared" si="114"/>
        <v>0.87908698334361313</v>
      </c>
      <c r="AU188" s="28">
        <f t="shared" si="115"/>
        <v>0.21502412129566309</v>
      </c>
      <c r="AV188" s="40">
        <f t="shared" si="116"/>
        <v>0.21502412129566309</v>
      </c>
      <c r="AW188" s="25">
        <f t="shared" si="117"/>
        <v>-7.7157136818050104E-4</v>
      </c>
      <c r="AX188" s="28">
        <f t="shared" si="118"/>
        <v>-0.62301860785663865</v>
      </c>
      <c r="AY188" s="25">
        <f t="shared" si="119"/>
        <v>4.4251501066110083E-3</v>
      </c>
      <c r="AZ188" s="25">
        <f t="shared" si="120"/>
        <v>1.9440106313584403E-3</v>
      </c>
      <c r="BA188" s="25">
        <f t="shared" si="155"/>
        <v>0.89428571428571302</v>
      </c>
      <c r="BB188" s="25">
        <f t="shared" si="135"/>
        <v>1.5985821433406474E-3</v>
      </c>
      <c r="BC188" s="25">
        <f t="shared" si="156"/>
        <v>5.5641471427218619E-4</v>
      </c>
      <c r="BD188" s="39">
        <f t="shared" si="130"/>
        <v>0</v>
      </c>
      <c r="BE188" t="str">
        <f t="shared" si="147"/>
        <v/>
      </c>
      <c r="BF188" t="str">
        <f t="shared" si="131"/>
        <v/>
      </c>
      <c r="BG188">
        <f t="shared" si="132"/>
        <v>0</v>
      </c>
      <c r="BH188" t="str">
        <f t="shared" si="137"/>
        <v/>
      </c>
      <c r="BI188" t="str">
        <f t="shared" si="133"/>
        <v/>
      </c>
      <c r="BJ188" s="25" t="str">
        <f t="shared" si="121"/>
        <v/>
      </c>
      <c r="BK188" s="50" t="s">
        <v>194</v>
      </c>
    </row>
    <row r="189" spans="1:63">
      <c r="A189" s="1">
        <v>42782</v>
      </c>
      <c r="B189" s="41">
        <f t="shared" si="138"/>
        <v>4</v>
      </c>
      <c r="C189">
        <v>3210.3566999999998</v>
      </c>
      <c r="D189">
        <v>3212.9032000000002</v>
      </c>
      <c r="E189">
        <v>3217.9151999999999</v>
      </c>
      <c r="F189">
        <v>3211.8472999999999</v>
      </c>
      <c r="G189">
        <v>3219.2226999999998</v>
      </c>
      <c r="H189">
        <v>3222.7289000000001</v>
      </c>
      <c r="I189">
        <v>3207.9083000000001</v>
      </c>
      <c r="J189">
        <v>1106</v>
      </c>
      <c r="K189">
        <v>945</v>
      </c>
      <c r="L189">
        <v>3219.2226999999998</v>
      </c>
      <c r="M189">
        <v>3220.4942000000001</v>
      </c>
      <c r="N189">
        <v>3228.8328000000001</v>
      </c>
      <c r="O189">
        <v>3230.2754</v>
      </c>
      <c r="P189">
        <v>3215.5194000000001</v>
      </c>
      <c r="Q189">
        <v>1336</v>
      </c>
      <c r="R189">
        <v>1414</v>
      </c>
      <c r="S189">
        <f t="shared" si="149"/>
        <v>3150.78449</v>
      </c>
      <c r="T189" t="str">
        <f t="shared" si="150"/>
        <v>牛</v>
      </c>
      <c r="U189">
        <f t="shared" si="151"/>
        <v>3230.2754</v>
      </c>
      <c r="V189">
        <f t="shared" si="152"/>
        <v>3207.9083000000001</v>
      </c>
      <c r="W189" s="40">
        <f t="shared" si="148"/>
        <v>6.9482919500782553E-3</v>
      </c>
      <c r="X189">
        <f t="shared" si="153"/>
        <v>1336</v>
      </c>
      <c r="Y189">
        <f t="shared" si="154"/>
        <v>945</v>
      </c>
      <c r="Z189" s="25">
        <f t="shared" si="102"/>
        <v>6.9671697229158171E-3</v>
      </c>
      <c r="AA189" s="25">
        <f t="shared" si="122"/>
        <v>-8.1680293852522113E-4</v>
      </c>
      <c r="AB189" s="25">
        <f t="shared" si="123"/>
        <v>-4.4668705936423627E-4</v>
      </c>
      <c r="AC189" s="25">
        <f t="shared" si="124"/>
        <v>6.5016048907140479E-3</v>
      </c>
      <c r="AD189" s="25">
        <f t="shared" si="125"/>
        <v>6.1853442940478405E-3</v>
      </c>
      <c r="AE189" s="25">
        <f t="shared" si="126"/>
        <v>-7.6294765603015624E-4</v>
      </c>
      <c r="AF189" s="25">
        <f t="shared" si="103"/>
        <v>5.7386572346837294E-3</v>
      </c>
      <c r="AG189" s="25">
        <f t="shared" si="127"/>
        <v>4.9218542961586165E-3</v>
      </c>
      <c r="AH189" s="25">
        <f t="shared" si="104"/>
        <v>7.9289960956229247E-4</v>
      </c>
      <c r="AI189" s="25">
        <f t="shared" si="105"/>
        <v>2.3516439879754667E-3</v>
      </c>
      <c r="AJ189" s="25">
        <f t="shared" si="106"/>
        <v>4.6420201749027701E-4</v>
      </c>
      <c r="AK189" s="25">
        <f t="shared" si="107"/>
        <v>2.7578804360033956E-3</v>
      </c>
      <c r="AL189" s="25">
        <f t="shared" si="108"/>
        <v>4.609380308483531E-3</v>
      </c>
      <c r="AM189" s="25">
        <f t="shared" si="109"/>
        <v>4.5784969068650306E-3</v>
      </c>
      <c r="AN189" s="25">
        <f t="shared" si="110"/>
        <v>0</v>
      </c>
      <c r="AO189" s="40">
        <f t="shared" si="128"/>
        <v>0.16520248842825275</v>
      </c>
      <c r="AP189" s="40">
        <f t="shared" si="129"/>
        <v>0.34220611851071886</v>
      </c>
      <c r="AQ189" s="25">
        <f t="shared" si="111"/>
        <v>3.948931408843586E-4</v>
      </c>
      <c r="AR189" s="25">
        <f t="shared" si="112"/>
        <v>2.9807767986804938E-3</v>
      </c>
      <c r="AS189" s="25">
        <f t="shared" si="113"/>
        <v>5.7386572346837294E-3</v>
      </c>
      <c r="AT189" s="28">
        <f t="shared" si="114"/>
        <v>0.76342388297368124</v>
      </c>
      <c r="AU189" s="28">
        <f t="shared" si="115"/>
        <v>0.9022363784223455</v>
      </c>
      <c r="AV189" s="40">
        <f t="shared" si="116"/>
        <v>0.93550348502935732</v>
      </c>
      <c r="AW189" s="25">
        <f t="shared" si="117"/>
        <v>5.7386572346837294E-3</v>
      </c>
      <c r="AX189" s="28">
        <f t="shared" si="118"/>
        <v>0.42965337482285842</v>
      </c>
      <c r="AY189" s="25">
        <f t="shared" si="119"/>
        <v>3.5208280920334964E-3</v>
      </c>
      <c r="AZ189" s="25">
        <f t="shared" si="120"/>
        <v>4.1318098475007234E-3</v>
      </c>
      <c r="BA189" s="25">
        <f t="shared" si="155"/>
        <v>0.21502412129566309</v>
      </c>
      <c r="BB189" s="25">
        <f t="shared" si="135"/>
        <v>-5.6114013698337463E-3</v>
      </c>
      <c r="BC189" s="25">
        <f t="shared" si="156"/>
        <v>-7.7157136818050104E-4</v>
      </c>
      <c r="BD189" s="39">
        <f t="shared" si="130"/>
        <v>1</v>
      </c>
      <c r="BE189" t="str">
        <f t="shared" si="147"/>
        <v/>
      </c>
      <c r="BF189" t="str">
        <f t="shared" si="131"/>
        <v/>
      </c>
      <c r="BG189" t="str">
        <f t="shared" si="132"/>
        <v/>
      </c>
      <c r="BH189">
        <f t="shared" si="137"/>
        <v>2</v>
      </c>
      <c r="BI189" t="str">
        <f t="shared" si="133"/>
        <v/>
      </c>
      <c r="BJ189" s="25">
        <f t="shared" si="121"/>
        <v>5.9615535973609876E-3</v>
      </c>
    </row>
    <row r="190" spans="1:63">
      <c r="A190" s="1">
        <v>42783</v>
      </c>
      <c r="B190" s="41">
        <f t="shared" si="138"/>
        <v>5</v>
      </c>
      <c r="C190" s="49">
        <v>3227.7073</v>
      </c>
      <c r="D190" s="49">
        <v>3226.8182999999999</v>
      </c>
      <c r="E190" s="49">
        <v>3230.3906000000002</v>
      </c>
      <c r="F190" s="49">
        <v>3228.0527000000002</v>
      </c>
      <c r="G190" s="49">
        <v>3214.6203</v>
      </c>
      <c r="H190" s="49">
        <v>3238.0789</v>
      </c>
      <c r="I190" s="49">
        <v>3214.4621999999999</v>
      </c>
      <c r="J190" s="49">
        <v>1025</v>
      </c>
      <c r="K190" s="49">
        <v>1129</v>
      </c>
      <c r="L190" s="49">
        <v>3214.6203</v>
      </c>
      <c r="M190" s="49">
        <v>3205.8456999999999</v>
      </c>
      <c r="N190" s="49">
        <v>3202.1994</v>
      </c>
      <c r="O190" s="49">
        <v>3214.6203</v>
      </c>
      <c r="P190" s="49">
        <v>3199.6325999999999</v>
      </c>
      <c r="Q190" s="49">
        <v>1300</v>
      </c>
      <c r="R190" s="49">
        <v>1450</v>
      </c>
      <c r="S190">
        <f t="shared" si="149"/>
        <v>3156.2621300000001</v>
      </c>
      <c r="T190" t="str">
        <f t="shared" si="150"/>
        <v>牛</v>
      </c>
      <c r="U190">
        <f t="shared" si="151"/>
        <v>3238.0789</v>
      </c>
      <c r="V190">
        <f t="shared" si="152"/>
        <v>3199.6325999999999</v>
      </c>
      <c r="W190" s="40">
        <f t="shared" si="148"/>
        <v>1.1944231137498066E-2</v>
      </c>
      <c r="X190">
        <f t="shared" si="153"/>
        <v>1025</v>
      </c>
      <c r="Y190">
        <f t="shared" si="154"/>
        <v>1450</v>
      </c>
      <c r="Z190" s="25">
        <f t="shared" si="102"/>
        <v>1.1911334091539237E-2</v>
      </c>
      <c r="AA190" s="25">
        <f t="shared" si="122"/>
        <v>-3.4863874272237998E-4</v>
      </c>
      <c r="AB190" s="25">
        <f t="shared" si="123"/>
        <v>-1.1142335637102194E-2</v>
      </c>
      <c r="AC190" s="25">
        <f t="shared" si="124"/>
        <v>8.0189550039607576E-4</v>
      </c>
      <c r="AD190" s="25">
        <f t="shared" si="125"/>
        <v>3.2081508960426237E-3</v>
      </c>
      <c r="AE190" s="25">
        <f t="shared" si="126"/>
        <v>-8.7360802414556127E-3</v>
      </c>
      <c r="AF190" s="25">
        <f t="shared" si="103"/>
        <v>-7.9341847410596203E-3</v>
      </c>
      <c r="AG190" s="25">
        <f t="shared" si="127"/>
        <v>-8.282823483782023E-3</v>
      </c>
      <c r="AH190" s="25">
        <f t="shared" si="104"/>
        <v>-2.7546563782219184E-4</v>
      </c>
      <c r="AI190" s="25">
        <f t="shared" si="105"/>
        <v>8.3098776016091321E-4</v>
      </c>
      <c r="AJ190" s="25">
        <f t="shared" si="106"/>
        <v>1.070052171485989E-4</v>
      </c>
      <c r="AK190" s="25">
        <f t="shared" si="107"/>
        <v>-4.0628228846174338E-3</v>
      </c>
      <c r="AL190" s="25">
        <f t="shared" si="108"/>
        <v>7.3201565373074273E-3</v>
      </c>
      <c r="AM190" s="25">
        <f t="shared" si="109"/>
        <v>4.6732573568381694E-3</v>
      </c>
      <c r="AN190" s="25">
        <f t="shared" si="110"/>
        <v>0</v>
      </c>
      <c r="AO190" s="40">
        <f t="shared" si="128"/>
        <v>0.56083618795174905</v>
      </c>
      <c r="AP190" s="40">
        <f t="shared" si="129"/>
        <v>0.60849314256437914</v>
      </c>
      <c r="AQ190" s="25">
        <f t="shared" si="111"/>
        <v>-2.7333235509576755E-3</v>
      </c>
      <c r="AR190" s="25">
        <f t="shared" si="112"/>
        <v>-3.8713618564422039E-3</v>
      </c>
      <c r="AS190" s="25">
        <f t="shared" si="113"/>
        <v>-7.9341847410596203E-3</v>
      </c>
      <c r="AT190" s="28">
        <f t="shared" si="114"/>
        <v>6.6944153925020764E-3</v>
      </c>
      <c r="AU190" s="28">
        <f t="shared" si="115"/>
        <v>0.17126043355551784</v>
      </c>
      <c r="AV190" s="40">
        <f t="shared" si="116"/>
        <v>6.6763251600285414E-2</v>
      </c>
      <c r="AW190" s="25">
        <f t="shared" si="117"/>
        <v>-7.9341847410596203E-3</v>
      </c>
      <c r="AX190" s="28">
        <f t="shared" si="118"/>
        <v>-0.32307140088903363</v>
      </c>
      <c r="AY190" s="25">
        <f t="shared" si="119"/>
        <v>4.9182756647350472E-5</v>
      </c>
      <c r="AZ190" s="25">
        <f t="shared" si="120"/>
        <v>8.0189550039607576E-4</v>
      </c>
      <c r="BA190" s="25">
        <f t="shared" si="155"/>
        <v>0.93550348502935732</v>
      </c>
      <c r="BB190" s="25">
        <f t="shared" si="135"/>
        <v>2.9807767986804938E-3</v>
      </c>
      <c r="BC190" s="25">
        <f t="shared" si="156"/>
        <v>5.7386572346837294E-3</v>
      </c>
      <c r="BD190" s="39">
        <f t="shared" si="130"/>
        <v>0</v>
      </c>
      <c r="BE190" t="str">
        <f t="shared" si="147"/>
        <v/>
      </c>
      <c r="BF190" t="str">
        <f t="shared" si="131"/>
        <v/>
      </c>
      <c r="BG190" t="str">
        <f t="shared" si="132"/>
        <v/>
      </c>
      <c r="BH190" t="str">
        <f t="shared" si="137"/>
        <v/>
      </c>
      <c r="BI190">
        <f t="shared" si="133"/>
        <v>0</v>
      </c>
      <c r="BJ190" s="25" t="str">
        <f t="shared" si="121"/>
        <v/>
      </c>
    </row>
    <row r="191" spans="1:63">
      <c r="A191" s="1">
        <v>42786</v>
      </c>
      <c r="B191" s="41">
        <f t="shared" si="138"/>
        <v>1</v>
      </c>
      <c r="C191" s="49">
        <v>3198.96</v>
      </c>
      <c r="D191" s="49">
        <v>3201.88</v>
      </c>
      <c r="E191" s="49">
        <v>3206.55</v>
      </c>
      <c r="F191" s="49">
        <v>3206.76</v>
      </c>
      <c r="G191" s="49">
        <v>3226.07</v>
      </c>
      <c r="H191" s="49">
        <v>3227.52</v>
      </c>
      <c r="I191" s="49">
        <v>3198.96</v>
      </c>
      <c r="J191" s="49">
        <v>1118</v>
      </c>
      <c r="K191" s="49">
        <v>930</v>
      </c>
      <c r="L191" s="49">
        <v>3229.13</v>
      </c>
      <c r="M191" s="49">
        <v>3230.28</v>
      </c>
      <c r="N191" s="49">
        <v>3239.96</v>
      </c>
      <c r="O191" s="49">
        <v>3241.45</v>
      </c>
      <c r="P191" s="49">
        <v>3222.63</v>
      </c>
      <c r="Q191" s="49">
        <v>1459</v>
      </c>
      <c r="R191" s="49">
        <v>1352</v>
      </c>
      <c r="S191">
        <f t="shared" si="149"/>
        <v>3160.7341000000001</v>
      </c>
      <c r="T191" t="str">
        <f t="shared" si="150"/>
        <v>牛</v>
      </c>
      <c r="U191">
        <f t="shared" si="151"/>
        <v>3241.45</v>
      </c>
      <c r="V191">
        <f t="shared" si="152"/>
        <v>3198.96</v>
      </c>
      <c r="W191" s="40">
        <f t="shared" si="148"/>
        <v>1.3195003574630623E-2</v>
      </c>
      <c r="X191">
        <f t="shared" si="153"/>
        <v>1459</v>
      </c>
      <c r="Y191">
        <f t="shared" si="154"/>
        <v>930</v>
      </c>
      <c r="Z191" s="25">
        <f t="shared" si="102"/>
        <v>1.3282441793582846E-2</v>
      </c>
      <c r="AA191" s="25">
        <f t="shared" si="122"/>
        <v>-1.0121292328818597E-3</v>
      </c>
      <c r="AB191" s="25">
        <f t="shared" si="123"/>
        <v>-4.597765073488802E-4</v>
      </c>
      <c r="AC191" s="25">
        <f t="shared" si="124"/>
        <v>1.2735227067281753E-2</v>
      </c>
      <c r="AD191" s="25">
        <f t="shared" si="125"/>
        <v>1.3195003574630623E-2</v>
      </c>
      <c r="AE191" s="25">
        <f t="shared" si="126"/>
        <v>0</v>
      </c>
      <c r="AF191" s="25">
        <f t="shared" si="103"/>
        <v>1.2735227067281753E-2</v>
      </c>
      <c r="AG191" s="25">
        <f t="shared" si="127"/>
        <v>1.1723097834400021E-2</v>
      </c>
      <c r="AH191" s="25">
        <f t="shared" si="104"/>
        <v>9.1238031338387534E-4</v>
      </c>
      <c r="AI191" s="25">
        <f t="shared" si="105"/>
        <v>2.3698358295270298E-3</v>
      </c>
      <c r="AJ191" s="25">
        <f t="shared" si="106"/>
        <v>2.435324633303996E-3</v>
      </c>
      <c r="AK191" s="25">
        <f t="shared" si="107"/>
        <v>8.4389211839465145E-3</v>
      </c>
      <c r="AL191" s="25">
        <f t="shared" si="108"/>
        <v>8.8882834844332577E-3</v>
      </c>
      <c r="AM191" s="25">
        <f t="shared" si="109"/>
        <v>5.8229641889673712E-3</v>
      </c>
      <c r="AN191" s="25">
        <f t="shared" si="110"/>
        <v>9.4807294249748446E-4</v>
      </c>
      <c r="AO191" s="40">
        <f t="shared" si="128"/>
        <v>0</v>
      </c>
      <c r="AP191" s="40">
        <f t="shared" si="129"/>
        <v>0.11342436974789701</v>
      </c>
      <c r="AQ191" s="25">
        <f t="shared" si="111"/>
        <v>3.5606967575997162E-4</v>
      </c>
      <c r="AR191" s="25">
        <f t="shared" si="112"/>
        <v>3.3482329408378504E-3</v>
      </c>
      <c r="AS191" s="25">
        <f t="shared" si="113"/>
        <v>1.2735227067281753E-2</v>
      </c>
      <c r="AT191" s="28">
        <f t="shared" si="114"/>
        <v>0.94922969187675699</v>
      </c>
      <c r="AU191" s="28">
        <f t="shared" si="115"/>
        <v>0.92082890541977658</v>
      </c>
      <c r="AV191" s="40">
        <f t="shared" si="116"/>
        <v>0.96493292539421538</v>
      </c>
      <c r="AW191" s="25">
        <f t="shared" si="117"/>
        <v>1.2735227067281753E-2</v>
      </c>
      <c r="AX191" s="28">
        <f t="shared" si="118"/>
        <v>0.25488350200047027</v>
      </c>
      <c r="AY191" s="25">
        <f t="shared" si="119"/>
        <v>8.4389211839465145E-3</v>
      </c>
      <c r="AZ191" s="25">
        <f t="shared" si="120"/>
        <v>5.3631876816184086E-3</v>
      </c>
      <c r="BA191" s="25">
        <f t="shared" si="155"/>
        <v>6.6763251600285414E-2</v>
      </c>
      <c r="BB191" s="25">
        <f t="shared" si="135"/>
        <v>-3.8713618564422039E-3</v>
      </c>
      <c r="BC191" s="25">
        <f t="shared" si="156"/>
        <v>-7.9341847410596203E-3</v>
      </c>
      <c r="BD191" s="39">
        <f t="shared" si="130"/>
        <v>1</v>
      </c>
      <c r="BE191" t="str">
        <f t="shared" ref="BE191:BE222" si="157">IF(B191=2,IF(AV190&lt;0.226,IF(AND(ABS(AA191)&lt;0.03,AO191&lt;0.8),IF(AND(AT191&lt;0.5 &amp; Q190&lt;14),2,1),0),IF(AV190&lt;0.8,IF(AND(AT191&gt;0.2,AK191&gt;-0.03,AA191&gt;-0.01),1,0),0)),"")</f>
        <v/>
      </c>
      <c r="BF191" t="str">
        <f t="shared" si="131"/>
        <v/>
      </c>
      <c r="BG191" t="str">
        <f t="shared" si="132"/>
        <v/>
      </c>
      <c r="BH191" t="str">
        <f t="shared" si="137"/>
        <v/>
      </c>
      <c r="BI191" t="str">
        <f t="shared" si="133"/>
        <v/>
      </c>
      <c r="BJ191" s="25" t="str">
        <f t="shared" si="121"/>
        <v/>
      </c>
    </row>
    <row r="192" spans="1:63">
      <c r="A192" s="1">
        <v>42787</v>
      </c>
      <c r="B192" s="41">
        <f t="shared" si="138"/>
        <v>2</v>
      </c>
      <c r="C192" s="49">
        <v>3242.2226000000001</v>
      </c>
      <c r="D192" s="49">
        <v>3242.6761000000001</v>
      </c>
      <c r="E192" s="49">
        <v>3245.2732000000001</v>
      </c>
      <c r="F192" s="49">
        <v>3245.2060000000001</v>
      </c>
      <c r="G192" s="49">
        <v>3248.4029</v>
      </c>
      <c r="H192" s="49">
        <v>3254.3004999999998</v>
      </c>
      <c r="I192" s="49">
        <v>3240.17</v>
      </c>
      <c r="J192" s="49">
        <v>1008</v>
      </c>
      <c r="K192" s="49">
        <v>932</v>
      </c>
      <c r="L192" s="49">
        <v>3248.4029</v>
      </c>
      <c r="M192" s="49">
        <v>3248.3865999999998</v>
      </c>
      <c r="N192" s="49">
        <v>3252.8081000000002</v>
      </c>
      <c r="O192" s="49">
        <v>3254.2507000000001</v>
      </c>
      <c r="P192" s="49">
        <v>3245.5428000000002</v>
      </c>
      <c r="Q192" s="49">
        <v>1434</v>
      </c>
      <c r="R192" s="49">
        <v>1350</v>
      </c>
      <c r="S192">
        <f t="shared" si="149"/>
        <v>3167.5610999999999</v>
      </c>
      <c r="T192" t="str">
        <f t="shared" si="150"/>
        <v>牛</v>
      </c>
      <c r="U192">
        <f t="shared" si="151"/>
        <v>3254.3004999999998</v>
      </c>
      <c r="V192">
        <f t="shared" si="152"/>
        <v>3240.17</v>
      </c>
      <c r="W192" s="40">
        <f t="shared" si="148"/>
        <v>4.35155484899235E-3</v>
      </c>
      <c r="X192">
        <f t="shared" si="153"/>
        <v>1008</v>
      </c>
      <c r="Y192">
        <f t="shared" si="154"/>
        <v>932</v>
      </c>
      <c r="Z192" s="25">
        <f t="shared" si="102"/>
        <v>4.3582757087683478E-3</v>
      </c>
      <c r="AA192" s="25">
        <f t="shared" si="122"/>
        <v>6.9809822755942169E-4</v>
      </c>
      <c r="AB192" s="25">
        <f t="shared" si="123"/>
        <v>-4.5869836140952807E-4</v>
      </c>
      <c r="AC192" s="25">
        <f t="shared" si="124"/>
        <v>3.8928564875829069E-3</v>
      </c>
      <c r="AD192" s="25">
        <f t="shared" si="125"/>
        <v>3.718270135999411E-3</v>
      </c>
      <c r="AE192" s="25">
        <f t="shared" si="126"/>
        <v>-6.3328471299299474E-4</v>
      </c>
      <c r="AF192" s="25">
        <f t="shared" si="103"/>
        <v>3.2595717745898542E-3</v>
      </c>
      <c r="AG192" s="25">
        <f t="shared" si="127"/>
        <v>3.9576700021492278E-3</v>
      </c>
      <c r="AH192" s="25">
        <f t="shared" si="104"/>
        <v>1.3986340318301001E-4</v>
      </c>
      <c r="AI192" s="25">
        <f t="shared" si="105"/>
        <v>9.4045539878222792E-4</v>
      </c>
      <c r="AJ192" s="25">
        <f t="shared" si="106"/>
        <v>9.1974814499363924E-4</v>
      </c>
      <c r="AK192" s="25">
        <f t="shared" si="107"/>
        <v>1.9043778963423997E-3</v>
      </c>
      <c r="AL192" s="25">
        <f t="shared" si="108"/>
        <v>4.35155484899235E-3</v>
      </c>
      <c r="AM192" s="25">
        <f t="shared" si="109"/>
        <v>2.6794405729327043E-3</v>
      </c>
      <c r="AN192" s="25">
        <f t="shared" si="110"/>
        <v>0</v>
      </c>
      <c r="AO192" s="40">
        <f t="shared" si="128"/>
        <v>0.14526025264498915</v>
      </c>
      <c r="AP192" s="40">
        <f t="shared" si="129"/>
        <v>-1.4861469870141891E-2</v>
      </c>
      <c r="AQ192" s="25">
        <f t="shared" si="111"/>
        <v>-5.0178630538154068E-6</v>
      </c>
      <c r="AR192" s="25">
        <f t="shared" si="112"/>
        <v>1.3551938782475547E-3</v>
      </c>
      <c r="AS192" s="25">
        <f t="shared" si="113"/>
        <v>3.2595717745898542E-3</v>
      </c>
      <c r="AT192" s="28">
        <f t="shared" si="114"/>
        <v>0.58263331092318849</v>
      </c>
      <c r="AU192" s="28">
        <f t="shared" si="115"/>
        <v>0.83433434008200869</v>
      </c>
      <c r="AV192" s="40">
        <f t="shared" si="116"/>
        <v>0.89438448745623578</v>
      </c>
      <c r="AW192" s="25">
        <f t="shared" si="117"/>
        <v>3.2595717745898542E-3</v>
      </c>
      <c r="AX192" s="28">
        <f t="shared" si="118"/>
        <v>0.31175117653304735</v>
      </c>
      <c r="AY192" s="25">
        <f t="shared" si="119"/>
        <v>2.5376626093352775E-3</v>
      </c>
      <c r="AZ192" s="25">
        <f t="shared" si="120"/>
        <v>2.2360451563631545E-3</v>
      </c>
      <c r="BA192" s="25">
        <f t="shared" si="155"/>
        <v>0.96493292539421538</v>
      </c>
      <c r="BB192" s="25">
        <f t="shared" si="135"/>
        <v>3.3482329408378504E-3</v>
      </c>
      <c r="BC192" s="25">
        <f t="shared" si="156"/>
        <v>1.2735227067281753E-2</v>
      </c>
      <c r="BD192" s="39">
        <f t="shared" si="130"/>
        <v>0</v>
      </c>
      <c r="BE192">
        <f t="shared" si="157"/>
        <v>0</v>
      </c>
      <c r="BF192">
        <f t="shared" si="131"/>
        <v>0</v>
      </c>
      <c r="BG192" t="str">
        <f t="shared" si="132"/>
        <v/>
      </c>
      <c r="BH192" t="str">
        <f t="shared" si="137"/>
        <v/>
      </c>
      <c r="BI192" t="str">
        <f t="shared" si="133"/>
        <v/>
      </c>
      <c r="BJ192" s="25" t="str">
        <f t="shared" si="121"/>
        <v/>
      </c>
    </row>
    <row r="193" spans="1:63">
      <c r="A193" s="1">
        <v>42788</v>
      </c>
      <c r="B193" s="41">
        <f t="shared" si="138"/>
        <v>3</v>
      </c>
      <c r="C193" s="49">
        <v>3252.69</v>
      </c>
      <c r="D193" s="49">
        <v>3251.85</v>
      </c>
      <c r="E193" s="49">
        <v>3250.78</v>
      </c>
      <c r="F193" s="49">
        <v>3247.92</v>
      </c>
      <c r="G193" s="49">
        <v>3248.3537000000001</v>
      </c>
      <c r="H193" s="49">
        <v>3258.22</v>
      </c>
      <c r="I193" s="49">
        <v>3244.09</v>
      </c>
      <c r="J193" s="49">
        <v>1015</v>
      </c>
      <c r="K193" s="49">
        <v>1113</v>
      </c>
      <c r="L193" s="49">
        <v>3248.79</v>
      </c>
      <c r="M193" s="49">
        <v>3249.45</v>
      </c>
      <c r="N193" s="49">
        <v>3261.21</v>
      </c>
      <c r="O193" s="49">
        <v>3261.21</v>
      </c>
      <c r="P193" s="49">
        <v>3247.88</v>
      </c>
      <c r="Q193" s="49">
        <v>1459</v>
      </c>
      <c r="R193" s="49">
        <v>1304</v>
      </c>
      <c r="S193">
        <f t="shared" si="149"/>
        <v>3174.7635049999999</v>
      </c>
      <c r="T193" t="str">
        <f t="shared" si="150"/>
        <v>牛</v>
      </c>
      <c r="U193">
        <f t="shared" si="151"/>
        <v>3261.21</v>
      </c>
      <c r="V193">
        <f t="shared" si="152"/>
        <v>3244.09</v>
      </c>
      <c r="W193" s="40">
        <f t="shared" ref="W193:W224" si="158">LN(U193/V193)</f>
        <v>5.2634127630276188E-3</v>
      </c>
      <c r="X193">
        <f t="shared" si="153"/>
        <v>1459</v>
      </c>
      <c r="Y193">
        <f t="shared" si="154"/>
        <v>1113</v>
      </c>
      <c r="Z193" s="25">
        <f t="shared" si="102"/>
        <v>5.2633358850674031E-3</v>
      </c>
      <c r="AA193" s="25">
        <f t="shared" si="122"/>
        <v>-3.630775021308625E-5</v>
      </c>
      <c r="AB193" s="25">
        <f t="shared" si="123"/>
        <v>0</v>
      </c>
      <c r="AC193" s="25">
        <f t="shared" si="124"/>
        <v>5.2634127630276188E-3</v>
      </c>
      <c r="AD193" s="25">
        <f t="shared" si="125"/>
        <v>2.6159458569066534E-3</v>
      </c>
      <c r="AE193" s="25">
        <f t="shared" si="126"/>
        <v>-2.6474669061209168E-3</v>
      </c>
      <c r="AF193" s="25">
        <f t="shared" si="103"/>
        <v>2.6159458569066534E-3</v>
      </c>
      <c r="AG193" s="25">
        <f t="shared" si="127"/>
        <v>2.5796381066936149E-3</v>
      </c>
      <c r="AH193" s="25">
        <f t="shared" si="104"/>
        <v>-2.5828114045570904E-4</v>
      </c>
      <c r="AI193" s="25">
        <f t="shared" si="105"/>
        <v>-5.8737875470000697E-4</v>
      </c>
      <c r="AJ193" s="25">
        <f t="shared" si="106"/>
        <v>-1.4675548467305399E-3</v>
      </c>
      <c r="AK193" s="25">
        <f t="shared" si="107"/>
        <v>-1.3340321472038326E-3</v>
      </c>
      <c r="AL193" s="25">
        <f t="shared" si="108"/>
        <v>4.3461545948626388E-3</v>
      </c>
      <c r="AM193" s="25">
        <f t="shared" si="109"/>
        <v>4.0958163537497955E-3</v>
      </c>
      <c r="AN193" s="25">
        <f t="shared" si="110"/>
        <v>1.3430517187286092E-4</v>
      </c>
      <c r="AO193" s="40">
        <f t="shared" si="128"/>
        <v>0.60863411181883365</v>
      </c>
      <c r="AP193" s="40">
        <f t="shared" si="129"/>
        <v>0.61699221514509994</v>
      </c>
      <c r="AQ193" s="25">
        <f t="shared" si="111"/>
        <v>2.0313192565038949E-4</v>
      </c>
      <c r="AR193" s="25">
        <f t="shared" si="112"/>
        <v>3.8156728322374786E-3</v>
      </c>
      <c r="AS193" s="25">
        <f t="shared" si="113"/>
        <v>2.6159458569066534E-3</v>
      </c>
      <c r="AT193" s="28">
        <f t="shared" si="114"/>
        <v>0.30174805378627573</v>
      </c>
      <c r="AU193" s="28">
        <f t="shared" si="115"/>
        <v>1</v>
      </c>
      <c r="AV193" s="40">
        <f t="shared" si="116"/>
        <v>1</v>
      </c>
      <c r="AW193" s="25">
        <f t="shared" si="117"/>
        <v>2.6159458569066534E-3</v>
      </c>
      <c r="AX193" s="28">
        <f t="shared" si="118"/>
        <v>0.72546728971963503</v>
      </c>
      <c r="AY193" s="25">
        <f t="shared" si="119"/>
        <v>1.3134347589170165E-3</v>
      </c>
      <c r="AZ193" s="25">
        <f t="shared" si="120"/>
        <v>4.0958163537497955E-3</v>
      </c>
      <c r="BA193" s="25">
        <f t="shared" si="155"/>
        <v>0.89438448745623578</v>
      </c>
      <c r="BB193" s="25">
        <f t="shared" si="135"/>
        <v>1.3551938782475547E-3</v>
      </c>
      <c r="BC193" s="25">
        <f t="shared" si="156"/>
        <v>3.2595717745898542E-3</v>
      </c>
      <c r="BD193" s="39">
        <f t="shared" si="130"/>
        <v>0</v>
      </c>
      <c r="BE193" t="str">
        <f t="shared" si="157"/>
        <v/>
      </c>
      <c r="BF193" t="str">
        <f t="shared" si="131"/>
        <v/>
      </c>
      <c r="BG193">
        <f t="shared" si="132"/>
        <v>0</v>
      </c>
      <c r="BH193" t="str">
        <f t="shared" si="137"/>
        <v/>
      </c>
      <c r="BI193" t="str">
        <f t="shared" si="133"/>
        <v/>
      </c>
      <c r="BJ193" s="25" t="str">
        <f t="shared" si="121"/>
        <v/>
      </c>
    </row>
    <row r="194" spans="1:63">
      <c r="A194" s="1">
        <v>42789</v>
      </c>
      <c r="B194" s="41">
        <f t="shared" si="138"/>
        <v>4</v>
      </c>
      <c r="C194" s="49">
        <v>3258.8319000000001</v>
      </c>
      <c r="D194" s="49">
        <v>3257.2712000000001</v>
      </c>
      <c r="E194" s="49">
        <v>3259.1143000000002</v>
      </c>
      <c r="F194" s="49">
        <v>3263.9764</v>
      </c>
      <c r="G194" s="49">
        <v>3248.3829999999998</v>
      </c>
      <c r="H194" s="49">
        <v>3264.0736999999999</v>
      </c>
      <c r="I194" s="49">
        <v>3246.6768000000002</v>
      </c>
      <c r="J194" s="49">
        <v>941</v>
      </c>
      <c r="K194" s="49">
        <v>1041</v>
      </c>
      <c r="L194" s="49">
        <v>3248.3829999999998</v>
      </c>
      <c r="M194" s="49">
        <v>3250.1867999999999</v>
      </c>
      <c r="N194" s="49">
        <v>3250.8211999999999</v>
      </c>
      <c r="O194" s="49">
        <v>3256.1990000000001</v>
      </c>
      <c r="P194" s="49">
        <v>3236.4247</v>
      </c>
      <c r="Q194" s="49">
        <v>1335</v>
      </c>
      <c r="R194" s="49">
        <v>1405</v>
      </c>
      <c r="S194">
        <f t="shared" si="149"/>
        <v>3182.1735049999997</v>
      </c>
      <c r="T194" t="str">
        <f t="shared" si="150"/>
        <v>牛</v>
      </c>
      <c r="U194">
        <f t="shared" si="151"/>
        <v>3264.0736999999999</v>
      </c>
      <c r="V194">
        <f t="shared" si="152"/>
        <v>3236.4247</v>
      </c>
      <c r="W194" s="40">
        <f t="shared" si="158"/>
        <v>8.5067836446624003E-3</v>
      </c>
      <c r="X194">
        <f t="shared" si="153"/>
        <v>941</v>
      </c>
      <c r="Y194">
        <f t="shared" si="154"/>
        <v>1405</v>
      </c>
      <c r="Z194" s="25">
        <f t="shared" si="102"/>
        <v>8.4843283877268673E-3</v>
      </c>
      <c r="AA194" s="25">
        <f t="shared" si="122"/>
        <v>-7.2947387207903964E-4</v>
      </c>
      <c r="AB194" s="25">
        <f t="shared" si="123"/>
        <v>-4.068375156521001E-3</v>
      </c>
      <c r="AC194" s="25">
        <f t="shared" si="124"/>
        <v>4.4384084881413698E-3</v>
      </c>
      <c r="AD194" s="25">
        <f t="shared" si="125"/>
        <v>1.607198218025582E-3</v>
      </c>
      <c r="AE194" s="25">
        <f t="shared" si="126"/>
        <v>-6.8995854266367881E-3</v>
      </c>
      <c r="AF194" s="25">
        <f t="shared" si="103"/>
        <v>-2.4611769384953485E-3</v>
      </c>
      <c r="AG194" s="25">
        <f t="shared" si="127"/>
        <v>-3.1906508105743591E-3</v>
      </c>
      <c r="AH194" s="25">
        <f t="shared" si="104"/>
        <v>-4.790286482251347E-4</v>
      </c>
      <c r="AI194" s="25">
        <f t="shared" si="105"/>
        <v>8.6653062640086056E-5</v>
      </c>
      <c r="AJ194" s="25">
        <f t="shared" si="106"/>
        <v>1.5773883977832006E-3</v>
      </c>
      <c r="AK194" s="25">
        <f t="shared" si="107"/>
        <v>-3.2114842190034019E-3</v>
      </c>
      <c r="AL194" s="25">
        <f t="shared" si="108"/>
        <v>5.3440663724460364E-3</v>
      </c>
      <c r="AM194" s="25">
        <f t="shared" si="109"/>
        <v>6.0913313496425156E-3</v>
      </c>
      <c r="AN194" s="25">
        <f t="shared" si="110"/>
        <v>0</v>
      </c>
      <c r="AO194" s="40">
        <f t="shared" si="128"/>
        <v>0.6986934453839555</v>
      </c>
      <c r="AP194" s="40">
        <f t="shared" si="129"/>
        <v>0.83539021319890761</v>
      </c>
      <c r="AQ194" s="25">
        <f t="shared" si="111"/>
        <v>5.5513754621030922E-4</v>
      </c>
      <c r="AR194" s="25">
        <f t="shared" si="112"/>
        <v>7.5030728050811053E-4</v>
      </c>
      <c r="AS194" s="25">
        <f t="shared" si="113"/>
        <v>-2.4611769384953485E-3</v>
      </c>
      <c r="AT194" s="28">
        <f t="shared" si="114"/>
        <v>9.8074944386623605E-2</v>
      </c>
      <c r="AU194" s="28">
        <f t="shared" si="115"/>
        <v>0.72804094203080782</v>
      </c>
      <c r="AV194" s="40">
        <f t="shared" si="116"/>
        <v>0.52068790914680063</v>
      </c>
      <c r="AW194" s="25">
        <f t="shared" si="117"/>
        <v>-2.4611769384953485E-3</v>
      </c>
      <c r="AX194" s="28">
        <f t="shared" si="118"/>
        <v>8.8184021121923459E-2</v>
      </c>
      <c r="AY194" s="25">
        <f t="shared" si="119"/>
        <v>5.2538393541701591E-4</v>
      </c>
      <c r="AZ194" s="25">
        <f t="shared" si="120"/>
        <v>4.4384084881413698E-3</v>
      </c>
      <c r="BA194" s="25">
        <f t="shared" si="155"/>
        <v>1</v>
      </c>
      <c r="BB194" s="25">
        <f t="shared" si="135"/>
        <v>3.8156728322374786E-3</v>
      </c>
      <c r="BC194" s="25">
        <f t="shared" si="156"/>
        <v>2.6159458569066534E-3</v>
      </c>
      <c r="BD194" s="39">
        <f t="shared" si="130"/>
        <v>0</v>
      </c>
      <c r="BE194" t="str">
        <f t="shared" si="157"/>
        <v/>
      </c>
      <c r="BF194" t="str">
        <f t="shared" si="131"/>
        <v/>
      </c>
      <c r="BG194" t="str">
        <f t="shared" si="132"/>
        <v/>
      </c>
      <c r="BH194">
        <f t="shared" si="137"/>
        <v>0</v>
      </c>
      <c r="BI194" t="str">
        <f t="shared" si="133"/>
        <v/>
      </c>
      <c r="BJ194" s="25" t="str">
        <f t="shared" si="121"/>
        <v/>
      </c>
    </row>
    <row r="195" spans="1:63" ht="42">
      <c r="A195" s="1">
        <v>42790</v>
      </c>
      <c r="B195" s="41">
        <f t="shared" si="138"/>
        <v>5</v>
      </c>
      <c r="C195" s="49">
        <v>3246.0279999999998</v>
      </c>
      <c r="D195" s="49">
        <v>3245.1131</v>
      </c>
      <c r="E195" s="49">
        <v>3245.1341000000002</v>
      </c>
      <c r="F195" s="49">
        <v>3242.6534000000001</v>
      </c>
      <c r="G195" s="49">
        <v>3242.1154000000001</v>
      </c>
      <c r="H195" s="49">
        <v>3250.0351000000001</v>
      </c>
      <c r="I195" s="49">
        <v>3233.5524999999998</v>
      </c>
      <c r="J195" s="49">
        <v>945</v>
      </c>
      <c r="K195" s="49">
        <v>1050</v>
      </c>
      <c r="L195" s="49">
        <v>3242.1154000000001</v>
      </c>
      <c r="M195" s="49">
        <v>3241.4760000000001</v>
      </c>
      <c r="N195" s="49">
        <v>3252.6945000000001</v>
      </c>
      <c r="O195" s="49">
        <v>3253.9555999999998</v>
      </c>
      <c r="P195" s="49">
        <v>3237.2064</v>
      </c>
      <c r="Q195" s="49">
        <v>1425</v>
      </c>
      <c r="R195" s="49">
        <v>1346</v>
      </c>
      <c r="S195">
        <f t="shared" si="149"/>
        <v>3189.6500649999994</v>
      </c>
      <c r="T195" t="str">
        <f t="shared" si="150"/>
        <v>牛</v>
      </c>
      <c r="U195">
        <f t="shared" si="151"/>
        <v>3253.9555999999998</v>
      </c>
      <c r="V195">
        <f t="shared" si="152"/>
        <v>3233.5524999999998</v>
      </c>
      <c r="W195" s="40">
        <f t="shared" si="158"/>
        <v>6.2899859096422423E-3</v>
      </c>
      <c r="X195">
        <f t="shared" si="153"/>
        <v>1425</v>
      </c>
      <c r="Y195">
        <f t="shared" si="154"/>
        <v>1050</v>
      </c>
      <c r="Z195" s="25">
        <f t="shared" si="102"/>
        <v>6.2855588429921111E-3</v>
      </c>
      <c r="AA195" s="25">
        <f t="shared" si="122"/>
        <v>-1.4755462908577334E-3</v>
      </c>
      <c r="AB195" s="25">
        <f t="shared" si="123"/>
        <v>-3.8763418853294363E-4</v>
      </c>
      <c r="AC195" s="25">
        <f t="shared" si="124"/>
        <v>5.9023517211093599E-3</v>
      </c>
      <c r="AD195" s="25">
        <f t="shared" si="125"/>
        <v>2.4392689023982591E-3</v>
      </c>
      <c r="AE195" s="25">
        <f t="shared" si="126"/>
        <v>-3.8507170072439702E-3</v>
      </c>
      <c r="AF195" s="25">
        <f t="shared" si="103"/>
        <v>2.0516347138652491E-3</v>
      </c>
      <c r="AG195" s="25">
        <f t="shared" si="127"/>
        <v>5.7608842300749599E-4</v>
      </c>
      <c r="AH195" s="25">
        <f t="shared" si="104"/>
        <v>-2.8189188679263026E-4</v>
      </c>
      <c r="AI195" s="25">
        <f t="shared" si="105"/>
        <v>-2.7542063867120584E-4</v>
      </c>
      <c r="AJ195" s="25">
        <f t="shared" si="106"/>
        <v>-1.0401497919904443E-3</v>
      </c>
      <c r="AK195" s="25">
        <f t="shared" si="107"/>
        <v>-1.2060770649055745E-3</v>
      </c>
      <c r="AL195" s="25">
        <f t="shared" si="108"/>
        <v>5.0844182341424444E-3</v>
      </c>
      <c r="AM195" s="25">
        <f t="shared" si="109"/>
        <v>5.16062830419548E-3</v>
      </c>
      <c r="AN195" s="25">
        <f t="shared" si="110"/>
        <v>0</v>
      </c>
      <c r="AO195" s="40">
        <f t="shared" si="128"/>
        <v>0.75688908303300462</v>
      </c>
      <c r="AP195" s="40">
        <f t="shared" si="129"/>
        <v>1.0476927183817961</v>
      </c>
      <c r="AQ195" s="25">
        <f t="shared" si="111"/>
        <v>-1.9723636565772249E-4</v>
      </c>
      <c r="AR195" s="25">
        <f t="shared" si="112"/>
        <v>3.2577117787709713E-3</v>
      </c>
      <c r="AS195" s="25">
        <f t="shared" si="113"/>
        <v>2.0516347138652491E-3</v>
      </c>
      <c r="AT195" s="28">
        <f t="shared" si="114"/>
        <v>0.5195114848385699</v>
      </c>
      <c r="AU195" s="28">
        <f t="shared" si="115"/>
        <v>0.92470685167054345</v>
      </c>
      <c r="AV195" s="40">
        <f t="shared" si="116"/>
        <v>0.93819076512884247</v>
      </c>
      <c r="AW195" s="25">
        <f t="shared" si="117"/>
        <v>2.0516347138652491E-3</v>
      </c>
      <c r="AX195" s="28">
        <f t="shared" si="118"/>
        <v>0.5185045409766128</v>
      </c>
      <c r="AY195" s="25">
        <f t="shared" si="119"/>
        <v>2.6446399423383257E-3</v>
      </c>
      <c r="AZ195" s="25">
        <f t="shared" si="120"/>
        <v>4.7729941156624536E-3</v>
      </c>
      <c r="BA195" s="25">
        <f t="shared" si="155"/>
        <v>0.52068790914680063</v>
      </c>
      <c r="BB195" s="25">
        <f t="shared" si="135"/>
        <v>7.5030728050811053E-4</v>
      </c>
      <c r="BC195" s="25">
        <f t="shared" si="156"/>
        <v>-2.4611769384953485E-3</v>
      </c>
      <c r="BD195" s="39">
        <f t="shared" si="130"/>
        <v>0</v>
      </c>
      <c r="BE195" t="str">
        <f t="shared" si="157"/>
        <v/>
      </c>
      <c r="BF195" t="str">
        <f t="shared" si="131"/>
        <v/>
      </c>
      <c r="BG195" t="str">
        <f t="shared" si="132"/>
        <v/>
      </c>
      <c r="BH195" t="str">
        <f t="shared" si="137"/>
        <v/>
      </c>
      <c r="BI195">
        <f t="shared" si="133"/>
        <v>0</v>
      </c>
      <c r="BJ195" s="25" t="str">
        <f t="shared" si="121"/>
        <v/>
      </c>
      <c r="BK195" s="50" t="s">
        <v>204</v>
      </c>
    </row>
    <row r="196" spans="1:63">
      <c r="A196" s="1">
        <v>42793</v>
      </c>
      <c r="B196" s="41">
        <f t="shared" si="138"/>
        <v>1</v>
      </c>
      <c r="C196" s="49">
        <v>3249.1945000000001</v>
      </c>
      <c r="D196" s="49">
        <v>3248.3362999999999</v>
      </c>
      <c r="E196" s="49">
        <v>3248.7123000000001</v>
      </c>
      <c r="F196" s="49">
        <v>3243.4099000000001</v>
      </c>
      <c r="G196" s="49">
        <v>3244.7139000000002</v>
      </c>
      <c r="H196" s="49">
        <v>3251.4737</v>
      </c>
      <c r="I196" s="49">
        <v>3242.5664000000002</v>
      </c>
      <c r="J196" s="49">
        <v>950</v>
      </c>
      <c r="K196" s="49">
        <v>1022</v>
      </c>
      <c r="L196" s="49">
        <v>3244.7139000000002</v>
      </c>
      <c r="M196" s="49">
        <v>3245.3249999999998</v>
      </c>
      <c r="N196" s="49">
        <v>3229.3951999999999</v>
      </c>
      <c r="O196" s="49">
        <v>3246.3121000000001</v>
      </c>
      <c r="P196" s="49">
        <v>3224.1453999999999</v>
      </c>
      <c r="Q196" s="49">
        <v>1309</v>
      </c>
      <c r="R196" s="49">
        <v>1450</v>
      </c>
      <c r="S196">
        <f t="shared" si="149"/>
        <v>3196.1282899999997</v>
      </c>
      <c r="T196" t="str">
        <f t="shared" si="150"/>
        <v>牛</v>
      </c>
      <c r="U196">
        <f t="shared" si="151"/>
        <v>3251.4737</v>
      </c>
      <c r="V196">
        <f t="shared" si="152"/>
        <v>3224.1453999999999</v>
      </c>
      <c r="W196" s="40">
        <f t="shared" si="158"/>
        <v>8.4404168368284876E-3</v>
      </c>
      <c r="X196">
        <f t="shared" si="153"/>
        <v>950</v>
      </c>
      <c r="Y196">
        <f t="shared" si="154"/>
        <v>1450</v>
      </c>
      <c r="Z196" s="25">
        <f t="shared" si="102"/>
        <v>8.4107922748238445E-3</v>
      </c>
      <c r="AA196" s="25">
        <f t="shared" si="122"/>
        <v>-1.0766103014271547E-3</v>
      </c>
      <c r="AB196" s="25">
        <f t="shared" si="123"/>
        <v>-6.8134645997862285E-3</v>
      </c>
      <c r="AC196" s="25">
        <f t="shared" si="124"/>
        <v>1.6269522370423602E-3</v>
      </c>
      <c r="AD196" s="25">
        <f t="shared" si="125"/>
        <v>7.0122025098642491E-4</v>
      </c>
      <c r="AE196" s="25">
        <f t="shared" si="126"/>
        <v>-7.7391965858421025E-3</v>
      </c>
      <c r="AF196" s="25">
        <f t="shared" si="103"/>
        <v>-6.1122443487997193E-3</v>
      </c>
      <c r="AG196" s="25">
        <f t="shared" si="127"/>
        <v>-7.188854650226899E-3</v>
      </c>
      <c r="AH196" s="25">
        <f t="shared" si="104"/>
        <v>-2.6416188900267931E-4</v>
      </c>
      <c r="AI196" s="25">
        <f t="shared" si="105"/>
        <v>-1.4841702589059422E-4</v>
      </c>
      <c r="AJ196" s="25">
        <f t="shared" si="106"/>
        <v>-1.7819048179180223E-3</v>
      </c>
      <c r="AK196" s="25">
        <f t="shared" si="107"/>
        <v>-1.3799396095604676E-3</v>
      </c>
      <c r="AL196" s="25">
        <f t="shared" si="108"/>
        <v>2.743224694848276E-3</v>
      </c>
      <c r="AM196" s="25">
        <f t="shared" si="109"/>
        <v>6.8516906939391619E-3</v>
      </c>
      <c r="AN196" s="25">
        <f t="shared" si="110"/>
        <v>0</v>
      </c>
      <c r="AO196" s="40">
        <f t="shared" si="128"/>
        <v>0.74411999146767427</v>
      </c>
      <c r="AP196" s="40">
        <f t="shared" si="129"/>
        <v>1.1370561225062672</v>
      </c>
      <c r="AQ196" s="25">
        <f t="shared" si="111"/>
        <v>1.883193648672347E-4</v>
      </c>
      <c r="AR196" s="25">
        <f t="shared" si="112"/>
        <v>-4.7323047392392667E-3</v>
      </c>
      <c r="AS196" s="25">
        <f t="shared" si="113"/>
        <v>-6.1122443487997193E-3</v>
      </c>
      <c r="AT196" s="28">
        <f t="shared" si="114"/>
        <v>0.2410943832586836</v>
      </c>
      <c r="AU196" s="28">
        <f t="shared" si="115"/>
        <v>0.2368327265673284</v>
      </c>
      <c r="AV196" s="40">
        <f t="shared" si="116"/>
        <v>0.19210122839693747</v>
      </c>
      <c r="AW196" s="25">
        <f t="shared" si="117"/>
        <v>-6.1122443487997193E-3</v>
      </c>
      <c r="AX196" s="28">
        <f t="shared" si="118"/>
        <v>-0.56054346593092841</v>
      </c>
      <c r="AY196" s="25">
        <f t="shared" si="119"/>
        <v>6.6206483430139259E-4</v>
      </c>
      <c r="AZ196" s="25">
        <f t="shared" si="120"/>
        <v>1.6269522370423602E-3</v>
      </c>
      <c r="BA196" s="25">
        <f t="shared" si="155"/>
        <v>0.93819076512884247</v>
      </c>
      <c r="BB196" s="25">
        <f t="shared" si="135"/>
        <v>3.2577117787709713E-3</v>
      </c>
      <c r="BC196" s="25">
        <f t="shared" si="156"/>
        <v>2.0516347138652491E-3</v>
      </c>
      <c r="BD196" s="39">
        <f t="shared" si="130"/>
        <v>0</v>
      </c>
      <c r="BE196" t="str">
        <f t="shared" si="157"/>
        <v/>
      </c>
      <c r="BF196" t="str">
        <f t="shared" si="131"/>
        <v/>
      </c>
      <c r="BG196" t="str">
        <f t="shared" si="132"/>
        <v/>
      </c>
      <c r="BH196" t="str">
        <f t="shared" si="137"/>
        <v/>
      </c>
      <c r="BI196" t="str">
        <f t="shared" si="133"/>
        <v/>
      </c>
      <c r="BJ196" s="25" t="str">
        <f t="shared" si="121"/>
        <v/>
      </c>
    </row>
    <row r="197" spans="1:63">
      <c r="A197" s="1">
        <v>42794</v>
      </c>
      <c r="B197" s="41">
        <f t="shared" si="138"/>
        <v>2</v>
      </c>
      <c r="C197" s="49">
        <v>3225.9688999999998</v>
      </c>
      <c r="D197" s="49">
        <v>3228.0497</v>
      </c>
      <c r="E197" s="49">
        <v>3233.2629999999999</v>
      </c>
      <c r="F197" s="49">
        <v>3234.1837</v>
      </c>
      <c r="G197" s="49">
        <v>3237.7426999999998</v>
      </c>
      <c r="H197" s="49">
        <v>3240.6057000000001</v>
      </c>
      <c r="I197" s="49">
        <v>3225.9688999999998</v>
      </c>
      <c r="J197" s="49">
        <v>948</v>
      </c>
      <c r="K197" s="49">
        <v>930</v>
      </c>
      <c r="L197" s="49">
        <v>3237.7426999999998</v>
      </c>
      <c r="M197" s="49">
        <v>3235.1392000000001</v>
      </c>
      <c r="N197" s="49">
        <v>3241.9926</v>
      </c>
      <c r="O197" s="49">
        <v>3242.6790000000001</v>
      </c>
      <c r="P197" s="49">
        <v>3229.1958</v>
      </c>
      <c r="Q197" s="49">
        <v>1500</v>
      </c>
      <c r="R197" s="49">
        <v>1410</v>
      </c>
      <c r="S197">
        <f t="shared" si="149"/>
        <v>3200.7595499999998</v>
      </c>
      <c r="T197" t="str">
        <f t="shared" si="150"/>
        <v>牛</v>
      </c>
      <c r="U197">
        <f t="shared" si="151"/>
        <v>3242.6790000000001</v>
      </c>
      <c r="V197">
        <f t="shared" si="152"/>
        <v>3225.9688999999998</v>
      </c>
      <c r="W197" s="40">
        <f t="shared" si="158"/>
        <v>5.1665007674426859E-3</v>
      </c>
      <c r="X197">
        <f t="shared" si="153"/>
        <v>1500</v>
      </c>
      <c r="Y197">
        <f t="shared" si="154"/>
        <v>930</v>
      </c>
      <c r="Z197" s="25">
        <f t="shared" si="102"/>
        <v>5.1798701469193452E-3</v>
      </c>
      <c r="AA197" s="25">
        <f t="shared" si="122"/>
        <v>-1.0615358850932417E-3</v>
      </c>
      <c r="AB197" s="25">
        <f t="shared" si="123"/>
        <v>-2.1169923317741277E-4</v>
      </c>
      <c r="AC197" s="25">
        <f t="shared" si="124"/>
        <v>4.9548015342652935E-3</v>
      </c>
      <c r="AD197" s="25">
        <f t="shared" si="125"/>
        <v>5.1665007674426859E-3</v>
      </c>
      <c r="AE197" s="25">
        <f t="shared" si="126"/>
        <v>0</v>
      </c>
      <c r="AF197" s="25">
        <f t="shared" si="103"/>
        <v>4.9548015342652935E-3</v>
      </c>
      <c r="AG197" s="25">
        <f t="shared" si="127"/>
        <v>3.8932656491720494E-3</v>
      </c>
      <c r="AH197" s="25">
        <f t="shared" si="104"/>
        <v>6.4480758456317159E-4</v>
      </c>
      <c r="AI197" s="25">
        <f t="shared" si="105"/>
        <v>2.2585047923439441E-3</v>
      </c>
      <c r="AJ197" s="25">
        <f t="shared" si="106"/>
        <v>2.5432230278168658E-3</v>
      </c>
      <c r="AK197" s="25">
        <f t="shared" si="107"/>
        <v>3.643050231894064E-3</v>
      </c>
      <c r="AL197" s="25">
        <f t="shared" si="108"/>
        <v>4.5269175417740112E-3</v>
      </c>
      <c r="AM197" s="25">
        <f t="shared" si="109"/>
        <v>4.1667120962736309E-3</v>
      </c>
      <c r="AN197" s="25">
        <f t="shared" si="110"/>
        <v>0</v>
      </c>
      <c r="AO197" s="40">
        <f t="shared" si="128"/>
        <v>0</v>
      </c>
      <c r="AP197" s="40">
        <f t="shared" si="129"/>
        <v>0.23408805203323343</v>
      </c>
      <c r="AQ197" s="25">
        <f t="shared" si="111"/>
        <v>-8.044330734340155E-4</v>
      </c>
      <c r="AR197" s="25">
        <f t="shared" si="112"/>
        <v>1.3117513023710959E-3</v>
      </c>
      <c r="AS197" s="25">
        <f t="shared" si="113"/>
        <v>4.9548015342652935E-3</v>
      </c>
      <c r="AT197" s="28">
        <f t="shared" si="114"/>
        <v>0.80439713598599138</v>
      </c>
      <c r="AU197" s="28">
        <f t="shared" si="115"/>
        <v>0.9490922036311823</v>
      </c>
      <c r="AV197" s="40">
        <f t="shared" si="116"/>
        <v>0.95892304654071259</v>
      </c>
      <c r="AW197" s="25">
        <f t="shared" si="117"/>
        <v>4.9548015342652935E-3</v>
      </c>
      <c r="AX197" s="28">
        <f t="shared" si="118"/>
        <v>0.25433121285930016</v>
      </c>
      <c r="AY197" s="25">
        <f t="shared" si="119"/>
        <v>3.643050231894064E-3</v>
      </c>
      <c r="AZ197" s="25">
        <f t="shared" si="120"/>
        <v>3.9550128630962212E-3</v>
      </c>
      <c r="BA197" s="25">
        <f t="shared" si="155"/>
        <v>0.19210122839693747</v>
      </c>
      <c r="BB197" s="25">
        <f t="shared" si="135"/>
        <v>-4.7323047392392667E-3</v>
      </c>
      <c r="BC197" s="25">
        <f t="shared" si="156"/>
        <v>-6.1122443487997193E-3</v>
      </c>
      <c r="BD197" s="39">
        <f t="shared" si="130"/>
        <v>1</v>
      </c>
      <c r="BE197">
        <f t="shared" si="157"/>
        <v>1</v>
      </c>
      <c r="BF197">
        <f t="shared" si="131"/>
        <v>1</v>
      </c>
      <c r="BG197" t="str">
        <f t="shared" si="132"/>
        <v/>
      </c>
      <c r="BH197" t="str">
        <f t="shared" si="137"/>
        <v/>
      </c>
      <c r="BI197" t="str">
        <f t="shared" si="133"/>
        <v/>
      </c>
      <c r="BJ197" s="25">
        <f t="shared" si="121"/>
        <v>1.3117513023710959E-3</v>
      </c>
    </row>
    <row r="198" spans="1:63">
      <c r="A198" s="1">
        <v>42795</v>
      </c>
      <c r="B198" s="41">
        <f t="shared" si="138"/>
        <v>3</v>
      </c>
      <c r="C198" s="49">
        <v>3240.0726</v>
      </c>
      <c r="D198" s="49">
        <v>3239.2597000000001</v>
      </c>
      <c r="E198" s="49">
        <v>3239.9585999999999</v>
      </c>
      <c r="F198" s="49">
        <v>3241.2204000000002</v>
      </c>
      <c r="G198" s="49">
        <v>3254.174</v>
      </c>
      <c r="H198" s="49">
        <v>3259.9515000000001</v>
      </c>
      <c r="I198" s="49">
        <v>3238.0736000000002</v>
      </c>
      <c r="J198" s="49">
        <v>1111</v>
      </c>
      <c r="K198" s="49">
        <v>932</v>
      </c>
      <c r="L198" s="49">
        <v>3254.174</v>
      </c>
      <c r="M198" s="49">
        <v>3255.4108999999999</v>
      </c>
      <c r="N198" s="49">
        <v>3247.3181</v>
      </c>
      <c r="O198" s="49">
        <v>3259.0734000000002</v>
      </c>
      <c r="P198" s="49">
        <v>3243.7278999999999</v>
      </c>
      <c r="Q198" s="49">
        <v>1333</v>
      </c>
      <c r="R198" s="49">
        <v>1432</v>
      </c>
      <c r="S198">
        <f t="shared" si="149"/>
        <v>3205.7045249999996</v>
      </c>
      <c r="T198" t="str">
        <f t="shared" si="150"/>
        <v>牛</v>
      </c>
      <c r="U198">
        <f t="shared" si="151"/>
        <v>3259.9515000000001</v>
      </c>
      <c r="V198">
        <f t="shared" si="152"/>
        <v>3238.0736000000002</v>
      </c>
      <c r="W198" s="40">
        <f t="shared" si="158"/>
        <v>6.73373288991922E-3</v>
      </c>
      <c r="X198">
        <f t="shared" si="153"/>
        <v>1111</v>
      </c>
      <c r="Y198">
        <f t="shared" si="154"/>
        <v>932</v>
      </c>
      <c r="Z198" s="25">
        <f t="shared" si="102"/>
        <v>6.7522869703598477E-3</v>
      </c>
      <c r="AA198" s="25">
        <f t="shared" si="122"/>
        <v>-5.9240380863523887E-4</v>
      </c>
      <c r="AB198" s="25">
        <f t="shared" si="123"/>
        <v>-3.8828622906326203E-3</v>
      </c>
      <c r="AC198" s="25">
        <f t="shared" si="124"/>
        <v>2.8508705992864132E-3</v>
      </c>
      <c r="AD198" s="25">
        <f t="shared" si="125"/>
        <v>6.1165810067315141E-3</v>
      </c>
      <c r="AE198" s="25">
        <f t="shared" si="126"/>
        <v>-6.1715188318766138E-4</v>
      </c>
      <c r="AF198" s="25">
        <f t="shared" si="103"/>
        <v>2.233718716098872E-3</v>
      </c>
      <c r="AG198" s="25">
        <f t="shared" si="127"/>
        <v>1.6413149074635993E-3</v>
      </c>
      <c r="AH198" s="25">
        <f t="shared" si="104"/>
        <v>-2.5092091796709493E-4</v>
      </c>
      <c r="AI198" s="25">
        <f t="shared" si="105"/>
        <v>-3.5185015779471496E-5</v>
      </c>
      <c r="AJ198" s="25">
        <f t="shared" si="106"/>
        <v>3.5418858922116201E-4</v>
      </c>
      <c r="AK198" s="25">
        <f t="shared" si="107"/>
        <v>4.3427430556791172E-3</v>
      </c>
      <c r="AL198" s="25">
        <f t="shared" si="108"/>
        <v>6.73373288991922E-3</v>
      </c>
      <c r="AM198" s="25">
        <f t="shared" si="109"/>
        <v>4.7196670411573105E-3</v>
      </c>
      <c r="AN198" s="25">
        <f t="shared" si="110"/>
        <v>0</v>
      </c>
      <c r="AO198" s="40">
        <f t="shared" si="128"/>
        <v>9.1370743992787259E-2</v>
      </c>
      <c r="AP198" s="40">
        <f t="shared" si="129"/>
        <v>0.17913053812294039</v>
      </c>
      <c r="AQ198" s="25">
        <f t="shared" si="111"/>
        <v>3.8002423622613253E-4</v>
      </c>
      <c r="AR198" s="25">
        <f t="shared" si="112"/>
        <v>-2.1090243395801961E-3</v>
      </c>
      <c r="AS198" s="25">
        <f t="shared" si="113"/>
        <v>2.233718716098872E-3</v>
      </c>
      <c r="AT198" s="28">
        <f t="shared" si="114"/>
        <v>0.73592072365262851</v>
      </c>
      <c r="AU198" s="28">
        <f t="shared" si="115"/>
        <v>0.23395783780261392</v>
      </c>
      <c r="AV198" s="40">
        <f t="shared" si="116"/>
        <v>0.42254969626882877</v>
      </c>
      <c r="AW198" s="25">
        <f t="shared" si="117"/>
        <v>2.233718716098872E-3</v>
      </c>
      <c r="AX198" s="28">
        <f t="shared" si="118"/>
        <v>-0.31337102738379979</v>
      </c>
      <c r="AY198" s="25">
        <f t="shared" si="119"/>
        <v>4.9598949388667615E-3</v>
      </c>
      <c r="AZ198" s="25">
        <f t="shared" si="120"/>
        <v>1.1062008699692322E-3</v>
      </c>
      <c r="BA198" s="25">
        <f t="shared" si="155"/>
        <v>0.95892304654071259</v>
      </c>
      <c r="BB198" s="25">
        <f t="shared" si="135"/>
        <v>1.3117513023710959E-3</v>
      </c>
      <c r="BC198" s="25">
        <f t="shared" si="156"/>
        <v>4.9548015342652935E-3</v>
      </c>
      <c r="BD198" s="39">
        <f t="shared" si="130"/>
        <v>0</v>
      </c>
      <c r="BE198" t="str">
        <f t="shared" si="157"/>
        <v/>
      </c>
      <c r="BF198" t="str">
        <f t="shared" si="131"/>
        <v/>
      </c>
      <c r="BG198">
        <f t="shared" si="132"/>
        <v>0</v>
      </c>
      <c r="BH198" t="str">
        <f t="shared" si="137"/>
        <v/>
      </c>
      <c r="BI198" t="str">
        <f t="shared" si="133"/>
        <v/>
      </c>
      <c r="BJ198" s="25" t="str">
        <f t="shared" si="121"/>
        <v/>
      </c>
    </row>
    <row r="199" spans="1:63" ht="28">
      <c r="A199" s="1">
        <v>42796</v>
      </c>
      <c r="B199" s="41">
        <f t="shared" si="138"/>
        <v>4</v>
      </c>
      <c r="C199" s="49">
        <v>3250.5183000000002</v>
      </c>
      <c r="D199" s="49">
        <v>3253.6804000000002</v>
      </c>
      <c r="E199" s="49">
        <v>3251.4834999999998</v>
      </c>
      <c r="F199" s="49">
        <v>3249.9272000000001</v>
      </c>
      <c r="G199" s="49">
        <v>3248.0183999999999</v>
      </c>
      <c r="H199" s="49">
        <v>3256.7449000000001</v>
      </c>
      <c r="I199" s="49">
        <v>3237.2982000000002</v>
      </c>
      <c r="J199" s="49">
        <v>946</v>
      </c>
      <c r="K199" s="49">
        <v>1048</v>
      </c>
      <c r="L199" s="49">
        <v>3248.0183999999999</v>
      </c>
      <c r="M199" s="49">
        <v>3246.2984999999999</v>
      </c>
      <c r="N199" s="49">
        <v>3230.4494</v>
      </c>
      <c r="O199" s="49">
        <v>3248.6</v>
      </c>
      <c r="P199" s="49">
        <v>3228.6851000000001</v>
      </c>
      <c r="Q199" s="49">
        <v>1301</v>
      </c>
      <c r="R199" s="49">
        <v>1452</v>
      </c>
      <c r="S199">
        <f t="shared" si="149"/>
        <v>3210.5988449999995</v>
      </c>
      <c r="T199" t="str">
        <f t="shared" si="150"/>
        <v>牛</v>
      </c>
      <c r="U199">
        <f t="shared" si="151"/>
        <v>3256.7449000000001</v>
      </c>
      <c r="V199">
        <f t="shared" si="152"/>
        <v>3228.6851000000001</v>
      </c>
      <c r="W199" s="40">
        <f t="shared" si="158"/>
        <v>8.6532350482147885E-3</v>
      </c>
      <c r="X199">
        <f t="shared" si="153"/>
        <v>946</v>
      </c>
      <c r="Y199">
        <f t="shared" si="154"/>
        <v>1452</v>
      </c>
      <c r="Z199" s="25">
        <f t="shared" ref="Z199:Z210" si="159">(U199-V199)/(C199)</f>
        <v>8.6324079455267159E-3</v>
      </c>
      <c r="AA199" s="25">
        <f t="shared" si="122"/>
        <v>9.8500487292825078E-4</v>
      </c>
      <c r="AB199" s="25">
        <f t="shared" si="123"/>
        <v>-8.1069389325733356E-3</v>
      </c>
      <c r="AC199" s="25">
        <f t="shared" si="124"/>
        <v>5.4629611564136946E-4</v>
      </c>
      <c r="AD199" s="25">
        <f t="shared" si="125"/>
        <v>1.9137390663272146E-3</v>
      </c>
      <c r="AE199" s="25">
        <f t="shared" si="126"/>
        <v>-6.7394959818875061E-3</v>
      </c>
      <c r="AF199" s="25">
        <f t="shared" ref="AF199:AF210" si="160">LN(N199/C199)</f>
        <v>-6.1931998662460947E-3</v>
      </c>
      <c r="AG199" s="25">
        <f t="shared" si="127"/>
        <v>-5.2081949933177954E-3</v>
      </c>
      <c r="AH199" s="25">
        <f t="shared" ref="AH199:AH210" si="161">LN(D199/C199)</f>
        <v>9.7232584518838609E-4</v>
      </c>
      <c r="AI199" s="25">
        <f t="shared" ref="AI199:AI210" si="162">LN(E199/C199)</f>
        <v>2.9689318360056293E-4</v>
      </c>
      <c r="AJ199" s="25">
        <f t="shared" ref="AJ199:AJ210" si="163">LN(F199/C199)</f>
        <v>-1.8186445886807015E-4</v>
      </c>
      <c r="AK199" s="25">
        <f t="shared" ref="AK199:AK210" si="164">+LN(G199/C199)</f>
        <v>-7.6937324161458994E-4</v>
      </c>
      <c r="AL199" s="25">
        <f t="shared" ref="AL199:AL210" si="165">LN(H199/I199)</f>
        <v>5.9891065793563096E-3</v>
      </c>
      <c r="AM199" s="25">
        <f t="shared" ref="AM199:AM210" si="166">LN(O199/P199)</f>
        <v>6.1491697354154363E-3</v>
      </c>
      <c r="AN199" s="25">
        <f t="shared" ref="AN199:AN210" si="167">LN(L199/G199)</f>
        <v>0</v>
      </c>
      <c r="AO199" s="40">
        <f t="shared" si="128"/>
        <v>0.67981199895098021</v>
      </c>
      <c r="AP199" s="40">
        <f t="shared" si="129"/>
        <v>0.51524937392975656</v>
      </c>
      <c r="AQ199" s="25">
        <f t="shared" ref="AQ199:AQ210" si="168">LN(M199/L199)</f>
        <v>-5.2966310905117227E-4</v>
      </c>
      <c r="AR199" s="25">
        <f t="shared" ref="AR199:AR210" si="169">LN(N199/L199)</f>
        <v>-5.4238266246314764E-3</v>
      </c>
      <c r="AS199" s="25">
        <f t="shared" ref="AS199:AS262" si="170">LN(N199/C199)</f>
        <v>-6.1931998662460947E-3</v>
      </c>
      <c r="AT199" s="28">
        <f t="shared" ref="AT199:AT262" si="171">+(G199-I199)/(H199-I199)</f>
        <v>0.5512606251960368</v>
      </c>
      <c r="AU199" s="28">
        <f t="shared" ref="AU199:AU262" si="172">+(N199-P199)/(O199-P199)</f>
        <v>8.8591958784620672E-2</v>
      </c>
      <c r="AV199" s="40">
        <f t="shared" ref="AV199:AV262" si="173">+(N199-V199)/(U199-V199)</f>
        <v>6.2876428199766979E-2</v>
      </c>
      <c r="AW199" s="25">
        <f t="shared" ref="AW199:AW262" si="174">LN(N199/C199)</f>
        <v>-6.1931998662460947E-3</v>
      </c>
      <c r="AX199" s="28">
        <f t="shared" ref="AX199:AX262" si="175">(N199-L199)/(U199-V199)</f>
        <v>-0.62612705721352124</v>
      </c>
      <c r="AY199" s="25">
        <f t="shared" ref="AY199:AY262" si="176">LN(G199/I199)</f>
        <v>3.3059942714143797E-3</v>
      </c>
      <c r="AZ199" s="25">
        <f t="shared" ref="AZ199:AZ262" si="177">LN(N199/P199)</f>
        <v>5.4629611564136946E-4</v>
      </c>
      <c r="BA199" s="25">
        <f t="shared" si="155"/>
        <v>0.42254969626882877</v>
      </c>
      <c r="BB199" s="25">
        <f t="shared" si="135"/>
        <v>-2.1090243395801961E-3</v>
      </c>
      <c r="BC199" s="25">
        <f t="shared" si="156"/>
        <v>2.233718716098872E-3</v>
      </c>
      <c r="BD199" s="39">
        <f t="shared" si="130"/>
        <v>1</v>
      </c>
      <c r="BE199" t="str">
        <f t="shared" si="157"/>
        <v/>
      </c>
      <c r="BF199" t="str">
        <f t="shared" si="131"/>
        <v/>
      </c>
      <c r="BG199" t="str">
        <f t="shared" si="132"/>
        <v/>
      </c>
      <c r="BH199">
        <f t="shared" si="137"/>
        <v>0</v>
      </c>
      <c r="BI199" t="str">
        <f t="shared" si="133"/>
        <v/>
      </c>
      <c r="BJ199" s="25" t="str">
        <f t="shared" ref="BJ199:BJ262" si="178">IF(MAX(BE199:BI199)=0,"",MAX(BE199:BI199)*AR199)</f>
        <v/>
      </c>
      <c r="BK199" s="50" t="s">
        <v>209</v>
      </c>
    </row>
    <row r="200" spans="1:63" ht="28">
      <c r="A200" s="1">
        <v>42797</v>
      </c>
      <c r="B200" s="41">
        <f t="shared" si="138"/>
        <v>5</v>
      </c>
      <c r="C200" s="49">
        <v>3219.2019</v>
      </c>
      <c r="D200" s="49">
        <v>3215.2707999999998</v>
      </c>
      <c r="E200" s="49">
        <v>3216.4023999999999</v>
      </c>
      <c r="F200" s="49">
        <v>3210.2842000000001</v>
      </c>
      <c r="G200" s="49">
        <v>3217.9796999999999</v>
      </c>
      <c r="H200" s="49">
        <v>3221.0304000000001</v>
      </c>
      <c r="I200" s="49">
        <v>3206.6127000000001</v>
      </c>
      <c r="J200" s="49">
        <v>1113</v>
      </c>
      <c r="K200" s="49">
        <v>958</v>
      </c>
      <c r="L200" s="49">
        <v>3217.9796999999999</v>
      </c>
      <c r="M200" s="49">
        <v>3215.6741000000002</v>
      </c>
      <c r="N200" s="49">
        <v>3217.9279000000001</v>
      </c>
      <c r="O200" s="49">
        <v>3219.5102999999999</v>
      </c>
      <c r="P200" s="49">
        <v>3209.1448999999998</v>
      </c>
      <c r="Q200" s="49">
        <v>1430</v>
      </c>
      <c r="R200" s="49">
        <v>1330</v>
      </c>
      <c r="S200">
        <f t="shared" si="149"/>
        <v>3214.1764549999994</v>
      </c>
      <c r="T200" t="str">
        <f t="shared" ref="T200:T231" si="179">IF(AVERAGE(N199)&lt;S199,"熊",IF(AVERAGE(N199)&gt;S199,"牛",""))</f>
        <v>牛</v>
      </c>
      <c r="U200">
        <f t="shared" ref="U200:U231" si="180">MAX(H200,O200)</f>
        <v>3221.0304000000001</v>
      </c>
      <c r="V200">
        <f t="shared" ref="V200:V231" si="181">MIN(I200,P200)</f>
        <v>3206.6127000000001</v>
      </c>
      <c r="W200" s="40">
        <f t="shared" si="158"/>
        <v>4.4861620211790994E-3</v>
      </c>
      <c r="X200">
        <f t="shared" ref="X200:X231" si="182">IF(U200=H200,J200,Q200)</f>
        <v>1113</v>
      </c>
      <c r="Y200">
        <f t="shared" ref="Y200:Y231" si="183">IF(V200=I200,K200,R200)</f>
        <v>958</v>
      </c>
      <c r="Z200" s="25">
        <f t="shared" si="159"/>
        <v>4.47865665089225E-3</v>
      </c>
      <c r="AA200" s="25">
        <f t="shared" ref="AA200:AA210" si="184">LN(C200/N199)</f>
        <v>-3.4877889915826948E-3</v>
      </c>
      <c r="AB200" s="25">
        <f t="shared" ref="AB200:AB210" si="185">LN(N200/U200)</f>
        <v>-9.6366526868019522E-4</v>
      </c>
      <c r="AC200" s="25">
        <f t="shared" ref="AC200:AC210" si="186">LN(N200/V200)</f>
        <v>3.5224967524989772E-3</v>
      </c>
      <c r="AD200" s="25">
        <f t="shared" ref="AD200:AD210" si="187">LN(U200/C200)</f>
        <v>5.6783667543529727E-4</v>
      </c>
      <c r="AE200" s="25">
        <f t="shared" ref="AE200:AE210" si="188">LN(V200/C200)</f>
        <v>-3.9183253457437074E-3</v>
      </c>
      <c r="AF200" s="25">
        <f t="shared" si="160"/>
        <v>-3.9582859324484483E-4</v>
      </c>
      <c r="AG200" s="25">
        <f t="shared" ref="AG200:AG210" si="189">LN(N200/N199)</f>
        <v>-3.8836175848274922E-3</v>
      </c>
      <c r="AH200" s="25">
        <f t="shared" si="161"/>
        <v>-1.2218873783075865E-3</v>
      </c>
      <c r="AI200" s="25">
        <f t="shared" si="162"/>
        <v>-8.700038243744262E-4</v>
      </c>
      <c r="AJ200" s="25">
        <f t="shared" si="163"/>
        <v>-2.7740026433969267E-3</v>
      </c>
      <c r="AK200" s="25">
        <f t="shared" si="164"/>
        <v>-3.7973140751118535E-4</v>
      </c>
      <c r="AL200" s="25">
        <f t="shared" si="165"/>
        <v>4.4861620211790994E-3</v>
      </c>
      <c r="AM200" s="25">
        <f t="shared" si="166"/>
        <v>3.2247518835673765E-3</v>
      </c>
      <c r="AN200" s="25">
        <f t="shared" si="167"/>
        <v>0</v>
      </c>
      <c r="AO200" s="40">
        <f t="shared" ref="AO200:AO210" si="190">(C200-I200)/(H200-I200)</f>
        <v>0.87317672028131532</v>
      </c>
      <c r="AP200" s="40">
        <f t="shared" ref="AP200:AP210" si="191">(N199-I200)/(H200-I200)</f>
        <v>1.6532942147499179</v>
      </c>
      <c r="AQ200" s="25">
        <f t="shared" si="168"/>
        <v>-7.1673116719436791E-4</v>
      </c>
      <c r="AR200" s="25">
        <f t="shared" si="169"/>
        <v>-1.6097185733667814E-5</v>
      </c>
      <c r="AS200" s="25">
        <f t="shared" si="170"/>
        <v>-3.9582859324484483E-4</v>
      </c>
      <c r="AT200" s="28">
        <f t="shared" si="171"/>
        <v>0.78840591772611168</v>
      </c>
      <c r="AU200" s="28">
        <f t="shared" si="172"/>
        <v>0.8473382599803424</v>
      </c>
      <c r="AV200" s="40">
        <f t="shared" si="173"/>
        <v>0.78481311166136269</v>
      </c>
      <c r="AW200" s="25">
        <f t="shared" si="174"/>
        <v>-3.9582859324484483E-4</v>
      </c>
      <c r="AX200" s="28">
        <f t="shared" si="175"/>
        <v>-3.5928060647488973E-3</v>
      </c>
      <c r="AY200" s="25">
        <f t="shared" si="176"/>
        <v>3.5385939382324618E-3</v>
      </c>
      <c r="AZ200" s="25">
        <f t="shared" si="177"/>
        <v>2.7331277365981121E-3</v>
      </c>
      <c r="BA200" s="25">
        <f t="shared" si="155"/>
        <v>6.2876428199766979E-2</v>
      </c>
      <c r="BB200" s="25">
        <f t="shared" si="135"/>
        <v>-5.4238266246314764E-3</v>
      </c>
      <c r="BC200" s="25">
        <f t="shared" si="156"/>
        <v>-6.1931998662460947E-3</v>
      </c>
      <c r="BD200" s="39">
        <f t="shared" ref="BD200:BD263" si="192">IF(AR199&lt;0,1,0)</f>
        <v>1</v>
      </c>
      <c r="BE200" t="str">
        <f t="shared" si="157"/>
        <v/>
      </c>
      <c r="BF200" t="str">
        <f t="shared" ref="BF200:BF263" si="193">IF(B200=2,IF(AV199&lt;0.226,IF(AND(ABS(AA200)&lt;0.03,AO200&lt;0.8),IF(AND(AT200&lt;0.5 &amp; Q199&lt;14),2,1),0),IF(AV199&lt;0.8,IF(AND(AT200&gt;0.2,AK200&gt;-0.03,AA200&gt;-0.01),1,0),0)),"")</f>
        <v/>
      </c>
      <c r="BG200" t="str">
        <f t="shared" ref="BG200:BG263" si="194">IF(B200=3,IF(AV199&lt;0.85,IF(AND(K200&gt;942,AT200&gt;0.9),0.25,1)*IF(AR199&lt;-0.004,1,0.5),0),"")</f>
        <v/>
      </c>
      <c r="BH200" t="str">
        <f t="shared" si="137"/>
        <v/>
      </c>
      <c r="BI200">
        <f t="shared" ref="BI200:BI263" si="195">IF(B200=5,IF(AV199&lt;0.4,IF(AQ200&gt; -0.004,1,0),IF(AV199&lt;0.95,IF(AND(AO200&lt;0.85,AT200&lt;0.95,AQ200&gt;0,K200&lt;1115),0.5,0),0)),"")</f>
        <v>1</v>
      </c>
      <c r="BJ200" s="25">
        <f t="shared" si="178"/>
        <v>-1.6097185733667814E-5</v>
      </c>
      <c r="BK200" s="50" t="s">
        <v>210</v>
      </c>
    </row>
    <row r="201" spans="1:63">
      <c r="A201" s="1">
        <v>42800</v>
      </c>
      <c r="B201" s="41">
        <f t="shared" si="138"/>
        <v>1</v>
      </c>
      <c r="C201" s="49">
        <v>3217.33</v>
      </c>
      <c r="D201" s="49">
        <v>3218.53</v>
      </c>
      <c r="E201" s="49">
        <v>3216.71</v>
      </c>
      <c r="F201" s="49">
        <v>3220.09</v>
      </c>
      <c r="G201" s="49">
        <v>3229.63</v>
      </c>
      <c r="H201" s="49">
        <v>3234.21</v>
      </c>
      <c r="I201" s="49">
        <v>3215.35</v>
      </c>
      <c r="J201" s="49">
        <v>1115</v>
      </c>
      <c r="K201" s="49">
        <v>934</v>
      </c>
      <c r="L201" s="49">
        <v>3230.31</v>
      </c>
      <c r="M201" s="49">
        <v>3229.32</v>
      </c>
      <c r="N201" s="49">
        <v>3233.86</v>
      </c>
      <c r="O201" s="49">
        <v>3234.64</v>
      </c>
      <c r="P201" s="49">
        <v>3223.78</v>
      </c>
      <c r="Q201" s="49">
        <v>1451</v>
      </c>
      <c r="R201" s="49">
        <v>1418</v>
      </c>
      <c r="S201">
        <f t="shared" si="149"/>
        <v>3218.0643499999996</v>
      </c>
      <c r="T201" t="str">
        <f t="shared" si="179"/>
        <v>牛</v>
      </c>
      <c r="U201">
        <f t="shared" si="180"/>
        <v>3234.64</v>
      </c>
      <c r="V201">
        <f t="shared" si="181"/>
        <v>3215.35</v>
      </c>
      <c r="W201" s="40">
        <f t="shared" si="158"/>
        <v>5.9814224555881307E-3</v>
      </c>
      <c r="X201">
        <f t="shared" si="182"/>
        <v>1451</v>
      </c>
      <c r="Y201">
        <f t="shared" si="183"/>
        <v>934</v>
      </c>
      <c r="Z201" s="25">
        <f t="shared" si="159"/>
        <v>5.9956547820708365E-3</v>
      </c>
      <c r="AA201" s="25">
        <f t="shared" si="184"/>
        <v>-1.8582005912171057E-4</v>
      </c>
      <c r="AB201" s="25">
        <f t="shared" si="185"/>
        <v>-2.4116874198969041E-4</v>
      </c>
      <c r="AC201" s="25">
        <f t="shared" si="186"/>
        <v>5.7402537135983695E-3</v>
      </c>
      <c r="AD201" s="25">
        <f t="shared" si="187"/>
        <v>5.3658158771386693E-3</v>
      </c>
      <c r="AE201" s="25">
        <f t="shared" si="188"/>
        <v>-6.1560657844955181E-4</v>
      </c>
      <c r="AF201" s="25">
        <f t="shared" si="160"/>
        <v>5.1246471351489627E-3</v>
      </c>
      <c r="AG201" s="25">
        <f t="shared" si="189"/>
        <v>4.9388270760272832E-3</v>
      </c>
      <c r="AH201" s="25">
        <f t="shared" si="161"/>
        <v>3.7291053997643076E-4</v>
      </c>
      <c r="AI201" s="25">
        <f t="shared" si="162"/>
        <v>-1.9272494479955643E-4</v>
      </c>
      <c r="AJ201" s="25">
        <f t="shared" si="163"/>
        <v>8.5748643683812424E-4</v>
      </c>
      <c r="AK201" s="25">
        <f t="shared" si="164"/>
        <v>3.8157565500621287E-3</v>
      </c>
      <c r="AL201" s="25">
        <f t="shared" si="165"/>
        <v>5.848477650674525E-3</v>
      </c>
      <c r="AM201" s="25">
        <f t="shared" si="166"/>
        <v>3.3630548139242057E-3</v>
      </c>
      <c r="AN201" s="25">
        <f t="shared" si="167"/>
        <v>2.1052827193784296E-4</v>
      </c>
      <c r="AO201" s="40">
        <f t="shared" si="190"/>
        <v>0.10498409331919431</v>
      </c>
      <c r="AP201" s="40">
        <f t="shared" si="191"/>
        <v>0.13668610816544061</v>
      </c>
      <c r="AQ201" s="25">
        <f t="shared" si="168"/>
        <v>-3.0651910643516916E-4</v>
      </c>
      <c r="AR201" s="25">
        <f t="shared" si="169"/>
        <v>1.0983623131487266E-3</v>
      </c>
      <c r="AS201" s="25">
        <f t="shared" si="170"/>
        <v>5.1246471351489627E-3</v>
      </c>
      <c r="AT201" s="28">
        <f t="shared" si="171"/>
        <v>0.75715800636267783</v>
      </c>
      <c r="AU201" s="28">
        <f t="shared" si="172"/>
        <v>0.92817679558013177</v>
      </c>
      <c r="AV201" s="40">
        <f t="shared" si="173"/>
        <v>0.95956454121307688</v>
      </c>
      <c r="AW201" s="25">
        <f t="shared" si="174"/>
        <v>5.1246471351489627E-3</v>
      </c>
      <c r="AX201" s="28">
        <f t="shared" si="175"/>
        <v>0.18403317781234776</v>
      </c>
      <c r="AY201" s="25">
        <f t="shared" si="176"/>
        <v>4.4313631285116829E-3</v>
      </c>
      <c r="AZ201" s="25">
        <f t="shared" si="177"/>
        <v>3.1218860719344696E-3</v>
      </c>
      <c r="BA201" s="25">
        <f t="shared" si="155"/>
        <v>0.78481311166136269</v>
      </c>
      <c r="BB201" s="25">
        <f t="shared" ref="BB201:BB264" si="196">AR200</f>
        <v>-1.6097185733667814E-5</v>
      </c>
      <c r="BC201" s="25">
        <f t="shared" si="156"/>
        <v>-3.9582859324484483E-4</v>
      </c>
      <c r="BD201" s="39">
        <f t="shared" si="192"/>
        <v>1</v>
      </c>
      <c r="BE201" t="str">
        <f t="shared" si="157"/>
        <v/>
      </c>
      <c r="BF201" t="str">
        <f t="shared" si="193"/>
        <v/>
      </c>
      <c r="BG201" t="str">
        <f t="shared" si="194"/>
        <v/>
      </c>
      <c r="BH201" t="str">
        <f t="shared" ref="BH201:BH264" si="197">IF(B201=4,IF(AV200&lt;0.6,IF(AQ201&gt;=0,IF(K201&lt;1018,2,1),0),IF(AV200&gt;0.85,IF(AQ201&lt;=0,-0.5,0),0)),"")</f>
        <v/>
      </c>
      <c r="BI201" t="str">
        <f t="shared" si="195"/>
        <v/>
      </c>
      <c r="BJ201" s="25" t="str">
        <f t="shared" si="178"/>
        <v/>
      </c>
      <c r="BK201" s="50" t="s">
        <v>211</v>
      </c>
    </row>
    <row r="202" spans="1:63">
      <c r="A202" s="1">
        <f>+A201+1</f>
        <v>42801</v>
      </c>
      <c r="B202" s="41">
        <f t="shared" ref="B202:B214" si="198">WEEKDAY(A202,2)</f>
        <v>2</v>
      </c>
      <c r="C202" s="49">
        <v>3232.83</v>
      </c>
      <c r="D202" s="49">
        <v>3231.97</v>
      </c>
      <c r="E202" s="49">
        <v>3234.91</v>
      </c>
      <c r="F202" s="49">
        <v>3235.23</v>
      </c>
      <c r="G202" s="49">
        <v>3231.74</v>
      </c>
      <c r="H202" s="49">
        <v>3236.77</v>
      </c>
      <c r="I202" s="49">
        <v>3226.87</v>
      </c>
      <c r="J202" s="49">
        <v>944</v>
      </c>
      <c r="K202" s="49">
        <v>1119</v>
      </c>
      <c r="L202" s="49">
        <v>3231.47</v>
      </c>
      <c r="M202" s="49">
        <v>3231.13</v>
      </c>
      <c r="N202" s="49">
        <v>3242.41</v>
      </c>
      <c r="O202" s="49">
        <v>3242.66</v>
      </c>
      <c r="P202" s="49">
        <v>3228.37</v>
      </c>
      <c r="Q202" s="49">
        <v>1459</v>
      </c>
      <c r="R202" s="49">
        <v>1320</v>
      </c>
      <c r="S202">
        <f t="shared" si="149"/>
        <v>3221.9083499999992</v>
      </c>
      <c r="T202" t="str">
        <f t="shared" si="179"/>
        <v>牛</v>
      </c>
      <c r="U202">
        <f t="shared" si="180"/>
        <v>3242.66</v>
      </c>
      <c r="V202">
        <f t="shared" si="181"/>
        <v>3226.87</v>
      </c>
      <c r="W202" s="40">
        <f t="shared" si="158"/>
        <v>4.8813534686918481E-3</v>
      </c>
      <c r="X202">
        <f t="shared" si="182"/>
        <v>1459</v>
      </c>
      <c r="Y202">
        <f t="shared" si="183"/>
        <v>1119</v>
      </c>
      <c r="Z202" s="25">
        <f t="shared" si="159"/>
        <v>4.8842654887513307E-3</v>
      </c>
      <c r="AA202" s="25">
        <f t="shared" si="184"/>
        <v>-3.1855555429756758E-4</v>
      </c>
      <c r="AB202" s="25">
        <f t="shared" si="185"/>
        <v>-7.7100170121168255E-5</v>
      </c>
      <c r="AC202" s="25">
        <f t="shared" si="186"/>
        <v>4.8042532985707034E-3</v>
      </c>
      <c r="AD202" s="25">
        <f t="shared" si="187"/>
        <v>3.0360660122489896E-3</v>
      </c>
      <c r="AE202" s="25">
        <f t="shared" si="188"/>
        <v>-1.845287456443028E-3</v>
      </c>
      <c r="AF202" s="25">
        <f t="shared" si="160"/>
        <v>2.9589658421277491E-3</v>
      </c>
      <c r="AG202" s="25">
        <f t="shared" si="189"/>
        <v>2.6404102878300464E-3</v>
      </c>
      <c r="AH202" s="25">
        <f t="shared" si="161"/>
        <v>-2.6605618273514757E-4</v>
      </c>
      <c r="AI202" s="25">
        <f t="shared" si="162"/>
        <v>6.4319223460050851E-4</v>
      </c>
      <c r="AJ202" s="25">
        <f t="shared" si="163"/>
        <v>7.4210817776732419E-4</v>
      </c>
      <c r="AK202" s="25">
        <f t="shared" si="164"/>
        <v>-3.3722274190849788E-4</v>
      </c>
      <c r="AL202" s="25">
        <f t="shared" si="165"/>
        <v>3.0632918113008894E-3</v>
      </c>
      <c r="AM202" s="25">
        <f t="shared" si="166"/>
        <v>4.4166147364377937E-3</v>
      </c>
      <c r="AN202" s="25">
        <f t="shared" si="167"/>
        <v>-8.3549815078535802E-5</v>
      </c>
      <c r="AO202" s="40">
        <f t="shared" si="190"/>
        <v>0.60202020202020012</v>
      </c>
      <c r="AP202" s="40">
        <f t="shared" si="191"/>
        <v>0.70606060606062349</v>
      </c>
      <c r="AQ202" s="25">
        <f t="shared" si="168"/>
        <v>-1.0522080905930101E-4</v>
      </c>
      <c r="AR202" s="25">
        <f t="shared" si="169"/>
        <v>3.3797383991148173E-3</v>
      </c>
      <c r="AS202" s="25">
        <f t="shared" si="170"/>
        <v>2.9589658421277491E-3</v>
      </c>
      <c r="AT202" s="28">
        <f t="shared" si="171"/>
        <v>0.49191919191917638</v>
      </c>
      <c r="AU202" s="28">
        <f t="shared" si="172"/>
        <v>0.98250524842547227</v>
      </c>
      <c r="AV202" s="40">
        <f t="shared" si="173"/>
        <v>0.98416719442685241</v>
      </c>
      <c r="AW202" s="25">
        <f t="shared" si="174"/>
        <v>2.9589658421277491E-3</v>
      </c>
      <c r="AX202" s="28">
        <f t="shared" si="175"/>
        <v>0.69284357188094237</v>
      </c>
      <c r="AY202" s="25">
        <f t="shared" si="176"/>
        <v>1.5080647145346699E-3</v>
      </c>
      <c r="AZ202" s="25">
        <f t="shared" si="177"/>
        <v>4.3395145663167158E-3</v>
      </c>
      <c r="BA202" s="25">
        <f t="shared" si="155"/>
        <v>0.95956454121307688</v>
      </c>
      <c r="BB202" s="25">
        <f t="shared" si="196"/>
        <v>1.0983623131487266E-3</v>
      </c>
      <c r="BC202" s="25">
        <f t="shared" si="156"/>
        <v>5.1246471351489627E-3</v>
      </c>
      <c r="BD202" s="39">
        <f t="shared" si="192"/>
        <v>0</v>
      </c>
      <c r="BE202">
        <f t="shared" si="157"/>
        <v>0</v>
      </c>
      <c r="BF202">
        <f t="shared" si="193"/>
        <v>0</v>
      </c>
      <c r="BG202" t="str">
        <f t="shared" si="194"/>
        <v/>
      </c>
      <c r="BH202" t="str">
        <f t="shared" si="197"/>
        <v/>
      </c>
      <c r="BI202" t="str">
        <f t="shared" si="195"/>
        <v/>
      </c>
      <c r="BJ202" s="25" t="str">
        <f t="shared" si="178"/>
        <v/>
      </c>
      <c r="BK202" s="50" t="s">
        <v>212</v>
      </c>
    </row>
    <row r="203" spans="1:63">
      <c r="A203" s="1">
        <f>+A202+1</f>
        <v>42802</v>
      </c>
      <c r="B203" s="41">
        <f t="shared" si="198"/>
        <v>3</v>
      </c>
      <c r="C203" s="62">
        <v>3239.7577000000001</v>
      </c>
      <c r="D203" s="62">
        <v>3239.4344000000001</v>
      </c>
      <c r="E203" s="62">
        <v>3238.5839000000001</v>
      </c>
      <c r="F203" s="62">
        <v>3238.8305</v>
      </c>
      <c r="G203" s="62">
        <v>3243.5799000000002</v>
      </c>
      <c r="H203" s="62">
        <v>3244.5713000000001</v>
      </c>
      <c r="I203" s="62">
        <v>3236.5340999999999</v>
      </c>
      <c r="J203" s="62">
        <v>958</v>
      </c>
      <c r="K203" s="62">
        <v>938</v>
      </c>
      <c r="L203" s="62">
        <v>3244.4839000000002</v>
      </c>
      <c r="M203" s="62">
        <v>3242.9614999999999</v>
      </c>
      <c r="N203" s="62">
        <v>3241.1835999999998</v>
      </c>
      <c r="O203" s="62">
        <v>3245.2312999999999</v>
      </c>
      <c r="P203" s="62">
        <v>3230.6579999999999</v>
      </c>
      <c r="Q203" s="62">
        <v>1301</v>
      </c>
      <c r="R203" s="62">
        <v>1418</v>
      </c>
      <c r="S203">
        <f t="shared" si="149"/>
        <v>3226.3462699999995</v>
      </c>
      <c r="T203" t="str">
        <f t="shared" si="179"/>
        <v>牛</v>
      </c>
      <c r="U203">
        <f t="shared" si="180"/>
        <v>3245.2312999999999</v>
      </c>
      <c r="V203">
        <f t="shared" si="181"/>
        <v>3230.6579999999999</v>
      </c>
      <c r="W203" s="40">
        <f t="shared" si="158"/>
        <v>4.500794848708729E-3</v>
      </c>
      <c r="X203">
        <f t="shared" si="182"/>
        <v>1301</v>
      </c>
      <c r="Y203">
        <f t="shared" si="183"/>
        <v>1418</v>
      </c>
      <c r="Z203" s="25">
        <f t="shared" si="159"/>
        <v>4.4982684970545847E-3</v>
      </c>
      <c r="AA203" s="25">
        <f t="shared" si="184"/>
        <v>-8.1833740525254727E-4</v>
      </c>
      <c r="AB203" s="25">
        <f t="shared" si="185"/>
        <v>-1.2480547691777104E-3</v>
      </c>
      <c r="AC203" s="25">
        <f t="shared" si="186"/>
        <v>3.2527400795309262E-3</v>
      </c>
      <c r="AD203" s="25">
        <f t="shared" si="187"/>
        <v>1.6880834492730681E-3</v>
      </c>
      <c r="AE203" s="25">
        <f t="shared" si="188"/>
        <v>-2.8127113994356428E-3</v>
      </c>
      <c r="AF203" s="25">
        <f t="shared" si="160"/>
        <v>4.40028680095308E-4</v>
      </c>
      <c r="AG203" s="25">
        <f t="shared" si="189"/>
        <v>-3.7830872515713415E-4</v>
      </c>
      <c r="AH203" s="25">
        <f t="shared" si="161"/>
        <v>-9.9796392907802476E-5</v>
      </c>
      <c r="AI203" s="25">
        <f t="shared" si="162"/>
        <v>-3.6237669617329385E-4</v>
      </c>
      <c r="AJ203" s="25">
        <f t="shared" si="163"/>
        <v>-2.8623520362990745E-4</v>
      </c>
      <c r="AK203" s="25">
        <f t="shared" si="164"/>
        <v>1.1790841935532201E-3</v>
      </c>
      <c r="AL203" s="25">
        <f t="shared" si="165"/>
        <v>2.4801954678848178E-3</v>
      </c>
      <c r="AM203" s="25">
        <f t="shared" si="166"/>
        <v>4.500794848708729E-3</v>
      </c>
      <c r="AN203" s="25">
        <f t="shared" si="167"/>
        <v>2.7866557226217237E-4</v>
      </c>
      <c r="AO203" s="40">
        <f t="shared" si="190"/>
        <v>0.40108495495946045</v>
      </c>
      <c r="AP203" s="40">
        <f t="shared" si="191"/>
        <v>0.73108794107398678</v>
      </c>
      <c r="AQ203" s="25">
        <f t="shared" si="168"/>
        <v>-4.6933729197815336E-4</v>
      </c>
      <c r="AR203" s="25">
        <f t="shared" si="169"/>
        <v>-1.0177210857198655E-3</v>
      </c>
      <c r="AS203" s="25">
        <f t="shared" si="170"/>
        <v>4.40028680095308E-4</v>
      </c>
      <c r="AT203" s="28">
        <f t="shared" si="171"/>
        <v>0.87664858408402691</v>
      </c>
      <c r="AU203" s="28">
        <f t="shared" si="172"/>
        <v>0.72225233818009149</v>
      </c>
      <c r="AV203" s="40">
        <f t="shared" si="173"/>
        <v>0.72225233818009149</v>
      </c>
      <c r="AW203" s="25">
        <f t="shared" si="174"/>
        <v>4.40028680095308E-4</v>
      </c>
      <c r="AX203" s="28">
        <f t="shared" si="175"/>
        <v>-0.2264620916333521</v>
      </c>
      <c r="AY203" s="25">
        <f t="shared" si="176"/>
        <v>2.1745922298729509E-3</v>
      </c>
      <c r="AZ203" s="25">
        <f t="shared" si="177"/>
        <v>3.2527400795309262E-3</v>
      </c>
      <c r="BA203" s="25">
        <f t="shared" si="155"/>
        <v>0.98416719442685241</v>
      </c>
      <c r="BB203" s="25">
        <f t="shared" si="196"/>
        <v>3.3797383991148173E-3</v>
      </c>
      <c r="BC203" s="25">
        <f t="shared" si="156"/>
        <v>2.9589658421277491E-3</v>
      </c>
      <c r="BD203" s="39">
        <f t="shared" si="192"/>
        <v>0</v>
      </c>
      <c r="BE203" t="str">
        <f t="shared" si="157"/>
        <v/>
      </c>
      <c r="BF203" t="str">
        <f t="shared" si="193"/>
        <v/>
      </c>
      <c r="BG203">
        <f t="shared" si="194"/>
        <v>0</v>
      </c>
      <c r="BH203" t="str">
        <f t="shared" si="197"/>
        <v/>
      </c>
      <c r="BI203" t="str">
        <f t="shared" si="195"/>
        <v/>
      </c>
      <c r="BJ203" s="25" t="str">
        <f t="shared" si="178"/>
        <v/>
      </c>
    </row>
    <row r="204" spans="1:63">
      <c r="A204" s="1">
        <f>+A203+1</f>
        <v>42803</v>
      </c>
      <c r="B204" s="41">
        <f t="shared" si="198"/>
        <v>4</v>
      </c>
      <c r="C204" s="64">
        <v>3230.9416000000001</v>
      </c>
      <c r="D204" s="64">
        <v>3230.0419000000002</v>
      </c>
      <c r="E204" s="64">
        <v>3226.5655000000002</v>
      </c>
      <c r="F204" s="64">
        <v>3225.8024</v>
      </c>
      <c r="G204" s="64">
        <v>3213.0989</v>
      </c>
      <c r="H204" s="64">
        <v>3233.7006999999999</v>
      </c>
      <c r="I204" s="64">
        <v>3205.5488</v>
      </c>
      <c r="J204" s="64">
        <v>930</v>
      </c>
      <c r="K204" s="64">
        <v>1101</v>
      </c>
      <c r="L204" s="64">
        <v>3211.6334999999999</v>
      </c>
      <c r="M204" s="64">
        <v>3211.9083000000001</v>
      </c>
      <c r="N204" s="64">
        <v>3216.5808000000002</v>
      </c>
      <c r="O204" s="64">
        <v>3217.5666999999999</v>
      </c>
      <c r="P204" s="64">
        <v>3205.8863000000001</v>
      </c>
      <c r="Q204" s="64">
        <v>1450</v>
      </c>
      <c r="R204" s="64">
        <v>1418</v>
      </c>
      <c r="S204">
        <f t="shared" si="149"/>
        <v>3230.0331399999991</v>
      </c>
      <c r="T204" t="str">
        <f t="shared" si="179"/>
        <v>牛</v>
      </c>
      <c r="U204">
        <f t="shared" si="180"/>
        <v>3233.7006999999999</v>
      </c>
      <c r="V204">
        <f t="shared" si="181"/>
        <v>3205.5488</v>
      </c>
      <c r="W204" s="40">
        <f t="shared" si="158"/>
        <v>8.7439007805002952E-3</v>
      </c>
      <c r="X204">
        <f t="shared" si="182"/>
        <v>930</v>
      </c>
      <c r="Y204">
        <f t="shared" si="183"/>
        <v>1101</v>
      </c>
      <c r="Z204" s="25">
        <f t="shared" si="159"/>
        <v>8.7132184623825576E-3</v>
      </c>
      <c r="AA204" s="25">
        <f t="shared" si="184"/>
        <v>-3.1649599576607525E-3</v>
      </c>
      <c r="AB204" s="25">
        <f t="shared" si="185"/>
        <v>-5.3082769178615366E-3</v>
      </c>
      <c r="AC204" s="25">
        <f t="shared" si="186"/>
        <v>3.4356238626388714E-3</v>
      </c>
      <c r="AD204" s="25">
        <f t="shared" si="187"/>
        <v>8.5359716423270566E-4</v>
      </c>
      <c r="AE204" s="25">
        <f t="shared" si="188"/>
        <v>-7.8903036162674897E-3</v>
      </c>
      <c r="AF204" s="25">
        <f t="shared" si="160"/>
        <v>-4.4546797536287736E-3</v>
      </c>
      <c r="AG204" s="25">
        <f t="shared" si="189"/>
        <v>-7.6196397112895118E-3</v>
      </c>
      <c r="AH204" s="25">
        <f t="shared" si="161"/>
        <v>-2.7850249294565708E-4</v>
      </c>
      <c r="AI204" s="25">
        <f t="shared" si="162"/>
        <v>-1.3553529565306466E-3</v>
      </c>
      <c r="AJ204" s="25">
        <f t="shared" si="163"/>
        <v>-1.5918862774399873E-3</v>
      </c>
      <c r="AK204" s="25">
        <f t="shared" si="164"/>
        <v>-5.537750918236984E-3</v>
      </c>
      <c r="AL204" s="25">
        <f t="shared" si="165"/>
        <v>8.7439007805002952E-3</v>
      </c>
      <c r="AM204" s="25">
        <f t="shared" si="166"/>
        <v>3.6368018491186784E-3</v>
      </c>
      <c r="AN204" s="25">
        <f t="shared" si="167"/>
        <v>-4.5617464951909264E-4</v>
      </c>
      <c r="AO204" s="40">
        <f t="shared" si="190"/>
        <v>0.90199240548596094</v>
      </c>
      <c r="AP204" s="40">
        <f t="shared" si="191"/>
        <v>1.265804439487211</v>
      </c>
      <c r="AQ204" s="25">
        <f t="shared" si="168"/>
        <v>8.5560274603686335E-5</v>
      </c>
      <c r="AR204" s="25">
        <f t="shared" si="169"/>
        <v>1.5392458141273997E-3</v>
      </c>
      <c r="AS204" s="25">
        <f t="shared" si="170"/>
        <v>-4.4546797536287736E-3</v>
      </c>
      <c r="AT204" s="28">
        <f t="shared" si="171"/>
        <v>0.26819148973959028</v>
      </c>
      <c r="AU204" s="28">
        <f t="shared" si="172"/>
        <v>0.91559364405331189</v>
      </c>
      <c r="AV204" s="40">
        <f t="shared" si="173"/>
        <v>0.39187408309919453</v>
      </c>
      <c r="AW204" s="25">
        <f t="shared" si="174"/>
        <v>-4.4546797536287736E-3</v>
      </c>
      <c r="AX204" s="28">
        <f t="shared" si="175"/>
        <v>0.17573591835720845</v>
      </c>
      <c r="AY204" s="25">
        <f t="shared" si="176"/>
        <v>2.3525526980305552E-3</v>
      </c>
      <c r="AZ204" s="25">
        <f t="shared" si="177"/>
        <v>3.3303432210826118E-3</v>
      </c>
      <c r="BA204" s="25">
        <f t="shared" si="155"/>
        <v>0.72225233818009149</v>
      </c>
      <c r="BB204" s="25">
        <f t="shared" si="196"/>
        <v>-1.0177210857198655E-3</v>
      </c>
      <c r="BC204" s="25">
        <f t="shared" si="156"/>
        <v>4.40028680095308E-4</v>
      </c>
      <c r="BD204" s="39">
        <f t="shared" si="192"/>
        <v>1</v>
      </c>
      <c r="BE204" t="str">
        <f t="shared" si="157"/>
        <v/>
      </c>
      <c r="BF204" t="str">
        <f t="shared" si="193"/>
        <v/>
      </c>
      <c r="BG204" t="str">
        <f t="shared" si="194"/>
        <v/>
      </c>
      <c r="BH204">
        <f t="shared" si="197"/>
        <v>0</v>
      </c>
      <c r="BI204" t="str">
        <f t="shared" si="195"/>
        <v/>
      </c>
      <c r="BJ204" s="25" t="str">
        <f t="shared" si="178"/>
        <v/>
      </c>
    </row>
    <row r="205" spans="1:63">
      <c r="A205" s="1">
        <f>+A204+1</f>
        <v>42804</v>
      </c>
      <c r="B205" s="41">
        <f t="shared" si="198"/>
        <v>5</v>
      </c>
      <c r="C205" s="64">
        <v>3214.7685999999999</v>
      </c>
      <c r="D205" s="64">
        <v>3215.8507</v>
      </c>
      <c r="E205" s="64">
        <v>3218.1154000000001</v>
      </c>
      <c r="F205" s="64">
        <v>3219.6264999999999</v>
      </c>
      <c r="G205" s="64">
        <v>3216.5810999999999</v>
      </c>
      <c r="H205" s="64">
        <v>3221.9443000000001</v>
      </c>
      <c r="I205" s="64">
        <v>3211.6266999999998</v>
      </c>
      <c r="J205" s="64">
        <v>943</v>
      </c>
      <c r="K205" s="64">
        <v>1016</v>
      </c>
      <c r="L205" s="64">
        <v>3217.1583000000001</v>
      </c>
      <c r="M205" s="64">
        <v>3215.8413</v>
      </c>
      <c r="N205" s="64">
        <v>3212.4276</v>
      </c>
      <c r="O205" s="64">
        <v>3219.2067999999999</v>
      </c>
      <c r="P205" s="64">
        <v>3208.5803000000001</v>
      </c>
      <c r="Q205" s="64">
        <v>1344</v>
      </c>
      <c r="R205" s="64">
        <v>1429</v>
      </c>
      <c r="S205">
        <f t="shared" si="149"/>
        <v>3231.7036799999996</v>
      </c>
      <c r="T205" t="str">
        <f t="shared" si="179"/>
        <v>熊</v>
      </c>
      <c r="U205">
        <f t="shared" si="180"/>
        <v>3221.9443000000001</v>
      </c>
      <c r="V205">
        <f t="shared" si="181"/>
        <v>3208.5803000000001</v>
      </c>
      <c r="W205" s="40">
        <f t="shared" si="158"/>
        <v>4.1564320396561532E-3</v>
      </c>
      <c r="X205">
        <f t="shared" si="182"/>
        <v>943</v>
      </c>
      <c r="Y205">
        <f t="shared" si="183"/>
        <v>1429</v>
      </c>
      <c r="Z205" s="25">
        <f t="shared" si="159"/>
        <v>4.1570643684898604E-3</v>
      </c>
      <c r="AA205" s="25">
        <f t="shared" si="184"/>
        <v>-5.6355204335873819E-4</v>
      </c>
      <c r="AB205" s="25">
        <f t="shared" si="185"/>
        <v>-2.9580842038264797E-3</v>
      </c>
      <c r="AC205" s="25">
        <f t="shared" si="186"/>
        <v>1.1983478358297203E-3</v>
      </c>
      <c r="AD205" s="25">
        <f t="shared" si="187"/>
        <v>2.2296172236140567E-3</v>
      </c>
      <c r="AE205" s="25">
        <f t="shared" si="188"/>
        <v>-1.9268148160422867E-3</v>
      </c>
      <c r="AF205" s="25">
        <f t="shared" si="160"/>
        <v>-7.2846698021252919E-4</v>
      </c>
      <c r="AG205" s="25">
        <f t="shared" si="189"/>
        <v>-1.2920190235711428E-3</v>
      </c>
      <c r="AH205" s="25">
        <f t="shared" si="161"/>
        <v>3.3654612712449649E-4</v>
      </c>
      <c r="AI205" s="25">
        <f t="shared" si="162"/>
        <v>1.0405287276950659E-3</v>
      </c>
      <c r="AJ205" s="25">
        <f t="shared" si="163"/>
        <v>1.5099790570881982E-3</v>
      </c>
      <c r="AK205" s="25">
        <f t="shared" si="164"/>
        <v>5.6364531009255752E-4</v>
      </c>
      <c r="AL205" s="25">
        <f t="shared" si="165"/>
        <v>3.2074282992367049E-3</v>
      </c>
      <c r="AM205" s="25">
        <f t="shared" si="166"/>
        <v>3.3064286404744596E-3</v>
      </c>
      <c r="AN205" s="25">
        <f t="shared" si="167"/>
        <v>1.7942908957386197E-4</v>
      </c>
      <c r="AO205" s="40">
        <f t="shared" si="190"/>
        <v>0.30451849267271291</v>
      </c>
      <c r="AP205" s="40">
        <f t="shared" si="191"/>
        <v>0.48016011475539183</v>
      </c>
      <c r="AQ205" s="25">
        <f t="shared" si="168"/>
        <v>-4.0945129808487327E-4</v>
      </c>
      <c r="AR205" s="25">
        <f t="shared" si="169"/>
        <v>-1.4715413798790308E-3</v>
      </c>
      <c r="AS205" s="25">
        <f t="shared" si="170"/>
        <v>-7.2846698021252919E-4</v>
      </c>
      <c r="AT205" s="28">
        <f t="shared" si="171"/>
        <v>0.48018919128478799</v>
      </c>
      <c r="AU205" s="28">
        <f t="shared" si="172"/>
        <v>0.36204771091139687</v>
      </c>
      <c r="AV205" s="40">
        <f t="shared" si="173"/>
        <v>0.28788536366356593</v>
      </c>
      <c r="AW205" s="25">
        <f t="shared" si="174"/>
        <v>-7.2846698021252919E-4</v>
      </c>
      <c r="AX205" s="28">
        <f t="shared" si="175"/>
        <v>-0.35398832684825338</v>
      </c>
      <c r="AY205" s="25">
        <f t="shared" si="176"/>
        <v>1.5414563857153239E-3</v>
      </c>
      <c r="AZ205" s="25">
        <f t="shared" si="177"/>
        <v>1.1983478358297203E-3</v>
      </c>
      <c r="BA205" s="25">
        <f t="shared" si="155"/>
        <v>0.39187408309919453</v>
      </c>
      <c r="BB205" s="25">
        <f t="shared" si="196"/>
        <v>1.5392458141273997E-3</v>
      </c>
      <c r="BC205" s="25">
        <f t="shared" si="156"/>
        <v>-4.4546797536287736E-3</v>
      </c>
      <c r="BD205" s="39">
        <f t="shared" si="192"/>
        <v>0</v>
      </c>
      <c r="BE205" t="str">
        <f t="shared" si="157"/>
        <v/>
      </c>
      <c r="BF205" t="str">
        <f t="shared" si="193"/>
        <v/>
      </c>
      <c r="BG205" t="str">
        <f t="shared" si="194"/>
        <v/>
      </c>
      <c r="BH205" t="str">
        <f t="shared" si="197"/>
        <v/>
      </c>
      <c r="BI205">
        <f t="shared" si="195"/>
        <v>1</v>
      </c>
      <c r="BJ205" s="25">
        <f t="shared" si="178"/>
        <v>-1.4715413798790308E-3</v>
      </c>
    </row>
    <row r="206" spans="1:63">
      <c r="A206" s="1">
        <v>42807</v>
      </c>
      <c r="B206" s="41">
        <f t="shared" si="198"/>
        <v>1</v>
      </c>
      <c r="C206" s="64">
        <v>3207.1464000000001</v>
      </c>
      <c r="D206" s="64">
        <v>3206.8425000000002</v>
      </c>
      <c r="E206" s="64">
        <v>3203.7483999999999</v>
      </c>
      <c r="F206" s="64">
        <v>3200.0214000000001</v>
      </c>
      <c r="G206" s="64">
        <v>3226.5092</v>
      </c>
      <c r="H206" s="64">
        <v>3226.9486999999999</v>
      </c>
      <c r="I206" s="64">
        <v>3193.1565000000001</v>
      </c>
      <c r="J206" s="64">
        <v>1129</v>
      </c>
      <c r="K206" s="64">
        <v>945</v>
      </c>
      <c r="L206" s="64">
        <v>3226.9405999999999</v>
      </c>
      <c r="M206" s="64">
        <v>3225.1354999999999</v>
      </c>
      <c r="N206" s="64">
        <v>3237.0228000000002</v>
      </c>
      <c r="O206" s="64">
        <v>3237.0428000000002</v>
      </c>
      <c r="P206" s="64">
        <v>3223.6199000000001</v>
      </c>
      <c r="Q206" s="64">
        <v>1500</v>
      </c>
      <c r="R206" s="64">
        <v>1315</v>
      </c>
      <c r="S206">
        <f t="shared" si="149"/>
        <v>3232.4900599999996</v>
      </c>
      <c r="T206" t="str">
        <f t="shared" si="179"/>
        <v>熊</v>
      </c>
      <c r="U206">
        <f t="shared" si="180"/>
        <v>3237.0428000000002</v>
      </c>
      <c r="V206">
        <f t="shared" si="181"/>
        <v>3193.1565000000001</v>
      </c>
      <c r="W206" s="40">
        <f t="shared" si="158"/>
        <v>1.3650270977458998E-2</v>
      </c>
      <c r="X206">
        <f t="shared" si="182"/>
        <v>1500</v>
      </c>
      <c r="Y206">
        <f t="shared" si="183"/>
        <v>945</v>
      </c>
      <c r="Z206" s="25">
        <f t="shared" si="159"/>
        <v>1.368390915986876E-2</v>
      </c>
      <c r="AA206" s="25">
        <f t="shared" si="184"/>
        <v>-1.6453431929963815E-3</v>
      </c>
      <c r="AB206" s="25">
        <f t="shared" si="185"/>
        <v>-6.1784977897566246E-6</v>
      </c>
      <c r="AC206" s="25">
        <f t="shared" si="186"/>
        <v>1.3644092479669162E-2</v>
      </c>
      <c r="AD206" s="25">
        <f t="shared" si="187"/>
        <v>9.278627166542151E-3</v>
      </c>
      <c r="AE206" s="25">
        <f t="shared" si="188"/>
        <v>-4.3716438109168143E-3</v>
      </c>
      <c r="AF206" s="25">
        <f t="shared" si="160"/>
        <v>9.2724486687524414E-3</v>
      </c>
      <c r="AG206" s="25">
        <f t="shared" si="189"/>
        <v>7.6271054757558673E-3</v>
      </c>
      <c r="AH206" s="25">
        <f t="shared" si="161"/>
        <v>-9.4761623372086138E-5</v>
      </c>
      <c r="AI206" s="25">
        <f t="shared" si="162"/>
        <v>-1.0600705281293013E-3</v>
      </c>
      <c r="AJ206" s="25">
        <f t="shared" si="163"/>
        <v>-2.2240725260803014E-3</v>
      </c>
      <c r="AK206" s="25">
        <f t="shared" si="164"/>
        <v>6.0192399672439733E-3</v>
      </c>
      <c r="AL206" s="25">
        <f t="shared" si="165"/>
        <v>1.0527089826914615E-2</v>
      </c>
      <c r="AM206" s="25">
        <f t="shared" si="166"/>
        <v>4.1552763042929106E-3</v>
      </c>
      <c r="AN206" s="25">
        <f t="shared" si="167"/>
        <v>1.3369593442641333E-4</v>
      </c>
      <c r="AO206" s="40">
        <f t="shared" si="190"/>
        <v>0.41399790484194843</v>
      </c>
      <c r="AP206" s="40">
        <f t="shared" si="191"/>
        <v>0.57028249122578611</v>
      </c>
      <c r="AQ206" s="25">
        <f t="shared" si="168"/>
        <v>-5.5954084208527236E-4</v>
      </c>
      <c r="AR206" s="25">
        <f t="shared" si="169"/>
        <v>3.119512767082088E-3</v>
      </c>
      <c r="AS206" s="25">
        <f t="shared" si="170"/>
        <v>9.2724486687524414E-3</v>
      </c>
      <c r="AT206" s="28">
        <f t="shared" si="171"/>
        <v>0.98699404004474545</v>
      </c>
      <c r="AU206" s="28">
        <f t="shared" si="172"/>
        <v>0.99851000901444686</v>
      </c>
      <c r="AV206" s="40">
        <f t="shared" si="173"/>
        <v>0.99954427691557546</v>
      </c>
      <c r="AW206" s="25">
        <f t="shared" si="174"/>
        <v>9.2724486687524414E-3</v>
      </c>
      <c r="AX206" s="28">
        <f t="shared" si="175"/>
        <v>0.22973456408948253</v>
      </c>
      <c r="AY206" s="25">
        <f t="shared" si="176"/>
        <v>1.0390883778160696E-2</v>
      </c>
      <c r="AZ206" s="25">
        <f t="shared" si="177"/>
        <v>4.1490978065031785E-3</v>
      </c>
      <c r="BA206" s="25">
        <f t="shared" si="155"/>
        <v>0.28788536366356593</v>
      </c>
      <c r="BB206" s="25">
        <f t="shared" si="196"/>
        <v>-1.4715413798790308E-3</v>
      </c>
      <c r="BC206" s="25">
        <f t="shared" si="156"/>
        <v>-7.2846698021252919E-4</v>
      </c>
      <c r="BD206" s="39">
        <f t="shared" si="192"/>
        <v>1</v>
      </c>
      <c r="BE206" t="str">
        <f t="shared" si="157"/>
        <v/>
      </c>
      <c r="BF206" t="str">
        <f t="shared" si="193"/>
        <v/>
      </c>
      <c r="BG206" t="str">
        <f t="shared" si="194"/>
        <v/>
      </c>
      <c r="BH206" t="str">
        <f t="shared" si="197"/>
        <v/>
      </c>
      <c r="BI206" t="str">
        <f t="shared" si="195"/>
        <v/>
      </c>
      <c r="BJ206" s="25" t="str">
        <f t="shared" si="178"/>
        <v/>
      </c>
    </row>
    <row r="207" spans="1:63">
      <c r="A207" s="1">
        <v>42808</v>
      </c>
      <c r="B207" s="41">
        <f t="shared" si="198"/>
        <v>2</v>
      </c>
      <c r="C207" s="64">
        <v>3235.0154000000002</v>
      </c>
      <c r="D207" s="64">
        <v>3235.2644</v>
      </c>
      <c r="E207" s="64">
        <v>3239.2676999999999</v>
      </c>
      <c r="F207" s="64">
        <v>3242.4191999999998</v>
      </c>
      <c r="G207" s="64">
        <v>3240.8924999999999</v>
      </c>
      <c r="H207" s="64">
        <v>3246.0938999999998</v>
      </c>
      <c r="I207" s="64">
        <v>3234.6795000000002</v>
      </c>
      <c r="J207" s="64">
        <v>1046</v>
      </c>
      <c r="K207" s="64">
        <v>931</v>
      </c>
      <c r="L207" s="64">
        <v>3241.2948999999999</v>
      </c>
      <c r="M207" s="64">
        <v>3240.7914999999998</v>
      </c>
      <c r="N207" s="64">
        <v>3238.6205</v>
      </c>
      <c r="O207" s="64">
        <v>3241.9263999999998</v>
      </c>
      <c r="P207" s="64">
        <v>3231.6268</v>
      </c>
      <c r="Q207" s="64">
        <v>1354</v>
      </c>
      <c r="R207" s="64">
        <v>1432</v>
      </c>
      <c r="S207">
        <f t="shared" si="149"/>
        <v>3233.4996999999994</v>
      </c>
      <c r="T207" t="str">
        <f t="shared" si="179"/>
        <v>牛</v>
      </c>
      <c r="U207">
        <f t="shared" si="180"/>
        <v>3246.0938999999998</v>
      </c>
      <c r="V207">
        <f t="shared" si="181"/>
        <v>3231.6268</v>
      </c>
      <c r="W207" s="40">
        <f t="shared" si="158"/>
        <v>4.466732890659731E-3</v>
      </c>
      <c r="X207">
        <f t="shared" si="182"/>
        <v>1046</v>
      </c>
      <c r="Y207">
        <f t="shared" si="183"/>
        <v>1432</v>
      </c>
      <c r="Z207" s="25">
        <f t="shared" si="159"/>
        <v>4.4720343526030342E-3</v>
      </c>
      <c r="AA207" s="25">
        <f t="shared" si="184"/>
        <v>-6.203301038526809E-4</v>
      </c>
      <c r="AB207" s="25">
        <f t="shared" si="185"/>
        <v>-2.3049290524373499E-3</v>
      </c>
      <c r="AC207" s="25">
        <f t="shared" si="186"/>
        <v>2.1618038382223907E-3</v>
      </c>
      <c r="AD207" s="25">
        <f t="shared" si="187"/>
        <v>3.4187082109711068E-3</v>
      </c>
      <c r="AE207" s="25">
        <f t="shared" si="188"/>
        <v>-1.0480246796885108E-3</v>
      </c>
      <c r="AF207" s="25">
        <f t="shared" si="160"/>
        <v>1.1137791585338484E-3</v>
      </c>
      <c r="AG207" s="25">
        <f t="shared" si="189"/>
        <v>4.9344905468127781E-4</v>
      </c>
      <c r="AH207" s="25">
        <f t="shared" si="161"/>
        <v>7.6967305223009312E-5</v>
      </c>
      <c r="AI207" s="25">
        <f t="shared" si="162"/>
        <v>1.3135973653851331E-3</v>
      </c>
      <c r="AJ207" s="25">
        <f t="shared" si="163"/>
        <v>2.2860294797300194E-3</v>
      </c>
      <c r="AK207" s="25">
        <f t="shared" si="164"/>
        <v>1.815066459945175E-3</v>
      </c>
      <c r="AL207" s="25">
        <f t="shared" si="165"/>
        <v>3.5225461833928531E-3</v>
      </c>
      <c r="AM207" s="25">
        <f t="shared" si="166"/>
        <v>3.1820573253976427E-3</v>
      </c>
      <c r="AN207" s="25">
        <f t="shared" si="167"/>
        <v>1.2415562083780478E-4</v>
      </c>
      <c r="AO207" s="40">
        <f t="shared" si="190"/>
        <v>2.942774039809783E-2</v>
      </c>
      <c r="AP207" s="40">
        <f t="shared" si="191"/>
        <v>0.20529331370900522</v>
      </c>
      <c r="AQ207" s="25">
        <f t="shared" si="168"/>
        <v>-1.5532036136146034E-4</v>
      </c>
      <c r="AR207" s="25">
        <f t="shared" si="169"/>
        <v>-8.2544292224905286E-4</v>
      </c>
      <c r="AS207" s="25">
        <f t="shared" si="170"/>
        <v>1.1137791585338484E-3</v>
      </c>
      <c r="AT207" s="28">
        <f t="shared" si="171"/>
        <v>0.54431244743481244</v>
      </c>
      <c r="AU207" s="28">
        <f t="shared" si="172"/>
        <v>0.6790263699561252</v>
      </c>
      <c r="AV207" s="40">
        <f t="shared" si="173"/>
        <v>0.48342100351833223</v>
      </c>
      <c r="AW207" s="25">
        <f t="shared" si="174"/>
        <v>1.1137791585338484E-3</v>
      </c>
      <c r="AX207" s="28">
        <f t="shared" si="175"/>
        <v>-0.18486082214126578</v>
      </c>
      <c r="AY207" s="25">
        <f t="shared" si="176"/>
        <v>1.9189044323670455E-3</v>
      </c>
      <c r="AZ207" s="25">
        <f t="shared" si="177"/>
        <v>2.1618038382223907E-3</v>
      </c>
      <c r="BA207" s="25">
        <f t="shared" ref="BA207:BA238" si="199">AV206</f>
        <v>0.99954427691557546</v>
      </c>
      <c r="BB207" s="25">
        <f t="shared" si="196"/>
        <v>3.119512767082088E-3</v>
      </c>
      <c r="BC207" s="25">
        <f t="shared" ref="BC207:BC238" si="200">AS206</f>
        <v>9.2724486687524414E-3</v>
      </c>
      <c r="BD207" s="39">
        <f t="shared" si="192"/>
        <v>0</v>
      </c>
      <c r="BE207">
        <f t="shared" si="157"/>
        <v>0</v>
      </c>
      <c r="BF207">
        <f t="shared" si="193"/>
        <v>0</v>
      </c>
      <c r="BG207" t="str">
        <f t="shared" si="194"/>
        <v/>
      </c>
      <c r="BH207" t="str">
        <f t="shared" si="197"/>
        <v/>
      </c>
      <c r="BI207" t="str">
        <f t="shared" si="195"/>
        <v/>
      </c>
      <c r="BJ207" s="25" t="str">
        <f t="shared" si="178"/>
        <v/>
      </c>
    </row>
    <row r="208" spans="1:63">
      <c r="A208" s="1">
        <v>42809</v>
      </c>
      <c r="B208" s="41">
        <f t="shared" si="198"/>
        <v>3</v>
      </c>
      <c r="C208" s="64">
        <v>3233.45</v>
      </c>
      <c r="D208" s="64">
        <v>3232.26</v>
      </c>
      <c r="E208" s="64">
        <v>3233.75</v>
      </c>
      <c r="F208" s="64">
        <v>3233.16</v>
      </c>
      <c r="G208" s="64">
        <v>3241.52</v>
      </c>
      <c r="H208" s="64">
        <v>3243.56</v>
      </c>
      <c r="I208" s="64">
        <v>3227.74</v>
      </c>
      <c r="J208" s="64">
        <v>1118</v>
      </c>
      <c r="K208" s="64">
        <v>945</v>
      </c>
      <c r="L208" s="64">
        <v>3241.78</v>
      </c>
      <c r="M208" s="64">
        <v>3240.61</v>
      </c>
      <c r="N208" s="64">
        <v>3241.76</v>
      </c>
      <c r="O208" s="64">
        <v>3242.84</v>
      </c>
      <c r="P208" s="64">
        <v>3233.06</v>
      </c>
      <c r="Q208" s="64">
        <v>1303</v>
      </c>
      <c r="R208" s="64">
        <v>1336</v>
      </c>
      <c r="S208">
        <f t="shared" si="149"/>
        <v>3234.5347250000004</v>
      </c>
      <c r="T208" t="str">
        <f t="shared" si="179"/>
        <v>牛</v>
      </c>
      <c r="U208">
        <f t="shared" si="180"/>
        <v>3243.56</v>
      </c>
      <c r="V208">
        <f t="shared" si="181"/>
        <v>3227.74</v>
      </c>
      <c r="W208" s="40">
        <f t="shared" si="158"/>
        <v>4.8892901008927396E-3</v>
      </c>
      <c r="X208">
        <f t="shared" si="182"/>
        <v>1118</v>
      </c>
      <c r="Y208">
        <f t="shared" si="183"/>
        <v>945</v>
      </c>
      <c r="Z208" s="25">
        <f t="shared" si="159"/>
        <v>4.8926069677898733E-3</v>
      </c>
      <c r="AA208" s="25">
        <f t="shared" si="184"/>
        <v>-1.5977888683361692E-3</v>
      </c>
      <c r="AB208" s="25">
        <f t="shared" si="185"/>
        <v>-5.5509983970575608E-4</v>
      </c>
      <c r="AC208" s="25">
        <f t="shared" si="186"/>
        <v>4.3341902611870433E-3</v>
      </c>
      <c r="AD208" s="25">
        <f t="shared" si="187"/>
        <v>3.1218133709125166E-3</v>
      </c>
      <c r="AE208" s="25">
        <f t="shared" si="188"/>
        <v>-1.7674767299803488E-3</v>
      </c>
      <c r="AF208" s="25">
        <f t="shared" si="160"/>
        <v>2.5667135312068324E-3</v>
      </c>
      <c r="AG208" s="25">
        <f t="shared" si="189"/>
        <v>9.689246628705265E-4</v>
      </c>
      <c r="AH208" s="25">
        <f t="shared" si="161"/>
        <v>-3.6809569666315374E-4</v>
      </c>
      <c r="AI208" s="25">
        <f t="shared" si="162"/>
        <v>9.2775853604492271E-5</v>
      </c>
      <c r="AJ208" s="25">
        <f t="shared" si="163"/>
        <v>-8.969150766610866E-5</v>
      </c>
      <c r="AK208" s="25">
        <f t="shared" si="164"/>
        <v>2.4926769324142414E-3</v>
      </c>
      <c r="AL208" s="25">
        <f t="shared" si="165"/>
        <v>4.8892901008927396E-3</v>
      </c>
      <c r="AM208" s="25">
        <f t="shared" si="166"/>
        <v>3.0204318890813286E-3</v>
      </c>
      <c r="AN208" s="25">
        <f t="shared" si="167"/>
        <v>8.0206067940675666E-5</v>
      </c>
      <c r="AO208" s="40">
        <f t="shared" si="190"/>
        <v>0.36093552465233736</v>
      </c>
      <c r="AP208" s="40">
        <f t="shared" si="191"/>
        <v>0.68776864728192788</v>
      </c>
      <c r="AQ208" s="25">
        <f t="shared" si="168"/>
        <v>-3.6097797655030558E-4</v>
      </c>
      <c r="AR208" s="25">
        <f t="shared" si="169"/>
        <v>-6.1694691480241661E-6</v>
      </c>
      <c r="AS208" s="25">
        <f t="shared" si="170"/>
        <v>2.5667135312068324E-3</v>
      </c>
      <c r="AT208" s="28">
        <f t="shared" si="171"/>
        <v>0.87104930467762687</v>
      </c>
      <c r="AU208" s="28">
        <f t="shared" si="172"/>
        <v>0.88957055214724901</v>
      </c>
      <c r="AV208" s="40">
        <f t="shared" si="173"/>
        <v>0.88621997471556835</v>
      </c>
      <c r="AW208" s="25">
        <f t="shared" si="174"/>
        <v>2.5667135312068324E-3</v>
      </c>
      <c r="AX208" s="28">
        <f t="shared" si="175"/>
        <v>-1.2642225031593934E-3</v>
      </c>
      <c r="AY208" s="25">
        <f t="shared" si="176"/>
        <v>4.2601536623945403E-3</v>
      </c>
      <c r="AZ208" s="25">
        <f t="shared" si="177"/>
        <v>2.6873350103269297E-3</v>
      </c>
      <c r="BA208" s="25">
        <f t="shared" si="199"/>
        <v>0.48342100351833223</v>
      </c>
      <c r="BB208" s="25">
        <f t="shared" si="196"/>
        <v>-8.2544292224905286E-4</v>
      </c>
      <c r="BC208" s="25">
        <f t="shared" si="200"/>
        <v>1.1137791585338484E-3</v>
      </c>
      <c r="BD208" s="39">
        <f t="shared" si="192"/>
        <v>1</v>
      </c>
      <c r="BE208" t="str">
        <f t="shared" si="157"/>
        <v/>
      </c>
      <c r="BF208" t="str">
        <f t="shared" si="193"/>
        <v/>
      </c>
      <c r="BG208">
        <f t="shared" si="194"/>
        <v>0.5</v>
      </c>
      <c r="BH208" t="str">
        <f t="shared" si="197"/>
        <v/>
      </c>
      <c r="BI208" t="str">
        <f t="shared" si="195"/>
        <v/>
      </c>
      <c r="BJ208" s="25">
        <f t="shared" si="178"/>
        <v>-3.0847345740120831E-6</v>
      </c>
    </row>
    <row r="209" spans="1:63">
      <c r="A209" s="1">
        <v>42810</v>
      </c>
      <c r="B209" s="41">
        <f t="shared" si="198"/>
        <v>4</v>
      </c>
      <c r="C209" s="64">
        <v>3253.4501</v>
      </c>
      <c r="D209" s="64">
        <v>3255.1612</v>
      </c>
      <c r="E209" s="64">
        <v>3259.1979000000001</v>
      </c>
      <c r="F209" s="64">
        <v>3263.6039000000001</v>
      </c>
      <c r="G209" s="64">
        <v>3263.0517</v>
      </c>
      <c r="H209" s="64">
        <v>3267.2854000000002</v>
      </c>
      <c r="I209" s="64">
        <v>3247.1628000000001</v>
      </c>
      <c r="J209" s="64">
        <v>947</v>
      </c>
      <c r="K209" s="64">
        <v>930</v>
      </c>
      <c r="L209" s="64">
        <v>3265.0990999999999</v>
      </c>
      <c r="M209" s="64">
        <v>3264.2988999999998</v>
      </c>
      <c r="N209" s="64">
        <v>3269.5410000000002</v>
      </c>
      <c r="O209" s="64">
        <v>3269.5644000000002</v>
      </c>
      <c r="P209" s="64">
        <v>3261.7936</v>
      </c>
      <c r="Q209" s="64">
        <v>1500</v>
      </c>
      <c r="R209" s="64">
        <v>1347</v>
      </c>
      <c r="S209">
        <f t="shared" si="149"/>
        <v>3235.9737250000007</v>
      </c>
      <c r="T209" t="str">
        <f t="shared" si="179"/>
        <v>牛</v>
      </c>
      <c r="U209">
        <f t="shared" si="180"/>
        <v>3269.5644000000002</v>
      </c>
      <c r="V209">
        <f t="shared" si="181"/>
        <v>3247.1628000000001</v>
      </c>
      <c r="W209" s="40">
        <f t="shared" si="158"/>
        <v>6.87513457333411E-3</v>
      </c>
      <c r="X209">
        <f t="shared" si="182"/>
        <v>1500</v>
      </c>
      <c r="Y209">
        <f t="shared" si="183"/>
        <v>930</v>
      </c>
      <c r="Z209" s="25">
        <f t="shared" si="159"/>
        <v>6.8854905750668017E-3</v>
      </c>
      <c r="AA209" s="25">
        <f t="shared" si="184"/>
        <v>3.599610310549361E-3</v>
      </c>
      <c r="AB209" s="25">
        <f t="shared" si="185"/>
        <v>-7.1569422936993011E-6</v>
      </c>
      <c r="AC209" s="25">
        <f t="shared" si="186"/>
        <v>6.8679776310405184E-3</v>
      </c>
      <c r="AD209" s="25">
        <f t="shared" si="187"/>
        <v>4.9407625203597896E-3</v>
      </c>
      <c r="AE209" s="25">
        <f t="shared" si="188"/>
        <v>-1.9343720529743258E-3</v>
      </c>
      <c r="AF209" s="25">
        <f t="shared" si="160"/>
        <v>4.9336055780660774E-3</v>
      </c>
      <c r="AG209" s="25">
        <f t="shared" si="189"/>
        <v>8.5332158886154176E-3</v>
      </c>
      <c r="AH209" s="25">
        <f t="shared" si="161"/>
        <v>5.2579573753967291E-4</v>
      </c>
      <c r="AI209" s="25">
        <f t="shared" si="162"/>
        <v>1.7651196540465332E-3</v>
      </c>
      <c r="AJ209" s="25">
        <f t="shared" si="163"/>
        <v>3.1160730649277884E-3</v>
      </c>
      <c r="AK209" s="25">
        <f t="shared" si="164"/>
        <v>2.9468592944578748E-3</v>
      </c>
      <c r="AL209" s="25">
        <f t="shared" si="165"/>
        <v>6.1778567829415161E-3</v>
      </c>
      <c r="AM209" s="25">
        <f t="shared" si="166"/>
        <v>2.3795368946699321E-3</v>
      </c>
      <c r="AN209" s="25">
        <f t="shared" si="167"/>
        <v>6.272526875844151E-4</v>
      </c>
      <c r="AO209" s="40">
        <f t="shared" si="190"/>
        <v>0.31244968344050533</v>
      </c>
      <c r="AP209" s="40">
        <f t="shared" si="191"/>
        <v>-0.26849413097710051</v>
      </c>
      <c r="AQ209" s="25">
        <f t="shared" si="168"/>
        <v>-2.451068242451155E-4</v>
      </c>
      <c r="AR209" s="25">
        <f t="shared" si="169"/>
        <v>1.3594935960238612E-3</v>
      </c>
      <c r="AS209" s="25">
        <f t="shared" si="170"/>
        <v>4.9336055780660774E-3</v>
      </c>
      <c r="AT209" s="28">
        <f t="shared" si="171"/>
        <v>0.78960472304770779</v>
      </c>
      <c r="AU209" s="28">
        <f t="shared" si="172"/>
        <v>0.99698872702938734</v>
      </c>
      <c r="AV209" s="40">
        <f t="shared" si="173"/>
        <v>0.998955431754873</v>
      </c>
      <c r="AW209" s="25">
        <f t="shared" si="174"/>
        <v>4.9336055780660774E-3</v>
      </c>
      <c r="AX209" s="28">
        <f t="shared" si="175"/>
        <v>0.19828494393258655</v>
      </c>
      <c r="AY209" s="25">
        <f t="shared" si="176"/>
        <v>4.8812313474322537E-3</v>
      </c>
      <c r="AZ209" s="25">
        <f t="shared" si="177"/>
        <v>2.3723799523762508E-3</v>
      </c>
      <c r="BA209" s="25">
        <f t="shared" si="199"/>
        <v>0.88621997471556835</v>
      </c>
      <c r="BB209" s="25">
        <f t="shared" si="196"/>
        <v>-6.1694691480241661E-6</v>
      </c>
      <c r="BC209" s="25">
        <f t="shared" si="200"/>
        <v>2.5667135312068324E-3</v>
      </c>
      <c r="BD209" s="39">
        <f t="shared" si="192"/>
        <v>1</v>
      </c>
      <c r="BE209" t="str">
        <f t="shared" si="157"/>
        <v/>
      </c>
      <c r="BF209" t="str">
        <f t="shared" si="193"/>
        <v/>
      </c>
      <c r="BG209" t="str">
        <f t="shared" si="194"/>
        <v/>
      </c>
      <c r="BH209">
        <f t="shared" si="197"/>
        <v>-0.5</v>
      </c>
      <c r="BI209" t="str">
        <f t="shared" si="195"/>
        <v/>
      </c>
      <c r="BJ209" s="25">
        <f t="shared" si="178"/>
        <v>-6.7974679801193058E-4</v>
      </c>
    </row>
    <row r="210" spans="1:63">
      <c r="A210" s="1">
        <v>42811</v>
      </c>
      <c r="B210" s="41">
        <f t="shared" si="198"/>
        <v>5</v>
      </c>
      <c r="C210">
        <v>3271.8665000000001</v>
      </c>
      <c r="D210">
        <v>3272.0142000000001</v>
      </c>
      <c r="E210">
        <v>3271.346</v>
      </c>
      <c r="F210">
        <v>3268.9214000000002</v>
      </c>
      <c r="G210">
        <v>3261.1581000000001</v>
      </c>
      <c r="H210">
        <v>3274.1903000000002</v>
      </c>
      <c r="I210">
        <v>3259.9153999999999</v>
      </c>
      <c r="J210">
        <v>930</v>
      </c>
      <c r="K210">
        <v>1126</v>
      </c>
      <c r="L210">
        <v>3261.1581000000001</v>
      </c>
      <c r="M210">
        <v>3262.8865999999998</v>
      </c>
      <c r="N210">
        <v>3237.3112000000001</v>
      </c>
      <c r="O210">
        <v>3264.0304999999998</v>
      </c>
      <c r="P210">
        <v>3232.5209</v>
      </c>
      <c r="Q210">
        <v>1348</v>
      </c>
      <c r="R210">
        <v>1453</v>
      </c>
      <c r="S210">
        <f t="shared" si="149"/>
        <v>3238.0091350000002</v>
      </c>
      <c r="T210" t="str">
        <f t="shared" si="179"/>
        <v>牛</v>
      </c>
      <c r="U210">
        <f t="shared" si="180"/>
        <v>3274.1903000000002</v>
      </c>
      <c r="V210">
        <f t="shared" si="181"/>
        <v>3232.5209</v>
      </c>
      <c r="W210" s="40">
        <f t="shared" si="158"/>
        <v>1.2808304651090124E-2</v>
      </c>
      <c r="X210">
        <f t="shared" si="182"/>
        <v>930</v>
      </c>
      <c r="Y210">
        <f t="shared" si="183"/>
        <v>1453</v>
      </c>
      <c r="Z210" s="25">
        <f t="shared" si="159"/>
        <v>1.2735666323794147E-2</v>
      </c>
      <c r="AA210" s="25">
        <f t="shared" si="184"/>
        <v>7.1100909031228962E-4</v>
      </c>
      <c r="AB210" s="25">
        <f t="shared" si="185"/>
        <v>-1.1327493155116634E-2</v>
      </c>
      <c r="AC210" s="25">
        <f t="shared" si="186"/>
        <v>1.4808114959733764E-3</v>
      </c>
      <c r="AD210" s="25">
        <f t="shared" si="187"/>
        <v>7.099847033453791E-4</v>
      </c>
      <c r="AE210" s="25">
        <f t="shared" si="188"/>
        <v>-1.2098319947744686E-2</v>
      </c>
      <c r="AF210" s="25">
        <f t="shared" si="160"/>
        <v>-1.0617508451771396E-2</v>
      </c>
      <c r="AG210" s="25">
        <f t="shared" si="189"/>
        <v>-9.9064993614591569E-3</v>
      </c>
      <c r="AH210" s="25">
        <f t="shared" si="161"/>
        <v>4.5141409752407609E-5</v>
      </c>
      <c r="AI210" s="25">
        <f t="shared" si="162"/>
        <v>-1.590961629621739E-4</v>
      </c>
      <c r="AJ210" s="25">
        <f t="shared" si="163"/>
        <v>-9.0053377178922836E-4</v>
      </c>
      <c r="AK210" s="25">
        <f t="shared" si="164"/>
        <v>-3.2782394819491482E-3</v>
      </c>
      <c r="AL210" s="25">
        <f t="shared" si="165"/>
        <v>4.369357756337274E-3</v>
      </c>
      <c r="AM210" s="25">
        <f t="shared" si="166"/>
        <v>9.7004841940603707E-3</v>
      </c>
      <c r="AN210" s="25">
        <f t="shared" si="167"/>
        <v>0</v>
      </c>
      <c r="AO210" s="40">
        <f t="shared" si="190"/>
        <v>0.83721076855178922</v>
      </c>
      <c r="AP210" s="40">
        <f t="shared" si="191"/>
        <v>0.67430244695234798</v>
      </c>
      <c r="AQ210" s="25">
        <f t="shared" si="168"/>
        <v>5.2988602007705658E-4</v>
      </c>
      <c r="AR210" s="25">
        <f t="shared" si="169"/>
        <v>-7.3392689698221882E-3</v>
      </c>
      <c r="AS210" s="25">
        <f t="shared" si="170"/>
        <v>-1.0617508451771396E-2</v>
      </c>
      <c r="AT210" s="28">
        <f t="shared" si="171"/>
        <v>8.7054900559738482E-2</v>
      </c>
      <c r="AU210" s="28">
        <f t="shared" si="172"/>
        <v>0.15202668393125068</v>
      </c>
      <c r="AV210" s="40">
        <f t="shared" si="173"/>
        <v>0.11495965864639496</v>
      </c>
      <c r="AW210" s="25">
        <f t="shared" si="174"/>
        <v>-1.0617508451771396E-2</v>
      </c>
      <c r="AX210" s="28">
        <f t="shared" si="175"/>
        <v>-0.57228805790339854</v>
      </c>
      <c r="AY210" s="25">
        <f t="shared" si="176"/>
        <v>3.8113357104258206E-4</v>
      </c>
      <c r="AZ210" s="25">
        <f t="shared" si="177"/>
        <v>1.4808114959733764E-3</v>
      </c>
      <c r="BA210" s="25">
        <f t="shared" si="199"/>
        <v>0.998955431754873</v>
      </c>
      <c r="BB210" s="25">
        <f t="shared" si="196"/>
        <v>1.3594935960238612E-3</v>
      </c>
      <c r="BC210" s="25">
        <f t="shared" si="200"/>
        <v>4.9336055780660774E-3</v>
      </c>
      <c r="BD210" s="39">
        <f t="shared" si="192"/>
        <v>0</v>
      </c>
      <c r="BE210" t="str">
        <f t="shared" si="157"/>
        <v/>
      </c>
      <c r="BF210" t="str">
        <f t="shared" si="193"/>
        <v/>
      </c>
      <c r="BG210" t="str">
        <f t="shared" si="194"/>
        <v/>
      </c>
      <c r="BH210" t="str">
        <f t="shared" si="197"/>
        <v/>
      </c>
      <c r="BI210">
        <f t="shared" si="195"/>
        <v>0</v>
      </c>
      <c r="BJ210" s="25" t="str">
        <f t="shared" si="178"/>
        <v/>
      </c>
    </row>
    <row r="211" spans="1:63">
      <c r="A211" s="1">
        <v>42814</v>
      </c>
      <c r="B211" s="41">
        <f t="shared" si="198"/>
        <v>1</v>
      </c>
      <c r="C211">
        <v>3241.1100999999999</v>
      </c>
      <c r="D211">
        <v>3246.1948000000002</v>
      </c>
      <c r="E211">
        <v>3243.5938999999998</v>
      </c>
      <c r="F211">
        <v>3241.4708999999998</v>
      </c>
      <c r="G211">
        <v>3239.5735</v>
      </c>
      <c r="H211">
        <v>3248.8029000000001</v>
      </c>
      <c r="I211">
        <v>3235.8389000000002</v>
      </c>
      <c r="J211">
        <v>1038</v>
      </c>
      <c r="K211">
        <v>956</v>
      </c>
      <c r="L211">
        <v>3239.5735</v>
      </c>
      <c r="M211">
        <v>3239.7296999999999</v>
      </c>
      <c r="N211">
        <v>3250.5228000000002</v>
      </c>
      <c r="O211">
        <v>3250.8483999999999</v>
      </c>
      <c r="P211">
        <v>3228.1543000000001</v>
      </c>
      <c r="Q211">
        <v>1459</v>
      </c>
      <c r="R211">
        <v>1359</v>
      </c>
      <c r="S211">
        <f t="shared" si="149"/>
        <v>3239.7647249999995</v>
      </c>
      <c r="T211" t="str">
        <f t="shared" si="179"/>
        <v>熊</v>
      </c>
      <c r="U211">
        <f t="shared" si="180"/>
        <v>3250.8483999999999</v>
      </c>
      <c r="V211">
        <f t="shared" si="181"/>
        <v>3228.1543000000001</v>
      </c>
      <c r="W211" s="40">
        <f t="shared" si="158"/>
        <v>7.0054586679154113E-3</v>
      </c>
      <c r="X211">
        <f t="shared" si="182"/>
        <v>1459</v>
      </c>
      <c r="Y211">
        <f t="shared" si="183"/>
        <v>1359</v>
      </c>
      <c r="Z211" s="25">
        <f t="shared" ref="Z211:Z238" si="201">(U211-V211)/(C211)</f>
        <v>7.0019528185727813E-3</v>
      </c>
      <c r="AA211" s="25">
        <f t="shared" ref="AA211:AA238" si="202">LN(C211/N210)</f>
        <v>1.1727858561547328E-3</v>
      </c>
      <c r="AB211" s="25">
        <f t="shared" ref="AB211:AB238" si="203">LN(N211/U211)</f>
        <v>-1.0016348559569905E-4</v>
      </c>
      <c r="AC211" s="25">
        <f t="shared" ref="AC211:AC238" si="204">LN(N211/V211)</f>
        <v>6.9052951823197102E-3</v>
      </c>
      <c r="AD211" s="25">
        <f t="shared" ref="AD211:AD238" si="205">LN(U211/C211)</f>
        <v>3.0001138498583898E-3</v>
      </c>
      <c r="AE211" s="25">
        <f t="shared" ref="AE211:AE238" si="206">LN(V211/C211)</f>
        <v>-4.0053448180570198E-3</v>
      </c>
      <c r="AF211" s="25">
        <f t="shared" ref="AF211:AG238" si="207">LN(N211/C211)</f>
        <v>2.8999503642628344E-3</v>
      </c>
      <c r="AG211" s="25">
        <f t="shared" ref="AG211:AG238" si="208">LN(N211/N210)</f>
        <v>4.0727362204173306E-3</v>
      </c>
      <c r="AH211" s="25">
        <f t="shared" ref="AH211:AH238" si="209">LN(D211/C211)</f>
        <v>1.5675850355760575E-3</v>
      </c>
      <c r="AI211" s="25">
        <f t="shared" ref="AI211:AI238" si="210">LN(E211/C211)</f>
        <v>7.660488810173465E-4</v>
      </c>
      <c r="AJ211" s="25">
        <f t="shared" ref="AJ211:AJ238" si="211">LN(F211/C211)</f>
        <v>1.1131368828953379E-4</v>
      </c>
      <c r="AK211" s="25">
        <f t="shared" ref="AK211:AK238" si="212">+LN(G211/C211)</f>
        <v>-4.7420924199883461E-4</v>
      </c>
      <c r="AL211" s="25">
        <f t="shared" ref="AL211:AL238" si="213">LN(H211/I211)</f>
        <v>3.9983757533974618E-3</v>
      </c>
      <c r="AM211" s="25">
        <f t="shared" ref="AM211:AM238" si="214">LN(O211/P211)</f>
        <v>7.0054586679154113E-3</v>
      </c>
      <c r="AN211" s="25">
        <f t="shared" ref="AN211:AN238" si="215">LN(L211/G211)</f>
        <v>0</v>
      </c>
      <c r="AO211" s="40">
        <f t="shared" ref="AO211:AO238" si="216">(C211-I211)/(H211-I211)</f>
        <v>0.40660290033937863</v>
      </c>
      <c r="AP211" s="40">
        <f t="shared" ref="AP211:AP238" si="217">(N210-I211)/(H211-I211)</f>
        <v>0.11356834310397342</v>
      </c>
      <c r="AQ211" s="25">
        <f t="shared" ref="AQ211:AQ238" si="218">LN(M211/L211)</f>
        <v>4.821506115972412E-5</v>
      </c>
      <c r="AR211" s="25">
        <f t="shared" ref="AR211:AR238" si="219">LN(N211/L211)</f>
        <v>3.3741596062616406E-3</v>
      </c>
      <c r="AS211" s="25">
        <f t="shared" si="170"/>
        <v>2.8999503642628344E-3</v>
      </c>
      <c r="AT211" s="28">
        <f t="shared" si="171"/>
        <v>0.28807466831223311</v>
      </c>
      <c r="AU211" s="28">
        <f t="shared" si="172"/>
        <v>0.98565265862053697</v>
      </c>
      <c r="AV211" s="40">
        <f t="shared" si="173"/>
        <v>0.98565265862053697</v>
      </c>
      <c r="AW211" s="25">
        <f t="shared" si="174"/>
        <v>2.8999503642628344E-3</v>
      </c>
      <c r="AX211" s="28">
        <f t="shared" si="175"/>
        <v>0.48247341820122247</v>
      </c>
      <c r="AY211" s="25">
        <f t="shared" si="176"/>
        <v>1.1534710635795089E-3</v>
      </c>
      <c r="AZ211" s="25">
        <f t="shared" si="177"/>
        <v>6.9052951823197102E-3</v>
      </c>
      <c r="BA211" s="25">
        <f t="shared" si="199"/>
        <v>0.11495965864639496</v>
      </c>
      <c r="BB211" s="25">
        <f t="shared" si="196"/>
        <v>-7.3392689698221882E-3</v>
      </c>
      <c r="BC211" s="25">
        <f t="shared" si="200"/>
        <v>-1.0617508451771396E-2</v>
      </c>
      <c r="BD211" s="39">
        <f t="shared" si="192"/>
        <v>1</v>
      </c>
      <c r="BE211" t="str">
        <f t="shared" si="157"/>
        <v/>
      </c>
      <c r="BF211" t="str">
        <f t="shared" si="193"/>
        <v/>
      </c>
      <c r="BG211" t="str">
        <f t="shared" si="194"/>
        <v/>
      </c>
      <c r="BH211" t="str">
        <f t="shared" si="197"/>
        <v/>
      </c>
      <c r="BI211" t="str">
        <f t="shared" si="195"/>
        <v/>
      </c>
      <c r="BJ211" s="25" t="str">
        <f t="shared" si="178"/>
        <v/>
      </c>
    </row>
    <row r="212" spans="1:63">
      <c r="A212" s="1">
        <v>42815</v>
      </c>
      <c r="B212" s="41">
        <f t="shared" si="198"/>
        <v>2</v>
      </c>
      <c r="C212">
        <v>3250.2473</v>
      </c>
      <c r="D212">
        <v>3248.0621000000001</v>
      </c>
      <c r="E212">
        <v>3247.6023</v>
      </c>
      <c r="F212" s="39">
        <v>3251.1303009259259</v>
      </c>
      <c r="G212">
        <v>3258.1208999999999</v>
      </c>
      <c r="H212">
        <v>3259.0693000000001</v>
      </c>
      <c r="I212">
        <v>3246.9283999999998</v>
      </c>
      <c r="J212">
        <v>1125</v>
      </c>
      <c r="K212">
        <v>932</v>
      </c>
      <c r="L212">
        <v>3258.1208999999999</v>
      </c>
      <c r="M212">
        <v>3258.6284999999998</v>
      </c>
      <c r="N212">
        <v>3262.2006999999999</v>
      </c>
      <c r="O212">
        <v>3262.2208999999998</v>
      </c>
      <c r="P212">
        <v>3249.5349000000001</v>
      </c>
      <c r="Q212">
        <v>1500</v>
      </c>
      <c r="R212">
        <v>1418</v>
      </c>
      <c r="S212">
        <f t="shared" si="149"/>
        <v>3240.2928649999999</v>
      </c>
      <c r="T212" t="str">
        <f t="shared" si="179"/>
        <v>牛</v>
      </c>
      <c r="U212">
        <f t="shared" si="180"/>
        <v>3262.2208999999998</v>
      </c>
      <c r="V212">
        <f t="shared" si="181"/>
        <v>3246.9283999999998</v>
      </c>
      <c r="W212" s="40">
        <f t="shared" si="158"/>
        <v>4.6987793431970066E-3</v>
      </c>
      <c r="X212">
        <f t="shared" si="182"/>
        <v>1500</v>
      </c>
      <c r="Y212">
        <f t="shared" si="183"/>
        <v>932</v>
      </c>
      <c r="Z212" s="25">
        <f t="shared" si="201"/>
        <v>4.7050265990529454E-3</v>
      </c>
      <c r="AA212" s="25">
        <f t="shared" si="202"/>
        <v>-8.4759188812173503E-5</v>
      </c>
      <c r="AB212" s="25">
        <f t="shared" si="203"/>
        <v>-6.1921197735098131E-6</v>
      </c>
      <c r="AC212" s="25">
        <f t="shared" si="204"/>
        <v>4.6925872234235919E-3</v>
      </c>
      <c r="AD212" s="25">
        <f t="shared" si="205"/>
        <v>3.6771353421961753E-3</v>
      </c>
      <c r="AE212" s="25">
        <f t="shared" si="206"/>
        <v>-1.0216440010010046E-3</v>
      </c>
      <c r="AF212" s="25">
        <f t="shared" si="207"/>
        <v>3.6709432224226878E-3</v>
      </c>
      <c r="AG212" s="25">
        <f t="shared" si="208"/>
        <v>3.5861840336105385E-3</v>
      </c>
      <c r="AH212" s="25">
        <f t="shared" si="209"/>
        <v>-6.7254417968049375E-4</v>
      </c>
      <c r="AI212" s="25">
        <f t="shared" si="210"/>
        <v>-8.1411553326457109E-4</v>
      </c>
      <c r="AJ212" s="25">
        <f t="shared" si="211"/>
        <v>2.7163502431528768E-4</v>
      </c>
      <c r="AK212" s="25">
        <f t="shared" si="212"/>
        <v>2.4195323924954943E-3</v>
      </c>
      <c r="AL212" s="25">
        <f t="shared" si="213"/>
        <v>3.732222067349922E-3</v>
      </c>
      <c r="AM212" s="25">
        <f t="shared" si="214"/>
        <v>3.8963426882061012E-3</v>
      </c>
      <c r="AN212" s="25">
        <f t="shared" si="215"/>
        <v>0</v>
      </c>
      <c r="AO212" s="40">
        <f t="shared" si="216"/>
        <v>0.27336523651460126</v>
      </c>
      <c r="AP212" s="40">
        <f t="shared" si="217"/>
        <v>0.29605712920790944</v>
      </c>
      <c r="AQ212" s="25">
        <f t="shared" si="218"/>
        <v>1.5578318878623349E-4</v>
      </c>
      <c r="AR212" s="25">
        <f t="shared" si="219"/>
        <v>1.2514108299271425E-3</v>
      </c>
      <c r="AS212" s="25">
        <f t="shared" si="170"/>
        <v>3.6709432224226878E-3</v>
      </c>
      <c r="AT212" s="28">
        <f t="shared" si="171"/>
        <v>0.92188388010771904</v>
      </c>
      <c r="AU212" s="28">
        <f t="shared" si="172"/>
        <v>0.99840769352042158</v>
      </c>
      <c r="AV212" s="40">
        <f t="shared" si="173"/>
        <v>0.99867909105771246</v>
      </c>
      <c r="AW212" s="25">
        <f t="shared" si="174"/>
        <v>3.6709432224226878E-3</v>
      </c>
      <c r="AX212" s="28">
        <f t="shared" si="175"/>
        <v>0.26678437142389883</v>
      </c>
      <c r="AY212" s="25">
        <f t="shared" si="176"/>
        <v>3.4411763934964527E-3</v>
      </c>
      <c r="AZ212" s="25">
        <f t="shared" si="177"/>
        <v>3.8901505684325794E-3</v>
      </c>
      <c r="BA212" s="25">
        <f t="shared" si="199"/>
        <v>0.98565265862053697</v>
      </c>
      <c r="BB212" s="25">
        <f t="shared" si="196"/>
        <v>3.3741596062616406E-3</v>
      </c>
      <c r="BC212" s="25">
        <f t="shared" si="200"/>
        <v>2.8999503642628344E-3</v>
      </c>
      <c r="BD212" s="39">
        <f t="shared" si="192"/>
        <v>0</v>
      </c>
      <c r="BE212">
        <f t="shared" si="157"/>
        <v>0</v>
      </c>
      <c r="BF212">
        <f t="shared" si="193"/>
        <v>0</v>
      </c>
      <c r="BG212" t="str">
        <f t="shared" si="194"/>
        <v/>
      </c>
      <c r="BH212" t="str">
        <f t="shared" si="197"/>
        <v/>
      </c>
      <c r="BI212" t="str">
        <f t="shared" si="195"/>
        <v/>
      </c>
      <c r="BJ212" s="25" t="str">
        <f t="shared" si="178"/>
        <v/>
      </c>
    </row>
    <row r="213" spans="1:63">
      <c r="A213" s="1">
        <v>42816</v>
      </c>
      <c r="B213" s="41">
        <f t="shared" si="198"/>
        <v>3</v>
      </c>
      <c r="C213">
        <v>3246.2233000000001</v>
      </c>
      <c r="D213">
        <v>3241.6668</v>
      </c>
      <c r="E213">
        <v>3247.0120000000002</v>
      </c>
      <c r="F213" s="39">
        <v>3247.3793981481481</v>
      </c>
      <c r="G213">
        <v>3237.9531000000002</v>
      </c>
      <c r="H213">
        <v>3255.5684999999999</v>
      </c>
      <c r="I213">
        <v>3229.1282999999999</v>
      </c>
      <c r="J213">
        <v>1009</v>
      </c>
      <c r="K213">
        <v>1104</v>
      </c>
      <c r="L213">
        <v>3237.9531000000002</v>
      </c>
      <c r="M213">
        <v>3235.7266</v>
      </c>
      <c r="N213">
        <v>3245.4463999999998</v>
      </c>
      <c r="O213">
        <v>3247.8604999999998</v>
      </c>
      <c r="P213">
        <v>3231.2118999999998</v>
      </c>
      <c r="Q213">
        <v>1434</v>
      </c>
      <c r="R213">
        <v>1322</v>
      </c>
      <c r="S213">
        <f t="shared" si="149"/>
        <v>3240.7624949999999</v>
      </c>
      <c r="T213" t="str">
        <f t="shared" si="179"/>
        <v>牛</v>
      </c>
      <c r="U213">
        <f t="shared" si="180"/>
        <v>3255.5684999999999</v>
      </c>
      <c r="V213">
        <f t="shared" si="181"/>
        <v>3229.1282999999999</v>
      </c>
      <c r="W213" s="40">
        <f t="shared" si="158"/>
        <v>8.1546901376625212E-3</v>
      </c>
      <c r="X213">
        <f t="shared" si="182"/>
        <v>1009</v>
      </c>
      <c r="Y213">
        <f t="shared" si="183"/>
        <v>1104</v>
      </c>
      <c r="Z213" s="25">
        <f t="shared" si="201"/>
        <v>8.144911041701907E-3</v>
      </c>
      <c r="AA213" s="25">
        <f t="shared" si="202"/>
        <v>-4.9097698907471718E-3</v>
      </c>
      <c r="AB213" s="25">
        <f t="shared" si="203"/>
        <v>-3.1140086079607986E-3</v>
      </c>
      <c r="AC213" s="25">
        <f t="shared" si="204"/>
        <v>5.0406815297016506E-3</v>
      </c>
      <c r="AD213" s="25">
        <f t="shared" si="205"/>
        <v>2.8746557019714764E-3</v>
      </c>
      <c r="AE213" s="25">
        <f t="shared" si="206"/>
        <v>-5.2800344356911588E-3</v>
      </c>
      <c r="AF213" s="25">
        <f t="shared" si="207"/>
        <v>-2.3935290598944945E-4</v>
      </c>
      <c r="AG213" s="25">
        <f t="shared" si="208"/>
        <v>-5.1491227967365464E-3</v>
      </c>
      <c r="AH213" s="25">
        <f t="shared" si="209"/>
        <v>-1.4046171186362472E-3</v>
      </c>
      <c r="AI213" s="25">
        <f t="shared" si="210"/>
        <v>2.4292974686409329E-4</v>
      </c>
      <c r="AJ213" s="25">
        <f t="shared" si="211"/>
        <v>3.5607295798750001E-4</v>
      </c>
      <c r="AK213" s="25">
        <f t="shared" si="212"/>
        <v>-2.5508881851321842E-3</v>
      </c>
      <c r="AL213" s="25">
        <f t="shared" si="213"/>
        <v>8.1546901376625212E-3</v>
      </c>
      <c r="AM213" s="25">
        <f t="shared" si="214"/>
        <v>5.1392037671137026E-3</v>
      </c>
      <c r="AN213" s="25">
        <f t="shared" si="215"/>
        <v>0</v>
      </c>
      <c r="AO213" s="40">
        <f t="shared" si="216"/>
        <v>0.64655335436192807</v>
      </c>
      <c r="AP213" s="40">
        <f t="shared" si="217"/>
        <v>1.2508377395027273</v>
      </c>
      <c r="AQ213" s="25">
        <f t="shared" si="218"/>
        <v>-6.8786229500670008E-4</v>
      </c>
      <c r="AR213" s="25">
        <f t="shared" si="219"/>
        <v>2.3115352791426734E-3</v>
      </c>
      <c r="AS213" s="25">
        <f t="shared" si="170"/>
        <v>-2.3935290598944945E-4</v>
      </c>
      <c r="AT213" s="28">
        <f t="shared" si="171"/>
        <v>0.33376449497357513</v>
      </c>
      <c r="AU213" s="28">
        <f t="shared" si="172"/>
        <v>0.85499681654914139</v>
      </c>
      <c r="AV213" s="40">
        <f t="shared" si="173"/>
        <v>0.61717006679223141</v>
      </c>
      <c r="AW213" s="25">
        <f t="shared" si="174"/>
        <v>-2.3935290598944945E-4</v>
      </c>
      <c r="AX213" s="28">
        <f t="shared" si="175"/>
        <v>0.28340557181865622</v>
      </c>
      <c r="AY213" s="25">
        <f t="shared" si="176"/>
        <v>2.7291462505590479E-3</v>
      </c>
      <c r="AZ213" s="25">
        <f t="shared" si="177"/>
        <v>4.3956380775795256E-3</v>
      </c>
      <c r="BA213" s="25">
        <f t="shared" si="199"/>
        <v>0.99867909105771246</v>
      </c>
      <c r="BB213" s="25">
        <f t="shared" si="196"/>
        <v>1.2514108299271425E-3</v>
      </c>
      <c r="BC213" s="25">
        <f t="shared" si="200"/>
        <v>3.6709432224226878E-3</v>
      </c>
      <c r="BD213" s="39">
        <f t="shared" si="192"/>
        <v>0</v>
      </c>
      <c r="BE213" t="str">
        <f t="shared" si="157"/>
        <v/>
      </c>
      <c r="BF213" t="str">
        <f t="shared" si="193"/>
        <v/>
      </c>
      <c r="BG213">
        <f t="shared" si="194"/>
        <v>0</v>
      </c>
      <c r="BH213" t="str">
        <f t="shared" si="197"/>
        <v/>
      </c>
      <c r="BI213" t="str">
        <f t="shared" si="195"/>
        <v/>
      </c>
      <c r="BJ213" s="25" t="str">
        <f t="shared" si="178"/>
        <v/>
      </c>
    </row>
    <row r="214" spans="1:63">
      <c r="A214" s="1">
        <v>42817</v>
      </c>
      <c r="B214" s="41">
        <f t="shared" si="198"/>
        <v>4</v>
      </c>
      <c r="C214">
        <v>3245.81</v>
      </c>
      <c r="D214">
        <v>3248.34</v>
      </c>
      <c r="E214">
        <v>3251.79</v>
      </c>
      <c r="F214" s="39">
        <v>3252.45</v>
      </c>
      <c r="G214">
        <v>3255.12</v>
      </c>
      <c r="H214">
        <v>3262.05</v>
      </c>
      <c r="I214">
        <v>3245.81</v>
      </c>
      <c r="J214">
        <v>1037</v>
      </c>
      <c r="K214">
        <v>930</v>
      </c>
      <c r="L214">
        <v>3255.12</v>
      </c>
      <c r="M214">
        <v>3251.7</v>
      </c>
      <c r="N214">
        <v>3248.55</v>
      </c>
      <c r="O214">
        <v>3255.96</v>
      </c>
      <c r="P214">
        <v>3222.17</v>
      </c>
      <c r="Q214">
        <v>1300</v>
      </c>
      <c r="R214">
        <v>1342</v>
      </c>
      <c r="S214">
        <f t="shared" si="149"/>
        <v>3239.9743149999999</v>
      </c>
      <c r="T214" t="str">
        <f t="shared" si="179"/>
        <v>牛</v>
      </c>
      <c r="U214">
        <f t="shared" si="180"/>
        <v>3262.05</v>
      </c>
      <c r="V214">
        <f t="shared" si="181"/>
        <v>3222.17</v>
      </c>
      <c r="W214" s="40">
        <f t="shared" si="158"/>
        <v>1.2300786478599411E-2</v>
      </c>
      <c r="X214">
        <f t="shared" si="182"/>
        <v>1037</v>
      </c>
      <c r="Y214">
        <f t="shared" si="183"/>
        <v>1342</v>
      </c>
      <c r="Z214" s="25">
        <f t="shared" si="201"/>
        <v>1.2286609505793657E-2</v>
      </c>
      <c r="AA214" s="25">
        <f t="shared" si="202"/>
        <v>1.1202761930047172E-4</v>
      </c>
      <c r="AB214" s="25">
        <f t="shared" si="203"/>
        <v>-4.1470891617166935E-3</v>
      </c>
      <c r="AC214" s="25">
        <f t="shared" si="204"/>
        <v>8.1536973168826726E-3</v>
      </c>
      <c r="AD214" s="25">
        <f t="shared" si="205"/>
        <v>4.9908983015169934E-3</v>
      </c>
      <c r="AE214" s="25">
        <f t="shared" si="206"/>
        <v>-7.3098881770823632E-3</v>
      </c>
      <c r="AF214" s="25">
        <f t="shared" si="207"/>
        <v>8.4380913980027373E-4</v>
      </c>
      <c r="AG214" s="25">
        <f t="shared" si="208"/>
        <v>9.5583675910082826E-4</v>
      </c>
      <c r="AH214" s="25">
        <f t="shared" si="209"/>
        <v>7.7916282438692994E-4</v>
      </c>
      <c r="AI214" s="25">
        <f t="shared" si="210"/>
        <v>1.8406801552589009E-3</v>
      </c>
      <c r="AJ214" s="25">
        <f t="shared" si="211"/>
        <v>2.043624696747169E-3</v>
      </c>
      <c r="AK214" s="25">
        <f t="shared" si="212"/>
        <v>2.8642075409798847E-3</v>
      </c>
      <c r="AL214" s="25">
        <f t="shared" si="213"/>
        <v>4.9908983015169934E-3</v>
      </c>
      <c r="AM214" s="25">
        <f t="shared" si="214"/>
        <v>1.0432117430177671E-2</v>
      </c>
      <c r="AN214" s="25">
        <f t="shared" si="215"/>
        <v>0</v>
      </c>
      <c r="AO214" s="40">
        <f t="shared" si="216"/>
        <v>0</v>
      </c>
      <c r="AP214" s="40">
        <f t="shared" si="217"/>
        <v>-2.2389162561584228E-2</v>
      </c>
      <c r="AQ214" s="25">
        <f t="shared" si="218"/>
        <v>-1.051204832755157E-3</v>
      </c>
      <c r="AR214" s="25">
        <f t="shared" si="219"/>
        <v>-2.0203984011796287E-3</v>
      </c>
      <c r="AS214" s="25">
        <f t="shared" si="170"/>
        <v>8.4380913980027373E-4</v>
      </c>
      <c r="AT214" s="28">
        <f t="shared" si="171"/>
        <v>0.57327586206895376</v>
      </c>
      <c r="AU214" s="28">
        <f t="shared" si="172"/>
        <v>0.78070435039953057</v>
      </c>
      <c r="AV214" s="40">
        <f t="shared" si="173"/>
        <v>0.66148445336008121</v>
      </c>
      <c r="AW214" s="25">
        <f t="shared" si="174"/>
        <v>8.4380913980027373E-4</v>
      </c>
      <c r="AX214" s="28">
        <f t="shared" si="175"/>
        <v>-0.16474423269808652</v>
      </c>
      <c r="AY214" s="25">
        <f t="shared" si="176"/>
        <v>2.8642075409798847E-3</v>
      </c>
      <c r="AZ214" s="25">
        <f t="shared" si="177"/>
        <v>8.1536973168826726E-3</v>
      </c>
      <c r="BA214" s="25">
        <f t="shared" si="199"/>
        <v>0.61717006679223141</v>
      </c>
      <c r="BB214" s="25">
        <f t="shared" si="196"/>
        <v>2.3115352791426734E-3</v>
      </c>
      <c r="BC214" s="25">
        <f t="shared" si="200"/>
        <v>-2.3935290598944945E-4</v>
      </c>
      <c r="BD214" s="39">
        <f t="shared" si="192"/>
        <v>0</v>
      </c>
      <c r="BE214" t="str">
        <f t="shared" si="157"/>
        <v/>
      </c>
      <c r="BF214" t="str">
        <f t="shared" si="193"/>
        <v/>
      </c>
      <c r="BG214" t="str">
        <f t="shared" si="194"/>
        <v/>
      </c>
      <c r="BH214">
        <f t="shared" si="197"/>
        <v>0</v>
      </c>
      <c r="BI214" t="str">
        <f t="shared" si="195"/>
        <v/>
      </c>
      <c r="BJ214" s="25" t="str">
        <f t="shared" si="178"/>
        <v/>
      </c>
    </row>
    <row r="215" spans="1:63">
      <c r="A215" s="1">
        <v>42818</v>
      </c>
      <c r="B215" s="41">
        <f t="shared" ref="B215:B237" si="220">WEEKDAY(A215,2)</f>
        <v>5</v>
      </c>
      <c r="C215">
        <v>3247.3494999999998</v>
      </c>
      <c r="D215">
        <v>3244.8485999999998</v>
      </c>
      <c r="E215">
        <v>3248.7024000000001</v>
      </c>
      <c r="F215" s="39">
        <v>3252.7012</v>
      </c>
      <c r="G215">
        <v>3246.22</v>
      </c>
      <c r="H215">
        <v>3254.4609999999998</v>
      </c>
      <c r="I215">
        <v>3241.1233000000002</v>
      </c>
      <c r="J215">
        <v>1033</v>
      </c>
      <c r="K215">
        <v>1000</v>
      </c>
      <c r="L215">
        <v>3246.22</v>
      </c>
      <c r="M215">
        <v>3244.6860000000001</v>
      </c>
      <c r="N215">
        <v>3268.9310999999998</v>
      </c>
      <c r="O215">
        <v>3275.1547</v>
      </c>
      <c r="P215">
        <v>3242.6423</v>
      </c>
      <c r="Q215">
        <v>1426</v>
      </c>
      <c r="R215">
        <v>1318</v>
      </c>
      <c r="S215">
        <f t="shared" si="149"/>
        <v>3239.8607549999997</v>
      </c>
      <c r="T215" t="str">
        <f t="shared" si="179"/>
        <v>牛</v>
      </c>
      <c r="U215">
        <f t="shared" si="180"/>
        <v>3275.1547</v>
      </c>
      <c r="V215">
        <f t="shared" si="181"/>
        <v>3241.1233000000002</v>
      </c>
      <c r="W215" s="40">
        <f t="shared" si="158"/>
        <v>1.0445137363420981E-2</v>
      </c>
      <c r="X215">
        <f t="shared" si="182"/>
        <v>1426</v>
      </c>
      <c r="Y215">
        <f t="shared" si="183"/>
        <v>1000</v>
      </c>
      <c r="Z215" s="25">
        <f t="shared" si="201"/>
        <v>1.0479746636449157E-2</v>
      </c>
      <c r="AA215" s="25">
        <f t="shared" si="202"/>
        <v>-3.6961779155228919E-4</v>
      </c>
      <c r="AB215" s="25">
        <f t="shared" si="203"/>
        <v>-1.9020538747571217E-3</v>
      </c>
      <c r="AC215" s="25">
        <f t="shared" si="204"/>
        <v>8.5430834886639061E-3</v>
      </c>
      <c r="AD215" s="25">
        <f t="shared" si="205"/>
        <v>8.5259794651215502E-3</v>
      </c>
      <c r="AE215" s="25">
        <f t="shared" si="206"/>
        <v>-1.9191578982995262E-3</v>
      </c>
      <c r="AF215" s="25">
        <f t="shared" si="207"/>
        <v>6.6239255903643712E-3</v>
      </c>
      <c r="AG215" s="25">
        <f t="shared" si="208"/>
        <v>6.2543077988121655E-3</v>
      </c>
      <c r="AH215" s="25">
        <f t="shared" si="209"/>
        <v>-7.7043247454332091E-4</v>
      </c>
      <c r="AI215" s="25">
        <f t="shared" si="210"/>
        <v>4.1652992937472487E-4</v>
      </c>
      <c r="AJ215" s="25">
        <f t="shared" si="211"/>
        <v>1.6466644511751421E-3</v>
      </c>
      <c r="AK215" s="25">
        <f t="shared" si="212"/>
        <v>-3.478826280033153E-4</v>
      </c>
      <c r="AL215" s="25">
        <f t="shared" si="213"/>
        <v>4.1067033015131675E-3</v>
      </c>
      <c r="AM215" s="25">
        <f t="shared" si="214"/>
        <v>9.9765824768005933E-3</v>
      </c>
      <c r="AN215" s="25">
        <f t="shared" si="215"/>
        <v>0</v>
      </c>
      <c r="AO215" s="40">
        <f t="shared" si="216"/>
        <v>0.46681211903100245</v>
      </c>
      <c r="AP215" s="40">
        <f t="shared" si="217"/>
        <v>0.55682014140370628</v>
      </c>
      <c r="AQ215" s="25">
        <f t="shared" si="218"/>
        <v>-4.7266129830217325E-4</v>
      </c>
      <c r="AR215" s="25">
        <f t="shared" si="219"/>
        <v>6.9718082183678415E-3</v>
      </c>
      <c r="AS215" s="25">
        <f t="shared" si="170"/>
        <v>6.6239255903643712E-3</v>
      </c>
      <c r="AT215" s="28">
        <f t="shared" si="171"/>
        <v>0.38212735329177883</v>
      </c>
      <c r="AU215" s="28">
        <f t="shared" si="172"/>
        <v>0.80857765037338836</v>
      </c>
      <c r="AV215" s="40">
        <f t="shared" si="173"/>
        <v>0.81712183454103304</v>
      </c>
      <c r="AW215" s="25">
        <f t="shared" si="174"/>
        <v>6.6239255903643712E-3</v>
      </c>
      <c r="AX215" s="28">
        <f t="shared" si="175"/>
        <v>0.66735720540442323</v>
      </c>
      <c r="AY215" s="25">
        <f t="shared" si="176"/>
        <v>1.5712752702960299E-3</v>
      </c>
      <c r="AZ215" s="25">
        <f t="shared" si="177"/>
        <v>8.0745286020436693E-3</v>
      </c>
      <c r="BA215" s="25">
        <f t="shared" si="199"/>
        <v>0.66148445336008121</v>
      </c>
      <c r="BB215" s="25">
        <f t="shared" si="196"/>
        <v>-2.0203984011796287E-3</v>
      </c>
      <c r="BC215" s="25">
        <f t="shared" si="200"/>
        <v>8.4380913980027373E-4</v>
      </c>
      <c r="BD215" s="39">
        <f t="shared" si="192"/>
        <v>1</v>
      </c>
      <c r="BE215" t="str">
        <f t="shared" si="157"/>
        <v/>
      </c>
      <c r="BF215" t="str">
        <f t="shared" si="193"/>
        <v/>
      </c>
      <c r="BG215" t="str">
        <f t="shared" si="194"/>
        <v/>
      </c>
      <c r="BH215" t="str">
        <f t="shared" si="197"/>
        <v/>
      </c>
      <c r="BI215">
        <f t="shared" si="195"/>
        <v>0</v>
      </c>
      <c r="BJ215" s="25" t="str">
        <f t="shared" si="178"/>
        <v/>
      </c>
    </row>
    <row r="216" spans="1:63" ht="42">
      <c r="A216" s="1">
        <v>42821</v>
      </c>
      <c r="B216" s="41">
        <f t="shared" si="220"/>
        <v>1</v>
      </c>
      <c r="C216">
        <v>3268.924</v>
      </c>
      <c r="D216">
        <v>3269.5673999999999</v>
      </c>
      <c r="E216" s="39">
        <v>3274.0220023148149</v>
      </c>
      <c r="F216" s="39">
        <v>3271.6641</v>
      </c>
      <c r="G216">
        <v>3274.011</v>
      </c>
      <c r="H216">
        <v>3283.0945000000002</v>
      </c>
      <c r="I216">
        <v>3266.7712999999999</v>
      </c>
      <c r="J216">
        <v>1026</v>
      </c>
      <c r="K216">
        <v>1102</v>
      </c>
      <c r="L216">
        <v>3274.011</v>
      </c>
      <c r="M216">
        <v>3271.2100999999998</v>
      </c>
      <c r="N216">
        <v>3266.8208</v>
      </c>
      <c r="O216">
        <v>3275.7087999999999</v>
      </c>
      <c r="P216">
        <v>3262.1183999999998</v>
      </c>
      <c r="Q216">
        <v>1330</v>
      </c>
      <c r="R216">
        <v>1421</v>
      </c>
      <c r="S216">
        <f t="shared" si="149"/>
        <v>3240.6725849999998</v>
      </c>
      <c r="T216" t="str">
        <f t="shared" si="179"/>
        <v>牛</v>
      </c>
      <c r="U216">
        <f t="shared" si="180"/>
        <v>3283.0945000000002</v>
      </c>
      <c r="V216">
        <f t="shared" si="181"/>
        <v>3262.1183999999998</v>
      </c>
      <c r="W216" s="40">
        <f t="shared" si="158"/>
        <v>6.4096224628024624E-3</v>
      </c>
      <c r="X216">
        <f t="shared" si="182"/>
        <v>1026</v>
      </c>
      <c r="Y216">
        <f t="shared" si="183"/>
        <v>1421</v>
      </c>
      <c r="Z216" s="25">
        <f t="shared" si="201"/>
        <v>6.4168209478104466E-3</v>
      </c>
      <c r="AA216" s="25">
        <f t="shared" si="202"/>
        <v>-2.1719661544219477E-6</v>
      </c>
      <c r="AB216" s="25">
        <f t="shared" si="203"/>
        <v>-4.9691431846018742E-3</v>
      </c>
      <c r="AC216" s="25">
        <f t="shared" si="204"/>
        <v>1.4404792782005235E-3</v>
      </c>
      <c r="AD216" s="25">
        <f t="shared" si="205"/>
        <v>4.3255439814630465E-3</v>
      </c>
      <c r="AE216" s="25">
        <f t="shared" si="206"/>
        <v>-2.0840784813393339E-3</v>
      </c>
      <c r="AF216" s="25">
        <f t="shared" si="207"/>
        <v>-6.4359920313869555E-4</v>
      </c>
      <c r="AG216" s="25">
        <f t="shared" si="208"/>
        <v>-6.4577116929314846E-4</v>
      </c>
      <c r="AH216" s="25">
        <f t="shared" si="209"/>
        <v>1.9680380770296821E-4</v>
      </c>
      <c r="AI216" s="25">
        <f t="shared" si="210"/>
        <v>1.5583204705223012E-3</v>
      </c>
      <c r="AJ216" s="25">
        <f t="shared" si="211"/>
        <v>8.3787577459706604E-4</v>
      </c>
      <c r="AK216" s="25">
        <f t="shared" si="212"/>
        <v>1.5549599759093992E-3</v>
      </c>
      <c r="AL216" s="25">
        <f t="shared" si="213"/>
        <v>4.9842956456809936E-3</v>
      </c>
      <c r="AM216" s="25">
        <f t="shared" si="214"/>
        <v>4.1574728605118369E-3</v>
      </c>
      <c r="AN216" s="25">
        <f t="shared" si="215"/>
        <v>0</v>
      </c>
      <c r="AO216" s="40">
        <f t="shared" si="216"/>
        <v>0.13187977847481253</v>
      </c>
      <c r="AP216" s="40">
        <f t="shared" si="217"/>
        <v>0.13231474220740227</v>
      </c>
      <c r="AQ216" s="25">
        <f t="shared" si="218"/>
        <v>-8.5586113232182675E-4</v>
      </c>
      <c r="AR216" s="25">
        <f t="shared" si="219"/>
        <v>-2.1985591790480768E-3</v>
      </c>
      <c r="AS216" s="25">
        <f t="shared" si="170"/>
        <v>-6.4359920313869555E-4</v>
      </c>
      <c r="AT216" s="28">
        <f t="shared" si="171"/>
        <v>0.4435221035091137</v>
      </c>
      <c r="AU216" s="28">
        <f t="shared" si="172"/>
        <v>0.34600894749235561</v>
      </c>
      <c r="AV216" s="40">
        <f t="shared" si="173"/>
        <v>0.22417894651532241</v>
      </c>
      <c r="AW216" s="25">
        <f t="shared" si="174"/>
        <v>-6.4359920313869555E-4</v>
      </c>
      <c r="AX216" s="28">
        <f t="shared" si="175"/>
        <v>-0.34278059315124815</v>
      </c>
      <c r="AY216" s="25">
        <f t="shared" si="176"/>
        <v>2.2137116401272161E-3</v>
      </c>
      <c r="AZ216" s="25">
        <f t="shared" si="177"/>
        <v>1.4404792782005235E-3</v>
      </c>
      <c r="BA216" s="25">
        <f t="shared" si="199"/>
        <v>0.81712183454103304</v>
      </c>
      <c r="BB216" s="25">
        <f t="shared" si="196"/>
        <v>6.9718082183678415E-3</v>
      </c>
      <c r="BC216" s="25">
        <f t="shared" si="200"/>
        <v>6.6239255903643712E-3</v>
      </c>
      <c r="BD216" s="39">
        <f t="shared" si="192"/>
        <v>0</v>
      </c>
      <c r="BE216" t="str">
        <f t="shared" si="157"/>
        <v/>
      </c>
      <c r="BF216" t="str">
        <f t="shared" si="193"/>
        <v/>
      </c>
      <c r="BG216" t="str">
        <f t="shared" si="194"/>
        <v/>
      </c>
      <c r="BH216" t="str">
        <f t="shared" si="197"/>
        <v/>
      </c>
      <c r="BI216" t="str">
        <f t="shared" si="195"/>
        <v/>
      </c>
      <c r="BJ216" s="25" t="str">
        <f t="shared" si="178"/>
        <v/>
      </c>
      <c r="BK216" s="50" t="s">
        <v>268</v>
      </c>
    </row>
    <row r="217" spans="1:63">
      <c r="A217" s="1">
        <v>42822</v>
      </c>
      <c r="B217" s="41">
        <f t="shared" si="220"/>
        <v>2</v>
      </c>
      <c r="C217">
        <v>3265.6343999999999</v>
      </c>
      <c r="D217">
        <v>3264.0036</v>
      </c>
      <c r="E217">
        <v>3264.1777000000002</v>
      </c>
      <c r="F217">
        <v>3259.4771000000001</v>
      </c>
      <c r="G217">
        <v>3257.3789999999999</v>
      </c>
      <c r="H217">
        <v>3265.6343999999999</v>
      </c>
      <c r="I217">
        <v>3250.4564</v>
      </c>
      <c r="J217">
        <v>930</v>
      </c>
      <c r="K217">
        <v>1049</v>
      </c>
      <c r="L217">
        <v>3257.3789999999999</v>
      </c>
      <c r="M217">
        <v>3254.7501000000002</v>
      </c>
      <c r="N217">
        <v>3252.9940000000001</v>
      </c>
      <c r="O217">
        <v>3257.4027999999998</v>
      </c>
      <c r="P217">
        <v>3246.2411000000002</v>
      </c>
      <c r="Q217">
        <v>1300</v>
      </c>
      <c r="R217">
        <v>1345</v>
      </c>
      <c r="S217">
        <f t="shared" si="149"/>
        <v>3242.5438650000001</v>
      </c>
      <c r="T217" t="str">
        <f t="shared" si="179"/>
        <v>牛</v>
      </c>
      <c r="U217">
        <f t="shared" si="180"/>
        <v>3265.6343999999999</v>
      </c>
      <c r="V217">
        <f t="shared" si="181"/>
        <v>3246.2411000000002</v>
      </c>
      <c r="W217" s="40">
        <f t="shared" si="158"/>
        <v>5.9563047037848368E-3</v>
      </c>
      <c r="X217">
        <f t="shared" si="182"/>
        <v>930</v>
      </c>
      <c r="Y217">
        <f t="shared" si="183"/>
        <v>1345</v>
      </c>
      <c r="Z217" s="25">
        <f t="shared" si="201"/>
        <v>5.9386010877395604E-3</v>
      </c>
      <c r="AA217" s="25">
        <f t="shared" si="202"/>
        <v>-3.6323249887560143E-4</v>
      </c>
      <c r="AB217" s="25">
        <f t="shared" si="203"/>
        <v>-3.8782440316581551E-3</v>
      </c>
      <c r="AC217" s="25">
        <f t="shared" si="204"/>
        <v>2.0780606721265225E-3</v>
      </c>
      <c r="AD217" s="25">
        <f t="shared" si="205"/>
        <v>0</v>
      </c>
      <c r="AE217" s="25">
        <f t="shared" si="206"/>
        <v>-5.9563047037848021E-3</v>
      </c>
      <c r="AF217" s="25">
        <f t="shared" si="207"/>
        <v>-3.8782440316581551E-3</v>
      </c>
      <c r="AG217" s="25">
        <f t="shared" si="208"/>
        <v>-4.24147653053369E-3</v>
      </c>
      <c r="AH217" s="25">
        <f t="shared" si="209"/>
        <v>-4.995070274670686E-4</v>
      </c>
      <c r="AI217" s="25">
        <f t="shared" si="210"/>
        <v>-4.4616904800818201E-4</v>
      </c>
      <c r="AJ217" s="25">
        <f t="shared" si="211"/>
        <v>-1.8872633295445758E-3</v>
      </c>
      <c r="AK217" s="25">
        <f t="shared" si="212"/>
        <v>-2.5311627928120482E-3</v>
      </c>
      <c r="AL217" s="25">
        <f t="shared" si="213"/>
        <v>4.6586298184964903E-3</v>
      </c>
      <c r="AM217" s="25">
        <f t="shared" si="214"/>
        <v>3.4324483721038632E-3</v>
      </c>
      <c r="AN217" s="25">
        <f t="shared" si="215"/>
        <v>0</v>
      </c>
      <c r="AO217" s="40">
        <f t="shared" si="216"/>
        <v>1</v>
      </c>
      <c r="AP217" s="40">
        <f t="shared" si="217"/>
        <v>1.0781657662406152</v>
      </c>
      <c r="AQ217" s="25">
        <f t="shared" si="218"/>
        <v>-8.0738575738880866E-4</v>
      </c>
      <c r="AR217" s="25">
        <f t="shared" si="219"/>
        <v>-1.34708123884609E-3</v>
      </c>
      <c r="AS217" s="25">
        <f t="shared" si="170"/>
        <v>-3.8782440316581551E-3</v>
      </c>
      <c r="AT217" s="28">
        <f t="shared" si="171"/>
        <v>0.45609434708129715</v>
      </c>
      <c r="AU217" s="28">
        <f t="shared" si="172"/>
        <v>0.60500640583425136</v>
      </c>
      <c r="AV217" s="40">
        <f t="shared" si="173"/>
        <v>0.34820788622875165</v>
      </c>
      <c r="AW217" s="25">
        <f t="shared" si="174"/>
        <v>-3.8782440316581551E-3</v>
      </c>
      <c r="AX217" s="28">
        <f t="shared" si="175"/>
        <v>-0.22610901703164626</v>
      </c>
      <c r="AY217" s="25">
        <f t="shared" si="176"/>
        <v>2.1274670256843345E-3</v>
      </c>
      <c r="AZ217" s="25">
        <f t="shared" si="177"/>
        <v>2.0780606721265225E-3</v>
      </c>
      <c r="BA217" s="25">
        <f t="shared" si="199"/>
        <v>0.22417894651532241</v>
      </c>
      <c r="BB217" s="25">
        <f t="shared" si="196"/>
        <v>-2.1985591790480768E-3</v>
      </c>
      <c r="BC217" s="25">
        <f t="shared" si="200"/>
        <v>-6.4359920313869555E-4</v>
      </c>
      <c r="BD217" s="39">
        <f t="shared" si="192"/>
        <v>1</v>
      </c>
      <c r="BE217">
        <f t="shared" si="157"/>
        <v>0</v>
      </c>
      <c r="BF217">
        <f t="shared" si="193"/>
        <v>0</v>
      </c>
      <c r="BG217" t="str">
        <f t="shared" si="194"/>
        <v/>
      </c>
      <c r="BH217" t="str">
        <f t="shared" si="197"/>
        <v/>
      </c>
      <c r="BI217" t="str">
        <f t="shared" si="195"/>
        <v/>
      </c>
      <c r="BJ217" s="25" t="str">
        <f t="shared" si="178"/>
        <v/>
      </c>
    </row>
    <row r="218" spans="1:63">
      <c r="A218" s="1">
        <v>42823</v>
      </c>
      <c r="B218" s="41">
        <f t="shared" si="220"/>
        <v>3</v>
      </c>
      <c r="C218">
        <v>3252.8652999999999</v>
      </c>
      <c r="D218">
        <v>3256.6840999999999</v>
      </c>
      <c r="E218">
        <v>3254.4258</v>
      </c>
      <c r="F218">
        <v>3251.0126</v>
      </c>
      <c r="G218">
        <v>3257.6581999999999</v>
      </c>
      <c r="H218">
        <v>3257.6581999999999</v>
      </c>
      <c r="I218">
        <v>3233.319</v>
      </c>
      <c r="J218">
        <v>1130</v>
      </c>
      <c r="K218">
        <v>1028</v>
      </c>
      <c r="L218">
        <v>3257.6581999999999</v>
      </c>
      <c r="M218">
        <v>3255.8339000000001</v>
      </c>
      <c r="N218">
        <v>3241.5001000000002</v>
      </c>
      <c r="O218">
        <v>3262.0976000000001</v>
      </c>
      <c r="P218">
        <v>3239.5491000000002</v>
      </c>
      <c r="Q218">
        <v>1328</v>
      </c>
      <c r="R218">
        <v>1457</v>
      </c>
      <c r="S218">
        <f t="shared" si="149"/>
        <v>3243.0939349999999</v>
      </c>
      <c r="T218" t="str">
        <f t="shared" si="179"/>
        <v>牛</v>
      </c>
      <c r="U218">
        <f t="shared" si="180"/>
        <v>3262.0976000000001</v>
      </c>
      <c r="V218">
        <f t="shared" si="181"/>
        <v>3233.319</v>
      </c>
      <c r="W218" s="40">
        <f t="shared" si="158"/>
        <v>8.8612602038060269E-3</v>
      </c>
      <c r="X218">
        <f t="shared" si="182"/>
        <v>1328</v>
      </c>
      <c r="Y218">
        <f t="shared" si="183"/>
        <v>1028</v>
      </c>
      <c r="Z218" s="25">
        <f t="shared" si="201"/>
        <v>8.8471539230352073E-3</v>
      </c>
      <c r="AA218" s="25">
        <f t="shared" si="202"/>
        <v>-3.9564335495851087E-5</v>
      </c>
      <c r="AB218" s="25">
        <f t="shared" si="203"/>
        <v>-6.3342075626889914E-3</v>
      </c>
      <c r="AC218" s="25">
        <f t="shared" si="204"/>
        <v>2.5270526411171257E-3</v>
      </c>
      <c r="AD218" s="25">
        <f t="shared" si="205"/>
        <v>2.8341853427752577E-3</v>
      </c>
      <c r="AE218" s="25">
        <f t="shared" si="206"/>
        <v>-6.0270748610308502E-3</v>
      </c>
      <c r="AF218" s="25">
        <f t="shared" si="207"/>
        <v>-3.5000222199138148E-3</v>
      </c>
      <c r="AG218" s="25">
        <f t="shared" si="208"/>
        <v>-3.5395865554096765E-3</v>
      </c>
      <c r="AH218" s="25">
        <f t="shared" si="209"/>
        <v>1.1732917913132338E-3</v>
      </c>
      <c r="AI218" s="25">
        <f t="shared" si="210"/>
        <v>4.796158665510917E-4</v>
      </c>
      <c r="AJ218" s="25">
        <f t="shared" si="211"/>
        <v>-5.6972165793975707E-4</v>
      </c>
      <c r="AK218" s="25">
        <f t="shared" si="212"/>
        <v>1.4723549852324633E-3</v>
      </c>
      <c r="AL218" s="25">
        <f t="shared" si="213"/>
        <v>7.4994298462633391E-3</v>
      </c>
      <c r="AM218" s="25">
        <f t="shared" si="214"/>
        <v>6.9362705925246661E-3</v>
      </c>
      <c r="AN218" s="25">
        <f t="shared" si="215"/>
        <v>0</v>
      </c>
      <c r="AO218" s="40">
        <f t="shared" si="216"/>
        <v>0.80307898369708375</v>
      </c>
      <c r="AP218" s="40">
        <f t="shared" si="217"/>
        <v>0.80836674993427349</v>
      </c>
      <c r="AQ218" s="25">
        <f t="shared" si="218"/>
        <v>-5.6016036242742952E-4</v>
      </c>
      <c r="AR218" s="25">
        <f t="shared" si="219"/>
        <v>-4.9723772051461987E-3</v>
      </c>
      <c r="AS218" s="25">
        <f t="shared" si="170"/>
        <v>-3.5000222199138148E-3</v>
      </c>
      <c r="AT218" s="28">
        <f t="shared" si="171"/>
        <v>1</v>
      </c>
      <c r="AU218" s="28">
        <f t="shared" si="172"/>
        <v>8.65246025234509E-2</v>
      </c>
      <c r="AV218" s="40">
        <f t="shared" si="173"/>
        <v>0.2842772059794505</v>
      </c>
      <c r="AW218" s="25">
        <f t="shared" si="174"/>
        <v>-3.5000222199138148E-3</v>
      </c>
      <c r="AX218" s="28">
        <f t="shared" si="175"/>
        <v>-0.5614623365973187</v>
      </c>
      <c r="AY218" s="25">
        <f t="shared" si="176"/>
        <v>7.4994298462633391E-3</v>
      </c>
      <c r="AZ218" s="25">
        <f t="shared" si="177"/>
        <v>6.0206302983569176E-4</v>
      </c>
      <c r="BA218" s="25">
        <f t="shared" si="199"/>
        <v>0.34820788622875165</v>
      </c>
      <c r="BB218" s="25">
        <f t="shared" si="196"/>
        <v>-1.34708123884609E-3</v>
      </c>
      <c r="BC218" s="25">
        <f t="shared" si="200"/>
        <v>-3.8782440316581551E-3</v>
      </c>
      <c r="BD218" s="39">
        <f t="shared" si="192"/>
        <v>1</v>
      </c>
      <c r="BE218" t="str">
        <f t="shared" si="157"/>
        <v/>
      </c>
      <c r="BF218" t="str">
        <f t="shared" si="193"/>
        <v/>
      </c>
      <c r="BG218">
        <f t="shared" si="194"/>
        <v>0.125</v>
      </c>
      <c r="BH218" t="str">
        <f t="shared" si="197"/>
        <v/>
      </c>
      <c r="BI218" t="str">
        <f t="shared" si="195"/>
        <v/>
      </c>
      <c r="BJ218" s="25">
        <f t="shared" si="178"/>
        <v>-6.2154715064327484E-4</v>
      </c>
    </row>
    <row r="219" spans="1:63">
      <c r="A219" s="1">
        <v>42824</v>
      </c>
      <c r="B219" s="41">
        <f t="shared" si="220"/>
        <v>4</v>
      </c>
      <c r="C219">
        <v>3235.1369</v>
      </c>
      <c r="D219">
        <v>3232.6977000000002</v>
      </c>
      <c r="E219">
        <v>3238.4551000000001</v>
      </c>
      <c r="F219">
        <v>3230.6694000000002</v>
      </c>
      <c r="G219">
        <v>3204.9969000000001</v>
      </c>
      <c r="H219">
        <v>3239.7264</v>
      </c>
      <c r="I219">
        <v>3204.8245999999999</v>
      </c>
      <c r="J219">
        <v>935</v>
      </c>
      <c r="K219">
        <v>1129</v>
      </c>
      <c r="L219">
        <v>3204.9969000000001</v>
      </c>
      <c r="M219">
        <v>3197.0353</v>
      </c>
      <c r="N219">
        <v>3208.9274999999998</v>
      </c>
      <c r="O219">
        <v>3216.9733999999999</v>
      </c>
      <c r="P219">
        <v>3196.2480999999998</v>
      </c>
      <c r="Q219">
        <v>1348</v>
      </c>
      <c r="R219">
        <v>1312</v>
      </c>
      <c r="S219">
        <f t="shared" si="149"/>
        <v>3242.8030349999999</v>
      </c>
      <c r="T219" t="str">
        <f t="shared" si="179"/>
        <v>熊</v>
      </c>
      <c r="U219">
        <f t="shared" si="180"/>
        <v>3239.7264</v>
      </c>
      <c r="V219">
        <f t="shared" si="181"/>
        <v>3196.2480999999998</v>
      </c>
      <c r="W219" s="40">
        <f t="shared" si="158"/>
        <v>1.3511228617695267E-2</v>
      </c>
      <c r="X219">
        <f t="shared" si="182"/>
        <v>935</v>
      </c>
      <c r="Y219">
        <f t="shared" si="183"/>
        <v>1312</v>
      </c>
      <c r="Z219" s="25">
        <f t="shared" si="201"/>
        <v>1.3439400354278737E-2</v>
      </c>
      <c r="AA219" s="25">
        <f t="shared" si="202"/>
        <v>-1.9649710327809223E-3</v>
      </c>
      <c r="AB219" s="25">
        <f t="shared" si="203"/>
        <v>-9.5521126296687561E-3</v>
      </c>
      <c r="AC219" s="25">
        <f t="shared" si="204"/>
        <v>3.9591159880266007E-3</v>
      </c>
      <c r="AD219" s="25">
        <f t="shared" si="205"/>
        <v>1.4176363441137456E-3</v>
      </c>
      <c r="AE219" s="25">
        <f t="shared" si="206"/>
        <v>-1.2093592273581633E-2</v>
      </c>
      <c r="AF219" s="25">
        <f t="shared" si="207"/>
        <v>-8.1344762855551471E-3</v>
      </c>
      <c r="AG219" s="25">
        <f t="shared" si="208"/>
        <v>-1.0099447318336063E-2</v>
      </c>
      <c r="AH219" s="25">
        <f t="shared" si="209"/>
        <v>-7.5425556356639397E-4</v>
      </c>
      <c r="AI219" s="25">
        <f t="shared" si="210"/>
        <v>1.0251496512601703E-3</v>
      </c>
      <c r="AJ219" s="25">
        <f t="shared" si="211"/>
        <v>-1.3818851056302754E-3</v>
      </c>
      <c r="AK219" s="25">
        <f t="shared" si="212"/>
        <v>-9.3601223165710352E-3</v>
      </c>
      <c r="AL219" s="25">
        <f t="shared" si="213"/>
        <v>1.083151990818319E-2</v>
      </c>
      <c r="AM219" s="25">
        <f t="shared" si="214"/>
        <v>6.4633264730340721E-3</v>
      </c>
      <c r="AN219" s="25">
        <f t="shared" si="215"/>
        <v>0</v>
      </c>
      <c r="AO219" s="40">
        <f t="shared" si="216"/>
        <v>0.86850248411256636</v>
      </c>
      <c r="AP219" s="40">
        <f t="shared" si="217"/>
        <v>1.0508197284953837</v>
      </c>
      <c r="AQ219" s="25">
        <f t="shared" si="218"/>
        <v>-2.4872115152282884E-3</v>
      </c>
      <c r="AR219" s="25">
        <f t="shared" si="219"/>
        <v>1.2256460310158979E-3</v>
      </c>
      <c r="AS219" s="25">
        <f t="shared" si="170"/>
        <v>-8.1344762855551471E-3</v>
      </c>
      <c r="AT219" s="28">
        <f t="shared" si="171"/>
        <v>4.9367081354021016E-3</v>
      </c>
      <c r="AU219" s="28">
        <f t="shared" si="172"/>
        <v>0.61178366537516704</v>
      </c>
      <c r="AV219" s="40">
        <f t="shared" si="173"/>
        <v>0.29162593753665444</v>
      </c>
      <c r="AW219" s="25">
        <f t="shared" si="174"/>
        <v>-8.1344762855551471E-3</v>
      </c>
      <c r="AX219" s="28">
        <f t="shared" si="175"/>
        <v>9.040371863664555E-2</v>
      </c>
      <c r="AY219" s="25">
        <f t="shared" si="176"/>
        <v>5.3761247498677669E-5</v>
      </c>
      <c r="AZ219" s="25">
        <f t="shared" si="177"/>
        <v>3.9591159880266007E-3</v>
      </c>
      <c r="BA219" s="25">
        <f t="shared" si="199"/>
        <v>0.2842772059794505</v>
      </c>
      <c r="BB219" s="25">
        <f t="shared" si="196"/>
        <v>-4.9723772051461987E-3</v>
      </c>
      <c r="BC219" s="25">
        <f t="shared" si="200"/>
        <v>-3.5000222199138148E-3</v>
      </c>
      <c r="BD219" s="39">
        <f t="shared" si="192"/>
        <v>1</v>
      </c>
      <c r="BE219" t="str">
        <f t="shared" si="157"/>
        <v/>
      </c>
      <c r="BF219" t="str">
        <f t="shared" si="193"/>
        <v/>
      </c>
      <c r="BG219" t="str">
        <f t="shared" si="194"/>
        <v/>
      </c>
      <c r="BH219">
        <f t="shared" si="197"/>
        <v>0</v>
      </c>
      <c r="BI219" t="str">
        <f t="shared" si="195"/>
        <v/>
      </c>
      <c r="BJ219" s="25" t="str">
        <f t="shared" si="178"/>
        <v/>
      </c>
    </row>
    <row r="220" spans="1:63">
      <c r="A220" s="1">
        <v>42825</v>
      </c>
      <c r="B220" s="41">
        <f t="shared" si="220"/>
        <v>5</v>
      </c>
      <c r="C220">
        <v>3206.2529</v>
      </c>
      <c r="D220">
        <v>3210.0275999999999</v>
      </c>
      <c r="E220">
        <v>3213.3987999999999</v>
      </c>
      <c r="F220">
        <v>3207.5297</v>
      </c>
      <c r="G220">
        <v>3219.4014999999999</v>
      </c>
      <c r="H220">
        <v>3226.1239</v>
      </c>
      <c r="I220">
        <v>3205.63</v>
      </c>
      <c r="J220">
        <v>1107</v>
      </c>
      <c r="K220">
        <v>1021</v>
      </c>
      <c r="L220">
        <v>3219.4014999999999</v>
      </c>
      <c r="M220">
        <v>3220.5819000000001</v>
      </c>
      <c r="N220">
        <v>3222.6033000000002</v>
      </c>
      <c r="O220">
        <v>3222.8629000000001</v>
      </c>
      <c r="P220">
        <v>3208.7903999999999</v>
      </c>
      <c r="Q220">
        <v>1459</v>
      </c>
      <c r="R220">
        <v>1421</v>
      </c>
      <c r="S220">
        <f t="shared" si="149"/>
        <v>3241.72694</v>
      </c>
      <c r="T220" t="str">
        <f t="shared" si="179"/>
        <v>熊</v>
      </c>
      <c r="U220">
        <f t="shared" si="180"/>
        <v>3226.1239</v>
      </c>
      <c r="V220">
        <f t="shared" si="181"/>
        <v>3205.63</v>
      </c>
      <c r="W220" s="40">
        <f t="shared" si="158"/>
        <v>6.3727467426801451E-3</v>
      </c>
      <c r="X220">
        <f t="shared" si="182"/>
        <v>1107</v>
      </c>
      <c r="Y220">
        <f t="shared" si="183"/>
        <v>1021</v>
      </c>
      <c r="Z220" s="25">
        <f t="shared" si="201"/>
        <v>6.3918538677968728E-3</v>
      </c>
      <c r="AA220" s="25">
        <f t="shared" si="202"/>
        <v>-8.3383474452758031E-4</v>
      </c>
      <c r="AB220" s="25">
        <f t="shared" si="203"/>
        <v>-1.0918744864159633E-3</v>
      </c>
      <c r="AC220" s="25">
        <f t="shared" si="204"/>
        <v>5.2808722562642353E-3</v>
      </c>
      <c r="AD220" s="25">
        <f t="shared" si="205"/>
        <v>6.1784512411327264E-3</v>
      </c>
      <c r="AE220" s="25">
        <f t="shared" si="206"/>
        <v>-1.9429550154745744E-4</v>
      </c>
      <c r="AF220" s="25">
        <f t="shared" si="207"/>
        <v>5.0865767547168391E-3</v>
      </c>
      <c r="AG220" s="25">
        <f t="shared" si="208"/>
        <v>4.2527420101892569E-3</v>
      </c>
      <c r="AH220" s="25">
        <f t="shared" si="209"/>
        <v>1.1766008158375836E-3</v>
      </c>
      <c r="AI220" s="25">
        <f t="shared" si="210"/>
        <v>2.2262587708276908E-3</v>
      </c>
      <c r="AJ220" s="25">
        <f t="shared" si="211"/>
        <v>3.9814259275519176E-4</v>
      </c>
      <c r="AK220" s="25">
        <f t="shared" si="212"/>
        <v>4.0925382952467946E-3</v>
      </c>
      <c r="AL220" s="25">
        <f t="shared" si="213"/>
        <v>6.3727467426801451E-3</v>
      </c>
      <c r="AM220" s="25">
        <f t="shared" si="214"/>
        <v>4.3760202238616796E-3</v>
      </c>
      <c r="AN220" s="25">
        <f t="shared" si="215"/>
        <v>0</v>
      </c>
      <c r="AO220" s="40">
        <f t="shared" si="216"/>
        <v>3.0394410043956828E-2</v>
      </c>
      <c r="AP220" s="40">
        <f t="shared" si="217"/>
        <v>0.16090153655476422</v>
      </c>
      <c r="AQ220" s="25">
        <f t="shared" si="218"/>
        <v>3.6658479996047171E-4</v>
      </c>
      <c r="AR220" s="25">
        <f t="shared" si="219"/>
        <v>9.9403845947005297E-4</v>
      </c>
      <c r="AS220" s="25">
        <f t="shared" si="170"/>
        <v>5.0865767547168391E-3</v>
      </c>
      <c r="AT220" s="28">
        <f t="shared" si="171"/>
        <v>0.67198044296107007</v>
      </c>
      <c r="AU220" s="28">
        <f t="shared" si="172"/>
        <v>0.98155267365430021</v>
      </c>
      <c r="AV220" s="40">
        <f t="shared" si="173"/>
        <v>0.82821229731774615</v>
      </c>
      <c r="AW220" s="25">
        <f t="shared" si="174"/>
        <v>5.0865767547168391E-3</v>
      </c>
      <c r="AX220" s="28">
        <f t="shared" si="175"/>
        <v>0.15623185435667614</v>
      </c>
      <c r="AY220" s="25">
        <f t="shared" si="176"/>
        <v>4.2868337967942264E-3</v>
      </c>
      <c r="AZ220" s="25">
        <f t="shared" si="177"/>
        <v>4.295467478075801E-3</v>
      </c>
      <c r="BA220" s="25">
        <f t="shared" si="199"/>
        <v>0.29162593753665444</v>
      </c>
      <c r="BB220" s="25">
        <f t="shared" si="196"/>
        <v>1.2256460310158979E-3</v>
      </c>
      <c r="BC220" s="25">
        <f t="shared" si="200"/>
        <v>-8.1344762855551471E-3</v>
      </c>
      <c r="BD220" s="39">
        <f t="shared" si="192"/>
        <v>0</v>
      </c>
      <c r="BE220" t="str">
        <f t="shared" si="157"/>
        <v/>
      </c>
      <c r="BF220" t="str">
        <f t="shared" si="193"/>
        <v/>
      </c>
      <c r="BG220" t="str">
        <f t="shared" si="194"/>
        <v/>
      </c>
      <c r="BH220" t="str">
        <f t="shared" si="197"/>
        <v/>
      </c>
      <c r="BI220">
        <f t="shared" si="195"/>
        <v>1</v>
      </c>
      <c r="BJ220" s="25">
        <f t="shared" si="178"/>
        <v>9.9403845947005297E-4</v>
      </c>
    </row>
    <row r="221" spans="1:63">
      <c r="A221" s="1">
        <v>42830</v>
      </c>
      <c r="B221" s="41">
        <f t="shared" si="220"/>
        <v>3</v>
      </c>
      <c r="C221">
        <v>3235.6603</v>
      </c>
      <c r="D221">
        <v>3241.4647</v>
      </c>
      <c r="E221">
        <v>3237.1417000000001</v>
      </c>
      <c r="F221">
        <v>3239.7213000000002</v>
      </c>
      <c r="G221">
        <v>3256.6703000000002</v>
      </c>
      <c r="H221">
        <v>3261.9004</v>
      </c>
      <c r="I221">
        <v>3233.2525000000001</v>
      </c>
      <c r="J221">
        <v>1101</v>
      </c>
      <c r="K221">
        <v>950</v>
      </c>
      <c r="L221">
        <v>3256.6703000000002</v>
      </c>
      <c r="M221">
        <v>3257.0061000000001</v>
      </c>
      <c r="N221">
        <v>3270.1975000000002</v>
      </c>
      <c r="O221">
        <v>3270.6453000000001</v>
      </c>
      <c r="P221">
        <v>3256.2883000000002</v>
      </c>
      <c r="Q221">
        <v>1459</v>
      </c>
      <c r="R221">
        <v>1321</v>
      </c>
      <c r="S221">
        <f t="shared" si="149"/>
        <v>3241.9607100000003</v>
      </c>
      <c r="T221" t="str">
        <f t="shared" si="179"/>
        <v>熊</v>
      </c>
      <c r="U221">
        <f t="shared" si="180"/>
        <v>3270.6453000000001</v>
      </c>
      <c r="V221">
        <f t="shared" si="181"/>
        <v>3233.2525000000001</v>
      </c>
      <c r="W221" s="40">
        <f t="shared" si="158"/>
        <v>1.1498708361113219E-2</v>
      </c>
      <c r="X221">
        <f t="shared" si="182"/>
        <v>1459</v>
      </c>
      <c r="Y221">
        <f t="shared" si="183"/>
        <v>950</v>
      </c>
      <c r="Z221" s="25">
        <f t="shared" si="201"/>
        <v>1.155646654254777E-2</v>
      </c>
      <c r="AA221" s="25">
        <f t="shared" si="202"/>
        <v>4.0435072331527506E-3</v>
      </c>
      <c r="AB221" s="25">
        <f t="shared" si="203"/>
        <v>-1.3692425101535284E-4</v>
      </c>
      <c r="AC221" s="25">
        <f t="shared" si="204"/>
        <v>1.1361784110097839E-2</v>
      </c>
      <c r="AD221" s="25">
        <f t="shared" si="205"/>
        <v>1.075428648200156E-2</v>
      </c>
      <c r="AE221" s="25">
        <f t="shared" si="206"/>
        <v>-7.4442187911169294E-4</v>
      </c>
      <c r="AF221" s="25">
        <f t="shared" si="207"/>
        <v>1.0617362230986218E-2</v>
      </c>
      <c r="AG221" s="25">
        <f t="shared" si="208"/>
        <v>1.4660869464138927E-2</v>
      </c>
      <c r="AH221" s="25">
        <f t="shared" si="209"/>
        <v>1.792277145730085E-3</v>
      </c>
      <c r="AI221" s="25">
        <f t="shared" si="210"/>
        <v>4.5773067857320956E-4</v>
      </c>
      <c r="AJ221" s="25">
        <f t="shared" si="211"/>
        <v>1.2542891780805748E-3</v>
      </c>
      <c r="AK221" s="25">
        <f t="shared" si="212"/>
        <v>6.4722746383097142E-3</v>
      </c>
      <c r="AL221" s="25">
        <f t="shared" si="213"/>
        <v>8.8213737888628088E-3</v>
      </c>
      <c r="AM221" s="25">
        <f t="shared" si="214"/>
        <v>4.3993164433059253E-3</v>
      </c>
      <c r="AN221" s="25">
        <f t="shared" si="215"/>
        <v>0</v>
      </c>
      <c r="AO221" s="40">
        <f t="shared" si="216"/>
        <v>8.4048045406468097E-2</v>
      </c>
      <c r="AP221" s="40">
        <f t="shared" si="217"/>
        <v>-0.37172707249047438</v>
      </c>
      <c r="AQ221" s="25">
        <f t="shared" si="218"/>
        <v>1.0310613536081091E-4</v>
      </c>
      <c r="AR221" s="25">
        <f t="shared" si="219"/>
        <v>4.1450875926764569E-3</v>
      </c>
      <c r="AS221" s="25">
        <f t="shared" si="170"/>
        <v>1.0617362230986218E-2</v>
      </c>
      <c r="AT221" s="28">
        <f t="shared" si="171"/>
        <v>0.81743513486155084</v>
      </c>
      <c r="AU221" s="28">
        <f t="shared" si="172"/>
        <v>0.96880963989692026</v>
      </c>
      <c r="AV221" s="40">
        <f t="shared" si="173"/>
        <v>0.98802443251107397</v>
      </c>
      <c r="AW221" s="25">
        <f t="shared" si="174"/>
        <v>1.0617362230986218E-2</v>
      </c>
      <c r="AX221" s="28">
        <f t="shared" si="175"/>
        <v>0.36175948310904676</v>
      </c>
      <c r="AY221" s="25">
        <f t="shared" si="176"/>
        <v>7.2166965174213539E-3</v>
      </c>
      <c r="AZ221" s="25">
        <f t="shared" si="177"/>
        <v>4.2623921922905631E-3</v>
      </c>
      <c r="BA221" s="25">
        <f t="shared" si="199"/>
        <v>0.82821229731774615</v>
      </c>
      <c r="BB221" s="25">
        <f t="shared" si="196"/>
        <v>9.9403845947005297E-4</v>
      </c>
      <c r="BC221" s="25">
        <f t="shared" si="200"/>
        <v>5.0865767547168391E-3</v>
      </c>
      <c r="BD221" s="39">
        <f t="shared" si="192"/>
        <v>0</v>
      </c>
      <c r="BE221" t="str">
        <f t="shared" si="157"/>
        <v/>
      </c>
      <c r="BF221" t="str">
        <f t="shared" si="193"/>
        <v/>
      </c>
      <c r="BG221">
        <f t="shared" si="194"/>
        <v>0.5</v>
      </c>
      <c r="BH221" t="str">
        <f t="shared" si="197"/>
        <v/>
      </c>
      <c r="BI221" t="str">
        <f t="shared" si="195"/>
        <v/>
      </c>
      <c r="BJ221" s="25">
        <f t="shared" si="178"/>
        <v>2.0725437963382285E-3</v>
      </c>
    </row>
    <row r="222" spans="1:63">
      <c r="A222" s="1">
        <v>42831</v>
      </c>
      <c r="B222" s="41">
        <f t="shared" si="220"/>
        <v>4</v>
      </c>
      <c r="C222">
        <v>3272.1925999999999</v>
      </c>
      <c r="D222">
        <v>3267.4144999999999</v>
      </c>
      <c r="E222">
        <v>3268.8854999999999</v>
      </c>
      <c r="F222">
        <v>3270.9495000000002</v>
      </c>
      <c r="G222">
        <v>3273.7624000000001</v>
      </c>
      <c r="H222">
        <v>3278.9506000000001</v>
      </c>
      <c r="I222">
        <v>3265.7952</v>
      </c>
      <c r="J222">
        <v>1113</v>
      </c>
      <c r="K222">
        <v>1019</v>
      </c>
      <c r="L222">
        <v>3273.7624000000001</v>
      </c>
      <c r="M222">
        <v>3275.2867000000001</v>
      </c>
      <c r="N222">
        <v>3281.5967999999998</v>
      </c>
      <c r="O222">
        <v>3286.6206000000002</v>
      </c>
      <c r="P222">
        <v>3273.7487000000001</v>
      </c>
      <c r="Q222">
        <v>1355</v>
      </c>
      <c r="R222">
        <v>1303</v>
      </c>
      <c r="S222">
        <f t="shared" si="149"/>
        <v>3243.7775850000003</v>
      </c>
      <c r="T222" t="str">
        <f t="shared" si="179"/>
        <v>牛</v>
      </c>
      <c r="U222">
        <f t="shared" si="180"/>
        <v>3286.6206000000002</v>
      </c>
      <c r="V222">
        <f t="shared" si="181"/>
        <v>3265.7952</v>
      </c>
      <c r="W222" s="40">
        <f t="shared" si="158"/>
        <v>6.3565777137296374E-3</v>
      </c>
      <c r="X222">
        <f t="shared" si="182"/>
        <v>1355</v>
      </c>
      <c r="Y222">
        <f t="shared" si="183"/>
        <v>1019</v>
      </c>
      <c r="Z222" s="25">
        <f t="shared" si="201"/>
        <v>6.3643564257190033E-3</v>
      </c>
      <c r="AA222" s="25">
        <f t="shared" si="202"/>
        <v>6.0989945000199054E-4</v>
      </c>
      <c r="AB222" s="25">
        <f t="shared" si="203"/>
        <v>-1.529730419602986E-3</v>
      </c>
      <c r="AC222" s="25">
        <f t="shared" si="204"/>
        <v>4.8268472941265603E-3</v>
      </c>
      <c r="AD222" s="25">
        <f t="shared" si="205"/>
        <v>4.3995835322036539E-3</v>
      </c>
      <c r="AE222" s="25">
        <f t="shared" si="206"/>
        <v>-1.9569941815259276E-3</v>
      </c>
      <c r="AF222" s="25">
        <f t="shared" si="207"/>
        <v>2.8698531126007502E-3</v>
      </c>
      <c r="AG222" s="25">
        <f t="shared" si="208"/>
        <v>3.4797525626025943E-3</v>
      </c>
      <c r="AH222" s="25">
        <f t="shared" si="209"/>
        <v>-1.4612807091237718E-3</v>
      </c>
      <c r="AI222" s="25">
        <f t="shared" si="210"/>
        <v>-1.0111789620086166E-3</v>
      </c>
      <c r="AJ222" s="25">
        <f t="shared" si="211"/>
        <v>-3.7997035551342229E-4</v>
      </c>
      <c r="AK222" s="25">
        <f t="shared" si="212"/>
        <v>4.7962444902033204E-4</v>
      </c>
      <c r="AL222" s="25">
        <f t="shared" si="213"/>
        <v>4.0201462729573091E-3</v>
      </c>
      <c r="AM222" s="25">
        <f t="shared" si="214"/>
        <v>3.9241438794489977E-3</v>
      </c>
      <c r="AN222" s="25">
        <f t="shared" si="215"/>
        <v>0</v>
      </c>
      <c r="AO222" s="40">
        <f t="shared" si="216"/>
        <v>0.48629460145641984</v>
      </c>
      <c r="AP222" s="40">
        <f t="shared" si="217"/>
        <v>0.3346382474117216</v>
      </c>
      <c r="AQ222" s="25">
        <f t="shared" si="218"/>
        <v>4.655027025297906E-4</v>
      </c>
      <c r="AR222" s="25">
        <f t="shared" si="219"/>
        <v>2.390228663580303E-3</v>
      </c>
      <c r="AS222" s="25">
        <f t="shared" si="170"/>
        <v>2.8698531126007502E-3</v>
      </c>
      <c r="AT222" s="28">
        <f t="shared" si="171"/>
        <v>0.60562202593611658</v>
      </c>
      <c r="AU222" s="28">
        <f t="shared" si="172"/>
        <v>0.60970796852054832</v>
      </c>
      <c r="AV222" s="40">
        <f t="shared" si="173"/>
        <v>0.75876573799301095</v>
      </c>
      <c r="AW222" s="25">
        <f t="shared" si="174"/>
        <v>2.8698531126007502E-3</v>
      </c>
      <c r="AX222" s="28">
        <f t="shared" si="175"/>
        <v>0.37619445484839031</v>
      </c>
      <c r="AY222" s="25">
        <f t="shared" si="176"/>
        <v>2.4366186305463172E-3</v>
      </c>
      <c r="AZ222" s="25">
        <f t="shared" si="177"/>
        <v>2.3944134598458326E-3</v>
      </c>
      <c r="BA222" s="25">
        <f t="shared" si="199"/>
        <v>0.98802443251107397</v>
      </c>
      <c r="BB222" s="25">
        <f t="shared" si="196"/>
        <v>4.1450875926764569E-3</v>
      </c>
      <c r="BC222" s="25">
        <f t="shared" si="200"/>
        <v>1.0617362230986218E-2</v>
      </c>
      <c r="BD222" s="39">
        <f t="shared" si="192"/>
        <v>0</v>
      </c>
      <c r="BE222" t="str">
        <f t="shared" si="157"/>
        <v/>
      </c>
      <c r="BF222" t="str">
        <f t="shared" si="193"/>
        <v/>
      </c>
      <c r="BG222" t="str">
        <f t="shared" si="194"/>
        <v/>
      </c>
      <c r="BH222">
        <f t="shared" si="197"/>
        <v>0</v>
      </c>
      <c r="BI222" t="str">
        <f t="shared" si="195"/>
        <v/>
      </c>
      <c r="BJ222" s="25" t="str">
        <f t="shared" si="178"/>
        <v/>
      </c>
    </row>
    <row r="223" spans="1:63">
      <c r="A223" s="1">
        <v>42832</v>
      </c>
      <c r="B223" s="41">
        <f t="shared" si="220"/>
        <v>5</v>
      </c>
      <c r="C223">
        <v>3280.6239</v>
      </c>
      <c r="D223">
        <v>3276.9176000000002</v>
      </c>
      <c r="E223">
        <v>3279.6792</v>
      </c>
      <c r="F223">
        <v>3279.3175000000001</v>
      </c>
      <c r="G223">
        <v>3289.0933</v>
      </c>
      <c r="H223">
        <v>3289.0933</v>
      </c>
      <c r="I223">
        <v>3275.1606000000002</v>
      </c>
      <c r="J223">
        <v>1130</v>
      </c>
      <c r="K223">
        <v>1011</v>
      </c>
      <c r="L223">
        <v>3289.0933</v>
      </c>
      <c r="M223">
        <v>3288.2026000000001</v>
      </c>
      <c r="N223">
        <v>3287.0210999999999</v>
      </c>
      <c r="O223">
        <v>3295.0751</v>
      </c>
      <c r="P223">
        <v>3282.8294999999998</v>
      </c>
      <c r="Q223">
        <v>1349</v>
      </c>
      <c r="R223">
        <v>1454</v>
      </c>
      <c r="S223">
        <f t="shared" si="149"/>
        <v>3245.7369250000002</v>
      </c>
      <c r="T223" t="str">
        <f t="shared" si="179"/>
        <v>牛</v>
      </c>
      <c r="U223">
        <f t="shared" si="180"/>
        <v>3295.0751</v>
      </c>
      <c r="V223">
        <f t="shared" si="181"/>
        <v>3275.1606000000002</v>
      </c>
      <c r="W223" s="40">
        <f t="shared" si="158"/>
        <v>6.062053751168207E-3</v>
      </c>
      <c r="X223">
        <f t="shared" si="182"/>
        <v>1349</v>
      </c>
      <c r="Y223">
        <f t="shared" si="183"/>
        <v>1011</v>
      </c>
      <c r="Z223" s="25">
        <f t="shared" si="201"/>
        <v>6.0703392424836817E-3</v>
      </c>
      <c r="AA223" s="25">
        <f t="shared" si="202"/>
        <v>-2.9651547901396273E-4</v>
      </c>
      <c r="AB223" s="25">
        <f t="shared" si="203"/>
        <v>-2.4472459152527141E-3</v>
      </c>
      <c r="AC223" s="25">
        <f t="shared" si="204"/>
        <v>3.6148078359154903E-3</v>
      </c>
      <c r="AD223" s="25">
        <f t="shared" si="205"/>
        <v>4.3953420815820909E-3</v>
      </c>
      <c r="AE223" s="25">
        <f t="shared" si="206"/>
        <v>-1.6667116695861588E-3</v>
      </c>
      <c r="AF223" s="25">
        <f t="shared" si="207"/>
        <v>1.9480961663293612E-3</v>
      </c>
      <c r="AG223" s="25">
        <f t="shared" si="208"/>
        <v>1.6515806873154553E-3</v>
      </c>
      <c r="AH223" s="25">
        <f t="shared" si="209"/>
        <v>-1.1303932715197463E-3</v>
      </c>
      <c r="AI223" s="25">
        <f t="shared" si="210"/>
        <v>-2.8800498761406444E-4</v>
      </c>
      <c r="AJ223" s="25">
        <f t="shared" si="211"/>
        <v>-3.9829624614343178E-4</v>
      </c>
      <c r="AK223" s="25">
        <f t="shared" si="212"/>
        <v>2.5783163670565139E-3</v>
      </c>
      <c r="AL223" s="25">
        <f t="shared" si="213"/>
        <v>4.2450280366424873E-3</v>
      </c>
      <c r="AM223" s="25">
        <f t="shared" si="214"/>
        <v>3.7232568396813616E-3</v>
      </c>
      <c r="AN223" s="25">
        <f t="shared" si="215"/>
        <v>0</v>
      </c>
      <c r="AO223" s="40">
        <f t="shared" si="216"/>
        <v>0.39212069448132469</v>
      </c>
      <c r="AP223" s="40">
        <f t="shared" si="217"/>
        <v>0.46194922735720412</v>
      </c>
      <c r="AQ223" s="25">
        <f t="shared" si="218"/>
        <v>-2.7084078897677676E-4</v>
      </c>
      <c r="AR223" s="25">
        <f t="shared" si="219"/>
        <v>-6.3022020072703343E-4</v>
      </c>
      <c r="AS223" s="25">
        <f t="shared" si="170"/>
        <v>1.9480961663293612E-3</v>
      </c>
      <c r="AT223" s="28">
        <f t="shared" si="171"/>
        <v>1</v>
      </c>
      <c r="AU223" s="28">
        <f t="shared" si="172"/>
        <v>0.34229437512249633</v>
      </c>
      <c r="AV223" s="40">
        <f t="shared" si="173"/>
        <v>0.59557106630846146</v>
      </c>
      <c r="AW223" s="25">
        <f t="shared" si="174"/>
        <v>1.9480961663293612E-3</v>
      </c>
      <c r="AX223" s="28">
        <f t="shared" si="175"/>
        <v>-0.1040548344171373</v>
      </c>
      <c r="AY223" s="25">
        <f t="shared" si="176"/>
        <v>4.2450280366424873E-3</v>
      </c>
      <c r="AZ223" s="25">
        <f t="shared" si="177"/>
        <v>1.276010924428651E-3</v>
      </c>
      <c r="BA223" s="25">
        <f t="shared" si="199"/>
        <v>0.75876573799301095</v>
      </c>
      <c r="BB223" s="25">
        <f t="shared" si="196"/>
        <v>2.390228663580303E-3</v>
      </c>
      <c r="BC223" s="25">
        <f t="shared" si="200"/>
        <v>2.8698531126007502E-3</v>
      </c>
      <c r="BD223" s="39">
        <f t="shared" si="192"/>
        <v>0</v>
      </c>
      <c r="BE223" t="str">
        <f t="shared" ref="BE223:BE254" si="221">IF(B223=2,IF(AV222&lt;0.226,IF(AND(ABS(AA223)&lt;0.03,AO223&lt;0.8),IF(AND(AT223&lt;0.5 &amp; Q222&lt;14),2,1),0),IF(AV222&lt;0.8,IF(AND(AT223&gt;0.2,AK223&gt;-0.03,AA223&gt;-0.01),1,0),0)),"")</f>
        <v/>
      </c>
      <c r="BF223" t="str">
        <f t="shared" si="193"/>
        <v/>
      </c>
      <c r="BG223" t="str">
        <f t="shared" si="194"/>
        <v/>
      </c>
      <c r="BH223" t="str">
        <f t="shared" si="197"/>
        <v/>
      </c>
      <c r="BI223">
        <f t="shared" si="195"/>
        <v>0</v>
      </c>
      <c r="BJ223" s="25" t="str">
        <f t="shared" si="178"/>
        <v/>
      </c>
    </row>
    <row r="224" spans="1:63" ht="56">
      <c r="A224" s="1">
        <v>42835</v>
      </c>
      <c r="B224" s="41">
        <f t="shared" si="220"/>
        <v>1</v>
      </c>
      <c r="C224">
        <v>3285.4594000000002</v>
      </c>
      <c r="D224">
        <v>3281.7053000000001</v>
      </c>
      <c r="E224">
        <v>3278.5729999999999</v>
      </c>
      <c r="F224">
        <v>3274.7233000000001</v>
      </c>
      <c r="G224">
        <v>3276.8557000000001</v>
      </c>
      <c r="H224">
        <v>3285.4594000000002</v>
      </c>
      <c r="I224">
        <v>3273.009</v>
      </c>
      <c r="J224">
        <v>930</v>
      </c>
      <c r="K224">
        <v>1011</v>
      </c>
      <c r="L224">
        <v>3276.8557000000001</v>
      </c>
      <c r="M224">
        <v>3277.9141</v>
      </c>
      <c r="N224">
        <v>3270.1197999999999</v>
      </c>
      <c r="O224">
        <v>3280.0250000000001</v>
      </c>
      <c r="P224">
        <v>3265.2836000000002</v>
      </c>
      <c r="Q224">
        <v>1359</v>
      </c>
      <c r="R224">
        <v>1432</v>
      </c>
      <c r="S224">
        <f t="shared" si="149"/>
        <v>3248.0288</v>
      </c>
      <c r="T224" t="str">
        <f t="shared" si="179"/>
        <v>牛</v>
      </c>
      <c r="U224">
        <f t="shared" si="180"/>
        <v>3285.4594000000002</v>
      </c>
      <c r="V224">
        <f t="shared" si="181"/>
        <v>3265.2836000000002</v>
      </c>
      <c r="W224" s="40">
        <f t="shared" si="158"/>
        <v>6.1598703523687648E-3</v>
      </c>
      <c r="X224">
        <f t="shared" si="182"/>
        <v>930</v>
      </c>
      <c r="Y224">
        <f t="shared" si="183"/>
        <v>1432</v>
      </c>
      <c r="Z224" s="25">
        <f t="shared" si="201"/>
        <v>6.1409372460971452E-3</v>
      </c>
      <c r="AA224" s="25">
        <f t="shared" si="202"/>
        <v>-4.752239369567729E-4</v>
      </c>
      <c r="AB224" s="25">
        <f t="shared" si="203"/>
        <v>-4.6798696280774396E-3</v>
      </c>
      <c r="AC224" s="25">
        <f t="shared" si="204"/>
        <v>1.4800007242913155E-3</v>
      </c>
      <c r="AD224" s="25">
        <f t="shared" si="205"/>
        <v>0</v>
      </c>
      <c r="AE224" s="25">
        <f t="shared" si="206"/>
        <v>-6.1598703523687995E-3</v>
      </c>
      <c r="AF224" s="25">
        <f t="shared" si="207"/>
        <v>-4.6798696280774396E-3</v>
      </c>
      <c r="AG224" s="25">
        <f t="shared" si="208"/>
        <v>-5.1550935650342133E-3</v>
      </c>
      <c r="AH224" s="25">
        <f t="shared" si="209"/>
        <v>-1.1432941247604862E-3</v>
      </c>
      <c r="AI224" s="25">
        <f t="shared" si="210"/>
        <v>-2.0982231978231756E-3</v>
      </c>
      <c r="AJ224" s="25">
        <f t="shared" si="211"/>
        <v>-3.2731129835429063E-3</v>
      </c>
      <c r="AK224" s="25">
        <f t="shared" si="212"/>
        <v>-2.6221553822381679E-3</v>
      </c>
      <c r="AL224" s="25">
        <f t="shared" si="213"/>
        <v>3.7967446656660977E-3</v>
      </c>
      <c r="AM224" s="25">
        <f t="shared" si="214"/>
        <v>4.5044247188125346E-3</v>
      </c>
      <c r="AN224" s="25">
        <f t="shared" si="215"/>
        <v>0</v>
      </c>
      <c r="AO224" s="40">
        <f t="shared" si="216"/>
        <v>1</v>
      </c>
      <c r="AP224" s="40">
        <f t="shared" si="217"/>
        <v>1.1254337210049254</v>
      </c>
      <c r="AQ224" s="25">
        <f t="shared" si="218"/>
        <v>3.2294040568701184E-4</v>
      </c>
      <c r="AR224" s="25">
        <f t="shared" si="219"/>
        <v>-2.0577142458393298E-3</v>
      </c>
      <c r="AS224" s="25">
        <f t="shared" si="170"/>
        <v>-4.6798696280774396E-3</v>
      </c>
      <c r="AT224" s="28">
        <f t="shared" si="171"/>
        <v>0.30896196106149215</v>
      </c>
      <c r="AU224" s="28">
        <f t="shared" si="172"/>
        <v>0.32806924715425761</v>
      </c>
      <c r="AV224" s="40">
        <f t="shared" si="173"/>
        <v>0.23970301053736356</v>
      </c>
      <c r="AW224" s="25">
        <f t="shared" si="174"/>
        <v>-4.6798696280774396E-3</v>
      </c>
      <c r="AX224" s="28">
        <f t="shared" si="175"/>
        <v>-0.33386036737081726</v>
      </c>
      <c r="AY224" s="25">
        <f t="shared" si="176"/>
        <v>1.1745892834279608E-3</v>
      </c>
      <c r="AZ224" s="25">
        <f t="shared" si="177"/>
        <v>1.4800007242913155E-3</v>
      </c>
      <c r="BA224" s="25">
        <f t="shared" si="199"/>
        <v>0.59557106630846146</v>
      </c>
      <c r="BB224" s="25">
        <f t="shared" si="196"/>
        <v>-6.3022020072703343E-4</v>
      </c>
      <c r="BC224" s="25">
        <f t="shared" si="200"/>
        <v>1.9480961663293612E-3</v>
      </c>
      <c r="BD224" s="39">
        <f t="shared" si="192"/>
        <v>1</v>
      </c>
      <c r="BE224" t="str">
        <f t="shared" si="221"/>
        <v/>
      </c>
      <c r="BF224" t="str">
        <f t="shared" si="193"/>
        <v/>
      </c>
      <c r="BG224" t="str">
        <f t="shared" si="194"/>
        <v/>
      </c>
      <c r="BH224" t="str">
        <f t="shared" si="197"/>
        <v/>
      </c>
      <c r="BI224" t="str">
        <f t="shared" si="195"/>
        <v/>
      </c>
      <c r="BJ224" s="25" t="str">
        <f t="shared" si="178"/>
        <v/>
      </c>
      <c r="BK224" s="50" t="s">
        <v>300</v>
      </c>
    </row>
    <row r="225" spans="1:63">
      <c r="A225" s="1">
        <f>A224+1</f>
        <v>42836</v>
      </c>
      <c r="B225" s="41">
        <f t="shared" si="220"/>
        <v>2</v>
      </c>
      <c r="C225">
        <v>3266.2219</v>
      </c>
      <c r="D225">
        <v>3265.5046000000002</v>
      </c>
      <c r="E225">
        <v>3271.319</v>
      </c>
      <c r="F225">
        <v>3275.2426999999998</v>
      </c>
      <c r="G225">
        <v>3254.2352000000001</v>
      </c>
      <c r="H225">
        <v>3281.9483</v>
      </c>
      <c r="I225">
        <v>3251.8058999999998</v>
      </c>
      <c r="J225">
        <v>959</v>
      </c>
      <c r="K225">
        <v>1104</v>
      </c>
      <c r="L225">
        <v>3254.2352000000001</v>
      </c>
      <c r="M225">
        <v>3257.4380000000001</v>
      </c>
      <c r="N225">
        <v>3288.1941000000002</v>
      </c>
      <c r="O225">
        <v>3290.1120999999998</v>
      </c>
      <c r="P225">
        <v>3244.4351000000001</v>
      </c>
      <c r="Q225">
        <v>1451</v>
      </c>
      <c r="R225">
        <v>1334</v>
      </c>
      <c r="S225">
        <f t="shared" si="149"/>
        <v>3250.7057500000001</v>
      </c>
      <c r="T225" t="str">
        <f t="shared" si="179"/>
        <v>牛</v>
      </c>
      <c r="U225">
        <f t="shared" si="180"/>
        <v>3290.1120999999998</v>
      </c>
      <c r="V225">
        <f t="shared" si="181"/>
        <v>3244.4351000000001</v>
      </c>
      <c r="W225" s="40">
        <f t="shared" ref="W225:W238" si="222">LN(U225/V225)</f>
        <v>1.398038534825624E-2</v>
      </c>
      <c r="X225">
        <f t="shared" si="182"/>
        <v>1451</v>
      </c>
      <c r="Y225">
        <f t="shared" si="183"/>
        <v>1334</v>
      </c>
      <c r="Z225" s="25">
        <f t="shared" si="201"/>
        <v>1.3984659156195015E-2</v>
      </c>
      <c r="AA225" s="25">
        <f t="shared" si="202"/>
        <v>-1.1926856461813003E-3</v>
      </c>
      <c r="AB225" s="25">
        <f t="shared" si="203"/>
        <v>-5.8312884686009315E-4</v>
      </c>
      <c r="AC225" s="25">
        <f t="shared" si="204"/>
        <v>1.3397256501396204E-2</v>
      </c>
      <c r="AD225" s="25">
        <f t="shared" si="205"/>
        <v>7.2877024676164023E-3</v>
      </c>
      <c r="AE225" s="25">
        <f t="shared" si="206"/>
        <v>-6.6926828806397358E-3</v>
      </c>
      <c r="AF225" s="25">
        <f t="shared" si="207"/>
        <v>6.7045736207564108E-3</v>
      </c>
      <c r="AG225" s="25">
        <f t="shared" si="208"/>
        <v>5.5118879745749911E-3</v>
      </c>
      <c r="AH225" s="25">
        <f t="shared" si="209"/>
        <v>-2.1963565157948173E-4</v>
      </c>
      <c r="AI225" s="25">
        <f t="shared" si="210"/>
        <v>1.5593328166582819E-3</v>
      </c>
      <c r="AJ225" s="25">
        <f t="shared" si="211"/>
        <v>2.7580385341430609E-3</v>
      </c>
      <c r="AK225" s="25">
        <f t="shared" si="212"/>
        <v>-3.6766482223329687E-3</v>
      </c>
      <c r="AL225" s="25">
        <f t="shared" si="213"/>
        <v>9.2267363965419045E-3</v>
      </c>
      <c r="AM225" s="25">
        <f t="shared" si="214"/>
        <v>1.398038534825624E-2</v>
      </c>
      <c r="AN225" s="25">
        <f t="shared" si="215"/>
        <v>0</v>
      </c>
      <c r="AO225" s="40">
        <f t="shared" si="216"/>
        <v>0.47826317745103514</v>
      </c>
      <c r="AP225" s="40">
        <f t="shared" si="217"/>
        <v>0.60757935665374996</v>
      </c>
      <c r="AQ225" s="25">
        <f t="shared" si="218"/>
        <v>9.837103797762732E-4</v>
      </c>
      <c r="AR225" s="25">
        <f t="shared" si="219"/>
        <v>1.0381221843089388E-2</v>
      </c>
      <c r="AS225" s="25">
        <f t="shared" si="170"/>
        <v>6.7045736207564108E-3</v>
      </c>
      <c r="AT225" s="28">
        <f t="shared" si="171"/>
        <v>8.0594113275659032E-2</v>
      </c>
      <c r="AU225" s="28">
        <f t="shared" si="172"/>
        <v>0.95800950149966768</v>
      </c>
      <c r="AV225" s="40">
        <f t="shared" si="173"/>
        <v>0.95800950149966768</v>
      </c>
      <c r="AW225" s="25">
        <f t="shared" si="174"/>
        <v>6.7045736207564108E-3</v>
      </c>
      <c r="AX225" s="28">
        <f t="shared" si="175"/>
        <v>0.74345731987653141</v>
      </c>
      <c r="AY225" s="25">
        <f t="shared" si="176"/>
        <v>7.4678289778989037E-4</v>
      </c>
      <c r="AZ225" s="25">
        <f t="shared" si="177"/>
        <v>1.3397256501396204E-2</v>
      </c>
      <c r="BA225" s="25">
        <f t="shared" si="199"/>
        <v>0.23970301053736356</v>
      </c>
      <c r="BB225" s="25">
        <f t="shared" si="196"/>
        <v>-2.0577142458393298E-3</v>
      </c>
      <c r="BC225" s="25">
        <f t="shared" si="200"/>
        <v>-4.6798696280774396E-3</v>
      </c>
      <c r="BD225" s="39">
        <f t="shared" si="192"/>
        <v>1</v>
      </c>
      <c r="BE225">
        <f t="shared" si="221"/>
        <v>0</v>
      </c>
      <c r="BF225">
        <f t="shared" si="193"/>
        <v>0</v>
      </c>
      <c r="BG225" t="str">
        <f t="shared" si="194"/>
        <v/>
      </c>
      <c r="BH225" t="str">
        <f t="shared" si="197"/>
        <v/>
      </c>
      <c r="BI225" t="str">
        <f t="shared" si="195"/>
        <v/>
      </c>
      <c r="BJ225" s="25" t="str">
        <f t="shared" si="178"/>
        <v/>
      </c>
      <c r="BK225" s="50" t="s">
        <v>303</v>
      </c>
    </row>
    <row r="226" spans="1:63">
      <c r="A226" s="1">
        <f>A225+1</f>
        <v>42837</v>
      </c>
      <c r="B226" s="41">
        <f t="shared" si="220"/>
        <v>3</v>
      </c>
      <c r="C226">
        <v>3283.8368999999998</v>
      </c>
      <c r="D226">
        <v>3276.7768999999998</v>
      </c>
      <c r="E226">
        <v>3276.1143999999999</v>
      </c>
      <c r="F226">
        <v>3273.3126999999999</v>
      </c>
      <c r="G226">
        <v>3278.5313999999998</v>
      </c>
      <c r="H226">
        <v>3284.8427999999999</v>
      </c>
      <c r="I226">
        <v>3270.2278000000001</v>
      </c>
      <c r="J226">
        <v>1032</v>
      </c>
      <c r="K226">
        <v>939</v>
      </c>
      <c r="L226">
        <v>3278.5313999999998</v>
      </c>
      <c r="M226">
        <v>3278.1304</v>
      </c>
      <c r="N226">
        <v>3274.5295999999998</v>
      </c>
      <c r="O226">
        <v>3283.5556999999999</v>
      </c>
      <c r="P226">
        <v>3262.2773000000002</v>
      </c>
      <c r="Q226">
        <v>1331</v>
      </c>
      <c r="R226">
        <v>1455</v>
      </c>
      <c r="S226">
        <f t="shared" si="149"/>
        <v>3254.4940749999996</v>
      </c>
      <c r="T226" t="str">
        <f t="shared" si="179"/>
        <v>牛</v>
      </c>
      <c r="U226">
        <f t="shared" si="180"/>
        <v>3284.8427999999999</v>
      </c>
      <c r="V226">
        <f t="shared" si="181"/>
        <v>3262.2773000000002</v>
      </c>
      <c r="W226" s="40">
        <f t="shared" si="222"/>
        <v>6.8932871277047883E-3</v>
      </c>
      <c r="X226">
        <f t="shared" si="182"/>
        <v>1032</v>
      </c>
      <c r="Y226">
        <f t="shared" si="183"/>
        <v>1455</v>
      </c>
      <c r="Z226" s="25">
        <f t="shared" si="201"/>
        <v>6.871687202247987E-3</v>
      </c>
      <c r="AA226" s="25">
        <f t="shared" si="202"/>
        <v>-1.3259829840772054E-3</v>
      </c>
      <c r="AB226" s="25">
        <f t="shared" si="203"/>
        <v>-3.1445717271244384E-3</v>
      </c>
      <c r="AC226" s="25">
        <f t="shared" si="204"/>
        <v>3.7487154005803394E-3</v>
      </c>
      <c r="AD226" s="25">
        <f t="shared" si="205"/>
        <v>3.0627159606000143E-4</v>
      </c>
      <c r="AE226" s="25">
        <f t="shared" si="206"/>
        <v>-6.587015531644775E-3</v>
      </c>
      <c r="AF226" s="25">
        <f t="shared" si="207"/>
        <v>-2.838300131064439E-3</v>
      </c>
      <c r="AG226" s="25">
        <f t="shared" si="208"/>
        <v>-4.1642831151416128E-3</v>
      </c>
      <c r="AH226" s="25">
        <f t="shared" si="209"/>
        <v>-2.1522384765999877E-3</v>
      </c>
      <c r="AI226" s="25">
        <f t="shared" si="210"/>
        <v>-2.3544392981693072E-3</v>
      </c>
      <c r="AJ226" s="25">
        <f t="shared" si="211"/>
        <v>-3.2099950981256085E-3</v>
      </c>
      <c r="AK226" s="25">
        <f t="shared" si="212"/>
        <v>-1.6169470878200369E-3</v>
      </c>
      <c r="AL226" s="25">
        <f t="shared" si="213"/>
        <v>4.4591508189335324E-3</v>
      </c>
      <c r="AM226" s="25">
        <f t="shared" si="214"/>
        <v>6.501380328361183E-3</v>
      </c>
      <c r="AN226" s="25">
        <f t="shared" si="215"/>
        <v>0</v>
      </c>
      <c r="AO226" s="40">
        <f t="shared" si="216"/>
        <v>0.93117345193293699</v>
      </c>
      <c r="AP226" s="40">
        <f t="shared" si="217"/>
        <v>1.2293055080397068</v>
      </c>
      <c r="AQ226" s="25">
        <f t="shared" si="218"/>
        <v>-1.2231834208678113E-4</v>
      </c>
      <c r="AR226" s="25">
        <f t="shared" si="219"/>
        <v>-1.221353043244372E-3</v>
      </c>
      <c r="AS226" s="25">
        <f t="shared" si="170"/>
        <v>-2.838300131064439E-3</v>
      </c>
      <c r="AT226" s="28">
        <f t="shared" si="171"/>
        <v>0.56815600410536138</v>
      </c>
      <c r="AU226" s="28">
        <f t="shared" si="172"/>
        <v>0.57580927137377935</v>
      </c>
      <c r="AV226" s="40">
        <f t="shared" si="173"/>
        <v>0.54296603221731454</v>
      </c>
      <c r="AW226" s="25">
        <f t="shared" si="174"/>
        <v>-2.838300131064439E-3</v>
      </c>
      <c r="AX226" s="28">
        <f t="shared" si="175"/>
        <v>-0.17734151691742064</v>
      </c>
      <c r="AY226" s="25">
        <f t="shared" si="176"/>
        <v>2.5359321350534778E-3</v>
      </c>
      <c r="AZ226" s="25">
        <f t="shared" si="177"/>
        <v>3.7487154005803394E-3</v>
      </c>
      <c r="BA226" s="25">
        <f t="shared" si="199"/>
        <v>0.95800950149966768</v>
      </c>
      <c r="BB226" s="25">
        <f t="shared" si="196"/>
        <v>1.0381221843089388E-2</v>
      </c>
      <c r="BC226" s="25">
        <f t="shared" si="200"/>
        <v>6.7045736207564108E-3</v>
      </c>
      <c r="BD226" s="39">
        <f t="shared" si="192"/>
        <v>0</v>
      </c>
      <c r="BE226" t="str">
        <f t="shared" si="221"/>
        <v/>
      </c>
      <c r="BF226" t="str">
        <f t="shared" si="193"/>
        <v/>
      </c>
      <c r="BG226">
        <f t="shared" si="194"/>
        <v>0</v>
      </c>
      <c r="BH226" t="str">
        <f t="shared" si="197"/>
        <v/>
      </c>
      <c r="BI226" t="str">
        <f t="shared" si="195"/>
        <v/>
      </c>
      <c r="BJ226" s="25" t="str">
        <f t="shared" si="178"/>
        <v/>
      </c>
    </row>
    <row r="227" spans="1:63">
      <c r="A227" s="1">
        <f>A226+1</f>
        <v>42838</v>
      </c>
      <c r="B227" s="41">
        <f t="shared" si="220"/>
        <v>4</v>
      </c>
      <c r="C227">
        <v>3265.2181</v>
      </c>
      <c r="D227">
        <v>3263.6927999999998</v>
      </c>
      <c r="E227">
        <v>3271.3667999999998</v>
      </c>
      <c r="F227">
        <v>3270.8710000000001</v>
      </c>
      <c r="G227">
        <v>3277.8753999999999</v>
      </c>
      <c r="H227">
        <v>3281.1369</v>
      </c>
      <c r="I227">
        <v>3261.4901</v>
      </c>
      <c r="J227">
        <v>1103</v>
      </c>
      <c r="K227">
        <v>930</v>
      </c>
      <c r="L227">
        <v>3277.8753999999999</v>
      </c>
      <c r="M227">
        <v>3278.5733</v>
      </c>
      <c r="N227">
        <v>3276.0735</v>
      </c>
      <c r="O227">
        <v>3281.0248000000001</v>
      </c>
      <c r="P227">
        <v>3269.1215000000002</v>
      </c>
      <c r="Q227">
        <v>1301</v>
      </c>
      <c r="R227">
        <v>1413</v>
      </c>
      <c r="S227">
        <f t="shared" si="149"/>
        <v>3256.3694150000001</v>
      </c>
      <c r="T227" t="str">
        <f t="shared" si="179"/>
        <v>牛</v>
      </c>
      <c r="U227">
        <f t="shared" si="180"/>
        <v>3281.1369</v>
      </c>
      <c r="V227">
        <f t="shared" si="181"/>
        <v>3261.4901</v>
      </c>
      <c r="W227" s="40">
        <f t="shared" si="222"/>
        <v>6.0058013560600771E-3</v>
      </c>
      <c r="X227">
        <f t="shared" si="182"/>
        <v>1103</v>
      </c>
      <c r="Y227">
        <f t="shared" si="183"/>
        <v>930</v>
      </c>
      <c r="Z227" s="25">
        <f t="shared" si="201"/>
        <v>6.0169946993739818E-3</v>
      </c>
      <c r="AA227" s="25">
        <f t="shared" si="202"/>
        <v>-2.8476652982800431E-3</v>
      </c>
      <c r="AB227" s="25">
        <f t="shared" si="203"/>
        <v>-1.5443765557355E-3</v>
      </c>
      <c r="AC227" s="25">
        <f t="shared" si="204"/>
        <v>4.4614248003244997E-3</v>
      </c>
      <c r="AD227" s="25">
        <f t="shared" si="205"/>
        <v>4.8634183074561235E-3</v>
      </c>
      <c r="AE227" s="25">
        <f t="shared" si="206"/>
        <v>-1.142383048603982E-3</v>
      </c>
      <c r="AF227" s="25">
        <f t="shared" si="207"/>
        <v>3.3190417517207616E-3</v>
      </c>
      <c r="AG227" s="25">
        <f t="shared" si="208"/>
        <v>4.713764534406659E-4</v>
      </c>
      <c r="AH227" s="25">
        <f t="shared" si="209"/>
        <v>-4.6724485939921294E-4</v>
      </c>
      <c r="AI227" s="25">
        <f t="shared" si="210"/>
        <v>1.881319345684419E-3</v>
      </c>
      <c r="AJ227" s="25">
        <f t="shared" si="211"/>
        <v>1.7297504128191115E-3</v>
      </c>
      <c r="AK227" s="25">
        <f t="shared" si="212"/>
        <v>3.8689087320386106E-3</v>
      </c>
      <c r="AL227" s="25">
        <f t="shared" si="213"/>
        <v>6.0058013560600771E-3</v>
      </c>
      <c r="AM227" s="25">
        <f t="shared" si="214"/>
        <v>3.6345182406907293E-3</v>
      </c>
      <c r="AN227" s="25">
        <f t="shared" si="215"/>
        <v>0</v>
      </c>
      <c r="AO227" s="40">
        <f t="shared" si="216"/>
        <v>0.18975100270782358</v>
      </c>
      <c r="AP227" s="40">
        <f t="shared" si="217"/>
        <v>0.6636958690473701</v>
      </c>
      <c r="AQ227" s="25">
        <f t="shared" si="218"/>
        <v>2.1288964028234769E-4</v>
      </c>
      <c r="AR227" s="25">
        <f t="shared" si="219"/>
        <v>-5.4986698031802433E-4</v>
      </c>
      <c r="AS227" s="25">
        <f t="shared" si="170"/>
        <v>3.3190417517207616E-3</v>
      </c>
      <c r="AT227" s="28">
        <f t="shared" si="171"/>
        <v>0.83399332206771226</v>
      </c>
      <c r="AU227" s="28">
        <f t="shared" si="172"/>
        <v>0.58403972007760896</v>
      </c>
      <c r="AV227" s="40">
        <f t="shared" si="173"/>
        <v>0.74227864079646533</v>
      </c>
      <c r="AW227" s="25">
        <f t="shared" si="174"/>
        <v>3.3190417517207616E-3</v>
      </c>
      <c r="AX227" s="28">
        <f t="shared" si="175"/>
        <v>-9.1714681271246906E-2</v>
      </c>
      <c r="AY227" s="25">
        <f t="shared" si="176"/>
        <v>5.0112917806425447E-3</v>
      </c>
      <c r="AZ227" s="25">
        <f t="shared" si="177"/>
        <v>2.1243072557338176E-3</v>
      </c>
      <c r="BA227" s="25">
        <f t="shared" si="199"/>
        <v>0.54296603221731454</v>
      </c>
      <c r="BB227" s="25">
        <f t="shared" si="196"/>
        <v>-1.221353043244372E-3</v>
      </c>
      <c r="BC227" s="25">
        <f t="shared" si="200"/>
        <v>-2.838300131064439E-3</v>
      </c>
      <c r="BD227" s="39">
        <f t="shared" si="192"/>
        <v>1</v>
      </c>
      <c r="BE227" t="str">
        <f t="shared" si="221"/>
        <v/>
      </c>
      <c r="BF227" t="str">
        <f t="shared" si="193"/>
        <v/>
      </c>
      <c r="BG227" t="str">
        <f t="shared" si="194"/>
        <v/>
      </c>
      <c r="BH227">
        <f t="shared" si="197"/>
        <v>2</v>
      </c>
      <c r="BI227" t="str">
        <f t="shared" si="195"/>
        <v/>
      </c>
      <c r="BJ227" s="25">
        <f t="shared" si="178"/>
        <v>-1.0997339606360487E-3</v>
      </c>
    </row>
    <row r="228" spans="1:63">
      <c r="A228" s="1">
        <f>A227+1</f>
        <v>42839</v>
      </c>
      <c r="B228" s="41">
        <f t="shared" si="220"/>
        <v>5</v>
      </c>
      <c r="C228">
        <v>3276.1381000000001</v>
      </c>
      <c r="D228">
        <v>3273.9081999999999</v>
      </c>
      <c r="E228">
        <v>3272.2698999999998</v>
      </c>
      <c r="F228">
        <v>3272.3314999999998</v>
      </c>
      <c r="G228">
        <v>3261.6387</v>
      </c>
      <c r="H228">
        <v>3276.7112000000002</v>
      </c>
      <c r="I228">
        <v>3250.8562000000002</v>
      </c>
      <c r="J228">
        <v>930</v>
      </c>
      <c r="K228">
        <v>1059</v>
      </c>
      <c r="L228">
        <v>3261.6387</v>
      </c>
      <c r="M228">
        <v>3257.1158</v>
      </c>
      <c r="N228">
        <v>3244.4832000000001</v>
      </c>
      <c r="O228">
        <v>3261.8957999999998</v>
      </c>
      <c r="P228">
        <v>3238.8959</v>
      </c>
      <c r="Q228">
        <v>1300</v>
      </c>
      <c r="R228">
        <v>1438</v>
      </c>
      <c r="S228">
        <f t="shared" si="149"/>
        <v>3258.2420649999999</v>
      </c>
      <c r="T228" t="str">
        <f t="shared" si="179"/>
        <v>牛</v>
      </c>
      <c r="U228">
        <f t="shared" si="180"/>
        <v>3276.7112000000002</v>
      </c>
      <c r="V228">
        <f t="shared" si="181"/>
        <v>3238.8959</v>
      </c>
      <c r="W228" s="40">
        <f t="shared" si="222"/>
        <v>1.1607736322958544E-2</v>
      </c>
      <c r="X228">
        <f t="shared" si="182"/>
        <v>930</v>
      </c>
      <c r="Y228">
        <f t="shared" si="183"/>
        <v>1438</v>
      </c>
      <c r="Z228" s="25">
        <f t="shared" si="201"/>
        <v>1.1542645287144705E-2</v>
      </c>
      <c r="AA228" s="25">
        <f t="shared" si="202"/>
        <v>1.9718532900331586E-5</v>
      </c>
      <c r="AB228" s="25">
        <f t="shared" si="203"/>
        <v>-9.8841593742681842E-3</v>
      </c>
      <c r="AC228" s="25">
        <f t="shared" si="204"/>
        <v>1.7235769486904666E-3</v>
      </c>
      <c r="AD228" s="25">
        <f t="shared" si="205"/>
        <v>1.7491627694275327E-4</v>
      </c>
      <c r="AE228" s="25">
        <f t="shared" si="206"/>
        <v>-1.143282004601596E-2</v>
      </c>
      <c r="AF228" s="25">
        <f t="shared" si="207"/>
        <v>-9.709243097325489E-3</v>
      </c>
      <c r="AG228" s="25">
        <f t="shared" si="208"/>
        <v>-9.6895245644251313E-3</v>
      </c>
      <c r="AH228" s="25">
        <f t="shared" si="209"/>
        <v>-6.8088070954505989E-4</v>
      </c>
      <c r="AI228" s="25">
        <f t="shared" si="210"/>
        <v>-1.1814170558460111E-3</v>
      </c>
      <c r="AJ228" s="25">
        <f t="shared" si="211"/>
        <v>-1.1625923799835731E-3</v>
      </c>
      <c r="AK228" s="25">
        <f t="shared" si="212"/>
        <v>-4.4355823748008765E-3</v>
      </c>
      <c r="AL228" s="25">
        <f t="shared" si="213"/>
        <v>7.9218286467731599E-3</v>
      </c>
      <c r="AM228" s="25">
        <f t="shared" si="214"/>
        <v>7.0760599722646733E-3</v>
      </c>
      <c r="AN228" s="25">
        <f t="shared" si="215"/>
        <v>0</v>
      </c>
      <c r="AO228" s="40">
        <f t="shared" si="216"/>
        <v>0.97783407464706762</v>
      </c>
      <c r="AP228" s="40">
        <f t="shared" si="217"/>
        <v>0.97533552504350329</v>
      </c>
      <c r="AQ228" s="25">
        <f t="shared" si="218"/>
        <v>-1.3876579416428145E-3</v>
      </c>
      <c r="AR228" s="25">
        <f t="shared" si="219"/>
        <v>-5.2736607225245917E-3</v>
      </c>
      <c r="AS228" s="25">
        <f t="shared" si="170"/>
        <v>-9.709243097325489E-3</v>
      </c>
      <c r="AT228" s="28">
        <f t="shared" si="171"/>
        <v>0.41703732353509154</v>
      </c>
      <c r="AU228" s="28">
        <f t="shared" si="172"/>
        <v>0.24292714316150027</v>
      </c>
      <c r="AV228" s="40">
        <f t="shared" si="173"/>
        <v>0.14775236478356937</v>
      </c>
      <c r="AW228" s="25">
        <f t="shared" si="174"/>
        <v>-9.709243097325489E-3</v>
      </c>
      <c r="AX228" s="28">
        <f t="shared" si="175"/>
        <v>-0.45366557980499306</v>
      </c>
      <c r="AY228" s="25">
        <f t="shared" si="176"/>
        <v>3.3113299950294499E-3</v>
      </c>
      <c r="AZ228" s="25">
        <f t="shared" si="177"/>
        <v>1.7235769486904666E-3</v>
      </c>
      <c r="BA228" s="25">
        <f t="shared" si="199"/>
        <v>0.74227864079646533</v>
      </c>
      <c r="BB228" s="25">
        <f t="shared" si="196"/>
        <v>-5.4986698031802433E-4</v>
      </c>
      <c r="BC228" s="25">
        <f t="shared" si="200"/>
        <v>3.3190417517207616E-3</v>
      </c>
      <c r="BD228" s="39">
        <f t="shared" si="192"/>
        <v>1</v>
      </c>
      <c r="BE228" t="str">
        <f t="shared" si="221"/>
        <v/>
      </c>
      <c r="BF228" t="str">
        <f t="shared" si="193"/>
        <v/>
      </c>
      <c r="BG228" t="str">
        <f t="shared" si="194"/>
        <v/>
      </c>
      <c r="BH228" t="str">
        <f t="shared" si="197"/>
        <v/>
      </c>
      <c r="BI228">
        <f t="shared" si="195"/>
        <v>0</v>
      </c>
      <c r="BJ228" s="25" t="str">
        <f t="shared" si="178"/>
        <v/>
      </c>
    </row>
    <row r="229" spans="1:63" ht="56">
      <c r="A229" s="1">
        <v>42842</v>
      </c>
      <c r="B229" s="41">
        <f t="shared" si="220"/>
        <v>1</v>
      </c>
      <c r="C229">
        <v>3229.9490999999998</v>
      </c>
      <c r="D229">
        <v>3224.0225</v>
      </c>
      <c r="E229">
        <v>3225.4533999999999</v>
      </c>
      <c r="F229">
        <v>3210.3024999999998</v>
      </c>
      <c r="G229">
        <v>3203.2112999999999</v>
      </c>
      <c r="H229">
        <v>3229.9490999999998</v>
      </c>
      <c r="I229">
        <v>3202.1995999999999</v>
      </c>
      <c r="J229">
        <v>930</v>
      </c>
      <c r="K229">
        <v>1127</v>
      </c>
      <c r="L229">
        <v>3203.2112999999999</v>
      </c>
      <c r="M229">
        <v>3207.1378</v>
      </c>
      <c r="N229">
        <v>3221.6731</v>
      </c>
      <c r="O229">
        <v>3222.3499000000002</v>
      </c>
      <c r="P229">
        <v>3199.9650999999999</v>
      </c>
      <c r="Q229">
        <v>1458</v>
      </c>
      <c r="R229">
        <v>1330</v>
      </c>
      <c r="S229">
        <f t="shared" si="149"/>
        <v>3258.3782250000004</v>
      </c>
      <c r="T229" t="str">
        <f t="shared" si="179"/>
        <v>熊</v>
      </c>
      <c r="U229">
        <f t="shared" si="180"/>
        <v>3229.9490999999998</v>
      </c>
      <c r="V229">
        <f t="shared" si="181"/>
        <v>3199.9650999999999</v>
      </c>
      <c r="W229" s="40">
        <f t="shared" si="222"/>
        <v>9.3264751002593606E-3</v>
      </c>
      <c r="X229">
        <f t="shared" si="182"/>
        <v>930</v>
      </c>
      <c r="Y229">
        <f t="shared" si="183"/>
        <v>1330</v>
      </c>
      <c r="Z229" s="25">
        <f t="shared" si="201"/>
        <v>9.2831184243739092E-3</v>
      </c>
      <c r="AA229" s="25">
        <f t="shared" si="202"/>
        <v>-4.4896984756862364E-3</v>
      </c>
      <c r="AB229" s="25">
        <f t="shared" si="203"/>
        <v>-2.5655577102592086E-3</v>
      </c>
      <c r="AC229" s="25">
        <f t="shared" si="204"/>
        <v>6.7609173900001155E-3</v>
      </c>
      <c r="AD229" s="25">
        <f t="shared" si="205"/>
        <v>0</v>
      </c>
      <c r="AE229" s="25">
        <f t="shared" si="206"/>
        <v>-9.3264751002592843E-3</v>
      </c>
      <c r="AF229" s="25">
        <f t="shared" si="207"/>
        <v>-2.5655577102592086E-3</v>
      </c>
      <c r="AG229" s="25">
        <f t="shared" si="208"/>
        <v>-7.0552561859455465E-3</v>
      </c>
      <c r="AH229" s="25">
        <f t="shared" si="209"/>
        <v>-1.8365750682485837E-3</v>
      </c>
      <c r="AI229" s="25">
        <f t="shared" si="210"/>
        <v>-1.3928490831719982E-3</v>
      </c>
      <c r="AJ229" s="25">
        <f t="shared" si="211"/>
        <v>-6.1012091344220393E-3</v>
      </c>
      <c r="AK229" s="25">
        <f t="shared" si="212"/>
        <v>-8.3125407416468795E-3</v>
      </c>
      <c r="AL229" s="25">
        <f t="shared" si="213"/>
        <v>8.6284299247789097E-3</v>
      </c>
      <c r="AM229" s="25">
        <f t="shared" si="214"/>
        <v>6.9709725069631431E-3</v>
      </c>
      <c r="AN229" s="25">
        <f t="shared" si="215"/>
        <v>0</v>
      </c>
      <c r="AO229" s="40">
        <f t="shared" si="216"/>
        <v>1</v>
      </c>
      <c r="AP229" s="40">
        <f t="shared" si="217"/>
        <v>1.5237607884826885</v>
      </c>
      <c r="AQ229" s="25">
        <f t="shared" si="218"/>
        <v>1.2250504394705462E-3</v>
      </c>
      <c r="AR229" s="25">
        <f t="shared" si="219"/>
        <v>5.7469830313875234E-3</v>
      </c>
      <c r="AS229" s="25">
        <f t="shared" si="170"/>
        <v>-2.5655577102592086E-3</v>
      </c>
      <c r="AT229" s="28">
        <f t="shared" si="171"/>
        <v>3.6458314564227198E-2</v>
      </c>
      <c r="AU229" s="28">
        <f t="shared" si="172"/>
        <v>0.96976519781279369</v>
      </c>
      <c r="AV229" s="40">
        <f t="shared" si="173"/>
        <v>0.72398612593383604</v>
      </c>
      <c r="AW229" s="25">
        <f t="shared" si="174"/>
        <v>-2.5655577102592086E-3</v>
      </c>
      <c r="AX229" s="28">
        <f t="shared" si="175"/>
        <v>0.61572171824973609</v>
      </c>
      <c r="AY229" s="25">
        <f t="shared" si="176"/>
        <v>3.1588918313186289E-4</v>
      </c>
      <c r="AZ229" s="25">
        <f t="shared" si="177"/>
        <v>6.7609173900001155E-3</v>
      </c>
      <c r="BA229" s="25">
        <f t="shared" si="199"/>
        <v>0.14775236478356937</v>
      </c>
      <c r="BB229" s="25">
        <f t="shared" si="196"/>
        <v>-5.2736607225245917E-3</v>
      </c>
      <c r="BC229" s="25">
        <f t="shared" si="200"/>
        <v>-9.709243097325489E-3</v>
      </c>
      <c r="BD229" s="39">
        <f t="shared" si="192"/>
        <v>1</v>
      </c>
      <c r="BE229" t="str">
        <f t="shared" si="221"/>
        <v/>
      </c>
      <c r="BF229" t="str">
        <f t="shared" si="193"/>
        <v/>
      </c>
      <c r="BG229" t="str">
        <f t="shared" si="194"/>
        <v/>
      </c>
      <c r="BH229" t="str">
        <f t="shared" si="197"/>
        <v/>
      </c>
      <c r="BI229" t="str">
        <f t="shared" si="195"/>
        <v/>
      </c>
      <c r="BJ229" s="25" t="str">
        <f t="shared" si="178"/>
        <v/>
      </c>
      <c r="BK229" s="50" t="s">
        <v>306</v>
      </c>
    </row>
    <row r="230" spans="1:63">
      <c r="A230" s="1">
        <v>42843</v>
      </c>
      <c r="B230" s="41">
        <f t="shared" si="220"/>
        <v>2</v>
      </c>
      <c r="C230">
        <v>3215.3962999999999</v>
      </c>
      <c r="D230">
        <v>3217.1060000000002</v>
      </c>
      <c r="E230">
        <v>3218.8146000000002</v>
      </c>
      <c r="F230">
        <v>3219.4591</v>
      </c>
      <c r="G230">
        <v>3218.5218</v>
      </c>
      <c r="H230">
        <v>3225.0154000000002</v>
      </c>
      <c r="I230">
        <v>3212.5589</v>
      </c>
      <c r="J230">
        <v>1050</v>
      </c>
      <c r="K230">
        <v>1016</v>
      </c>
      <c r="L230">
        <v>3218.5218</v>
      </c>
      <c r="M230">
        <v>3220.1392999999998</v>
      </c>
      <c r="N230">
        <v>3196.6001999999999</v>
      </c>
      <c r="O230">
        <v>3222.6379999999999</v>
      </c>
      <c r="P230">
        <v>3196.5171</v>
      </c>
      <c r="Q230">
        <v>1336</v>
      </c>
      <c r="R230">
        <v>1500</v>
      </c>
      <c r="S230">
        <f t="shared" si="149"/>
        <v>3255.9848300000003</v>
      </c>
      <c r="T230" t="str">
        <f t="shared" si="179"/>
        <v>熊</v>
      </c>
      <c r="U230">
        <f t="shared" si="180"/>
        <v>3225.0154000000002</v>
      </c>
      <c r="V230">
        <f t="shared" si="181"/>
        <v>3196.5171</v>
      </c>
      <c r="W230" s="40">
        <f t="shared" si="222"/>
        <v>8.8759146186715033E-3</v>
      </c>
      <c r="X230">
        <f t="shared" si="182"/>
        <v>1050</v>
      </c>
      <c r="Y230">
        <f t="shared" si="183"/>
        <v>1500</v>
      </c>
      <c r="Z230" s="25">
        <f t="shared" si="201"/>
        <v>8.8630754473407215E-3</v>
      </c>
      <c r="AA230" s="25">
        <f t="shared" si="202"/>
        <v>-1.9502048523444603E-3</v>
      </c>
      <c r="AB230" s="25">
        <f t="shared" si="203"/>
        <v>-8.8499179112422732E-3</v>
      </c>
      <c r="AC230" s="25">
        <f t="shared" si="204"/>
        <v>2.5996707429343864E-5</v>
      </c>
      <c r="AD230" s="25">
        <f t="shared" si="205"/>
        <v>2.9871093962701716E-3</v>
      </c>
      <c r="AE230" s="25">
        <f t="shared" si="206"/>
        <v>-5.8888052224012558E-3</v>
      </c>
      <c r="AF230" s="25">
        <f t="shared" si="207"/>
        <v>-5.8628085149719797E-3</v>
      </c>
      <c r="AG230" s="25">
        <f t="shared" si="208"/>
        <v>-7.8130133673163724E-3</v>
      </c>
      <c r="AH230" s="25">
        <f t="shared" si="209"/>
        <v>5.3158163356145129E-4</v>
      </c>
      <c r="AI230" s="25">
        <f t="shared" si="210"/>
        <v>1.062539097561154E-3</v>
      </c>
      <c r="AJ230" s="25">
        <f t="shared" si="211"/>
        <v>1.2627480455444388E-3</v>
      </c>
      <c r="AK230" s="25">
        <f t="shared" si="212"/>
        <v>9.7156979535041414E-4</v>
      </c>
      <c r="AL230" s="25">
        <f t="shared" si="213"/>
        <v>3.869940746521965E-3</v>
      </c>
      <c r="AM230" s="25">
        <f t="shared" si="214"/>
        <v>8.1384679973188854E-3</v>
      </c>
      <c r="AN230" s="25">
        <f t="shared" si="215"/>
        <v>0</v>
      </c>
      <c r="AO230" s="40">
        <f t="shared" si="216"/>
        <v>0.22778469072370536</v>
      </c>
      <c r="AP230" s="40">
        <f t="shared" si="217"/>
        <v>0.73168225424475675</v>
      </c>
      <c r="AQ230" s="25">
        <f t="shared" si="218"/>
        <v>5.0243366094447021E-4</v>
      </c>
      <c r="AR230" s="25">
        <f t="shared" si="219"/>
        <v>-6.8343783103224122E-3</v>
      </c>
      <c r="AS230" s="25">
        <f t="shared" si="170"/>
        <v>-5.8628085149719797E-3</v>
      </c>
      <c r="AT230" s="28">
        <f t="shared" si="171"/>
        <v>0.478697868582658</v>
      </c>
      <c r="AU230" s="28">
        <f t="shared" si="172"/>
        <v>3.1813605197306195E-3</v>
      </c>
      <c r="AV230" s="40">
        <f t="shared" si="173"/>
        <v>2.9159634083377119E-3</v>
      </c>
      <c r="AW230" s="25">
        <f t="shared" si="174"/>
        <v>-5.8628085149719797E-3</v>
      </c>
      <c r="AX230" s="28">
        <f t="shared" si="175"/>
        <v>-0.76922483095482797</v>
      </c>
      <c r="AY230" s="25">
        <f t="shared" si="176"/>
        <v>1.8544011456022591E-3</v>
      </c>
      <c r="AZ230" s="25">
        <f t="shared" si="177"/>
        <v>2.5996707429343864E-5</v>
      </c>
      <c r="BA230" s="25">
        <f t="shared" si="199"/>
        <v>0.72398612593383604</v>
      </c>
      <c r="BB230" s="25">
        <f t="shared" si="196"/>
        <v>5.7469830313875234E-3</v>
      </c>
      <c r="BC230" s="25">
        <f t="shared" si="200"/>
        <v>-2.5655577102592086E-3</v>
      </c>
      <c r="BD230" s="39">
        <f t="shared" si="192"/>
        <v>0</v>
      </c>
      <c r="BE230">
        <f t="shared" si="221"/>
        <v>1</v>
      </c>
      <c r="BF230">
        <f t="shared" si="193"/>
        <v>1</v>
      </c>
      <c r="BG230" t="str">
        <f t="shared" si="194"/>
        <v/>
      </c>
      <c r="BH230" t="str">
        <f t="shared" si="197"/>
        <v/>
      </c>
      <c r="BI230" t="str">
        <f t="shared" si="195"/>
        <v/>
      </c>
      <c r="BJ230" s="25">
        <f t="shared" si="178"/>
        <v>-6.8343783103224122E-3</v>
      </c>
    </row>
    <row r="231" spans="1:63">
      <c r="A231" s="1">
        <v>42844</v>
      </c>
      <c r="B231" s="41">
        <f t="shared" si="220"/>
        <v>3</v>
      </c>
      <c r="C231">
        <v>3184.6660000000002</v>
      </c>
      <c r="D231">
        <v>3182.0900999999999</v>
      </c>
      <c r="E231">
        <v>3187.6314000000002</v>
      </c>
      <c r="F231">
        <v>3173.7287999999999</v>
      </c>
      <c r="G231">
        <v>3163.5661</v>
      </c>
      <c r="H231">
        <v>3189.4367999999999</v>
      </c>
      <c r="I231">
        <v>3149.8051999999998</v>
      </c>
      <c r="J231">
        <v>934</v>
      </c>
      <c r="K231">
        <v>1110</v>
      </c>
      <c r="L231">
        <v>3163.5661</v>
      </c>
      <c r="M231">
        <v>3160.3685999999998</v>
      </c>
      <c r="N231">
        <v>3171.3078999999998</v>
      </c>
      <c r="O231">
        <v>3172.9746</v>
      </c>
      <c r="P231">
        <v>3147.1093999999998</v>
      </c>
      <c r="Q231">
        <v>1443</v>
      </c>
      <c r="R231">
        <v>1342</v>
      </c>
      <c r="S231">
        <f t="shared" si="149"/>
        <v>3253.9492799999998</v>
      </c>
      <c r="T231" t="str">
        <f t="shared" si="179"/>
        <v>熊</v>
      </c>
      <c r="U231">
        <f t="shared" si="180"/>
        <v>3189.4367999999999</v>
      </c>
      <c r="V231">
        <f t="shared" si="181"/>
        <v>3147.1093999999998</v>
      </c>
      <c r="W231" s="40">
        <f t="shared" si="222"/>
        <v>1.3359968740880381E-2</v>
      </c>
      <c r="X231">
        <f t="shared" si="182"/>
        <v>934</v>
      </c>
      <c r="Y231">
        <f t="shared" si="183"/>
        <v>1342</v>
      </c>
      <c r="Z231" s="25">
        <f t="shared" si="201"/>
        <v>1.3291001316935629E-2</v>
      </c>
      <c r="AA231" s="25">
        <f t="shared" si="202"/>
        <v>-3.740390555655997E-3</v>
      </c>
      <c r="AB231" s="25">
        <f t="shared" si="203"/>
        <v>-5.700259936056596E-3</v>
      </c>
      <c r="AC231" s="25">
        <f t="shared" si="204"/>
        <v>7.659708804823806E-3</v>
      </c>
      <c r="AD231" s="25">
        <f t="shared" si="205"/>
        <v>1.4969325222899401E-3</v>
      </c>
      <c r="AE231" s="25">
        <f t="shared" si="206"/>
        <v>-1.1863036218590485E-2</v>
      </c>
      <c r="AF231" s="25">
        <f t="shared" si="207"/>
        <v>-4.2033274137666084E-3</v>
      </c>
      <c r="AG231" s="25">
        <f t="shared" si="208"/>
        <v>-7.9437179694225139E-3</v>
      </c>
      <c r="AH231" s="25">
        <f t="shared" si="209"/>
        <v>-8.0917192368962817E-4</v>
      </c>
      <c r="AI231" s="25">
        <f t="shared" si="210"/>
        <v>9.3071620105500603E-4</v>
      </c>
      <c r="AJ231" s="25">
        <f t="shared" si="211"/>
        <v>-3.4402427439887023E-3</v>
      </c>
      <c r="AK231" s="25">
        <f t="shared" si="212"/>
        <v>-6.647512997932389E-3</v>
      </c>
      <c r="AL231" s="25">
        <f t="shared" si="213"/>
        <v>1.2503739830074818E-2</v>
      </c>
      <c r="AM231" s="25">
        <f t="shared" si="214"/>
        <v>8.1851267818270901E-3</v>
      </c>
      <c r="AN231" s="25">
        <f t="shared" si="215"/>
        <v>0</v>
      </c>
      <c r="AO231" s="40">
        <f t="shared" si="216"/>
        <v>0.87962131228616147</v>
      </c>
      <c r="AP231" s="40">
        <f t="shared" si="217"/>
        <v>1.1807497047810303</v>
      </c>
      <c r="AQ231" s="25">
        <f t="shared" si="218"/>
        <v>-1.0112375994270621E-3</v>
      </c>
      <c r="AR231" s="25">
        <f t="shared" si="219"/>
        <v>2.4441855841657268E-3</v>
      </c>
      <c r="AS231" s="25">
        <f t="shared" si="170"/>
        <v>-4.2033274137666084E-3</v>
      </c>
      <c r="AT231" s="28">
        <f t="shared" si="171"/>
        <v>0.34722039988292586</v>
      </c>
      <c r="AU231" s="28">
        <f t="shared" si="172"/>
        <v>0.93556206795229857</v>
      </c>
      <c r="AV231" s="40">
        <f t="shared" si="173"/>
        <v>0.57169823802075947</v>
      </c>
      <c r="AW231" s="25">
        <f t="shared" si="174"/>
        <v>-4.2033274137666084E-3</v>
      </c>
      <c r="AX231" s="28">
        <f t="shared" si="175"/>
        <v>0.18290280054999272</v>
      </c>
      <c r="AY231" s="25">
        <f t="shared" si="176"/>
        <v>4.3592943098524619E-3</v>
      </c>
      <c r="AZ231" s="25">
        <f t="shared" si="177"/>
        <v>7.659708804823806E-3</v>
      </c>
      <c r="BA231" s="25">
        <f t="shared" si="199"/>
        <v>2.9159634083377119E-3</v>
      </c>
      <c r="BB231" s="25">
        <f t="shared" si="196"/>
        <v>-6.8343783103224122E-3</v>
      </c>
      <c r="BC231" s="25">
        <f t="shared" si="200"/>
        <v>-5.8628085149719797E-3</v>
      </c>
      <c r="BD231" s="39">
        <f t="shared" si="192"/>
        <v>1</v>
      </c>
      <c r="BE231" t="str">
        <f t="shared" si="221"/>
        <v/>
      </c>
      <c r="BF231" t="str">
        <f t="shared" si="193"/>
        <v/>
      </c>
      <c r="BG231">
        <f t="shared" si="194"/>
        <v>1</v>
      </c>
      <c r="BH231" t="str">
        <f t="shared" si="197"/>
        <v/>
      </c>
      <c r="BI231" t="str">
        <f t="shared" si="195"/>
        <v/>
      </c>
      <c r="BJ231" s="25">
        <f t="shared" si="178"/>
        <v>2.4441855841657268E-3</v>
      </c>
    </row>
    <row r="232" spans="1:63">
      <c r="A232" s="1">
        <v>42845</v>
      </c>
      <c r="B232" s="41">
        <f t="shared" si="220"/>
        <v>4</v>
      </c>
      <c r="C232">
        <v>3165.665</v>
      </c>
      <c r="D232">
        <v>3165.2514999999999</v>
      </c>
      <c r="E232">
        <v>3168.8222999999998</v>
      </c>
      <c r="F232">
        <v>3168.4223999999999</v>
      </c>
      <c r="G232">
        <v>3168.5295999999998</v>
      </c>
      <c r="H232">
        <v>3178.1826000000001</v>
      </c>
      <c r="I232">
        <v>3160.6264999999999</v>
      </c>
      <c r="J232">
        <v>949</v>
      </c>
      <c r="K232">
        <v>1118</v>
      </c>
      <c r="L232">
        <v>3168.5295999999998</v>
      </c>
      <c r="M232">
        <v>3171.3593000000001</v>
      </c>
      <c r="N232">
        <v>3172.5902999999998</v>
      </c>
      <c r="O232">
        <v>3173.4544999999998</v>
      </c>
      <c r="P232">
        <v>3148.2329</v>
      </c>
      <c r="Q232">
        <v>1317</v>
      </c>
      <c r="R232">
        <v>1406</v>
      </c>
      <c r="S232">
        <f t="shared" si="149"/>
        <v>3249.988535</v>
      </c>
      <c r="T232" t="str">
        <f t="shared" ref="T232:T238" si="223">IF(AVERAGE(N231)&lt;S231,"熊",IF(AVERAGE(N231)&gt;S231,"牛",""))</f>
        <v>熊</v>
      </c>
      <c r="U232">
        <f t="shared" ref="U232:U238" si="224">MAX(H232,O232)</f>
        <v>3178.1826000000001</v>
      </c>
      <c r="V232">
        <f t="shared" ref="V232:V238" si="225">MIN(I232,P232)</f>
        <v>3148.2329</v>
      </c>
      <c r="W232" s="40">
        <f t="shared" si="222"/>
        <v>9.4682126842676791E-3</v>
      </c>
      <c r="X232">
        <f t="shared" ref="X232:X238" si="226">IF(U232=H232,J232,Q232)</f>
        <v>949</v>
      </c>
      <c r="Y232">
        <f t="shared" ref="Y232:Y238" si="227">IF(V232=I232,K232,R232)</f>
        <v>1406</v>
      </c>
      <c r="Z232" s="25">
        <f t="shared" si="201"/>
        <v>9.4607925980797463E-3</v>
      </c>
      <c r="AA232" s="25">
        <f t="shared" si="202"/>
        <v>-1.7809454389482169E-3</v>
      </c>
      <c r="AB232" s="25">
        <f t="shared" si="203"/>
        <v>-1.761140426051316E-3</v>
      </c>
      <c r="AC232" s="25">
        <f t="shared" si="204"/>
        <v>7.707072258216389E-3</v>
      </c>
      <c r="AD232" s="25">
        <f t="shared" si="205"/>
        <v>3.9463798738371839E-3</v>
      </c>
      <c r="AE232" s="25">
        <f t="shared" si="206"/>
        <v>-5.5218328104306167E-3</v>
      </c>
      <c r="AF232" s="25">
        <f t="shared" si="207"/>
        <v>2.1852394477858764E-3</v>
      </c>
      <c r="AG232" s="25">
        <f t="shared" si="207"/>
        <v>2.5882268649999674E-3</v>
      </c>
      <c r="AH232" s="25">
        <f t="shared" si="209"/>
        <v>-1.306287961903324E-4</v>
      </c>
      <c r="AI232" s="25">
        <f t="shared" si="210"/>
        <v>9.968605545894614E-4</v>
      </c>
      <c r="AJ232" s="25">
        <f t="shared" si="211"/>
        <v>8.7065428689363244E-4</v>
      </c>
      <c r="AK232" s="25">
        <f t="shared" si="212"/>
        <v>9.0448758719657613E-4</v>
      </c>
      <c r="AL232" s="25">
        <f t="shared" si="213"/>
        <v>5.5392565426817704E-3</v>
      </c>
      <c r="AM232" s="25">
        <f t="shared" si="214"/>
        <v>7.9794308792403568E-3</v>
      </c>
      <c r="AN232" s="25">
        <f t="shared" si="215"/>
        <v>0</v>
      </c>
      <c r="AO232" s="40">
        <f t="shared" si="216"/>
        <v>0.28699426410193857</v>
      </c>
      <c r="AP232" s="40">
        <f t="shared" si="217"/>
        <v>0.60841530863915061</v>
      </c>
      <c r="AQ232" s="25">
        <f t="shared" si="218"/>
        <v>8.9266554431405179E-4</v>
      </c>
      <c r="AR232" s="25">
        <f t="shared" si="219"/>
        <v>1.2807518605893839E-3</v>
      </c>
      <c r="AS232" s="25">
        <f t="shared" si="170"/>
        <v>2.1852394477858764E-3</v>
      </c>
      <c r="AT232" s="28">
        <f t="shared" si="171"/>
        <v>0.45016262153894576</v>
      </c>
      <c r="AU232" s="28">
        <f t="shared" si="172"/>
        <v>0.96573571859041507</v>
      </c>
      <c r="AV232" s="40">
        <f t="shared" si="173"/>
        <v>0.81327692764868342</v>
      </c>
      <c r="AW232" s="25">
        <f t="shared" si="174"/>
        <v>2.1852394477858764E-3</v>
      </c>
      <c r="AX232" s="28">
        <f t="shared" si="175"/>
        <v>0.1355839958330127</v>
      </c>
      <c r="AY232" s="25">
        <f t="shared" si="176"/>
        <v>2.4973642560411845E-3</v>
      </c>
      <c r="AZ232" s="25">
        <f t="shared" si="177"/>
        <v>7.707072258216389E-3</v>
      </c>
      <c r="BA232" s="25">
        <f t="shared" si="199"/>
        <v>0.57169823802075947</v>
      </c>
      <c r="BB232" s="25">
        <f t="shared" si="196"/>
        <v>2.4441855841657268E-3</v>
      </c>
      <c r="BC232" s="25">
        <f t="shared" si="200"/>
        <v>-4.2033274137666084E-3</v>
      </c>
      <c r="BD232" s="39">
        <f t="shared" si="192"/>
        <v>0</v>
      </c>
      <c r="BE232" t="str">
        <f t="shared" si="221"/>
        <v/>
      </c>
      <c r="BF232" t="str">
        <f t="shared" si="193"/>
        <v/>
      </c>
      <c r="BG232" t="str">
        <f t="shared" si="194"/>
        <v/>
      </c>
      <c r="BH232">
        <f t="shared" si="197"/>
        <v>1</v>
      </c>
      <c r="BI232" t="str">
        <f t="shared" si="195"/>
        <v/>
      </c>
      <c r="BJ232" s="25">
        <f t="shared" si="178"/>
        <v>1.2807518605893839E-3</v>
      </c>
    </row>
    <row r="233" spans="1:63">
      <c r="A233" s="1">
        <v>42846</v>
      </c>
      <c r="B233" s="41">
        <f t="shared" si="220"/>
        <v>5</v>
      </c>
      <c r="C233">
        <v>3170.2899000000002</v>
      </c>
      <c r="D233">
        <v>3168.5771</v>
      </c>
      <c r="E233">
        <v>3169.6568000000002</v>
      </c>
      <c r="F233">
        <v>3175.7961</v>
      </c>
      <c r="G233">
        <v>3174.3996000000002</v>
      </c>
      <c r="H233">
        <v>3180.6624999999999</v>
      </c>
      <c r="I233">
        <v>3166.4546999999998</v>
      </c>
      <c r="J233">
        <v>1031</v>
      </c>
      <c r="K233">
        <v>934</v>
      </c>
      <c r="L233">
        <v>3174.3996000000002</v>
      </c>
      <c r="M233">
        <v>3171.7179999999998</v>
      </c>
      <c r="N233">
        <v>3173.2204999999999</v>
      </c>
      <c r="O233">
        <v>3174.7977999999998</v>
      </c>
      <c r="P233">
        <v>3158.8863000000001</v>
      </c>
      <c r="Q233">
        <v>1300</v>
      </c>
      <c r="R233">
        <v>1352</v>
      </c>
      <c r="S233">
        <f t="shared" si="149"/>
        <v>3245.5080150000003</v>
      </c>
      <c r="T233" t="str">
        <f t="shared" si="223"/>
        <v>熊</v>
      </c>
      <c r="U233">
        <f t="shared" si="224"/>
        <v>3180.6624999999999</v>
      </c>
      <c r="V233">
        <f t="shared" si="225"/>
        <v>3158.8863000000001</v>
      </c>
      <c r="W233" s="40">
        <f t="shared" si="222"/>
        <v>6.8699796574964861E-3</v>
      </c>
      <c r="X233">
        <f t="shared" si="226"/>
        <v>1031</v>
      </c>
      <c r="Y233">
        <f t="shared" si="227"/>
        <v>1352</v>
      </c>
      <c r="Z233" s="25">
        <f t="shared" si="201"/>
        <v>6.8688355598015777E-3</v>
      </c>
      <c r="AA233" s="25">
        <f t="shared" si="202"/>
        <v>-7.2534874641294405E-4</v>
      </c>
      <c r="AB233" s="25">
        <f t="shared" si="203"/>
        <v>-2.3425056467236008E-3</v>
      </c>
      <c r="AC233" s="25">
        <f t="shared" si="204"/>
        <v>4.5274740107727534E-3</v>
      </c>
      <c r="AD233" s="25">
        <f t="shared" si="205"/>
        <v>3.2664736151505687E-3</v>
      </c>
      <c r="AE233" s="25">
        <f t="shared" si="206"/>
        <v>-3.6035060423459716E-3</v>
      </c>
      <c r="AF233" s="25">
        <f t="shared" si="207"/>
        <v>9.2396796842686803E-4</v>
      </c>
      <c r="AG233" s="25">
        <f t="shared" si="208"/>
        <v>1.9861922201401912E-4</v>
      </c>
      <c r="AH233" s="25">
        <f t="shared" si="209"/>
        <v>-5.4041204577557841E-4</v>
      </c>
      <c r="AI233" s="25">
        <f t="shared" si="210"/>
        <v>-1.9971776800727241E-4</v>
      </c>
      <c r="AJ233" s="25">
        <f t="shared" si="211"/>
        <v>1.7353062601826916E-3</v>
      </c>
      <c r="AK233" s="25">
        <f t="shared" si="212"/>
        <v>1.295477288451247E-3</v>
      </c>
      <c r="AL233" s="25">
        <f t="shared" si="213"/>
        <v>4.4769375711337673E-3</v>
      </c>
      <c r="AM233" s="25">
        <f t="shared" si="214"/>
        <v>5.0244165077596801E-3</v>
      </c>
      <c r="AN233" s="25">
        <f t="shared" si="215"/>
        <v>0</v>
      </c>
      <c r="AO233" s="40">
        <f t="shared" si="216"/>
        <v>0.26993623221050445</v>
      </c>
      <c r="AP233" s="40">
        <f t="shared" si="217"/>
        <v>0.43184729514773645</v>
      </c>
      <c r="AQ233" s="25">
        <f t="shared" si="218"/>
        <v>-8.451151802181553E-4</v>
      </c>
      <c r="AR233" s="25">
        <f t="shared" si="219"/>
        <v>-3.7150932002427711E-4</v>
      </c>
      <c r="AS233" s="25">
        <f t="shared" si="170"/>
        <v>9.2396796842686803E-4</v>
      </c>
      <c r="AT233" s="28">
        <f t="shared" si="171"/>
        <v>0.55919283773704176</v>
      </c>
      <c r="AU233" s="28">
        <f t="shared" si="172"/>
        <v>0.90087043961914637</v>
      </c>
      <c r="AV233" s="40">
        <f t="shared" si="173"/>
        <v>0.65825075081969864</v>
      </c>
      <c r="AW233" s="25">
        <f t="shared" si="174"/>
        <v>9.2396796842686803E-4</v>
      </c>
      <c r="AX233" s="28">
        <f t="shared" si="175"/>
        <v>-5.414626978078365E-2</v>
      </c>
      <c r="AY233" s="25">
        <f t="shared" si="176"/>
        <v>2.5059412444345549E-3</v>
      </c>
      <c r="AZ233" s="25">
        <f t="shared" si="177"/>
        <v>4.5274740107727534E-3</v>
      </c>
      <c r="BA233" s="25">
        <f t="shared" si="199"/>
        <v>0.81327692764868342</v>
      </c>
      <c r="BB233" s="25">
        <f t="shared" si="196"/>
        <v>1.2807518605893839E-3</v>
      </c>
      <c r="BC233" s="25">
        <f t="shared" si="200"/>
        <v>2.1852394477858764E-3</v>
      </c>
      <c r="BD233" s="39">
        <f t="shared" si="192"/>
        <v>0</v>
      </c>
      <c r="BE233" t="str">
        <f t="shared" si="221"/>
        <v/>
      </c>
      <c r="BF233" t="str">
        <f t="shared" si="193"/>
        <v/>
      </c>
      <c r="BG233" t="str">
        <f t="shared" si="194"/>
        <v/>
      </c>
      <c r="BH233" t="str">
        <f t="shared" si="197"/>
        <v/>
      </c>
      <c r="BI233">
        <f t="shared" si="195"/>
        <v>0</v>
      </c>
      <c r="BJ233" s="25" t="str">
        <f t="shared" si="178"/>
        <v/>
      </c>
    </row>
    <row r="234" spans="1:63">
      <c r="A234" s="1">
        <v>42849</v>
      </c>
      <c r="B234" s="41">
        <f t="shared" si="220"/>
        <v>1</v>
      </c>
      <c r="C234">
        <v>3164.2478999999998</v>
      </c>
      <c r="D234">
        <v>3157.1257000000001</v>
      </c>
      <c r="E234">
        <v>3143.7022000000002</v>
      </c>
      <c r="F234">
        <v>3144.3261000000002</v>
      </c>
      <c r="G234">
        <v>3123.8022000000001</v>
      </c>
      <c r="H234">
        <v>3164.2478999999998</v>
      </c>
      <c r="I234">
        <v>3113.6871000000001</v>
      </c>
      <c r="J234">
        <v>930</v>
      </c>
      <c r="K234">
        <v>946</v>
      </c>
      <c r="L234">
        <v>3123.8022000000001</v>
      </c>
      <c r="M234">
        <v>3117.5592000000001</v>
      </c>
      <c r="N234">
        <v>3129.7761999999998</v>
      </c>
      <c r="O234">
        <v>3134.7087999999999</v>
      </c>
      <c r="P234">
        <v>3111.5612000000001</v>
      </c>
      <c r="Q234">
        <v>1427</v>
      </c>
      <c r="R234">
        <v>1342</v>
      </c>
      <c r="S234">
        <f t="shared" si="149"/>
        <v>3241.8967200000002</v>
      </c>
      <c r="T234" t="str">
        <f t="shared" si="223"/>
        <v>熊</v>
      </c>
      <c r="U234">
        <f t="shared" si="224"/>
        <v>3164.2478999999998</v>
      </c>
      <c r="V234">
        <f t="shared" si="225"/>
        <v>3111.5612000000001</v>
      </c>
      <c r="W234" s="40">
        <f t="shared" si="222"/>
        <v>1.6790803222170997E-2</v>
      </c>
      <c r="X234">
        <f t="shared" si="226"/>
        <v>930</v>
      </c>
      <c r="Y234">
        <f t="shared" si="227"/>
        <v>1342</v>
      </c>
      <c r="Z234" s="25">
        <f t="shared" si="201"/>
        <v>1.6650623359819483E-2</v>
      </c>
      <c r="AA234" s="25">
        <f t="shared" si="202"/>
        <v>-2.8316057544948755E-3</v>
      </c>
      <c r="AB234" s="25">
        <f t="shared" si="203"/>
        <v>-1.095389662756838E-2</v>
      </c>
      <c r="AC234" s="25">
        <f t="shared" si="204"/>
        <v>5.8369065946024482E-3</v>
      </c>
      <c r="AD234" s="25">
        <f t="shared" si="205"/>
        <v>0</v>
      </c>
      <c r="AE234" s="25">
        <f t="shared" si="206"/>
        <v>-1.6790803222170886E-2</v>
      </c>
      <c r="AF234" s="25">
        <f t="shared" si="207"/>
        <v>-1.095389662756838E-2</v>
      </c>
      <c r="AG234" s="25">
        <f t="shared" si="208"/>
        <v>-1.3785502382063306E-2</v>
      </c>
      <c r="AH234" s="25">
        <f t="shared" si="209"/>
        <v>-2.2533719613376984E-3</v>
      </c>
      <c r="AI234" s="25">
        <f t="shared" si="210"/>
        <v>-6.5142470468781298E-3</v>
      </c>
      <c r="AJ234" s="25">
        <f t="shared" si="211"/>
        <v>-6.3158064635088123E-3</v>
      </c>
      <c r="AK234" s="25">
        <f t="shared" si="212"/>
        <v>-1.2864483314148039E-2</v>
      </c>
      <c r="AL234" s="25">
        <f t="shared" si="213"/>
        <v>1.6107810358210437E-2</v>
      </c>
      <c r="AM234" s="25">
        <f t="shared" si="214"/>
        <v>7.4116892046270878E-3</v>
      </c>
      <c r="AN234" s="25">
        <f t="shared" si="215"/>
        <v>0</v>
      </c>
      <c r="AO234" s="40">
        <f t="shared" si="216"/>
        <v>1</v>
      </c>
      <c r="AP234" s="40">
        <f t="shared" si="217"/>
        <v>1.177461590797616</v>
      </c>
      <c r="AQ234" s="25">
        <f t="shared" si="218"/>
        <v>-2.0005257449420776E-3</v>
      </c>
      <c r="AR234" s="25">
        <f t="shared" si="219"/>
        <v>1.9105866865798207E-3</v>
      </c>
      <c r="AS234" s="25">
        <f t="shared" si="170"/>
        <v>-1.095389662756838E-2</v>
      </c>
      <c r="AT234" s="28">
        <f t="shared" si="171"/>
        <v>0.20005814781411757</v>
      </c>
      <c r="AU234" s="28">
        <f t="shared" si="172"/>
        <v>0.78690663394908589</v>
      </c>
      <c r="AV234" s="40">
        <f t="shared" si="173"/>
        <v>0.34572292438129126</v>
      </c>
      <c r="AW234" s="25">
        <f t="shared" si="174"/>
        <v>-1.095389662756838E-2</v>
      </c>
      <c r="AX234" s="28">
        <f t="shared" si="175"/>
        <v>0.11338724953355846</v>
      </c>
      <c r="AY234" s="25">
        <f t="shared" si="176"/>
        <v>3.2433270440624519E-3</v>
      </c>
      <c r="AZ234" s="25">
        <f t="shared" si="177"/>
        <v>5.8369065946024482E-3</v>
      </c>
      <c r="BA234" s="25">
        <f t="shared" si="199"/>
        <v>0.65825075081969864</v>
      </c>
      <c r="BB234" s="25">
        <f t="shared" si="196"/>
        <v>-3.7150932002427711E-4</v>
      </c>
      <c r="BC234" s="25">
        <f t="shared" si="200"/>
        <v>9.2396796842686803E-4</v>
      </c>
      <c r="BD234" s="39">
        <f t="shared" si="192"/>
        <v>1</v>
      </c>
      <c r="BE234" t="str">
        <f t="shared" si="221"/>
        <v/>
      </c>
      <c r="BF234" t="str">
        <f t="shared" si="193"/>
        <v/>
      </c>
      <c r="BG234" t="str">
        <f t="shared" si="194"/>
        <v/>
      </c>
      <c r="BH234" t="str">
        <f t="shared" si="197"/>
        <v/>
      </c>
      <c r="BI234" t="str">
        <f t="shared" si="195"/>
        <v/>
      </c>
      <c r="BJ234" s="25" t="str">
        <f t="shared" si="178"/>
        <v/>
      </c>
    </row>
    <row r="235" spans="1:63">
      <c r="A235" s="1">
        <v>42850</v>
      </c>
      <c r="B235" s="41">
        <f t="shared" si="220"/>
        <v>2</v>
      </c>
      <c r="C235">
        <v>3123.8942999999999</v>
      </c>
      <c r="D235">
        <v>3131.2982000000002</v>
      </c>
      <c r="E235">
        <v>3132.2269999999999</v>
      </c>
      <c r="F235">
        <v>3130.3368999999998</v>
      </c>
      <c r="G235">
        <v>3142.6718999999998</v>
      </c>
      <c r="H235">
        <v>3143.8096999999998</v>
      </c>
      <c r="I235">
        <v>3117.4488000000001</v>
      </c>
      <c r="J235">
        <v>1122</v>
      </c>
      <c r="K235">
        <v>947</v>
      </c>
      <c r="L235">
        <v>3142.6718999999998</v>
      </c>
      <c r="M235">
        <v>3142.2212</v>
      </c>
      <c r="N235">
        <v>3135.4032000000002</v>
      </c>
      <c r="O235">
        <v>3145.2671999999998</v>
      </c>
      <c r="P235">
        <v>3129.8222000000001</v>
      </c>
      <c r="Q235">
        <v>1301</v>
      </c>
      <c r="R235">
        <v>1425</v>
      </c>
      <c r="S235">
        <f t="shared" si="149"/>
        <v>3235.9580300000002</v>
      </c>
      <c r="T235" t="str">
        <f t="shared" si="223"/>
        <v>熊</v>
      </c>
      <c r="U235">
        <f t="shared" si="224"/>
        <v>3145.2671999999998</v>
      </c>
      <c r="V235">
        <f t="shared" si="225"/>
        <v>3117.4488000000001</v>
      </c>
      <c r="W235" s="40">
        <f t="shared" si="222"/>
        <v>8.8838717768680367E-3</v>
      </c>
      <c r="X235">
        <f t="shared" si="226"/>
        <v>1301</v>
      </c>
      <c r="Y235">
        <f t="shared" si="227"/>
        <v>947</v>
      </c>
      <c r="Z235" s="25">
        <f t="shared" si="201"/>
        <v>8.9050388164540837E-3</v>
      </c>
      <c r="AA235" s="25">
        <f t="shared" si="202"/>
        <v>-1.8811038203724348E-3</v>
      </c>
      <c r="AB235" s="25">
        <f t="shared" si="203"/>
        <v>-3.1410685426531064E-3</v>
      </c>
      <c r="AC235" s="25">
        <f t="shared" si="204"/>
        <v>5.7428032342147026E-3</v>
      </c>
      <c r="AD235" s="25">
        <f t="shared" si="205"/>
        <v>6.8184502199735448E-3</v>
      </c>
      <c r="AE235" s="25">
        <f t="shared" si="206"/>
        <v>-2.0654215568943076E-3</v>
      </c>
      <c r="AF235" s="25">
        <f t="shared" si="207"/>
        <v>3.6773816773204029E-3</v>
      </c>
      <c r="AG235" s="25">
        <f t="shared" si="208"/>
        <v>1.7962778569480234E-3</v>
      </c>
      <c r="AH235" s="25">
        <f t="shared" si="209"/>
        <v>2.3672823682524043E-3</v>
      </c>
      <c r="AI235" s="25">
        <f t="shared" si="210"/>
        <v>2.6638565743584463E-3</v>
      </c>
      <c r="AJ235" s="25">
        <f t="shared" si="211"/>
        <v>2.0602379646099049E-3</v>
      </c>
      <c r="AK235" s="25">
        <f t="shared" si="212"/>
        <v>5.9929650789438231E-3</v>
      </c>
      <c r="AL235" s="25">
        <f t="shared" si="213"/>
        <v>8.4203697242555466E-3</v>
      </c>
      <c r="AM235" s="25">
        <f t="shared" si="214"/>
        <v>4.9226489710884475E-3</v>
      </c>
      <c r="AN235" s="25">
        <f t="shared" si="215"/>
        <v>0</v>
      </c>
      <c r="AO235" s="40">
        <f t="shared" si="216"/>
        <v>0.24450986119593376</v>
      </c>
      <c r="AP235" s="40">
        <f t="shared" si="217"/>
        <v>0.46763957224525043</v>
      </c>
      <c r="AQ235" s="25">
        <f t="shared" si="218"/>
        <v>-1.4342328297432876E-4</v>
      </c>
      <c r="AR235" s="25">
        <f t="shared" si="219"/>
        <v>-2.3155834016233157E-3</v>
      </c>
      <c r="AS235" s="25">
        <f t="shared" si="170"/>
        <v>3.6773816773204029E-3</v>
      </c>
      <c r="AT235" s="28">
        <f t="shared" si="171"/>
        <v>0.95683758900492832</v>
      </c>
      <c r="AU235" s="28">
        <f t="shared" si="172"/>
        <v>0.36134671414698843</v>
      </c>
      <c r="AV235" s="40">
        <f t="shared" si="173"/>
        <v>0.64541454576827928</v>
      </c>
      <c r="AW235" s="25">
        <f t="shared" si="174"/>
        <v>3.6773816773204029E-3</v>
      </c>
      <c r="AX235" s="28">
        <f t="shared" si="175"/>
        <v>-0.26129108791302574</v>
      </c>
      <c r="AY235" s="25">
        <f t="shared" si="176"/>
        <v>8.0583866358380791E-3</v>
      </c>
      <c r="AZ235" s="25">
        <f t="shared" si="177"/>
        <v>1.7815804284354326E-3</v>
      </c>
      <c r="BA235" s="25">
        <f t="shared" si="199"/>
        <v>0.34572292438129126</v>
      </c>
      <c r="BB235" s="25">
        <f t="shared" si="196"/>
        <v>1.9105866865798207E-3</v>
      </c>
      <c r="BC235" s="25">
        <f t="shared" si="200"/>
        <v>-1.095389662756838E-2</v>
      </c>
      <c r="BD235" s="39">
        <f t="shared" si="192"/>
        <v>0</v>
      </c>
      <c r="BE235">
        <f t="shared" si="221"/>
        <v>1</v>
      </c>
      <c r="BF235">
        <f t="shared" si="193"/>
        <v>1</v>
      </c>
      <c r="BG235" t="str">
        <f t="shared" si="194"/>
        <v/>
      </c>
      <c r="BH235" t="str">
        <f t="shared" si="197"/>
        <v/>
      </c>
      <c r="BI235" t="str">
        <f t="shared" si="195"/>
        <v/>
      </c>
      <c r="BJ235" s="25">
        <f t="shared" si="178"/>
        <v>-2.3155834016233157E-3</v>
      </c>
    </row>
    <row r="236" spans="1:63">
      <c r="A236" s="1">
        <v>42851</v>
      </c>
      <c r="B236" s="41">
        <f t="shared" si="220"/>
        <v>3</v>
      </c>
      <c r="C236">
        <v>3132.9180999999999</v>
      </c>
      <c r="D236">
        <v>3132.2143999999998</v>
      </c>
      <c r="E236">
        <v>3138.3833</v>
      </c>
      <c r="F236">
        <v>3140.4998999999998</v>
      </c>
      <c r="G236">
        <v>3145.7094999999999</v>
      </c>
      <c r="H236">
        <v>3152.9533999999999</v>
      </c>
      <c r="I236">
        <v>3131.4180000000001</v>
      </c>
      <c r="J236">
        <v>1052</v>
      </c>
      <c r="K236">
        <v>1009</v>
      </c>
      <c r="L236">
        <v>3145.7094999999999</v>
      </c>
      <c r="M236">
        <v>3145.0038</v>
      </c>
      <c r="N236">
        <v>3141.6034</v>
      </c>
      <c r="O236">
        <v>3148.4131000000002</v>
      </c>
      <c r="P236">
        <v>3136.9261000000001</v>
      </c>
      <c r="Q236">
        <v>1353</v>
      </c>
      <c r="R236">
        <v>1420</v>
      </c>
      <c r="S236">
        <f t="shared" si="149"/>
        <v>3229.2816350000003</v>
      </c>
      <c r="T236" t="str">
        <f t="shared" si="223"/>
        <v>熊</v>
      </c>
      <c r="U236">
        <f t="shared" si="224"/>
        <v>3152.9533999999999</v>
      </c>
      <c r="V236">
        <f t="shared" si="225"/>
        <v>3131.4180000000001</v>
      </c>
      <c r="W236" s="40">
        <f t="shared" si="222"/>
        <v>6.8536637723024332E-3</v>
      </c>
      <c r="X236">
        <f t="shared" si="226"/>
        <v>1052</v>
      </c>
      <c r="Y236">
        <f t="shared" si="227"/>
        <v>1009</v>
      </c>
      <c r="Z236" s="25">
        <f t="shared" si="201"/>
        <v>6.8739109394528233E-3</v>
      </c>
      <c r="AA236" s="25">
        <f t="shared" si="202"/>
        <v>-7.9290770567212417E-4</v>
      </c>
      <c r="AB236" s="25">
        <f t="shared" si="203"/>
        <v>-3.6062943465374206E-3</v>
      </c>
      <c r="AC236" s="25">
        <f t="shared" si="204"/>
        <v>3.2473694257651392E-3</v>
      </c>
      <c r="AD236" s="25">
        <f t="shared" si="205"/>
        <v>6.374730329164283E-3</v>
      </c>
      <c r="AE236" s="25">
        <f t="shared" si="206"/>
        <v>-4.7893344313811709E-4</v>
      </c>
      <c r="AF236" s="25">
        <f t="shared" si="207"/>
        <v>2.7684359826269218E-3</v>
      </c>
      <c r="AG236" s="25">
        <f t="shared" si="208"/>
        <v>1.9755282769547081E-3</v>
      </c>
      <c r="AH236" s="25">
        <f t="shared" si="209"/>
        <v>-2.2464010233125183E-4</v>
      </c>
      <c r="AI236" s="25">
        <f t="shared" si="210"/>
        <v>1.7429241667474542E-3</v>
      </c>
      <c r="AJ236" s="25">
        <f t="shared" si="211"/>
        <v>2.4171205207020414E-3</v>
      </c>
      <c r="AK236" s="25">
        <f t="shared" si="212"/>
        <v>4.074590344298413E-3</v>
      </c>
      <c r="AL236" s="25">
        <f t="shared" si="213"/>
        <v>6.8536637723024332E-3</v>
      </c>
      <c r="AM236" s="25">
        <f t="shared" si="214"/>
        <v>3.6551767290970583E-3</v>
      </c>
      <c r="AN236" s="25">
        <f t="shared" si="215"/>
        <v>0</v>
      </c>
      <c r="AO236" s="40">
        <f t="shared" si="216"/>
        <v>6.9657401302031297E-2</v>
      </c>
      <c r="AP236" s="40">
        <f t="shared" si="217"/>
        <v>0.18505344688281261</v>
      </c>
      <c r="AQ236" s="25">
        <f t="shared" si="218"/>
        <v>-2.2436247506631786E-4</v>
      </c>
      <c r="AR236" s="25">
        <f t="shared" si="219"/>
        <v>-1.3061543616713889E-3</v>
      </c>
      <c r="AS236" s="25">
        <f t="shared" si="170"/>
        <v>2.7684359826269218E-3</v>
      </c>
      <c r="AT236" s="28">
        <f t="shared" si="171"/>
        <v>0.66362825858818397</v>
      </c>
      <c r="AU236" s="28">
        <f t="shared" si="172"/>
        <v>0.40718203186208751</v>
      </c>
      <c r="AV236" s="40">
        <f t="shared" si="173"/>
        <v>0.47296079942791691</v>
      </c>
      <c r="AW236" s="25">
        <f t="shared" si="174"/>
        <v>2.7684359826269218E-3</v>
      </c>
      <c r="AX236" s="28">
        <f t="shared" si="175"/>
        <v>-0.19066745916026712</v>
      </c>
      <c r="AY236" s="25">
        <f t="shared" si="176"/>
        <v>4.5535237874364436E-3</v>
      </c>
      <c r="AZ236" s="25">
        <f t="shared" si="177"/>
        <v>1.4899351401514392E-3</v>
      </c>
      <c r="BA236" s="25">
        <f t="shared" si="199"/>
        <v>0.64541454576827928</v>
      </c>
      <c r="BB236" s="25">
        <f t="shared" si="196"/>
        <v>-2.3155834016233157E-3</v>
      </c>
      <c r="BC236" s="25">
        <f t="shared" si="200"/>
        <v>3.6773816773204029E-3</v>
      </c>
      <c r="BD236" s="39">
        <f t="shared" si="192"/>
        <v>1</v>
      </c>
      <c r="BE236" t="str">
        <f t="shared" si="221"/>
        <v/>
      </c>
      <c r="BF236" t="str">
        <f t="shared" si="193"/>
        <v/>
      </c>
      <c r="BG236">
        <f t="shared" si="194"/>
        <v>0.5</v>
      </c>
      <c r="BH236" t="str">
        <f t="shared" si="197"/>
        <v/>
      </c>
      <c r="BI236" t="str">
        <f t="shared" si="195"/>
        <v/>
      </c>
      <c r="BJ236" s="25">
        <f t="shared" si="178"/>
        <v>-6.5307718083569446E-4</v>
      </c>
    </row>
    <row r="237" spans="1:63">
      <c r="A237" s="1">
        <v>42852</v>
      </c>
      <c r="B237" s="41">
        <f t="shared" si="220"/>
        <v>4</v>
      </c>
      <c r="C237">
        <v>3131.3496</v>
      </c>
      <c r="D237">
        <v>3123.4405999999999</v>
      </c>
      <c r="E237">
        <v>3123.5816</v>
      </c>
      <c r="F237">
        <v>3120.5518999999999</v>
      </c>
      <c r="G237">
        <v>3128.4159</v>
      </c>
      <c r="H237">
        <v>3131.3496</v>
      </c>
      <c r="I237">
        <v>3097.5713000000001</v>
      </c>
      <c r="J237">
        <v>930</v>
      </c>
      <c r="K237">
        <v>1034</v>
      </c>
      <c r="L237">
        <v>3128.4159</v>
      </c>
      <c r="M237">
        <v>3129.2579000000001</v>
      </c>
      <c r="N237">
        <v>3152.5457999999999</v>
      </c>
      <c r="O237">
        <v>3154.9630999999999</v>
      </c>
      <c r="P237">
        <v>3127.4213</v>
      </c>
      <c r="Q237">
        <v>1442</v>
      </c>
      <c r="R237">
        <v>1314</v>
      </c>
      <c r="S237">
        <f t="shared" si="149"/>
        <v>3223.0207650000007</v>
      </c>
      <c r="T237" t="str">
        <f t="shared" si="223"/>
        <v>熊</v>
      </c>
      <c r="U237">
        <f t="shared" si="224"/>
        <v>3154.9630999999999</v>
      </c>
      <c r="V237">
        <f t="shared" si="225"/>
        <v>3097.5713000000001</v>
      </c>
      <c r="W237" s="40">
        <f t="shared" si="222"/>
        <v>1.8358447384108439E-2</v>
      </c>
      <c r="X237">
        <f t="shared" si="226"/>
        <v>1442</v>
      </c>
      <c r="Y237">
        <f t="shared" si="227"/>
        <v>1034</v>
      </c>
      <c r="Z237" s="25">
        <f t="shared" si="201"/>
        <v>1.8328135574513901E-2</v>
      </c>
      <c r="AA237" s="25">
        <f t="shared" si="202"/>
        <v>-3.2692128037638464E-3</v>
      </c>
      <c r="AB237" s="25">
        <f t="shared" si="203"/>
        <v>-7.6648330003828273E-4</v>
      </c>
      <c r="AC237" s="25">
        <f t="shared" si="204"/>
        <v>1.7591964084070048E-2</v>
      </c>
      <c r="AD237" s="25">
        <f t="shared" si="205"/>
        <v>7.5127064753077325E-3</v>
      </c>
      <c r="AE237" s="25">
        <f t="shared" si="206"/>
        <v>-1.0845740908800579E-2</v>
      </c>
      <c r="AF237" s="25">
        <f t="shared" si="207"/>
        <v>6.7462231752694873E-3</v>
      </c>
      <c r="AG237" s="25">
        <f t="shared" si="208"/>
        <v>3.4770103715057324E-3</v>
      </c>
      <c r="AH237" s="25">
        <f t="shared" si="209"/>
        <v>-2.5289430859573845E-3</v>
      </c>
      <c r="AI237" s="25">
        <f t="shared" si="210"/>
        <v>-2.4838015783687213E-3</v>
      </c>
      <c r="AJ237" s="25">
        <f t="shared" si="211"/>
        <v>-3.4542165247362436E-3</v>
      </c>
      <c r="AK237" s="25">
        <f t="shared" si="212"/>
        <v>-9.3731952571964202E-4</v>
      </c>
      <c r="AL237" s="25">
        <f t="shared" si="213"/>
        <v>1.0845740908800652E-2</v>
      </c>
      <c r="AM237" s="25">
        <f t="shared" si="214"/>
        <v>8.7680010302944866E-3</v>
      </c>
      <c r="AN237" s="25">
        <f t="shared" si="215"/>
        <v>0</v>
      </c>
      <c r="AO237" s="40">
        <f t="shared" si="216"/>
        <v>1</v>
      </c>
      <c r="AP237" s="40">
        <f t="shared" si="217"/>
        <v>1.3035617541439317</v>
      </c>
      <c r="AQ237" s="25">
        <f t="shared" si="218"/>
        <v>2.6910958672253608E-4</v>
      </c>
      <c r="AR237" s="25">
        <f t="shared" si="219"/>
        <v>7.6835427009891545E-3</v>
      </c>
      <c r="AS237" s="25">
        <f t="shared" si="170"/>
        <v>6.7462231752694873E-3</v>
      </c>
      <c r="AT237" s="28">
        <f t="shared" si="171"/>
        <v>0.91314838224540462</v>
      </c>
      <c r="AU237" s="28">
        <f t="shared" si="172"/>
        <v>0.91223158980168062</v>
      </c>
      <c r="AV237" s="40">
        <f t="shared" si="173"/>
        <v>0.95788074254510103</v>
      </c>
      <c r="AW237" s="25">
        <f t="shared" si="174"/>
        <v>6.7462231752694873E-3</v>
      </c>
      <c r="AX237" s="28">
        <f t="shared" si="175"/>
        <v>0.42044159618621402</v>
      </c>
      <c r="AY237" s="25">
        <f t="shared" si="176"/>
        <v>9.9084213830809599E-3</v>
      </c>
      <c r="AZ237" s="25">
        <f t="shared" si="177"/>
        <v>8.0015177302563082E-3</v>
      </c>
      <c r="BA237" s="25">
        <f t="shared" si="199"/>
        <v>0.47296079942791691</v>
      </c>
      <c r="BB237" s="25">
        <f t="shared" si="196"/>
        <v>-1.3061543616713889E-3</v>
      </c>
      <c r="BC237" s="25">
        <f t="shared" si="200"/>
        <v>2.7684359826269218E-3</v>
      </c>
      <c r="BD237" s="39">
        <f t="shared" si="192"/>
        <v>1</v>
      </c>
      <c r="BE237" t="str">
        <f t="shared" si="221"/>
        <v/>
      </c>
      <c r="BF237" t="str">
        <f t="shared" si="193"/>
        <v/>
      </c>
      <c r="BG237" t="str">
        <f t="shared" si="194"/>
        <v/>
      </c>
      <c r="BH237">
        <f t="shared" si="197"/>
        <v>1</v>
      </c>
      <c r="BI237" t="str">
        <f t="shared" si="195"/>
        <v/>
      </c>
      <c r="BJ237" s="25">
        <f t="shared" si="178"/>
        <v>7.6835427009891545E-3</v>
      </c>
    </row>
    <row r="238" spans="1:63">
      <c r="A238" s="1">
        <v>42853</v>
      </c>
      <c r="B238" s="41">
        <f t="shared" ref="B238:B301" si="228">WEEKDAY(A238,2)</f>
        <v>5</v>
      </c>
      <c r="C238">
        <v>3144.0219000000002</v>
      </c>
      <c r="D238">
        <v>3143.6356999999998</v>
      </c>
      <c r="E238">
        <v>3145.4023000000002</v>
      </c>
      <c r="F238">
        <v>3146.6188999999999</v>
      </c>
      <c r="G238">
        <v>3141.5486000000001</v>
      </c>
      <c r="H238">
        <v>3149.6275999999998</v>
      </c>
      <c r="I238">
        <v>3137.8364000000001</v>
      </c>
      <c r="J238">
        <v>1028</v>
      </c>
      <c r="K238">
        <v>1119</v>
      </c>
      <c r="L238">
        <v>3141.5486000000001</v>
      </c>
      <c r="M238">
        <v>3138.7058000000002</v>
      </c>
      <c r="N238">
        <v>3154.3904000000002</v>
      </c>
      <c r="O238">
        <v>3154.7266</v>
      </c>
      <c r="P238">
        <v>3136.6606000000002</v>
      </c>
      <c r="Q238">
        <v>1500</v>
      </c>
      <c r="R238">
        <v>1325</v>
      </c>
      <c r="S238">
        <f t="shared" si="149"/>
        <v>3217.9983550000006</v>
      </c>
      <c r="T238" t="str">
        <f t="shared" si="223"/>
        <v>熊</v>
      </c>
      <c r="U238">
        <f t="shared" si="224"/>
        <v>3154.7266</v>
      </c>
      <c r="V238">
        <f t="shared" si="225"/>
        <v>3136.6606000000002</v>
      </c>
      <c r="W238" s="40">
        <f t="shared" si="222"/>
        <v>5.7431053222311203E-3</v>
      </c>
      <c r="X238">
        <f t="shared" si="226"/>
        <v>1500</v>
      </c>
      <c r="Y238">
        <f t="shared" si="227"/>
        <v>1325</v>
      </c>
      <c r="Z238" s="25">
        <f t="shared" si="201"/>
        <v>5.7461431804911416E-3</v>
      </c>
      <c r="AA238" s="25">
        <f t="shared" si="202"/>
        <v>-2.707476712109959E-3</v>
      </c>
      <c r="AB238" s="25">
        <f t="shared" si="203"/>
        <v>-1.065759282378245E-4</v>
      </c>
      <c r="AC238" s="25">
        <f t="shared" si="204"/>
        <v>5.6365293939933401E-3</v>
      </c>
      <c r="AD238" s="25">
        <f t="shared" si="205"/>
        <v>3.3989959453382761E-3</v>
      </c>
      <c r="AE238" s="25">
        <f t="shared" si="206"/>
        <v>-2.3441093768930259E-3</v>
      </c>
      <c r="AF238" s="25">
        <f t="shared" si="207"/>
        <v>3.292420017100308E-3</v>
      </c>
      <c r="AG238" s="25">
        <f t="shared" si="208"/>
        <v>5.8494330499046202E-4</v>
      </c>
      <c r="AH238" s="25">
        <f t="shared" si="209"/>
        <v>-1.2284383948832895E-4</v>
      </c>
      <c r="AI238" s="25">
        <f t="shared" si="210"/>
        <v>4.3895910921872315E-4</v>
      </c>
      <c r="AJ238" s="25">
        <f t="shared" si="211"/>
        <v>8.2567109778008908E-4</v>
      </c>
      <c r="AK238" s="25">
        <f t="shared" si="212"/>
        <v>-7.8697713362692269E-4</v>
      </c>
      <c r="AL238" s="25">
        <f t="shared" si="213"/>
        <v>3.7507057926726788E-3</v>
      </c>
      <c r="AM238" s="25">
        <f t="shared" si="214"/>
        <v>5.7431053222311203E-3</v>
      </c>
      <c r="AN238" s="25">
        <f t="shared" si="215"/>
        <v>0</v>
      </c>
      <c r="AO238" s="40">
        <f t="shared" si="216"/>
        <v>0.52458613203068594</v>
      </c>
      <c r="AP238" s="40">
        <f t="shared" si="217"/>
        <v>1.2474896533007798</v>
      </c>
      <c r="AQ238" s="25">
        <f t="shared" si="218"/>
        <v>-9.0531370645160309E-4</v>
      </c>
      <c r="AR238" s="25">
        <f t="shared" si="219"/>
        <v>4.0793971507272243E-3</v>
      </c>
      <c r="AS238" s="25">
        <f t="shared" si="170"/>
        <v>3.292420017100308E-3</v>
      </c>
      <c r="AT238" s="28">
        <f t="shared" si="171"/>
        <v>0.31482800732750232</v>
      </c>
      <c r="AU238" s="28">
        <f t="shared" si="172"/>
        <v>0.98139045721245777</v>
      </c>
      <c r="AV238" s="40">
        <f t="shared" si="173"/>
        <v>0.98139045721245777</v>
      </c>
      <c r="AW238" s="25">
        <f t="shared" si="174"/>
        <v>3.292420017100308E-3</v>
      </c>
      <c r="AX238" s="28">
        <f t="shared" si="175"/>
        <v>0.71082696778480503</v>
      </c>
      <c r="AY238" s="25">
        <f t="shared" si="176"/>
        <v>1.1823452240792604E-3</v>
      </c>
      <c r="AZ238" s="25">
        <f t="shared" si="177"/>
        <v>5.6365293939933401E-3</v>
      </c>
      <c r="BA238" s="25">
        <f t="shared" si="199"/>
        <v>0.95788074254510103</v>
      </c>
      <c r="BB238" s="25">
        <f t="shared" si="196"/>
        <v>7.6835427009891545E-3</v>
      </c>
      <c r="BC238" s="25">
        <f t="shared" si="200"/>
        <v>6.7462231752694873E-3</v>
      </c>
      <c r="BD238" s="39">
        <f t="shared" si="192"/>
        <v>0</v>
      </c>
      <c r="BE238" t="str">
        <f t="shared" si="221"/>
        <v/>
      </c>
      <c r="BF238" t="str">
        <f t="shared" si="193"/>
        <v/>
      </c>
      <c r="BG238" t="str">
        <f t="shared" si="194"/>
        <v/>
      </c>
      <c r="BH238" t="str">
        <f t="shared" si="197"/>
        <v/>
      </c>
      <c r="BI238">
        <f t="shared" si="195"/>
        <v>0</v>
      </c>
      <c r="BJ238" s="25" t="str">
        <f t="shared" si="178"/>
        <v/>
      </c>
    </row>
    <row r="239" spans="1:63">
      <c r="A239" s="1">
        <v>42857</v>
      </c>
      <c r="B239" s="41">
        <f t="shared" si="228"/>
        <v>2</v>
      </c>
      <c r="C239">
        <v>3147.2275</v>
      </c>
      <c r="D239">
        <v>3145.8721</v>
      </c>
      <c r="E239">
        <v>3150.2683999999999</v>
      </c>
      <c r="F239">
        <v>3144.9793</v>
      </c>
      <c r="G239">
        <v>3147.0106999999998</v>
      </c>
      <c r="H239">
        <v>3154.7811999999999</v>
      </c>
      <c r="I239">
        <v>3141.3815</v>
      </c>
      <c r="J239">
        <v>1007</v>
      </c>
      <c r="K239">
        <v>947</v>
      </c>
      <c r="L239">
        <v>3147.0106999999998</v>
      </c>
      <c r="M239">
        <v>3146.5160999999998</v>
      </c>
      <c r="N239">
        <v>3144.1066000000001</v>
      </c>
      <c r="O239">
        <v>3147.9079999999999</v>
      </c>
      <c r="P239">
        <v>3136.5796999999998</v>
      </c>
      <c r="Q239">
        <v>1301</v>
      </c>
      <c r="R239">
        <v>1420</v>
      </c>
      <c r="S239">
        <f t="shared" si="149"/>
        <v>3213.6428700000006</v>
      </c>
      <c r="T239" t="str">
        <f t="shared" ref="T239:T302" si="229">IF(AVERAGE(N238)&lt;S238,"熊",IF(AVERAGE(N238)&gt;S238,"牛",""))</f>
        <v>熊</v>
      </c>
      <c r="U239">
        <f t="shared" ref="U239:U302" si="230">MAX(H239,O239)</f>
        <v>3154.7811999999999</v>
      </c>
      <c r="V239">
        <f t="shared" ref="V239:V302" si="231">MIN(I239,P239)</f>
        <v>3136.5796999999998</v>
      </c>
      <c r="W239" s="40">
        <f t="shared" ref="W239:W302" si="232">LN(U239/V239)</f>
        <v>5.7862046294006823E-3</v>
      </c>
      <c r="X239">
        <f t="shared" ref="X239:X302" si="233">IF(U239=H239,J239,Q239)</f>
        <v>1007</v>
      </c>
      <c r="Y239">
        <f t="shared" ref="Y239:Y302" si="234">IF(V239=I239,K239,R239)</f>
        <v>1420</v>
      </c>
      <c r="Z239" s="25">
        <f t="shared" ref="Z239:Z302" si="235">(U239-V239)/(C239)</f>
        <v>5.783344229166822E-3</v>
      </c>
      <c r="AA239" s="25">
        <f t="shared" ref="AA239:AA302" si="236">LN(C239/N238)</f>
        <v>-2.2733536683981017E-3</v>
      </c>
      <c r="AB239" s="25">
        <f t="shared" ref="AB239:AB302" si="237">LN(N239/U239)</f>
        <v>-3.3893635060326258E-3</v>
      </c>
      <c r="AC239" s="25">
        <f t="shared" ref="AC239:AC302" si="238">LN(N239/V239)</f>
        <v>2.3968411233682182E-3</v>
      </c>
      <c r="AD239" s="25">
        <f t="shared" ref="AD239:AD302" si="239">LN(U239/C239)</f>
        <v>2.3972368103622878E-3</v>
      </c>
      <c r="AE239" s="25">
        <f t="shared" ref="AE239:AE302" si="240">LN(V239/C239)</f>
        <v>-3.3889678190386122E-3</v>
      </c>
      <c r="AF239" s="25">
        <f t="shared" ref="AF239:AF302" si="241">LN(N239/C239)</f>
        <v>-9.921266956704148E-4</v>
      </c>
      <c r="AG239" s="25">
        <f t="shared" ref="AG239:AG302" si="242">LN(N239/N238)</f>
        <v>-3.2654803640684857E-3</v>
      </c>
      <c r="AH239" s="25">
        <f t="shared" ref="AH239:AH302" si="243">LN(D239/C239)</f>
        <v>-4.3075753034583928E-4</v>
      </c>
      <c r="AI239" s="25">
        <f t="shared" ref="AI239:AI302" si="244">LN(E239/C239)</f>
        <v>9.6574901663577296E-4</v>
      </c>
      <c r="AJ239" s="25">
        <f t="shared" ref="AJ239:AJ302" si="245">LN(F239/C239)</f>
        <v>-7.145982855078527E-4</v>
      </c>
      <c r="AK239" s="25">
        <f t="shared" ref="AK239:AK302" si="246">+LN(G239/C239)</f>
        <v>-6.8888400215267036E-5</v>
      </c>
      <c r="AL239" s="25">
        <f t="shared" ref="AL239:AL302" si="247">LN(H239/I239)</f>
        <v>4.2564720351999374E-3</v>
      </c>
      <c r="AM239" s="25">
        <f t="shared" ref="AM239:AM302" si="248">LN(O239/P239)</f>
        <v>3.6051665021806941E-3</v>
      </c>
      <c r="AN239" s="25">
        <f t="shared" ref="AN239:AN302" si="249">LN(L239/G239)</f>
        <v>0</v>
      </c>
      <c r="AO239" s="40">
        <f t="shared" ref="AO239:AO302" si="250">(C239-I239)/(H239-I239)</f>
        <v>0.43627842414382639</v>
      </c>
      <c r="AP239" s="40">
        <f t="shared" ref="AP239:AP302" si="251">(N238-I239)/(H239-I239)</f>
        <v>0.97083516795154567</v>
      </c>
      <c r="AQ239" s="25">
        <f t="shared" ref="AQ239:AQ302" si="252">LN(M239/L239)</f>
        <v>-1.5717737184126922E-4</v>
      </c>
      <c r="AR239" s="25">
        <f t="shared" ref="AR239:AR270" si="253">LN(N239/L239)</f>
        <v>-9.2323829545508461E-4</v>
      </c>
      <c r="AS239" s="25">
        <f t="shared" si="170"/>
        <v>-9.921266956704148E-4</v>
      </c>
      <c r="AT239" s="28">
        <f t="shared" si="171"/>
        <v>0.42009895743933678</v>
      </c>
      <c r="AU239" s="28">
        <f t="shared" si="172"/>
        <v>0.66443332185766724</v>
      </c>
      <c r="AV239" s="40">
        <f t="shared" si="173"/>
        <v>0.41353185177047191</v>
      </c>
      <c r="AW239" s="25">
        <f t="shared" si="174"/>
        <v>-9.921266956704148E-4</v>
      </c>
      <c r="AX239" s="28">
        <f t="shared" si="175"/>
        <v>-0.15955278411118448</v>
      </c>
      <c r="AY239" s="25">
        <f t="shared" si="176"/>
        <v>1.7903468246226462E-3</v>
      </c>
      <c r="AZ239" s="25">
        <f t="shared" si="177"/>
        <v>2.3968411233682182E-3</v>
      </c>
      <c r="BA239" s="25">
        <f t="shared" ref="BA239:BA302" si="254">AV238</f>
        <v>0.98139045721245777</v>
      </c>
      <c r="BB239" s="25">
        <f t="shared" si="196"/>
        <v>4.0793971507272243E-3</v>
      </c>
      <c r="BC239" s="25">
        <f t="shared" ref="BC239:BC302" si="255">AS238</f>
        <v>3.292420017100308E-3</v>
      </c>
      <c r="BD239" s="39">
        <f t="shared" si="192"/>
        <v>0</v>
      </c>
      <c r="BE239">
        <f t="shared" si="221"/>
        <v>0</v>
      </c>
      <c r="BF239">
        <f t="shared" si="193"/>
        <v>0</v>
      </c>
      <c r="BG239" t="str">
        <f t="shared" si="194"/>
        <v/>
      </c>
      <c r="BH239" t="str">
        <f t="shared" si="197"/>
        <v/>
      </c>
      <c r="BI239" t="str">
        <f t="shared" si="195"/>
        <v/>
      </c>
      <c r="BJ239" s="25" t="str">
        <f t="shared" si="178"/>
        <v/>
      </c>
    </row>
    <row r="240" spans="1:63" ht="42">
      <c r="A240" s="1">
        <v>42858</v>
      </c>
      <c r="B240" s="41">
        <f t="shared" si="228"/>
        <v>3</v>
      </c>
      <c r="C240">
        <v>3138.3067999999998</v>
      </c>
      <c r="D240">
        <v>3136.4971999999998</v>
      </c>
      <c r="E240">
        <v>3137.2370999999998</v>
      </c>
      <c r="F240">
        <v>3140.5931</v>
      </c>
      <c r="G240">
        <v>3133.4009000000001</v>
      </c>
      <c r="H240">
        <v>3148.0695000000001</v>
      </c>
      <c r="I240">
        <v>3130.0864000000001</v>
      </c>
      <c r="J240">
        <v>948</v>
      </c>
      <c r="K240">
        <v>1117</v>
      </c>
      <c r="L240">
        <v>3133.4009000000001</v>
      </c>
      <c r="M240">
        <v>3132.4866000000002</v>
      </c>
      <c r="N240">
        <v>3135.837</v>
      </c>
      <c r="O240">
        <v>3138.4643000000001</v>
      </c>
      <c r="P240">
        <v>3123.8022999999998</v>
      </c>
      <c r="Q240">
        <v>1342</v>
      </c>
      <c r="R240">
        <v>1412</v>
      </c>
      <c r="S240">
        <f t="shared" si="149"/>
        <v>3210.4018249999999</v>
      </c>
      <c r="T240" t="str">
        <f t="shared" si="229"/>
        <v>熊</v>
      </c>
      <c r="U240">
        <f t="shared" si="230"/>
        <v>3148.0695000000001</v>
      </c>
      <c r="V240">
        <f t="shared" si="231"/>
        <v>3123.8022999999998</v>
      </c>
      <c r="W240" s="40">
        <f t="shared" si="232"/>
        <v>7.7384620970355122E-3</v>
      </c>
      <c r="X240">
        <f t="shared" si="233"/>
        <v>948</v>
      </c>
      <c r="Y240">
        <f t="shared" si="234"/>
        <v>1412</v>
      </c>
      <c r="Z240" s="25">
        <f t="shared" si="235"/>
        <v>7.7325773248173926E-3</v>
      </c>
      <c r="AA240" s="25">
        <f t="shared" si="236"/>
        <v>-1.8463610330547527E-3</v>
      </c>
      <c r="AB240" s="25">
        <f t="shared" si="237"/>
        <v>-3.8932837244901736E-3</v>
      </c>
      <c r="AC240" s="25">
        <f t="shared" si="238"/>
        <v>3.8451783725455034E-3</v>
      </c>
      <c r="AD240" s="25">
        <f t="shared" si="239"/>
        <v>3.105989009449779E-3</v>
      </c>
      <c r="AE240" s="25">
        <f t="shared" si="240"/>
        <v>-4.6324730875858698E-3</v>
      </c>
      <c r="AF240" s="25">
        <f t="shared" si="241"/>
        <v>-7.8729471504046652E-4</v>
      </c>
      <c r="AG240" s="25">
        <f t="shared" si="242"/>
        <v>-2.6336557480951786E-3</v>
      </c>
      <c r="AH240" s="25">
        <f t="shared" si="243"/>
        <v>-5.7678297207943894E-4</v>
      </c>
      <c r="AI240" s="25">
        <f t="shared" si="244"/>
        <v>-3.4091069313054503E-4</v>
      </c>
      <c r="AJ240" s="25">
        <f t="shared" si="245"/>
        <v>7.2824862235646554E-4</v>
      </c>
      <c r="AK240" s="25">
        <f t="shared" si="246"/>
        <v>-1.5644546063925994E-3</v>
      </c>
      <c r="AL240" s="25">
        <f t="shared" si="247"/>
        <v>5.7287998160332121E-3</v>
      </c>
      <c r="AM240" s="25">
        <f t="shared" si="248"/>
        <v>4.682658126206456E-3</v>
      </c>
      <c r="AN240" s="25">
        <f t="shared" si="249"/>
        <v>0</v>
      </c>
      <c r="AO240" s="40">
        <f t="shared" si="250"/>
        <v>0.45711807196755483</v>
      </c>
      <c r="AP240" s="40">
        <f t="shared" si="251"/>
        <v>0.77963198781077747</v>
      </c>
      <c r="AQ240" s="25">
        <f t="shared" si="252"/>
        <v>-2.9183415964265292E-4</v>
      </c>
      <c r="AR240" s="25">
        <f t="shared" si="253"/>
        <v>7.7715989135219055E-4</v>
      </c>
      <c r="AS240" s="25">
        <f t="shared" si="170"/>
        <v>-7.8729471504046652E-4</v>
      </c>
      <c r="AT240" s="28">
        <f t="shared" si="171"/>
        <v>0.1843119373189254</v>
      </c>
      <c r="AU240" s="28">
        <f t="shared" si="172"/>
        <v>0.82080889373891297</v>
      </c>
      <c r="AV240" s="40">
        <f t="shared" si="173"/>
        <v>0.49592454011999915</v>
      </c>
      <c r="AW240" s="25">
        <f t="shared" si="174"/>
        <v>-7.8729471504046652E-4</v>
      </c>
      <c r="AX240" s="28">
        <f t="shared" si="175"/>
        <v>0.10038652996636915</v>
      </c>
      <c r="AY240" s="25">
        <f t="shared" si="176"/>
        <v>1.0583562001907976E-3</v>
      </c>
      <c r="AZ240" s="25">
        <f t="shared" si="177"/>
        <v>3.8451783725455034E-3</v>
      </c>
      <c r="BA240" s="25">
        <f t="shared" si="254"/>
        <v>0.41353185177047191</v>
      </c>
      <c r="BB240" s="25">
        <f t="shared" si="196"/>
        <v>-9.2323829545508461E-4</v>
      </c>
      <c r="BC240" s="25">
        <f t="shared" si="255"/>
        <v>-9.921266956704148E-4</v>
      </c>
      <c r="BD240" s="39">
        <f t="shared" si="192"/>
        <v>1</v>
      </c>
      <c r="BE240" t="str">
        <f t="shared" si="221"/>
        <v/>
      </c>
      <c r="BF240" t="str">
        <f t="shared" si="193"/>
        <v/>
      </c>
      <c r="BG240">
        <f t="shared" si="194"/>
        <v>0.5</v>
      </c>
      <c r="BH240" t="str">
        <f t="shared" si="197"/>
        <v/>
      </c>
      <c r="BI240" t="str">
        <f t="shared" si="195"/>
        <v/>
      </c>
      <c r="BJ240" s="25">
        <f t="shared" si="178"/>
        <v>3.8857994567609527E-4</v>
      </c>
      <c r="BK240" s="50" t="s">
        <v>332</v>
      </c>
    </row>
    <row r="241" spans="1:62">
      <c r="A241" s="1">
        <v>42859</v>
      </c>
      <c r="B241" s="41">
        <f t="shared" si="228"/>
        <v>4</v>
      </c>
      <c r="C241">
        <v>3127.1057999999998</v>
      </c>
      <c r="D241">
        <v>3121.6779999999999</v>
      </c>
      <c r="E241">
        <v>3123.3678</v>
      </c>
      <c r="F241">
        <v>3116.8560000000002</v>
      </c>
      <c r="G241">
        <v>3133.2085999999999</v>
      </c>
      <c r="H241">
        <v>3134.2372</v>
      </c>
      <c r="I241">
        <v>3112.4364</v>
      </c>
      <c r="J241">
        <v>1129</v>
      </c>
      <c r="K241">
        <v>939</v>
      </c>
      <c r="L241">
        <v>3133.2085999999999</v>
      </c>
      <c r="M241">
        <v>3133.5419999999999</v>
      </c>
      <c r="N241">
        <v>3127.2899000000002</v>
      </c>
      <c r="O241">
        <v>3143.5898999999999</v>
      </c>
      <c r="P241">
        <v>3121.1686</v>
      </c>
      <c r="Q241">
        <v>1331</v>
      </c>
      <c r="R241">
        <v>1454</v>
      </c>
      <c r="S241">
        <f t="shared" si="149"/>
        <v>3206.06351</v>
      </c>
      <c r="T241" t="str">
        <f t="shared" si="229"/>
        <v>熊</v>
      </c>
      <c r="U241">
        <f t="shared" si="230"/>
        <v>3143.5898999999999</v>
      </c>
      <c r="V241">
        <f t="shared" si="231"/>
        <v>3112.4364</v>
      </c>
      <c r="W241" s="40">
        <f t="shared" si="232"/>
        <v>9.9595992806505718E-3</v>
      </c>
      <c r="X241">
        <f t="shared" si="233"/>
        <v>1331</v>
      </c>
      <c r="Y241">
        <f t="shared" si="234"/>
        <v>939</v>
      </c>
      <c r="Z241" s="25">
        <f t="shared" si="235"/>
        <v>9.9624067724219303E-3</v>
      </c>
      <c r="AA241" s="25">
        <f t="shared" si="236"/>
        <v>-2.7882118471377476E-3</v>
      </c>
      <c r="AB241" s="25">
        <f t="shared" si="237"/>
        <v>-5.198644282790146E-3</v>
      </c>
      <c r="AC241" s="25">
        <f t="shared" si="238"/>
        <v>4.7609549978603156E-3</v>
      </c>
      <c r="AD241" s="25">
        <f t="shared" si="239"/>
        <v>5.2575148784109408E-3</v>
      </c>
      <c r="AE241" s="25">
        <f t="shared" si="240"/>
        <v>-4.7020844022394957E-3</v>
      </c>
      <c r="AF241" s="25">
        <f t="shared" si="241"/>
        <v>5.8870595620894305E-5</v>
      </c>
      <c r="AG241" s="25">
        <f t="shared" si="242"/>
        <v>-2.7293412515169758E-3</v>
      </c>
      <c r="AH241" s="25">
        <f t="shared" si="243"/>
        <v>-1.7372344887605212E-3</v>
      </c>
      <c r="AI241" s="25">
        <f t="shared" si="244"/>
        <v>-1.1960695092372666E-3</v>
      </c>
      <c r="AJ241" s="25">
        <f t="shared" si="245"/>
        <v>-3.2831107988917918E-3</v>
      </c>
      <c r="AK241" s="25">
        <f t="shared" si="246"/>
        <v>1.9496790554762531E-3</v>
      </c>
      <c r="AL241" s="25">
        <f t="shared" si="247"/>
        <v>6.9799992469220026E-3</v>
      </c>
      <c r="AM241" s="25">
        <f t="shared" si="248"/>
        <v>7.1579441511441591E-3</v>
      </c>
      <c r="AN241" s="25">
        <f t="shared" si="249"/>
        <v>0</v>
      </c>
      <c r="AO241" s="40">
        <f t="shared" si="250"/>
        <v>0.67288356390590165</v>
      </c>
      <c r="AP241" s="40">
        <f t="shared" si="251"/>
        <v>1.0733826281604326</v>
      </c>
      <c r="AQ241" s="25">
        <f t="shared" si="252"/>
        <v>1.0640283030081126E-4</v>
      </c>
      <c r="AR241" s="25">
        <f t="shared" si="253"/>
        <v>-1.8908084598555114E-3</v>
      </c>
      <c r="AS241" s="25">
        <f t="shared" si="170"/>
        <v>5.8870595620894305E-5</v>
      </c>
      <c r="AT241" s="28">
        <f t="shared" si="171"/>
        <v>0.95281824520200642</v>
      </c>
      <c r="AU241" s="28">
        <f t="shared" si="172"/>
        <v>0.27301271558742152</v>
      </c>
      <c r="AV241" s="40">
        <f t="shared" si="173"/>
        <v>0.4767843099491299</v>
      </c>
      <c r="AW241" s="25">
        <f t="shared" si="174"/>
        <v>5.8870595620894305E-5</v>
      </c>
      <c r="AX241" s="28">
        <f t="shared" si="175"/>
        <v>-0.18998507390822017</v>
      </c>
      <c r="AY241" s="25">
        <f t="shared" si="176"/>
        <v>6.6517634577156507E-3</v>
      </c>
      <c r="AZ241" s="25">
        <f t="shared" si="177"/>
        <v>1.9592998683540404E-3</v>
      </c>
      <c r="BA241" s="25">
        <f t="shared" si="254"/>
        <v>0.49592454011999915</v>
      </c>
      <c r="BB241" s="25">
        <f t="shared" si="196"/>
        <v>7.7715989135219055E-4</v>
      </c>
      <c r="BC241" s="25">
        <f t="shared" si="255"/>
        <v>-7.8729471504046652E-4</v>
      </c>
      <c r="BD241" s="39">
        <f t="shared" si="192"/>
        <v>0</v>
      </c>
      <c r="BE241" t="str">
        <f t="shared" si="221"/>
        <v/>
      </c>
      <c r="BF241" t="str">
        <f t="shared" si="193"/>
        <v/>
      </c>
      <c r="BG241" t="str">
        <f t="shared" si="194"/>
        <v/>
      </c>
      <c r="BH241">
        <f t="shared" si="197"/>
        <v>2</v>
      </c>
      <c r="BI241" t="str">
        <f t="shared" si="195"/>
        <v/>
      </c>
      <c r="BJ241" s="25">
        <f t="shared" si="178"/>
        <v>-3.7816169197110228E-3</v>
      </c>
    </row>
    <row r="242" spans="1:62">
      <c r="A242" s="1">
        <v>42860</v>
      </c>
      <c r="B242" s="41">
        <f t="shared" si="228"/>
        <v>5</v>
      </c>
      <c r="C242">
        <v>3114.7734999999998</v>
      </c>
      <c r="D242">
        <v>3110.2882</v>
      </c>
      <c r="E242">
        <v>3114.3649</v>
      </c>
      <c r="F242">
        <v>3116.14</v>
      </c>
      <c r="G242">
        <v>3106.0981999999999</v>
      </c>
      <c r="H242">
        <v>3117.6140999999998</v>
      </c>
      <c r="I242">
        <v>3092.2062000000001</v>
      </c>
      <c r="J242">
        <v>939</v>
      </c>
      <c r="K242">
        <v>1116</v>
      </c>
      <c r="L242">
        <v>3106.0981999999999</v>
      </c>
      <c r="M242">
        <v>3102.5481</v>
      </c>
      <c r="N242">
        <v>3103.3575999999998</v>
      </c>
      <c r="O242">
        <v>3107.5621000000001</v>
      </c>
      <c r="P242">
        <v>3097.1860000000001</v>
      </c>
      <c r="Q242">
        <v>1300</v>
      </c>
      <c r="R242">
        <v>1413</v>
      </c>
      <c r="S242">
        <f t="shared" si="149"/>
        <v>3198.9181300000005</v>
      </c>
      <c r="T242" t="str">
        <f t="shared" si="229"/>
        <v>熊</v>
      </c>
      <c r="U242">
        <f t="shared" si="230"/>
        <v>3117.6140999999998</v>
      </c>
      <c r="V242">
        <f t="shared" si="231"/>
        <v>3092.2062000000001</v>
      </c>
      <c r="W242" s="40">
        <f t="shared" si="232"/>
        <v>8.1831810126128789E-3</v>
      </c>
      <c r="X242">
        <f t="shared" si="233"/>
        <v>939</v>
      </c>
      <c r="Y242">
        <f t="shared" si="234"/>
        <v>1116</v>
      </c>
      <c r="Z242" s="25">
        <f t="shared" si="235"/>
        <v>8.1572223469859699E-3</v>
      </c>
      <c r="AA242" s="25">
        <f t="shared" si="236"/>
        <v>-4.0103459298315583E-3</v>
      </c>
      <c r="AB242" s="25">
        <f t="shared" si="237"/>
        <v>-4.5833756027460343E-3</v>
      </c>
      <c r="AC242" s="25">
        <f t="shared" si="238"/>
        <v>3.5998054098667211E-3</v>
      </c>
      <c r="AD242" s="25">
        <f t="shared" si="239"/>
        <v>9.1156082676817937E-4</v>
      </c>
      <c r="AE242" s="25">
        <f t="shared" si="240"/>
        <v>-7.2716201858445354E-3</v>
      </c>
      <c r="AF242" s="25">
        <f t="shared" si="241"/>
        <v>-3.6718147759778196E-3</v>
      </c>
      <c r="AG242" s="25">
        <f t="shared" si="242"/>
        <v>-7.682160705809269E-3</v>
      </c>
      <c r="AH242" s="25">
        <f t="shared" si="243"/>
        <v>-1.4410462072002982E-3</v>
      </c>
      <c r="AI242" s="25">
        <f t="shared" si="244"/>
        <v>-1.3118989315944528E-4</v>
      </c>
      <c r="AJ242" s="25">
        <f t="shared" si="245"/>
        <v>4.3861948072556445E-4</v>
      </c>
      <c r="AK242" s="25">
        <f t="shared" si="246"/>
        <v>-2.7890964617724515E-3</v>
      </c>
      <c r="AL242" s="25">
        <f t="shared" si="247"/>
        <v>8.1831810126128789E-3</v>
      </c>
      <c r="AM242" s="25">
        <f t="shared" si="248"/>
        <v>3.344570804537852E-3</v>
      </c>
      <c r="AN242" s="25">
        <f t="shared" si="249"/>
        <v>0</v>
      </c>
      <c r="AO242" s="40">
        <f t="shared" si="250"/>
        <v>0.8882001267322357</v>
      </c>
      <c r="AP242" s="40">
        <f t="shared" si="251"/>
        <v>1.3808185643048245</v>
      </c>
      <c r="AQ242" s="25">
        <f t="shared" si="252"/>
        <v>-1.1435988508177973E-3</v>
      </c>
      <c r="AR242" s="25">
        <f t="shared" si="253"/>
        <v>-8.8271831420538903E-4</v>
      </c>
      <c r="AS242" s="25">
        <f t="shared" si="170"/>
        <v>-3.6718147759778196E-3</v>
      </c>
      <c r="AT242" s="28">
        <f t="shared" si="171"/>
        <v>0.54675907886917019</v>
      </c>
      <c r="AU242" s="28">
        <f t="shared" si="172"/>
        <v>0.59478994998117796</v>
      </c>
      <c r="AV242" s="40">
        <f t="shared" si="173"/>
        <v>0.43889498935369992</v>
      </c>
      <c r="AW242" s="25">
        <f t="shared" si="174"/>
        <v>-3.6718147759778196E-3</v>
      </c>
      <c r="AX242" s="28">
        <f t="shared" si="175"/>
        <v>-0.10786408951547032</v>
      </c>
      <c r="AY242" s="25">
        <f t="shared" si="176"/>
        <v>4.4825237240720683E-3</v>
      </c>
      <c r="AZ242" s="25">
        <f t="shared" si="177"/>
        <v>1.9906648307544358E-3</v>
      </c>
      <c r="BA242" s="25">
        <f t="shared" si="254"/>
        <v>0.4767843099491299</v>
      </c>
      <c r="BB242" s="25">
        <f t="shared" si="196"/>
        <v>-1.8908084598555114E-3</v>
      </c>
      <c r="BC242" s="25">
        <f t="shared" si="255"/>
        <v>5.8870595620894305E-5</v>
      </c>
      <c r="BD242" s="39">
        <f t="shared" si="192"/>
        <v>1</v>
      </c>
      <c r="BE242" t="str">
        <f t="shared" si="221"/>
        <v/>
      </c>
      <c r="BF242" t="str">
        <f t="shared" si="193"/>
        <v/>
      </c>
      <c r="BG242" t="str">
        <f t="shared" si="194"/>
        <v/>
      </c>
      <c r="BH242" t="str">
        <f t="shared" si="197"/>
        <v/>
      </c>
      <c r="BI242">
        <f t="shared" si="195"/>
        <v>0</v>
      </c>
      <c r="BJ242" s="25" t="str">
        <f t="shared" si="178"/>
        <v/>
      </c>
    </row>
    <row r="243" spans="1:62">
      <c r="A243" s="1">
        <v>42863</v>
      </c>
      <c r="B243" s="41">
        <f t="shared" si="228"/>
        <v>1</v>
      </c>
      <c r="C243">
        <v>3090.0652</v>
      </c>
      <c r="D243">
        <v>3089.4486000000002</v>
      </c>
      <c r="E243">
        <v>3089.4328</v>
      </c>
      <c r="F243">
        <v>3089.1725999999999</v>
      </c>
      <c r="G243">
        <v>3074.5466999999999</v>
      </c>
      <c r="H243">
        <v>3093.1001999999999</v>
      </c>
      <c r="I243">
        <v>3072.2473</v>
      </c>
      <c r="J243">
        <v>934</v>
      </c>
      <c r="K243">
        <v>1120</v>
      </c>
      <c r="L243">
        <v>3074.5466999999999</v>
      </c>
      <c r="M243">
        <v>3075.3498</v>
      </c>
      <c r="N243">
        <v>3076.7860999999998</v>
      </c>
      <c r="O243">
        <v>3088.4413</v>
      </c>
      <c r="P243">
        <v>3068.0772000000002</v>
      </c>
      <c r="Q243">
        <v>1436</v>
      </c>
      <c r="R243">
        <v>1331</v>
      </c>
      <c r="S243">
        <f t="shared" si="149"/>
        <v>3190.0061700000006</v>
      </c>
      <c r="T243" t="str">
        <f t="shared" si="229"/>
        <v>熊</v>
      </c>
      <c r="U243">
        <f t="shared" si="230"/>
        <v>3093.1001999999999</v>
      </c>
      <c r="V243">
        <f t="shared" si="231"/>
        <v>3068.0772000000002</v>
      </c>
      <c r="W243" s="40">
        <f t="shared" si="232"/>
        <v>8.122842749452729E-3</v>
      </c>
      <c r="X243">
        <f t="shared" si="233"/>
        <v>934</v>
      </c>
      <c r="Y243">
        <f t="shared" si="234"/>
        <v>1331</v>
      </c>
      <c r="Z243" s="25">
        <f t="shared" si="235"/>
        <v>8.0978873843825967E-3</v>
      </c>
      <c r="AA243" s="25">
        <f t="shared" si="236"/>
        <v>-4.2924311284956397E-3</v>
      </c>
      <c r="AB243" s="25">
        <f t="shared" si="237"/>
        <v>-5.2883107490346972E-3</v>
      </c>
      <c r="AC243" s="25">
        <f t="shared" si="238"/>
        <v>2.8345320004180201E-3</v>
      </c>
      <c r="AD243" s="25">
        <f t="shared" si="239"/>
        <v>9.8169789983076059E-4</v>
      </c>
      <c r="AE243" s="25">
        <f t="shared" si="240"/>
        <v>-7.1411448496218133E-3</v>
      </c>
      <c r="AF243" s="25">
        <f t="shared" si="241"/>
        <v>-4.3066128492038405E-3</v>
      </c>
      <c r="AG243" s="25">
        <f t="shared" si="242"/>
        <v>-8.5990439776994707E-3</v>
      </c>
      <c r="AH243" s="25">
        <f t="shared" si="243"/>
        <v>-1.9956262644683416E-4</v>
      </c>
      <c r="AI243" s="25">
        <f t="shared" si="244"/>
        <v>-2.0467682074095945E-4</v>
      </c>
      <c r="AJ243" s="25">
        <f t="shared" si="245"/>
        <v>-2.8890294728863415E-4</v>
      </c>
      <c r="AK243" s="25">
        <f t="shared" si="246"/>
        <v>-5.0347152529403548E-3</v>
      </c>
      <c r="AL243" s="25">
        <f t="shared" si="247"/>
        <v>6.7645755630477847E-3</v>
      </c>
      <c r="AM243" s="25">
        <f t="shared" si="248"/>
        <v>6.6154838221896975E-3</v>
      </c>
      <c r="AN243" s="25">
        <f t="shared" si="249"/>
        <v>0</v>
      </c>
      <c r="AO243" s="40">
        <f t="shared" si="250"/>
        <v>0.85445669427274507</v>
      </c>
      <c r="AP243" s="40">
        <f t="shared" si="251"/>
        <v>1.4918932138935126</v>
      </c>
      <c r="AQ243" s="25">
        <f t="shared" si="252"/>
        <v>2.6117512857829991E-4</v>
      </c>
      <c r="AR243" s="25">
        <f t="shared" si="253"/>
        <v>7.2810240373649205E-4</v>
      </c>
      <c r="AS243" s="25">
        <f t="shared" si="170"/>
        <v>-4.3066128492038405E-3</v>
      </c>
      <c r="AT243" s="28">
        <f t="shared" si="171"/>
        <v>0.11026763663566663</v>
      </c>
      <c r="AU243" s="28">
        <f t="shared" si="172"/>
        <v>0.4276594595390773</v>
      </c>
      <c r="AV243" s="40">
        <f t="shared" si="173"/>
        <v>0.3480358070574967</v>
      </c>
      <c r="AW243" s="25">
        <f t="shared" si="174"/>
        <v>-4.3066128492038405E-3</v>
      </c>
      <c r="AX243" s="28">
        <f t="shared" si="175"/>
        <v>8.9493665827437188E-2</v>
      </c>
      <c r="AY243" s="25">
        <f t="shared" si="176"/>
        <v>7.4816241027654811E-4</v>
      </c>
      <c r="AZ243" s="25">
        <f t="shared" si="177"/>
        <v>2.8345320004180201E-3</v>
      </c>
      <c r="BA243" s="25">
        <f t="shared" si="254"/>
        <v>0.43889498935369992</v>
      </c>
      <c r="BB243" s="25">
        <f t="shared" si="196"/>
        <v>-8.8271831420538903E-4</v>
      </c>
      <c r="BC243" s="25">
        <f t="shared" si="255"/>
        <v>-3.6718147759778196E-3</v>
      </c>
      <c r="BD243" s="39">
        <f t="shared" si="192"/>
        <v>1</v>
      </c>
      <c r="BE243" t="str">
        <f t="shared" si="221"/>
        <v/>
      </c>
      <c r="BF243" t="str">
        <f t="shared" si="193"/>
        <v/>
      </c>
      <c r="BG243" t="str">
        <f t="shared" si="194"/>
        <v/>
      </c>
      <c r="BH243" t="str">
        <f t="shared" si="197"/>
        <v/>
      </c>
      <c r="BI243" t="str">
        <f t="shared" si="195"/>
        <v/>
      </c>
      <c r="BJ243" s="25" t="str">
        <f t="shared" si="178"/>
        <v/>
      </c>
    </row>
    <row r="244" spans="1:62">
      <c r="A244" s="1">
        <v>42864</v>
      </c>
      <c r="B244" s="41">
        <f t="shared" si="228"/>
        <v>2</v>
      </c>
      <c r="C244">
        <v>3064.85</v>
      </c>
      <c r="D244">
        <v>3065.24</v>
      </c>
      <c r="E244">
        <v>3072.43</v>
      </c>
      <c r="F244">
        <v>3066.33</v>
      </c>
      <c r="G244">
        <v>3076.3</v>
      </c>
      <c r="H244">
        <v>3084.2</v>
      </c>
      <c r="I244">
        <v>3056.79</v>
      </c>
      <c r="J244">
        <v>1107</v>
      </c>
      <c r="K244">
        <v>1035</v>
      </c>
      <c r="L244">
        <v>3078.27</v>
      </c>
      <c r="M244">
        <v>3077.29</v>
      </c>
      <c r="N244">
        <v>3080.53</v>
      </c>
      <c r="O244">
        <v>3083.86</v>
      </c>
      <c r="P244">
        <v>3066.4</v>
      </c>
      <c r="Q244">
        <v>1431</v>
      </c>
      <c r="R244">
        <v>1347</v>
      </c>
      <c r="S244">
        <f t="shared" si="149"/>
        <v>3179.49442</v>
      </c>
      <c r="T244" t="str">
        <f t="shared" si="229"/>
        <v>熊</v>
      </c>
      <c r="U244">
        <f t="shared" si="230"/>
        <v>3084.2</v>
      </c>
      <c r="V244">
        <f t="shared" si="231"/>
        <v>3056.79</v>
      </c>
      <c r="W244" s="40">
        <f t="shared" si="232"/>
        <v>8.9269586911397379E-3</v>
      </c>
      <c r="X244">
        <f t="shared" si="233"/>
        <v>1107</v>
      </c>
      <c r="Y244">
        <f t="shared" si="234"/>
        <v>1035</v>
      </c>
      <c r="Z244" s="25">
        <f t="shared" si="235"/>
        <v>8.9433414359592987E-3</v>
      </c>
      <c r="AA244" s="25">
        <f t="shared" si="236"/>
        <v>-3.8869496119841346E-3</v>
      </c>
      <c r="AB244" s="25">
        <f t="shared" si="237"/>
        <v>-1.1906443375652802E-3</v>
      </c>
      <c r="AC244" s="25">
        <f t="shared" si="238"/>
        <v>7.7363143535743922E-3</v>
      </c>
      <c r="AD244" s="25">
        <f t="shared" si="239"/>
        <v>6.2936758919368658E-3</v>
      </c>
      <c r="AE244" s="25">
        <f t="shared" si="240"/>
        <v>-2.6332827992027854E-3</v>
      </c>
      <c r="AF244" s="25">
        <f t="shared" si="241"/>
        <v>5.1030315543715973E-3</v>
      </c>
      <c r="AG244" s="25">
        <f t="shared" si="242"/>
        <v>1.2160819423876078E-3</v>
      </c>
      <c r="AH244" s="25">
        <f t="shared" si="243"/>
        <v>1.2724119891416663E-4</v>
      </c>
      <c r="AI244" s="25">
        <f t="shared" si="244"/>
        <v>2.4701508988363968E-3</v>
      </c>
      <c r="AJ244" s="25">
        <f t="shared" si="245"/>
        <v>4.8277820215557657E-4</v>
      </c>
      <c r="AK244" s="25">
        <f t="shared" si="246"/>
        <v>3.7289475970241283E-3</v>
      </c>
      <c r="AL244" s="25">
        <f t="shared" si="247"/>
        <v>8.9269586911397379E-3</v>
      </c>
      <c r="AM244" s="25">
        <f t="shared" si="248"/>
        <v>5.677823996321019E-3</v>
      </c>
      <c r="AN244" s="25">
        <f t="shared" si="249"/>
        <v>6.401747213142094E-4</v>
      </c>
      <c r="AO244" s="40">
        <f t="shared" si="250"/>
        <v>0.29405326523166686</v>
      </c>
      <c r="AP244" s="40">
        <f t="shared" si="251"/>
        <v>0.72951842393286936</v>
      </c>
      <c r="AQ244" s="25">
        <f t="shared" si="252"/>
        <v>-3.1841132513692969E-4</v>
      </c>
      <c r="AR244" s="25">
        <f t="shared" si="253"/>
        <v>7.3390923603332508E-4</v>
      </c>
      <c r="AS244" s="25">
        <f t="shared" si="170"/>
        <v>5.1030315543715973E-3</v>
      </c>
      <c r="AT244" s="28">
        <f t="shared" si="171"/>
        <v>0.71178402043051159</v>
      </c>
      <c r="AU244" s="28">
        <f t="shared" si="172"/>
        <v>0.80927835051546848</v>
      </c>
      <c r="AV244" s="40">
        <f t="shared" si="173"/>
        <v>0.86610726012405559</v>
      </c>
      <c r="AW244" s="25">
        <f t="shared" si="174"/>
        <v>5.1030315543715973E-3</v>
      </c>
      <c r="AX244" s="28">
        <f t="shared" si="175"/>
        <v>8.2451659978118583E-2</v>
      </c>
      <c r="AY244" s="25">
        <f t="shared" si="176"/>
        <v>6.3622303962270546E-3</v>
      </c>
      <c r="AZ244" s="25">
        <f t="shared" si="177"/>
        <v>4.5974250196453171E-3</v>
      </c>
      <c r="BA244" s="25">
        <f t="shared" si="254"/>
        <v>0.3480358070574967</v>
      </c>
      <c r="BB244" s="25">
        <f t="shared" si="196"/>
        <v>7.2810240373649205E-4</v>
      </c>
      <c r="BC244" s="25">
        <f t="shared" si="255"/>
        <v>-4.3066128492038405E-3</v>
      </c>
      <c r="BD244" s="39">
        <f t="shared" si="192"/>
        <v>0</v>
      </c>
      <c r="BE244">
        <f t="shared" si="221"/>
        <v>1</v>
      </c>
      <c r="BF244">
        <f t="shared" si="193"/>
        <v>1</v>
      </c>
      <c r="BG244" t="str">
        <f t="shared" si="194"/>
        <v/>
      </c>
      <c r="BH244" t="str">
        <f t="shared" si="197"/>
        <v/>
      </c>
      <c r="BI244" t="str">
        <f t="shared" si="195"/>
        <v/>
      </c>
      <c r="BJ244" s="25">
        <f t="shared" si="178"/>
        <v>7.3390923603332508E-4</v>
      </c>
    </row>
    <row r="245" spans="1:62">
      <c r="A245" s="1">
        <v>42865</v>
      </c>
      <c r="B245" s="41">
        <f>WEEKDAY(A245,2)</f>
        <v>3</v>
      </c>
      <c r="C245">
        <v>3078.17</v>
      </c>
      <c r="D245">
        <v>3080.05</v>
      </c>
      <c r="E245">
        <v>3084.21</v>
      </c>
      <c r="F245">
        <v>3083.89</v>
      </c>
      <c r="G245">
        <v>3088.96</v>
      </c>
      <c r="H245">
        <v>3090.18</v>
      </c>
      <c r="I245">
        <v>3078.17</v>
      </c>
      <c r="J245">
        <v>959</v>
      </c>
      <c r="K245">
        <v>931</v>
      </c>
      <c r="L245">
        <v>3088.72</v>
      </c>
      <c r="M245">
        <v>3086.38</v>
      </c>
      <c r="N245">
        <v>3052.21</v>
      </c>
      <c r="O245">
        <v>3090.81</v>
      </c>
      <c r="P245">
        <v>3051.65</v>
      </c>
      <c r="Q245">
        <v>1302</v>
      </c>
      <c r="R245">
        <v>1459</v>
      </c>
      <c r="S245">
        <f t="shared" si="149"/>
        <v>3170.0149299999998</v>
      </c>
      <c r="T245" t="str">
        <f t="shared" si="229"/>
        <v>熊</v>
      </c>
      <c r="U245">
        <f t="shared" si="230"/>
        <v>3090.81</v>
      </c>
      <c r="V245">
        <f t="shared" si="231"/>
        <v>3051.65</v>
      </c>
      <c r="W245" s="40">
        <f t="shared" si="232"/>
        <v>1.2750764533365941E-2</v>
      </c>
      <c r="X245">
        <f t="shared" si="233"/>
        <v>1302</v>
      </c>
      <c r="Y245">
        <f t="shared" si="234"/>
        <v>1459</v>
      </c>
      <c r="Z245" s="25">
        <f t="shared" si="235"/>
        <v>1.2721844472527461E-2</v>
      </c>
      <c r="AA245" s="25">
        <f t="shared" si="236"/>
        <v>-7.6639554305773323E-4</v>
      </c>
      <c r="AB245" s="25">
        <f t="shared" si="237"/>
        <v>-1.2567274085822608E-2</v>
      </c>
      <c r="AC245" s="25">
        <f t="shared" si="238"/>
        <v>1.8349044754338407E-4</v>
      </c>
      <c r="AD245" s="25">
        <f t="shared" si="239"/>
        <v>4.0979279195702632E-3</v>
      </c>
      <c r="AE245" s="25">
        <f t="shared" si="240"/>
        <v>-8.6528366137956399E-3</v>
      </c>
      <c r="AF245" s="25">
        <f t="shared" si="241"/>
        <v>-8.4693461662522247E-3</v>
      </c>
      <c r="AG245" s="25">
        <f t="shared" si="242"/>
        <v>-9.2357417093100018E-3</v>
      </c>
      <c r="AH245" s="25">
        <f t="shared" si="243"/>
        <v>6.1056605915482405E-4</v>
      </c>
      <c r="AI245" s="25">
        <f t="shared" si="244"/>
        <v>1.9602822072516536E-3</v>
      </c>
      <c r="AJ245" s="25">
        <f t="shared" si="245"/>
        <v>1.8565225404865936E-3</v>
      </c>
      <c r="AK245" s="25">
        <f t="shared" si="246"/>
        <v>3.4992001173173438E-3</v>
      </c>
      <c r="AL245" s="25">
        <f t="shared" si="247"/>
        <v>3.8940770794357884E-3</v>
      </c>
      <c r="AM245" s="25">
        <f t="shared" si="248"/>
        <v>1.2750764533365941E-2</v>
      </c>
      <c r="AN245" s="25">
        <f t="shared" si="249"/>
        <v>-7.769907153521253E-5</v>
      </c>
      <c r="AO245" s="40">
        <f t="shared" si="250"/>
        <v>0</v>
      </c>
      <c r="AP245" s="40">
        <f t="shared" si="251"/>
        <v>0.19650291423814936</v>
      </c>
      <c r="AQ245" s="25">
        <f t="shared" si="252"/>
        <v>-7.5788249971823357E-4</v>
      </c>
      <c r="AR245" s="25">
        <f t="shared" si="253"/>
        <v>-1.1890847212034301E-2</v>
      </c>
      <c r="AS245" s="25">
        <f t="shared" si="170"/>
        <v>-8.4693461662522247E-3</v>
      </c>
      <c r="AT245" s="28">
        <f t="shared" si="171"/>
        <v>0.89841798501250425</v>
      </c>
      <c r="AU245" s="28">
        <f t="shared" si="172"/>
        <v>1.4300306435136556E-2</v>
      </c>
      <c r="AV245" s="40">
        <f t="shared" si="173"/>
        <v>1.4300306435136556E-2</v>
      </c>
      <c r="AW245" s="25">
        <f t="shared" si="174"/>
        <v>-8.4693461662522247E-3</v>
      </c>
      <c r="AX245" s="28">
        <f t="shared" si="175"/>
        <v>-0.93232890704800564</v>
      </c>
      <c r="AY245" s="25">
        <f t="shared" si="176"/>
        <v>3.4992001173173438E-3</v>
      </c>
      <c r="AZ245" s="25">
        <f t="shared" si="177"/>
        <v>1.8349044754338407E-4</v>
      </c>
      <c r="BA245" s="25">
        <f t="shared" si="254"/>
        <v>0.86610726012405559</v>
      </c>
      <c r="BB245" s="25">
        <f t="shared" si="196"/>
        <v>7.3390923603332508E-4</v>
      </c>
      <c r="BC245" s="25">
        <f t="shared" si="255"/>
        <v>5.1030315543715973E-3</v>
      </c>
      <c r="BD245" s="39">
        <f t="shared" si="192"/>
        <v>0</v>
      </c>
      <c r="BE245" t="str">
        <f t="shared" si="221"/>
        <v/>
      </c>
      <c r="BF245" t="str">
        <f t="shared" si="193"/>
        <v/>
      </c>
      <c r="BG245">
        <f t="shared" si="194"/>
        <v>0</v>
      </c>
      <c r="BH245" t="str">
        <f t="shared" si="197"/>
        <v/>
      </c>
      <c r="BI245" t="str">
        <f t="shared" si="195"/>
        <v/>
      </c>
      <c r="BJ245" s="25" t="str">
        <f t="shared" si="178"/>
        <v/>
      </c>
    </row>
    <row r="246" spans="1:62">
      <c r="A246" s="1">
        <v>42866</v>
      </c>
      <c r="B246" s="41">
        <f>WEEKDAY(A246,2)</f>
        <v>4</v>
      </c>
      <c r="C246">
        <v>3036.78</v>
      </c>
      <c r="D246">
        <v>3031.42</v>
      </c>
      <c r="E246">
        <v>3041.41</v>
      </c>
      <c r="F246">
        <v>3033.63</v>
      </c>
      <c r="G246">
        <v>3040.64</v>
      </c>
      <c r="H246">
        <v>3049.64</v>
      </c>
      <c r="I246">
        <v>3031.09</v>
      </c>
      <c r="J246">
        <v>1005</v>
      </c>
      <c r="K246">
        <v>931</v>
      </c>
      <c r="L246">
        <v>3040.28</v>
      </c>
      <c r="M246">
        <v>3028.75</v>
      </c>
      <c r="N246">
        <v>3061.27</v>
      </c>
      <c r="O246">
        <v>3063.38</v>
      </c>
      <c r="P246">
        <v>3016.8</v>
      </c>
      <c r="Q246">
        <v>1437</v>
      </c>
      <c r="R246">
        <v>1334</v>
      </c>
      <c r="S246">
        <f t="shared" si="149"/>
        <v>3158.215725</v>
      </c>
      <c r="T246" t="str">
        <f t="shared" si="229"/>
        <v>熊</v>
      </c>
      <c r="U246">
        <f t="shared" si="230"/>
        <v>3063.38</v>
      </c>
      <c r="V246">
        <f t="shared" si="231"/>
        <v>3016.8</v>
      </c>
      <c r="W246" s="40">
        <f t="shared" si="232"/>
        <v>1.5322214571385752E-2</v>
      </c>
      <c r="X246">
        <f t="shared" si="233"/>
        <v>1437</v>
      </c>
      <c r="Y246">
        <f t="shared" si="234"/>
        <v>1334</v>
      </c>
      <c r="Z246" s="25">
        <f t="shared" si="235"/>
        <v>1.5338615243777925E-2</v>
      </c>
      <c r="AA246" s="25">
        <f t="shared" si="236"/>
        <v>-5.0681748626325226E-3</v>
      </c>
      <c r="AB246" s="25">
        <f t="shared" si="237"/>
        <v>-6.8901899160820951E-4</v>
      </c>
      <c r="AC246" s="25">
        <f t="shared" si="238"/>
        <v>1.4633195579777557E-2</v>
      </c>
      <c r="AD246" s="25">
        <f t="shared" si="239"/>
        <v>8.7211380014849266E-3</v>
      </c>
      <c r="AE246" s="25">
        <f t="shared" si="240"/>
        <v>-6.6010765699008522E-3</v>
      </c>
      <c r="AF246" s="25">
        <f t="shared" si="241"/>
        <v>8.0321190098767911E-3</v>
      </c>
      <c r="AG246" s="25">
        <f t="shared" si="242"/>
        <v>2.9639441472442394E-3</v>
      </c>
      <c r="AH246" s="25">
        <f t="shared" si="243"/>
        <v>-1.7665869265912049E-3</v>
      </c>
      <c r="AI246" s="25">
        <f t="shared" si="244"/>
        <v>1.5234801463974771E-3</v>
      </c>
      <c r="AJ246" s="25">
        <f t="shared" si="245"/>
        <v>-1.037821261737401E-3</v>
      </c>
      <c r="AK246" s="25">
        <f t="shared" si="246"/>
        <v>1.2702760444534597E-3</v>
      </c>
      <c r="AL246" s="25">
        <f t="shared" si="247"/>
        <v>6.1012600606140362E-3</v>
      </c>
      <c r="AM246" s="25">
        <f t="shared" si="248"/>
        <v>1.5322214571385752E-2</v>
      </c>
      <c r="AN246" s="25">
        <f t="shared" si="249"/>
        <v>-1.1840313650576901E-4</v>
      </c>
      <c r="AO246" s="40">
        <f t="shared" si="250"/>
        <v>0.30673854447440096</v>
      </c>
      <c r="AP246" s="40">
        <f t="shared" si="251"/>
        <v>1.1385444743935418</v>
      </c>
      <c r="AQ246" s="25">
        <f t="shared" si="252"/>
        <v>-3.7996232912605541E-3</v>
      </c>
      <c r="AR246" s="25">
        <f t="shared" si="253"/>
        <v>6.8802461019290273E-3</v>
      </c>
      <c r="AS246" s="25">
        <f t="shared" si="170"/>
        <v>8.0321190098767911E-3</v>
      </c>
      <c r="AT246" s="28">
        <f t="shared" si="171"/>
        <v>0.51482479784365864</v>
      </c>
      <c r="AU246" s="28">
        <f t="shared" si="172"/>
        <v>0.95470158866466015</v>
      </c>
      <c r="AV246" s="40">
        <f t="shared" si="173"/>
        <v>0.95470158866466015</v>
      </c>
      <c r="AW246" s="25">
        <f t="shared" si="174"/>
        <v>8.0321190098767911E-3</v>
      </c>
      <c r="AX246" s="28">
        <f t="shared" si="175"/>
        <v>0.45062258480033951</v>
      </c>
      <c r="AY246" s="25">
        <f t="shared" si="176"/>
        <v>3.1457287709612427E-3</v>
      </c>
      <c r="AZ246" s="25">
        <f t="shared" si="177"/>
        <v>1.4633195579777557E-2</v>
      </c>
      <c r="BA246" s="25">
        <f t="shared" si="254"/>
        <v>1.4300306435136556E-2</v>
      </c>
      <c r="BB246" s="25">
        <f t="shared" si="196"/>
        <v>-1.1890847212034301E-2</v>
      </c>
      <c r="BC246" s="25">
        <f t="shared" si="255"/>
        <v>-8.4693461662522247E-3</v>
      </c>
      <c r="BD246" s="39">
        <f t="shared" si="192"/>
        <v>1</v>
      </c>
      <c r="BE246" t="str">
        <f t="shared" si="221"/>
        <v/>
      </c>
      <c r="BF246" t="str">
        <f t="shared" si="193"/>
        <v/>
      </c>
      <c r="BG246" t="str">
        <f t="shared" si="194"/>
        <v/>
      </c>
      <c r="BH246">
        <f t="shared" si="197"/>
        <v>0</v>
      </c>
      <c r="BI246" t="str">
        <f t="shared" si="195"/>
        <v/>
      </c>
      <c r="BJ246" s="25" t="str">
        <f t="shared" si="178"/>
        <v/>
      </c>
    </row>
    <row r="247" spans="1:62">
      <c r="A247" s="1">
        <v>42867</v>
      </c>
      <c r="B247" s="41">
        <f t="shared" si="228"/>
        <v>5</v>
      </c>
      <c r="C247">
        <v>3054.11</v>
      </c>
      <c r="D247">
        <v>3052.23</v>
      </c>
      <c r="E247">
        <v>3059.41</v>
      </c>
      <c r="F247">
        <v>3061.8</v>
      </c>
      <c r="G247">
        <v>3072.73</v>
      </c>
      <c r="H247">
        <v>3075.77</v>
      </c>
      <c r="I247">
        <v>3052.03</v>
      </c>
      <c r="J247">
        <v>1109</v>
      </c>
      <c r="K247">
        <v>932</v>
      </c>
      <c r="L247">
        <v>3072.92</v>
      </c>
      <c r="M247">
        <v>3077.19</v>
      </c>
      <c r="N247">
        <v>3082.88</v>
      </c>
      <c r="O247">
        <v>3090.41</v>
      </c>
      <c r="P247">
        <v>3072.4</v>
      </c>
      <c r="Q247">
        <v>1347</v>
      </c>
      <c r="R247">
        <v>1300</v>
      </c>
      <c r="S247">
        <f t="shared" si="149"/>
        <v>3147.552745</v>
      </c>
      <c r="T247" t="str">
        <f t="shared" si="229"/>
        <v>熊</v>
      </c>
      <c r="U247">
        <f t="shared" si="230"/>
        <v>3090.41</v>
      </c>
      <c r="V247">
        <f t="shared" si="231"/>
        <v>3052.03</v>
      </c>
      <c r="W247" s="40">
        <f t="shared" si="232"/>
        <v>1.249682519795505E-2</v>
      </c>
      <c r="X247">
        <f t="shared" si="233"/>
        <v>1347</v>
      </c>
      <c r="Y247">
        <f t="shared" si="234"/>
        <v>932</v>
      </c>
      <c r="Z247" s="25">
        <f t="shared" si="235"/>
        <v>1.2566672451221355E-2</v>
      </c>
      <c r="AA247" s="25">
        <f t="shared" si="236"/>
        <v>-2.3416380573842467E-3</v>
      </c>
      <c r="AB247" s="25">
        <f t="shared" si="237"/>
        <v>-2.4395431721123202E-3</v>
      </c>
      <c r="AC247" s="25">
        <f t="shared" si="238"/>
        <v>1.0057282025842633E-2</v>
      </c>
      <c r="AD247" s="25">
        <f t="shared" si="239"/>
        <v>1.1815543707372807E-2</v>
      </c>
      <c r="AE247" s="25">
        <f t="shared" si="240"/>
        <v>-6.8128149058214733E-4</v>
      </c>
      <c r="AF247" s="25">
        <f t="shared" si="241"/>
        <v>9.3760005352604356E-3</v>
      </c>
      <c r="AG247" s="25">
        <f t="shared" si="242"/>
        <v>7.0343624778762947E-3</v>
      </c>
      <c r="AH247" s="25">
        <f t="shared" si="243"/>
        <v>-6.1575348224979102E-4</v>
      </c>
      <c r="AI247" s="25">
        <f t="shared" si="244"/>
        <v>1.7338624320433131E-3</v>
      </c>
      <c r="AJ247" s="25">
        <f t="shared" si="245"/>
        <v>2.5147538314401292E-3</v>
      </c>
      <c r="AK247" s="25">
        <f t="shared" si="246"/>
        <v>6.078192779769483E-3</v>
      </c>
      <c r="AL247" s="25">
        <f t="shared" si="247"/>
        <v>7.7483334222487026E-3</v>
      </c>
      <c r="AM247" s="25">
        <f t="shared" si="248"/>
        <v>5.8447530493866782E-3</v>
      </c>
      <c r="AN247" s="25">
        <f t="shared" si="249"/>
        <v>6.1832352984784374E-5</v>
      </c>
      <c r="AO247" s="40">
        <f t="shared" si="250"/>
        <v>8.7615838247680974E-2</v>
      </c>
      <c r="AP247" s="40">
        <f t="shared" si="251"/>
        <v>0.38921651221566411</v>
      </c>
      <c r="AQ247" s="25">
        <f t="shared" si="252"/>
        <v>1.388593272677954E-3</v>
      </c>
      <c r="AR247" s="25">
        <f t="shared" si="253"/>
        <v>3.235975402506296E-3</v>
      </c>
      <c r="AS247" s="25">
        <f t="shared" si="170"/>
        <v>9.3760005352604356E-3</v>
      </c>
      <c r="AT247" s="28">
        <f t="shared" si="171"/>
        <v>0.87194608256107875</v>
      </c>
      <c r="AU247" s="28">
        <f t="shared" si="172"/>
        <v>0.58189894503054729</v>
      </c>
      <c r="AV247" s="40">
        <f t="shared" si="173"/>
        <v>0.80380406461699283</v>
      </c>
      <c r="AW247" s="25">
        <f t="shared" si="174"/>
        <v>9.3760005352604356E-3</v>
      </c>
      <c r="AX247" s="28">
        <f t="shared" si="175"/>
        <v>0.25951016154247331</v>
      </c>
      <c r="AY247" s="25">
        <f t="shared" si="176"/>
        <v>6.7594742703514631E-3</v>
      </c>
      <c r="AZ247" s="25">
        <f t="shared" si="177"/>
        <v>3.4052098772743814E-3</v>
      </c>
      <c r="BA247" s="25">
        <f t="shared" si="254"/>
        <v>0.95470158866466015</v>
      </c>
      <c r="BB247" s="25">
        <f t="shared" si="196"/>
        <v>6.8802461019290273E-3</v>
      </c>
      <c r="BC247" s="25">
        <f t="shared" si="255"/>
        <v>8.0321190098767911E-3</v>
      </c>
      <c r="BD247" s="39">
        <f t="shared" si="192"/>
        <v>0</v>
      </c>
      <c r="BE247" t="str">
        <f t="shared" si="221"/>
        <v/>
      </c>
      <c r="BF247" t="str">
        <f t="shared" si="193"/>
        <v/>
      </c>
      <c r="BG247" t="str">
        <f t="shared" si="194"/>
        <v/>
      </c>
      <c r="BH247" t="str">
        <f t="shared" si="197"/>
        <v/>
      </c>
      <c r="BI247">
        <f t="shared" si="195"/>
        <v>0</v>
      </c>
      <c r="BJ247" s="25" t="str">
        <f t="shared" si="178"/>
        <v/>
      </c>
    </row>
    <row r="248" spans="1:62">
      <c r="A248" s="1">
        <v>42870</v>
      </c>
      <c r="B248" s="41">
        <f t="shared" si="228"/>
        <v>1</v>
      </c>
      <c r="C248">
        <v>3085.9319</v>
      </c>
      <c r="D248">
        <v>3089.4031</v>
      </c>
      <c r="E248">
        <v>3094.0011</v>
      </c>
      <c r="F248">
        <v>3097.3598999999999</v>
      </c>
      <c r="G248">
        <v>3092.2775999999999</v>
      </c>
      <c r="H248">
        <v>3098.8761</v>
      </c>
      <c r="I248">
        <v>3085.9319</v>
      </c>
      <c r="J248">
        <v>938</v>
      </c>
      <c r="K248">
        <v>930</v>
      </c>
      <c r="L248">
        <v>3092.2775999999999</v>
      </c>
      <c r="M248">
        <v>3091.0173</v>
      </c>
      <c r="N248">
        <v>3091.0075999999999</v>
      </c>
      <c r="O248">
        <v>3096.1797000000001</v>
      </c>
      <c r="P248">
        <v>3087.8935999999999</v>
      </c>
      <c r="Q248">
        <v>1345</v>
      </c>
      <c r="R248">
        <v>1448</v>
      </c>
      <c r="S248">
        <f t="shared" si="149"/>
        <v>3137.8930699999996</v>
      </c>
      <c r="T248" t="str">
        <f t="shared" si="229"/>
        <v>熊</v>
      </c>
      <c r="U248">
        <f t="shared" si="230"/>
        <v>3098.8761</v>
      </c>
      <c r="V248">
        <f t="shared" si="231"/>
        <v>3085.9319</v>
      </c>
      <c r="W248" s="40">
        <f t="shared" si="232"/>
        <v>4.1858110711343972E-3</v>
      </c>
      <c r="X248">
        <f t="shared" si="233"/>
        <v>938</v>
      </c>
      <c r="Y248">
        <f t="shared" si="234"/>
        <v>930</v>
      </c>
      <c r="Z248" s="25">
        <f t="shared" si="235"/>
        <v>4.1945838143738392E-3</v>
      </c>
      <c r="AA248" s="25">
        <f t="shared" si="236"/>
        <v>9.8946127664955295E-4</v>
      </c>
      <c r="AB248" s="25">
        <f t="shared" si="237"/>
        <v>-2.5423754692786384E-3</v>
      </c>
      <c r="AC248" s="25">
        <f t="shared" si="238"/>
        <v>1.6434356018557974E-3</v>
      </c>
      <c r="AD248" s="25">
        <f t="shared" si="239"/>
        <v>4.1858110711343972E-3</v>
      </c>
      <c r="AE248" s="25">
        <f t="shared" si="240"/>
        <v>0</v>
      </c>
      <c r="AF248" s="25">
        <f t="shared" si="241"/>
        <v>1.6434356018557974E-3</v>
      </c>
      <c r="AG248" s="25">
        <f t="shared" si="242"/>
        <v>2.6328968785053744E-3</v>
      </c>
      <c r="AH248" s="25">
        <f t="shared" si="243"/>
        <v>1.1242144322831907E-3</v>
      </c>
      <c r="AI248" s="25">
        <f t="shared" si="244"/>
        <v>2.6114213813233874E-3</v>
      </c>
      <c r="AJ248" s="25">
        <f t="shared" si="245"/>
        <v>3.6964171777250335E-3</v>
      </c>
      <c r="AK248" s="25">
        <f t="shared" si="246"/>
        <v>2.0542204764912599E-3</v>
      </c>
      <c r="AL248" s="25">
        <f t="shared" si="247"/>
        <v>4.1858110711343972E-3</v>
      </c>
      <c r="AM248" s="25">
        <f t="shared" si="248"/>
        <v>2.6798210683708218E-3</v>
      </c>
      <c r="AN248" s="25">
        <f t="shared" si="249"/>
        <v>0</v>
      </c>
      <c r="AO248" s="40">
        <f t="shared" si="250"/>
        <v>0</v>
      </c>
      <c r="AP248" s="40">
        <f t="shared" si="251"/>
        <v>-0.23577355108851483</v>
      </c>
      <c r="AQ248" s="25">
        <f t="shared" si="252"/>
        <v>-4.0764674427953899E-4</v>
      </c>
      <c r="AR248" s="25">
        <f t="shared" si="253"/>
        <v>-4.107848746355256E-4</v>
      </c>
      <c r="AS248" s="25">
        <f t="shared" si="170"/>
        <v>1.6434356018557974E-3</v>
      </c>
      <c r="AT248" s="28">
        <f t="shared" si="171"/>
        <v>0.49023500872977055</v>
      </c>
      <c r="AU248" s="28">
        <f t="shared" si="172"/>
        <v>0.37581009159917633</v>
      </c>
      <c r="AV248" s="40">
        <f t="shared" si="173"/>
        <v>0.39212156796093273</v>
      </c>
      <c r="AW248" s="25">
        <f t="shared" si="174"/>
        <v>1.6434356018557974E-3</v>
      </c>
      <c r="AX248" s="28">
        <f t="shared" si="175"/>
        <v>-9.8113440768837837E-2</v>
      </c>
      <c r="AY248" s="25">
        <f t="shared" si="176"/>
        <v>2.0542204764912599E-3</v>
      </c>
      <c r="AZ248" s="25">
        <f t="shared" si="177"/>
        <v>1.0079462878094963E-3</v>
      </c>
      <c r="BA248" s="25">
        <f t="shared" si="254"/>
        <v>0.80380406461699283</v>
      </c>
      <c r="BB248" s="25">
        <f t="shared" si="196"/>
        <v>3.235975402506296E-3</v>
      </c>
      <c r="BC248" s="25">
        <f t="shared" si="255"/>
        <v>9.3760005352604356E-3</v>
      </c>
      <c r="BD248" s="39">
        <f t="shared" si="192"/>
        <v>0</v>
      </c>
      <c r="BE248" t="str">
        <f t="shared" si="221"/>
        <v/>
      </c>
      <c r="BF248" t="str">
        <f t="shared" si="193"/>
        <v/>
      </c>
      <c r="BG248" t="str">
        <f t="shared" si="194"/>
        <v/>
      </c>
      <c r="BH248" t="str">
        <f t="shared" si="197"/>
        <v/>
      </c>
      <c r="BI248" t="str">
        <f t="shared" si="195"/>
        <v/>
      </c>
      <c r="BJ248" s="25" t="str">
        <f t="shared" si="178"/>
        <v/>
      </c>
    </row>
    <row r="249" spans="1:62">
      <c r="A249" s="1">
        <v>42871</v>
      </c>
      <c r="B249" s="41">
        <f t="shared" si="228"/>
        <v>2</v>
      </c>
      <c r="C249">
        <v>3082.8717000000001</v>
      </c>
      <c r="D249">
        <v>3078.7231999999999</v>
      </c>
      <c r="E249">
        <v>3074.7966000000001</v>
      </c>
      <c r="F249">
        <v>3074.5453000000002</v>
      </c>
      <c r="G249">
        <v>3079.7433999999998</v>
      </c>
      <c r="H249">
        <v>3082.8717000000001</v>
      </c>
      <c r="I249">
        <v>3061.0273999999999</v>
      </c>
      <c r="J249">
        <v>930</v>
      </c>
      <c r="K249">
        <v>1044</v>
      </c>
      <c r="L249">
        <v>3079.7433999999998</v>
      </c>
      <c r="M249">
        <v>3079.2136999999998</v>
      </c>
      <c r="N249">
        <v>3113.4955</v>
      </c>
      <c r="O249">
        <v>3113.4983999999999</v>
      </c>
      <c r="P249">
        <v>3076.4315000000001</v>
      </c>
      <c r="Q249">
        <v>1500</v>
      </c>
      <c r="R249">
        <v>1319</v>
      </c>
      <c r="S249">
        <f t="shared" si="149"/>
        <v>3130.21929</v>
      </c>
      <c r="T249" t="str">
        <f t="shared" si="229"/>
        <v>熊</v>
      </c>
      <c r="U249">
        <f t="shared" si="230"/>
        <v>3113.4983999999999</v>
      </c>
      <c r="V249">
        <f t="shared" si="231"/>
        <v>3061.0273999999999</v>
      </c>
      <c r="W249" s="40">
        <f t="shared" si="232"/>
        <v>1.6996370192808672E-2</v>
      </c>
      <c r="X249">
        <f t="shared" si="233"/>
        <v>1500</v>
      </c>
      <c r="Y249">
        <f t="shared" si="234"/>
        <v>1044</v>
      </c>
      <c r="Z249" s="25">
        <f t="shared" si="235"/>
        <v>1.7020169863053335E-2</v>
      </c>
      <c r="AA249" s="25">
        <f t="shared" si="236"/>
        <v>-2.6355891698606106E-3</v>
      </c>
      <c r="AB249" s="25">
        <f t="shared" si="237"/>
        <v>-9.3142856617966613E-7</v>
      </c>
      <c r="AC249" s="25">
        <f t="shared" si="238"/>
        <v>1.6995438764242372E-2</v>
      </c>
      <c r="AD249" s="25">
        <f t="shared" si="239"/>
        <v>9.8854487108091266E-3</v>
      </c>
      <c r="AE249" s="25">
        <f t="shared" si="240"/>
        <v>-7.1109214819994855E-3</v>
      </c>
      <c r="AF249" s="25">
        <f t="shared" si="241"/>
        <v>9.8845172822429207E-3</v>
      </c>
      <c r="AG249" s="25">
        <f t="shared" si="242"/>
        <v>7.2489281123824254E-3</v>
      </c>
      <c r="AH249" s="25">
        <f t="shared" si="243"/>
        <v>-1.3465671450920793E-3</v>
      </c>
      <c r="AI249" s="25">
        <f t="shared" si="244"/>
        <v>-2.6227799990570211E-3</v>
      </c>
      <c r="AJ249" s="25">
        <f t="shared" si="245"/>
        <v>-2.7045123223613716E-3</v>
      </c>
      <c r="AK249" s="25">
        <f t="shared" si="246"/>
        <v>-1.0152509017491973E-3</v>
      </c>
      <c r="AL249" s="25">
        <f t="shared" si="247"/>
        <v>7.1109214819995402E-3</v>
      </c>
      <c r="AM249" s="25">
        <f t="shared" si="248"/>
        <v>1.1976660050106154E-2</v>
      </c>
      <c r="AN249" s="25">
        <f t="shared" si="249"/>
        <v>0</v>
      </c>
      <c r="AO249" s="40">
        <f t="shared" si="250"/>
        <v>1</v>
      </c>
      <c r="AP249" s="40">
        <f t="shared" si="251"/>
        <v>1.3724495635016773</v>
      </c>
      <c r="AQ249" s="25">
        <f t="shared" si="252"/>
        <v>-1.7200964147190396E-4</v>
      </c>
      <c r="AR249" s="25">
        <f t="shared" si="253"/>
        <v>1.0899768183992182E-2</v>
      </c>
      <c r="AS249" s="25">
        <f t="shared" si="170"/>
        <v>9.8845172822429207E-3</v>
      </c>
      <c r="AT249" s="28">
        <f t="shared" si="171"/>
        <v>0.85679101642074684</v>
      </c>
      <c r="AU249" s="28">
        <f t="shared" si="172"/>
        <v>0.99992176308242786</v>
      </c>
      <c r="AV249" s="40">
        <f t="shared" si="173"/>
        <v>0.99994473137542728</v>
      </c>
      <c r="AW249" s="25">
        <f t="shared" si="174"/>
        <v>9.8845172822429207E-3</v>
      </c>
      <c r="AX249" s="28">
        <f t="shared" si="175"/>
        <v>0.64325246326542573</v>
      </c>
      <c r="AY249" s="25">
        <f t="shared" si="176"/>
        <v>6.0956705802501822E-3</v>
      </c>
      <c r="AZ249" s="25">
        <f t="shared" si="177"/>
        <v>1.1975728621540147E-2</v>
      </c>
      <c r="BA249" s="25">
        <f t="shared" si="254"/>
        <v>0.39212156796093273</v>
      </c>
      <c r="BB249" s="25">
        <f t="shared" si="196"/>
        <v>-4.107848746355256E-4</v>
      </c>
      <c r="BC249" s="25">
        <f t="shared" si="255"/>
        <v>1.6434356018557974E-3</v>
      </c>
      <c r="BD249" s="39">
        <f t="shared" si="192"/>
        <v>1</v>
      </c>
      <c r="BE249">
        <f t="shared" si="221"/>
        <v>1</v>
      </c>
      <c r="BF249">
        <f t="shared" si="193"/>
        <v>1</v>
      </c>
      <c r="BG249" t="str">
        <f t="shared" si="194"/>
        <v/>
      </c>
      <c r="BH249" t="str">
        <f t="shared" si="197"/>
        <v/>
      </c>
      <c r="BI249" t="str">
        <f t="shared" si="195"/>
        <v/>
      </c>
      <c r="BJ249" s="25">
        <f t="shared" si="178"/>
        <v>1.0899768183992182E-2</v>
      </c>
    </row>
    <row r="250" spans="1:62">
      <c r="A250" s="1">
        <v>42872</v>
      </c>
      <c r="B250" s="41">
        <f t="shared" si="228"/>
        <v>3</v>
      </c>
      <c r="C250">
        <v>3107.8020000000001</v>
      </c>
      <c r="D250">
        <v>3105.5796</v>
      </c>
      <c r="E250">
        <v>3110.3948</v>
      </c>
      <c r="F250">
        <v>3109.3143</v>
      </c>
      <c r="G250">
        <v>3109.7093</v>
      </c>
      <c r="H250">
        <v>3119.5816</v>
      </c>
      <c r="I250">
        <v>3104.8815</v>
      </c>
      <c r="J250">
        <v>1011</v>
      </c>
      <c r="K250">
        <v>931</v>
      </c>
      <c r="L250">
        <v>3109.7093</v>
      </c>
      <c r="M250">
        <v>3110.7838000000002</v>
      </c>
      <c r="N250">
        <v>3104.7426999999998</v>
      </c>
      <c r="O250">
        <v>3111.2849999999999</v>
      </c>
      <c r="P250">
        <v>3101.3002000000001</v>
      </c>
      <c r="Q250">
        <v>1303</v>
      </c>
      <c r="R250">
        <v>1422</v>
      </c>
      <c r="S250">
        <f t="shared" si="149"/>
        <v>3124.8104099999996</v>
      </c>
      <c r="T250" t="str">
        <f t="shared" si="229"/>
        <v>熊</v>
      </c>
      <c r="U250">
        <f t="shared" si="230"/>
        <v>3119.5816</v>
      </c>
      <c r="V250">
        <f t="shared" si="231"/>
        <v>3101.3002000000001</v>
      </c>
      <c r="W250" s="40">
        <f t="shared" si="232"/>
        <v>5.8774473505078572E-3</v>
      </c>
      <c r="X250">
        <f t="shared" si="233"/>
        <v>1011</v>
      </c>
      <c r="Y250">
        <f t="shared" si="234"/>
        <v>1422</v>
      </c>
      <c r="Z250" s="25">
        <f t="shared" si="235"/>
        <v>5.8824210808796212E-3</v>
      </c>
      <c r="AA250" s="25">
        <f t="shared" si="236"/>
        <v>-1.8303260982068979E-3</v>
      </c>
      <c r="AB250" s="25">
        <f t="shared" si="237"/>
        <v>-4.768044657504294E-3</v>
      </c>
      <c r="AC250" s="25">
        <f t="shared" si="238"/>
        <v>1.1094026930037362E-3</v>
      </c>
      <c r="AD250" s="25">
        <f t="shared" si="239"/>
        <v>3.783166352390495E-3</v>
      </c>
      <c r="AE250" s="25">
        <f t="shared" si="240"/>
        <v>-2.0942809981174663E-3</v>
      </c>
      <c r="AF250" s="25">
        <f t="shared" si="241"/>
        <v>-9.8487830511380338E-4</v>
      </c>
      <c r="AG250" s="25">
        <f t="shared" si="242"/>
        <v>-2.8152044033207622E-3</v>
      </c>
      <c r="AH250" s="25">
        <f t="shared" si="243"/>
        <v>-7.1535928029077891E-4</v>
      </c>
      <c r="AI250" s="25">
        <f t="shared" si="244"/>
        <v>8.3393955954061839E-4</v>
      </c>
      <c r="AJ250" s="25">
        <f t="shared" si="245"/>
        <v>4.8649565388617268E-4</v>
      </c>
      <c r="AK250" s="25">
        <f t="shared" si="246"/>
        <v>6.1352524114510938E-4</v>
      </c>
      <c r="AL250" s="25">
        <f t="shared" si="247"/>
        <v>4.7233398587749088E-3</v>
      </c>
      <c r="AM250" s="25">
        <f t="shared" si="248"/>
        <v>3.2143812199520562E-3</v>
      </c>
      <c r="AN250" s="25">
        <f t="shared" si="249"/>
        <v>0</v>
      </c>
      <c r="AO250" s="40">
        <f t="shared" si="250"/>
        <v>0.19867211787676073</v>
      </c>
      <c r="AP250" s="40">
        <f t="shared" si="251"/>
        <v>0.58598240828293824</v>
      </c>
      <c r="AQ250" s="25">
        <f t="shared" si="252"/>
        <v>3.4547100797740739E-4</v>
      </c>
      <c r="AR250" s="25">
        <f t="shared" si="253"/>
        <v>-1.5984035462589428E-3</v>
      </c>
      <c r="AS250" s="25">
        <f t="shared" si="170"/>
        <v>-9.8487830511380338E-4</v>
      </c>
      <c r="AT250" s="28">
        <f t="shared" si="171"/>
        <v>0.3284195345609906</v>
      </c>
      <c r="AU250" s="28">
        <f t="shared" si="172"/>
        <v>0.34477405656595522</v>
      </c>
      <c r="AV250" s="40">
        <f t="shared" si="173"/>
        <v>0.18830614723159511</v>
      </c>
      <c r="AW250" s="25">
        <f t="shared" si="174"/>
        <v>-9.8487830511380338E-4</v>
      </c>
      <c r="AX250" s="28">
        <f t="shared" si="175"/>
        <v>-0.27167503582877894</v>
      </c>
      <c r="AY250" s="25">
        <f t="shared" si="176"/>
        <v>1.5536987475296316E-3</v>
      </c>
      <c r="AZ250" s="25">
        <f t="shared" si="177"/>
        <v>1.1094026930037362E-3</v>
      </c>
      <c r="BA250" s="25">
        <f t="shared" si="254"/>
        <v>0.99994473137542728</v>
      </c>
      <c r="BB250" s="25">
        <f t="shared" si="196"/>
        <v>1.0899768183992182E-2</v>
      </c>
      <c r="BC250" s="25">
        <f t="shared" si="255"/>
        <v>9.8845172822429207E-3</v>
      </c>
      <c r="BD250" s="39">
        <f t="shared" si="192"/>
        <v>0</v>
      </c>
      <c r="BE250" t="str">
        <f t="shared" si="221"/>
        <v/>
      </c>
      <c r="BF250" t="str">
        <f t="shared" si="193"/>
        <v/>
      </c>
      <c r="BG250">
        <f t="shared" si="194"/>
        <v>0</v>
      </c>
      <c r="BH250" t="str">
        <f t="shared" si="197"/>
        <v/>
      </c>
      <c r="BI250" t="str">
        <f t="shared" si="195"/>
        <v/>
      </c>
      <c r="BJ250" s="25" t="str">
        <f t="shared" si="178"/>
        <v/>
      </c>
    </row>
    <row r="251" spans="1:62">
      <c r="A251" s="1">
        <v>42873</v>
      </c>
      <c r="B251" s="41">
        <f t="shared" si="228"/>
        <v>4</v>
      </c>
      <c r="C251">
        <v>3082.3287999999998</v>
      </c>
      <c r="D251">
        <v>3083.3453</v>
      </c>
      <c r="E251">
        <v>3088.1080999999999</v>
      </c>
      <c r="F251">
        <v>3094.1741000000002</v>
      </c>
      <c r="G251">
        <v>3098.6005</v>
      </c>
      <c r="H251">
        <v>3103.4413</v>
      </c>
      <c r="I251">
        <v>3078.1496999999999</v>
      </c>
      <c r="J251">
        <v>1103</v>
      </c>
      <c r="K251">
        <v>930</v>
      </c>
      <c r="L251">
        <v>3098.6005</v>
      </c>
      <c r="M251">
        <v>3093.1936999999998</v>
      </c>
      <c r="N251">
        <v>3090.3975</v>
      </c>
      <c r="O251">
        <v>3099.3998000000001</v>
      </c>
      <c r="P251">
        <v>3081.4893000000002</v>
      </c>
      <c r="Q251">
        <v>1300</v>
      </c>
      <c r="R251">
        <v>1430</v>
      </c>
      <c r="S251">
        <f t="shared" si="149"/>
        <v>3120.2175349999993</v>
      </c>
      <c r="T251" t="str">
        <f t="shared" si="229"/>
        <v>熊</v>
      </c>
      <c r="U251">
        <f t="shared" si="230"/>
        <v>3103.4413</v>
      </c>
      <c r="V251">
        <f t="shared" si="231"/>
        <v>3078.1496999999999</v>
      </c>
      <c r="W251" s="40">
        <f t="shared" si="232"/>
        <v>8.1829228518831287E-3</v>
      </c>
      <c r="X251">
        <f t="shared" si="233"/>
        <v>1103</v>
      </c>
      <c r="Y251">
        <f t="shared" si="234"/>
        <v>930</v>
      </c>
      <c r="Z251" s="25">
        <f t="shared" si="235"/>
        <v>8.2053543411721736E-3</v>
      </c>
      <c r="AA251" s="25">
        <f t="shared" si="236"/>
        <v>-7.2454304281904351E-3</v>
      </c>
      <c r="AB251" s="25">
        <f t="shared" si="237"/>
        <v>-4.2118691506490289E-3</v>
      </c>
      <c r="AC251" s="25">
        <f t="shared" si="238"/>
        <v>3.9710537012341545E-3</v>
      </c>
      <c r="AD251" s="25">
        <f t="shared" si="239"/>
        <v>6.8261773844460394E-3</v>
      </c>
      <c r="AE251" s="25">
        <f t="shared" si="240"/>
        <v>-1.3567454674370517E-3</v>
      </c>
      <c r="AF251" s="25">
        <f t="shared" si="241"/>
        <v>2.6143082337970903E-3</v>
      </c>
      <c r="AG251" s="25">
        <f t="shared" si="242"/>
        <v>-4.6311221943933683E-3</v>
      </c>
      <c r="AH251" s="25">
        <f t="shared" si="243"/>
        <v>3.2972875073287533E-4</v>
      </c>
      <c r="AI251" s="25">
        <f t="shared" si="244"/>
        <v>1.8732228474602954E-3</v>
      </c>
      <c r="AJ251" s="25">
        <f t="shared" si="245"/>
        <v>3.8356055891130515E-3</v>
      </c>
      <c r="AK251" s="25">
        <f t="shared" si="246"/>
        <v>5.2651427641968139E-3</v>
      </c>
      <c r="AL251" s="25">
        <f t="shared" si="247"/>
        <v>8.1829228518831287E-3</v>
      </c>
      <c r="AM251" s="25">
        <f t="shared" si="248"/>
        <v>5.7954607632465863E-3</v>
      </c>
      <c r="AN251" s="25">
        <f t="shared" si="249"/>
        <v>0</v>
      </c>
      <c r="AO251" s="40">
        <f t="shared" si="250"/>
        <v>0.16523667937180059</v>
      </c>
      <c r="AP251" s="40">
        <f t="shared" si="251"/>
        <v>1.0514558193234049</v>
      </c>
      <c r="AQ251" s="25">
        <f t="shared" si="252"/>
        <v>-1.7464409182894145E-3</v>
      </c>
      <c r="AR251" s="25">
        <f t="shared" si="253"/>
        <v>-2.6508345303997358E-3</v>
      </c>
      <c r="AS251" s="25">
        <f t="shared" si="170"/>
        <v>2.6143082337970903E-3</v>
      </c>
      <c r="AT251" s="28">
        <f t="shared" si="171"/>
        <v>0.8086004839551495</v>
      </c>
      <c r="AU251" s="28">
        <f t="shared" si="172"/>
        <v>0.49737304932859905</v>
      </c>
      <c r="AV251" s="40">
        <f t="shared" si="173"/>
        <v>0.48426354995334775</v>
      </c>
      <c r="AW251" s="25">
        <f t="shared" si="174"/>
        <v>2.6143082337970903E-3</v>
      </c>
      <c r="AX251" s="28">
        <f t="shared" si="175"/>
        <v>-0.32433693400180175</v>
      </c>
      <c r="AY251" s="25">
        <f t="shared" si="176"/>
        <v>6.621888231633748E-3</v>
      </c>
      <c r="AZ251" s="25">
        <f t="shared" si="177"/>
        <v>2.8867043336074818E-3</v>
      </c>
      <c r="BA251" s="25">
        <f t="shared" si="254"/>
        <v>0.18830614723159511</v>
      </c>
      <c r="BB251" s="25">
        <f t="shared" si="196"/>
        <v>-1.5984035462589428E-3</v>
      </c>
      <c r="BC251" s="25">
        <f t="shared" si="255"/>
        <v>-9.8487830511380338E-4</v>
      </c>
      <c r="BD251" s="39">
        <f t="shared" si="192"/>
        <v>1</v>
      </c>
      <c r="BE251" t="str">
        <f t="shared" si="221"/>
        <v/>
      </c>
      <c r="BF251" t="str">
        <f t="shared" si="193"/>
        <v/>
      </c>
      <c r="BG251" t="str">
        <f t="shared" si="194"/>
        <v/>
      </c>
      <c r="BH251">
        <f t="shared" si="197"/>
        <v>0</v>
      </c>
      <c r="BI251" t="str">
        <f t="shared" si="195"/>
        <v/>
      </c>
      <c r="BJ251" s="25" t="str">
        <f t="shared" si="178"/>
        <v/>
      </c>
    </row>
    <row r="252" spans="1:62">
      <c r="A252" s="1">
        <v>42874</v>
      </c>
      <c r="B252" s="41">
        <f t="shared" si="228"/>
        <v>5</v>
      </c>
      <c r="C252">
        <v>3086.7053999999998</v>
      </c>
      <c r="D252">
        <v>3090.5003000000002</v>
      </c>
      <c r="E252">
        <v>3093.9250999999999</v>
      </c>
      <c r="F252">
        <v>3092.8406</v>
      </c>
      <c r="G252">
        <v>3088.4623000000001</v>
      </c>
      <c r="H252">
        <v>3095.4825999999998</v>
      </c>
      <c r="I252">
        <v>3085.864</v>
      </c>
      <c r="J252">
        <v>939</v>
      </c>
      <c r="K252">
        <v>953</v>
      </c>
      <c r="L252">
        <v>3088.4623000000001</v>
      </c>
      <c r="M252">
        <v>3086.6669999999999</v>
      </c>
      <c r="N252">
        <v>3090.9286000000002</v>
      </c>
      <c r="O252">
        <v>3094.1386000000002</v>
      </c>
      <c r="P252">
        <v>3081.2779999999998</v>
      </c>
      <c r="Q252">
        <v>1415</v>
      </c>
      <c r="R252">
        <v>1348</v>
      </c>
      <c r="S252">
        <f t="shared" si="149"/>
        <v>3116.1720149999992</v>
      </c>
      <c r="T252" t="str">
        <f t="shared" si="229"/>
        <v>熊</v>
      </c>
      <c r="U252">
        <f t="shared" si="230"/>
        <v>3095.4825999999998</v>
      </c>
      <c r="V252">
        <f t="shared" si="231"/>
        <v>3081.2779999999998</v>
      </c>
      <c r="W252" s="40">
        <f t="shared" si="232"/>
        <v>4.5993769098484297E-3</v>
      </c>
      <c r="X252">
        <f t="shared" si="233"/>
        <v>939</v>
      </c>
      <c r="Y252">
        <f t="shared" si="234"/>
        <v>1348</v>
      </c>
      <c r="Z252" s="25">
        <f t="shared" si="235"/>
        <v>4.6018644992813469E-3</v>
      </c>
      <c r="AA252" s="25">
        <f t="shared" si="236"/>
        <v>-1.1954149054803197E-3</v>
      </c>
      <c r="AB252" s="25">
        <f t="shared" si="237"/>
        <v>-1.4722593359406634E-3</v>
      </c>
      <c r="AC252" s="25">
        <f t="shared" si="238"/>
        <v>3.1271175739077321E-3</v>
      </c>
      <c r="AD252" s="25">
        <f t="shared" si="239"/>
        <v>2.8395143911607943E-3</v>
      </c>
      <c r="AE252" s="25">
        <f t="shared" si="240"/>
        <v>-1.7598625186877452E-3</v>
      </c>
      <c r="AF252" s="25">
        <f t="shared" si="241"/>
        <v>1.3672550552201541E-3</v>
      </c>
      <c r="AG252" s="25">
        <f t="shared" si="242"/>
        <v>1.7184014973968393E-4</v>
      </c>
      <c r="AH252" s="25">
        <f t="shared" si="243"/>
        <v>1.2286786814998355E-3</v>
      </c>
      <c r="AI252" s="25">
        <f t="shared" si="244"/>
        <v>2.3362352056985327E-3</v>
      </c>
      <c r="AJ252" s="25">
        <f t="shared" si="245"/>
        <v>1.9856481417312648E-3</v>
      </c>
      <c r="AK252" s="25">
        <f t="shared" si="246"/>
        <v>5.6902099918855953E-4</v>
      </c>
      <c r="AL252" s="25">
        <f t="shared" si="247"/>
        <v>3.1121399221790175E-3</v>
      </c>
      <c r="AM252" s="25">
        <f t="shared" si="248"/>
        <v>4.1651015389672641E-3</v>
      </c>
      <c r="AN252" s="25">
        <f t="shared" si="249"/>
        <v>0</v>
      </c>
      <c r="AO252" s="40">
        <f t="shared" si="250"/>
        <v>8.7476347909239666E-2</v>
      </c>
      <c r="AP252" s="40">
        <f t="shared" si="251"/>
        <v>0.47132638845571118</v>
      </c>
      <c r="AQ252" s="25">
        <f t="shared" si="252"/>
        <v>-5.8146152521286422E-4</v>
      </c>
      <c r="AR252" s="25">
        <f t="shared" si="253"/>
        <v>7.9823405603164708E-4</v>
      </c>
      <c r="AS252" s="25">
        <f t="shared" si="170"/>
        <v>1.3672550552201541E-3</v>
      </c>
      <c r="AT252" s="28">
        <f t="shared" si="171"/>
        <v>0.27013286756910215</v>
      </c>
      <c r="AU252" s="28">
        <f t="shared" si="172"/>
        <v>0.75040044787957572</v>
      </c>
      <c r="AV252" s="40">
        <f t="shared" si="173"/>
        <v>0.67939963110544299</v>
      </c>
      <c r="AW252" s="25">
        <f t="shared" si="174"/>
        <v>1.3672550552201541E-3</v>
      </c>
      <c r="AX252" s="28">
        <f t="shared" si="175"/>
        <v>0.17362685327288638</v>
      </c>
      <c r="AY252" s="25">
        <f t="shared" si="176"/>
        <v>8.4164653020677577E-4</v>
      </c>
      <c r="AZ252" s="25">
        <f t="shared" si="177"/>
        <v>3.1271175739077321E-3</v>
      </c>
      <c r="BA252" s="25">
        <f t="shared" si="254"/>
        <v>0.48426354995334775</v>
      </c>
      <c r="BB252" s="25">
        <f t="shared" si="196"/>
        <v>-2.6508345303997358E-3</v>
      </c>
      <c r="BC252" s="25">
        <f t="shared" si="255"/>
        <v>2.6143082337970903E-3</v>
      </c>
      <c r="BD252" s="39">
        <f t="shared" si="192"/>
        <v>1</v>
      </c>
      <c r="BE252" t="str">
        <f t="shared" si="221"/>
        <v/>
      </c>
      <c r="BF252" t="str">
        <f t="shared" si="193"/>
        <v/>
      </c>
      <c r="BG252" t="str">
        <f t="shared" si="194"/>
        <v/>
      </c>
      <c r="BH252" t="str">
        <f t="shared" si="197"/>
        <v/>
      </c>
      <c r="BI252">
        <f t="shared" si="195"/>
        <v>0</v>
      </c>
      <c r="BJ252" s="25" t="str">
        <f t="shared" si="178"/>
        <v/>
      </c>
    </row>
    <row r="253" spans="1:62">
      <c r="A253" s="1">
        <v>42877</v>
      </c>
      <c r="B253" s="41">
        <f t="shared" si="228"/>
        <v>1</v>
      </c>
      <c r="C253">
        <v>3087.1705000000002</v>
      </c>
      <c r="D253">
        <v>3084.1152000000002</v>
      </c>
      <c r="E253">
        <v>3082.7165</v>
      </c>
      <c r="F253">
        <v>3082.828</v>
      </c>
      <c r="G253">
        <v>3083.1073999999999</v>
      </c>
      <c r="H253">
        <v>3103.8335000000002</v>
      </c>
      <c r="I253">
        <v>3078.1136000000001</v>
      </c>
      <c r="J253">
        <v>1014</v>
      </c>
      <c r="K253">
        <v>937</v>
      </c>
      <c r="L253">
        <v>3083.1073999999999</v>
      </c>
      <c r="M253">
        <v>3084.518</v>
      </c>
      <c r="N253">
        <v>3075.9229999999998</v>
      </c>
      <c r="O253">
        <v>3085.4394000000002</v>
      </c>
      <c r="P253">
        <v>3063.2682</v>
      </c>
      <c r="Q253">
        <v>1315</v>
      </c>
      <c r="R253">
        <v>1446</v>
      </c>
      <c r="S253">
        <f t="shared" si="149"/>
        <v>3112.088929999999</v>
      </c>
      <c r="T253" t="str">
        <f t="shared" si="229"/>
        <v>熊</v>
      </c>
      <c r="U253">
        <f t="shared" si="230"/>
        <v>3103.8335000000002</v>
      </c>
      <c r="V253">
        <f t="shared" si="231"/>
        <v>3063.2682</v>
      </c>
      <c r="W253" s="40">
        <f t="shared" si="232"/>
        <v>1.3155575186479368E-2</v>
      </c>
      <c r="X253">
        <f t="shared" si="233"/>
        <v>1014</v>
      </c>
      <c r="Y253">
        <f t="shared" si="234"/>
        <v>1446</v>
      </c>
      <c r="Z253" s="25">
        <f t="shared" si="235"/>
        <v>1.3139961009604169E-2</v>
      </c>
      <c r="AA253" s="25">
        <f t="shared" si="236"/>
        <v>-1.2165879513087918E-3</v>
      </c>
      <c r="AB253" s="25">
        <f t="shared" si="237"/>
        <v>-9.0329415980276665E-3</v>
      </c>
      <c r="AC253" s="25">
        <f t="shared" si="238"/>
        <v>4.1226335884517393E-3</v>
      </c>
      <c r="AD253" s="25">
        <f t="shared" si="239"/>
        <v>5.3829848070848672E-3</v>
      </c>
      <c r="AE253" s="25">
        <f t="shared" si="240"/>
        <v>-7.7725903793944111E-3</v>
      </c>
      <c r="AF253" s="25">
        <f t="shared" si="241"/>
        <v>-3.6499567909427594E-3</v>
      </c>
      <c r="AG253" s="25">
        <f t="shared" si="242"/>
        <v>-4.866544742251626E-3</v>
      </c>
      <c r="AH253" s="25">
        <f t="shared" si="243"/>
        <v>-9.9016652222909374E-4</v>
      </c>
      <c r="AI253" s="25">
        <f t="shared" si="244"/>
        <v>-1.4437868225802774E-3</v>
      </c>
      <c r="AJ253" s="25">
        <f t="shared" si="245"/>
        <v>-1.4076180786802837E-3</v>
      </c>
      <c r="AK253" s="25">
        <f t="shared" si="246"/>
        <v>-1.316991115513933E-3</v>
      </c>
      <c r="AL253" s="25">
        <f t="shared" si="247"/>
        <v>8.3210186001946712E-3</v>
      </c>
      <c r="AM253" s="25">
        <f t="shared" si="248"/>
        <v>7.2116931014424984E-3</v>
      </c>
      <c r="AN253" s="25">
        <f t="shared" si="249"/>
        <v>0</v>
      </c>
      <c r="AO253" s="40">
        <f t="shared" si="250"/>
        <v>0.35213589477408636</v>
      </c>
      <c r="AP253" s="40">
        <f t="shared" si="251"/>
        <v>0.49825232601993119</v>
      </c>
      <c r="AQ253" s="25">
        <f t="shared" si="252"/>
        <v>4.5742078453578149E-4</v>
      </c>
      <c r="AR253" s="25">
        <f t="shared" si="253"/>
        <v>-2.3329656754288901E-3</v>
      </c>
      <c r="AS253" s="25">
        <f t="shared" si="170"/>
        <v>-3.6499567909427594E-3</v>
      </c>
      <c r="AT253" s="28">
        <f t="shared" si="171"/>
        <v>0.19416094152775584</v>
      </c>
      <c r="AU253" s="28">
        <f t="shared" si="172"/>
        <v>0.57077650285052983</v>
      </c>
      <c r="AV253" s="40">
        <f t="shared" si="173"/>
        <v>0.31196120822475693</v>
      </c>
      <c r="AW253" s="25">
        <f t="shared" si="174"/>
        <v>-3.6499567909427594E-3</v>
      </c>
      <c r="AX253" s="28">
        <f t="shared" si="175"/>
        <v>-0.1771070348302628</v>
      </c>
      <c r="AY253" s="25">
        <f t="shared" si="176"/>
        <v>1.6210426775958371E-3</v>
      </c>
      <c r="AZ253" s="25">
        <f t="shared" si="177"/>
        <v>4.1226335884517393E-3</v>
      </c>
      <c r="BA253" s="25">
        <f t="shared" si="254"/>
        <v>0.67939963110544299</v>
      </c>
      <c r="BB253" s="25">
        <f t="shared" si="196"/>
        <v>7.9823405603164708E-4</v>
      </c>
      <c r="BC253" s="25">
        <f t="shared" si="255"/>
        <v>1.3672550552201541E-3</v>
      </c>
      <c r="BD253" s="39">
        <f t="shared" si="192"/>
        <v>0</v>
      </c>
      <c r="BE253" t="str">
        <f t="shared" si="221"/>
        <v/>
      </c>
      <c r="BF253" t="str">
        <f t="shared" si="193"/>
        <v/>
      </c>
      <c r="BG253" t="str">
        <f t="shared" si="194"/>
        <v/>
      </c>
      <c r="BH253" t="str">
        <f t="shared" si="197"/>
        <v/>
      </c>
      <c r="BI253" t="str">
        <f t="shared" si="195"/>
        <v/>
      </c>
      <c r="BJ253" s="25" t="str">
        <f t="shared" si="178"/>
        <v/>
      </c>
    </row>
    <row r="254" spans="1:62">
      <c r="A254" s="1">
        <v>42878</v>
      </c>
      <c r="B254" s="41">
        <f t="shared" si="228"/>
        <v>2</v>
      </c>
      <c r="C254">
        <v>3069.3935000000001</v>
      </c>
      <c r="D254">
        <v>3067.6439999999998</v>
      </c>
      <c r="E254">
        <v>3070.5331999999999</v>
      </c>
      <c r="F254">
        <v>3066.0953</v>
      </c>
      <c r="G254">
        <v>3072.6666</v>
      </c>
      <c r="H254">
        <v>3084.1983</v>
      </c>
      <c r="I254">
        <v>3059.4151000000002</v>
      </c>
      <c r="J254">
        <v>1104</v>
      </c>
      <c r="K254">
        <v>948</v>
      </c>
      <c r="L254">
        <v>3072.6666</v>
      </c>
      <c r="M254">
        <v>3065.3436000000002</v>
      </c>
      <c r="N254">
        <v>3061.7242000000001</v>
      </c>
      <c r="O254">
        <v>3072.6666</v>
      </c>
      <c r="P254">
        <v>3051.0318000000002</v>
      </c>
      <c r="Q254">
        <v>1300</v>
      </c>
      <c r="R254">
        <v>1323</v>
      </c>
      <c r="S254">
        <f t="shared" si="149"/>
        <v>3107.2240549999997</v>
      </c>
      <c r="T254" t="str">
        <f t="shared" si="229"/>
        <v>熊</v>
      </c>
      <c r="U254">
        <f t="shared" si="230"/>
        <v>3084.1983</v>
      </c>
      <c r="V254">
        <f t="shared" si="231"/>
        <v>3051.0318000000002</v>
      </c>
      <c r="W254" s="40">
        <f t="shared" si="232"/>
        <v>1.0811924752438409E-2</v>
      </c>
      <c r="X254">
        <f t="shared" si="233"/>
        <v>1104</v>
      </c>
      <c r="Y254">
        <f t="shared" si="234"/>
        <v>1323</v>
      </c>
      <c r="Z254" s="25">
        <f t="shared" si="235"/>
        <v>1.0805554908485931E-2</v>
      </c>
      <c r="AA254" s="25">
        <f t="shared" si="236"/>
        <v>-2.1250337414327977E-3</v>
      </c>
      <c r="AB254" s="25">
        <f t="shared" si="237"/>
        <v>-7.3135319145322042E-3</v>
      </c>
      <c r="AC254" s="25">
        <f t="shared" si="238"/>
        <v>3.498392837906223E-3</v>
      </c>
      <c r="AD254" s="25">
        <f t="shared" si="239"/>
        <v>4.8117681659534447E-3</v>
      </c>
      <c r="AE254" s="25">
        <f t="shared" si="240"/>
        <v>-6.0001565864850094E-3</v>
      </c>
      <c r="AF254" s="25">
        <f t="shared" si="241"/>
        <v>-2.501763748578815E-3</v>
      </c>
      <c r="AG254" s="25">
        <f t="shared" si="242"/>
        <v>-4.6267974900116348E-3</v>
      </c>
      <c r="AH254" s="25">
        <f t="shared" si="243"/>
        <v>-5.7014481250669904E-4</v>
      </c>
      <c r="AI254" s="25">
        <f t="shared" si="244"/>
        <v>3.7124222121054574E-4</v>
      </c>
      <c r="AJ254" s="25">
        <f t="shared" si="245"/>
        <v>-1.075122268235933E-3</v>
      </c>
      <c r="AK254" s="25">
        <f t="shared" si="246"/>
        <v>1.06579885463299E-3</v>
      </c>
      <c r="AL254" s="25">
        <f t="shared" si="247"/>
        <v>8.0679993417093684E-3</v>
      </c>
      <c r="AM254" s="25">
        <f t="shared" si="248"/>
        <v>7.065955441117963E-3</v>
      </c>
      <c r="AN254" s="25">
        <f t="shared" si="249"/>
        <v>0</v>
      </c>
      <c r="AO254" s="40">
        <f t="shared" si="250"/>
        <v>0.40262758642951779</v>
      </c>
      <c r="AP254" s="40">
        <f t="shared" si="251"/>
        <v>0.6660923528842001</v>
      </c>
      <c r="AQ254" s="25">
        <f t="shared" si="252"/>
        <v>-2.386116424012894E-3</v>
      </c>
      <c r="AR254" s="25">
        <f t="shared" si="253"/>
        <v>-3.5675626032117178E-3</v>
      </c>
      <c r="AS254" s="25">
        <f t="shared" si="170"/>
        <v>-2.501763748578815E-3</v>
      </c>
      <c r="AT254" s="28">
        <f t="shared" si="171"/>
        <v>0.53469689144258736</v>
      </c>
      <c r="AU254" s="28">
        <f t="shared" si="172"/>
        <v>0.49422227152550513</v>
      </c>
      <c r="AV254" s="40">
        <f t="shared" si="173"/>
        <v>0.32238553962582628</v>
      </c>
      <c r="AW254" s="25">
        <f t="shared" si="174"/>
        <v>-2.501763748578815E-3</v>
      </c>
      <c r="AX254" s="28">
        <f t="shared" si="175"/>
        <v>-0.32992326594605909</v>
      </c>
      <c r="AY254" s="25">
        <f t="shared" si="176"/>
        <v>4.3220300303891228E-3</v>
      </c>
      <c r="AZ254" s="25">
        <f t="shared" si="177"/>
        <v>3.498392837906223E-3</v>
      </c>
      <c r="BA254" s="25">
        <f t="shared" si="254"/>
        <v>0.31196120822475693</v>
      </c>
      <c r="BB254" s="25">
        <f t="shared" si="196"/>
        <v>-2.3329656754288901E-3</v>
      </c>
      <c r="BC254" s="25">
        <f t="shared" si="255"/>
        <v>-3.6499567909427594E-3</v>
      </c>
      <c r="BD254" s="39">
        <f t="shared" si="192"/>
        <v>1</v>
      </c>
      <c r="BE254">
        <f t="shared" si="221"/>
        <v>1</v>
      </c>
      <c r="BF254">
        <f t="shared" si="193"/>
        <v>1</v>
      </c>
      <c r="BG254" t="str">
        <f t="shared" si="194"/>
        <v/>
      </c>
      <c r="BH254" t="str">
        <f t="shared" si="197"/>
        <v/>
      </c>
      <c r="BI254" t="str">
        <f t="shared" si="195"/>
        <v/>
      </c>
      <c r="BJ254" s="25">
        <f t="shared" si="178"/>
        <v>-3.5675626032117178E-3</v>
      </c>
    </row>
    <row r="255" spans="1:62">
      <c r="A255" s="1">
        <v>42879</v>
      </c>
      <c r="B255" s="41">
        <f t="shared" si="228"/>
        <v>3</v>
      </c>
      <c r="C255">
        <v>3047.5681</v>
      </c>
      <c r="D255">
        <v>3043.5203999999999</v>
      </c>
      <c r="E255">
        <v>3049.7266</v>
      </c>
      <c r="F255">
        <v>3032.6183000000001</v>
      </c>
      <c r="G255">
        <v>3050.9373999999998</v>
      </c>
      <c r="H255">
        <v>3051.6446999999998</v>
      </c>
      <c r="I255">
        <v>3022.6682999999998</v>
      </c>
      <c r="J255">
        <v>1126</v>
      </c>
      <c r="K255">
        <v>946</v>
      </c>
      <c r="L255">
        <v>3050.9373999999998</v>
      </c>
      <c r="M255">
        <v>3045.2968999999998</v>
      </c>
      <c r="N255">
        <v>3063.7903999999999</v>
      </c>
      <c r="O255">
        <v>3064.8126999999999</v>
      </c>
      <c r="P255">
        <v>3032.3788</v>
      </c>
      <c r="Q255">
        <v>1459</v>
      </c>
      <c r="R255">
        <v>1350</v>
      </c>
      <c r="S255">
        <f t="shared" si="149"/>
        <v>3103.8214549999993</v>
      </c>
      <c r="T255" t="str">
        <f t="shared" si="229"/>
        <v>熊</v>
      </c>
      <c r="U255">
        <f t="shared" si="230"/>
        <v>3064.8126999999999</v>
      </c>
      <c r="V255">
        <f t="shared" si="231"/>
        <v>3022.6682999999998</v>
      </c>
      <c r="W255" s="40">
        <f t="shared" si="232"/>
        <v>1.3846473883655213E-2</v>
      </c>
      <c r="X255">
        <f t="shared" si="233"/>
        <v>1459</v>
      </c>
      <c r="Y255">
        <f t="shared" si="234"/>
        <v>946</v>
      </c>
      <c r="Z255" s="25">
        <f t="shared" si="235"/>
        <v>1.3828862429686192E-2</v>
      </c>
      <c r="AA255" s="25">
        <f t="shared" si="236"/>
        <v>-4.6342930212993731E-3</v>
      </c>
      <c r="AB255" s="25">
        <f t="shared" si="237"/>
        <v>-3.3361599464051827E-4</v>
      </c>
      <c r="AC255" s="25">
        <f t="shared" si="238"/>
        <v>1.3512857889014769E-2</v>
      </c>
      <c r="AD255" s="25">
        <f t="shared" si="239"/>
        <v>5.642529913378499E-3</v>
      </c>
      <c r="AE255" s="25">
        <f t="shared" si="240"/>
        <v>-8.2039439702767947E-3</v>
      </c>
      <c r="AF255" s="25">
        <f t="shared" si="241"/>
        <v>5.3089139187378993E-3</v>
      </c>
      <c r="AG255" s="25">
        <f t="shared" si="242"/>
        <v>6.7462089743855187E-4</v>
      </c>
      <c r="AH255" s="25">
        <f t="shared" si="243"/>
        <v>-1.3290565703711957E-3</v>
      </c>
      <c r="AI255" s="25">
        <f t="shared" si="244"/>
        <v>7.0801894819660721E-4</v>
      </c>
      <c r="AJ255" s="25">
        <f t="shared" si="245"/>
        <v>-4.9175565166152107E-3</v>
      </c>
      <c r="AK255" s="25">
        <f t="shared" si="246"/>
        <v>1.1049593520274887E-3</v>
      </c>
      <c r="AL255" s="25">
        <f t="shared" si="247"/>
        <v>9.5407068413973402E-3</v>
      </c>
      <c r="AM255" s="25">
        <f t="shared" si="248"/>
        <v>1.0639064208935964E-2</v>
      </c>
      <c r="AN255" s="25">
        <f t="shared" si="249"/>
        <v>0</v>
      </c>
      <c r="AO255" s="40">
        <f t="shared" si="250"/>
        <v>0.85931309617482265</v>
      </c>
      <c r="AP255" s="40">
        <f t="shared" si="251"/>
        <v>1.3478520451125839</v>
      </c>
      <c r="AQ255" s="25">
        <f t="shared" si="252"/>
        <v>-1.8504871473082898E-3</v>
      </c>
      <c r="AR255" s="25">
        <f t="shared" si="253"/>
        <v>4.2039545667105103E-3</v>
      </c>
      <c r="AS255" s="25">
        <f t="shared" si="170"/>
        <v>5.3089139187378993E-3</v>
      </c>
      <c r="AT255" s="28">
        <f t="shared" si="171"/>
        <v>0.97559048052898112</v>
      </c>
      <c r="AU255" s="28">
        <f t="shared" si="172"/>
        <v>0.96848050959027165</v>
      </c>
      <c r="AV255" s="40">
        <f t="shared" si="173"/>
        <v>0.97574292195404178</v>
      </c>
      <c r="AW255" s="25">
        <f t="shared" si="174"/>
        <v>5.3089139187378993E-3</v>
      </c>
      <c r="AX255" s="28">
        <f t="shared" si="175"/>
        <v>0.3049752754814406</v>
      </c>
      <c r="AY255" s="25">
        <f t="shared" si="176"/>
        <v>9.3089033223043103E-3</v>
      </c>
      <c r="AZ255" s="25">
        <f t="shared" si="177"/>
        <v>1.0305448214295411E-2</v>
      </c>
      <c r="BA255" s="25">
        <f t="shared" si="254"/>
        <v>0.32238553962582628</v>
      </c>
      <c r="BB255" s="25">
        <f t="shared" si="196"/>
        <v>-3.5675626032117178E-3</v>
      </c>
      <c r="BC255" s="25">
        <f t="shared" si="255"/>
        <v>-2.501763748578815E-3</v>
      </c>
      <c r="BD255" s="39">
        <f t="shared" si="192"/>
        <v>1</v>
      </c>
      <c r="BE255" t="str">
        <f t="shared" ref="BE255:BE286" si="256">IF(B255=2,IF(AV254&lt;0.226,IF(AND(ABS(AA255)&lt;0.03,AO255&lt;0.8),IF(AND(AT255&lt;0.5 &amp; Q254&lt;14),2,1),0),IF(AV254&lt;0.8,IF(AND(AT255&gt;0.2,AK255&gt;-0.03,AA255&gt;-0.01),1,0),0)),"")</f>
        <v/>
      </c>
      <c r="BF255" t="str">
        <f t="shared" si="193"/>
        <v/>
      </c>
      <c r="BG255">
        <f t="shared" si="194"/>
        <v>0.125</v>
      </c>
      <c r="BH255" t="str">
        <f t="shared" si="197"/>
        <v/>
      </c>
      <c r="BI255" t="str">
        <f t="shared" si="195"/>
        <v/>
      </c>
      <c r="BJ255" s="25">
        <f t="shared" si="178"/>
        <v>5.2549432083881379E-4</v>
      </c>
    </row>
    <row r="256" spans="1:62">
      <c r="A256" s="1">
        <v>42880</v>
      </c>
      <c r="B256" s="41">
        <f t="shared" si="228"/>
        <v>4</v>
      </c>
      <c r="C256">
        <v>3055.3425000000002</v>
      </c>
      <c r="D256">
        <v>3056.3368</v>
      </c>
      <c r="E256">
        <v>3054.6844000000001</v>
      </c>
      <c r="F256">
        <v>3063.5562</v>
      </c>
      <c r="G256">
        <v>3075.9784</v>
      </c>
      <c r="H256">
        <v>3076.3584999999998</v>
      </c>
      <c r="I256">
        <v>3053.1419999999998</v>
      </c>
      <c r="J256">
        <v>1129</v>
      </c>
      <c r="K256">
        <v>930</v>
      </c>
      <c r="L256">
        <v>3075.9784</v>
      </c>
      <c r="M256">
        <v>3085.4425999999999</v>
      </c>
      <c r="N256">
        <v>3107.873</v>
      </c>
      <c r="O256">
        <v>3114.6529</v>
      </c>
      <c r="P256">
        <v>3075.9784</v>
      </c>
      <c r="Q256">
        <v>1344</v>
      </c>
      <c r="R256">
        <v>1300</v>
      </c>
      <c r="S256">
        <f t="shared" si="149"/>
        <v>3100.2408149999992</v>
      </c>
      <c r="T256" t="str">
        <f t="shared" si="229"/>
        <v>熊</v>
      </c>
      <c r="U256">
        <f t="shared" si="230"/>
        <v>3114.6529</v>
      </c>
      <c r="V256">
        <f t="shared" si="231"/>
        <v>3053.1419999999998</v>
      </c>
      <c r="W256" s="40">
        <f t="shared" si="232"/>
        <v>1.9946493160348022E-2</v>
      </c>
      <c r="X256">
        <f t="shared" si="233"/>
        <v>1344</v>
      </c>
      <c r="Y256">
        <f t="shared" si="234"/>
        <v>930</v>
      </c>
      <c r="Z256" s="25">
        <f t="shared" si="235"/>
        <v>2.0132243766451785E-2</v>
      </c>
      <c r="AA256" s="25">
        <f t="shared" si="236"/>
        <v>-2.7611445952333384E-3</v>
      </c>
      <c r="AB256" s="25">
        <f t="shared" si="237"/>
        <v>-2.1791480797108739E-3</v>
      </c>
      <c r="AC256" s="25">
        <f t="shared" si="238"/>
        <v>1.7767345080637067E-2</v>
      </c>
      <c r="AD256" s="25">
        <f t="shared" si="239"/>
        <v>1.9226019826843674E-2</v>
      </c>
      <c r="AE256" s="25">
        <f t="shared" si="240"/>
        <v>-7.2047333350421297E-4</v>
      </c>
      <c r="AF256" s="25">
        <f t="shared" si="241"/>
        <v>1.7046871747132746E-2</v>
      </c>
      <c r="AG256" s="25">
        <f t="shared" si="242"/>
        <v>1.4285727151899446E-2</v>
      </c>
      <c r="AH256" s="25">
        <f t="shared" si="243"/>
        <v>3.2537702322576697E-4</v>
      </c>
      <c r="AI256" s="25">
        <f t="shared" si="244"/>
        <v>-2.1541640104568338E-4</v>
      </c>
      <c r="AJ256" s="25">
        <f t="shared" si="245"/>
        <v>2.6847004129787111E-3</v>
      </c>
      <c r="AK256" s="25">
        <f t="shared" si="246"/>
        <v>6.7313318795907042E-3</v>
      </c>
      <c r="AL256" s="25">
        <f t="shared" si="247"/>
        <v>7.5753680174931335E-3</v>
      </c>
      <c r="AM256" s="25">
        <f t="shared" si="248"/>
        <v>1.2494687947252987E-2</v>
      </c>
      <c r="AN256" s="25">
        <f t="shared" si="249"/>
        <v>0</v>
      </c>
      <c r="AO256" s="40">
        <f t="shared" si="250"/>
        <v>9.4781728512065774E-2</v>
      </c>
      <c r="AP256" s="40">
        <f t="shared" si="251"/>
        <v>0.45865655891284385</v>
      </c>
      <c r="AQ256" s="25">
        <f t="shared" si="252"/>
        <v>3.0720859500966125E-3</v>
      </c>
      <c r="AR256" s="25">
        <f t="shared" si="253"/>
        <v>1.0315539867542051E-2</v>
      </c>
      <c r="AS256" s="25">
        <f t="shared" si="170"/>
        <v>1.7046871747132746E-2</v>
      </c>
      <c r="AT256" s="28">
        <f t="shared" si="171"/>
        <v>0.98362802317318043</v>
      </c>
      <c r="AU256" s="28">
        <f t="shared" si="172"/>
        <v>0.82469327334548648</v>
      </c>
      <c r="AV256" s="40">
        <f t="shared" si="173"/>
        <v>0.88977725898987048</v>
      </c>
      <c r="AW256" s="25">
        <f t="shared" si="174"/>
        <v>1.7046871747132746E-2</v>
      </c>
      <c r="AX256" s="28">
        <f t="shared" si="175"/>
        <v>0.51851948191296127</v>
      </c>
      <c r="AY256" s="25">
        <f t="shared" si="176"/>
        <v>7.4518052130949052E-3</v>
      </c>
      <c r="AZ256" s="25">
        <f t="shared" si="177"/>
        <v>1.0315539867542051E-2</v>
      </c>
      <c r="BA256" s="25">
        <f t="shared" si="254"/>
        <v>0.97574292195404178</v>
      </c>
      <c r="BB256" s="25">
        <f t="shared" si="196"/>
        <v>4.2039545667105103E-3</v>
      </c>
      <c r="BC256" s="25">
        <f t="shared" si="255"/>
        <v>5.3089139187378993E-3</v>
      </c>
      <c r="BD256" s="39">
        <f t="shared" si="192"/>
        <v>0</v>
      </c>
      <c r="BE256" t="str">
        <f t="shared" si="256"/>
        <v/>
      </c>
      <c r="BF256" t="str">
        <f t="shared" si="193"/>
        <v/>
      </c>
      <c r="BG256" t="str">
        <f t="shared" si="194"/>
        <v/>
      </c>
      <c r="BH256">
        <f t="shared" si="197"/>
        <v>0</v>
      </c>
      <c r="BI256" t="str">
        <f t="shared" si="195"/>
        <v/>
      </c>
      <c r="BJ256" s="25" t="str">
        <f t="shared" si="178"/>
        <v/>
      </c>
    </row>
    <row r="257" spans="1:62">
      <c r="A257" s="1">
        <v>42881</v>
      </c>
      <c r="B257" s="41">
        <f t="shared" si="228"/>
        <v>5</v>
      </c>
      <c r="C257">
        <v>3101.28</v>
      </c>
      <c r="D257">
        <v>3104.92</v>
      </c>
      <c r="E257">
        <v>3107.41</v>
      </c>
      <c r="F257">
        <v>3113.64</v>
      </c>
      <c r="G257">
        <v>3109.96</v>
      </c>
      <c r="H257">
        <v>3120.58</v>
      </c>
      <c r="I257">
        <v>3100.94</v>
      </c>
      <c r="J257">
        <v>1019</v>
      </c>
      <c r="K257">
        <v>930</v>
      </c>
      <c r="L257">
        <v>3111.41</v>
      </c>
      <c r="M257">
        <v>3109.11</v>
      </c>
      <c r="N257">
        <v>3110.05</v>
      </c>
      <c r="O257">
        <v>3116.71</v>
      </c>
      <c r="P257">
        <v>3104.97</v>
      </c>
      <c r="Q257">
        <v>1357</v>
      </c>
      <c r="R257">
        <v>1442</v>
      </c>
      <c r="S257">
        <f t="shared" si="149"/>
        <v>3098.5542949999995</v>
      </c>
      <c r="T257" t="str">
        <f t="shared" si="229"/>
        <v>牛</v>
      </c>
      <c r="U257">
        <f t="shared" si="230"/>
        <v>3120.58</v>
      </c>
      <c r="V257">
        <f t="shared" si="231"/>
        <v>3100.94</v>
      </c>
      <c r="W257" s="40">
        <f t="shared" si="232"/>
        <v>6.313590646602499E-3</v>
      </c>
      <c r="X257">
        <f t="shared" si="233"/>
        <v>1019</v>
      </c>
      <c r="Y257">
        <f t="shared" si="234"/>
        <v>930</v>
      </c>
      <c r="Z257" s="25">
        <f t="shared" si="235"/>
        <v>6.3328690089253055E-3</v>
      </c>
      <c r="AA257" s="25">
        <f t="shared" si="236"/>
        <v>-2.1236398838245883E-3</v>
      </c>
      <c r="AB257" s="25">
        <f t="shared" si="237"/>
        <v>-3.3800787481766672E-3</v>
      </c>
      <c r="AC257" s="25">
        <f t="shared" si="238"/>
        <v>2.9335118984257563E-3</v>
      </c>
      <c r="AD257" s="25">
        <f t="shared" si="239"/>
        <v>6.2039524846731762E-3</v>
      </c>
      <c r="AE257" s="25">
        <f t="shared" si="240"/>
        <v>-1.0963816192938262E-4</v>
      </c>
      <c r="AF257" s="25">
        <f t="shared" si="241"/>
        <v>2.8238737364964751E-3</v>
      </c>
      <c r="AG257" s="25">
        <f t="shared" si="242"/>
        <v>7.0023385267203202E-4</v>
      </c>
      <c r="AH257" s="25">
        <f t="shared" si="243"/>
        <v>1.1730206623633479E-3</v>
      </c>
      <c r="AI257" s="25">
        <f t="shared" si="244"/>
        <v>1.9746522992344796E-3</v>
      </c>
      <c r="AJ257" s="25">
        <f t="shared" si="245"/>
        <v>3.9775302965654831E-3</v>
      </c>
      <c r="AK257" s="25">
        <f t="shared" si="246"/>
        <v>2.7949348762675769E-3</v>
      </c>
      <c r="AL257" s="25">
        <f t="shared" si="247"/>
        <v>6.313590646602499E-3</v>
      </c>
      <c r="AM257" s="25">
        <f t="shared" si="248"/>
        <v>3.7739047761278783E-3</v>
      </c>
      <c r="AN257" s="25">
        <f t="shared" si="249"/>
        <v>4.661352808962789E-4</v>
      </c>
      <c r="AO257" s="40">
        <f t="shared" si="250"/>
        <v>1.7311608961310985E-2</v>
      </c>
      <c r="AP257" s="40">
        <f t="shared" si="251"/>
        <v>0.35300407331975753</v>
      </c>
      <c r="AQ257" s="25">
        <f t="shared" si="252"/>
        <v>-7.3948805077747874E-4</v>
      </c>
      <c r="AR257" s="25">
        <f t="shared" si="253"/>
        <v>-4.3719642066728751E-4</v>
      </c>
      <c r="AS257" s="25">
        <f t="shared" si="170"/>
        <v>2.8238737364964751E-3</v>
      </c>
      <c r="AT257" s="28">
        <f t="shared" si="171"/>
        <v>0.45926680244399393</v>
      </c>
      <c r="AU257" s="28">
        <f t="shared" si="172"/>
        <v>0.43270868824533898</v>
      </c>
      <c r="AV257" s="40">
        <f t="shared" si="173"/>
        <v>0.46384928716905227</v>
      </c>
      <c r="AW257" s="25">
        <f t="shared" si="174"/>
        <v>2.8238737364964751E-3</v>
      </c>
      <c r="AX257" s="28">
        <f t="shared" si="175"/>
        <v>-6.9246435845197629E-2</v>
      </c>
      <c r="AY257" s="25">
        <f t="shared" si="176"/>
        <v>2.9045730381968751E-3</v>
      </c>
      <c r="AZ257" s="25">
        <f t="shared" si="177"/>
        <v>1.6347497293072088E-3</v>
      </c>
      <c r="BA257" s="25">
        <f t="shared" si="254"/>
        <v>0.88977725898987048</v>
      </c>
      <c r="BB257" s="25">
        <f t="shared" si="196"/>
        <v>1.0315539867542051E-2</v>
      </c>
      <c r="BC257" s="25">
        <f t="shared" si="255"/>
        <v>1.7046871747132746E-2</v>
      </c>
      <c r="BD257" s="39">
        <f t="shared" si="192"/>
        <v>0</v>
      </c>
      <c r="BE257" t="str">
        <f t="shared" si="256"/>
        <v/>
      </c>
      <c r="BF257" t="str">
        <f t="shared" si="193"/>
        <v/>
      </c>
      <c r="BG257" t="str">
        <f t="shared" si="194"/>
        <v/>
      </c>
      <c r="BH257" t="str">
        <f t="shared" si="197"/>
        <v/>
      </c>
      <c r="BI257">
        <f t="shared" si="195"/>
        <v>0</v>
      </c>
      <c r="BJ257" s="25" t="str">
        <f t="shared" si="178"/>
        <v/>
      </c>
    </row>
    <row r="258" spans="1:62">
      <c r="A258" s="1">
        <v>42886</v>
      </c>
      <c r="B258" s="41">
        <f>WEEKDAY(A258,2)</f>
        <v>3</v>
      </c>
      <c r="C258">
        <v>3125.32</v>
      </c>
      <c r="D258">
        <v>3127.83</v>
      </c>
      <c r="E258">
        <v>3125.98</v>
      </c>
      <c r="F258">
        <v>3123.72</v>
      </c>
      <c r="G258">
        <v>3112.45</v>
      </c>
      <c r="H258">
        <v>3143.08</v>
      </c>
      <c r="I258">
        <v>3111.79</v>
      </c>
      <c r="J258">
        <v>954</v>
      </c>
      <c r="K258">
        <v>1130</v>
      </c>
      <c r="L258">
        <v>3112.7</v>
      </c>
      <c r="M258">
        <v>3113.75</v>
      </c>
      <c r="N258">
        <v>3117.17</v>
      </c>
      <c r="O258">
        <v>3120.34</v>
      </c>
      <c r="P258">
        <v>3111.77</v>
      </c>
      <c r="Q258">
        <v>1407</v>
      </c>
      <c r="R258">
        <v>1309</v>
      </c>
      <c r="S258">
        <f t="shared" si="149"/>
        <v>3096.4295049999996</v>
      </c>
      <c r="T258" t="str">
        <f t="shared" si="229"/>
        <v>牛</v>
      </c>
      <c r="U258">
        <f t="shared" si="230"/>
        <v>3143.08</v>
      </c>
      <c r="V258">
        <f t="shared" si="231"/>
        <v>3111.77</v>
      </c>
      <c r="W258" s="40">
        <f t="shared" si="232"/>
        <v>1.001151475013907E-2</v>
      </c>
      <c r="X258">
        <f t="shared" si="233"/>
        <v>954</v>
      </c>
      <c r="Y258">
        <f t="shared" si="234"/>
        <v>1309</v>
      </c>
      <c r="Z258" s="25">
        <f t="shared" si="235"/>
        <v>1.0018174138968152E-2</v>
      </c>
      <c r="AA258" s="25">
        <f t="shared" si="236"/>
        <v>4.8978747135181907E-3</v>
      </c>
      <c r="AB258" s="25">
        <f t="shared" si="237"/>
        <v>-8.2776719605810265E-3</v>
      </c>
      <c r="AC258" s="25">
        <f t="shared" si="238"/>
        <v>1.733842789558102E-3</v>
      </c>
      <c r="AD258" s="25">
        <f t="shared" si="239"/>
        <v>5.6665329341381706E-3</v>
      </c>
      <c r="AE258" s="25">
        <f t="shared" si="240"/>
        <v>-4.3449818160009824E-3</v>
      </c>
      <c r="AF258" s="25">
        <f t="shared" si="241"/>
        <v>-2.6111390264429222E-3</v>
      </c>
      <c r="AG258" s="25">
        <f t="shared" si="242"/>
        <v>2.286735687075435E-3</v>
      </c>
      <c r="AH258" s="25">
        <f t="shared" si="243"/>
        <v>8.0279543423833965E-4</v>
      </c>
      <c r="AI258" s="25">
        <f t="shared" si="244"/>
        <v>2.1115608031989919E-4</v>
      </c>
      <c r="AJ258" s="25">
        <f t="shared" si="245"/>
        <v>-5.1207866647150874E-4</v>
      </c>
      <c r="AK258" s="25">
        <f t="shared" si="246"/>
        <v>-4.1264805410765213E-3</v>
      </c>
      <c r="AL258" s="25">
        <f t="shared" si="247"/>
        <v>1.0005087560556254E-2</v>
      </c>
      <c r="AM258" s="25">
        <f t="shared" si="248"/>
        <v>2.7502741132495209E-3</v>
      </c>
      <c r="AN258" s="25">
        <f t="shared" si="249"/>
        <v>8.0319349777752201E-5</v>
      </c>
      <c r="AO258" s="40">
        <f t="shared" si="250"/>
        <v>0.43240651965484872</v>
      </c>
      <c r="AP258" s="40">
        <f t="shared" si="251"/>
        <v>-5.5608820709484939E-2</v>
      </c>
      <c r="AQ258" s="25">
        <f t="shared" si="252"/>
        <v>3.3727083970903411E-4</v>
      </c>
      <c r="AR258" s="25">
        <f t="shared" si="253"/>
        <v>1.4350221648558091E-3</v>
      </c>
      <c r="AS258" s="25">
        <f t="shared" si="170"/>
        <v>-2.6111390264429222E-3</v>
      </c>
      <c r="AT258" s="28">
        <f t="shared" si="171"/>
        <v>2.1093000958768145E-2</v>
      </c>
      <c r="AU258" s="28">
        <f t="shared" si="172"/>
        <v>0.6301050175029157</v>
      </c>
      <c r="AV258" s="40">
        <f t="shared" si="173"/>
        <v>0.17246885978920792</v>
      </c>
      <c r="AW258" s="25">
        <f t="shared" si="174"/>
        <v>-2.6111390264429222E-3</v>
      </c>
      <c r="AX258" s="28">
        <f t="shared" si="175"/>
        <v>0.14276588949218341</v>
      </c>
      <c r="AY258" s="25">
        <f t="shared" si="176"/>
        <v>2.1207408534155595E-4</v>
      </c>
      <c r="AZ258" s="25">
        <f t="shared" si="177"/>
        <v>1.733842789558102E-3</v>
      </c>
      <c r="BA258" s="25">
        <f t="shared" si="254"/>
        <v>0.46384928716905227</v>
      </c>
      <c r="BB258" s="25">
        <f t="shared" si="196"/>
        <v>-4.3719642066728751E-4</v>
      </c>
      <c r="BC258" s="25">
        <f t="shared" si="255"/>
        <v>2.8238737364964751E-3</v>
      </c>
      <c r="BD258" s="39">
        <f t="shared" si="192"/>
        <v>1</v>
      </c>
      <c r="BE258" t="str">
        <f t="shared" si="256"/>
        <v/>
      </c>
      <c r="BF258" t="str">
        <f t="shared" si="193"/>
        <v/>
      </c>
      <c r="BG258">
        <f t="shared" si="194"/>
        <v>0.5</v>
      </c>
      <c r="BH258" t="str">
        <f t="shared" si="197"/>
        <v/>
      </c>
      <c r="BI258" t="str">
        <f t="shared" si="195"/>
        <v/>
      </c>
      <c r="BJ258" s="25">
        <f t="shared" si="178"/>
        <v>7.1751108242790456E-4</v>
      </c>
    </row>
    <row r="259" spans="1:62">
      <c r="A259" s="1">
        <v>42887</v>
      </c>
      <c r="B259" s="41">
        <f t="shared" si="228"/>
        <v>4</v>
      </c>
      <c r="C259">
        <v>3108.4214000000002</v>
      </c>
      <c r="D259">
        <v>3108.1334000000002</v>
      </c>
      <c r="E259">
        <v>3101.1444000000001</v>
      </c>
      <c r="F259">
        <v>3111.1127999999999</v>
      </c>
      <c r="G259">
        <v>3101.3679000000002</v>
      </c>
      <c r="H259">
        <v>3111.6986000000002</v>
      </c>
      <c r="I259">
        <v>3097.9421000000002</v>
      </c>
      <c r="J259">
        <v>940</v>
      </c>
      <c r="K259">
        <v>1013</v>
      </c>
      <c r="L259">
        <v>3101.3679000000002</v>
      </c>
      <c r="M259">
        <v>3103.1968999999999</v>
      </c>
      <c r="N259">
        <v>3101.6983</v>
      </c>
      <c r="O259">
        <v>3113.4567000000002</v>
      </c>
      <c r="P259">
        <v>3098.6965</v>
      </c>
      <c r="Q259">
        <v>1339</v>
      </c>
      <c r="R259">
        <v>1430</v>
      </c>
      <c r="S259">
        <f t="shared" si="149"/>
        <v>3094.5684849999998</v>
      </c>
      <c r="T259" t="str">
        <f t="shared" si="229"/>
        <v>牛</v>
      </c>
      <c r="U259">
        <f t="shared" si="230"/>
        <v>3113.4567000000002</v>
      </c>
      <c r="V259">
        <f t="shared" si="231"/>
        <v>3097.9421000000002</v>
      </c>
      <c r="W259" s="40">
        <f t="shared" si="232"/>
        <v>4.9955357123029447E-3</v>
      </c>
      <c r="X259">
        <f t="shared" si="233"/>
        <v>1339</v>
      </c>
      <c r="Y259">
        <f t="shared" si="234"/>
        <v>1013</v>
      </c>
      <c r="Z259" s="25">
        <f t="shared" si="235"/>
        <v>4.9911508137217087E-3</v>
      </c>
      <c r="AA259" s="25">
        <f t="shared" si="236"/>
        <v>-2.8105300193079028E-3</v>
      </c>
      <c r="AB259" s="25">
        <f t="shared" si="237"/>
        <v>-3.7837878633107652E-3</v>
      </c>
      <c r="AC259" s="25">
        <f t="shared" si="238"/>
        <v>1.2117478489921385E-3</v>
      </c>
      <c r="AD259" s="25">
        <f t="shared" si="239"/>
        <v>1.6185791551554588E-3</v>
      </c>
      <c r="AE259" s="25">
        <f t="shared" si="240"/>
        <v>-3.3769565571474119E-3</v>
      </c>
      <c r="AF259" s="25">
        <f t="shared" si="241"/>
        <v>-2.1652087081552307E-3</v>
      </c>
      <c r="AG259" s="25">
        <f t="shared" si="242"/>
        <v>-4.9757387274631283E-3</v>
      </c>
      <c r="AH259" s="25">
        <f t="shared" si="243"/>
        <v>-9.2655822870308174E-5</v>
      </c>
      <c r="AI259" s="25">
        <f t="shared" si="244"/>
        <v>-2.3438042419326815E-3</v>
      </c>
      <c r="AJ259" s="25">
        <f t="shared" si="245"/>
        <v>8.6546679588802179E-4</v>
      </c>
      <c r="AK259" s="25">
        <f t="shared" si="246"/>
        <v>-2.2717366701854791E-3</v>
      </c>
      <c r="AL259" s="25">
        <f t="shared" si="247"/>
        <v>4.430698383106486E-3</v>
      </c>
      <c r="AM259" s="25">
        <f t="shared" si="248"/>
        <v>4.7520488632467163E-3</v>
      </c>
      <c r="AN259" s="25">
        <f t="shared" si="249"/>
        <v>0</v>
      </c>
      <c r="AO259" s="40">
        <f t="shared" si="250"/>
        <v>0.76177079925853208</v>
      </c>
      <c r="AP259" s="40">
        <f t="shared" si="251"/>
        <v>1.3977319812452236</v>
      </c>
      <c r="AQ259" s="25">
        <f t="shared" si="252"/>
        <v>5.8956594440859604E-4</v>
      </c>
      <c r="AR259" s="25">
        <f t="shared" si="253"/>
        <v>1.0652796203022389E-4</v>
      </c>
      <c r="AS259" s="25">
        <f t="shared" si="170"/>
        <v>-2.1652087081552307E-3</v>
      </c>
      <c r="AT259" s="28">
        <f t="shared" si="171"/>
        <v>0.24903136699014947</v>
      </c>
      <c r="AU259" s="28">
        <f t="shared" si="172"/>
        <v>0.20337122803213836</v>
      </c>
      <c r="AV259" s="40">
        <f t="shared" si="173"/>
        <v>0.24210743428769124</v>
      </c>
      <c r="AW259" s="25">
        <f t="shared" si="174"/>
        <v>-2.1652087081552307E-3</v>
      </c>
      <c r="AX259" s="28">
        <f t="shared" si="175"/>
        <v>2.1296069508709693E-2</v>
      </c>
      <c r="AY259" s="25">
        <f t="shared" si="176"/>
        <v>1.1052198869619732E-3</v>
      </c>
      <c r="AZ259" s="25">
        <f t="shared" si="177"/>
        <v>9.6826099993605711E-4</v>
      </c>
      <c r="BA259" s="25">
        <f t="shared" si="254"/>
        <v>0.17246885978920792</v>
      </c>
      <c r="BB259" s="25">
        <f t="shared" si="196"/>
        <v>1.4350221648558091E-3</v>
      </c>
      <c r="BC259" s="25">
        <f t="shared" si="255"/>
        <v>-2.6111390264429222E-3</v>
      </c>
      <c r="BD259" s="39">
        <f t="shared" si="192"/>
        <v>0</v>
      </c>
      <c r="BE259" t="str">
        <f t="shared" si="256"/>
        <v/>
      </c>
      <c r="BF259" t="str">
        <f t="shared" si="193"/>
        <v/>
      </c>
      <c r="BG259" t="str">
        <f t="shared" si="194"/>
        <v/>
      </c>
      <c r="BH259">
        <f t="shared" si="197"/>
        <v>2</v>
      </c>
      <c r="BI259" t="str">
        <f t="shared" si="195"/>
        <v/>
      </c>
      <c r="BJ259" s="25">
        <f t="shared" si="178"/>
        <v>2.1305592406044779E-4</v>
      </c>
    </row>
    <row r="260" spans="1:62">
      <c r="A260" s="1">
        <v>42888</v>
      </c>
      <c r="B260" s="41">
        <f t="shared" si="228"/>
        <v>5</v>
      </c>
      <c r="C260">
        <v>3094.2253000000001</v>
      </c>
      <c r="D260">
        <v>3091.6761999999999</v>
      </c>
      <c r="E260">
        <v>3097.2139000000002</v>
      </c>
      <c r="F260">
        <v>3089.4380000000001</v>
      </c>
      <c r="G260">
        <v>3094.4632000000001</v>
      </c>
      <c r="H260">
        <v>3101.7511</v>
      </c>
      <c r="I260">
        <v>3081.9169000000002</v>
      </c>
      <c r="J260">
        <v>955</v>
      </c>
      <c r="K260">
        <v>1046</v>
      </c>
      <c r="L260">
        <v>3094.4632000000001</v>
      </c>
      <c r="M260">
        <v>3092.5891000000001</v>
      </c>
      <c r="N260">
        <v>3105.9814999999999</v>
      </c>
      <c r="O260">
        <v>3109.7863000000002</v>
      </c>
      <c r="P260">
        <v>3089.3978999999999</v>
      </c>
      <c r="Q260">
        <v>1427</v>
      </c>
      <c r="R260">
        <v>1318</v>
      </c>
      <c r="S260">
        <f t="shared" si="149"/>
        <v>3092.4480699999999</v>
      </c>
      <c r="T260" t="str">
        <f t="shared" si="229"/>
        <v>牛</v>
      </c>
      <c r="U260">
        <f t="shared" si="230"/>
        <v>3109.7863000000002</v>
      </c>
      <c r="V260">
        <f t="shared" si="231"/>
        <v>3081.9169000000002</v>
      </c>
      <c r="W260" s="40">
        <f t="shared" si="232"/>
        <v>9.0022364804894471E-3</v>
      </c>
      <c r="X260">
        <f t="shared" si="233"/>
        <v>1427</v>
      </c>
      <c r="Y260">
        <f t="shared" si="234"/>
        <v>1046</v>
      </c>
      <c r="Z260" s="25">
        <f t="shared" si="235"/>
        <v>9.0069071570192515E-3</v>
      </c>
      <c r="AA260" s="25">
        <f t="shared" si="236"/>
        <v>-2.4122323340777865E-3</v>
      </c>
      <c r="AB260" s="25">
        <f t="shared" si="237"/>
        <v>-1.2242415088959666E-3</v>
      </c>
      <c r="AC260" s="25">
        <f t="shared" si="238"/>
        <v>7.7779949715933629E-3</v>
      </c>
      <c r="AD260" s="25">
        <f t="shared" si="239"/>
        <v>5.0164421460141178E-3</v>
      </c>
      <c r="AE260" s="25">
        <f t="shared" si="240"/>
        <v>-3.9857943344751663E-3</v>
      </c>
      <c r="AF260" s="25">
        <f t="shared" si="241"/>
        <v>3.7922006371182817E-3</v>
      </c>
      <c r="AG260" s="25">
        <f t="shared" si="242"/>
        <v>1.3799683030405881E-3</v>
      </c>
      <c r="AH260" s="25">
        <f t="shared" si="243"/>
        <v>-8.2416447927245728E-4</v>
      </c>
      <c r="AI260" s="25">
        <f t="shared" si="244"/>
        <v>9.6539758707898254E-4</v>
      </c>
      <c r="AJ260" s="25">
        <f t="shared" si="245"/>
        <v>-1.548370512489908E-3</v>
      </c>
      <c r="AK260" s="25">
        <f t="shared" si="246"/>
        <v>7.6882202139340477E-5</v>
      </c>
      <c r="AL260" s="25">
        <f t="shared" si="247"/>
        <v>6.415049455907664E-3</v>
      </c>
      <c r="AM260" s="25">
        <f t="shared" si="248"/>
        <v>6.5777924497301713E-3</v>
      </c>
      <c r="AN260" s="25">
        <f t="shared" si="249"/>
        <v>0</v>
      </c>
      <c r="AO260" s="40">
        <f t="shared" si="250"/>
        <v>0.62056447953534943</v>
      </c>
      <c r="AP260" s="40">
        <f t="shared" si="251"/>
        <v>0.99733793145173821</v>
      </c>
      <c r="AQ260" s="25">
        <f t="shared" si="252"/>
        <v>-6.0581354947264173E-4</v>
      </c>
      <c r="AR260" s="25">
        <f t="shared" si="253"/>
        <v>3.7153184349789149E-3</v>
      </c>
      <c r="AS260" s="25">
        <f t="shared" si="170"/>
        <v>3.7922006371182817E-3</v>
      </c>
      <c r="AT260" s="28">
        <f t="shared" si="171"/>
        <v>0.63255891339202541</v>
      </c>
      <c r="AU260" s="28">
        <f t="shared" si="172"/>
        <v>0.81338408114416583</v>
      </c>
      <c r="AV260" s="40">
        <f t="shared" si="173"/>
        <v>0.86347750579487415</v>
      </c>
      <c r="AW260" s="25">
        <f t="shared" si="174"/>
        <v>3.7922006371182817E-3</v>
      </c>
      <c r="AX260" s="28">
        <f t="shared" si="175"/>
        <v>0.41329558583965603</v>
      </c>
      <c r="AY260" s="25">
        <f t="shared" si="176"/>
        <v>4.0626765366146532E-3</v>
      </c>
      <c r="AZ260" s="25">
        <f t="shared" si="177"/>
        <v>5.3535509408341531E-3</v>
      </c>
      <c r="BA260" s="25">
        <f t="shared" si="254"/>
        <v>0.24210743428769124</v>
      </c>
      <c r="BB260" s="25">
        <f t="shared" si="196"/>
        <v>1.0652796203022389E-4</v>
      </c>
      <c r="BC260" s="25">
        <f t="shared" si="255"/>
        <v>-2.1652087081552307E-3</v>
      </c>
      <c r="BD260" s="39">
        <f t="shared" si="192"/>
        <v>0</v>
      </c>
      <c r="BE260" t="str">
        <f t="shared" si="256"/>
        <v/>
      </c>
      <c r="BF260" t="str">
        <f t="shared" si="193"/>
        <v/>
      </c>
      <c r="BG260" t="str">
        <f t="shared" si="194"/>
        <v/>
      </c>
      <c r="BH260" t="str">
        <f t="shared" si="197"/>
        <v/>
      </c>
      <c r="BI260">
        <f t="shared" si="195"/>
        <v>1</v>
      </c>
      <c r="BJ260" s="25">
        <f t="shared" si="178"/>
        <v>3.7153184349789149E-3</v>
      </c>
    </row>
    <row r="261" spans="1:62">
      <c r="A261" s="1">
        <v>42891</v>
      </c>
      <c r="B261" s="41">
        <f t="shared" si="228"/>
        <v>1</v>
      </c>
      <c r="C261">
        <v>3102.1095</v>
      </c>
      <c r="D261">
        <v>3102.7959000000001</v>
      </c>
      <c r="E261">
        <v>3102.9277999999999</v>
      </c>
      <c r="F261">
        <v>3097.5823999999998</v>
      </c>
      <c r="G261">
        <v>3091.0124000000001</v>
      </c>
      <c r="H261">
        <v>3105.5056</v>
      </c>
      <c r="I261">
        <v>3087.2864</v>
      </c>
      <c r="J261">
        <v>930</v>
      </c>
      <c r="K261">
        <v>1127</v>
      </c>
      <c r="L261">
        <v>3091.0124000000001</v>
      </c>
      <c r="M261">
        <v>3089.422</v>
      </c>
      <c r="N261">
        <v>3091.5261999999998</v>
      </c>
      <c r="O261">
        <v>3094.1502999999998</v>
      </c>
      <c r="P261">
        <v>3084.8548999999998</v>
      </c>
      <c r="Q261">
        <v>1406</v>
      </c>
      <c r="R261">
        <v>1352</v>
      </c>
      <c r="S261">
        <f t="shared" si="149"/>
        <v>3090.9552950000002</v>
      </c>
      <c r="T261" t="str">
        <f t="shared" si="229"/>
        <v>牛</v>
      </c>
      <c r="U261">
        <f t="shared" si="230"/>
        <v>3105.5056</v>
      </c>
      <c r="V261">
        <f t="shared" si="231"/>
        <v>3084.8548999999998</v>
      </c>
      <c r="W261" s="40">
        <f t="shared" si="232"/>
        <v>6.6719140523292513E-3</v>
      </c>
      <c r="X261">
        <f t="shared" si="233"/>
        <v>930</v>
      </c>
      <c r="Y261">
        <f t="shared" si="234"/>
        <v>1352</v>
      </c>
      <c r="Z261" s="25">
        <f t="shared" si="235"/>
        <v>6.6569861573229899E-3</v>
      </c>
      <c r="AA261" s="25">
        <f t="shared" si="236"/>
        <v>-1.2474045570772111E-3</v>
      </c>
      <c r="AB261" s="25">
        <f t="shared" si="237"/>
        <v>-4.5116514369178979E-3</v>
      </c>
      <c r="AC261" s="25">
        <f t="shared" si="238"/>
        <v>2.1602626154114536E-3</v>
      </c>
      <c r="AD261" s="25">
        <f t="shared" si="239"/>
        <v>1.0941723299891304E-3</v>
      </c>
      <c r="AE261" s="25">
        <f t="shared" si="240"/>
        <v>-5.5777417223402256E-3</v>
      </c>
      <c r="AF261" s="25">
        <f t="shared" si="241"/>
        <v>-3.4174791069288175E-3</v>
      </c>
      <c r="AG261" s="25">
        <f t="shared" si="242"/>
        <v>-4.6648836640060063E-3</v>
      </c>
      <c r="AH261" s="25">
        <f t="shared" si="243"/>
        <v>2.2124430867228616E-4</v>
      </c>
      <c r="AI261" s="25">
        <f t="shared" si="244"/>
        <v>2.6375345229383122E-4</v>
      </c>
      <c r="AJ261" s="25">
        <f t="shared" si="245"/>
        <v>-1.4604276721026221E-3</v>
      </c>
      <c r="AK261" s="25">
        <f t="shared" si="246"/>
        <v>-3.5836891492510479E-3</v>
      </c>
      <c r="AL261" s="25">
        <f t="shared" si="247"/>
        <v>5.8840188932261133E-3</v>
      </c>
      <c r="AM261" s="25">
        <f t="shared" si="248"/>
        <v>3.0087066481425295E-3</v>
      </c>
      <c r="AN261" s="25">
        <f t="shared" si="249"/>
        <v>0</v>
      </c>
      <c r="AO261" s="40">
        <f t="shared" si="250"/>
        <v>0.81359774304031285</v>
      </c>
      <c r="AP261" s="40">
        <f t="shared" si="251"/>
        <v>1.0261207956441507</v>
      </c>
      <c r="AQ261" s="25">
        <f t="shared" si="252"/>
        <v>-5.1465639214751753E-4</v>
      </c>
      <c r="AR261" s="25">
        <f t="shared" si="253"/>
        <v>1.6621004232235831E-4</v>
      </c>
      <c r="AS261" s="25">
        <f t="shared" si="170"/>
        <v>-3.4174791069288175E-3</v>
      </c>
      <c r="AT261" s="28">
        <f t="shared" si="171"/>
        <v>0.20450952840959608</v>
      </c>
      <c r="AU261" s="28">
        <f t="shared" si="172"/>
        <v>0.71769907696279811</v>
      </c>
      <c r="AV261" s="40">
        <f t="shared" si="173"/>
        <v>0.32305442430522585</v>
      </c>
      <c r="AW261" s="25">
        <f t="shared" si="174"/>
        <v>-3.4174791069288175E-3</v>
      </c>
      <c r="AX261" s="28">
        <f t="shared" si="175"/>
        <v>2.4880512524985382E-2</v>
      </c>
      <c r="AY261" s="25">
        <f t="shared" si="176"/>
        <v>1.2061574139860583E-3</v>
      </c>
      <c r="AZ261" s="25">
        <f t="shared" si="177"/>
        <v>2.1602626154114536E-3</v>
      </c>
      <c r="BA261" s="25">
        <f t="shared" si="254"/>
        <v>0.86347750579487415</v>
      </c>
      <c r="BB261" s="25">
        <f t="shared" si="196"/>
        <v>3.7153184349789149E-3</v>
      </c>
      <c r="BC261" s="25">
        <f t="shared" si="255"/>
        <v>3.7922006371182817E-3</v>
      </c>
      <c r="BD261" s="39">
        <f t="shared" si="192"/>
        <v>0</v>
      </c>
      <c r="BE261" t="str">
        <f t="shared" si="256"/>
        <v/>
      </c>
      <c r="BF261" t="str">
        <f t="shared" si="193"/>
        <v/>
      </c>
      <c r="BG261" t="str">
        <f t="shared" si="194"/>
        <v/>
      </c>
      <c r="BH261" t="str">
        <f t="shared" si="197"/>
        <v/>
      </c>
      <c r="BI261" t="str">
        <f t="shared" si="195"/>
        <v/>
      </c>
      <c r="BJ261" s="25" t="str">
        <f t="shared" si="178"/>
        <v/>
      </c>
    </row>
    <row r="262" spans="1:62">
      <c r="A262" s="1">
        <v>42892</v>
      </c>
      <c r="B262" s="41">
        <f t="shared" si="228"/>
        <v>2</v>
      </c>
      <c r="C262">
        <v>3084.5401000000002</v>
      </c>
      <c r="D262">
        <v>3081.5756000000001</v>
      </c>
      <c r="E262">
        <v>3081.9117000000001</v>
      </c>
      <c r="F262">
        <v>3085.3811999999998</v>
      </c>
      <c r="G262">
        <v>3084.9508000000001</v>
      </c>
      <c r="H262">
        <v>3096.14</v>
      </c>
      <c r="I262">
        <v>3078.9261000000001</v>
      </c>
      <c r="J262">
        <v>949</v>
      </c>
      <c r="K262">
        <v>930</v>
      </c>
      <c r="L262">
        <v>3084.9508000000001</v>
      </c>
      <c r="M262">
        <v>3084.3188</v>
      </c>
      <c r="N262">
        <v>3102.3317000000002</v>
      </c>
      <c r="O262">
        <v>3102.3317000000002</v>
      </c>
      <c r="P262">
        <v>3083.4153000000001</v>
      </c>
      <c r="Q262">
        <v>1500</v>
      </c>
      <c r="R262">
        <v>1312</v>
      </c>
      <c r="S262">
        <f t="shared" si="149"/>
        <v>3089.1671099999999</v>
      </c>
      <c r="T262" t="str">
        <f t="shared" si="229"/>
        <v>牛</v>
      </c>
      <c r="U262">
        <f t="shared" si="230"/>
        <v>3102.3317000000002</v>
      </c>
      <c r="V262">
        <f t="shared" si="231"/>
        <v>3078.9261000000001</v>
      </c>
      <c r="W262" s="40">
        <f t="shared" si="232"/>
        <v>7.5731226946795455E-3</v>
      </c>
      <c r="X262">
        <f t="shared" si="233"/>
        <v>1500</v>
      </c>
      <c r="Y262">
        <f t="shared" si="234"/>
        <v>930</v>
      </c>
      <c r="Z262" s="25">
        <f t="shared" si="235"/>
        <v>7.5880355713320267E-3</v>
      </c>
      <c r="AA262" s="25">
        <f t="shared" si="236"/>
        <v>-2.2623147616179519E-3</v>
      </c>
      <c r="AB262" s="25">
        <f t="shared" si="237"/>
        <v>0</v>
      </c>
      <c r="AC262" s="25">
        <f t="shared" si="238"/>
        <v>7.5731226946795455E-3</v>
      </c>
      <c r="AD262" s="25">
        <f t="shared" si="239"/>
        <v>5.7514199805308993E-3</v>
      </c>
      <c r="AE262" s="25">
        <f t="shared" si="240"/>
        <v>-1.8217027141487544E-3</v>
      </c>
      <c r="AF262" s="25">
        <f t="shared" si="241"/>
        <v>5.7514199805308993E-3</v>
      </c>
      <c r="AG262" s="25">
        <f t="shared" si="242"/>
        <v>3.4891052189128594E-3</v>
      </c>
      <c r="AH262" s="25">
        <f t="shared" si="243"/>
        <v>-9.6154544372475481E-4</v>
      </c>
      <c r="AI262" s="25">
        <f t="shared" si="244"/>
        <v>-8.5248380897996647E-4</v>
      </c>
      <c r="AJ262" s="25">
        <f t="shared" si="245"/>
        <v>2.726452945873561E-4</v>
      </c>
      <c r="AK262" s="25">
        <f t="shared" si="246"/>
        <v>1.3313902468242735E-4</v>
      </c>
      <c r="AL262" s="25">
        <f t="shared" si="247"/>
        <v>5.5753069881419263E-3</v>
      </c>
      <c r="AM262" s="25">
        <f t="shared" si="248"/>
        <v>6.1161437632187912E-3</v>
      </c>
      <c r="AN262" s="25">
        <f t="shared" si="249"/>
        <v>0</v>
      </c>
      <c r="AO262" s="40">
        <f t="shared" si="250"/>
        <v>0.3261317888450681</v>
      </c>
      <c r="AP262" s="40">
        <f t="shared" si="251"/>
        <v>0.73197241763922449</v>
      </c>
      <c r="AQ262" s="25">
        <f t="shared" si="252"/>
        <v>-2.0488649165562666E-4</v>
      </c>
      <c r="AR262" s="25">
        <f t="shared" si="253"/>
        <v>5.6182809558485546E-3</v>
      </c>
      <c r="AS262" s="25">
        <f t="shared" si="170"/>
        <v>5.7514199805308993E-3</v>
      </c>
      <c r="AT262" s="28">
        <f t="shared" si="171"/>
        <v>0.34999041472298725</v>
      </c>
      <c r="AU262" s="28">
        <f t="shared" si="172"/>
        <v>1</v>
      </c>
      <c r="AV262" s="40">
        <f t="shared" si="173"/>
        <v>1</v>
      </c>
      <c r="AW262" s="25">
        <f t="shared" si="174"/>
        <v>5.7514199805308993E-3</v>
      </c>
      <c r="AX262" s="28">
        <f t="shared" si="175"/>
        <v>0.74259578904194179</v>
      </c>
      <c r="AY262" s="25">
        <f t="shared" si="176"/>
        <v>1.9548417388312554E-3</v>
      </c>
      <c r="AZ262" s="25">
        <f t="shared" si="177"/>
        <v>6.1161437632187912E-3</v>
      </c>
      <c r="BA262" s="25">
        <f t="shared" si="254"/>
        <v>0.32305442430522585</v>
      </c>
      <c r="BB262" s="25">
        <f t="shared" si="196"/>
        <v>1.6621004232235831E-4</v>
      </c>
      <c r="BC262" s="25">
        <f t="shared" si="255"/>
        <v>-3.4174791069288175E-3</v>
      </c>
      <c r="BD262" s="39">
        <f t="shared" si="192"/>
        <v>0</v>
      </c>
      <c r="BE262">
        <f t="shared" si="256"/>
        <v>1</v>
      </c>
      <c r="BF262">
        <f t="shared" si="193"/>
        <v>1</v>
      </c>
      <c r="BG262" t="str">
        <f t="shared" si="194"/>
        <v/>
      </c>
      <c r="BH262" t="str">
        <f t="shared" si="197"/>
        <v/>
      </c>
      <c r="BI262" t="str">
        <f t="shared" si="195"/>
        <v/>
      </c>
      <c r="BJ262" s="25">
        <f t="shared" si="178"/>
        <v>5.6182809558485546E-3</v>
      </c>
    </row>
    <row r="263" spans="1:62">
      <c r="A263" s="1">
        <v>42893</v>
      </c>
      <c r="B263" s="41">
        <f t="shared" si="228"/>
        <v>3</v>
      </c>
      <c r="C263">
        <v>3101.7608</v>
      </c>
      <c r="D263">
        <v>3099.9960999999998</v>
      </c>
      <c r="E263">
        <v>3102.6559000000002</v>
      </c>
      <c r="F263">
        <v>3107.7166000000002</v>
      </c>
      <c r="G263">
        <v>3131.0038</v>
      </c>
      <c r="H263">
        <v>3131.0810999999999</v>
      </c>
      <c r="I263">
        <v>3098.9852000000001</v>
      </c>
      <c r="J263">
        <v>1129</v>
      </c>
      <c r="K263">
        <v>931</v>
      </c>
      <c r="L263">
        <v>3131.0038</v>
      </c>
      <c r="M263">
        <v>3137.1109999999999</v>
      </c>
      <c r="N263">
        <v>3140.5284999999999</v>
      </c>
      <c r="O263">
        <v>3140.7743</v>
      </c>
      <c r="P263">
        <v>3131.0038</v>
      </c>
      <c r="Q263">
        <v>1459</v>
      </c>
      <c r="R263">
        <v>1300</v>
      </c>
      <c r="S263">
        <f t="shared" si="149"/>
        <v>3089.1158150000001</v>
      </c>
      <c r="T263" t="str">
        <f t="shared" si="229"/>
        <v>牛</v>
      </c>
      <c r="U263">
        <f t="shared" si="230"/>
        <v>3140.7743</v>
      </c>
      <c r="V263">
        <f t="shared" si="231"/>
        <v>3098.9852000000001</v>
      </c>
      <c r="W263" s="40">
        <f t="shared" si="232"/>
        <v>1.3394658817852364E-2</v>
      </c>
      <c r="X263">
        <f t="shared" si="233"/>
        <v>1459</v>
      </c>
      <c r="Y263">
        <f t="shared" si="234"/>
        <v>931</v>
      </c>
      <c r="Z263" s="25">
        <f t="shared" si="235"/>
        <v>1.3472702343778399E-2</v>
      </c>
      <c r="AA263" s="25">
        <f t="shared" si="236"/>
        <v>-1.840398097260766E-4</v>
      </c>
      <c r="AB263" s="25">
        <f t="shared" si="237"/>
        <v>-7.8264018771851296E-5</v>
      </c>
      <c r="AC263" s="25">
        <f t="shared" si="238"/>
        <v>1.3316394799080462E-2</v>
      </c>
      <c r="AD263" s="25">
        <f t="shared" si="239"/>
        <v>1.2499411637794004E-2</v>
      </c>
      <c r="AE263" s="25">
        <f t="shared" si="240"/>
        <v>-8.9524718005845811E-4</v>
      </c>
      <c r="AF263" s="25">
        <f t="shared" si="241"/>
        <v>1.2421147619022079E-2</v>
      </c>
      <c r="AG263" s="25">
        <f t="shared" si="242"/>
        <v>1.2237107809296027E-2</v>
      </c>
      <c r="AH263" s="25">
        <f t="shared" si="243"/>
        <v>-5.690968143650377E-4</v>
      </c>
      <c r="AI263" s="25">
        <f t="shared" si="244"/>
        <v>2.8853639253793314E-4</v>
      </c>
      <c r="AJ263" s="25">
        <f t="shared" si="245"/>
        <v>1.9182940665416555E-3</v>
      </c>
      <c r="AK263" s="25">
        <f t="shared" si="246"/>
        <v>9.3837057731280954E-3</v>
      </c>
      <c r="AL263" s="25">
        <f t="shared" si="247"/>
        <v>1.0303641216357184E-2</v>
      </c>
      <c r="AM263" s="25">
        <f t="shared" si="248"/>
        <v>3.1157058646658375E-3</v>
      </c>
      <c r="AN263" s="25">
        <f t="shared" si="249"/>
        <v>0</v>
      </c>
      <c r="AO263" s="40">
        <f t="shared" si="250"/>
        <v>8.6478335239079052E-2</v>
      </c>
      <c r="AP263" s="40">
        <f t="shared" si="251"/>
        <v>0.10426565386856658</v>
      </c>
      <c r="AQ263" s="25">
        <f t="shared" si="252"/>
        <v>1.9486566942115233E-3</v>
      </c>
      <c r="AR263" s="25">
        <f t="shared" si="253"/>
        <v>3.0374418458938329E-3</v>
      </c>
      <c r="AS263" s="25">
        <f t="shared" ref="AS263:AS326" si="257">LN(N263/C263)</f>
        <v>1.2421147619022079E-2</v>
      </c>
      <c r="AT263" s="28">
        <f t="shared" ref="AT263:AT326" si="258">+(G263-I263)/(H263-I263)</f>
        <v>0.99759159269564268</v>
      </c>
      <c r="AU263" s="28">
        <f t="shared" ref="AU263:AU326" si="259">+(N263-P263)/(O263-P263)</f>
        <v>0.97484263855481879</v>
      </c>
      <c r="AV263" s="40">
        <f t="shared" ref="AV263:AV326" si="260">+(N263-V263)/(U263-V263)</f>
        <v>0.99411808342366448</v>
      </c>
      <c r="AW263" s="25">
        <f t="shared" ref="AW263:AW326" si="261">LN(N263/C263)</f>
        <v>1.2421147619022079E-2</v>
      </c>
      <c r="AX263" s="28">
        <f t="shared" ref="AX263:AX326" si="262">(N263-L263)/(U263-V263)</f>
        <v>0.22792307084861715</v>
      </c>
      <c r="AY263" s="25">
        <f t="shared" ref="AY263:AY326" si="263">LN(G263/I263)</f>
        <v>1.0278952953186669E-2</v>
      </c>
      <c r="AZ263" s="25">
        <f t="shared" ref="AZ263:AZ326" si="264">LN(N263/P263)</f>
        <v>3.0374418458938329E-3</v>
      </c>
      <c r="BA263" s="25">
        <f t="shared" si="254"/>
        <v>1</v>
      </c>
      <c r="BB263" s="25">
        <f t="shared" si="196"/>
        <v>5.6182809558485546E-3</v>
      </c>
      <c r="BC263" s="25">
        <f t="shared" si="255"/>
        <v>5.7514199805308993E-3</v>
      </c>
      <c r="BD263" s="39">
        <f t="shared" si="192"/>
        <v>0</v>
      </c>
      <c r="BE263" t="str">
        <f t="shared" si="256"/>
        <v/>
      </c>
      <c r="BF263" t="str">
        <f t="shared" si="193"/>
        <v/>
      </c>
      <c r="BG263">
        <f t="shared" si="194"/>
        <v>0</v>
      </c>
      <c r="BH263" t="str">
        <f t="shared" si="197"/>
        <v/>
      </c>
      <c r="BI263" t="str">
        <f t="shared" si="195"/>
        <v/>
      </c>
      <c r="BJ263" s="25" t="str">
        <f t="shared" ref="BJ263:BJ321" si="265">IF(MAX(BE263:BI263)=0,"",MAX(BE263:BI263)*AR263)</f>
        <v/>
      </c>
    </row>
    <row r="264" spans="1:62">
      <c r="A264" s="1">
        <v>42894</v>
      </c>
      <c r="B264" s="41">
        <f t="shared" si="228"/>
        <v>4</v>
      </c>
      <c r="C264">
        <v>3136.4704999999999</v>
      </c>
      <c r="D264">
        <v>3135.5725000000002</v>
      </c>
      <c r="E264">
        <v>3137.2356</v>
      </c>
      <c r="F264">
        <v>3138.8928000000001</v>
      </c>
      <c r="G264">
        <v>3144.8126999999999</v>
      </c>
      <c r="H264">
        <v>3145.6215000000002</v>
      </c>
      <c r="I264">
        <v>3132.8278</v>
      </c>
      <c r="J264">
        <v>1129</v>
      </c>
      <c r="K264">
        <v>1043</v>
      </c>
      <c r="L264">
        <v>3144.8126999999999</v>
      </c>
      <c r="M264">
        <v>3143.3272999999999</v>
      </c>
      <c r="N264">
        <v>3150.9331000000002</v>
      </c>
      <c r="O264">
        <v>3153.2426999999998</v>
      </c>
      <c r="P264">
        <v>3137.4485</v>
      </c>
      <c r="Q264">
        <v>1443</v>
      </c>
      <c r="R264">
        <v>1329</v>
      </c>
      <c r="S264">
        <f t="shared" si="149"/>
        <v>3092.3029350000002</v>
      </c>
      <c r="T264" t="str">
        <f t="shared" si="229"/>
        <v>牛</v>
      </c>
      <c r="U264">
        <f t="shared" si="230"/>
        <v>3153.2426999999998</v>
      </c>
      <c r="V264">
        <f t="shared" si="231"/>
        <v>3132.8278</v>
      </c>
      <c r="W264" s="40">
        <f t="shared" si="232"/>
        <v>6.495304745184235E-3</v>
      </c>
      <c r="X264">
        <f t="shared" si="233"/>
        <v>1443</v>
      </c>
      <c r="Y264">
        <f t="shared" si="234"/>
        <v>1043</v>
      </c>
      <c r="Z264" s="25">
        <f t="shared" si="235"/>
        <v>6.5088767772563975E-3</v>
      </c>
      <c r="AA264" s="25">
        <f t="shared" si="236"/>
        <v>-1.2929747369217627E-3</v>
      </c>
      <c r="AB264" s="25">
        <f t="shared" si="237"/>
        <v>-7.3272071611038471E-4</v>
      </c>
      <c r="AC264" s="25">
        <f t="shared" si="238"/>
        <v>5.7625840290737619E-3</v>
      </c>
      <c r="AD264" s="25">
        <f t="shared" si="239"/>
        <v>5.3332287884759579E-3</v>
      </c>
      <c r="AE264" s="25">
        <f t="shared" si="240"/>
        <v>-1.162075956708405E-3</v>
      </c>
      <c r="AF264" s="25">
        <f t="shared" si="241"/>
        <v>4.6005080723653374E-3</v>
      </c>
      <c r="AG264" s="25">
        <f t="shared" si="242"/>
        <v>3.3075333354437293E-3</v>
      </c>
      <c r="AH264" s="25">
        <f t="shared" si="243"/>
        <v>-2.8635007959472149E-4</v>
      </c>
      <c r="AI264" s="25">
        <f t="shared" si="244"/>
        <v>2.4390686831602664E-4</v>
      </c>
      <c r="AJ264" s="25">
        <f t="shared" si="245"/>
        <v>7.7200315089491619E-4</v>
      </c>
      <c r="AK264" s="25">
        <f t="shared" si="246"/>
        <v>2.656210407718477E-3</v>
      </c>
      <c r="AL264" s="25">
        <f t="shared" si="247"/>
        <v>4.0754387258511481E-3</v>
      </c>
      <c r="AM264" s="25">
        <f t="shared" si="248"/>
        <v>5.0214619301782223E-3</v>
      </c>
      <c r="AN264" s="25">
        <f t="shared" si="249"/>
        <v>0</v>
      </c>
      <c r="AO264" s="40">
        <f t="shared" si="250"/>
        <v>0.28472607611557471</v>
      </c>
      <c r="AP264" s="40">
        <f t="shared" si="251"/>
        <v>0.60191344177210393</v>
      </c>
      <c r="AQ264" s="25">
        <f t="shared" si="252"/>
        <v>-4.7244496071305293E-4</v>
      </c>
      <c r="AR264" s="25">
        <f t="shared" si="253"/>
        <v>1.944297664646995E-3</v>
      </c>
      <c r="AS264" s="25">
        <f t="shared" si="257"/>
        <v>4.6005080723653374E-3</v>
      </c>
      <c r="AT264" s="28">
        <f t="shared" si="258"/>
        <v>0.93678138458770832</v>
      </c>
      <c r="AU264" s="28">
        <f t="shared" si="259"/>
        <v>0.85376910511455995</v>
      </c>
      <c r="AV264" s="40">
        <f t="shared" si="260"/>
        <v>0.88686694522140108</v>
      </c>
      <c r="AW264" s="25">
        <f t="shared" si="261"/>
        <v>4.6005080723653374E-3</v>
      </c>
      <c r="AX264" s="28">
        <f t="shared" si="262"/>
        <v>0.29980063581013461</v>
      </c>
      <c r="AY264" s="25">
        <f t="shared" si="263"/>
        <v>3.8182863644266349E-3</v>
      </c>
      <c r="AZ264" s="25">
        <f t="shared" si="264"/>
        <v>4.2887412140679036E-3</v>
      </c>
      <c r="BA264" s="25">
        <f t="shared" si="254"/>
        <v>0.99411808342366448</v>
      </c>
      <c r="BB264" s="25">
        <f t="shared" si="196"/>
        <v>3.0374418458938329E-3</v>
      </c>
      <c r="BC264" s="25">
        <f t="shared" si="255"/>
        <v>1.2421147619022079E-2</v>
      </c>
      <c r="BD264" s="39">
        <f t="shared" ref="BD264:BD327" si="266">IF(AR263&lt;0,1,0)</f>
        <v>0</v>
      </c>
      <c r="BE264" t="str">
        <f t="shared" si="256"/>
        <v/>
      </c>
      <c r="BF264" t="str">
        <f t="shared" ref="BF264:BF321" si="267">IF(B264=2,IF(AV263&lt;0.226,IF(AND(ABS(AA264)&lt;0.03,AO264&lt;0.8),IF(AND(AT264&lt;0.5 &amp; Q263&lt;14),2,1),0),IF(AV263&lt;0.8,IF(AND(AT264&gt;0.2,AK264&gt;-0.03,AA264&gt;-0.01),1,0),0)),"")</f>
        <v/>
      </c>
      <c r="BG264" t="str">
        <f t="shared" ref="BG264:BG321" si="268">IF(B264=3,IF(AV263&lt;0.85,IF(AND(K264&gt;942,AT264&gt;0.9),0.25,1)*IF(AR263&lt;-0.004,1,0.5),0),"")</f>
        <v/>
      </c>
      <c r="BH264">
        <f t="shared" si="197"/>
        <v>-0.5</v>
      </c>
      <c r="BI264" t="str">
        <f t="shared" ref="BI264:BI321" si="269">IF(B264=5,IF(AV263&lt;0.4,IF(AQ264&gt; -0.004,1,0),IF(AV263&lt;0.95,IF(AND(AO264&lt;0.85,AT264&lt;0.95,AQ264&gt;0,K264&lt;1115),0.5,0),0)),"")</f>
        <v/>
      </c>
      <c r="BJ264" s="25">
        <f t="shared" si="265"/>
        <v>-9.7214883232349749E-4</v>
      </c>
    </row>
    <row r="265" spans="1:62">
      <c r="A265" s="1">
        <v>42895</v>
      </c>
      <c r="B265" s="41">
        <f t="shared" si="228"/>
        <v>5</v>
      </c>
      <c r="C265">
        <v>3147.4533000000001</v>
      </c>
      <c r="D265">
        <v>3147.3996000000002</v>
      </c>
      <c r="E265">
        <v>3152.2532000000001</v>
      </c>
      <c r="F265">
        <v>3152.7797</v>
      </c>
      <c r="G265">
        <v>3152.4519</v>
      </c>
      <c r="H265">
        <v>3165.5722000000001</v>
      </c>
      <c r="I265">
        <v>3146.1451000000002</v>
      </c>
      <c r="J265">
        <v>1026</v>
      </c>
      <c r="K265">
        <v>930</v>
      </c>
      <c r="L265">
        <v>3152.4519</v>
      </c>
      <c r="M265">
        <v>3149.7698999999998</v>
      </c>
      <c r="N265">
        <v>3158.7460999999998</v>
      </c>
      <c r="O265">
        <v>3160.6581999999999</v>
      </c>
      <c r="P265">
        <v>3146.3085999999998</v>
      </c>
      <c r="Q265">
        <v>1450</v>
      </c>
      <c r="R265">
        <v>1339</v>
      </c>
      <c r="S265">
        <f t="shared" si="149"/>
        <v>3095.8230900000003</v>
      </c>
      <c r="T265" t="str">
        <f t="shared" si="229"/>
        <v>牛</v>
      </c>
      <c r="U265">
        <f t="shared" si="230"/>
        <v>3165.5722000000001</v>
      </c>
      <c r="V265">
        <f t="shared" si="231"/>
        <v>3146.1451000000002</v>
      </c>
      <c r="W265" s="40">
        <f t="shared" si="232"/>
        <v>6.1559035127772771E-3</v>
      </c>
      <c r="X265">
        <f t="shared" si="233"/>
        <v>1026</v>
      </c>
      <c r="Y265">
        <f t="shared" si="234"/>
        <v>930</v>
      </c>
      <c r="Z265" s="25">
        <f t="shared" si="235"/>
        <v>6.1723235099309911E-3</v>
      </c>
      <c r="AA265" s="25">
        <f t="shared" si="236"/>
        <v>-1.1049815406895965E-3</v>
      </c>
      <c r="AB265" s="25">
        <f t="shared" si="237"/>
        <v>-2.158684091139164E-3</v>
      </c>
      <c r="AC265" s="25">
        <f t="shared" si="238"/>
        <v>3.9972194216381408E-3</v>
      </c>
      <c r="AD265" s="25">
        <f t="shared" si="239"/>
        <v>5.7401794910981784E-3</v>
      </c>
      <c r="AE265" s="25">
        <f t="shared" si="240"/>
        <v>-4.1572402167917589E-4</v>
      </c>
      <c r="AF265" s="25">
        <f t="shared" si="241"/>
        <v>3.5814953999589415E-3</v>
      </c>
      <c r="AG265" s="25">
        <f t="shared" si="242"/>
        <v>2.4765138592693949E-3</v>
      </c>
      <c r="AH265" s="25">
        <f t="shared" si="243"/>
        <v>-1.7061558341231774E-5</v>
      </c>
      <c r="AI265" s="25">
        <f t="shared" si="244"/>
        <v>1.5238490646595085E-3</v>
      </c>
      <c r="AJ265" s="25">
        <f t="shared" si="245"/>
        <v>1.6908585028571376E-3</v>
      </c>
      <c r="AK265" s="25">
        <f t="shared" si="246"/>
        <v>1.5868813546441873E-3</v>
      </c>
      <c r="AL265" s="25">
        <f t="shared" si="247"/>
        <v>6.1559035127772771E-3</v>
      </c>
      <c r="AM265" s="25">
        <f t="shared" si="248"/>
        <v>4.5504044068987396E-3</v>
      </c>
      <c r="AN265" s="25">
        <f t="shared" si="249"/>
        <v>0</v>
      </c>
      <c r="AO265" s="40">
        <f t="shared" si="250"/>
        <v>6.7338923462583217E-2</v>
      </c>
      <c r="AP265" s="40">
        <f t="shared" si="251"/>
        <v>0.24645984217922592</v>
      </c>
      <c r="AQ265" s="25">
        <f t="shared" si="252"/>
        <v>-8.5112845819170651E-4</v>
      </c>
      <c r="AR265" s="25">
        <f t="shared" si="253"/>
        <v>1.9946140453148456E-3</v>
      </c>
      <c r="AS265" s="25">
        <f t="shared" si="257"/>
        <v>3.5814953999589415E-3</v>
      </c>
      <c r="AT265" s="28">
        <f t="shared" si="258"/>
        <v>0.3246392925346489</v>
      </c>
      <c r="AU265" s="28">
        <f t="shared" si="259"/>
        <v>0.8667488989240113</v>
      </c>
      <c r="AV265" s="40">
        <f t="shared" si="260"/>
        <v>0.64863000653724612</v>
      </c>
      <c r="AW265" s="25">
        <f t="shared" si="261"/>
        <v>3.5814953999589415E-3</v>
      </c>
      <c r="AX265" s="28">
        <f t="shared" si="262"/>
        <v>0.32399071400259727</v>
      </c>
      <c r="AY265" s="25">
        <f t="shared" si="263"/>
        <v>2.0026053763233255E-3</v>
      </c>
      <c r="AZ265" s="25">
        <f t="shared" si="264"/>
        <v>3.9452524123182193E-3</v>
      </c>
      <c r="BA265" s="25">
        <f t="shared" si="254"/>
        <v>0.88686694522140108</v>
      </c>
      <c r="BB265" s="25">
        <f t="shared" ref="BB265:BB328" si="270">AR264</f>
        <v>1.944297664646995E-3</v>
      </c>
      <c r="BC265" s="25">
        <f t="shared" si="255"/>
        <v>4.6005080723653374E-3</v>
      </c>
      <c r="BD265" s="39">
        <f t="shared" si="266"/>
        <v>0</v>
      </c>
      <c r="BE265" t="str">
        <f t="shared" si="256"/>
        <v/>
      </c>
      <c r="BF265" t="str">
        <f t="shared" si="267"/>
        <v/>
      </c>
      <c r="BG265" t="str">
        <f t="shared" si="268"/>
        <v/>
      </c>
      <c r="BH265" t="str">
        <f t="shared" ref="BH265:BH321" si="271">IF(B265=4,IF(AV264&lt;0.6,IF(AQ265&gt;=0,IF(K265&lt;1018,2,1),0),IF(AV264&gt;0.85,IF(AQ265&lt;=0,-0.5,0),0)),"")</f>
        <v/>
      </c>
      <c r="BI265">
        <f t="shared" si="269"/>
        <v>0</v>
      </c>
      <c r="BJ265" s="25" t="str">
        <f t="shared" si="265"/>
        <v/>
      </c>
    </row>
    <row r="266" spans="1:62">
      <c r="A266" s="1">
        <v>42898</v>
      </c>
      <c r="B266" s="41">
        <f t="shared" si="228"/>
        <v>1</v>
      </c>
      <c r="C266">
        <v>3149.52</v>
      </c>
      <c r="D266">
        <v>3148.19</v>
      </c>
      <c r="E266">
        <v>3151.57</v>
      </c>
      <c r="F266">
        <v>3155.2</v>
      </c>
      <c r="G266">
        <v>3145.09</v>
      </c>
      <c r="H266">
        <v>3164.95</v>
      </c>
      <c r="I266">
        <v>3144.15</v>
      </c>
      <c r="J266">
        <v>1009</v>
      </c>
      <c r="K266">
        <v>930</v>
      </c>
      <c r="L266">
        <v>3143.21</v>
      </c>
      <c r="M266">
        <v>3144.19</v>
      </c>
      <c r="N266">
        <v>3139.87</v>
      </c>
      <c r="O266">
        <v>3150.95</v>
      </c>
      <c r="P266">
        <v>3135.36</v>
      </c>
      <c r="Q266">
        <v>1342</v>
      </c>
      <c r="R266">
        <v>1453</v>
      </c>
      <c r="S266">
        <f t="shared" si="149"/>
        <v>3101.1498949999996</v>
      </c>
      <c r="T266" t="str">
        <f t="shared" si="229"/>
        <v>牛</v>
      </c>
      <c r="U266">
        <f t="shared" si="230"/>
        <v>3164.95</v>
      </c>
      <c r="V266">
        <f t="shared" si="231"/>
        <v>3135.36</v>
      </c>
      <c r="W266" s="40">
        <f t="shared" si="232"/>
        <v>9.3932576550251543E-3</v>
      </c>
      <c r="X266">
        <f t="shared" si="233"/>
        <v>1009</v>
      </c>
      <c r="Y266">
        <f t="shared" si="234"/>
        <v>1453</v>
      </c>
      <c r="Z266" s="25">
        <f t="shared" si="235"/>
        <v>9.3950824252583536E-3</v>
      </c>
      <c r="AA266" s="25">
        <f t="shared" si="236"/>
        <v>-2.925084779889417E-3</v>
      </c>
      <c r="AB266" s="25">
        <f t="shared" si="237"/>
        <v>-7.9558598938232594E-3</v>
      </c>
      <c r="AC266" s="25">
        <f t="shared" si="238"/>
        <v>1.4373977612019005E-3</v>
      </c>
      <c r="AD266" s="25">
        <f t="shared" si="239"/>
        <v>4.8871974090394874E-3</v>
      </c>
      <c r="AE266" s="25">
        <f t="shared" si="240"/>
        <v>-4.5060602459855385E-3</v>
      </c>
      <c r="AF266" s="25">
        <f t="shared" si="241"/>
        <v>-3.06866248478366E-3</v>
      </c>
      <c r="AG266" s="25">
        <f t="shared" si="242"/>
        <v>-5.9937472646730394E-3</v>
      </c>
      <c r="AH266" s="25">
        <f t="shared" si="243"/>
        <v>-4.2237575873539982E-4</v>
      </c>
      <c r="AI266" s="25">
        <f t="shared" si="244"/>
        <v>6.5068109559731496E-4</v>
      </c>
      <c r="AJ266" s="25">
        <f t="shared" si="245"/>
        <v>1.8018251521752383E-3</v>
      </c>
      <c r="AK266" s="25">
        <f t="shared" si="246"/>
        <v>-1.4075536789079773E-3</v>
      </c>
      <c r="AL266" s="25">
        <f t="shared" si="247"/>
        <v>6.5936743305013059E-3</v>
      </c>
      <c r="AM266" s="25">
        <f t="shared" si="248"/>
        <v>4.9599946428019624E-3</v>
      </c>
      <c r="AN266" s="25">
        <f t="shared" si="249"/>
        <v>-5.9793586693149346E-4</v>
      </c>
      <c r="AO266" s="40">
        <f t="shared" si="250"/>
        <v>0.25817307692307506</v>
      </c>
      <c r="AP266" s="40">
        <f t="shared" si="251"/>
        <v>0.7017355769230742</v>
      </c>
      <c r="AQ266" s="25">
        <f t="shared" si="252"/>
        <v>3.1173458279604968E-4</v>
      </c>
      <c r="AR266" s="25">
        <f t="shared" si="253"/>
        <v>-1.0631729389441744E-3</v>
      </c>
      <c r="AS266" s="25">
        <f t="shared" si="257"/>
        <v>-3.06866248478366E-3</v>
      </c>
      <c r="AT266" s="28">
        <f t="shared" si="258"/>
        <v>4.5192307692310911E-2</v>
      </c>
      <c r="AU266" s="28">
        <f t="shared" si="259"/>
        <v>0.28928800513148512</v>
      </c>
      <c r="AV266" s="40">
        <f t="shared" si="260"/>
        <v>0.15241635687731703</v>
      </c>
      <c r="AW266" s="25">
        <f t="shared" si="261"/>
        <v>-3.06866248478366E-3</v>
      </c>
      <c r="AX266" s="28">
        <f t="shared" si="262"/>
        <v>-0.11287597161203719</v>
      </c>
      <c r="AY266" s="25">
        <f t="shared" si="263"/>
        <v>2.9892324255389134E-4</v>
      </c>
      <c r="AZ266" s="25">
        <f t="shared" si="264"/>
        <v>1.4373977612019005E-3</v>
      </c>
      <c r="BA266" s="25">
        <f t="shared" si="254"/>
        <v>0.64863000653724612</v>
      </c>
      <c r="BB266" s="25">
        <f t="shared" si="270"/>
        <v>1.9946140453148456E-3</v>
      </c>
      <c r="BC266" s="25">
        <f t="shared" si="255"/>
        <v>3.5814953999589415E-3</v>
      </c>
      <c r="BD266" s="39">
        <f t="shared" si="266"/>
        <v>0</v>
      </c>
      <c r="BE266" t="str">
        <f t="shared" si="256"/>
        <v/>
      </c>
      <c r="BF266" t="str">
        <f t="shared" si="267"/>
        <v/>
      </c>
      <c r="BG266" t="str">
        <f t="shared" si="268"/>
        <v/>
      </c>
      <c r="BH266" t="str">
        <f t="shared" si="271"/>
        <v/>
      </c>
      <c r="BI266" t="str">
        <f t="shared" si="269"/>
        <v/>
      </c>
      <c r="BJ266" s="25" t="str">
        <f t="shared" si="265"/>
        <v/>
      </c>
    </row>
    <row r="267" spans="1:62">
      <c r="A267" s="1">
        <v>42899</v>
      </c>
      <c r="B267" s="41">
        <f t="shared" si="228"/>
        <v>2</v>
      </c>
      <c r="C267">
        <v>3134</v>
      </c>
      <c r="D267">
        <v>3134.35</v>
      </c>
      <c r="E267">
        <v>3138.79</v>
      </c>
      <c r="F267">
        <v>3137.27</v>
      </c>
      <c r="G267">
        <v>3150.67</v>
      </c>
      <c r="H267">
        <v>3151.49</v>
      </c>
      <c r="I267">
        <v>3131.06</v>
      </c>
      <c r="J267">
        <v>1128</v>
      </c>
      <c r="K267">
        <v>948</v>
      </c>
      <c r="L267">
        <v>3153.64</v>
      </c>
      <c r="M267">
        <v>3150.45</v>
      </c>
      <c r="N267">
        <v>3153.74</v>
      </c>
      <c r="O267">
        <v>3155.74</v>
      </c>
      <c r="P267">
        <v>3145.58</v>
      </c>
      <c r="Q267">
        <v>1408</v>
      </c>
      <c r="R267">
        <v>1334</v>
      </c>
      <c r="S267">
        <f t="shared" si="149"/>
        <v>3105.0798950000003</v>
      </c>
      <c r="T267" t="str">
        <f t="shared" si="229"/>
        <v>牛</v>
      </c>
      <c r="U267">
        <f t="shared" si="230"/>
        <v>3155.74</v>
      </c>
      <c r="V267">
        <f t="shared" si="231"/>
        <v>3131.06</v>
      </c>
      <c r="W267" s="40">
        <f t="shared" si="232"/>
        <v>7.8514114596904567E-3</v>
      </c>
      <c r="X267">
        <f t="shared" si="233"/>
        <v>1408</v>
      </c>
      <c r="Y267">
        <f t="shared" si="234"/>
        <v>948</v>
      </c>
      <c r="Z267" s="25">
        <f t="shared" si="235"/>
        <v>7.8749202297383018E-3</v>
      </c>
      <c r="AA267" s="25">
        <f t="shared" si="236"/>
        <v>-1.8712538553911184E-3</v>
      </c>
      <c r="AB267" s="25">
        <f t="shared" si="237"/>
        <v>-6.3396668726604011E-4</v>
      </c>
      <c r="AC267" s="25">
        <f t="shared" si="238"/>
        <v>7.2174447724244941E-3</v>
      </c>
      <c r="AD267" s="25">
        <f t="shared" si="239"/>
        <v>6.9128728931612815E-3</v>
      </c>
      <c r="AE267" s="25">
        <f t="shared" si="240"/>
        <v>-9.3853856652908617E-4</v>
      </c>
      <c r="AF267" s="25">
        <f t="shared" si="241"/>
        <v>6.2789062058952296E-3</v>
      </c>
      <c r="AG267" s="25">
        <f t="shared" si="242"/>
        <v>4.4076523505042677E-3</v>
      </c>
      <c r="AH267" s="25">
        <f t="shared" si="243"/>
        <v>1.1167213074059847E-4</v>
      </c>
      <c r="AI267" s="25">
        <f t="shared" si="244"/>
        <v>1.527231401347977E-3</v>
      </c>
      <c r="AJ267" s="25">
        <f t="shared" si="245"/>
        <v>1.0428510640919863E-3</v>
      </c>
      <c r="AK267" s="25">
        <f t="shared" si="246"/>
        <v>5.3049846993107911E-3</v>
      </c>
      <c r="AL267" s="25">
        <f t="shared" si="247"/>
        <v>6.5037515065151036E-3</v>
      </c>
      <c r="AM267" s="25">
        <f t="shared" si="248"/>
        <v>3.2247239639799901E-3</v>
      </c>
      <c r="AN267" s="25">
        <f t="shared" si="249"/>
        <v>9.4221261953223595E-4</v>
      </c>
      <c r="AO267" s="40">
        <f t="shared" si="250"/>
        <v>0.14390602055800675</v>
      </c>
      <c r="AP267" s="40">
        <f t="shared" si="251"/>
        <v>0.4312285854136082</v>
      </c>
      <c r="AQ267" s="25">
        <f t="shared" si="252"/>
        <v>-1.0120414753830988E-3</v>
      </c>
      <c r="AR267" s="25">
        <f t="shared" si="253"/>
        <v>3.170888705251164E-5</v>
      </c>
      <c r="AS267" s="25">
        <f t="shared" si="257"/>
        <v>6.2789062058952296E-3</v>
      </c>
      <c r="AT267" s="28">
        <f t="shared" si="258"/>
        <v>0.95986294664710159</v>
      </c>
      <c r="AU267" s="28">
        <f t="shared" si="259"/>
        <v>0.80314960629920973</v>
      </c>
      <c r="AV267" s="40">
        <f t="shared" si="260"/>
        <v>0.91896272285251157</v>
      </c>
      <c r="AW267" s="25">
        <f t="shared" si="261"/>
        <v>6.2789062058952296E-3</v>
      </c>
      <c r="AX267" s="28">
        <f t="shared" si="262"/>
        <v>4.0518638573707336E-3</v>
      </c>
      <c r="AY267" s="25">
        <f t="shared" si="263"/>
        <v>6.2435232658397235E-3</v>
      </c>
      <c r="AZ267" s="25">
        <f t="shared" si="264"/>
        <v>2.5907572767141437E-3</v>
      </c>
      <c r="BA267" s="25">
        <f t="shared" si="254"/>
        <v>0.15241635687731703</v>
      </c>
      <c r="BB267" s="25">
        <f t="shared" si="270"/>
        <v>-1.0631729389441744E-3</v>
      </c>
      <c r="BC267" s="25">
        <f t="shared" si="255"/>
        <v>-3.06866248478366E-3</v>
      </c>
      <c r="BD267" s="39">
        <f t="shared" si="266"/>
        <v>1</v>
      </c>
      <c r="BE267">
        <f t="shared" si="256"/>
        <v>1</v>
      </c>
      <c r="BF267">
        <f t="shared" si="267"/>
        <v>1</v>
      </c>
      <c r="BG267" t="str">
        <f t="shared" si="268"/>
        <v/>
      </c>
      <c r="BH267" t="str">
        <f t="shared" si="271"/>
        <v/>
      </c>
      <c r="BI267" t="str">
        <f t="shared" si="269"/>
        <v/>
      </c>
      <c r="BJ267" s="25">
        <f t="shared" si="265"/>
        <v>3.170888705251164E-5</v>
      </c>
    </row>
    <row r="268" spans="1:62">
      <c r="A268" s="1">
        <v>42900</v>
      </c>
      <c r="B268" s="41">
        <f t="shared" si="228"/>
        <v>3</v>
      </c>
      <c r="C268">
        <v>3146.748</v>
      </c>
      <c r="D268">
        <v>3145.6529</v>
      </c>
      <c r="E268">
        <v>3145.0232999999998</v>
      </c>
      <c r="F268">
        <v>3148.547</v>
      </c>
      <c r="G268">
        <v>3135.3172</v>
      </c>
      <c r="H268">
        <v>3149.1473000000001</v>
      </c>
      <c r="I268">
        <v>3134.1640000000002</v>
      </c>
      <c r="J268">
        <v>942</v>
      </c>
      <c r="K268">
        <v>1101</v>
      </c>
      <c r="L268">
        <v>3135.3172</v>
      </c>
      <c r="M268">
        <v>3132.8847000000001</v>
      </c>
      <c r="N268">
        <v>3130.4425000000001</v>
      </c>
      <c r="O268">
        <v>3135.9605000000001</v>
      </c>
      <c r="P268">
        <v>3125.3546000000001</v>
      </c>
      <c r="Q268">
        <v>1300</v>
      </c>
      <c r="R268">
        <v>1420</v>
      </c>
      <c r="S268">
        <f t="shared" si="149"/>
        <v>3108.622895</v>
      </c>
      <c r="T268" t="str">
        <f t="shared" si="229"/>
        <v>牛</v>
      </c>
      <c r="U268">
        <f t="shared" si="230"/>
        <v>3149.1473000000001</v>
      </c>
      <c r="V268">
        <f t="shared" si="231"/>
        <v>3125.3546000000001</v>
      </c>
      <c r="W268" s="40">
        <f t="shared" si="232"/>
        <v>7.5839690285101242E-3</v>
      </c>
      <c r="X268">
        <f t="shared" si="233"/>
        <v>942</v>
      </c>
      <c r="Y268">
        <f t="shared" si="234"/>
        <v>1420</v>
      </c>
      <c r="Z268" s="25">
        <f t="shared" si="235"/>
        <v>7.5610439730159412E-3</v>
      </c>
      <c r="AA268" s="25">
        <f t="shared" si="236"/>
        <v>-2.2195115268373779E-3</v>
      </c>
      <c r="AB268" s="25">
        <f t="shared" si="237"/>
        <v>-5.957349417769992E-3</v>
      </c>
      <c r="AC268" s="25">
        <f t="shared" si="238"/>
        <v>1.6266196107401058E-3</v>
      </c>
      <c r="AD268" s="25">
        <f t="shared" si="239"/>
        <v>7.6217916652756537E-4</v>
      </c>
      <c r="AE268" s="25">
        <f t="shared" si="240"/>
        <v>-6.8217898619825868E-3</v>
      </c>
      <c r="AF268" s="25">
        <f t="shared" si="241"/>
        <v>-5.1951702512423887E-3</v>
      </c>
      <c r="AG268" s="25">
        <f t="shared" si="242"/>
        <v>-7.4146817780797927E-3</v>
      </c>
      <c r="AH268" s="25">
        <f t="shared" si="243"/>
        <v>-3.480706421792492E-4</v>
      </c>
      <c r="AI268" s="25">
        <f t="shared" si="244"/>
        <v>-5.4823990287101423E-4</v>
      </c>
      <c r="AJ268" s="25">
        <f t="shared" si="245"/>
        <v>5.7153796572550835E-4</v>
      </c>
      <c r="AK268" s="25">
        <f t="shared" si="246"/>
        <v>-3.639189423091025E-3</v>
      </c>
      <c r="AL268" s="25">
        <f t="shared" si="247"/>
        <v>4.7692459230750817E-3</v>
      </c>
      <c r="AM268" s="25">
        <f t="shared" si="248"/>
        <v>3.3877579946656527E-3</v>
      </c>
      <c r="AN268" s="25">
        <f t="shared" si="249"/>
        <v>0</v>
      </c>
      <c r="AO268" s="40">
        <f t="shared" si="250"/>
        <v>0.83986838680397113</v>
      </c>
      <c r="AP268" s="40">
        <f t="shared" si="251"/>
        <v>1.3065212603364902</v>
      </c>
      <c r="AQ268" s="25">
        <f t="shared" si="252"/>
        <v>-7.7613968436782707E-4</v>
      </c>
      <c r="AR268" s="25">
        <f t="shared" si="253"/>
        <v>-1.555980828151255E-3</v>
      </c>
      <c r="AS268" s="25">
        <f t="shared" si="257"/>
        <v>-5.1951702512423887E-3</v>
      </c>
      <c r="AT268" s="28">
        <f t="shared" si="258"/>
        <v>7.6965688466476168E-2</v>
      </c>
      <c r="AU268" s="28">
        <f t="shared" si="259"/>
        <v>0.47972355009947115</v>
      </c>
      <c r="AV268" s="40">
        <f t="shared" si="260"/>
        <v>0.21384290139412498</v>
      </c>
      <c r="AW268" s="25">
        <f t="shared" si="261"/>
        <v>-5.1951702512423887E-3</v>
      </c>
      <c r="AX268" s="28">
        <f t="shared" si="262"/>
        <v>-0.20488216974113296</v>
      </c>
      <c r="AY268" s="25">
        <f t="shared" si="263"/>
        <v>3.6787733345643918E-4</v>
      </c>
      <c r="AZ268" s="25">
        <f t="shared" si="264"/>
        <v>1.6266196107401058E-3</v>
      </c>
      <c r="BA268" s="25">
        <f t="shared" si="254"/>
        <v>0.91896272285251157</v>
      </c>
      <c r="BB268" s="25">
        <f t="shared" si="270"/>
        <v>3.170888705251164E-5</v>
      </c>
      <c r="BC268" s="25">
        <f t="shared" si="255"/>
        <v>6.2789062058952296E-3</v>
      </c>
      <c r="BD268" s="39">
        <f t="shared" si="266"/>
        <v>0</v>
      </c>
      <c r="BE268" t="str">
        <f t="shared" si="256"/>
        <v/>
      </c>
      <c r="BF268" t="str">
        <f t="shared" si="267"/>
        <v/>
      </c>
      <c r="BG268">
        <f t="shared" si="268"/>
        <v>0</v>
      </c>
      <c r="BH268" t="str">
        <f t="shared" si="271"/>
        <v/>
      </c>
      <c r="BI268" t="str">
        <f t="shared" si="269"/>
        <v/>
      </c>
      <c r="BJ268" s="25" t="str">
        <f t="shared" si="265"/>
        <v/>
      </c>
    </row>
    <row r="269" spans="1:62">
      <c r="A269" s="1">
        <v>42901</v>
      </c>
      <c r="B269" s="41">
        <f t="shared" si="228"/>
        <v>4</v>
      </c>
      <c r="C269">
        <v>3125.58</v>
      </c>
      <c r="D269">
        <v>3127.96</v>
      </c>
      <c r="E269">
        <v>3133.36</v>
      </c>
      <c r="F269">
        <v>3136.68</v>
      </c>
      <c r="G269">
        <v>3126.67</v>
      </c>
      <c r="H269">
        <v>3137.58</v>
      </c>
      <c r="I269">
        <v>3117.27</v>
      </c>
      <c r="J269">
        <v>942</v>
      </c>
      <c r="K269">
        <v>1018</v>
      </c>
      <c r="L269">
        <v>3127.77</v>
      </c>
      <c r="M269">
        <v>3129.71</v>
      </c>
      <c r="N269">
        <v>3132.48</v>
      </c>
      <c r="O269">
        <v>3135.92</v>
      </c>
      <c r="P269">
        <v>3125.54</v>
      </c>
      <c r="Q269">
        <v>1337</v>
      </c>
      <c r="R269">
        <v>1435</v>
      </c>
      <c r="S269">
        <f t="shared" si="149"/>
        <v>3110.5946400000003</v>
      </c>
      <c r="T269" t="str">
        <f t="shared" si="229"/>
        <v>牛</v>
      </c>
      <c r="U269">
        <f t="shared" si="230"/>
        <v>3137.58</v>
      </c>
      <c r="V269">
        <f t="shared" si="231"/>
        <v>3117.27</v>
      </c>
      <c r="W269" s="40">
        <f t="shared" si="232"/>
        <v>6.4941833553647538E-3</v>
      </c>
      <c r="X269">
        <f t="shared" si="233"/>
        <v>942</v>
      </c>
      <c r="Y269">
        <f t="shared" si="234"/>
        <v>1018</v>
      </c>
      <c r="Z269" s="25">
        <f t="shared" si="235"/>
        <v>6.49799397231872E-3</v>
      </c>
      <c r="AA269" s="25">
        <f t="shared" si="236"/>
        <v>-1.5545023948290361E-3</v>
      </c>
      <c r="AB269" s="25">
        <f t="shared" si="237"/>
        <v>-1.6267790498732237E-3</v>
      </c>
      <c r="AC269" s="25">
        <f t="shared" si="238"/>
        <v>4.8674043054915067E-3</v>
      </c>
      <c r="AD269" s="25">
        <f t="shared" si="239"/>
        <v>3.8319361739860844E-3</v>
      </c>
      <c r="AE269" s="25">
        <f t="shared" si="240"/>
        <v>-2.6622471813786126E-3</v>
      </c>
      <c r="AF269" s="25">
        <f t="shared" si="241"/>
        <v>2.2051571241128456E-3</v>
      </c>
      <c r="AG269" s="25">
        <f t="shared" si="242"/>
        <v>6.5065472928387338E-4</v>
      </c>
      <c r="AH269" s="25">
        <f t="shared" si="243"/>
        <v>7.6116891070020091E-4</v>
      </c>
      <c r="AI269" s="25">
        <f t="shared" si="244"/>
        <v>2.4860452431155976E-3</v>
      </c>
      <c r="AJ269" s="25">
        <f t="shared" si="245"/>
        <v>3.5450497503527103E-3</v>
      </c>
      <c r="AK269" s="25">
        <f t="shared" si="246"/>
        <v>3.4867448072079286E-4</v>
      </c>
      <c r="AL269" s="25">
        <f t="shared" si="247"/>
        <v>6.4941833553647538E-3</v>
      </c>
      <c r="AM269" s="25">
        <f t="shared" si="248"/>
        <v>3.3155236985245471E-3</v>
      </c>
      <c r="AN269" s="25">
        <f t="shared" si="249"/>
        <v>3.5175012034388488E-4</v>
      </c>
      <c r="AO269" s="40">
        <f t="shared" si="250"/>
        <v>0.40915805022156415</v>
      </c>
      <c r="AP269" s="40">
        <f t="shared" si="251"/>
        <v>0.64857213195471008</v>
      </c>
      <c r="AQ269" s="25">
        <f t="shared" si="252"/>
        <v>6.2005793455399325E-4</v>
      </c>
      <c r="AR269" s="25">
        <f t="shared" si="253"/>
        <v>1.5047325230482147E-3</v>
      </c>
      <c r="AS269" s="25">
        <f t="shared" si="257"/>
        <v>2.2051571241128456E-3</v>
      </c>
      <c r="AT269" s="28">
        <f t="shared" si="258"/>
        <v>0.46282619399311259</v>
      </c>
      <c r="AU269" s="28">
        <f t="shared" si="259"/>
        <v>0.66859344894026795</v>
      </c>
      <c r="AV269" s="40">
        <f t="shared" si="260"/>
        <v>0.74889217134416919</v>
      </c>
      <c r="AW269" s="25">
        <f t="shared" si="261"/>
        <v>2.2051571241128456E-3</v>
      </c>
      <c r="AX269" s="28">
        <f t="shared" si="262"/>
        <v>0.23190546528803788</v>
      </c>
      <c r="AY269" s="25">
        <f t="shared" si="263"/>
        <v>3.0109216620994449E-3</v>
      </c>
      <c r="AZ269" s="25">
        <f t="shared" si="264"/>
        <v>2.2179548307640195E-3</v>
      </c>
      <c r="BA269" s="25">
        <f t="shared" si="254"/>
        <v>0.21384290139412498</v>
      </c>
      <c r="BB269" s="25">
        <f t="shared" si="270"/>
        <v>-1.555980828151255E-3</v>
      </c>
      <c r="BC269" s="25">
        <f t="shared" si="255"/>
        <v>-5.1951702512423887E-3</v>
      </c>
      <c r="BD269" s="39">
        <f t="shared" si="266"/>
        <v>1</v>
      </c>
      <c r="BE269" t="str">
        <f t="shared" si="256"/>
        <v/>
      </c>
      <c r="BF269" t="str">
        <f t="shared" si="267"/>
        <v/>
      </c>
      <c r="BG269" t="str">
        <f t="shared" si="268"/>
        <v/>
      </c>
      <c r="BH269">
        <f t="shared" si="271"/>
        <v>1</v>
      </c>
      <c r="BI269" t="str">
        <f t="shared" si="269"/>
        <v/>
      </c>
      <c r="BJ269" s="25">
        <f t="shared" si="265"/>
        <v>1.5047325230482147E-3</v>
      </c>
    </row>
    <row r="270" spans="1:62">
      <c r="A270" s="1">
        <v>42902</v>
      </c>
      <c r="B270" s="41">
        <f t="shared" si="228"/>
        <v>5</v>
      </c>
      <c r="C270">
        <v>3126.37</v>
      </c>
      <c r="D270">
        <v>3126.58</v>
      </c>
      <c r="E270">
        <v>3128.54</v>
      </c>
      <c r="F270">
        <v>3130.86</v>
      </c>
      <c r="G270">
        <v>3124.8</v>
      </c>
      <c r="H270">
        <v>3134.09</v>
      </c>
      <c r="I270">
        <v>3122.55</v>
      </c>
      <c r="J270">
        <v>947</v>
      </c>
      <c r="K270">
        <v>1032</v>
      </c>
      <c r="L270">
        <v>3124.22</v>
      </c>
      <c r="M270">
        <v>3124.17</v>
      </c>
      <c r="N270">
        <v>3123.16</v>
      </c>
      <c r="O270">
        <v>3128.14</v>
      </c>
      <c r="P270">
        <v>3118.31</v>
      </c>
      <c r="Q270">
        <v>1427</v>
      </c>
      <c r="R270">
        <v>1454</v>
      </c>
      <c r="S270">
        <f t="shared" si="149"/>
        <v>3111.5438650000001</v>
      </c>
      <c r="T270" t="str">
        <f t="shared" si="229"/>
        <v>牛</v>
      </c>
      <c r="U270">
        <f t="shared" si="230"/>
        <v>3134.09</v>
      </c>
      <c r="V270">
        <f t="shared" si="231"/>
        <v>3118.31</v>
      </c>
      <c r="W270" s="40">
        <f t="shared" si="232"/>
        <v>5.0476724153498504E-3</v>
      </c>
      <c r="X270">
        <f t="shared" si="233"/>
        <v>947</v>
      </c>
      <c r="Y270">
        <f t="shared" si="234"/>
        <v>1454</v>
      </c>
      <c r="Z270" s="25">
        <f t="shared" si="235"/>
        <v>5.0473872254404315E-3</v>
      </c>
      <c r="AA270" s="25">
        <f t="shared" si="236"/>
        <v>-1.9524359717669011E-3</v>
      </c>
      <c r="AB270" s="25">
        <f t="shared" si="237"/>
        <v>-3.4935510381162915E-3</v>
      </c>
      <c r="AC270" s="25">
        <f t="shared" si="238"/>
        <v>1.554121377233621E-3</v>
      </c>
      <c r="AD270" s="25">
        <f t="shared" si="239"/>
        <v>2.4662736965265675E-3</v>
      </c>
      <c r="AE270" s="25">
        <f t="shared" si="240"/>
        <v>-2.5813987188231689E-3</v>
      </c>
      <c r="AF270" s="25">
        <f t="shared" si="241"/>
        <v>-1.0272773415896989E-3</v>
      </c>
      <c r="AG270" s="25">
        <f t="shared" si="242"/>
        <v>-2.9797133133565605E-3</v>
      </c>
      <c r="AH270" s="25">
        <f t="shared" si="243"/>
        <v>6.7168296589233822E-5</v>
      </c>
      <c r="AI270" s="25">
        <f t="shared" si="244"/>
        <v>6.9385493542169967E-4</v>
      </c>
      <c r="AJ270" s="25">
        <f t="shared" si="245"/>
        <v>1.4351400765655192E-3</v>
      </c>
      <c r="AK270" s="25">
        <f t="shared" si="246"/>
        <v>-5.0230597888413909E-4</v>
      </c>
      <c r="AL270" s="25">
        <f t="shared" si="247"/>
        <v>3.6888851160479558E-3</v>
      </c>
      <c r="AM270" s="25">
        <f t="shared" si="248"/>
        <v>3.1473903144082658E-3</v>
      </c>
      <c r="AN270" s="25">
        <f t="shared" si="249"/>
        <v>-1.8562910717713317E-4</v>
      </c>
      <c r="AO270" s="40">
        <f t="shared" si="250"/>
        <v>0.33102253032926526</v>
      </c>
      <c r="AP270" s="40">
        <f t="shared" si="251"/>
        <v>0.86048526863083774</v>
      </c>
      <c r="AQ270" s="25">
        <f t="shared" si="252"/>
        <v>-1.6004122662290428E-5</v>
      </c>
      <c r="AR270" s="25">
        <f t="shared" si="253"/>
        <v>-3.3934225552854284E-4</v>
      </c>
      <c r="AS270" s="25">
        <f t="shared" si="257"/>
        <v>-1.0272773415896989E-3</v>
      </c>
      <c r="AT270" s="28">
        <f t="shared" si="258"/>
        <v>0.19497400346620511</v>
      </c>
      <c r="AU270" s="28">
        <f t="shared" si="259"/>
        <v>0.49338758901321922</v>
      </c>
      <c r="AV270" s="40">
        <f t="shared" si="260"/>
        <v>0.30735107731304484</v>
      </c>
      <c r="AW270" s="25">
        <f t="shared" si="261"/>
        <v>-1.0272773415896989E-3</v>
      </c>
      <c r="AX270" s="28">
        <f t="shared" si="262"/>
        <v>-6.7173637515838533E-2</v>
      </c>
      <c r="AY270" s="25">
        <f t="shared" si="263"/>
        <v>7.2030544063729702E-4</v>
      </c>
      <c r="AZ270" s="25">
        <f t="shared" si="264"/>
        <v>1.554121377233621E-3</v>
      </c>
      <c r="BA270" s="25">
        <f t="shared" si="254"/>
        <v>0.74889217134416919</v>
      </c>
      <c r="BB270" s="25">
        <f t="shared" si="270"/>
        <v>1.5047325230482147E-3</v>
      </c>
      <c r="BC270" s="25">
        <f t="shared" si="255"/>
        <v>2.2051571241128456E-3</v>
      </c>
      <c r="BD270" s="39">
        <f t="shared" si="266"/>
        <v>0</v>
      </c>
      <c r="BE270" t="str">
        <f t="shared" si="256"/>
        <v/>
      </c>
      <c r="BF270" t="str">
        <f t="shared" si="267"/>
        <v/>
      </c>
      <c r="BG270" t="str">
        <f t="shared" si="268"/>
        <v/>
      </c>
      <c r="BH270" t="str">
        <f t="shared" si="271"/>
        <v/>
      </c>
      <c r="BI270">
        <f t="shared" si="269"/>
        <v>0</v>
      </c>
      <c r="BJ270" s="25" t="str">
        <f t="shared" si="265"/>
        <v/>
      </c>
    </row>
    <row r="271" spans="1:62">
      <c r="A271" s="1">
        <v>42905</v>
      </c>
      <c r="B271" s="41">
        <f t="shared" si="228"/>
        <v>1</v>
      </c>
      <c r="C271">
        <v>3122.1578</v>
      </c>
      <c r="D271">
        <v>3124.9227000000001</v>
      </c>
      <c r="E271">
        <v>3122.7446</v>
      </c>
      <c r="F271" s="39">
        <v>3128.9587962962964</v>
      </c>
      <c r="G271">
        <v>3143.7705999999998</v>
      </c>
      <c r="H271">
        <v>3144.0373</v>
      </c>
      <c r="I271">
        <v>3121.7786999999998</v>
      </c>
      <c r="J271">
        <v>1129</v>
      </c>
      <c r="K271">
        <v>930</v>
      </c>
      <c r="L271">
        <v>3143.7705999999998</v>
      </c>
      <c r="M271">
        <v>3145.6379999999999</v>
      </c>
      <c r="N271">
        <v>3145.0173</v>
      </c>
      <c r="O271">
        <v>3146.7219</v>
      </c>
      <c r="P271">
        <v>3134.6887999999999</v>
      </c>
      <c r="Q271">
        <v>1311</v>
      </c>
      <c r="R271">
        <v>1431</v>
      </c>
      <c r="S271">
        <f t="shared" si="149"/>
        <v>3112.4647300000006</v>
      </c>
      <c r="T271" t="str">
        <f t="shared" si="229"/>
        <v>牛</v>
      </c>
      <c r="U271">
        <f t="shared" si="230"/>
        <v>3146.7219</v>
      </c>
      <c r="V271">
        <f t="shared" si="231"/>
        <v>3121.7786999999998</v>
      </c>
      <c r="W271" s="40">
        <f t="shared" si="232"/>
        <v>7.9583087691890847E-3</v>
      </c>
      <c r="X271">
        <f t="shared" si="233"/>
        <v>1311</v>
      </c>
      <c r="Y271">
        <f t="shared" si="234"/>
        <v>930</v>
      </c>
      <c r="Z271" s="25">
        <f t="shared" si="235"/>
        <v>7.9890901094109221E-3</v>
      </c>
      <c r="AA271" s="25">
        <f t="shared" si="236"/>
        <v>-3.2094443892112046E-4</v>
      </c>
      <c r="AB271" s="25">
        <f t="shared" si="237"/>
        <v>-5.4185336916273696E-4</v>
      </c>
      <c r="AC271" s="25">
        <f t="shared" si="238"/>
        <v>7.4164554000264744E-3</v>
      </c>
      <c r="AD271" s="25">
        <f t="shared" si="239"/>
        <v>7.836878962699129E-3</v>
      </c>
      <c r="AE271" s="25">
        <f t="shared" si="240"/>
        <v>-1.2142980649020979E-4</v>
      </c>
      <c r="AF271" s="25">
        <f t="shared" si="241"/>
        <v>7.2950255935363825E-3</v>
      </c>
      <c r="AG271" s="25">
        <f t="shared" si="242"/>
        <v>6.9740811546152364E-3</v>
      </c>
      <c r="AH271" s="25">
        <f t="shared" si="243"/>
        <v>8.851815437741214E-4</v>
      </c>
      <c r="AI271" s="25">
        <f t="shared" si="244"/>
        <v>1.8792927867930436E-4</v>
      </c>
      <c r="AJ271" s="25">
        <f t="shared" si="245"/>
        <v>2.1759309316679181E-3</v>
      </c>
      <c r="AK271" s="25">
        <f t="shared" si="246"/>
        <v>6.8985421896892865E-3</v>
      </c>
      <c r="AL271" s="25">
        <f t="shared" si="247"/>
        <v>7.1048028321087199E-3</v>
      </c>
      <c r="AM271" s="25">
        <f t="shared" si="248"/>
        <v>3.8313414913832781E-3</v>
      </c>
      <c r="AN271" s="25">
        <f t="shared" si="249"/>
        <v>0</v>
      </c>
      <c r="AO271" s="40">
        <f t="shared" si="250"/>
        <v>1.7031619239310007E-2</v>
      </c>
      <c r="AP271" s="40">
        <f t="shared" si="251"/>
        <v>6.2056912833691386E-2</v>
      </c>
      <c r="AQ271" s="25">
        <f t="shared" si="252"/>
        <v>5.9382373562911019E-4</v>
      </c>
      <c r="AR271" s="25">
        <f t="shared" ref="AR271:AR302" si="272">LN(N271/L271)</f>
        <v>3.9648340384686821E-4</v>
      </c>
      <c r="AS271" s="25">
        <f t="shared" si="257"/>
        <v>7.2950255935363825E-3</v>
      </c>
      <c r="AT271" s="28">
        <f t="shared" si="258"/>
        <v>0.98801811434680853</v>
      </c>
      <c r="AU271" s="28">
        <f t="shared" si="259"/>
        <v>0.85834074344931788</v>
      </c>
      <c r="AV271" s="40">
        <f t="shared" si="260"/>
        <v>0.93166073318579745</v>
      </c>
      <c r="AW271" s="25">
        <f t="shared" si="261"/>
        <v>7.2950255935363825E-3</v>
      </c>
      <c r="AX271" s="28">
        <f t="shared" si="262"/>
        <v>4.9981558100008747E-2</v>
      </c>
      <c r="AY271" s="25">
        <f t="shared" si="263"/>
        <v>7.0199719961794521E-3</v>
      </c>
      <c r="AZ271" s="25">
        <f t="shared" si="264"/>
        <v>3.2894881222203611E-3</v>
      </c>
      <c r="BA271" s="25">
        <f t="shared" si="254"/>
        <v>0.30735107731304484</v>
      </c>
      <c r="BB271" s="25">
        <f t="shared" si="270"/>
        <v>-3.3934225552854284E-4</v>
      </c>
      <c r="BC271" s="25">
        <f t="shared" si="255"/>
        <v>-1.0272773415896989E-3</v>
      </c>
      <c r="BD271" s="39">
        <f t="shared" si="266"/>
        <v>1</v>
      </c>
      <c r="BE271" t="str">
        <f t="shared" si="256"/>
        <v/>
      </c>
      <c r="BF271" t="str">
        <f t="shared" si="267"/>
        <v/>
      </c>
      <c r="BG271" t="str">
        <f t="shared" si="268"/>
        <v/>
      </c>
      <c r="BH271" t="str">
        <f t="shared" si="271"/>
        <v/>
      </c>
      <c r="BI271" t="str">
        <f t="shared" si="269"/>
        <v/>
      </c>
      <c r="BJ271" s="25" t="str">
        <f t="shared" si="265"/>
        <v/>
      </c>
    </row>
    <row r="272" spans="1:62">
      <c r="A272" s="1">
        <v>42906</v>
      </c>
      <c r="B272" s="41">
        <f t="shared" si="228"/>
        <v>2</v>
      </c>
      <c r="C272">
        <v>3148.0187000000001</v>
      </c>
      <c r="D272">
        <v>3149.9331999999999</v>
      </c>
      <c r="E272">
        <v>3148.5554999999999</v>
      </c>
      <c r="F272" s="39">
        <v>3145.1893055555556</v>
      </c>
      <c r="G272">
        <v>3146.2494000000002</v>
      </c>
      <c r="H272">
        <v>3150.3107</v>
      </c>
      <c r="I272">
        <v>3135.2141999999999</v>
      </c>
      <c r="J272">
        <v>931</v>
      </c>
      <c r="K272">
        <v>1040</v>
      </c>
      <c r="L272">
        <v>3146.2494000000002</v>
      </c>
      <c r="M272">
        <v>3145.6278000000002</v>
      </c>
      <c r="N272">
        <v>3140.3020000000001</v>
      </c>
      <c r="O272">
        <v>3147.3575000000001</v>
      </c>
      <c r="P272">
        <v>3134.6134999999999</v>
      </c>
      <c r="Q272">
        <v>1300</v>
      </c>
      <c r="R272">
        <v>1428</v>
      </c>
      <c r="S272">
        <f t="shared" si="149"/>
        <v>3115.1957200000002</v>
      </c>
      <c r="T272" t="str">
        <f t="shared" si="229"/>
        <v>牛</v>
      </c>
      <c r="U272">
        <f t="shared" si="230"/>
        <v>3150.3107</v>
      </c>
      <c r="V272">
        <f t="shared" si="231"/>
        <v>3134.6134999999999</v>
      </c>
      <c r="W272" s="40">
        <f t="shared" si="232"/>
        <v>4.9952018959122171E-3</v>
      </c>
      <c r="X272">
        <f t="shared" si="233"/>
        <v>931</v>
      </c>
      <c r="Y272">
        <f t="shared" si="234"/>
        <v>1428</v>
      </c>
      <c r="Z272" s="25">
        <f t="shared" si="235"/>
        <v>4.9863744456156078E-3</v>
      </c>
      <c r="AA272" s="25">
        <f t="shared" si="236"/>
        <v>9.5387988486891841E-4</v>
      </c>
      <c r="AB272" s="25">
        <f t="shared" si="237"/>
        <v>-3.1821092548020204E-3</v>
      </c>
      <c r="AC272" s="25">
        <f t="shared" si="238"/>
        <v>1.8130926411104534E-3</v>
      </c>
      <c r="AD272" s="25">
        <f t="shared" si="239"/>
        <v>7.2781207701666235E-4</v>
      </c>
      <c r="AE272" s="25">
        <f t="shared" si="240"/>
        <v>-4.2673898188956092E-3</v>
      </c>
      <c r="AF272" s="25">
        <f t="shared" si="241"/>
        <v>-2.4542971777853058E-3</v>
      </c>
      <c r="AG272" s="25">
        <f t="shared" si="242"/>
        <v>-1.5004172929163619E-3</v>
      </c>
      <c r="AH272" s="25">
        <f t="shared" si="243"/>
        <v>6.0797544642161958E-4</v>
      </c>
      <c r="AI272" s="25">
        <f t="shared" si="244"/>
        <v>1.7050541588157134E-4</v>
      </c>
      <c r="AJ272" s="25">
        <f t="shared" si="245"/>
        <v>-8.9918993066408627E-4</v>
      </c>
      <c r="AK272" s="25">
        <f t="shared" si="246"/>
        <v>-5.6219405290368698E-4</v>
      </c>
      <c r="AL272" s="25">
        <f t="shared" si="247"/>
        <v>4.8035857844081287E-3</v>
      </c>
      <c r="AM272" s="25">
        <f t="shared" si="248"/>
        <v>4.05733088629966E-3</v>
      </c>
      <c r="AN272" s="25">
        <f t="shared" si="249"/>
        <v>0</v>
      </c>
      <c r="AO272" s="40">
        <f t="shared" si="250"/>
        <v>0.84817672970556746</v>
      </c>
      <c r="AP272" s="40">
        <f t="shared" si="251"/>
        <v>0.6493624350014916</v>
      </c>
      <c r="AQ272" s="25">
        <f t="shared" si="252"/>
        <v>-1.9758809088720882E-4</v>
      </c>
      <c r="AR272" s="25">
        <f t="shared" si="272"/>
        <v>-1.8921031248815732E-3</v>
      </c>
      <c r="AS272" s="25">
        <f t="shared" si="257"/>
        <v>-2.4542971777853058E-3</v>
      </c>
      <c r="AT272" s="28">
        <f t="shared" si="258"/>
        <v>0.73097737886266234</v>
      </c>
      <c r="AU272" s="28">
        <f t="shared" si="259"/>
        <v>0.44636691776523385</v>
      </c>
      <c r="AV272" s="40">
        <f t="shared" si="260"/>
        <v>0.36238947073364547</v>
      </c>
      <c r="AW272" s="25">
        <f t="shared" si="261"/>
        <v>-2.4542971777853058E-3</v>
      </c>
      <c r="AX272" s="28">
        <f t="shared" si="262"/>
        <v>-0.37888285808934019</v>
      </c>
      <c r="AY272" s="25">
        <f t="shared" si="263"/>
        <v>3.5135796544877172E-3</v>
      </c>
      <c r="AZ272" s="25">
        <f t="shared" si="264"/>
        <v>1.8130926411104534E-3</v>
      </c>
      <c r="BA272" s="25">
        <f t="shared" si="254"/>
        <v>0.93166073318579745</v>
      </c>
      <c r="BB272" s="25">
        <f t="shared" si="270"/>
        <v>3.9648340384686821E-4</v>
      </c>
      <c r="BC272" s="25">
        <f t="shared" si="255"/>
        <v>7.2950255935363825E-3</v>
      </c>
      <c r="BD272" s="39">
        <f t="shared" si="266"/>
        <v>0</v>
      </c>
      <c r="BE272">
        <f t="shared" si="256"/>
        <v>0</v>
      </c>
      <c r="BF272">
        <f t="shared" si="267"/>
        <v>0</v>
      </c>
      <c r="BG272" t="str">
        <f t="shared" si="268"/>
        <v/>
      </c>
      <c r="BH272" t="str">
        <f t="shared" si="271"/>
        <v/>
      </c>
      <c r="BI272" t="str">
        <f t="shared" si="269"/>
        <v/>
      </c>
      <c r="BJ272" s="25" t="str">
        <f t="shared" si="265"/>
        <v/>
      </c>
    </row>
    <row r="273" spans="1:62">
      <c r="A273" s="1">
        <v>42907</v>
      </c>
      <c r="B273" s="41">
        <f t="shared" si="228"/>
        <v>3</v>
      </c>
      <c r="C273">
        <v>3148.9861000000001</v>
      </c>
      <c r="D273">
        <v>3144.6963000000001</v>
      </c>
      <c r="E273">
        <v>3140.3915999999999</v>
      </c>
      <c r="F273" s="39">
        <v>3133.4651967592595</v>
      </c>
      <c r="G273">
        <v>3144.7107999999998</v>
      </c>
      <c r="H273">
        <v>3154.2557999999999</v>
      </c>
      <c r="I273">
        <v>3132.6172999999999</v>
      </c>
      <c r="J273">
        <v>1013</v>
      </c>
      <c r="K273">
        <v>941</v>
      </c>
      <c r="L273">
        <v>3144.7107999999998</v>
      </c>
      <c r="M273">
        <v>3140.7332999999999</v>
      </c>
      <c r="N273">
        <v>3156.3777</v>
      </c>
      <c r="O273">
        <v>3157.0275000000001</v>
      </c>
      <c r="P273">
        <v>3135.3317999999999</v>
      </c>
      <c r="Q273">
        <v>1459</v>
      </c>
      <c r="R273">
        <v>1331</v>
      </c>
      <c r="S273">
        <f t="shared" si="149"/>
        <v>3117.6643899999995</v>
      </c>
      <c r="T273" t="str">
        <f t="shared" si="229"/>
        <v>牛</v>
      </c>
      <c r="U273">
        <f t="shared" si="230"/>
        <v>3157.0275000000001</v>
      </c>
      <c r="V273">
        <f t="shared" si="231"/>
        <v>3132.6172999999999</v>
      </c>
      <c r="W273" s="40">
        <f t="shared" si="232"/>
        <v>7.7620671230222921E-3</v>
      </c>
      <c r="X273">
        <f t="shared" si="233"/>
        <v>1459</v>
      </c>
      <c r="Y273">
        <f t="shared" si="234"/>
        <v>941</v>
      </c>
      <c r="Z273" s="25">
        <f t="shared" si="235"/>
        <v>7.7517649252247444E-3</v>
      </c>
      <c r="AA273" s="25">
        <f t="shared" si="236"/>
        <v>2.7615543701605019E-3</v>
      </c>
      <c r="AB273" s="25">
        <f t="shared" si="237"/>
        <v>-2.0584771029572734E-4</v>
      </c>
      <c r="AC273" s="25">
        <f t="shared" si="238"/>
        <v>7.5562194127265295E-3</v>
      </c>
      <c r="AD273" s="25">
        <f t="shared" si="239"/>
        <v>2.5503923298783129E-3</v>
      </c>
      <c r="AE273" s="25">
        <f t="shared" si="240"/>
        <v>-5.2116747931441028E-3</v>
      </c>
      <c r="AF273" s="25">
        <f t="shared" si="241"/>
        <v>2.3445446195826483E-3</v>
      </c>
      <c r="AG273" s="25">
        <f t="shared" si="242"/>
        <v>5.1060989897430773E-3</v>
      </c>
      <c r="AH273" s="25">
        <f t="shared" si="243"/>
        <v>-1.3632084975640484E-3</v>
      </c>
      <c r="AI273" s="25">
        <f t="shared" si="244"/>
        <v>-2.7330224895396509E-3</v>
      </c>
      <c r="AJ273" s="25">
        <f t="shared" si="245"/>
        <v>-4.9410442149883937E-3</v>
      </c>
      <c r="AK273" s="25">
        <f t="shared" si="246"/>
        <v>-1.3585975700889667E-3</v>
      </c>
      <c r="AL273" s="25">
        <f t="shared" si="247"/>
        <v>6.8837353966713991E-3</v>
      </c>
      <c r="AM273" s="25">
        <f t="shared" si="248"/>
        <v>6.8959145342254542E-3</v>
      </c>
      <c r="AN273" s="25">
        <f t="shared" si="249"/>
        <v>0</v>
      </c>
      <c r="AO273" s="40">
        <f t="shared" si="250"/>
        <v>0.75646648335144195</v>
      </c>
      <c r="AP273" s="40">
        <f t="shared" si="251"/>
        <v>0.35514014372531555</v>
      </c>
      <c r="AQ273" s="25">
        <f t="shared" si="252"/>
        <v>-1.2656227523939868E-3</v>
      </c>
      <c r="AR273" s="25">
        <f t="shared" si="272"/>
        <v>3.7031421896714062E-3</v>
      </c>
      <c r="AS273" s="25">
        <f t="shared" si="257"/>
        <v>2.3445446195826483E-3</v>
      </c>
      <c r="AT273" s="28">
        <f t="shared" si="258"/>
        <v>0.55888809298241271</v>
      </c>
      <c r="AU273" s="28">
        <f t="shared" si="259"/>
        <v>0.97004936462063296</v>
      </c>
      <c r="AV273" s="40">
        <f t="shared" si="260"/>
        <v>0.97337998049994945</v>
      </c>
      <c r="AW273" s="25">
        <f t="shared" si="261"/>
        <v>2.3445446195826483E-3</v>
      </c>
      <c r="AX273" s="28">
        <f t="shared" si="262"/>
        <v>0.47795183980467365</v>
      </c>
      <c r="AY273" s="25">
        <f t="shared" si="263"/>
        <v>3.8530772230551381E-3</v>
      </c>
      <c r="AZ273" s="25">
        <f t="shared" si="264"/>
        <v>6.6900668239296716E-3</v>
      </c>
      <c r="BA273" s="25">
        <f t="shared" si="254"/>
        <v>0.36238947073364547</v>
      </c>
      <c r="BB273" s="25">
        <f t="shared" si="270"/>
        <v>-1.8921031248815732E-3</v>
      </c>
      <c r="BC273" s="25">
        <f t="shared" si="255"/>
        <v>-2.4542971777853058E-3</v>
      </c>
      <c r="BD273" s="39">
        <f t="shared" si="266"/>
        <v>1</v>
      </c>
      <c r="BE273" t="str">
        <f t="shared" si="256"/>
        <v/>
      </c>
      <c r="BF273" t="str">
        <f t="shared" si="267"/>
        <v/>
      </c>
      <c r="BG273">
        <f t="shared" si="268"/>
        <v>0.5</v>
      </c>
      <c r="BH273" t="str">
        <f t="shared" si="271"/>
        <v/>
      </c>
      <c r="BI273" t="str">
        <f t="shared" si="269"/>
        <v/>
      </c>
      <c r="BJ273" s="25">
        <f t="shared" si="265"/>
        <v>1.8515710948357031E-3</v>
      </c>
    </row>
    <row r="274" spans="1:62">
      <c r="A274" s="1">
        <v>42908</v>
      </c>
      <c r="B274" s="41">
        <f t="shared" si="228"/>
        <v>4</v>
      </c>
      <c r="C274">
        <v>3152.2424000000001</v>
      </c>
      <c r="D274">
        <v>3152.1315</v>
      </c>
      <c r="E274">
        <v>3155.6727999999998</v>
      </c>
      <c r="F274" s="39">
        <v>3162.0070023148146</v>
      </c>
      <c r="G274">
        <v>3180.0998</v>
      </c>
      <c r="H274">
        <v>3180.7831999999999</v>
      </c>
      <c r="I274">
        <v>3150.9164000000001</v>
      </c>
      <c r="J274">
        <v>1129</v>
      </c>
      <c r="K274">
        <v>931</v>
      </c>
      <c r="L274">
        <v>3180.0998</v>
      </c>
      <c r="M274">
        <v>3180.5462000000002</v>
      </c>
      <c r="N274">
        <v>3147.1248999999998</v>
      </c>
      <c r="O274">
        <v>3186.9081000000001</v>
      </c>
      <c r="P274">
        <v>3146.6954000000001</v>
      </c>
      <c r="Q274">
        <v>1325</v>
      </c>
      <c r="R274">
        <v>1451</v>
      </c>
      <c r="S274">
        <f t="shared" si="149"/>
        <v>3121.6871249999995</v>
      </c>
      <c r="T274" t="str">
        <f t="shared" si="229"/>
        <v>牛</v>
      </c>
      <c r="U274">
        <f t="shared" si="230"/>
        <v>3186.9081000000001</v>
      </c>
      <c r="V274">
        <f t="shared" si="231"/>
        <v>3146.6954000000001</v>
      </c>
      <c r="W274" s="40">
        <f t="shared" si="232"/>
        <v>1.2698376320068899E-2</v>
      </c>
      <c r="X274">
        <f t="shared" si="233"/>
        <v>1325</v>
      </c>
      <c r="Y274">
        <f t="shared" si="234"/>
        <v>1451</v>
      </c>
      <c r="Z274" s="25">
        <f t="shared" si="235"/>
        <v>1.2756855246918841E-2</v>
      </c>
      <c r="AA274" s="25">
        <f t="shared" si="236"/>
        <v>-1.3110000370082102E-3</v>
      </c>
      <c r="AB274" s="25">
        <f t="shared" si="237"/>
        <v>-1.2561893236601574E-2</v>
      </c>
      <c r="AC274" s="25">
        <f t="shared" si="238"/>
        <v>1.3648308346718961E-4</v>
      </c>
      <c r="AD274" s="25">
        <f t="shared" si="239"/>
        <v>1.0937126531604571E-2</v>
      </c>
      <c r="AE274" s="25">
        <f t="shared" si="240"/>
        <v>-1.7612497884643013E-3</v>
      </c>
      <c r="AF274" s="25">
        <f t="shared" si="241"/>
        <v>-1.6247667049969967E-3</v>
      </c>
      <c r="AG274" s="25">
        <f t="shared" si="242"/>
        <v>-2.9357667420052947E-3</v>
      </c>
      <c r="AH274" s="25">
        <f t="shared" si="243"/>
        <v>-3.5181923461630563E-5</v>
      </c>
      <c r="AI274" s="25">
        <f t="shared" si="244"/>
        <v>1.0876494782855184E-3</v>
      </c>
      <c r="AJ274" s="25">
        <f t="shared" si="245"/>
        <v>3.0928807136368424E-3</v>
      </c>
      <c r="AK274" s="25">
        <f t="shared" si="246"/>
        <v>8.7985073554222616E-3</v>
      </c>
      <c r="AL274" s="25">
        <f t="shared" si="247"/>
        <v>9.4341246127687597E-3</v>
      </c>
      <c r="AM274" s="25">
        <f t="shared" si="248"/>
        <v>1.2698376320068899E-2</v>
      </c>
      <c r="AN274" s="25">
        <f t="shared" si="249"/>
        <v>0</v>
      </c>
      <c r="AO274" s="40">
        <f t="shared" si="250"/>
        <v>4.4397123227129499E-2</v>
      </c>
      <c r="AP274" s="40">
        <f t="shared" si="251"/>
        <v>0.18285521046780964</v>
      </c>
      <c r="AQ274" s="25">
        <f t="shared" si="252"/>
        <v>1.4036310171426202E-4</v>
      </c>
      <c r="AR274" s="25">
        <f t="shared" si="272"/>
        <v>-1.0423274060419308E-2</v>
      </c>
      <c r="AS274" s="25">
        <f t="shared" si="257"/>
        <v>-1.6247667049969967E-3</v>
      </c>
      <c r="AT274" s="28">
        <f t="shared" si="258"/>
        <v>0.97711840572140651</v>
      </c>
      <c r="AU274" s="28">
        <f t="shared" si="259"/>
        <v>1.0680705349298455E-2</v>
      </c>
      <c r="AV274" s="40">
        <f t="shared" si="260"/>
        <v>1.0680705349298455E-2</v>
      </c>
      <c r="AW274" s="25">
        <f t="shared" si="261"/>
        <v>-1.6247667049969967E-3</v>
      </c>
      <c r="AX274" s="28">
        <f t="shared" si="262"/>
        <v>-0.82001208573411211</v>
      </c>
      <c r="AY274" s="25">
        <f t="shared" si="263"/>
        <v>9.2192487841678619E-3</v>
      </c>
      <c r="AZ274" s="25">
        <f t="shared" si="264"/>
        <v>1.3648308346718961E-4</v>
      </c>
      <c r="BA274" s="25">
        <f t="shared" si="254"/>
        <v>0.97337998049994945</v>
      </c>
      <c r="BB274" s="25">
        <f t="shared" si="270"/>
        <v>3.7031421896714062E-3</v>
      </c>
      <c r="BC274" s="25">
        <f t="shared" si="255"/>
        <v>2.3445446195826483E-3</v>
      </c>
      <c r="BD274" s="39">
        <f t="shared" si="266"/>
        <v>0</v>
      </c>
      <c r="BE274" t="str">
        <f t="shared" si="256"/>
        <v/>
      </c>
      <c r="BF274" t="str">
        <f t="shared" si="267"/>
        <v/>
      </c>
      <c r="BG274" t="str">
        <f t="shared" si="268"/>
        <v/>
      </c>
      <c r="BH274">
        <f t="shared" si="271"/>
        <v>0</v>
      </c>
      <c r="BI274" t="str">
        <f t="shared" si="269"/>
        <v/>
      </c>
      <c r="BJ274" s="25" t="str">
        <f t="shared" si="265"/>
        <v/>
      </c>
    </row>
    <row r="275" spans="1:62">
      <c r="A275" s="1">
        <v>42909</v>
      </c>
      <c r="B275" s="41">
        <f t="shared" si="228"/>
        <v>5</v>
      </c>
      <c r="C275">
        <v>3138.4441000000002</v>
      </c>
      <c r="D275">
        <v>3142.6516999999999</v>
      </c>
      <c r="E275">
        <v>3140.172</v>
      </c>
      <c r="F275" s="39">
        <v>3133.3801041666666</v>
      </c>
      <c r="G275">
        <v>3124.2269999999999</v>
      </c>
      <c r="H275">
        <v>3151.6460999999999</v>
      </c>
      <c r="I275">
        <v>3124.1361000000002</v>
      </c>
      <c r="J275">
        <v>1105</v>
      </c>
      <c r="K275">
        <v>1130</v>
      </c>
      <c r="L275">
        <v>3124.2269999999999</v>
      </c>
      <c r="M275">
        <v>3123.7574</v>
      </c>
      <c r="N275">
        <v>3157.4288000000001</v>
      </c>
      <c r="O275">
        <v>3157.7388000000001</v>
      </c>
      <c r="P275">
        <v>3118.2143000000001</v>
      </c>
      <c r="Q275">
        <v>1500</v>
      </c>
      <c r="R275">
        <v>1301</v>
      </c>
      <c r="S275">
        <f t="shared" si="149"/>
        <v>3125.9571599999999</v>
      </c>
      <c r="T275" t="str">
        <f t="shared" si="229"/>
        <v>牛</v>
      </c>
      <c r="U275">
        <f t="shared" si="230"/>
        <v>3157.7388000000001</v>
      </c>
      <c r="V275">
        <f t="shared" si="231"/>
        <v>3118.2143000000001</v>
      </c>
      <c r="W275" s="40">
        <f t="shared" si="232"/>
        <v>1.2595703607538731E-2</v>
      </c>
      <c r="X275">
        <f t="shared" si="233"/>
        <v>1500</v>
      </c>
      <c r="Y275">
        <f t="shared" si="234"/>
        <v>1301</v>
      </c>
      <c r="Z275" s="25">
        <f t="shared" si="235"/>
        <v>1.2593660661344897E-2</v>
      </c>
      <c r="AA275" s="25">
        <f t="shared" si="236"/>
        <v>-2.7621383264149575E-3</v>
      </c>
      <c r="AB275" s="25">
        <f t="shared" si="237"/>
        <v>-9.8176333514598957E-5</v>
      </c>
      <c r="AC275" s="25">
        <f t="shared" si="238"/>
        <v>1.2497527274024348E-2</v>
      </c>
      <c r="AD275" s="25">
        <f t="shared" si="239"/>
        <v>6.1290342758343599E-3</v>
      </c>
      <c r="AE275" s="25">
        <f t="shared" si="240"/>
        <v>-6.4666693317045054E-3</v>
      </c>
      <c r="AF275" s="25">
        <f t="shared" si="241"/>
        <v>6.0308579423197567E-3</v>
      </c>
      <c r="AG275" s="25">
        <f t="shared" si="242"/>
        <v>3.2687196159048265E-3</v>
      </c>
      <c r="AH275" s="25">
        <f t="shared" si="243"/>
        <v>1.3397664239979412E-3</v>
      </c>
      <c r="AI275" s="25">
        <f t="shared" si="244"/>
        <v>5.5040792942325628E-4</v>
      </c>
      <c r="AJ275" s="25">
        <f t="shared" si="245"/>
        <v>-1.6148402024474639E-3</v>
      </c>
      <c r="AK275" s="25">
        <f t="shared" si="246"/>
        <v>-4.540274970759677E-3</v>
      </c>
      <c r="AL275" s="25">
        <f t="shared" si="247"/>
        <v>8.7670908036409298E-3</v>
      </c>
      <c r="AM275" s="25">
        <f t="shared" si="248"/>
        <v>1.2595703607538731E-2</v>
      </c>
      <c r="AN275" s="25">
        <f t="shared" si="249"/>
        <v>0</v>
      </c>
      <c r="AO275" s="40">
        <f t="shared" si="250"/>
        <v>0.52010178117048766</v>
      </c>
      <c r="AP275" s="40">
        <f t="shared" si="251"/>
        <v>0.83565249000362873</v>
      </c>
      <c r="AQ275" s="25">
        <f t="shared" si="252"/>
        <v>-1.5032047803583586E-4</v>
      </c>
      <c r="AR275" s="25">
        <f t="shared" si="272"/>
        <v>1.0571132913079427E-2</v>
      </c>
      <c r="AS275" s="25">
        <f t="shared" si="257"/>
        <v>6.0308579423197567E-3</v>
      </c>
      <c r="AT275" s="28">
        <f t="shared" si="258"/>
        <v>3.3042529988983283E-3</v>
      </c>
      <c r="AU275" s="28">
        <f t="shared" si="259"/>
        <v>0.99215676352642168</v>
      </c>
      <c r="AV275" s="40">
        <f t="shared" si="260"/>
        <v>0.99215676352642168</v>
      </c>
      <c r="AW275" s="25">
        <f t="shared" si="261"/>
        <v>6.0308579423197567E-3</v>
      </c>
      <c r="AX275" s="28">
        <f t="shared" si="262"/>
        <v>0.84003086693064521</v>
      </c>
      <c r="AY275" s="25">
        <f t="shared" si="263"/>
        <v>2.9095620261288855E-5</v>
      </c>
      <c r="AZ275" s="25">
        <f t="shared" si="264"/>
        <v>1.2497527274024348E-2</v>
      </c>
      <c r="BA275" s="25">
        <f t="shared" si="254"/>
        <v>1.0680705349298455E-2</v>
      </c>
      <c r="BB275" s="25">
        <f t="shared" si="270"/>
        <v>-1.0423274060419308E-2</v>
      </c>
      <c r="BC275" s="25">
        <f t="shared" si="255"/>
        <v>-1.6247667049969967E-3</v>
      </c>
      <c r="BD275" s="39">
        <f t="shared" si="266"/>
        <v>1</v>
      </c>
      <c r="BE275" t="str">
        <f t="shared" si="256"/>
        <v/>
      </c>
      <c r="BF275" t="str">
        <f t="shared" si="267"/>
        <v/>
      </c>
      <c r="BG275" t="str">
        <f t="shared" si="268"/>
        <v/>
      </c>
      <c r="BH275" t="str">
        <f t="shared" si="271"/>
        <v/>
      </c>
      <c r="BI275">
        <f t="shared" si="269"/>
        <v>1</v>
      </c>
      <c r="BJ275" s="25">
        <f t="shared" si="265"/>
        <v>1.0571132913079427E-2</v>
      </c>
    </row>
    <row r="276" spans="1:62">
      <c r="A276" s="1">
        <v>42912</v>
      </c>
      <c r="B276" s="41">
        <f t="shared" si="228"/>
        <v>1</v>
      </c>
      <c r="C276">
        <v>3157.0021999999999</v>
      </c>
      <c r="D276">
        <v>3160.0145000000002</v>
      </c>
      <c r="E276">
        <v>3168.1457</v>
      </c>
      <c r="F276" s="39">
        <v>3173.7134027777779</v>
      </c>
      <c r="G276">
        <v>3178.1451000000002</v>
      </c>
      <c r="H276">
        <v>3183.1039000000001</v>
      </c>
      <c r="I276">
        <v>3157.0021999999999</v>
      </c>
      <c r="J276">
        <v>1027</v>
      </c>
      <c r="K276">
        <v>930</v>
      </c>
      <c r="L276">
        <v>3178.1451000000002</v>
      </c>
      <c r="M276">
        <v>3181.5295000000001</v>
      </c>
      <c r="N276">
        <v>3186.0466000000001</v>
      </c>
      <c r="O276">
        <v>3187.7836000000002</v>
      </c>
      <c r="P276">
        <v>3174.3629000000001</v>
      </c>
      <c r="Q276">
        <v>1448</v>
      </c>
      <c r="R276">
        <v>1407</v>
      </c>
      <c r="S276">
        <f t="shared" si="149"/>
        <v>3130.6390799999999</v>
      </c>
      <c r="T276" t="str">
        <f t="shared" si="229"/>
        <v>牛</v>
      </c>
      <c r="U276">
        <f t="shared" si="230"/>
        <v>3187.7836000000002</v>
      </c>
      <c r="V276">
        <f t="shared" si="231"/>
        <v>3157.0021999999999</v>
      </c>
      <c r="W276" s="40">
        <f t="shared" si="232"/>
        <v>9.7029726360185094E-3</v>
      </c>
      <c r="X276">
        <f t="shared" si="233"/>
        <v>1448</v>
      </c>
      <c r="Y276">
        <f t="shared" si="234"/>
        <v>930</v>
      </c>
      <c r="Z276" s="25">
        <f t="shared" si="235"/>
        <v>9.7501990971055712E-3</v>
      </c>
      <c r="AA276" s="25">
        <f t="shared" si="236"/>
        <v>-1.3511906319012276E-4</v>
      </c>
      <c r="AB276" s="25">
        <f t="shared" si="237"/>
        <v>-5.4504120395325014E-4</v>
      </c>
      <c r="AC276" s="25">
        <f t="shared" si="238"/>
        <v>9.1579314320651573E-3</v>
      </c>
      <c r="AD276" s="25">
        <f t="shared" si="239"/>
        <v>9.7029726360185094E-3</v>
      </c>
      <c r="AE276" s="25">
        <f t="shared" si="240"/>
        <v>0</v>
      </c>
      <c r="AF276" s="25">
        <f t="shared" si="241"/>
        <v>9.1579314320651573E-3</v>
      </c>
      <c r="AG276" s="25">
        <f t="shared" si="242"/>
        <v>9.0228123688749599E-3</v>
      </c>
      <c r="AH276" s="25">
        <f t="shared" si="243"/>
        <v>9.5370975616494301E-4</v>
      </c>
      <c r="AI276" s="25">
        <f t="shared" si="244"/>
        <v>3.5235576165112887E-3</v>
      </c>
      <c r="AJ276" s="25">
        <f t="shared" si="245"/>
        <v>5.2794163065264139E-3</v>
      </c>
      <c r="AK276" s="25">
        <f t="shared" si="246"/>
        <v>6.6748182788407854E-3</v>
      </c>
      <c r="AL276" s="25">
        <f t="shared" si="247"/>
        <v>8.2338834889716037E-3</v>
      </c>
      <c r="AM276" s="25">
        <f t="shared" si="248"/>
        <v>4.2189282836052801E-3</v>
      </c>
      <c r="AN276" s="25">
        <f t="shared" si="249"/>
        <v>0</v>
      </c>
      <c r="AO276" s="40">
        <f t="shared" si="250"/>
        <v>0</v>
      </c>
      <c r="AP276" s="40">
        <f t="shared" si="251"/>
        <v>1.634376304992519E-2</v>
      </c>
      <c r="AQ276" s="25">
        <f t="shared" si="252"/>
        <v>1.064331284964715E-3</v>
      </c>
      <c r="AR276" s="25">
        <f t="shared" si="272"/>
        <v>2.4831131532242856E-3</v>
      </c>
      <c r="AS276" s="25">
        <f t="shared" si="257"/>
        <v>9.1579314320651573E-3</v>
      </c>
      <c r="AT276" s="28">
        <f t="shared" si="258"/>
        <v>0.81002003700908942</v>
      </c>
      <c r="AU276" s="28">
        <f t="shared" si="259"/>
        <v>0.87057306995908823</v>
      </c>
      <c r="AV276" s="40">
        <f t="shared" si="260"/>
        <v>0.94356981813692475</v>
      </c>
      <c r="AW276" s="25">
        <f t="shared" si="261"/>
        <v>9.1579314320651573E-3</v>
      </c>
      <c r="AX276" s="28">
        <f t="shared" si="262"/>
        <v>0.25669722624701491</v>
      </c>
      <c r="AY276" s="25">
        <f t="shared" si="263"/>
        <v>6.6748182788407854E-3</v>
      </c>
      <c r="AZ276" s="25">
        <f t="shared" si="264"/>
        <v>3.6738870796521302E-3</v>
      </c>
      <c r="BA276" s="25">
        <f t="shared" si="254"/>
        <v>0.99215676352642168</v>
      </c>
      <c r="BB276" s="25">
        <f t="shared" si="270"/>
        <v>1.0571132913079427E-2</v>
      </c>
      <c r="BC276" s="25">
        <f t="shared" si="255"/>
        <v>6.0308579423197567E-3</v>
      </c>
      <c r="BD276" s="39">
        <f t="shared" si="266"/>
        <v>0</v>
      </c>
      <c r="BE276" t="str">
        <f t="shared" si="256"/>
        <v/>
      </c>
      <c r="BF276" t="str">
        <f t="shared" si="267"/>
        <v/>
      </c>
      <c r="BG276" t="str">
        <f t="shared" si="268"/>
        <v/>
      </c>
      <c r="BH276" t="str">
        <f t="shared" si="271"/>
        <v/>
      </c>
      <c r="BI276" t="str">
        <f t="shared" si="269"/>
        <v/>
      </c>
      <c r="BJ276" s="25" t="str">
        <f t="shared" si="265"/>
        <v/>
      </c>
    </row>
    <row r="277" spans="1:62">
      <c r="A277" s="1">
        <v>42913</v>
      </c>
      <c r="B277" s="41">
        <f t="shared" si="228"/>
        <v>2</v>
      </c>
      <c r="C277">
        <v>3183.4198000000001</v>
      </c>
      <c r="D277">
        <v>3182.1174000000001</v>
      </c>
      <c r="E277">
        <v>3186.2570999999998</v>
      </c>
      <c r="F277" s="39">
        <v>3181.77</v>
      </c>
      <c r="G277">
        <v>3182.6601999999998</v>
      </c>
      <c r="H277">
        <v>3187.3409000000001</v>
      </c>
      <c r="I277">
        <v>3177.9681999999998</v>
      </c>
      <c r="J277">
        <v>1051</v>
      </c>
      <c r="K277">
        <v>944</v>
      </c>
      <c r="L277">
        <v>3182.6601999999998</v>
      </c>
      <c r="M277">
        <v>3176.4407999999999</v>
      </c>
      <c r="N277">
        <v>3191.5147000000002</v>
      </c>
      <c r="O277">
        <v>3193.4319</v>
      </c>
      <c r="P277">
        <v>3172.6689999999999</v>
      </c>
      <c r="Q277">
        <v>1438</v>
      </c>
      <c r="R277">
        <v>1329</v>
      </c>
      <c r="S277">
        <f t="shared" si="149"/>
        <v>3134.5477600000004</v>
      </c>
      <c r="T277" t="str">
        <f t="shared" si="229"/>
        <v>牛</v>
      </c>
      <c r="U277">
        <f t="shared" si="230"/>
        <v>3193.4319</v>
      </c>
      <c r="V277">
        <f t="shared" si="231"/>
        <v>3172.6689999999999</v>
      </c>
      <c r="W277" s="40">
        <f t="shared" si="232"/>
        <v>6.5229797474490089E-3</v>
      </c>
      <c r="X277">
        <f t="shared" si="233"/>
        <v>1438</v>
      </c>
      <c r="Y277">
        <f t="shared" si="234"/>
        <v>1329</v>
      </c>
      <c r="Z277" s="25">
        <f t="shared" si="235"/>
        <v>6.522199805379162E-3</v>
      </c>
      <c r="AA277" s="25">
        <f t="shared" si="236"/>
        <v>-8.2481011248298109E-4</v>
      </c>
      <c r="AB277" s="25">
        <f t="shared" si="237"/>
        <v>-6.0053753859710718E-4</v>
      </c>
      <c r="AC277" s="25">
        <f t="shared" si="238"/>
        <v>5.9224422088520658E-3</v>
      </c>
      <c r="AD277" s="25">
        <f t="shared" si="239"/>
        <v>3.1401414673057557E-3</v>
      </c>
      <c r="AE277" s="25">
        <f t="shared" si="240"/>
        <v>-3.3828382801432419E-3</v>
      </c>
      <c r="AF277" s="25">
        <f t="shared" si="241"/>
        <v>2.539603928708702E-3</v>
      </c>
      <c r="AG277" s="25">
        <f t="shared" si="242"/>
        <v>1.7147938162258188E-3</v>
      </c>
      <c r="AH277" s="25">
        <f t="shared" si="243"/>
        <v>-4.0920348974591713E-4</v>
      </c>
      <c r="AI277" s="25">
        <f t="shared" si="244"/>
        <v>8.908772712331839E-4</v>
      </c>
      <c r="AJ277" s="25">
        <f t="shared" si="245"/>
        <v>-5.1838204005935878E-4</v>
      </c>
      <c r="AK277" s="25">
        <f t="shared" si="246"/>
        <v>-2.3863979202432003E-4</v>
      </c>
      <c r="AL277" s="25">
        <f t="shared" si="247"/>
        <v>2.9449337421283183E-3</v>
      </c>
      <c r="AM277" s="25">
        <f t="shared" si="248"/>
        <v>6.5229797474490089E-3</v>
      </c>
      <c r="AN277" s="25">
        <f t="shared" si="249"/>
        <v>0</v>
      </c>
      <c r="AO277" s="40">
        <f t="shared" si="250"/>
        <v>0.5816466973230896</v>
      </c>
      <c r="AP277" s="40">
        <f t="shared" si="251"/>
        <v>0.86190745462887186</v>
      </c>
      <c r="AQ277" s="25">
        <f t="shared" si="252"/>
        <v>-1.9560632809722551E-3</v>
      </c>
      <c r="AR277" s="25">
        <f t="shared" si="272"/>
        <v>2.7782437207331413E-3</v>
      </c>
      <c r="AS277" s="25">
        <f t="shared" si="257"/>
        <v>2.539603928708702E-3</v>
      </c>
      <c r="AT277" s="28">
        <f t="shared" si="258"/>
        <v>0.5006028145571535</v>
      </c>
      <c r="AU277" s="28">
        <f t="shared" si="259"/>
        <v>0.90766222444842237</v>
      </c>
      <c r="AV277" s="40">
        <f t="shared" si="260"/>
        <v>0.90766222444842237</v>
      </c>
      <c r="AW277" s="25">
        <f t="shared" si="261"/>
        <v>2.539603928708702E-3</v>
      </c>
      <c r="AX277" s="28">
        <f t="shared" si="262"/>
        <v>0.42645776842350047</v>
      </c>
      <c r="AY277" s="25">
        <f t="shared" si="263"/>
        <v>1.4753261960865343E-3</v>
      </c>
      <c r="AZ277" s="25">
        <f t="shared" si="264"/>
        <v>5.9224422088520658E-3</v>
      </c>
      <c r="BA277" s="25">
        <f t="shared" si="254"/>
        <v>0.94356981813692475</v>
      </c>
      <c r="BB277" s="25">
        <f t="shared" si="270"/>
        <v>2.4831131532242856E-3</v>
      </c>
      <c r="BC277" s="25">
        <f t="shared" si="255"/>
        <v>9.1579314320651573E-3</v>
      </c>
      <c r="BD277" s="39">
        <f t="shared" si="266"/>
        <v>0</v>
      </c>
      <c r="BE277">
        <f t="shared" si="256"/>
        <v>0</v>
      </c>
      <c r="BF277">
        <f t="shared" si="267"/>
        <v>0</v>
      </c>
      <c r="BG277" t="str">
        <f t="shared" si="268"/>
        <v/>
      </c>
      <c r="BH277" t="str">
        <f t="shared" si="271"/>
        <v/>
      </c>
      <c r="BI277" t="str">
        <f t="shared" si="269"/>
        <v/>
      </c>
      <c r="BJ277" s="25" t="str">
        <f t="shared" si="265"/>
        <v/>
      </c>
    </row>
    <row r="278" spans="1:62">
      <c r="A278" s="1">
        <v>42914</v>
      </c>
      <c r="B278" s="41">
        <f t="shared" si="228"/>
        <v>3</v>
      </c>
      <c r="C278">
        <v>3183.6334000000002</v>
      </c>
      <c r="D278">
        <v>3179.0095000000001</v>
      </c>
      <c r="E278">
        <v>3177.2953000000002</v>
      </c>
      <c r="F278" s="39">
        <v>3180.6998032407409</v>
      </c>
      <c r="G278">
        <v>3192.8171000000002</v>
      </c>
      <c r="H278">
        <v>3192.8171000000002</v>
      </c>
      <c r="I278">
        <v>3174.2689999999998</v>
      </c>
      <c r="J278">
        <v>1130</v>
      </c>
      <c r="K278">
        <v>1024</v>
      </c>
      <c r="L278">
        <v>3192.8171000000002</v>
      </c>
      <c r="M278">
        <v>3189.2024999999999</v>
      </c>
      <c r="N278">
        <v>3173.9032999999999</v>
      </c>
      <c r="O278">
        <v>3193.4340000000002</v>
      </c>
      <c r="P278">
        <v>3171.1100999999999</v>
      </c>
      <c r="Q278">
        <v>1300</v>
      </c>
      <c r="R278">
        <v>1450</v>
      </c>
      <c r="S278">
        <f t="shared" si="149"/>
        <v>3138.6209950000002</v>
      </c>
      <c r="T278" t="str">
        <f t="shared" si="229"/>
        <v>牛</v>
      </c>
      <c r="U278">
        <f t="shared" si="230"/>
        <v>3193.4340000000002</v>
      </c>
      <c r="V278">
        <f t="shared" si="231"/>
        <v>3171.1100999999999</v>
      </c>
      <c r="W278" s="40">
        <f t="shared" si="232"/>
        <v>7.0151109644548239E-3</v>
      </c>
      <c r="X278">
        <f t="shared" si="233"/>
        <v>1300</v>
      </c>
      <c r="Y278">
        <f t="shared" si="234"/>
        <v>1450</v>
      </c>
      <c r="Z278" s="25">
        <f t="shared" si="235"/>
        <v>7.0120824841202883E-3</v>
      </c>
      <c r="AA278" s="25">
        <f t="shared" si="236"/>
        <v>-2.4725085257427263E-3</v>
      </c>
      <c r="AB278" s="25">
        <f t="shared" si="237"/>
        <v>-6.1346714746234616E-3</v>
      </c>
      <c r="AC278" s="25">
        <f t="shared" si="238"/>
        <v>8.8043948983142402E-4</v>
      </c>
      <c r="AD278" s="25">
        <f t="shared" si="239"/>
        <v>3.0737036638675873E-3</v>
      </c>
      <c r="AE278" s="25">
        <f t="shared" si="240"/>
        <v>-3.9414073005872175E-3</v>
      </c>
      <c r="AF278" s="25">
        <f t="shared" si="241"/>
        <v>-3.0609678107557858E-3</v>
      </c>
      <c r="AG278" s="25">
        <f t="shared" si="242"/>
        <v>-5.533476336498493E-3</v>
      </c>
      <c r="AH278" s="25">
        <f t="shared" si="243"/>
        <v>-1.4534528769510812E-3</v>
      </c>
      <c r="AI278" s="25">
        <f t="shared" si="244"/>
        <v>-1.9928228711520927E-3</v>
      </c>
      <c r="AJ278" s="25">
        <f t="shared" si="245"/>
        <v>-9.2188666851420386E-4</v>
      </c>
      <c r="AK278" s="25">
        <f t="shared" si="246"/>
        <v>2.8805073763247093E-3</v>
      </c>
      <c r="AL278" s="25">
        <f t="shared" si="247"/>
        <v>5.8262609228411219E-3</v>
      </c>
      <c r="AM278" s="25">
        <f t="shared" si="248"/>
        <v>7.0151109644548239E-3</v>
      </c>
      <c r="AN278" s="25">
        <f t="shared" si="249"/>
        <v>0</v>
      </c>
      <c r="AO278" s="40">
        <f t="shared" si="250"/>
        <v>0.50487111887471869</v>
      </c>
      <c r="AP278" s="40">
        <f t="shared" si="251"/>
        <v>0.92978256533014148</v>
      </c>
      <c r="AQ278" s="25">
        <f t="shared" si="252"/>
        <v>-1.1327449970522842E-3</v>
      </c>
      <c r="AR278" s="25">
        <f t="shared" si="272"/>
        <v>-5.9414751870804439E-3</v>
      </c>
      <c r="AS278" s="25">
        <f t="shared" si="257"/>
        <v>-3.0609678107557858E-3</v>
      </c>
      <c r="AT278" s="28">
        <f t="shared" si="258"/>
        <v>1</v>
      </c>
      <c r="AU278" s="28">
        <f t="shared" si="259"/>
        <v>0.12512150654679646</v>
      </c>
      <c r="AV278" s="40">
        <f t="shared" si="260"/>
        <v>0.12512150654679646</v>
      </c>
      <c r="AW278" s="25">
        <f t="shared" si="261"/>
        <v>-3.0609678107557858E-3</v>
      </c>
      <c r="AX278" s="28">
        <f t="shared" si="262"/>
        <v>-0.84724443309636721</v>
      </c>
      <c r="AY278" s="25">
        <f t="shared" si="263"/>
        <v>5.8262609228411219E-3</v>
      </c>
      <c r="AZ278" s="25">
        <f t="shared" si="264"/>
        <v>8.8043948983142402E-4</v>
      </c>
      <c r="BA278" s="25">
        <f t="shared" si="254"/>
        <v>0.90766222444842237</v>
      </c>
      <c r="BB278" s="25">
        <f t="shared" si="270"/>
        <v>2.7782437207331413E-3</v>
      </c>
      <c r="BC278" s="25">
        <f t="shared" si="255"/>
        <v>2.539603928708702E-3</v>
      </c>
      <c r="BD278" s="39">
        <f t="shared" si="266"/>
        <v>0</v>
      </c>
      <c r="BE278" t="str">
        <f t="shared" si="256"/>
        <v/>
      </c>
      <c r="BF278" t="str">
        <f t="shared" si="267"/>
        <v/>
      </c>
      <c r="BG278">
        <f t="shared" si="268"/>
        <v>0</v>
      </c>
      <c r="BH278" t="str">
        <f t="shared" si="271"/>
        <v/>
      </c>
      <c r="BI278" t="str">
        <f t="shared" si="269"/>
        <v/>
      </c>
      <c r="BJ278" s="25" t="str">
        <f t="shared" si="265"/>
        <v/>
      </c>
    </row>
    <row r="279" spans="1:62">
      <c r="A279" s="1">
        <v>42915</v>
      </c>
      <c r="B279" s="41">
        <f t="shared" si="228"/>
        <v>4</v>
      </c>
      <c r="C279">
        <v>3174.9811</v>
      </c>
      <c r="D279">
        <v>3178.4344000000001</v>
      </c>
      <c r="E279">
        <v>3178.7474000000002</v>
      </c>
      <c r="F279" s="39">
        <v>3174.9404976851852</v>
      </c>
      <c r="G279">
        <v>3183.2055</v>
      </c>
      <c r="H279">
        <v>3187.5621999999998</v>
      </c>
      <c r="I279">
        <v>3174.3901000000001</v>
      </c>
      <c r="J279">
        <v>953</v>
      </c>
      <c r="K279">
        <v>942</v>
      </c>
      <c r="L279">
        <v>3183.2055</v>
      </c>
      <c r="M279">
        <v>3180.4969000000001</v>
      </c>
      <c r="N279">
        <v>3187.8987000000002</v>
      </c>
      <c r="O279">
        <v>3188.6649000000002</v>
      </c>
      <c r="P279">
        <v>3176.8270000000002</v>
      </c>
      <c r="Q279">
        <v>1434</v>
      </c>
      <c r="R279">
        <v>1346</v>
      </c>
      <c r="S279">
        <f t="shared" si="149"/>
        <v>3141.4576600000005</v>
      </c>
      <c r="T279" t="str">
        <f t="shared" si="229"/>
        <v>牛</v>
      </c>
      <c r="U279">
        <f t="shared" si="230"/>
        <v>3188.6649000000002</v>
      </c>
      <c r="V279">
        <f t="shared" si="231"/>
        <v>3174.3901000000001</v>
      </c>
      <c r="W279" s="40">
        <f t="shared" si="232"/>
        <v>4.4867831403072149E-3</v>
      </c>
      <c r="X279">
        <f t="shared" si="233"/>
        <v>1434</v>
      </c>
      <c r="Y279">
        <f t="shared" si="234"/>
        <v>942</v>
      </c>
      <c r="Z279" s="25">
        <f t="shared" si="235"/>
        <v>4.4960267637499133E-3</v>
      </c>
      <c r="AA279" s="25">
        <f t="shared" si="236"/>
        <v>3.3952421951607249E-4</v>
      </c>
      <c r="AB279" s="25">
        <f t="shared" si="237"/>
        <v>-2.4031752892338435E-4</v>
      </c>
      <c r="AC279" s="25">
        <f t="shared" si="238"/>
        <v>4.2464656113837913E-3</v>
      </c>
      <c r="AD279" s="25">
        <f t="shared" si="239"/>
        <v>4.3006229732323363E-3</v>
      </c>
      <c r="AE279" s="25">
        <f t="shared" si="240"/>
        <v>-1.8616016707505211E-4</v>
      </c>
      <c r="AF279" s="25">
        <f t="shared" si="241"/>
        <v>4.0603054443087922E-3</v>
      </c>
      <c r="AG279" s="25">
        <f t="shared" si="242"/>
        <v>4.3998296638248311E-3</v>
      </c>
      <c r="AH279" s="25">
        <f t="shared" si="243"/>
        <v>1.0870689442770867E-3</v>
      </c>
      <c r="AI279" s="25">
        <f t="shared" si="244"/>
        <v>1.1855402512492865E-3</v>
      </c>
      <c r="AJ279" s="25">
        <f t="shared" si="245"/>
        <v>-1.2788288545229314E-5</v>
      </c>
      <c r="AK279" s="25">
        <f t="shared" si="246"/>
        <v>2.5870283791179869E-3</v>
      </c>
      <c r="AL279" s="25">
        <f t="shared" si="247"/>
        <v>4.1409046156876614E-3</v>
      </c>
      <c r="AM279" s="25">
        <f t="shared" si="248"/>
        <v>3.7194026268665709E-3</v>
      </c>
      <c r="AN279" s="25">
        <f t="shared" si="249"/>
        <v>0</v>
      </c>
      <c r="AO279" s="40">
        <f t="shared" si="250"/>
        <v>4.4867560981157496E-2</v>
      </c>
      <c r="AP279" s="40">
        <f t="shared" si="251"/>
        <v>-3.6956901329335386E-2</v>
      </c>
      <c r="AQ279" s="25">
        <f t="shared" si="252"/>
        <v>-8.5126550341710718E-4</v>
      </c>
      <c r="AR279" s="25">
        <f t="shared" si="272"/>
        <v>1.4732770651907851E-3</v>
      </c>
      <c r="AS279" s="25">
        <f t="shared" si="257"/>
        <v>4.0603054443087922E-3</v>
      </c>
      <c r="AT279" s="28">
        <f t="shared" si="258"/>
        <v>0.66924787998877222</v>
      </c>
      <c r="AU279" s="28">
        <f t="shared" si="259"/>
        <v>0.93527568234230507</v>
      </c>
      <c r="AV279" s="40">
        <f t="shared" si="260"/>
        <v>0.94632499229411138</v>
      </c>
      <c r="AW279" s="25">
        <f t="shared" si="261"/>
        <v>4.0603054443087922E-3</v>
      </c>
      <c r="AX279" s="28">
        <f t="shared" si="262"/>
        <v>0.32877518424076796</v>
      </c>
      <c r="AY279" s="25">
        <f t="shared" si="263"/>
        <v>2.7731885461929327E-3</v>
      </c>
      <c r="AZ279" s="25">
        <f t="shared" si="264"/>
        <v>3.4790850979431937E-3</v>
      </c>
      <c r="BA279" s="25">
        <f t="shared" si="254"/>
        <v>0.12512150654679646</v>
      </c>
      <c r="BB279" s="25">
        <f t="shared" si="270"/>
        <v>-5.9414751870804439E-3</v>
      </c>
      <c r="BC279" s="25">
        <f t="shared" si="255"/>
        <v>-3.0609678107557858E-3</v>
      </c>
      <c r="BD279" s="39">
        <f t="shared" si="266"/>
        <v>1</v>
      </c>
      <c r="BE279" t="str">
        <f t="shared" si="256"/>
        <v/>
      </c>
      <c r="BF279" t="str">
        <f t="shared" si="267"/>
        <v/>
      </c>
      <c r="BG279" t="str">
        <f t="shared" si="268"/>
        <v/>
      </c>
      <c r="BH279">
        <f t="shared" si="271"/>
        <v>0</v>
      </c>
      <c r="BI279" t="str">
        <f t="shared" si="269"/>
        <v/>
      </c>
      <c r="BJ279" s="25" t="str">
        <f t="shared" si="265"/>
        <v/>
      </c>
    </row>
    <row r="280" spans="1:62">
      <c r="A280" s="1">
        <v>42916</v>
      </c>
      <c r="B280" s="41">
        <f t="shared" si="228"/>
        <v>5</v>
      </c>
      <c r="C280">
        <v>3176.9481000000001</v>
      </c>
      <c r="D280">
        <v>3174.4868000000001</v>
      </c>
      <c r="E280">
        <v>3175.0974000000001</v>
      </c>
      <c r="F280" s="39">
        <v>3180.7406944444447</v>
      </c>
      <c r="G280">
        <v>3182.4101000000001</v>
      </c>
      <c r="H280">
        <v>3183.1370000000002</v>
      </c>
      <c r="I280">
        <v>3171.6046999999999</v>
      </c>
      <c r="J280">
        <v>942</v>
      </c>
      <c r="K280">
        <v>1059</v>
      </c>
      <c r="L280">
        <v>3182.4101000000001</v>
      </c>
      <c r="M280">
        <v>3181.5511000000001</v>
      </c>
      <c r="N280">
        <v>3191.0639999999999</v>
      </c>
      <c r="O280">
        <v>3193.0587</v>
      </c>
      <c r="P280">
        <v>3180.3042999999998</v>
      </c>
      <c r="Q280">
        <v>1445</v>
      </c>
      <c r="R280">
        <v>1313</v>
      </c>
      <c r="S280">
        <f t="shared" si="149"/>
        <v>3145.7676799999999</v>
      </c>
      <c r="T280" t="str">
        <f t="shared" si="229"/>
        <v>牛</v>
      </c>
      <c r="U280">
        <f t="shared" si="230"/>
        <v>3193.0587</v>
      </c>
      <c r="V280">
        <f t="shared" si="231"/>
        <v>3171.6046999999999</v>
      </c>
      <c r="W280" s="40">
        <f t="shared" si="232"/>
        <v>6.7416232116972903E-3</v>
      </c>
      <c r="X280">
        <f t="shared" si="233"/>
        <v>1445</v>
      </c>
      <c r="Y280">
        <f t="shared" si="234"/>
        <v>1059</v>
      </c>
      <c r="Z280" s="25">
        <f t="shared" si="235"/>
        <v>6.7530218702660516E-3</v>
      </c>
      <c r="AA280" s="25">
        <f t="shared" si="236"/>
        <v>-3.4409660275925283E-3</v>
      </c>
      <c r="AB280" s="25">
        <f t="shared" si="237"/>
        <v>-6.2489402495661357E-4</v>
      </c>
      <c r="AC280" s="25">
        <f t="shared" si="238"/>
        <v>6.1167291867406824E-3</v>
      </c>
      <c r="AD280" s="25">
        <f t="shared" si="239"/>
        <v>5.05827854083716E-3</v>
      </c>
      <c r="AE280" s="25">
        <f t="shared" si="240"/>
        <v>-1.6833446708600717E-3</v>
      </c>
      <c r="AF280" s="25">
        <f t="shared" si="241"/>
        <v>4.4333845158807395E-3</v>
      </c>
      <c r="AG280" s="25">
        <f t="shared" si="242"/>
        <v>9.9241848828805117E-4</v>
      </c>
      <c r="AH280" s="25">
        <f t="shared" si="243"/>
        <v>-7.7503750316489973E-4</v>
      </c>
      <c r="AI280" s="25">
        <f t="shared" si="244"/>
        <v>-5.8270994827327126E-4</v>
      </c>
      <c r="AJ280" s="25">
        <f t="shared" si="245"/>
        <v>1.1930734633099046E-3</v>
      </c>
      <c r="AK280" s="25">
        <f t="shared" si="246"/>
        <v>1.7177838301662078E-3</v>
      </c>
      <c r="AL280" s="25">
        <f t="shared" si="247"/>
        <v>3.6295142129658896E-3</v>
      </c>
      <c r="AM280" s="25">
        <f t="shared" si="248"/>
        <v>4.0024134907710633E-3</v>
      </c>
      <c r="AN280" s="25">
        <f t="shared" si="249"/>
        <v>0</v>
      </c>
      <c r="AO280" s="40">
        <f t="shared" si="250"/>
        <v>0.46334209134344928</v>
      </c>
      <c r="AP280" s="40">
        <f t="shared" si="251"/>
        <v>1.4129011558838993</v>
      </c>
      <c r="AQ280" s="25">
        <f t="shared" si="252"/>
        <v>-2.6995765002989984E-4</v>
      </c>
      <c r="AR280" s="25">
        <f t="shared" si="272"/>
        <v>2.7156006857145341E-3</v>
      </c>
      <c r="AS280" s="25">
        <f t="shared" si="257"/>
        <v>4.4333845158807395E-3</v>
      </c>
      <c r="AT280" s="28">
        <f t="shared" si="258"/>
        <v>0.93696834109413607</v>
      </c>
      <c r="AU280" s="28">
        <f t="shared" si="259"/>
        <v>0.84360691212443129</v>
      </c>
      <c r="AV280" s="40">
        <f t="shared" si="260"/>
        <v>0.90702433112705427</v>
      </c>
      <c r="AW280" s="25">
        <f t="shared" si="261"/>
        <v>4.4333845158807395E-3</v>
      </c>
      <c r="AX280" s="28">
        <f t="shared" si="262"/>
        <v>0.40337000093221415</v>
      </c>
      <c r="AY280" s="25">
        <f t="shared" si="263"/>
        <v>3.4011285010261921E-3</v>
      </c>
      <c r="AZ280" s="25">
        <f t="shared" si="264"/>
        <v>3.3775194658144762E-3</v>
      </c>
      <c r="BA280" s="25">
        <f t="shared" si="254"/>
        <v>0.94632499229411138</v>
      </c>
      <c r="BB280" s="25">
        <f t="shared" si="270"/>
        <v>1.4732770651907851E-3</v>
      </c>
      <c r="BC280" s="25">
        <f t="shared" si="255"/>
        <v>4.0603054443087922E-3</v>
      </c>
      <c r="BD280" s="39">
        <f t="shared" si="266"/>
        <v>0</v>
      </c>
      <c r="BE280" t="str">
        <f t="shared" si="256"/>
        <v/>
      </c>
      <c r="BF280" t="str">
        <f t="shared" si="267"/>
        <v/>
      </c>
      <c r="BG280" t="str">
        <f t="shared" si="268"/>
        <v/>
      </c>
      <c r="BH280" t="str">
        <f t="shared" si="271"/>
        <v/>
      </c>
      <c r="BI280">
        <f t="shared" si="269"/>
        <v>0</v>
      </c>
      <c r="BJ280" s="25" t="str">
        <f t="shared" si="265"/>
        <v/>
      </c>
    </row>
    <row r="281" spans="1:62">
      <c r="A281" s="1">
        <v>42919</v>
      </c>
      <c r="B281" s="41">
        <f t="shared" si="228"/>
        <v>1</v>
      </c>
      <c r="C281">
        <v>3191.9982</v>
      </c>
      <c r="D281">
        <v>3192.3135000000002</v>
      </c>
      <c r="E281">
        <v>3190.9346</v>
      </c>
      <c r="F281" s="39">
        <v>3187.5926967592591</v>
      </c>
      <c r="G281">
        <v>3193.72</v>
      </c>
      <c r="H281">
        <v>3193.7935000000002</v>
      </c>
      <c r="I281">
        <v>3177.0243999999998</v>
      </c>
      <c r="J281">
        <v>1129</v>
      </c>
      <c r="K281">
        <v>1019</v>
      </c>
      <c r="L281">
        <v>3193.72</v>
      </c>
      <c r="M281">
        <v>3191.0990999999999</v>
      </c>
      <c r="N281">
        <v>3194.7885000000001</v>
      </c>
      <c r="O281">
        <v>3196.2811999999999</v>
      </c>
      <c r="P281">
        <v>3188.3045000000002</v>
      </c>
      <c r="Q281">
        <v>1500</v>
      </c>
      <c r="R281">
        <v>1326</v>
      </c>
      <c r="S281">
        <f t="shared" si="149"/>
        <v>3150.0218050000003</v>
      </c>
      <c r="T281" t="str">
        <f t="shared" si="229"/>
        <v>牛</v>
      </c>
      <c r="U281">
        <f t="shared" si="230"/>
        <v>3196.2811999999999</v>
      </c>
      <c r="V281">
        <f t="shared" si="231"/>
        <v>3177.0243999999998</v>
      </c>
      <c r="W281" s="40">
        <f t="shared" si="232"/>
        <v>6.0429735554689496E-3</v>
      </c>
      <c r="X281">
        <f t="shared" si="233"/>
        <v>1500</v>
      </c>
      <c r="Y281">
        <f t="shared" si="234"/>
        <v>1019</v>
      </c>
      <c r="Z281" s="25">
        <f t="shared" si="235"/>
        <v>6.0328354821754327E-3</v>
      </c>
      <c r="AA281" s="25">
        <f t="shared" si="236"/>
        <v>2.9271217400021938E-4</v>
      </c>
      <c r="AB281" s="25">
        <f t="shared" si="237"/>
        <v>-4.6712055953396404E-4</v>
      </c>
      <c r="AC281" s="25">
        <f t="shared" si="238"/>
        <v>5.5758529959349769E-3</v>
      </c>
      <c r="AD281" s="25">
        <f t="shared" si="239"/>
        <v>1.3408933371744747E-3</v>
      </c>
      <c r="AE281" s="25">
        <f t="shared" si="240"/>
        <v>-4.7020802182945317E-3</v>
      </c>
      <c r="AF281" s="25">
        <f t="shared" si="241"/>
        <v>8.7377277764039119E-4</v>
      </c>
      <c r="AG281" s="25">
        <f t="shared" si="242"/>
        <v>1.1664849516407783E-3</v>
      </c>
      <c r="AH281" s="25">
        <f t="shared" si="243"/>
        <v>9.8773372940543001E-5</v>
      </c>
      <c r="AI281" s="25">
        <f t="shared" si="244"/>
        <v>-3.3326373413925116E-4</v>
      </c>
      <c r="AJ281" s="25">
        <f t="shared" si="245"/>
        <v>-1.381124279700041E-3</v>
      </c>
      <c r="AK281" s="25">
        <f t="shared" si="246"/>
        <v>5.392659017512514E-4</v>
      </c>
      <c r="AL281" s="25">
        <f t="shared" si="247"/>
        <v>5.2643597700376176E-3</v>
      </c>
      <c r="AM281" s="25">
        <f t="shared" si="248"/>
        <v>2.4987382189381453E-3</v>
      </c>
      <c r="AN281" s="25">
        <f t="shared" si="249"/>
        <v>0</v>
      </c>
      <c r="AO281" s="40">
        <f t="shared" si="250"/>
        <v>0.89293999081643149</v>
      </c>
      <c r="AP281" s="40">
        <f t="shared" si="251"/>
        <v>0.83723038207176892</v>
      </c>
      <c r="AQ281" s="25">
        <f t="shared" si="252"/>
        <v>-8.2097867023617308E-4</v>
      </c>
      <c r="AR281" s="25">
        <f t="shared" si="272"/>
        <v>3.3450687588922366E-4</v>
      </c>
      <c r="AS281" s="25">
        <f t="shared" si="257"/>
        <v>8.7377277764039119E-4</v>
      </c>
      <c r="AT281" s="28">
        <f t="shared" si="258"/>
        <v>0.99561693829720022</v>
      </c>
      <c r="AU281" s="28">
        <f t="shared" si="259"/>
        <v>0.81286747652540015</v>
      </c>
      <c r="AV281" s="40">
        <f t="shared" si="260"/>
        <v>0.92248452494704325</v>
      </c>
      <c r="AW281" s="25">
        <f t="shared" si="261"/>
        <v>8.7377277764039119E-4</v>
      </c>
      <c r="AX281" s="28">
        <f t="shared" si="262"/>
        <v>5.5486892941730023E-2</v>
      </c>
      <c r="AY281" s="25">
        <f t="shared" si="263"/>
        <v>5.2413461200457138E-3</v>
      </c>
      <c r="AZ281" s="25">
        <f t="shared" si="264"/>
        <v>2.0316176594041618E-3</v>
      </c>
      <c r="BA281" s="25">
        <f t="shared" si="254"/>
        <v>0.90702433112705427</v>
      </c>
      <c r="BB281" s="25">
        <f t="shared" si="270"/>
        <v>2.7156006857145341E-3</v>
      </c>
      <c r="BC281" s="25">
        <f t="shared" si="255"/>
        <v>4.4333845158807395E-3</v>
      </c>
      <c r="BD281" s="39">
        <f t="shared" si="266"/>
        <v>0</v>
      </c>
      <c r="BE281" t="str">
        <f t="shared" si="256"/>
        <v/>
      </c>
      <c r="BF281" t="str">
        <f t="shared" si="267"/>
        <v/>
      </c>
      <c r="BG281" t="str">
        <f t="shared" si="268"/>
        <v/>
      </c>
      <c r="BH281" t="str">
        <f t="shared" si="271"/>
        <v/>
      </c>
      <c r="BI281" t="str">
        <f t="shared" si="269"/>
        <v/>
      </c>
      <c r="BJ281" s="25" t="str">
        <f t="shared" si="265"/>
        <v/>
      </c>
    </row>
    <row r="282" spans="1:62">
      <c r="A282" s="1">
        <v>42920</v>
      </c>
      <c r="B282" s="41">
        <f t="shared" si="228"/>
        <v>2</v>
      </c>
      <c r="C282">
        <v>3192.8885</v>
      </c>
      <c r="D282">
        <v>3189.0183999999999</v>
      </c>
      <c r="E282">
        <v>3190.5129000000002</v>
      </c>
      <c r="F282" s="39">
        <v>3188.996099537037</v>
      </c>
      <c r="G282">
        <v>3180.0293000000001</v>
      </c>
      <c r="H282">
        <v>3192.9270999999999</v>
      </c>
      <c r="I282">
        <v>3178.2561999999998</v>
      </c>
      <c r="J282">
        <v>930</v>
      </c>
      <c r="K282">
        <v>1111</v>
      </c>
      <c r="L282">
        <v>3180.0293000000001</v>
      </c>
      <c r="M282">
        <v>3178.5331000000001</v>
      </c>
      <c r="N282">
        <v>3182.8038999999999</v>
      </c>
      <c r="O282">
        <v>3184.4837000000002</v>
      </c>
      <c r="P282">
        <v>3174.5423000000001</v>
      </c>
      <c r="Q282">
        <v>1432</v>
      </c>
      <c r="R282">
        <v>1306</v>
      </c>
      <c r="S282">
        <f t="shared" si="149"/>
        <v>3155.1849200000001</v>
      </c>
      <c r="T282" t="str">
        <f t="shared" si="229"/>
        <v>牛</v>
      </c>
      <c r="U282">
        <f t="shared" si="230"/>
        <v>3192.9270999999999</v>
      </c>
      <c r="V282">
        <f t="shared" si="231"/>
        <v>3174.5423000000001</v>
      </c>
      <c r="W282" s="40">
        <f t="shared" si="232"/>
        <v>5.774617806122386E-3</v>
      </c>
      <c r="X282">
        <f t="shared" si="233"/>
        <v>930</v>
      </c>
      <c r="Y282">
        <f t="shared" si="234"/>
        <v>1306</v>
      </c>
      <c r="Z282" s="25">
        <f t="shared" si="235"/>
        <v>5.758046358336601E-3</v>
      </c>
      <c r="AA282" s="25">
        <f t="shared" si="236"/>
        <v>-5.9489547014798718E-4</v>
      </c>
      <c r="AB282" s="25">
        <f t="shared" si="237"/>
        <v>-3.1755444221001614E-3</v>
      </c>
      <c r="AC282" s="25">
        <f t="shared" si="238"/>
        <v>2.5990733840220775E-3</v>
      </c>
      <c r="AD282" s="25">
        <f t="shared" si="239"/>
        <v>1.208929365277986E-5</v>
      </c>
      <c r="AE282" s="25">
        <f t="shared" si="240"/>
        <v>-5.7625285124695792E-3</v>
      </c>
      <c r="AF282" s="25">
        <f t="shared" si="241"/>
        <v>-3.1634551284474327E-3</v>
      </c>
      <c r="AG282" s="25">
        <f t="shared" si="242"/>
        <v>-3.7583505985954013E-3</v>
      </c>
      <c r="AH282" s="25">
        <f t="shared" si="243"/>
        <v>-1.212835140042495E-3</v>
      </c>
      <c r="AI282" s="25">
        <f t="shared" si="244"/>
        <v>-7.4430541362214479E-4</v>
      </c>
      <c r="AJ282" s="25">
        <f t="shared" si="245"/>
        <v>-1.2198280570277886E-3</v>
      </c>
      <c r="AK282" s="25">
        <f t="shared" si="246"/>
        <v>-4.0355823990049005E-3</v>
      </c>
      <c r="AL282" s="25">
        <f t="shared" si="247"/>
        <v>4.6054006735165107E-3</v>
      </c>
      <c r="AM282" s="25">
        <f t="shared" si="248"/>
        <v>3.1267078005895645E-3</v>
      </c>
      <c r="AN282" s="25">
        <f t="shared" si="249"/>
        <v>0</v>
      </c>
      <c r="AO282" s="40">
        <f t="shared" si="250"/>
        <v>0.99736894123742514</v>
      </c>
      <c r="AP282" s="40">
        <f t="shared" si="251"/>
        <v>1.1268770150434002</v>
      </c>
      <c r="AQ282" s="25">
        <f t="shared" si="252"/>
        <v>-4.7060952885008718E-4</v>
      </c>
      <c r="AR282" s="25">
        <f t="shared" si="272"/>
        <v>8.7212727055749621E-4</v>
      </c>
      <c r="AS282" s="25">
        <f t="shared" si="257"/>
        <v>-3.1634551284474327E-3</v>
      </c>
      <c r="AT282" s="28">
        <f t="shared" si="258"/>
        <v>0.12085829771863564</v>
      </c>
      <c r="AU282" s="28">
        <f t="shared" si="259"/>
        <v>0.83102983483208459</v>
      </c>
      <c r="AV282" s="40">
        <f t="shared" si="260"/>
        <v>0.44937121970322769</v>
      </c>
      <c r="AW282" s="25">
        <f t="shared" si="261"/>
        <v>-3.1634551284474327E-3</v>
      </c>
      <c r="AX282" s="28">
        <f t="shared" si="262"/>
        <v>0.15091814977588902</v>
      </c>
      <c r="AY282" s="25">
        <f t="shared" si="263"/>
        <v>5.5772898085882814E-4</v>
      </c>
      <c r="AZ282" s="25">
        <f t="shared" si="264"/>
        <v>2.5990733840220775E-3</v>
      </c>
      <c r="BA282" s="25">
        <f t="shared" si="254"/>
        <v>0.92248452494704325</v>
      </c>
      <c r="BB282" s="25">
        <f t="shared" si="270"/>
        <v>3.3450687588922366E-4</v>
      </c>
      <c r="BC282" s="25">
        <f t="shared" si="255"/>
        <v>8.7377277764039119E-4</v>
      </c>
      <c r="BD282" s="39">
        <f t="shared" si="266"/>
        <v>0</v>
      </c>
      <c r="BE282">
        <f t="shared" si="256"/>
        <v>0</v>
      </c>
      <c r="BF282">
        <f t="shared" si="267"/>
        <v>0</v>
      </c>
      <c r="BG282" t="str">
        <f t="shared" si="268"/>
        <v/>
      </c>
      <c r="BH282" t="str">
        <f t="shared" si="271"/>
        <v/>
      </c>
      <c r="BI282" t="str">
        <f t="shared" si="269"/>
        <v/>
      </c>
      <c r="BJ282" s="25" t="str">
        <f t="shared" si="265"/>
        <v/>
      </c>
    </row>
    <row r="283" spans="1:62">
      <c r="A283" s="1">
        <v>42921</v>
      </c>
      <c r="B283" s="41">
        <f t="shared" si="228"/>
        <v>3</v>
      </c>
      <c r="C283">
        <v>3179.2168999999999</v>
      </c>
      <c r="D283">
        <v>3179.0248000000001</v>
      </c>
      <c r="E283">
        <v>3181.5841</v>
      </c>
      <c r="F283" s="39">
        <v>3184.845300925926</v>
      </c>
      <c r="G283">
        <v>3190.3362000000002</v>
      </c>
      <c r="H283">
        <v>3194.3578000000002</v>
      </c>
      <c r="I283">
        <v>3174.7103000000002</v>
      </c>
      <c r="J283">
        <v>1111</v>
      </c>
      <c r="K283">
        <v>1021</v>
      </c>
      <c r="L283">
        <v>3190.3362000000002</v>
      </c>
      <c r="M283">
        <v>3192.0790000000002</v>
      </c>
      <c r="N283">
        <v>3207.0817000000002</v>
      </c>
      <c r="O283">
        <v>3207.1415999999999</v>
      </c>
      <c r="P283">
        <v>3189.6803</v>
      </c>
      <c r="Q283">
        <v>1442</v>
      </c>
      <c r="R283">
        <v>1330</v>
      </c>
      <c r="S283">
        <f t="shared" si="149"/>
        <v>3159.2085299999999</v>
      </c>
      <c r="T283" t="str">
        <f t="shared" si="229"/>
        <v>牛</v>
      </c>
      <c r="U283">
        <f t="shared" si="230"/>
        <v>3207.1415999999999</v>
      </c>
      <c r="V283">
        <f t="shared" si="231"/>
        <v>3174.7103000000002</v>
      </c>
      <c r="W283" s="40">
        <f t="shared" si="232"/>
        <v>1.0163689063519296E-2</v>
      </c>
      <c r="X283">
        <f t="shared" si="233"/>
        <v>1442</v>
      </c>
      <c r="Y283">
        <f t="shared" si="234"/>
        <v>1021</v>
      </c>
      <c r="Z283" s="25">
        <f t="shared" si="235"/>
        <v>1.0201034097421834E-2</v>
      </c>
      <c r="AA283" s="25">
        <f t="shared" si="236"/>
        <v>-1.1276292526697675E-3</v>
      </c>
      <c r="AB283" s="25">
        <f t="shared" si="237"/>
        <v>-1.867724187321605E-5</v>
      </c>
      <c r="AC283" s="25">
        <f t="shared" si="238"/>
        <v>1.0145011821646089E-2</v>
      </c>
      <c r="AD283" s="25">
        <f t="shared" si="239"/>
        <v>8.7451645466864684E-3</v>
      </c>
      <c r="AE283" s="25">
        <f t="shared" si="240"/>
        <v>-1.4185245168329018E-3</v>
      </c>
      <c r="AF283" s="25">
        <f t="shared" si="241"/>
        <v>8.7264873048131068E-3</v>
      </c>
      <c r="AG283" s="25">
        <f t="shared" si="242"/>
        <v>7.5988580521432827E-3</v>
      </c>
      <c r="AH283" s="25">
        <f t="shared" si="243"/>
        <v>-6.0425510423212572E-5</v>
      </c>
      <c r="AI283" s="25">
        <f t="shared" si="244"/>
        <v>7.4430880931023596E-4</v>
      </c>
      <c r="AJ283" s="25">
        <f t="shared" si="245"/>
        <v>1.7688081026498706E-3</v>
      </c>
      <c r="AK283" s="25">
        <f t="shared" si="246"/>
        <v>3.4913944889480514E-3</v>
      </c>
      <c r="AL283" s="25">
        <f t="shared" si="247"/>
        <v>6.1696819738599031E-3</v>
      </c>
      <c r="AM283" s="25">
        <f t="shared" si="248"/>
        <v>5.4593808119771173E-3</v>
      </c>
      <c r="AN283" s="25">
        <f t="shared" si="249"/>
        <v>0</v>
      </c>
      <c r="AO283" s="40">
        <f t="shared" si="250"/>
        <v>0.22937269372692196</v>
      </c>
      <c r="AP283" s="40">
        <f t="shared" si="251"/>
        <v>0.41194045043897093</v>
      </c>
      <c r="AQ283" s="25">
        <f t="shared" si="252"/>
        <v>5.4612556178312941E-4</v>
      </c>
      <c r="AR283" s="25">
        <f t="shared" si="272"/>
        <v>5.2350928158650658E-3</v>
      </c>
      <c r="AS283" s="25">
        <f t="shared" si="257"/>
        <v>8.7264873048131068E-3</v>
      </c>
      <c r="AT283" s="28">
        <f t="shared" si="258"/>
        <v>0.79531238071001265</v>
      </c>
      <c r="AU283" s="28">
        <f t="shared" si="259"/>
        <v>0.99656955667677993</v>
      </c>
      <c r="AV283" s="40">
        <f t="shared" si="260"/>
        <v>0.99815301884291585</v>
      </c>
      <c r="AW283" s="25">
        <f t="shared" si="261"/>
        <v>8.7264873048131068E-3</v>
      </c>
      <c r="AX283" s="28">
        <f t="shared" si="262"/>
        <v>0.51633761212162721</v>
      </c>
      <c r="AY283" s="25">
        <f t="shared" si="263"/>
        <v>4.9099190057810653E-3</v>
      </c>
      <c r="AZ283" s="25">
        <f t="shared" si="264"/>
        <v>5.4407035701039552E-3</v>
      </c>
      <c r="BA283" s="25">
        <f t="shared" si="254"/>
        <v>0.44937121970322769</v>
      </c>
      <c r="BB283" s="25">
        <f t="shared" si="270"/>
        <v>8.7212727055749621E-4</v>
      </c>
      <c r="BC283" s="25">
        <f t="shared" si="255"/>
        <v>-3.1634551284474327E-3</v>
      </c>
      <c r="BD283" s="39">
        <f t="shared" si="266"/>
        <v>0</v>
      </c>
      <c r="BE283" t="str">
        <f t="shared" si="256"/>
        <v/>
      </c>
      <c r="BF283" t="str">
        <f t="shared" si="267"/>
        <v/>
      </c>
      <c r="BG283">
        <f t="shared" si="268"/>
        <v>0.5</v>
      </c>
      <c r="BH283" t="str">
        <f t="shared" si="271"/>
        <v/>
      </c>
      <c r="BI283" t="str">
        <f t="shared" si="269"/>
        <v/>
      </c>
      <c r="BJ283" s="25">
        <f t="shared" si="265"/>
        <v>2.6175464079325329E-3</v>
      </c>
    </row>
    <row r="284" spans="1:62">
      <c r="A284" s="1">
        <v>42922</v>
      </c>
      <c r="B284" s="41">
        <f t="shared" si="228"/>
        <v>4</v>
      </c>
      <c r="C284">
        <v>3203.8631</v>
      </c>
      <c r="D284">
        <v>3203.5097999999998</v>
      </c>
      <c r="E284">
        <v>3203.6849999999999</v>
      </c>
      <c r="F284" s="39">
        <v>3206.6226041666669</v>
      </c>
      <c r="G284">
        <v>3197.1219999999998</v>
      </c>
      <c r="H284">
        <v>3210.6262000000002</v>
      </c>
      <c r="I284">
        <v>3197.1219999999998</v>
      </c>
      <c r="J284">
        <v>1112</v>
      </c>
      <c r="K284">
        <v>1130</v>
      </c>
      <c r="L284">
        <v>3197.1219999999998</v>
      </c>
      <c r="M284">
        <v>3192.7991000000002</v>
      </c>
      <c r="N284">
        <v>3212.5117</v>
      </c>
      <c r="O284">
        <v>3215.7393000000002</v>
      </c>
      <c r="P284">
        <v>3188.8622</v>
      </c>
      <c r="Q284">
        <v>1438</v>
      </c>
      <c r="R284">
        <v>1307</v>
      </c>
      <c r="S284">
        <f t="shared" si="149"/>
        <v>3162.5361899999998</v>
      </c>
      <c r="T284" t="str">
        <f t="shared" si="229"/>
        <v>牛</v>
      </c>
      <c r="U284">
        <f t="shared" si="230"/>
        <v>3215.7393000000002</v>
      </c>
      <c r="V284">
        <f t="shared" si="231"/>
        <v>3188.8622</v>
      </c>
      <c r="W284" s="40">
        <f t="shared" si="232"/>
        <v>8.3931085417127248E-3</v>
      </c>
      <c r="X284">
        <f t="shared" si="233"/>
        <v>1438</v>
      </c>
      <c r="Y284">
        <f t="shared" si="234"/>
        <v>1307</v>
      </c>
      <c r="Z284" s="25">
        <f t="shared" si="235"/>
        <v>8.3889664324296991E-3</v>
      </c>
      <c r="AA284" s="25">
        <f t="shared" si="236"/>
        <v>-1.0040954557643939E-3</v>
      </c>
      <c r="AB284" s="25">
        <f t="shared" si="237"/>
        <v>-1.0041923600142342E-3</v>
      </c>
      <c r="AC284" s="25">
        <f t="shared" si="238"/>
        <v>7.388916181698426E-3</v>
      </c>
      <c r="AD284" s="25">
        <f t="shared" si="239"/>
        <v>3.699984145013561E-3</v>
      </c>
      <c r="AE284" s="25">
        <f t="shared" si="240"/>
        <v>-4.6931243966990051E-3</v>
      </c>
      <c r="AF284" s="25">
        <f t="shared" si="241"/>
        <v>2.6957917849995197E-3</v>
      </c>
      <c r="AG284" s="25">
        <f t="shared" si="242"/>
        <v>1.6916963292349769E-3</v>
      </c>
      <c r="AH284" s="25">
        <f t="shared" si="243"/>
        <v>-1.1027920674267661E-4</v>
      </c>
      <c r="AI284" s="25">
        <f t="shared" si="244"/>
        <v>-5.5590686879461879E-5</v>
      </c>
      <c r="AJ284" s="25">
        <f t="shared" si="245"/>
        <v>8.6093455767953389E-4</v>
      </c>
      <c r="AK284" s="25">
        <f t="shared" si="246"/>
        <v>-2.1062703277251677E-3</v>
      </c>
      <c r="AL284" s="25">
        <f t="shared" si="247"/>
        <v>4.2149658730010389E-3</v>
      </c>
      <c r="AM284" s="25">
        <f t="shared" si="248"/>
        <v>8.3931085417127248E-3</v>
      </c>
      <c r="AN284" s="25">
        <f t="shared" si="249"/>
        <v>0</v>
      </c>
      <c r="AO284" s="40">
        <f t="shared" si="250"/>
        <v>0.49918543860428854</v>
      </c>
      <c r="AP284" s="40">
        <f t="shared" si="251"/>
        <v>0.73752610299018906</v>
      </c>
      <c r="AQ284" s="25">
        <f t="shared" si="252"/>
        <v>-1.3530372572198089E-3</v>
      </c>
      <c r="AR284" s="25">
        <f t="shared" si="272"/>
        <v>4.8020621127246085E-3</v>
      </c>
      <c r="AS284" s="25">
        <f t="shared" si="257"/>
        <v>2.6957917849995197E-3</v>
      </c>
      <c r="AT284" s="28">
        <f t="shared" si="258"/>
        <v>0</v>
      </c>
      <c r="AU284" s="28">
        <f t="shared" si="259"/>
        <v>0.87991263938445197</v>
      </c>
      <c r="AV284" s="40">
        <f t="shared" si="260"/>
        <v>0.87991263938445197</v>
      </c>
      <c r="AW284" s="25">
        <f t="shared" si="261"/>
        <v>2.6957917849995197E-3</v>
      </c>
      <c r="AX284" s="28">
        <f t="shared" si="262"/>
        <v>0.57259525767289199</v>
      </c>
      <c r="AY284" s="25">
        <f t="shared" si="263"/>
        <v>0</v>
      </c>
      <c r="AZ284" s="25">
        <f t="shared" si="264"/>
        <v>7.388916181698426E-3</v>
      </c>
      <c r="BA284" s="25">
        <f t="shared" si="254"/>
        <v>0.99815301884291585</v>
      </c>
      <c r="BB284" s="25">
        <f t="shared" si="270"/>
        <v>5.2350928158650658E-3</v>
      </c>
      <c r="BC284" s="25">
        <f t="shared" si="255"/>
        <v>8.7264873048131068E-3</v>
      </c>
      <c r="BD284" s="39">
        <f t="shared" si="266"/>
        <v>0</v>
      </c>
      <c r="BE284" t="str">
        <f t="shared" si="256"/>
        <v/>
      </c>
      <c r="BF284" t="str">
        <f t="shared" si="267"/>
        <v/>
      </c>
      <c r="BG284" t="str">
        <f t="shared" si="268"/>
        <v/>
      </c>
      <c r="BH284">
        <f t="shared" si="271"/>
        <v>-0.5</v>
      </c>
      <c r="BI284" t="str">
        <f t="shared" si="269"/>
        <v/>
      </c>
      <c r="BJ284" s="25">
        <f t="shared" si="265"/>
        <v>-2.4010310563623042E-3</v>
      </c>
    </row>
    <row r="285" spans="1:62">
      <c r="A285" s="1">
        <v>42923</v>
      </c>
      <c r="B285" s="41">
        <f t="shared" si="228"/>
        <v>5</v>
      </c>
      <c r="C285">
        <v>3202.6619000000001</v>
      </c>
      <c r="D285">
        <v>3203.0540000000001</v>
      </c>
      <c r="E285">
        <v>3204.4153000000001</v>
      </c>
      <c r="F285" s="39">
        <v>3204.8387037037037</v>
      </c>
      <c r="G285">
        <v>3205.2516999999998</v>
      </c>
      <c r="H285">
        <v>3206.3078999999998</v>
      </c>
      <c r="I285">
        <v>3195.4373000000001</v>
      </c>
      <c r="J285">
        <v>938</v>
      </c>
      <c r="K285">
        <v>1046</v>
      </c>
      <c r="L285">
        <v>3205.2516999999998</v>
      </c>
      <c r="M285">
        <v>3205.8191999999999</v>
      </c>
      <c r="N285">
        <v>3217.6127000000001</v>
      </c>
      <c r="O285">
        <v>3219.5232000000001</v>
      </c>
      <c r="P285">
        <v>3204.1257999999998</v>
      </c>
      <c r="Q285">
        <v>1432</v>
      </c>
      <c r="R285">
        <v>1309</v>
      </c>
      <c r="S285">
        <f t="shared" si="149"/>
        <v>3165.6151199999999</v>
      </c>
      <c r="T285" t="str">
        <f t="shared" si="229"/>
        <v>牛</v>
      </c>
      <c r="U285">
        <f t="shared" si="230"/>
        <v>3219.5232000000001</v>
      </c>
      <c r="V285">
        <f t="shared" si="231"/>
        <v>3195.4373000000001</v>
      </c>
      <c r="W285" s="40">
        <f t="shared" si="232"/>
        <v>7.5093254848538063E-3</v>
      </c>
      <c r="X285">
        <f t="shared" si="233"/>
        <v>1432</v>
      </c>
      <c r="Y285">
        <f t="shared" si="234"/>
        <v>1046</v>
      </c>
      <c r="Z285" s="25">
        <f t="shared" si="235"/>
        <v>7.520587796045545E-3</v>
      </c>
      <c r="AA285" s="25">
        <f t="shared" si="236"/>
        <v>-3.0707844726346649E-3</v>
      </c>
      <c r="AB285" s="25">
        <f t="shared" si="237"/>
        <v>-5.9358698830521729E-4</v>
      </c>
      <c r="AC285" s="25">
        <f t="shared" si="238"/>
        <v>6.9157384965486228E-3</v>
      </c>
      <c r="AD285" s="25">
        <f t="shared" si="239"/>
        <v>5.2509662926215955E-3</v>
      </c>
      <c r="AE285" s="25">
        <f t="shared" si="240"/>
        <v>-2.2583591922322758E-3</v>
      </c>
      <c r="AF285" s="25">
        <f t="shared" si="241"/>
        <v>4.657379304316419E-3</v>
      </c>
      <c r="AG285" s="25">
        <f t="shared" si="242"/>
        <v>1.5865948316816877E-3</v>
      </c>
      <c r="AH285" s="25">
        <f t="shared" si="243"/>
        <v>1.2242191399402003E-4</v>
      </c>
      <c r="AI285" s="25">
        <f t="shared" si="244"/>
        <v>5.4733226681667269E-4</v>
      </c>
      <c r="AJ285" s="25">
        <f t="shared" si="245"/>
        <v>6.7945488329422847E-4</v>
      </c>
      <c r="AK285" s="25">
        <f t="shared" si="246"/>
        <v>8.0831306496018562E-4</v>
      </c>
      <c r="AL285" s="25">
        <f t="shared" si="247"/>
        <v>3.3961396802368276E-3</v>
      </c>
      <c r="AM285" s="25">
        <f t="shared" si="248"/>
        <v>4.7939822019903936E-3</v>
      </c>
      <c r="AN285" s="25">
        <f t="shared" si="249"/>
        <v>0</v>
      </c>
      <c r="AO285" s="40">
        <f t="shared" si="250"/>
        <v>0.66459993008667251</v>
      </c>
      <c r="AP285" s="40">
        <f t="shared" si="251"/>
        <v>1.5706952698103487</v>
      </c>
      <c r="AQ285" s="25">
        <f t="shared" si="252"/>
        <v>1.7703750600616281E-4</v>
      </c>
      <c r="AR285" s="25">
        <f t="shared" si="272"/>
        <v>3.8490662393562197E-3</v>
      </c>
      <c r="AS285" s="25">
        <f t="shared" si="257"/>
        <v>4.657379304316419E-3</v>
      </c>
      <c r="AT285" s="28">
        <f t="shared" si="258"/>
        <v>0.90283884974150319</v>
      </c>
      <c r="AU285" s="28">
        <f t="shared" si="259"/>
        <v>0.87592060997311749</v>
      </c>
      <c r="AV285" s="40">
        <f t="shared" si="260"/>
        <v>0.92067973378615897</v>
      </c>
      <c r="AW285" s="25">
        <f t="shared" si="261"/>
        <v>4.657379304316419E-3</v>
      </c>
      <c r="AX285" s="28">
        <f t="shared" si="262"/>
        <v>0.51320482107790499</v>
      </c>
      <c r="AY285" s="25">
        <f t="shared" si="263"/>
        <v>3.0666722571924612E-3</v>
      </c>
      <c r="AZ285" s="25">
        <f t="shared" si="264"/>
        <v>4.2003952136850714E-3</v>
      </c>
      <c r="BA285" s="25">
        <f t="shared" si="254"/>
        <v>0.87991263938445197</v>
      </c>
      <c r="BB285" s="25">
        <f t="shared" si="270"/>
        <v>4.8020621127246085E-3</v>
      </c>
      <c r="BC285" s="25">
        <f t="shared" si="255"/>
        <v>2.6957917849995197E-3</v>
      </c>
      <c r="BD285" s="39">
        <f t="shared" si="266"/>
        <v>0</v>
      </c>
      <c r="BE285" t="str">
        <f t="shared" si="256"/>
        <v/>
      </c>
      <c r="BF285" t="str">
        <f t="shared" si="267"/>
        <v/>
      </c>
      <c r="BG285" t="str">
        <f t="shared" si="268"/>
        <v/>
      </c>
      <c r="BH285" t="str">
        <f t="shared" si="271"/>
        <v/>
      </c>
      <c r="BI285">
        <f t="shared" si="269"/>
        <v>0.5</v>
      </c>
      <c r="BJ285" s="25">
        <f t="shared" si="265"/>
        <v>1.9245331196781098E-3</v>
      </c>
    </row>
    <row r="286" spans="1:62">
      <c r="A286" s="1">
        <v>42926</v>
      </c>
      <c r="B286" s="41">
        <f t="shared" si="228"/>
        <v>1</v>
      </c>
      <c r="C286">
        <v>3208.4627</v>
      </c>
      <c r="D286">
        <v>3205.837</v>
      </c>
      <c r="E286">
        <v>3204.9295000000002</v>
      </c>
      <c r="F286" s="39">
        <v>3207.9198032407407</v>
      </c>
      <c r="G286">
        <v>3211.3110000000001</v>
      </c>
      <c r="H286">
        <v>3221.6662000000001</v>
      </c>
      <c r="I286">
        <v>3203.2089000000001</v>
      </c>
      <c r="J286">
        <v>1012</v>
      </c>
      <c r="K286">
        <v>938</v>
      </c>
      <c r="L286">
        <v>3211.3110000000001</v>
      </c>
      <c r="M286">
        <v>3211.2651999999998</v>
      </c>
      <c r="N286">
        <v>3211.8515000000002</v>
      </c>
      <c r="O286">
        <v>3222.6945999999998</v>
      </c>
      <c r="P286">
        <v>3208.2752</v>
      </c>
      <c r="Q286">
        <v>1419</v>
      </c>
      <c r="R286">
        <v>1447</v>
      </c>
      <c r="S286">
        <f t="shared" si="149"/>
        <v>3168.55845</v>
      </c>
      <c r="T286" t="str">
        <f t="shared" si="229"/>
        <v>牛</v>
      </c>
      <c r="U286">
        <f t="shared" si="230"/>
        <v>3222.6945999999998</v>
      </c>
      <c r="V286">
        <f t="shared" si="231"/>
        <v>3203.2089000000001</v>
      </c>
      <c r="W286" s="40">
        <f t="shared" si="232"/>
        <v>6.0647532990917956E-3</v>
      </c>
      <c r="X286">
        <f t="shared" si="233"/>
        <v>1419</v>
      </c>
      <c r="Y286">
        <f t="shared" si="234"/>
        <v>938</v>
      </c>
      <c r="Z286" s="25">
        <f t="shared" si="235"/>
        <v>6.0732200502127461E-3</v>
      </c>
      <c r="AA286" s="25">
        <f t="shared" si="236"/>
        <v>-2.847774298986811E-3</v>
      </c>
      <c r="AB286" s="25">
        <f t="shared" si="237"/>
        <v>-3.3702797664940435E-3</v>
      </c>
      <c r="AC286" s="25">
        <f t="shared" si="238"/>
        <v>2.6944735325976827E-3</v>
      </c>
      <c r="AD286" s="25">
        <f t="shared" si="239"/>
        <v>4.4259291347774352E-3</v>
      </c>
      <c r="AE286" s="25">
        <f t="shared" si="240"/>
        <v>-1.6388241643142734E-3</v>
      </c>
      <c r="AF286" s="25">
        <f t="shared" si="241"/>
        <v>1.0556493682833412E-3</v>
      </c>
      <c r="AG286" s="25">
        <f t="shared" si="242"/>
        <v>-1.7921249307034366E-3</v>
      </c>
      <c r="AH286" s="25">
        <f t="shared" si="243"/>
        <v>-8.1870204682244873E-4</v>
      </c>
      <c r="AI286" s="25">
        <f t="shared" si="244"/>
        <v>-1.1018195199239045E-3</v>
      </c>
      <c r="AJ286" s="25">
        <f t="shared" si="245"/>
        <v>-1.6922206875308432E-4</v>
      </c>
      <c r="AK286" s="25">
        <f t="shared" si="246"/>
        <v>8.8735220897096661E-4</v>
      </c>
      <c r="AL286" s="25">
        <f t="shared" si="247"/>
        <v>5.7455905331802778E-3</v>
      </c>
      <c r="AM286" s="25">
        <f t="shared" si="248"/>
        <v>4.4843700444655941E-3</v>
      </c>
      <c r="AN286" s="25">
        <f t="shared" si="249"/>
        <v>0</v>
      </c>
      <c r="AO286" s="40">
        <f t="shared" si="250"/>
        <v>0.28464618335292519</v>
      </c>
      <c r="AP286" s="40">
        <f t="shared" si="251"/>
        <v>0.78038499672216532</v>
      </c>
      <c r="AQ286" s="25">
        <f t="shared" si="252"/>
        <v>-1.4262189680601724E-5</v>
      </c>
      <c r="AR286" s="25">
        <f t="shared" si="272"/>
        <v>1.6829715931242147E-4</v>
      </c>
      <c r="AS286" s="25">
        <f t="shared" si="257"/>
        <v>1.0556493682833412E-3</v>
      </c>
      <c r="AT286" s="28">
        <f t="shared" si="258"/>
        <v>0.43896452893977178</v>
      </c>
      <c r="AU286" s="28">
        <f t="shared" si="259"/>
        <v>0.24802002857263347</v>
      </c>
      <c r="AV286" s="40">
        <f t="shared" si="260"/>
        <v>0.44353551578851425</v>
      </c>
      <c r="AW286" s="25">
        <f t="shared" si="261"/>
        <v>1.0556493682833412E-3</v>
      </c>
      <c r="AX286" s="28">
        <f t="shared" si="262"/>
        <v>2.7738290130714993E-2</v>
      </c>
      <c r="AY286" s="25">
        <f t="shared" si="263"/>
        <v>2.5261763732852922E-3</v>
      </c>
      <c r="AZ286" s="25">
        <f t="shared" si="264"/>
        <v>1.1140902779715072E-3</v>
      </c>
      <c r="BA286" s="25">
        <f t="shared" si="254"/>
        <v>0.92067973378615897</v>
      </c>
      <c r="BB286" s="25">
        <f t="shared" si="270"/>
        <v>3.8490662393562197E-3</v>
      </c>
      <c r="BC286" s="25">
        <f t="shared" si="255"/>
        <v>4.657379304316419E-3</v>
      </c>
      <c r="BD286" s="39">
        <f t="shared" si="266"/>
        <v>0</v>
      </c>
      <c r="BE286" t="str">
        <f t="shared" si="256"/>
        <v/>
      </c>
      <c r="BF286" t="str">
        <f t="shared" si="267"/>
        <v/>
      </c>
      <c r="BG286" t="str">
        <f t="shared" si="268"/>
        <v/>
      </c>
      <c r="BH286" t="str">
        <f t="shared" si="271"/>
        <v/>
      </c>
      <c r="BI286" t="str">
        <f t="shared" si="269"/>
        <v/>
      </c>
      <c r="BJ286" s="25" t="str">
        <f t="shared" si="265"/>
        <v/>
      </c>
    </row>
    <row r="287" spans="1:62">
      <c r="A287" s="1">
        <v>42927</v>
      </c>
      <c r="B287" s="41">
        <f t="shared" si="228"/>
        <v>2</v>
      </c>
      <c r="C287">
        <v>3201.5169000000001</v>
      </c>
      <c r="D287">
        <v>3200.5216999999998</v>
      </c>
      <c r="E287">
        <v>3205.7240000000002</v>
      </c>
      <c r="F287" s="39">
        <v>3207.6684027777778</v>
      </c>
      <c r="G287">
        <v>3206.9625000000001</v>
      </c>
      <c r="H287">
        <v>3213.5616</v>
      </c>
      <c r="I287">
        <v>3199.2370999999998</v>
      </c>
      <c r="J287">
        <v>1027</v>
      </c>
      <c r="K287">
        <v>1000</v>
      </c>
      <c r="L287">
        <v>3206.9625000000001</v>
      </c>
      <c r="M287">
        <v>3209.5711999999999</v>
      </c>
      <c r="N287">
        <v>3203.1815000000001</v>
      </c>
      <c r="O287">
        <v>3226.8436999999999</v>
      </c>
      <c r="P287">
        <v>3201.9542000000001</v>
      </c>
      <c r="Q287">
        <v>1403</v>
      </c>
      <c r="R287">
        <v>1457</v>
      </c>
      <c r="S287">
        <f t="shared" si="149"/>
        <v>3172.1575250000001</v>
      </c>
      <c r="T287" t="str">
        <f t="shared" si="229"/>
        <v>牛</v>
      </c>
      <c r="U287">
        <f t="shared" si="230"/>
        <v>3226.8436999999999</v>
      </c>
      <c r="V287">
        <f t="shared" si="231"/>
        <v>3199.2370999999998</v>
      </c>
      <c r="W287" s="40">
        <f t="shared" si="232"/>
        <v>8.5921016853944369E-3</v>
      </c>
      <c r="X287">
        <f t="shared" si="233"/>
        <v>1403</v>
      </c>
      <c r="Y287">
        <f t="shared" si="234"/>
        <v>1000</v>
      </c>
      <c r="Z287" s="25">
        <f t="shared" si="235"/>
        <v>8.6229749404103002E-3</v>
      </c>
      <c r="AA287" s="25">
        <f t="shared" si="236"/>
        <v>-3.2228334006694963E-3</v>
      </c>
      <c r="AB287" s="25">
        <f t="shared" si="237"/>
        <v>-7.3599421702268669E-3</v>
      </c>
      <c r="AC287" s="25">
        <f t="shared" si="238"/>
        <v>1.2321595151675655E-3</v>
      </c>
      <c r="AD287" s="25">
        <f t="shared" si="239"/>
        <v>7.8797480794266291E-3</v>
      </c>
      <c r="AE287" s="25">
        <f t="shared" si="240"/>
        <v>-7.1235360596797847E-4</v>
      </c>
      <c r="AF287" s="25">
        <f t="shared" si="241"/>
        <v>5.1980590919984456E-4</v>
      </c>
      <c r="AG287" s="25">
        <f t="shared" si="242"/>
        <v>-2.7030274914697852E-3</v>
      </c>
      <c r="AH287" s="25">
        <f t="shared" si="243"/>
        <v>-3.1090097083036843E-4</v>
      </c>
      <c r="AI287" s="25">
        <f t="shared" si="244"/>
        <v>1.3132331592600401E-3</v>
      </c>
      <c r="AJ287" s="25">
        <f t="shared" si="245"/>
        <v>1.9195902056527694E-3</v>
      </c>
      <c r="AK287" s="25">
        <f t="shared" si="246"/>
        <v>1.6994987331030494E-3</v>
      </c>
      <c r="AL287" s="25">
        <f t="shared" si="247"/>
        <v>4.4674796433171017E-3</v>
      </c>
      <c r="AM287" s="25">
        <f t="shared" si="248"/>
        <v>7.7431659058363094E-3</v>
      </c>
      <c r="AN287" s="25">
        <f t="shared" si="249"/>
        <v>0</v>
      </c>
      <c r="AO287" s="40">
        <f t="shared" si="250"/>
        <v>0.15915389716920122</v>
      </c>
      <c r="AP287" s="40">
        <f t="shared" si="251"/>
        <v>0.88061712450698015</v>
      </c>
      <c r="AQ287" s="25">
        <f t="shared" si="252"/>
        <v>8.1311819299896202E-4</v>
      </c>
      <c r="AR287" s="25">
        <f t="shared" si="272"/>
        <v>-1.1796928239033394E-3</v>
      </c>
      <c r="AS287" s="25">
        <f t="shared" si="257"/>
        <v>5.1980590919984456E-4</v>
      </c>
      <c r="AT287" s="28">
        <f t="shared" si="258"/>
        <v>0.53931376313310564</v>
      </c>
      <c r="AU287" s="28">
        <f t="shared" si="259"/>
        <v>4.930994997890778E-2</v>
      </c>
      <c r="AV287" s="40">
        <f t="shared" si="260"/>
        <v>0.14287887679034375</v>
      </c>
      <c r="AW287" s="25">
        <f t="shared" si="261"/>
        <v>5.1980590919984456E-4</v>
      </c>
      <c r="AX287" s="28">
        <f t="shared" si="262"/>
        <v>-0.13696000231828401</v>
      </c>
      <c r="AY287" s="25">
        <f t="shared" si="263"/>
        <v>2.4118523390709284E-3</v>
      </c>
      <c r="AZ287" s="25">
        <f t="shared" si="264"/>
        <v>3.8322373560950986E-4</v>
      </c>
      <c r="BA287" s="25">
        <f t="shared" si="254"/>
        <v>0.44353551578851425</v>
      </c>
      <c r="BB287" s="25">
        <f t="shared" si="270"/>
        <v>1.6829715931242147E-4</v>
      </c>
      <c r="BC287" s="25">
        <f t="shared" si="255"/>
        <v>1.0556493682833412E-3</v>
      </c>
      <c r="BD287" s="39">
        <f t="shared" si="266"/>
        <v>0</v>
      </c>
      <c r="BE287">
        <f t="shared" ref="BE287:BE321" si="273">IF(B287=2,IF(AV286&lt;0.226,IF(AND(ABS(AA287)&lt;0.03,AO287&lt;0.8),IF(AND(AT287&lt;0.5 &amp; Q286&lt;14),2,1),0),IF(AV286&lt;0.8,IF(AND(AT287&gt;0.2,AK287&gt;-0.03,AA287&gt;-0.01),1,0),0)),"")</f>
        <v>1</v>
      </c>
      <c r="BF287">
        <f t="shared" si="267"/>
        <v>1</v>
      </c>
      <c r="BG287" t="str">
        <f t="shared" si="268"/>
        <v/>
      </c>
      <c r="BH287" t="str">
        <f t="shared" si="271"/>
        <v/>
      </c>
      <c r="BI287" t="str">
        <f t="shared" si="269"/>
        <v/>
      </c>
      <c r="BJ287" s="25">
        <f t="shared" si="265"/>
        <v>-1.1796928239033394E-3</v>
      </c>
    </row>
    <row r="288" spans="1:62">
      <c r="A288" s="1">
        <v>42928</v>
      </c>
      <c r="B288" s="41">
        <f t="shared" si="228"/>
        <v>3</v>
      </c>
      <c r="C288">
        <v>3201.9292</v>
      </c>
      <c r="D288">
        <v>3205.3296999999998</v>
      </c>
      <c r="E288">
        <v>3206.1851000000001</v>
      </c>
      <c r="F288" s="39">
        <v>3211.7629000000002</v>
      </c>
      <c r="G288">
        <v>3196.5576000000001</v>
      </c>
      <c r="H288">
        <v>3215.1961999999999</v>
      </c>
      <c r="I288">
        <v>3184.1916000000001</v>
      </c>
      <c r="J288">
        <v>950</v>
      </c>
      <c r="K288">
        <v>1057</v>
      </c>
      <c r="L288">
        <v>3196.5576000000001</v>
      </c>
      <c r="M288">
        <v>3195.1226000000001</v>
      </c>
      <c r="N288">
        <v>3198.0252999999998</v>
      </c>
      <c r="O288">
        <v>3198.6219999999998</v>
      </c>
      <c r="P288">
        <v>3177.9810000000002</v>
      </c>
      <c r="Q288">
        <v>1338</v>
      </c>
      <c r="R288">
        <v>1412</v>
      </c>
      <c r="S288">
        <f t="shared" si="149"/>
        <v>3174.6295999999998</v>
      </c>
      <c r="T288" t="str">
        <f t="shared" si="229"/>
        <v>牛</v>
      </c>
      <c r="U288">
        <f t="shared" si="230"/>
        <v>3215.1961999999999</v>
      </c>
      <c r="V288">
        <f t="shared" si="231"/>
        <v>3177.9810000000002</v>
      </c>
      <c r="W288" s="40">
        <f t="shared" si="232"/>
        <v>1.1642292772357114E-2</v>
      </c>
      <c r="X288">
        <f t="shared" si="233"/>
        <v>950</v>
      </c>
      <c r="Y288">
        <f t="shared" si="234"/>
        <v>1412</v>
      </c>
      <c r="Z288" s="25">
        <f t="shared" si="235"/>
        <v>1.1622742938850628E-2</v>
      </c>
      <c r="AA288" s="25">
        <f t="shared" si="236"/>
        <v>-3.910314980057784E-4</v>
      </c>
      <c r="AB288" s="25">
        <f t="shared" si="237"/>
        <v>-5.3548566911488437E-3</v>
      </c>
      <c r="AC288" s="25">
        <f t="shared" si="238"/>
        <v>6.2874360812080641E-3</v>
      </c>
      <c r="AD288" s="25">
        <f t="shared" si="239"/>
        <v>4.1348791165595937E-3</v>
      </c>
      <c r="AE288" s="25">
        <f t="shared" si="240"/>
        <v>-7.5074136557974997E-3</v>
      </c>
      <c r="AF288" s="25">
        <f t="shared" si="241"/>
        <v>-1.2199775745893979E-3</v>
      </c>
      <c r="AG288" s="25">
        <f t="shared" si="242"/>
        <v>-1.6110090725952389E-3</v>
      </c>
      <c r="AH288" s="25">
        <f t="shared" si="243"/>
        <v>1.0614524470903624E-3</v>
      </c>
      <c r="AI288" s="25">
        <f t="shared" si="244"/>
        <v>1.3282848671217601E-3</v>
      </c>
      <c r="AJ288" s="25">
        <f t="shared" si="245"/>
        <v>3.0664732738680182E-3</v>
      </c>
      <c r="AK288" s="25">
        <f t="shared" si="246"/>
        <v>-1.6790223782067795E-3</v>
      </c>
      <c r="AL288" s="25">
        <f t="shared" si="247"/>
        <v>9.6899402150765392E-3</v>
      </c>
      <c r="AM288" s="25">
        <f t="shared" si="248"/>
        <v>6.4740025663512649E-3</v>
      </c>
      <c r="AN288" s="25">
        <f t="shared" si="249"/>
        <v>0</v>
      </c>
      <c r="AO288" s="40">
        <f t="shared" si="250"/>
        <v>0.57209575353334896</v>
      </c>
      <c r="AP288" s="40">
        <f t="shared" si="251"/>
        <v>0.61248653425621313</v>
      </c>
      <c r="AQ288" s="25">
        <f t="shared" si="252"/>
        <v>-4.4902122108998781E-4</v>
      </c>
      <c r="AR288" s="25">
        <f t="shared" si="272"/>
        <v>4.5904480361735775E-4</v>
      </c>
      <c r="AS288" s="25">
        <f t="shared" si="257"/>
        <v>-1.2199775745893979E-3</v>
      </c>
      <c r="AT288" s="28">
        <f t="shared" si="258"/>
        <v>0.39884404249692251</v>
      </c>
      <c r="AU288" s="28">
        <f t="shared" si="259"/>
        <v>0.97109151688386874</v>
      </c>
      <c r="AV288" s="40">
        <f t="shared" si="260"/>
        <v>0.53860519357681158</v>
      </c>
      <c r="AW288" s="25">
        <f t="shared" si="261"/>
        <v>-1.2199775745893979E-3</v>
      </c>
      <c r="AX288" s="28">
        <f t="shared" si="262"/>
        <v>3.9438186547424418E-2</v>
      </c>
      <c r="AY288" s="25">
        <f t="shared" si="263"/>
        <v>3.8760387203102464E-3</v>
      </c>
      <c r="AZ288" s="25">
        <f t="shared" si="264"/>
        <v>6.2874360812080641E-3</v>
      </c>
      <c r="BA288" s="25">
        <f t="shared" si="254"/>
        <v>0.14287887679034375</v>
      </c>
      <c r="BB288" s="25">
        <f t="shared" si="270"/>
        <v>-1.1796928239033394E-3</v>
      </c>
      <c r="BC288" s="25">
        <f t="shared" si="255"/>
        <v>5.1980590919984456E-4</v>
      </c>
      <c r="BD288" s="39">
        <f t="shared" si="266"/>
        <v>1</v>
      </c>
      <c r="BE288" t="str">
        <f t="shared" si="273"/>
        <v/>
      </c>
      <c r="BF288" t="str">
        <f t="shared" si="267"/>
        <v/>
      </c>
      <c r="BG288">
        <f t="shared" si="268"/>
        <v>0.5</v>
      </c>
      <c r="BH288" t="str">
        <f t="shared" si="271"/>
        <v/>
      </c>
      <c r="BI288" t="str">
        <f t="shared" si="269"/>
        <v/>
      </c>
      <c r="BJ288" s="25">
        <f t="shared" si="265"/>
        <v>2.2952240180867887E-4</v>
      </c>
    </row>
    <row r="289" spans="1:62">
      <c r="A289" s="1">
        <v>42929</v>
      </c>
      <c r="B289" s="41">
        <f t="shared" si="228"/>
        <v>4</v>
      </c>
      <c r="C289">
        <v>3192.3615</v>
      </c>
      <c r="D289">
        <v>3191.4585000000002</v>
      </c>
      <c r="E289">
        <v>3198.8744999999999</v>
      </c>
      <c r="F289" s="39">
        <v>3199.1057999999998</v>
      </c>
      <c r="G289">
        <v>3211.5117</v>
      </c>
      <c r="H289">
        <v>3211.5117</v>
      </c>
      <c r="I289">
        <v>3190.3748999999998</v>
      </c>
      <c r="J289">
        <v>1130</v>
      </c>
      <c r="K289">
        <v>932</v>
      </c>
      <c r="L289">
        <v>3211.5117</v>
      </c>
      <c r="M289">
        <v>3212.5999000000002</v>
      </c>
      <c r="N289">
        <v>3219.0373</v>
      </c>
      <c r="O289">
        <v>3219.0475999999999</v>
      </c>
      <c r="P289">
        <v>3207.1482000000001</v>
      </c>
      <c r="Q289">
        <v>1344</v>
      </c>
      <c r="R289">
        <v>1446</v>
      </c>
      <c r="S289">
        <f t="shared" si="149"/>
        <v>3178.0087400000002</v>
      </c>
      <c r="T289" t="str">
        <f t="shared" si="229"/>
        <v>牛</v>
      </c>
      <c r="U289">
        <f t="shared" si="230"/>
        <v>3219.0475999999999</v>
      </c>
      <c r="V289">
        <f t="shared" si="231"/>
        <v>3190.3748999999998</v>
      </c>
      <c r="W289" s="40">
        <f t="shared" si="232"/>
        <v>8.9471060059575641E-3</v>
      </c>
      <c r="X289">
        <f t="shared" si="233"/>
        <v>1344</v>
      </c>
      <c r="Y289">
        <f t="shared" si="234"/>
        <v>932</v>
      </c>
      <c r="Z289" s="25">
        <f t="shared" si="235"/>
        <v>8.9816582489170085E-3</v>
      </c>
      <c r="AA289" s="25">
        <f t="shared" si="236"/>
        <v>-1.7726005202140043E-3</v>
      </c>
      <c r="AB289" s="25">
        <f t="shared" si="237"/>
        <v>-3.1997092800253261E-6</v>
      </c>
      <c r="AC289" s="25">
        <f t="shared" si="238"/>
        <v>8.9439062966774705E-3</v>
      </c>
      <c r="AD289" s="25">
        <f t="shared" si="239"/>
        <v>8.3246143535839097E-3</v>
      </c>
      <c r="AE289" s="25">
        <f t="shared" si="240"/>
        <v>-6.2249165237348528E-4</v>
      </c>
      <c r="AF289" s="25">
        <f t="shared" si="241"/>
        <v>8.3214146443040451E-3</v>
      </c>
      <c r="AG289" s="25">
        <f t="shared" si="242"/>
        <v>6.5488141240899345E-3</v>
      </c>
      <c r="AH289" s="25">
        <f t="shared" si="243"/>
        <v>-2.8290271530910467E-4</v>
      </c>
      <c r="AI289" s="25">
        <f t="shared" si="244"/>
        <v>2.0381041333826701E-3</v>
      </c>
      <c r="AJ289" s="25">
        <f t="shared" si="245"/>
        <v>2.110408200996265E-3</v>
      </c>
      <c r="AK289" s="25">
        <f t="shared" si="246"/>
        <v>5.9808358117253851E-3</v>
      </c>
      <c r="AL289" s="25">
        <f t="shared" si="247"/>
        <v>6.603327464098788E-3</v>
      </c>
      <c r="AM289" s="25">
        <f t="shared" si="248"/>
        <v>3.7034083524970229E-3</v>
      </c>
      <c r="AN289" s="25">
        <f t="shared" si="249"/>
        <v>0</v>
      </c>
      <c r="AO289" s="40">
        <f t="shared" si="250"/>
        <v>9.3987737027372148E-2</v>
      </c>
      <c r="AP289" s="40">
        <f t="shared" si="251"/>
        <v>0.36194693614927098</v>
      </c>
      <c r="AQ289" s="25">
        <f t="shared" si="252"/>
        <v>3.3878614761566567E-4</v>
      </c>
      <c r="AR289" s="25">
        <f t="shared" si="272"/>
        <v>2.3405788325787731E-3</v>
      </c>
      <c r="AS289" s="25">
        <f t="shared" si="257"/>
        <v>8.3214146443040451E-3</v>
      </c>
      <c r="AT289" s="28">
        <f t="shared" si="258"/>
        <v>1</v>
      </c>
      <c r="AU289" s="28">
        <f t="shared" si="259"/>
        <v>0.99913441013833337</v>
      </c>
      <c r="AV289" s="40">
        <f t="shared" si="260"/>
        <v>0.99964077327911516</v>
      </c>
      <c r="AW289" s="25">
        <f t="shared" si="261"/>
        <v>8.3214146443040451E-3</v>
      </c>
      <c r="AX289" s="28">
        <f t="shared" si="262"/>
        <v>0.26246569036051437</v>
      </c>
      <c r="AY289" s="25">
        <f t="shared" si="263"/>
        <v>6.603327464098788E-3</v>
      </c>
      <c r="AZ289" s="25">
        <f t="shared" si="264"/>
        <v>3.7002086432171219E-3</v>
      </c>
      <c r="BA289" s="25">
        <f t="shared" si="254"/>
        <v>0.53860519357681158</v>
      </c>
      <c r="BB289" s="25">
        <f t="shared" si="270"/>
        <v>4.5904480361735775E-4</v>
      </c>
      <c r="BC289" s="25">
        <f t="shared" si="255"/>
        <v>-1.2199775745893979E-3</v>
      </c>
      <c r="BD289" s="39">
        <f t="shared" si="266"/>
        <v>0</v>
      </c>
      <c r="BE289" t="str">
        <f t="shared" si="273"/>
        <v/>
      </c>
      <c r="BF289" t="str">
        <f t="shared" si="267"/>
        <v/>
      </c>
      <c r="BG289" t="str">
        <f t="shared" si="268"/>
        <v/>
      </c>
      <c r="BH289">
        <f t="shared" si="271"/>
        <v>2</v>
      </c>
      <c r="BI289" t="str">
        <f t="shared" si="269"/>
        <v/>
      </c>
      <c r="BJ289" s="25">
        <f t="shared" si="265"/>
        <v>4.6811576651575463E-3</v>
      </c>
    </row>
    <row r="290" spans="1:62">
      <c r="A290" s="1">
        <v>42930</v>
      </c>
      <c r="B290" s="41">
        <f t="shared" si="228"/>
        <v>5</v>
      </c>
      <c r="C290">
        <v>3212.0315999999998</v>
      </c>
      <c r="D290">
        <v>3213.2280999999998</v>
      </c>
      <c r="E290">
        <v>3213.9459999999999</v>
      </c>
      <c r="F290" s="39">
        <v>3217.5455999999999</v>
      </c>
      <c r="G290">
        <v>3212.4591999999998</v>
      </c>
      <c r="H290">
        <v>3217.9328</v>
      </c>
      <c r="I290">
        <v>3204.9119000000001</v>
      </c>
      <c r="J290">
        <v>941</v>
      </c>
      <c r="K290">
        <v>948</v>
      </c>
      <c r="L290">
        <v>3212.4591999999998</v>
      </c>
      <c r="M290">
        <v>3212.8172</v>
      </c>
      <c r="N290">
        <v>3222.3105</v>
      </c>
      <c r="O290">
        <v>3222.7617</v>
      </c>
      <c r="P290">
        <v>3209.1597999999999</v>
      </c>
      <c r="Q290">
        <v>1443</v>
      </c>
      <c r="R290">
        <v>1428</v>
      </c>
      <c r="S290">
        <f t="shared" si="149"/>
        <v>3182.3366050000004</v>
      </c>
      <c r="T290" t="str">
        <f t="shared" si="229"/>
        <v>牛</v>
      </c>
      <c r="U290">
        <f t="shared" si="230"/>
        <v>3222.7617</v>
      </c>
      <c r="V290">
        <f t="shared" si="231"/>
        <v>3204.9119000000001</v>
      </c>
      <c r="W290" s="40">
        <f t="shared" si="232"/>
        <v>5.5540610790377207E-3</v>
      </c>
      <c r="X290">
        <f t="shared" si="233"/>
        <v>1443</v>
      </c>
      <c r="Y290">
        <f t="shared" si="234"/>
        <v>948</v>
      </c>
      <c r="Z290" s="25">
        <f t="shared" si="235"/>
        <v>5.5571682420558878E-3</v>
      </c>
      <c r="AA290" s="25">
        <f t="shared" si="236"/>
        <v>-2.1787055558359011E-3</v>
      </c>
      <c r="AB290" s="25">
        <f t="shared" si="237"/>
        <v>-1.4001394762877686E-4</v>
      </c>
      <c r="AC290" s="25">
        <f t="shared" si="238"/>
        <v>5.4140471314088924E-3</v>
      </c>
      <c r="AD290" s="25">
        <f t="shared" si="239"/>
        <v>3.3350286311092077E-3</v>
      </c>
      <c r="AE290" s="25">
        <f t="shared" si="240"/>
        <v>-2.2190324479285754E-3</v>
      </c>
      <c r="AF290" s="25">
        <f t="shared" si="241"/>
        <v>3.1950146834804731E-3</v>
      </c>
      <c r="AG290" s="25">
        <f t="shared" si="242"/>
        <v>1.0163091276444844E-3</v>
      </c>
      <c r="AH290" s="25">
        <f t="shared" si="243"/>
        <v>3.7243631221023853E-4</v>
      </c>
      <c r="AI290" s="25">
        <f t="shared" si="244"/>
        <v>5.9583153748828772E-4</v>
      </c>
      <c r="AJ290" s="25">
        <f t="shared" si="245"/>
        <v>1.7151987386686746E-3</v>
      </c>
      <c r="AK290" s="25">
        <f t="shared" si="246"/>
        <v>1.3311560836270833E-4</v>
      </c>
      <c r="AL290" s="25">
        <f t="shared" si="247"/>
        <v>4.0545641211206709E-3</v>
      </c>
      <c r="AM290" s="25">
        <f t="shared" si="248"/>
        <v>4.2295044417738981E-3</v>
      </c>
      <c r="AN290" s="25">
        <f t="shared" si="249"/>
        <v>0</v>
      </c>
      <c r="AO290" s="40">
        <f t="shared" si="250"/>
        <v>0.54679016043435924</v>
      </c>
      <c r="AP290" s="40">
        <f t="shared" si="251"/>
        <v>1.0848251656951453</v>
      </c>
      <c r="AQ290" s="25">
        <f t="shared" si="252"/>
        <v>1.1143489496292926E-4</v>
      </c>
      <c r="AR290" s="25">
        <f t="shared" si="272"/>
        <v>3.0618990751176568E-3</v>
      </c>
      <c r="AS290" s="25">
        <f t="shared" si="257"/>
        <v>3.1950146834804731E-3</v>
      </c>
      <c r="AT290" s="28">
        <f t="shared" si="258"/>
        <v>0.57962967229605733</v>
      </c>
      <c r="AU290" s="28">
        <f t="shared" si="259"/>
        <v>0.96682816371242486</v>
      </c>
      <c r="AV290" s="40">
        <f t="shared" si="260"/>
        <v>0.9747224058532884</v>
      </c>
      <c r="AW290" s="25">
        <f t="shared" si="261"/>
        <v>3.1950146834804731E-3</v>
      </c>
      <c r="AX290" s="28">
        <f t="shared" si="262"/>
        <v>0.55189974117358664</v>
      </c>
      <c r="AY290" s="25">
        <f t="shared" si="263"/>
        <v>2.3521480562912131E-3</v>
      </c>
      <c r="AZ290" s="25">
        <f t="shared" si="264"/>
        <v>4.0894904941451765E-3</v>
      </c>
      <c r="BA290" s="25">
        <f t="shared" si="254"/>
        <v>0.99964077327911516</v>
      </c>
      <c r="BB290" s="25">
        <f t="shared" si="270"/>
        <v>2.3405788325787731E-3</v>
      </c>
      <c r="BC290" s="25">
        <f t="shared" si="255"/>
        <v>8.3214146443040451E-3</v>
      </c>
      <c r="BD290" s="39">
        <f t="shared" si="266"/>
        <v>0</v>
      </c>
      <c r="BE290" t="str">
        <f t="shared" si="273"/>
        <v/>
      </c>
      <c r="BF290" t="str">
        <f t="shared" si="267"/>
        <v/>
      </c>
      <c r="BG290" t="str">
        <f t="shared" si="268"/>
        <v/>
      </c>
      <c r="BH290" t="str">
        <f t="shared" si="271"/>
        <v/>
      </c>
      <c r="BI290">
        <f t="shared" si="269"/>
        <v>0</v>
      </c>
      <c r="BJ290" s="25" t="str">
        <f t="shared" si="265"/>
        <v/>
      </c>
    </row>
    <row r="291" spans="1:62">
      <c r="A291" s="1">
        <v>42933</v>
      </c>
      <c r="B291" s="41">
        <f t="shared" si="228"/>
        <v>1</v>
      </c>
      <c r="C291">
        <v>3219.7914000000001</v>
      </c>
      <c r="D291">
        <v>3222.1356999999998</v>
      </c>
      <c r="E291">
        <v>3228.0704000000001</v>
      </c>
      <c r="F291" s="39">
        <v>3205.7075</v>
      </c>
      <c r="G291">
        <v>3218.7487000000001</v>
      </c>
      <c r="H291">
        <v>3230.3539999999998</v>
      </c>
      <c r="I291">
        <v>3139.5034999999998</v>
      </c>
      <c r="J291">
        <v>934</v>
      </c>
      <c r="K291">
        <v>946</v>
      </c>
      <c r="L291">
        <v>3218.7487000000001</v>
      </c>
      <c r="M291">
        <v>3208.8191000000002</v>
      </c>
      <c r="N291">
        <v>3176.4980999999998</v>
      </c>
      <c r="O291">
        <v>3219.1266000000001</v>
      </c>
      <c r="P291">
        <v>3163.6379999999999</v>
      </c>
      <c r="Q291">
        <v>1300</v>
      </c>
      <c r="R291">
        <v>1431</v>
      </c>
      <c r="S291">
        <f t="shared" si="149"/>
        <v>3187.2941299999993</v>
      </c>
      <c r="T291" t="str">
        <f t="shared" si="229"/>
        <v>牛</v>
      </c>
      <c r="U291">
        <f t="shared" si="230"/>
        <v>3230.3539999999998</v>
      </c>
      <c r="V291">
        <f t="shared" si="231"/>
        <v>3139.5034999999998</v>
      </c>
      <c r="W291" s="40">
        <f t="shared" si="232"/>
        <v>2.852706235380786E-2</v>
      </c>
      <c r="X291">
        <f t="shared" si="233"/>
        <v>934</v>
      </c>
      <c r="Y291">
        <f t="shared" si="234"/>
        <v>946</v>
      </c>
      <c r="Z291" s="25">
        <f t="shared" si="235"/>
        <v>2.8216268917296942E-2</v>
      </c>
      <c r="AA291" s="25">
        <f t="shared" si="236"/>
        <v>-7.8207397756268238E-4</v>
      </c>
      <c r="AB291" s="25">
        <f t="shared" si="237"/>
        <v>-1.6812365170752963E-2</v>
      </c>
      <c r="AC291" s="25">
        <f t="shared" si="238"/>
        <v>1.1714697183054755E-2</v>
      </c>
      <c r="AD291" s="25">
        <f t="shared" si="239"/>
        <v>3.2751539032777098E-3</v>
      </c>
      <c r="AE291" s="25">
        <f t="shared" si="240"/>
        <v>-2.5251908450530148E-2</v>
      </c>
      <c r="AF291" s="25">
        <f t="shared" si="241"/>
        <v>-1.3537211267475388E-2</v>
      </c>
      <c r="AG291" s="25">
        <f t="shared" si="242"/>
        <v>-1.4319285245038E-2</v>
      </c>
      <c r="AH291" s="25">
        <f t="shared" si="243"/>
        <v>7.2782571646518295E-4</v>
      </c>
      <c r="AI291" s="25">
        <f t="shared" si="244"/>
        <v>2.5679844905130435E-3</v>
      </c>
      <c r="AJ291" s="25">
        <f t="shared" si="245"/>
        <v>-4.383760007988808E-3</v>
      </c>
      <c r="AK291" s="25">
        <f t="shared" si="246"/>
        <v>-3.2389330280494123E-4</v>
      </c>
      <c r="AL291" s="25">
        <f t="shared" si="247"/>
        <v>2.852706235380786E-2</v>
      </c>
      <c r="AM291" s="25">
        <f t="shared" si="248"/>
        <v>1.7387449304159745E-2</v>
      </c>
      <c r="AN291" s="25">
        <f t="shared" si="249"/>
        <v>0</v>
      </c>
      <c r="AO291" s="40">
        <f t="shared" si="250"/>
        <v>0.88373646815372786</v>
      </c>
      <c r="AP291" s="40">
        <f t="shared" si="251"/>
        <v>0.91146443883082906</v>
      </c>
      <c r="AQ291" s="25">
        <f t="shared" si="252"/>
        <v>-3.0896937093894193E-3</v>
      </c>
      <c r="AR291" s="25">
        <f t="shared" si="272"/>
        <v>-1.3213317964670382E-2</v>
      </c>
      <c r="AS291" s="25">
        <f t="shared" si="257"/>
        <v>-1.3537211267475388E-2</v>
      </c>
      <c r="AT291" s="28">
        <f t="shared" si="258"/>
        <v>0.87225937116471886</v>
      </c>
      <c r="AU291" s="28">
        <f t="shared" si="259"/>
        <v>0.23176111850001341</v>
      </c>
      <c r="AV291" s="40">
        <f t="shared" si="260"/>
        <v>0.4072030423608014</v>
      </c>
      <c r="AW291" s="25">
        <f t="shared" si="261"/>
        <v>-1.3537211267475388E-2</v>
      </c>
      <c r="AX291" s="28">
        <f t="shared" si="262"/>
        <v>-0.4650563288039174</v>
      </c>
      <c r="AY291" s="25">
        <f t="shared" si="263"/>
        <v>2.4928015147725264E-2</v>
      </c>
      <c r="AZ291" s="25">
        <f t="shared" si="264"/>
        <v>4.0567323583584267E-3</v>
      </c>
      <c r="BA291" s="25">
        <f t="shared" si="254"/>
        <v>0.9747224058532884</v>
      </c>
      <c r="BB291" s="25">
        <f t="shared" si="270"/>
        <v>3.0618990751176568E-3</v>
      </c>
      <c r="BC291" s="25">
        <f t="shared" si="255"/>
        <v>3.1950146834804731E-3</v>
      </c>
      <c r="BD291" s="39">
        <f t="shared" si="266"/>
        <v>0</v>
      </c>
      <c r="BE291" t="str">
        <f t="shared" si="273"/>
        <v/>
      </c>
      <c r="BF291" t="str">
        <f t="shared" si="267"/>
        <v/>
      </c>
      <c r="BG291" t="str">
        <f t="shared" si="268"/>
        <v/>
      </c>
      <c r="BH291" t="str">
        <f t="shared" si="271"/>
        <v/>
      </c>
      <c r="BI291" t="str">
        <f t="shared" si="269"/>
        <v/>
      </c>
      <c r="BJ291" s="25" t="str">
        <f t="shared" si="265"/>
        <v/>
      </c>
    </row>
    <row r="292" spans="1:62">
      <c r="A292" s="1">
        <v>42934</v>
      </c>
      <c r="B292" s="41">
        <f t="shared" si="228"/>
        <v>2</v>
      </c>
      <c r="C292">
        <v>3159.7318</v>
      </c>
      <c r="D292">
        <v>3168.0556999999999</v>
      </c>
      <c r="E292">
        <v>3168.5246999999999</v>
      </c>
      <c r="F292" s="39">
        <v>3168.3431</v>
      </c>
      <c r="G292">
        <v>3156.759</v>
      </c>
      <c r="H292">
        <v>3180.9178000000002</v>
      </c>
      <c r="I292">
        <v>3156.5131999999999</v>
      </c>
      <c r="J292">
        <v>951</v>
      </c>
      <c r="K292">
        <v>1130</v>
      </c>
      <c r="L292">
        <v>3156.759</v>
      </c>
      <c r="M292">
        <v>3155.0021999999999</v>
      </c>
      <c r="N292">
        <v>3186.9315999999999</v>
      </c>
      <c r="O292">
        <v>3187.0985999999998</v>
      </c>
      <c r="P292">
        <v>3150.2905999999998</v>
      </c>
      <c r="Q292">
        <v>1500</v>
      </c>
      <c r="R292">
        <v>1313</v>
      </c>
      <c r="S292">
        <f t="shared" si="149"/>
        <v>3188.8681699999997</v>
      </c>
      <c r="T292" t="str">
        <f t="shared" si="229"/>
        <v>熊</v>
      </c>
      <c r="U292">
        <f t="shared" si="230"/>
        <v>3187.0985999999998</v>
      </c>
      <c r="V292">
        <f t="shared" si="231"/>
        <v>3150.2905999999998</v>
      </c>
      <c r="W292" s="40">
        <f t="shared" si="232"/>
        <v>1.1616270592345683E-2</v>
      </c>
      <c r="X292">
        <f t="shared" si="233"/>
        <v>1500</v>
      </c>
      <c r="Y292">
        <f t="shared" si="234"/>
        <v>1313</v>
      </c>
      <c r="Z292" s="25">
        <f t="shared" si="235"/>
        <v>1.1649089963901365E-2</v>
      </c>
      <c r="AA292" s="25">
        <f t="shared" si="236"/>
        <v>-5.2922130025152697E-3</v>
      </c>
      <c r="AB292" s="25">
        <f t="shared" si="237"/>
        <v>-5.2400128269932151E-5</v>
      </c>
      <c r="AC292" s="25">
        <f t="shared" si="238"/>
        <v>1.1563870464075832E-2</v>
      </c>
      <c r="AD292" s="25">
        <f t="shared" si="239"/>
        <v>8.6238225638587407E-3</v>
      </c>
      <c r="AE292" s="25">
        <f t="shared" si="240"/>
        <v>-2.9924480284869281E-3</v>
      </c>
      <c r="AF292" s="25">
        <f t="shared" si="241"/>
        <v>8.5714224355887582E-3</v>
      </c>
      <c r="AG292" s="25">
        <f t="shared" si="242"/>
        <v>3.2792094330737118E-3</v>
      </c>
      <c r="AH292" s="25">
        <f t="shared" si="243"/>
        <v>2.6309052891767284E-3</v>
      </c>
      <c r="AI292" s="25">
        <f t="shared" si="244"/>
        <v>2.7789346587264825E-3</v>
      </c>
      <c r="AJ292" s="25">
        <f t="shared" si="245"/>
        <v>2.7216192764961482E-3</v>
      </c>
      <c r="AK292" s="25">
        <f t="shared" si="246"/>
        <v>-9.4128221305879868E-4</v>
      </c>
      <c r="AL292" s="25">
        <f t="shared" si="247"/>
        <v>7.7017708388177133E-3</v>
      </c>
      <c r="AM292" s="25">
        <f t="shared" si="248"/>
        <v>1.1616270592345683E-2</v>
      </c>
      <c r="AN292" s="25">
        <f t="shared" si="249"/>
        <v>0</v>
      </c>
      <c r="AO292" s="40">
        <f t="shared" si="250"/>
        <v>0.13188497250518802</v>
      </c>
      <c r="AP292" s="40">
        <f t="shared" si="251"/>
        <v>0.81889889610973665</v>
      </c>
      <c r="AQ292" s="25">
        <f t="shared" si="252"/>
        <v>-5.5667506729107177E-4</v>
      </c>
      <c r="AR292" s="25">
        <f t="shared" si="272"/>
        <v>9.5127046486477435E-3</v>
      </c>
      <c r="AS292" s="25">
        <f t="shared" si="257"/>
        <v>8.5714224355887582E-3</v>
      </c>
      <c r="AT292" s="28">
        <f t="shared" si="258"/>
        <v>1.0071871696325355E-2</v>
      </c>
      <c r="AU292" s="28">
        <f t="shared" si="259"/>
        <v>0.99546294283851566</v>
      </c>
      <c r="AV292" s="40">
        <f t="shared" si="260"/>
        <v>0.99546294283851566</v>
      </c>
      <c r="AW292" s="25">
        <f t="shared" si="261"/>
        <v>8.5714224355887582E-3</v>
      </c>
      <c r="AX292" s="28">
        <f t="shared" si="262"/>
        <v>0.81972940665072491</v>
      </c>
      <c r="AY292" s="25">
        <f t="shared" si="263"/>
        <v>7.7867702306280289E-5</v>
      </c>
      <c r="AZ292" s="25">
        <f t="shared" si="264"/>
        <v>1.1563870464075832E-2</v>
      </c>
      <c r="BA292" s="25">
        <f t="shared" si="254"/>
        <v>0.4072030423608014</v>
      </c>
      <c r="BB292" s="25">
        <f t="shared" si="270"/>
        <v>-1.3213317964670382E-2</v>
      </c>
      <c r="BC292" s="25">
        <f t="shared" si="255"/>
        <v>-1.3537211267475388E-2</v>
      </c>
      <c r="BD292" s="39">
        <f t="shared" si="266"/>
        <v>1</v>
      </c>
      <c r="BE292">
        <f t="shared" si="273"/>
        <v>0</v>
      </c>
      <c r="BF292">
        <f t="shared" si="267"/>
        <v>0</v>
      </c>
      <c r="BG292" t="str">
        <f t="shared" si="268"/>
        <v/>
      </c>
      <c r="BH292" t="str">
        <f t="shared" si="271"/>
        <v/>
      </c>
      <c r="BI292" t="str">
        <f t="shared" si="269"/>
        <v/>
      </c>
      <c r="BJ292" s="25" t="str">
        <f t="shared" si="265"/>
        <v/>
      </c>
    </row>
    <row r="293" spans="1:62">
      <c r="A293" s="1">
        <v>42935</v>
      </c>
      <c r="B293" s="41">
        <f t="shared" si="228"/>
        <v>3</v>
      </c>
      <c r="C293">
        <v>3181.4014999999999</v>
      </c>
      <c r="D293">
        <v>3182.2669000000001</v>
      </c>
      <c r="E293">
        <v>3185.7386999999999</v>
      </c>
      <c r="F293" s="39">
        <v>3187.3398999999999</v>
      </c>
      <c r="G293">
        <v>3213.0855999999999</v>
      </c>
      <c r="H293">
        <v>3216.4814999999999</v>
      </c>
      <c r="I293">
        <v>3179.9058</v>
      </c>
      <c r="J293">
        <v>1044</v>
      </c>
      <c r="K293">
        <v>930</v>
      </c>
      <c r="L293">
        <v>3213.0855999999999</v>
      </c>
      <c r="M293">
        <v>3217.6626000000001</v>
      </c>
      <c r="N293">
        <v>3232.8667</v>
      </c>
      <c r="O293">
        <v>3232.8863999999999</v>
      </c>
      <c r="P293">
        <v>3209.0547000000001</v>
      </c>
      <c r="Q293">
        <v>1500</v>
      </c>
      <c r="R293">
        <v>1333</v>
      </c>
      <c r="S293">
        <f t="shared" si="149"/>
        <v>3191.19965</v>
      </c>
      <c r="T293" t="str">
        <f t="shared" si="229"/>
        <v>熊</v>
      </c>
      <c r="U293">
        <f t="shared" si="230"/>
        <v>3232.8863999999999</v>
      </c>
      <c r="V293">
        <f t="shared" si="231"/>
        <v>3179.9058</v>
      </c>
      <c r="W293" s="40">
        <f t="shared" si="232"/>
        <v>1.6523786771081544E-2</v>
      </c>
      <c r="X293">
        <f t="shared" si="233"/>
        <v>1500</v>
      </c>
      <c r="Y293">
        <f t="shared" si="234"/>
        <v>930</v>
      </c>
      <c r="Z293" s="25">
        <f t="shared" si="235"/>
        <v>1.665322657325706E-2</v>
      </c>
      <c r="AA293" s="25">
        <f t="shared" si="236"/>
        <v>-1.7367500421851365E-3</v>
      </c>
      <c r="AB293" s="25">
        <f t="shared" si="237"/>
        <v>-6.0936443737148885E-6</v>
      </c>
      <c r="AC293" s="25">
        <f t="shared" si="238"/>
        <v>1.651769312670797E-2</v>
      </c>
      <c r="AD293" s="25">
        <f t="shared" si="239"/>
        <v>1.6053537510347965E-2</v>
      </c>
      <c r="AE293" s="25">
        <f t="shared" si="240"/>
        <v>-4.7024926073368855E-4</v>
      </c>
      <c r="AF293" s="25">
        <f t="shared" si="241"/>
        <v>1.6047443865974207E-2</v>
      </c>
      <c r="AG293" s="25">
        <f t="shared" si="242"/>
        <v>1.4310693823789127E-2</v>
      </c>
      <c r="AH293" s="25">
        <f t="shared" si="243"/>
        <v>2.7198148958705414E-4</v>
      </c>
      <c r="AI293" s="25">
        <f t="shared" si="244"/>
        <v>1.3623700859733904E-3</v>
      </c>
      <c r="AJ293" s="25">
        <f t="shared" si="245"/>
        <v>1.8648587995729177E-3</v>
      </c>
      <c r="AK293" s="25">
        <f t="shared" si="246"/>
        <v>9.9098985741034439E-3</v>
      </c>
      <c r="AL293" s="25">
        <f t="shared" si="247"/>
        <v>1.1436486547213732E-2</v>
      </c>
      <c r="AM293" s="25">
        <f t="shared" si="248"/>
        <v>7.3989526917937198E-3</v>
      </c>
      <c r="AN293" s="25">
        <f t="shared" si="249"/>
        <v>0</v>
      </c>
      <c r="AO293" s="40">
        <f t="shared" si="250"/>
        <v>4.0893270668775933E-2</v>
      </c>
      <c r="AP293" s="40">
        <f t="shared" si="251"/>
        <v>0.19208928332198469</v>
      </c>
      <c r="AQ293" s="25">
        <f t="shared" si="252"/>
        <v>1.4234737951196847E-3</v>
      </c>
      <c r="AR293" s="25">
        <f t="shared" si="272"/>
        <v>6.1375452918707848E-3</v>
      </c>
      <c r="AS293" s="25">
        <f t="shared" si="257"/>
        <v>1.6047443865974207E-2</v>
      </c>
      <c r="AT293" s="28">
        <f t="shared" si="258"/>
        <v>0.90715420347389131</v>
      </c>
      <c r="AU293" s="28">
        <f t="shared" si="259"/>
        <v>0.99917336992326067</v>
      </c>
      <c r="AV293" s="40">
        <f t="shared" si="260"/>
        <v>0.9996281657814402</v>
      </c>
      <c r="AW293" s="25">
        <f t="shared" si="261"/>
        <v>1.6047443865974207E-2</v>
      </c>
      <c r="AX293" s="28">
        <f t="shared" si="262"/>
        <v>0.37336496755416515</v>
      </c>
      <c r="AY293" s="25">
        <f t="shared" si="263"/>
        <v>1.0380147834837157E-2</v>
      </c>
      <c r="AZ293" s="25">
        <f t="shared" si="264"/>
        <v>7.392859047419975E-3</v>
      </c>
      <c r="BA293" s="25">
        <f t="shared" si="254"/>
        <v>0.99546294283851566</v>
      </c>
      <c r="BB293" s="25">
        <f t="shared" si="270"/>
        <v>9.5127046486477435E-3</v>
      </c>
      <c r="BC293" s="25">
        <f t="shared" si="255"/>
        <v>8.5714224355887582E-3</v>
      </c>
      <c r="BD293" s="39">
        <f t="shared" si="266"/>
        <v>0</v>
      </c>
      <c r="BE293" t="str">
        <f t="shared" si="273"/>
        <v/>
      </c>
      <c r="BF293" t="str">
        <f t="shared" si="267"/>
        <v/>
      </c>
      <c r="BG293">
        <f t="shared" si="268"/>
        <v>0</v>
      </c>
      <c r="BH293" t="str">
        <f t="shared" si="271"/>
        <v/>
      </c>
      <c r="BI293" t="str">
        <f t="shared" si="269"/>
        <v/>
      </c>
      <c r="BJ293" s="25" t="str">
        <f t="shared" si="265"/>
        <v/>
      </c>
    </row>
    <row r="294" spans="1:62">
      <c r="A294" s="1">
        <v>42936</v>
      </c>
      <c r="B294" s="41">
        <f t="shared" si="228"/>
        <v>4</v>
      </c>
      <c r="C294">
        <v>3227.5056</v>
      </c>
      <c r="D294">
        <v>3229.9286000000002</v>
      </c>
      <c r="E294">
        <v>3232.7323999999999</v>
      </c>
      <c r="F294" s="39">
        <v>3233.9598999999998</v>
      </c>
      <c r="G294">
        <v>3236.5841</v>
      </c>
      <c r="H294">
        <v>3240.3096</v>
      </c>
      <c r="I294">
        <v>3225.4328</v>
      </c>
      <c r="J294">
        <v>1113</v>
      </c>
      <c r="K294">
        <v>930</v>
      </c>
      <c r="L294">
        <v>3236.5841</v>
      </c>
      <c r="M294">
        <v>3237.5275000000001</v>
      </c>
      <c r="N294">
        <v>3245.3339000000001</v>
      </c>
      <c r="O294">
        <v>3246.2359999999999</v>
      </c>
      <c r="P294">
        <v>3234.9821999999999</v>
      </c>
      <c r="Q294">
        <v>1344</v>
      </c>
      <c r="R294">
        <v>1319</v>
      </c>
      <c r="S294">
        <f t="shared" si="149"/>
        <v>3195.0240999999996</v>
      </c>
      <c r="T294" t="str">
        <f t="shared" si="229"/>
        <v>牛</v>
      </c>
      <c r="U294">
        <f t="shared" si="230"/>
        <v>3246.2359999999999</v>
      </c>
      <c r="V294">
        <f t="shared" si="231"/>
        <v>3225.4328</v>
      </c>
      <c r="W294" s="40">
        <f t="shared" si="232"/>
        <v>6.4290285231569429E-3</v>
      </c>
      <c r="X294">
        <f t="shared" si="233"/>
        <v>1344</v>
      </c>
      <c r="Y294">
        <f t="shared" si="234"/>
        <v>930</v>
      </c>
      <c r="Z294" s="25">
        <f t="shared" si="235"/>
        <v>6.4455968720859335E-3</v>
      </c>
      <c r="AA294" s="25">
        <f t="shared" si="236"/>
        <v>-1.6596880122913124E-3</v>
      </c>
      <c r="AB294" s="25">
        <f t="shared" si="237"/>
        <v>-2.7792969026082279E-4</v>
      </c>
      <c r="AC294" s="25">
        <f t="shared" si="238"/>
        <v>6.1510988328961997E-3</v>
      </c>
      <c r="AD294" s="25">
        <f t="shared" si="239"/>
        <v>5.7865924908243709E-3</v>
      </c>
      <c r="AE294" s="25">
        <f t="shared" si="240"/>
        <v>-6.4243603233257751E-4</v>
      </c>
      <c r="AF294" s="25">
        <f t="shared" si="241"/>
        <v>5.508662800563743E-3</v>
      </c>
      <c r="AG294" s="25">
        <f t="shared" si="242"/>
        <v>3.8489747882723482E-3</v>
      </c>
      <c r="AH294" s="25">
        <f t="shared" si="243"/>
        <v>7.5045290084884396E-4</v>
      </c>
      <c r="AI294" s="25">
        <f t="shared" si="244"/>
        <v>1.6181450715854894E-3</v>
      </c>
      <c r="AJ294" s="25">
        <f t="shared" si="245"/>
        <v>1.9977827465504595E-3</v>
      </c>
      <c r="AK294" s="25">
        <f t="shared" si="246"/>
        <v>2.8089046997821221E-3</v>
      </c>
      <c r="AL294" s="25">
        <f t="shared" si="247"/>
        <v>4.6017380007513427E-3</v>
      </c>
      <c r="AM294" s="25">
        <f t="shared" si="248"/>
        <v>3.472745697724532E-3</v>
      </c>
      <c r="AN294" s="25">
        <f t="shared" si="249"/>
        <v>0</v>
      </c>
      <c r="AO294" s="40">
        <f t="shared" si="250"/>
        <v>0.1393310389330982</v>
      </c>
      <c r="AP294" s="40">
        <f t="shared" si="251"/>
        <v>0.49969751559475106</v>
      </c>
      <c r="AQ294" s="25">
        <f t="shared" si="252"/>
        <v>2.9143767205913867E-4</v>
      </c>
      <c r="AR294" s="25">
        <f t="shared" si="272"/>
        <v>2.6997581007814206E-3</v>
      </c>
      <c r="AS294" s="25">
        <f t="shared" si="257"/>
        <v>5.508662800563743E-3</v>
      </c>
      <c r="AT294" s="28">
        <f t="shared" si="258"/>
        <v>0.74957652183265144</v>
      </c>
      <c r="AU294" s="28">
        <f t="shared" si="259"/>
        <v>0.91984040946171119</v>
      </c>
      <c r="AV294" s="40">
        <f t="shared" si="260"/>
        <v>0.95663647900324</v>
      </c>
      <c r="AW294" s="25">
        <f t="shared" si="261"/>
        <v>5.508662800563743E-3</v>
      </c>
      <c r="AX294" s="28">
        <f t="shared" si="262"/>
        <v>0.42059875403784613</v>
      </c>
      <c r="AY294" s="25">
        <f t="shared" si="263"/>
        <v>3.4513407321148121E-3</v>
      </c>
      <c r="AZ294" s="25">
        <f t="shared" si="264"/>
        <v>3.1948160074637454E-3</v>
      </c>
      <c r="BA294" s="25">
        <f t="shared" si="254"/>
        <v>0.9996281657814402</v>
      </c>
      <c r="BB294" s="25">
        <f t="shared" si="270"/>
        <v>6.1375452918707848E-3</v>
      </c>
      <c r="BC294" s="25">
        <f t="shared" si="255"/>
        <v>1.6047443865974207E-2</v>
      </c>
      <c r="BD294" s="39">
        <f t="shared" si="266"/>
        <v>0</v>
      </c>
      <c r="BE294" t="str">
        <f t="shared" si="273"/>
        <v/>
      </c>
      <c r="BF294" t="str">
        <f t="shared" si="267"/>
        <v/>
      </c>
      <c r="BG294" t="str">
        <f t="shared" si="268"/>
        <v/>
      </c>
      <c r="BH294">
        <f t="shared" si="271"/>
        <v>0</v>
      </c>
      <c r="BI294" t="str">
        <f t="shared" si="269"/>
        <v/>
      </c>
      <c r="BJ294" s="25" t="str">
        <f t="shared" si="265"/>
        <v/>
      </c>
    </row>
    <row r="295" spans="1:62">
      <c r="A295" s="1">
        <v>42937</v>
      </c>
      <c r="B295" s="41">
        <f t="shared" si="228"/>
        <v>5</v>
      </c>
      <c r="C295">
        <v>3236.5880999999999</v>
      </c>
      <c r="D295">
        <v>3236.2685000000001</v>
      </c>
      <c r="E295">
        <v>3233.0853999999999</v>
      </c>
      <c r="F295" s="39">
        <v>3235.3797</v>
      </c>
      <c r="G295">
        <v>3238.1505000000002</v>
      </c>
      <c r="H295">
        <v>3246.8701000000001</v>
      </c>
      <c r="I295">
        <v>3232.2957000000001</v>
      </c>
      <c r="J295">
        <v>1022</v>
      </c>
      <c r="K295">
        <v>936</v>
      </c>
      <c r="L295">
        <v>3238.1505000000002</v>
      </c>
      <c r="M295">
        <v>3239.2067999999999</v>
      </c>
      <c r="N295">
        <v>3238.1581000000001</v>
      </c>
      <c r="O295">
        <v>3247.7121999999999</v>
      </c>
      <c r="P295">
        <v>3232.0722999999998</v>
      </c>
      <c r="Q295">
        <v>1420</v>
      </c>
      <c r="R295">
        <v>1452</v>
      </c>
      <c r="S295">
        <f t="shared" si="149"/>
        <v>3199.9345499999995</v>
      </c>
      <c r="T295" t="str">
        <f t="shared" si="229"/>
        <v>牛</v>
      </c>
      <c r="U295">
        <f t="shared" si="230"/>
        <v>3247.7121999999999</v>
      </c>
      <c r="V295">
        <f t="shared" si="231"/>
        <v>3232.0722999999998</v>
      </c>
      <c r="W295" s="40">
        <f t="shared" si="232"/>
        <v>4.8272995409452983E-3</v>
      </c>
      <c r="X295">
        <f t="shared" si="233"/>
        <v>1420</v>
      </c>
      <c r="Y295">
        <f t="shared" si="234"/>
        <v>1452</v>
      </c>
      <c r="Z295" s="25">
        <f t="shared" si="235"/>
        <v>4.8322182238759778E-3</v>
      </c>
      <c r="AA295" s="25">
        <f t="shared" si="236"/>
        <v>-2.6985222306774594E-3</v>
      </c>
      <c r="AB295" s="25">
        <f t="shared" si="237"/>
        <v>-2.9461294995499505E-3</v>
      </c>
      <c r="AC295" s="25">
        <f t="shared" si="238"/>
        <v>1.8811700413955332E-3</v>
      </c>
      <c r="AD295" s="25">
        <f t="shared" si="239"/>
        <v>3.431090602973693E-3</v>
      </c>
      <c r="AE295" s="25">
        <f t="shared" si="240"/>
        <v>-1.3962089379716853E-3</v>
      </c>
      <c r="AF295" s="25">
        <f t="shared" si="241"/>
        <v>4.8496110342383911E-4</v>
      </c>
      <c r="AG295" s="25">
        <f t="shared" si="242"/>
        <v>-2.2135611272536336E-3</v>
      </c>
      <c r="AH295" s="25">
        <f t="shared" si="243"/>
        <v>-9.8750835994001674E-5</v>
      </c>
      <c r="AI295" s="25">
        <f t="shared" si="244"/>
        <v>-1.0828059073564615E-3</v>
      </c>
      <c r="AJ295" s="25">
        <f t="shared" si="245"/>
        <v>-3.7342584245926645E-4</v>
      </c>
      <c r="AK295" s="25">
        <f t="shared" si="246"/>
        <v>4.8261408740917752E-4</v>
      </c>
      <c r="AL295" s="25">
        <f t="shared" si="247"/>
        <v>4.4988583505037099E-3</v>
      </c>
      <c r="AM295" s="25">
        <f t="shared" si="248"/>
        <v>4.8272995409452983E-3</v>
      </c>
      <c r="AN295" s="25">
        <f t="shared" si="249"/>
        <v>0</v>
      </c>
      <c r="AO295" s="40">
        <f t="shared" si="250"/>
        <v>0.29451641233943249</v>
      </c>
      <c r="AP295" s="40">
        <f t="shared" si="251"/>
        <v>0.89459600395213446</v>
      </c>
      <c r="AQ295" s="25">
        <f t="shared" si="252"/>
        <v>3.2615153385565288E-4</v>
      </c>
      <c r="AR295" s="25">
        <f t="shared" si="272"/>
        <v>2.3470160146447454E-6</v>
      </c>
      <c r="AS295" s="25">
        <f t="shared" si="257"/>
        <v>4.8496110342383911E-4</v>
      </c>
      <c r="AT295" s="28">
        <f t="shared" si="258"/>
        <v>0.40171808101877821</v>
      </c>
      <c r="AU295" s="28">
        <f t="shared" si="259"/>
        <v>0.38912013503924203</v>
      </c>
      <c r="AV295" s="40">
        <f t="shared" si="260"/>
        <v>0.38912013503924203</v>
      </c>
      <c r="AW295" s="25">
        <f t="shared" si="261"/>
        <v>4.8496110342383911E-4</v>
      </c>
      <c r="AX295" s="28">
        <f t="shared" si="262"/>
        <v>4.8593661084221591E-4</v>
      </c>
      <c r="AY295" s="25">
        <f t="shared" si="263"/>
        <v>1.8097056731231375E-3</v>
      </c>
      <c r="AZ295" s="25">
        <f t="shared" si="264"/>
        <v>1.8811700413955332E-3</v>
      </c>
      <c r="BA295" s="25">
        <f t="shared" si="254"/>
        <v>0.95663647900324</v>
      </c>
      <c r="BB295" s="25">
        <f t="shared" si="270"/>
        <v>2.6997581007814206E-3</v>
      </c>
      <c r="BC295" s="25">
        <f t="shared" si="255"/>
        <v>5.508662800563743E-3</v>
      </c>
      <c r="BD295" s="39">
        <f t="shared" si="266"/>
        <v>0</v>
      </c>
      <c r="BE295" t="str">
        <f t="shared" si="273"/>
        <v/>
      </c>
      <c r="BF295" t="str">
        <f t="shared" si="267"/>
        <v/>
      </c>
      <c r="BG295" t="str">
        <f t="shared" si="268"/>
        <v/>
      </c>
      <c r="BH295" t="str">
        <f t="shared" si="271"/>
        <v/>
      </c>
      <c r="BI295">
        <f t="shared" si="269"/>
        <v>0</v>
      </c>
      <c r="BJ295" s="25" t="str">
        <f t="shared" si="265"/>
        <v/>
      </c>
    </row>
    <row r="296" spans="1:62">
      <c r="A296" s="1">
        <v>42940</v>
      </c>
      <c r="B296" s="41">
        <f t="shared" si="228"/>
        <v>1</v>
      </c>
      <c r="C296">
        <v>3230.9</v>
      </c>
      <c r="D296">
        <v>3232.53</v>
      </c>
      <c r="E296">
        <v>3230.68</v>
      </c>
      <c r="F296" s="39">
        <v>3238.8</v>
      </c>
      <c r="G296">
        <v>3243.93</v>
      </c>
      <c r="H296">
        <v>3256.51</v>
      </c>
      <c r="I296">
        <v>3230.1</v>
      </c>
      <c r="J296">
        <v>1101</v>
      </c>
      <c r="K296">
        <v>936</v>
      </c>
      <c r="L296">
        <v>3243.7692000000002</v>
      </c>
      <c r="M296">
        <v>3248.3310000000001</v>
      </c>
      <c r="N296">
        <v>3250.4915999999998</v>
      </c>
      <c r="O296">
        <v>3261.1046000000001</v>
      </c>
      <c r="P296">
        <v>3243.7692000000002</v>
      </c>
      <c r="Q296">
        <v>1426</v>
      </c>
      <c r="R296">
        <v>1300</v>
      </c>
      <c r="S296">
        <f t="shared" si="149"/>
        <v>3203.9710150000001</v>
      </c>
      <c r="T296" t="str">
        <f t="shared" si="229"/>
        <v>牛</v>
      </c>
      <c r="U296">
        <f t="shared" si="230"/>
        <v>3261.1046000000001</v>
      </c>
      <c r="V296">
        <f t="shared" si="231"/>
        <v>3230.1</v>
      </c>
      <c r="W296" s="40">
        <f t="shared" si="232"/>
        <v>9.5528758354039931E-3</v>
      </c>
      <c r="X296">
        <f t="shared" si="233"/>
        <v>1426</v>
      </c>
      <c r="Y296">
        <f t="shared" si="234"/>
        <v>936</v>
      </c>
      <c r="Z296" s="25">
        <f t="shared" si="235"/>
        <v>9.5962734841685618E-3</v>
      </c>
      <c r="AA296" s="25">
        <f t="shared" si="236"/>
        <v>-2.2439443063744942E-3</v>
      </c>
      <c r="AB296" s="25">
        <f t="shared" si="237"/>
        <v>-3.259725901813359E-3</v>
      </c>
      <c r="AC296" s="25">
        <f t="shared" si="238"/>
        <v>6.2931499335906619E-3</v>
      </c>
      <c r="AD296" s="25">
        <f t="shared" si="239"/>
        <v>9.3052361498789475E-3</v>
      </c>
      <c r="AE296" s="25">
        <f t="shared" si="240"/>
        <v>-2.476396855250173E-4</v>
      </c>
      <c r="AF296" s="25">
        <f t="shared" si="241"/>
        <v>6.0455102480656484E-3</v>
      </c>
      <c r="AG296" s="25">
        <f t="shared" si="242"/>
        <v>3.8015659416912205E-3</v>
      </c>
      <c r="AH296" s="25">
        <f t="shared" si="243"/>
        <v>5.0437617010031161E-4</v>
      </c>
      <c r="AI296" s="25">
        <f t="shared" si="244"/>
        <v>-6.8094800369332986E-5</v>
      </c>
      <c r="AJ296" s="25">
        <f t="shared" si="245"/>
        <v>2.4421546366533162E-3</v>
      </c>
      <c r="AK296" s="25">
        <f t="shared" si="246"/>
        <v>4.0248215287856963E-3</v>
      </c>
      <c r="AL296" s="25">
        <f t="shared" si="247"/>
        <v>8.1429732734744353E-3</v>
      </c>
      <c r="AM296" s="25">
        <f t="shared" si="248"/>
        <v>5.3299853533593537E-3</v>
      </c>
      <c r="AN296" s="25">
        <f t="shared" si="249"/>
        <v>-4.9570732265979259E-5</v>
      </c>
      <c r="AO296" s="40">
        <f t="shared" si="250"/>
        <v>3.0291556228707783E-2</v>
      </c>
      <c r="AP296" s="40">
        <f t="shared" si="251"/>
        <v>0.30511548655812576</v>
      </c>
      <c r="AQ296" s="25">
        <f t="shared" si="252"/>
        <v>1.4053389843821696E-3</v>
      </c>
      <c r="AR296" s="25">
        <f t="shared" si="272"/>
        <v>2.0702594515459661E-3</v>
      </c>
      <c r="AS296" s="25">
        <f t="shared" si="257"/>
        <v>6.0455102480656484E-3</v>
      </c>
      <c r="AT296" s="28">
        <f t="shared" si="258"/>
        <v>0.52366527830366394</v>
      </c>
      <c r="AU296" s="28">
        <f t="shared" si="259"/>
        <v>0.3877845333825396</v>
      </c>
      <c r="AV296" s="40">
        <f t="shared" si="260"/>
        <v>0.65769595479379794</v>
      </c>
      <c r="AW296" s="25">
        <f t="shared" si="261"/>
        <v>6.0455102480656484E-3</v>
      </c>
      <c r="AX296" s="28">
        <f t="shared" si="262"/>
        <v>0.21681943969603243</v>
      </c>
      <c r="AY296" s="25">
        <f t="shared" si="263"/>
        <v>4.272461214310617E-3</v>
      </c>
      <c r="AZ296" s="25">
        <f t="shared" si="264"/>
        <v>2.0702594515459661E-3</v>
      </c>
      <c r="BA296" s="25">
        <f t="shared" si="254"/>
        <v>0.38912013503924203</v>
      </c>
      <c r="BB296" s="25">
        <f t="shared" si="270"/>
        <v>2.3470160146447454E-6</v>
      </c>
      <c r="BC296" s="25">
        <f t="shared" si="255"/>
        <v>4.8496110342383911E-4</v>
      </c>
      <c r="BD296" s="39">
        <f t="shared" si="266"/>
        <v>0</v>
      </c>
      <c r="BE296" t="str">
        <f t="shared" si="273"/>
        <v/>
      </c>
      <c r="BF296" t="str">
        <f t="shared" si="267"/>
        <v/>
      </c>
      <c r="BG296" t="str">
        <f t="shared" si="268"/>
        <v/>
      </c>
      <c r="BH296" t="str">
        <f t="shared" si="271"/>
        <v/>
      </c>
      <c r="BI296" t="str">
        <f t="shared" si="269"/>
        <v/>
      </c>
      <c r="BJ296" s="25" t="str">
        <f t="shared" si="265"/>
        <v/>
      </c>
    </row>
    <row r="297" spans="1:62">
      <c r="A297" s="1">
        <v>42941</v>
      </c>
      <c r="B297" s="41">
        <f t="shared" si="228"/>
        <v>2</v>
      </c>
      <c r="C297">
        <v>3249.1376</v>
      </c>
      <c r="D297">
        <v>3249.866</v>
      </c>
      <c r="E297">
        <v>3254.1714999999999</v>
      </c>
      <c r="F297" s="39">
        <v>3255.5032000000001</v>
      </c>
      <c r="G297">
        <v>3246.0351999999998</v>
      </c>
      <c r="H297">
        <v>3261.6453999999999</v>
      </c>
      <c r="I297">
        <v>3238.2046</v>
      </c>
      <c r="J297">
        <v>1020</v>
      </c>
      <c r="K297">
        <v>1102</v>
      </c>
      <c r="L297">
        <v>3246.0351999999998</v>
      </c>
      <c r="M297">
        <v>3243.8105999999998</v>
      </c>
      <c r="N297">
        <v>3243.7656999999999</v>
      </c>
      <c r="O297">
        <v>3252.3525</v>
      </c>
      <c r="P297">
        <v>3233.3908000000001</v>
      </c>
      <c r="Q297">
        <v>1337</v>
      </c>
      <c r="R297">
        <v>1424</v>
      </c>
      <c r="S297">
        <f t="shared" si="149"/>
        <v>3207.1932649999999</v>
      </c>
      <c r="T297" t="str">
        <f t="shared" si="229"/>
        <v>牛</v>
      </c>
      <c r="U297">
        <f t="shared" si="230"/>
        <v>3261.6453999999999</v>
      </c>
      <c r="V297">
        <f t="shared" si="231"/>
        <v>3233.3908000000001</v>
      </c>
      <c r="W297" s="40">
        <f t="shared" si="232"/>
        <v>8.7004220955559496E-3</v>
      </c>
      <c r="X297">
        <f t="shared" si="233"/>
        <v>1020</v>
      </c>
      <c r="Y297">
        <f t="shared" si="234"/>
        <v>1424</v>
      </c>
      <c r="Z297" s="25">
        <f t="shared" si="235"/>
        <v>8.6960306020895366E-3</v>
      </c>
      <c r="AA297" s="25">
        <f t="shared" si="236"/>
        <v>-4.1663915830346789E-4</v>
      </c>
      <c r="AB297" s="25">
        <f t="shared" si="237"/>
        <v>-5.4968839772984966E-3</v>
      </c>
      <c r="AC297" s="25">
        <f t="shared" si="238"/>
        <v>3.2035381182574812E-3</v>
      </c>
      <c r="AD297" s="25">
        <f t="shared" si="239"/>
        <v>3.8421846917872232E-3</v>
      </c>
      <c r="AE297" s="25">
        <f t="shared" si="240"/>
        <v>-4.8582374037687056E-3</v>
      </c>
      <c r="AF297" s="25">
        <f t="shared" si="241"/>
        <v>-1.6546992855112142E-3</v>
      </c>
      <c r="AG297" s="25">
        <f t="shared" si="242"/>
        <v>-2.0713384438147773E-3</v>
      </c>
      <c r="AH297" s="25">
        <f t="shared" si="243"/>
        <v>2.2415743947261924E-4</v>
      </c>
      <c r="AI297" s="25">
        <f t="shared" si="244"/>
        <v>1.5481044889484891E-3</v>
      </c>
      <c r="AJ297" s="25">
        <f t="shared" si="245"/>
        <v>1.9572493632930609E-3</v>
      </c>
      <c r="AK297" s="25">
        <f t="shared" si="246"/>
        <v>-9.5529413349388108E-4</v>
      </c>
      <c r="AL297" s="25">
        <f t="shared" si="247"/>
        <v>7.2127515629357344E-3</v>
      </c>
      <c r="AM297" s="25">
        <f t="shared" si="248"/>
        <v>5.8472107660546332E-3</v>
      </c>
      <c r="AN297" s="25">
        <f t="shared" si="249"/>
        <v>0</v>
      </c>
      <c r="AO297" s="40">
        <f t="shared" si="250"/>
        <v>0.46640899627999305</v>
      </c>
      <c r="AP297" s="40">
        <f t="shared" si="251"/>
        <v>0.52417152998190697</v>
      </c>
      <c r="AQ297" s="25">
        <f t="shared" si="252"/>
        <v>-6.8556331095863962E-4</v>
      </c>
      <c r="AR297" s="25">
        <f t="shared" si="272"/>
        <v>-6.9940515201747137E-4</v>
      </c>
      <c r="AS297" s="25">
        <f t="shared" si="257"/>
        <v>-1.6546992855112142E-3</v>
      </c>
      <c r="AT297" s="28">
        <f t="shared" si="258"/>
        <v>0.33405856455410332</v>
      </c>
      <c r="AU297" s="28">
        <f t="shared" si="259"/>
        <v>0.54715030825294608</v>
      </c>
      <c r="AV297" s="40">
        <f t="shared" si="260"/>
        <v>0.36719330657662425</v>
      </c>
      <c r="AW297" s="25">
        <f t="shared" si="261"/>
        <v>-1.6546992855112142E-3</v>
      </c>
      <c r="AX297" s="28">
        <f t="shared" si="262"/>
        <v>-8.032320400925512E-2</v>
      </c>
      <c r="AY297" s="25">
        <f t="shared" si="263"/>
        <v>2.4152727376545295E-3</v>
      </c>
      <c r="AZ297" s="25">
        <f t="shared" si="264"/>
        <v>3.2035381182574812E-3</v>
      </c>
      <c r="BA297" s="25">
        <f t="shared" si="254"/>
        <v>0.65769595479379794</v>
      </c>
      <c r="BB297" s="25">
        <f t="shared" si="270"/>
        <v>2.0702594515459661E-3</v>
      </c>
      <c r="BC297" s="25">
        <f t="shared" si="255"/>
        <v>6.0455102480656484E-3</v>
      </c>
      <c r="BD297" s="39">
        <f t="shared" si="266"/>
        <v>0</v>
      </c>
      <c r="BE297">
        <f t="shared" si="273"/>
        <v>1</v>
      </c>
      <c r="BF297">
        <f t="shared" si="267"/>
        <v>1</v>
      </c>
      <c r="BG297" t="str">
        <f t="shared" si="268"/>
        <v/>
      </c>
      <c r="BH297" t="str">
        <f t="shared" si="271"/>
        <v/>
      </c>
      <c r="BI297" t="str">
        <f t="shared" si="269"/>
        <v/>
      </c>
      <c r="BJ297" s="25">
        <f t="shared" si="265"/>
        <v>-6.9940515201747137E-4</v>
      </c>
    </row>
    <row r="298" spans="1:62">
      <c r="A298" s="1">
        <v>42942</v>
      </c>
      <c r="B298" s="41">
        <f t="shared" si="228"/>
        <v>3</v>
      </c>
      <c r="C298">
        <v>3244.4607999999998</v>
      </c>
      <c r="D298">
        <v>3248.3654999999999</v>
      </c>
      <c r="E298">
        <v>3252.2491</v>
      </c>
      <c r="F298" s="39">
        <v>3250.9711000000002</v>
      </c>
      <c r="G298">
        <v>3231.7386999999999</v>
      </c>
      <c r="H298">
        <v>3264.5954999999999</v>
      </c>
      <c r="I298">
        <v>3230.4575</v>
      </c>
      <c r="J298">
        <v>954</v>
      </c>
      <c r="K298">
        <v>1122</v>
      </c>
      <c r="L298">
        <v>3231.7386999999999</v>
      </c>
      <c r="M298">
        <v>3233.5272</v>
      </c>
      <c r="N298">
        <v>3247.5834</v>
      </c>
      <c r="O298">
        <v>3247.8346999999999</v>
      </c>
      <c r="P298">
        <v>3228.3571999999999</v>
      </c>
      <c r="Q298">
        <v>1459</v>
      </c>
      <c r="R298">
        <v>1304</v>
      </c>
      <c r="S298">
        <f t="shared" si="149"/>
        <v>3209.8058149999997</v>
      </c>
      <c r="T298" t="str">
        <f t="shared" si="229"/>
        <v>牛</v>
      </c>
      <c r="U298">
        <f t="shared" si="230"/>
        <v>3264.5954999999999</v>
      </c>
      <c r="V298">
        <f t="shared" si="231"/>
        <v>3228.3571999999999</v>
      </c>
      <c r="W298" s="40">
        <f t="shared" si="232"/>
        <v>1.116246427466039E-2</v>
      </c>
      <c r="X298">
        <f t="shared" si="233"/>
        <v>954</v>
      </c>
      <c r="Y298">
        <f t="shared" si="234"/>
        <v>1304</v>
      </c>
      <c r="Z298" s="25">
        <f t="shared" si="235"/>
        <v>1.1169282735670588E-2</v>
      </c>
      <c r="AA298" s="25">
        <f t="shared" si="236"/>
        <v>2.142650237809951E-4</v>
      </c>
      <c r="AB298" s="25">
        <f t="shared" si="237"/>
        <v>-5.2247147876022743E-3</v>
      </c>
      <c r="AC298" s="25">
        <f t="shared" si="238"/>
        <v>5.9377494870581065E-3</v>
      </c>
      <c r="AD298" s="25">
        <f t="shared" si="239"/>
        <v>6.1866922925629024E-3</v>
      </c>
      <c r="AE298" s="25">
        <f t="shared" si="240"/>
        <v>-4.9757719820977073E-3</v>
      </c>
      <c r="AF298" s="25">
        <f t="shared" si="241"/>
        <v>9.6197750496056461E-4</v>
      </c>
      <c r="AG298" s="25">
        <f t="shared" si="242"/>
        <v>1.1762425287414615E-3</v>
      </c>
      <c r="AH298" s="25">
        <f t="shared" si="243"/>
        <v>1.2027737352938808E-3</v>
      </c>
      <c r="AI298" s="25">
        <f t="shared" si="244"/>
        <v>2.3976147467987883E-3</v>
      </c>
      <c r="AJ298" s="25">
        <f t="shared" si="245"/>
        <v>2.004578688615945E-3</v>
      </c>
      <c r="AK298" s="25">
        <f t="shared" si="246"/>
        <v>-3.9288834029863771E-3</v>
      </c>
      <c r="AL298" s="25">
        <f t="shared" si="247"/>
        <v>1.0512097242445798E-2</v>
      </c>
      <c r="AM298" s="25">
        <f t="shared" si="248"/>
        <v>6.0151271081001758E-3</v>
      </c>
      <c r="AN298" s="25">
        <f t="shared" si="249"/>
        <v>0</v>
      </c>
      <c r="AO298" s="40">
        <f t="shared" si="250"/>
        <v>0.41019684808717227</v>
      </c>
      <c r="AP298" s="40">
        <f t="shared" si="251"/>
        <v>0.38983537406995061</v>
      </c>
      <c r="AQ298" s="25">
        <f t="shared" si="252"/>
        <v>5.532641884447993E-4</v>
      </c>
      <c r="AR298" s="25">
        <f t="shared" si="272"/>
        <v>4.8908609079469107E-3</v>
      </c>
      <c r="AS298" s="25">
        <f t="shared" si="257"/>
        <v>9.6197750496056461E-4</v>
      </c>
      <c r="AT298" s="28">
        <f t="shared" si="258"/>
        <v>3.7530025191865428E-2</v>
      </c>
      <c r="AU298" s="28">
        <f t="shared" si="259"/>
        <v>0.98709793351303288</v>
      </c>
      <c r="AV298" s="40">
        <f t="shared" si="260"/>
        <v>0.53054917035291593</v>
      </c>
      <c r="AW298" s="25">
        <f t="shared" si="261"/>
        <v>9.6197750496056461E-4</v>
      </c>
      <c r="AX298" s="28">
        <f t="shared" si="262"/>
        <v>0.43723629419702664</v>
      </c>
      <c r="AY298" s="25">
        <f t="shared" si="263"/>
        <v>3.9652154689667432E-4</v>
      </c>
      <c r="AZ298" s="25">
        <f t="shared" si="264"/>
        <v>5.9377494870581065E-3</v>
      </c>
      <c r="BA298" s="25">
        <f t="shared" si="254"/>
        <v>0.36719330657662425</v>
      </c>
      <c r="BB298" s="25">
        <f t="shared" si="270"/>
        <v>-6.9940515201747137E-4</v>
      </c>
      <c r="BC298" s="25">
        <f t="shared" si="255"/>
        <v>-1.6546992855112142E-3</v>
      </c>
      <c r="BD298" s="39">
        <f t="shared" si="266"/>
        <v>1</v>
      </c>
      <c r="BE298" t="str">
        <f t="shared" si="273"/>
        <v/>
      </c>
      <c r="BF298" t="str">
        <f t="shared" si="267"/>
        <v/>
      </c>
      <c r="BG298">
        <f t="shared" si="268"/>
        <v>0.5</v>
      </c>
      <c r="BH298" t="str">
        <f t="shared" si="271"/>
        <v/>
      </c>
      <c r="BI298" t="str">
        <f t="shared" si="269"/>
        <v/>
      </c>
      <c r="BJ298" s="25">
        <f t="shared" si="265"/>
        <v>2.4454304539734554E-3</v>
      </c>
    </row>
    <row r="299" spans="1:62">
      <c r="A299" s="1">
        <v>42943</v>
      </c>
      <c r="B299" s="41">
        <f t="shared" si="228"/>
        <v>4</v>
      </c>
      <c r="C299">
        <v>3243.7649999999999</v>
      </c>
      <c r="D299">
        <v>3240.7579000000001</v>
      </c>
      <c r="E299">
        <v>3232.4369999999999</v>
      </c>
      <c r="F299" s="39">
        <v>3234.3272999999999</v>
      </c>
      <c r="G299">
        <v>3237.0387999999998</v>
      </c>
      <c r="H299">
        <v>3243.8869</v>
      </c>
      <c r="I299">
        <v>3220.7941999999998</v>
      </c>
      <c r="J299">
        <v>930</v>
      </c>
      <c r="K299">
        <v>1101</v>
      </c>
      <c r="L299">
        <v>3237.0387999999998</v>
      </c>
      <c r="M299">
        <v>3236.1361999999999</v>
      </c>
      <c r="N299">
        <v>3249.2927</v>
      </c>
      <c r="O299">
        <v>3251.9261000000001</v>
      </c>
      <c r="P299">
        <v>3234.5349999999999</v>
      </c>
      <c r="Q299">
        <v>1402</v>
      </c>
      <c r="R299">
        <v>1309</v>
      </c>
      <c r="S299">
        <f t="shared" si="149"/>
        <v>3213.4898200000002</v>
      </c>
      <c r="T299" t="str">
        <f t="shared" si="229"/>
        <v>牛</v>
      </c>
      <c r="U299">
        <f t="shared" si="230"/>
        <v>3251.9261000000001</v>
      </c>
      <c r="V299">
        <f t="shared" si="231"/>
        <v>3220.7941999999998</v>
      </c>
      <c r="W299" s="40">
        <f t="shared" si="232"/>
        <v>9.6194918431797144E-3</v>
      </c>
      <c r="X299">
        <f t="shared" si="233"/>
        <v>1402</v>
      </c>
      <c r="Y299">
        <f t="shared" si="234"/>
        <v>1101</v>
      </c>
      <c r="Z299" s="25">
        <f t="shared" si="235"/>
        <v>9.5974585088624848E-3</v>
      </c>
      <c r="AA299" s="25">
        <f t="shared" si="236"/>
        <v>-1.1764583273349352E-3</v>
      </c>
      <c r="AB299" s="25">
        <f t="shared" si="237"/>
        <v>-8.1012506271152919E-4</v>
      </c>
      <c r="AC299" s="25">
        <f t="shared" si="238"/>
        <v>8.8093667804680573E-3</v>
      </c>
      <c r="AD299" s="25">
        <f t="shared" si="239"/>
        <v>2.5127747512880905E-3</v>
      </c>
      <c r="AE299" s="25">
        <f t="shared" si="240"/>
        <v>-7.1067170918914929E-3</v>
      </c>
      <c r="AF299" s="25">
        <f t="shared" si="241"/>
        <v>1.7026496885766973E-3</v>
      </c>
      <c r="AG299" s="25">
        <f t="shared" si="242"/>
        <v>5.2619136124160419E-4</v>
      </c>
      <c r="AH299" s="25">
        <f t="shared" si="243"/>
        <v>-9.2746999646155302E-4</v>
      </c>
      <c r="AI299" s="25">
        <f t="shared" si="244"/>
        <v>-3.4983502840396233E-3</v>
      </c>
      <c r="AJ299" s="25">
        <f t="shared" si="245"/>
        <v>-2.9137302279664008E-3</v>
      </c>
      <c r="AK299" s="25">
        <f t="shared" si="246"/>
        <v>-2.0757309193884586E-3</v>
      </c>
      <c r="AL299" s="25">
        <f t="shared" si="247"/>
        <v>7.1442961734738504E-3</v>
      </c>
      <c r="AM299" s="25">
        <f t="shared" si="248"/>
        <v>5.3622896689143372E-3</v>
      </c>
      <c r="AN299" s="25">
        <f t="shared" si="249"/>
        <v>0</v>
      </c>
      <c r="AO299" s="40">
        <f t="shared" si="250"/>
        <v>0.99472127555460832</v>
      </c>
      <c r="AP299" s="40">
        <f t="shared" si="251"/>
        <v>1.1600722306183335</v>
      </c>
      <c r="AQ299" s="25">
        <f t="shared" si="252"/>
        <v>-2.788739701459137E-4</v>
      </c>
      <c r="AR299" s="25">
        <f t="shared" si="272"/>
        <v>3.7783806079650941E-3</v>
      </c>
      <c r="AS299" s="25">
        <f t="shared" si="257"/>
        <v>1.7026496885766973E-3</v>
      </c>
      <c r="AT299" s="28">
        <f t="shared" si="258"/>
        <v>0.70345174016030543</v>
      </c>
      <c r="AU299" s="28">
        <f t="shared" si="259"/>
        <v>0.84857772078821214</v>
      </c>
      <c r="AV299" s="40">
        <f t="shared" si="260"/>
        <v>0.91541152322858099</v>
      </c>
      <c r="AW299" s="25">
        <f t="shared" si="261"/>
        <v>1.7026496885766973E-3</v>
      </c>
      <c r="AX299" s="28">
        <f t="shared" si="262"/>
        <v>0.39361233975440091</v>
      </c>
      <c r="AY299" s="25">
        <f t="shared" si="263"/>
        <v>5.0309861725030018E-3</v>
      </c>
      <c r="AZ299" s="25">
        <f t="shared" si="264"/>
        <v>4.5521646062027816E-3</v>
      </c>
      <c r="BA299" s="25">
        <f t="shared" si="254"/>
        <v>0.53054917035291593</v>
      </c>
      <c r="BB299" s="25">
        <f t="shared" si="270"/>
        <v>4.8908609079469107E-3</v>
      </c>
      <c r="BC299" s="25">
        <f t="shared" si="255"/>
        <v>9.6197750496056461E-4</v>
      </c>
      <c r="BD299" s="39">
        <f t="shared" si="266"/>
        <v>0</v>
      </c>
      <c r="BE299" t="str">
        <f t="shared" si="273"/>
        <v/>
      </c>
      <c r="BF299" t="str">
        <f t="shared" si="267"/>
        <v/>
      </c>
      <c r="BG299" t="str">
        <f t="shared" si="268"/>
        <v/>
      </c>
      <c r="BH299">
        <f t="shared" si="271"/>
        <v>0</v>
      </c>
      <c r="BI299" t="str">
        <f t="shared" si="269"/>
        <v/>
      </c>
      <c r="BJ299" s="25" t="str">
        <f t="shared" si="265"/>
        <v/>
      </c>
    </row>
    <row r="300" spans="1:62">
      <c r="A300" s="1">
        <v>42944</v>
      </c>
      <c r="B300" s="41">
        <f t="shared" si="228"/>
        <v>5</v>
      </c>
      <c r="C300">
        <v>3240.1727999999998</v>
      </c>
      <c r="D300">
        <v>3253.2404000000001</v>
      </c>
      <c r="E300">
        <v>3253.2404000000001</v>
      </c>
      <c r="F300" s="39">
        <v>3253.2404000000001</v>
      </c>
      <c r="G300">
        <v>3248.3357000000001</v>
      </c>
      <c r="H300">
        <v>3253.4391999999998</v>
      </c>
      <c r="I300">
        <v>3233.0630000000001</v>
      </c>
      <c r="J300">
        <v>1044</v>
      </c>
      <c r="K300">
        <v>944</v>
      </c>
      <c r="L300">
        <v>3248.3357000000001</v>
      </c>
      <c r="M300">
        <v>3247.7381</v>
      </c>
      <c r="N300">
        <v>3254.1251999999999</v>
      </c>
      <c r="O300">
        <v>3256.2015999999999</v>
      </c>
      <c r="P300">
        <v>3246.0720000000001</v>
      </c>
      <c r="Q300">
        <v>1424</v>
      </c>
      <c r="R300">
        <v>1336</v>
      </c>
      <c r="S300">
        <f t="shared" si="149"/>
        <v>3216.5595199999998</v>
      </c>
      <c r="T300" t="str">
        <f t="shared" si="229"/>
        <v>牛</v>
      </c>
      <c r="U300">
        <f t="shared" si="230"/>
        <v>3256.2015999999999</v>
      </c>
      <c r="V300">
        <f t="shared" si="231"/>
        <v>3233.0630000000001</v>
      </c>
      <c r="W300" s="40">
        <f t="shared" si="232"/>
        <v>7.1313775870247634E-3</v>
      </c>
      <c r="X300">
        <f t="shared" si="233"/>
        <v>1424</v>
      </c>
      <c r="Y300">
        <f t="shared" si="234"/>
        <v>944</v>
      </c>
      <c r="Z300" s="25">
        <f t="shared" si="235"/>
        <v>7.1411623478845852E-3</v>
      </c>
      <c r="AA300" s="25">
        <f t="shared" si="236"/>
        <v>-2.8106801720033741E-3</v>
      </c>
      <c r="AB300" s="25">
        <f t="shared" si="237"/>
        <v>-6.3787890660278875E-4</v>
      </c>
      <c r="AC300" s="25">
        <f t="shared" si="238"/>
        <v>6.493498680422042E-3</v>
      </c>
      <c r="AD300" s="25">
        <f t="shared" si="239"/>
        <v>4.9347009700656339E-3</v>
      </c>
      <c r="AE300" s="25">
        <f t="shared" si="240"/>
        <v>-2.1966766169591407E-3</v>
      </c>
      <c r="AF300" s="25">
        <f t="shared" si="241"/>
        <v>4.2968220634627659E-3</v>
      </c>
      <c r="AG300" s="25">
        <f t="shared" si="242"/>
        <v>1.4861418914595261E-3</v>
      </c>
      <c r="AH300" s="25">
        <f t="shared" si="243"/>
        <v>4.0248840597176642E-3</v>
      </c>
      <c r="AI300" s="25">
        <f t="shared" si="244"/>
        <v>4.0248840597176642E-3</v>
      </c>
      <c r="AJ300" s="25">
        <f t="shared" si="245"/>
        <v>4.0248840597176642E-3</v>
      </c>
      <c r="AK300" s="25">
        <f t="shared" si="246"/>
        <v>2.5161111545078637E-3</v>
      </c>
      <c r="AL300" s="25">
        <f t="shared" si="247"/>
        <v>6.2826671126112394E-3</v>
      </c>
      <c r="AM300" s="25">
        <f t="shared" si="248"/>
        <v>3.1157126930378156E-3</v>
      </c>
      <c r="AN300" s="25">
        <f t="shared" si="249"/>
        <v>0</v>
      </c>
      <c r="AO300" s="40">
        <f t="shared" si="250"/>
        <v>0.34892668898027246</v>
      </c>
      <c r="AP300" s="40">
        <f t="shared" si="251"/>
        <v>0.79650278265820451</v>
      </c>
      <c r="AQ300" s="25">
        <f t="shared" si="252"/>
        <v>-1.8398805804392107E-4</v>
      </c>
      <c r="AR300" s="25">
        <f t="shared" si="272"/>
        <v>1.7807109089550367E-3</v>
      </c>
      <c r="AS300" s="25">
        <f t="shared" si="257"/>
        <v>4.2968220634627659E-3</v>
      </c>
      <c r="AT300" s="28">
        <f t="shared" si="258"/>
        <v>0.74953622363346517</v>
      </c>
      <c r="AU300" s="28">
        <f t="shared" si="259"/>
        <v>0.7950165850576556</v>
      </c>
      <c r="AV300" s="40">
        <f t="shared" si="260"/>
        <v>0.91026250507809714</v>
      </c>
      <c r="AW300" s="25">
        <f t="shared" si="261"/>
        <v>4.2968220634627659E-3</v>
      </c>
      <c r="AX300" s="28">
        <f t="shared" si="262"/>
        <v>0.25020960645846851</v>
      </c>
      <c r="AY300" s="25">
        <f t="shared" si="263"/>
        <v>4.7127877714669541E-3</v>
      </c>
      <c r="AZ300" s="25">
        <f t="shared" si="264"/>
        <v>2.4778337864351857E-3</v>
      </c>
      <c r="BA300" s="25">
        <f t="shared" si="254"/>
        <v>0.91541152322858099</v>
      </c>
      <c r="BB300" s="25">
        <f t="shared" si="270"/>
        <v>3.7783806079650941E-3</v>
      </c>
      <c r="BC300" s="25">
        <f t="shared" si="255"/>
        <v>1.7026496885766973E-3</v>
      </c>
      <c r="BD300" s="39">
        <f t="shared" si="266"/>
        <v>0</v>
      </c>
      <c r="BE300" t="str">
        <f t="shared" si="273"/>
        <v/>
      </c>
      <c r="BF300" t="str">
        <f t="shared" si="267"/>
        <v/>
      </c>
      <c r="BG300" t="str">
        <f t="shared" si="268"/>
        <v/>
      </c>
      <c r="BH300" t="str">
        <f t="shared" si="271"/>
        <v/>
      </c>
      <c r="BI300">
        <f t="shared" si="269"/>
        <v>0</v>
      </c>
      <c r="BJ300" s="25" t="str">
        <f t="shared" si="265"/>
        <v/>
      </c>
    </row>
    <row r="301" spans="1:62">
      <c r="A301" s="1">
        <v>42947</v>
      </c>
      <c r="B301" s="41">
        <f t="shared" si="228"/>
        <v>1</v>
      </c>
      <c r="C301">
        <v>3252.7519000000002</v>
      </c>
      <c r="D301">
        <v>3254.9657999999999</v>
      </c>
      <c r="E301">
        <v>3256.9749000000002</v>
      </c>
      <c r="F301" s="39">
        <v>3259.9450000000002</v>
      </c>
      <c r="G301">
        <v>3272.2386000000001</v>
      </c>
      <c r="H301">
        <v>3272.2545</v>
      </c>
      <c r="I301">
        <v>3251.1941000000002</v>
      </c>
      <c r="J301">
        <v>1130</v>
      </c>
      <c r="K301">
        <v>951</v>
      </c>
      <c r="L301">
        <v>3272.2386000000001</v>
      </c>
      <c r="M301">
        <v>3273.7460000000001</v>
      </c>
      <c r="N301">
        <v>3274.1327999999999</v>
      </c>
      <c r="O301">
        <v>3276.9461000000001</v>
      </c>
      <c r="P301">
        <v>3268.6122</v>
      </c>
      <c r="Q301">
        <v>1313</v>
      </c>
      <c r="R301">
        <v>1404</v>
      </c>
      <c r="S301">
        <f t="shared" si="149"/>
        <v>3219.7125799999994</v>
      </c>
      <c r="T301" t="str">
        <f t="shared" si="229"/>
        <v>牛</v>
      </c>
      <c r="U301">
        <f t="shared" si="230"/>
        <v>3276.9461000000001</v>
      </c>
      <c r="V301">
        <f t="shared" si="231"/>
        <v>3251.1941000000002</v>
      </c>
      <c r="W301" s="40">
        <f t="shared" si="232"/>
        <v>7.8895773649457889E-3</v>
      </c>
      <c r="X301">
        <f t="shared" si="233"/>
        <v>1313</v>
      </c>
      <c r="Y301">
        <f t="shared" si="234"/>
        <v>951</v>
      </c>
      <c r="Z301" s="25">
        <f t="shared" si="235"/>
        <v>7.916988688869862E-3</v>
      </c>
      <c r="AA301" s="25">
        <f t="shared" si="236"/>
        <v>-4.221072564565555E-4</v>
      </c>
      <c r="AB301" s="25">
        <f t="shared" si="237"/>
        <v>-8.5888148071079705E-4</v>
      </c>
      <c r="AC301" s="25">
        <f t="shared" si="238"/>
        <v>7.0306958842350168E-3</v>
      </c>
      <c r="AD301" s="25">
        <f t="shared" si="239"/>
        <v>7.4105450882972603E-3</v>
      </c>
      <c r="AE301" s="25">
        <f t="shared" si="240"/>
        <v>-4.7903227664846223E-4</v>
      </c>
      <c r="AF301" s="25">
        <f t="shared" si="241"/>
        <v>6.5516636075864509E-3</v>
      </c>
      <c r="AG301" s="25">
        <f t="shared" si="242"/>
        <v>6.1295563511300022E-3</v>
      </c>
      <c r="AH301" s="25">
        <f t="shared" si="243"/>
        <v>6.8039217048627087E-4</v>
      </c>
      <c r="AI301" s="25">
        <f t="shared" si="244"/>
        <v>1.2974432636411772E-3</v>
      </c>
      <c r="AJ301" s="25">
        <f t="shared" si="245"/>
        <v>2.2089475482465486E-3</v>
      </c>
      <c r="AK301" s="25">
        <f t="shared" si="246"/>
        <v>5.9729613198234348E-3</v>
      </c>
      <c r="AL301" s="25">
        <f t="shared" si="247"/>
        <v>6.4568526435384854E-3</v>
      </c>
      <c r="AM301" s="25">
        <f t="shared" si="248"/>
        <v>2.5464304559924878E-3</v>
      </c>
      <c r="AN301" s="25">
        <f t="shared" si="249"/>
        <v>0</v>
      </c>
      <c r="AO301" s="40">
        <f t="shared" si="250"/>
        <v>7.3968205732087441E-2</v>
      </c>
      <c r="AP301" s="40">
        <f t="shared" si="251"/>
        <v>0.13917589409506986</v>
      </c>
      <c r="AQ301" s="25">
        <f t="shared" si="252"/>
        <v>4.6055715641145654E-4</v>
      </c>
      <c r="AR301" s="25">
        <f t="shared" si="272"/>
        <v>5.7870228776291577E-4</v>
      </c>
      <c r="AS301" s="25">
        <f t="shared" si="257"/>
        <v>6.5516636075864509E-3</v>
      </c>
      <c r="AT301" s="28">
        <f t="shared" si="258"/>
        <v>0.99924502858445829</v>
      </c>
      <c r="AU301" s="28">
        <f t="shared" si="259"/>
        <v>0.66242695496703519</v>
      </c>
      <c r="AV301" s="40">
        <f t="shared" si="260"/>
        <v>0.89075411618514055</v>
      </c>
      <c r="AW301" s="25">
        <f t="shared" si="261"/>
        <v>6.5516636075864509E-3</v>
      </c>
      <c r="AX301" s="28">
        <f t="shared" si="262"/>
        <v>7.3555452003717436E-2</v>
      </c>
      <c r="AY301" s="25">
        <f t="shared" si="263"/>
        <v>6.4519935964720701E-3</v>
      </c>
      <c r="AZ301" s="25">
        <f t="shared" si="264"/>
        <v>1.6875489752817933E-3</v>
      </c>
      <c r="BA301" s="25">
        <f t="shared" si="254"/>
        <v>0.91026250507809714</v>
      </c>
      <c r="BB301" s="25">
        <f t="shared" si="270"/>
        <v>1.7807109089550367E-3</v>
      </c>
      <c r="BC301" s="25">
        <f t="shared" si="255"/>
        <v>4.2968220634627659E-3</v>
      </c>
      <c r="BD301" s="39">
        <f t="shared" si="266"/>
        <v>0</v>
      </c>
      <c r="BE301" t="str">
        <f t="shared" si="273"/>
        <v/>
      </c>
      <c r="BF301" t="str">
        <f t="shared" si="267"/>
        <v/>
      </c>
      <c r="BG301" t="str">
        <f t="shared" si="268"/>
        <v/>
      </c>
      <c r="BH301" t="str">
        <f t="shared" si="271"/>
        <v/>
      </c>
      <c r="BI301" t="str">
        <f t="shared" si="269"/>
        <v/>
      </c>
      <c r="BJ301" s="25" t="str">
        <f t="shared" si="265"/>
        <v/>
      </c>
    </row>
    <row r="302" spans="1:62">
      <c r="A302" s="1">
        <v>42948</v>
      </c>
      <c r="B302" s="41">
        <f t="shared" ref="B302:B329" si="274">WEEKDAY(A302,2)</f>
        <v>2</v>
      </c>
      <c r="C302">
        <v>3274.3685</v>
      </c>
      <c r="D302">
        <v>3275.0074</v>
      </c>
      <c r="E302">
        <v>3274.9627999999998</v>
      </c>
      <c r="F302" s="39">
        <v>3281.8344000000002</v>
      </c>
      <c r="G302">
        <v>3286.3094999999998</v>
      </c>
      <c r="H302">
        <v>3288.5030000000002</v>
      </c>
      <c r="I302">
        <v>3273.6570999999999</v>
      </c>
      <c r="J302">
        <v>1123</v>
      </c>
      <c r="K302">
        <v>934</v>
      </c>
      <c r="L302">
        <v>3286.3094999999998</v>
      </c>
      <c r="M302">
        <v>3287.0657000000001</v>
      </c>
      <c r="N302">
        <v>3292.2847000000002</v>
      </c>
      <c r="O302">
        <v>3292.5009</v>
      </c>
      <c r="P302">
        <v>3274.7651999999998</v>
      </c>
      <c r="Q302">
        <v>1459</v>
      </c>
      <c r="R302">
        <v>1340</v>
      </c>
      <c r="S302">
        <f t="shared" si="149"/>
        <v>3223.6797950000005</v>
      </c>
      <c r="T302" t="str">
        <f t="shared" si="229"/>
        <v>牛</v>
      </c>
      <c r="U302">
        <f t="shared" si="230"/>
        <v>3292.5009</v>
      </c>
      <c r="V302">
        <f t="shared" si="231"/>
        <v>3273.6570999999999</v>
      </c>
      <c r="W302" s="40">
        <f t="shared" si="232"/>
        <v>5.739688789860746E-3</v>
      </c>
      <c r="X302">
        <f t="shared" si="233"/>
        <v>1459</v>
      </c>
      <c r="Y302">
        <f t="shared" si="234"/>
        <v>934</v>
      </c>
      <c r="Z302" s="25">
        <f t="shared" si="235"/>
        <v>5.7549417544177145E-3</v>
      </c>
      <c r="AA302" s="25">
        <f t="shared" si="236"/>
        <v>7.1985936721633931E-5</v>
      </c>
      <c r="AB302" s="25">
        <f t="shared" si="237"/>
        <v>-6.566652681219145E-5</v>
      </c>
      <c r="AC302" s="25">
        <f t="shared" si="238"/>
        <v>5.6740222630484892E-3</v>
      </c>
      <c r="AD302" s="25">
        <f t="shared" si="239"/>
        <v>5.5224019170668597E-3</v>
      </c>
      <c r="AE302" s="25">
        <f t="shared" si="240"/>
        <v>-2.1728687279392038E-4</v>
      </c>
      <c r="AF302" s="25">
        <f t="shared" si="241"/>
        <v>5.4567353902546904E-3</v>
      </c>
      <c r="AG302" s="25">
        <f t="shared" si="242"/>
        <v>5.5287213269763344E-3</v>
      </c>
      <c r="AH302" s="25">
        <f t="shared" si="243"/>
        <v>1.9510255993302589E-4</v>
      </c>
      <c r="AI302" s="25">
        <f t="shared" si="244"/>
        <v>1.8148417736365969E-4</v>
      </c>
      <c r="AJ302" s="25">
        <f t="shared" si="245"/>
        <v>2.2775082897946112E-3</v>
      </c>
      <c r="AK302" s="25">
        <f t="shared" si="246"/>
        <v>3.6401765749613261E-3</v>
      </c>
      <c r="AL302" s="25">
        <f t="shared" si="247"/>
        <v>4.5247068349641836E-3</v>
      </c>
      <c r="AM302" s="25">
        <f t="shared" si="248"/>
        <v>5.4012561232392097E-3</v>
      </c>
      <c r="AN302" s="25">
        <f t="shared" si="249"/>
        <v>0</v>
      </c>
      <c r="AO302" s="40">
        <f t="shared" si="250"/>
        <v>4.7918954054663405E-2</v>
      </c>
      <c r="AP302" s="40">
        <f t="shared" si="251"/>
        <v>3.2042516789143972E-2</v>
      </c>
      <c r="AQ302" s="25">
        <f t="shared" si="252"/>
        <v>2.3007967150157698E-4</v>
      </c>
      <c r="AR302" s="25">
        <f t="shared" si="272"/>
        <v>1.8165588152931668E-3</v>
      </c>
      <c r="AS302" s="25">
        <f t="shared" si="257"/>
        <v>5.4567353902546904E-3</v>
      </c>
      <c r="AT302" s="28">
        <f t="shared" si="258"/>
        <v>0.85224876902038438</v>
      </c>
      <c r="AU302" s="28">
        <f t="shared" si="259"/>
        <v>0.98780989755127557</v>
      </c>
      <c r="AV302" s="40">
        <f t="shared" si="260"/>
        <v>0.98852673027734095</v>
      </c>
      <c r="AW302" s="25">
        <f t="shared" si="261"/>
        <v>5.4567353902546904E-3</v>
      </c>
      <c r="AX302" s="28">
        <f t="shared" si="262"/>
        <v>0.31709103259429</v>
      </c>
      <c r="AY302" s="25">
        <f t="shared" si="263"/>
        <v>3.8574634477552181E-3</v>
      </c>
      <c r="AZ302" s="25">
        <f t="shared" si="264"/>
        <v>5.335589596427031E-3</v>
      </c>
      <c r="BA302" s="25">
        <f t="shared" si="254"/>
        <v>0.89075411618514055</v>
      </c>
      <c r="BB302" s="25">
        <f t="shared" si="270"/>
        <v>5.7870228776291577E-4</v>
      </c>
      <c r="BC302" s="25">
        <f t="shared" si="255"/>
        <v>6.5516636075864509E-3</v>
      </c>
      <c r="BD302" s="39">
        <f t="shared" si="266"/>
        <v>0</v>
      </c>
      <c r="BE302">
        <f t="shared" si="273"/>
        <v>0</v>
      </c>
      <c r="BF302">
        <f t="shared" si="267"/>
        <v>0</v>
      </c>
      <c r="BG302" t="str">
        <f t="shared" si="268"/>
        <v/>
      </c>
      <c r="BH302" t="str">
        <f t="shared" si="271"/>
        <v/>
      </c>
      <c r="BI302" t="str">
        <f t="shared" si="269"/>
        <v/>
      </c>
      <c r="BJ302" s="25" t="str">
        <f t="shared" si="265"/>
        <v/>
      </c>
    </row>
    <row r="303" spans="1:62">
      <c r="A303" s="1">
        <v>42949</v>
      </c>
      <c r="B303" s="41">
        <f t="shared" si="274"/>
        <v>3</v>
      </c>
      <c r="C303">
        <v>3288.5183000000002</v>
      </c>
      <c r="D303">
        <v>3287.4784</v>
      </c>
      <c r="E303">
        <v>3291.5951</v>
      </c>
      <c r="F303" s="39">
        <v>3292.3337000000001</v>
      </c>
      <c r="G303">
        <v>3294.4114</v>
      </c>
      <c r="H303">
        <v>3300.5146</v>
      </c>
      <c r="I303">
        <v>3282.3346000000001</v>
      </c>
      <c r="J303">
        <v>1009</v>
      </c>
      <c r="K303">
        <v>1023</v>
      </c>
      <c r="L303">
        <v>3294.4114</v>
      </c>
      <c r="M303">
        <v>3296.3807999999999</v>
      </c>
      <c r="N303">
        <v>3286.0154000000002</v>
      </c>
      <c r="O303">
        <v>3305.0621999999998</v>
      </c>
      <c r="P303">
        <v>3282.6705000000002</v>
      </c>
      <c r="Q303">
        <v>1323</v>
      </c>
      <c r="R303">
        <v>1457</v>
      </c>
      <c r="S303">
        <f t="shared" si="149"/>
        <v>3229.1538350000001</v>
      </c>
      <c r="T303" t="str">
        <f t="shared" ref="T303:T366" si="275">IF(AVERAGE(N302)&lt;S302,"熊",IF(AVERAGE(N302)&gt;S302,"牛",""))</f>
        <v>牛</v>
      </c>
      <c r="U303">
        <f t="shared" ref="U303:U366" si="276">MAX(H303,O303)</f>
        <v>3305.0621999999998</v>
      </c>
      <c r="V303">
        <f t="shared" ref="V303:V366" si="277">MIN(I303,P303)</f>
        <v>3282.3346000000001</v>
      </c>
      <c r="W303" s="40">
        <f t="shared" ref="W303:W366" si="278">LN(U303/V303)</f>
        <v>6.9003555944816362E-3</v>
      </c>
      <c r="X303">
        <f t="shared" ref="X303:X366" si="279">IF(U303=H303,J303,Q303)</f>
        <v>1323</v>
      </c>
      <c r="Y303">
        <f t="shared" ref="Y303:Y366" si="280">IF(V303=I303,K303,R303)</f>
        <v>1023</v>
      </c>
      <c r="Z303" s="25">
        <f t="shared" ref="Z303:Z366" si="281">(U303-V303)/(C303)</f>
        <v>6.9111976661342311E-3</v>
      </c>
      <c r="AA303" s="25">
        <f t="shared" ref="AA303:AA366" si="282">LN(C303/N302)</f>
        <v>-1.1446628659891147E-3</v>
      </c>
      <c r="AB303" s="25">
        <f t="shared" ref="AB303:AB366" si="283">LN(N303/U303)</f>
        <v>-5.7795869432086472E-3</v>
      </c>
      <c r="AC303" s="25">
        <f t="shared" ref="AC303:AC366" si="284">LN(N303/V303)</f>
        <v>1.1207686512731542E-3</v>
      </c>
      <c r="AD303" s="25">
        <f t="shared" ref="AD303:AD366" si="285">LN(U303/C303)</f>
        <v>5.0181945053192371E-3</v>
      </c>
      <c r="AE303" s="25">
        <f t="shared" ref="AE303:AE366" si="286">LN(V303/C303)</f>
        <v>-1.882161089162483E-3</v>
      </c>
      <c r="AF303" s="25">
        <f t="shared" ref="AF303:AF366" si="287">LN(N303/C303)</f>
        <v>-7.613924378894356E-4</v>
      </c>
      <c r="AG303" s="25">
        <f t="shared" ref="AG303:AG366" si="288">LN(N303/N302)</f>
        <v>-1.9060553038785343E-3</v>
      </c>
      <c r="AH303" s="25">
        <f t="shared" ref="AH303:AH366" si="289">LN(D303/C303)</f>
        <v>-3.162714508869818E-4</v>
      </c>
      <c r="AI303" s="25">
        <f t="shared" ref="AI303:AI366" si="290">LN(E303/C303)</f>
        <v>9.3518151958848074E-4</v>
      </c>
      <c r="AJ303" s="25">
        <f t="shared" ref="AJ303:AJ366" si="291">LN(F303/C303)</f>
        <v>1.1595460367438695E-3</v>
      </c>
      <c r="AK303" s="25">
        <f t="shared" ref="AK303:AK366" si="292">+LN(G303/C303)</f>
        <v>1.7904191120995032E-3</v>
      </c>
      <c r="AL303" s="25">
        <f t="shared" ref="AL303:AL366" si="293">LN(H303/I303)</f>
        <v>5.5234582072732769E-3</v>
      </c>
      <c r="AM303" s="25">
        <f t="shared" ref="AM303:AM366" si="294">LN(O303/P303)</f>
        <v>6.7980251331411171E-3</v>
      </c>
      <c r="AN303" s="25">
        <f t="shared" ref="AN303:AN366" si="295">LN(L303/G303)</f>
        <v>0</v>
      </c>
      <c r="AO303" s="40">
        <f t="shared" ref="AO303:AO366" si="296">(C303-I303)/(H303-I303)</f>
        <v>0.34013751375138063</v>
      </c>
      <c r="AP303" s="40">
        <f t="shared" ref="AP303:AP366" si="297">(N302-I303)/(H303-I303)</f>
        <v>0.54731023102310838</v>
      </c>
      <c r="AQ303" s="25">
        <f t="shared" ref="AQ303:AQ366" si="298">LN(M303/L303)</f>
        <v>5.9762165119225919E-4</v>
      </c>
      <c r="AR303" s="25">
        <f t="shared" ref="AR303:AR334" si="299">LN(N303/L303)</f>
        <v>-2.551811549988914E-3</v>
      </c>
      <c r="AS303" s="25">
        <f t="shared" si="257"/>
        <v>-7.613924378894356E-4</v>
      </c>
      <c r="AT303" s="28">
        <f t="shared" si="258"/>
        <v>0.66429042904290048</v>
      </c>
      <c r="AU303" s="28">
        <f t="shared" si="259"/>
        <v>0.1493812439430727</v>
      </c>
      <c r="AV303" s="40">
        <f t="shared" si="260"/>
        <v>0.16195286787870858</v>
      </c>
      <c r="AW303" s="25">
        <f t="shared" si="261"/>
        <v>-7.613924378894356E-4</v>
      </c>
      <c r="AX303" s="28">
        <f t="shared" si="262"/>
        <v>-0.36941868037099551</v>
      </c>
      <c r="AY303" s="25">
        <f t="shared" si="263"/>
        <v>3.6725802012618704E-3</v>
      </c>
      <c r="AZ303" s="25">
        <f t="shared" si="264"/>
        <v>1.0184381899324157E-3</v>
      </c>
      <c r="BA303" s="25">
        <f t="shared" ref="BA303:BA366" si="300">AV302</f>
        <v>0.98852673027734095</v>
      </c>
      <c r="BB303" s="25">
        <f t="shared" si="270"/>
        <v>1.8165588152931668E-3</v>
      </c>
      <c r="BC303" s="25">
        <f t="shared" ref="BC303:BC366" si="301">AS302</f>
        <v>5.4567353902546904E-3</v>
      </c>
      <c r="BD303" s="39">
        <f t="shared" si="266"/>
        <v>0</v>
      </c>
      <c r="BE303" t="str">
        <f t="shared" si="273"/>
        <v/>
      </c>
      <c r="BF303" t="str">
        <f t="shared" si="267"/>
        <v/>
      </c>
      <c r="BG303">
        <f t="shared" si="268"/>
        <v>0</v>
      </c>
      <c r="BH303" t="str">
        <f t="shared" si="271"/>
        <v/>
      </c>
      <c r="BI303" t="str">
        <f t="shared" si="269"/>
        <v/>
      </c>
      <c r="BJ303" s="25" t="str">
        <f t="shared" si="265"/>
        <v/>
      </c>
    </row>
    <row r="304" spans="1:62">
      <c r="A304" s="1">
        <v>42950</v>
      </c>
      <c r="B304" s="41">
        <f t="shared" si="274"/>
        <v>4</v>
      </c>
      <c r="C304">
        <v>3279.9863999999998</v>
      </c>
      <c r="D304">
        <v>3281.7532999999999</v>
      </c>
      <c r="E304">
        <v>3286.1374000000001</v>
      </c>
      <c r="F304" s="39">
        <v>3292.3281000000002</v>
      </c>
      <c r="G304">
        <v>3277.1853000000001</v>
      </c>
      <c r="H304">
        <v>3293.0101</v>
      </c>
      <c r="I304">
        <v>3275.7674000000002</v>
      </c>
      <c r="J304">
        <v>939</v>
      </c>
      <c r="K304">
        <v>1129</v>
      </c>
      <c r="L304">
        <v>3277.1853000000001</v>
      </c>
      <c r="M304">
        <v>3279.0399000000002</v>
      </c>
      <c r="N304">
        <v>3273.4088000000002</v>
      </c>
      <c r="O304">
        <v>3280.6082999999999</v>
      </c>
      <c r="P304">
        <v>3262.3795</v>
      </c>
      <c r="Q304">
        <v>1313</v>
      </c>
      <c r="R304">
        <v>1442</v>
      </c>
      <c r="S304">
        <f t="shared" si="149"/>
        <v>3233.10052</v>
      </c>
      <c r="T304" t="str">
        <f t="shared" si="275"/>
        <v>牛</v>
      </c>
      <c r="U304">
        <f t="shared" si="276"/>
        <v>3293.0101</v>
      </c>
      <c r="V304">
        <f t="shared" si="277"/>
        <v>3262.3795</v>
      </c>
      <c r="W304" s="40">
        <f t="shared" si="278"/>
        <v>9.3452334007769495E-3</v>
      </c>
      <c r="X304">
        <f t="shared" si="279"/>
        <v>939</v>
      </c>
      <c r="Y304">
        <f t="shared" si="280"/>
        <v>1442</v>
      </c>
      <c r="Z304" s="25">
        <f t="shared" si="281"/>
        <v>9.3386362821504254E-3</v>
      </c>
      <c r="AA304" s="25">
        <f t="shared" si="282"/>
        <v>-1.8364301070975207E-3</v>
      </c>
      <c r="AB304" s="25">
        <f t="shared" si="283"/>
        <v>-5.9701820792600968E-3</v>
      </c>
      <c r="AC304" s="25">
        <f t="shared" si="284"/>
        <v>3.375051321516922E-3</v>
      </c>
      <c r="AD304" s="25">
        <f t="shared" si="285"/>
        <v>3.9627944555866877E-3</v>
      </c>
      <c r="AE304" s="25">
        <f t="shared" si="286"/>
        <v>-5.3824389451903121E-3</v>
      </c>
      <c r="AF304" s="25">
        <f t="shared" si="287"/>
        <v>-2.0073876236733658E-3</v>
      </c>
      <c r="AG304" s="25">
        <f t="shared" si="288"/>
        <v>-3.843817730770977E-3</v>
      </c>
      <c r="AH304" s="25">
        <f t="shared" si="289"/>
        <v>5.3854621593864629E-4</v>
      </c>
      <c r="AI304" s="25">
        <f t="shared" si="290"/>
        <v>1.8735564502384337E-3</v>
      </c>
      <c r="AJ304" s="25">
        <f t="shared" si="291"/>
        <v>3.7556676591413264E-3</v>
      </c>
      <c r="AK304" s="25">
        <f t="shared" si="292"/>
        <v>-8.5436230696380063E-4</v>
      </c>
      <c r="AL304" s="25">
        <f t="shared" si="293"/>
        <v>5.2499082524636127E-3</v>
      </c>
      <c r="AM304" s="25">
        <f t="shared" si="294"/>
        <v>5.5720254172406704E-3</v>
      </c>
      <c r="AN304" s="25">
        <f t="shared" si="295"/>
        <v>0</v>
      </c>
      <c r="AO304" s="40">
        <f t="shared" si="296"/>
        <v>0.24468325726247331</v>
      </c>
      <c r="AP304" s="40">
        <f t="shared" si="297"/>
        <v>0.5943384736729268</v>
      </c>
      <c r="AQ304" s="25">
        <f t="shared" si="298"/>
        <v>5.6575239345581609E-4</v>
      </c>
      <c r="AR304" s="25">
        <f t="shared" si="299"/>
        <v>-1.1530253167095898E-3</v>
      </c>
      <c r="AS304" s="25">
        <f t="shared" si="257"/>
        <v>-2.0073876236733658E-3</v>
      </c>
      <c r="AT304" s="28">
        <f t="shared" si="258"/>
        <v>8.223190103637687E-2</v>
      </c>
      <c r="AU304" s="28">
        <f t="shared" si="259"/>
        <v>0.60504805582376409</v>
      </c>
      <c r="AV304" s="40">
        <f t="shared" si="260"/>
        <v>0.36007456595692422</v>
      </c>
      <c r="AW304" s="25">
        <f t="shared" si="261"/>
        <v>-2.0073876236733658E-3</v>
      </c>
      <c r="AX304" s="28">
        <f t="shared" si="262"/>
        <v>-0.12329174093879802</v>
      </c>
      <c r="AY304" s="25">
        <f t="shared" si="263"/>
        <v>4.3275148991326939E-4</v>
      </c>
      <c r="AZ304" s="25">
        <f t="shared" si="264"/>
        <v>3.375051321516922E-3</v>
      </c>
      <c r="BA304" s="25">
        <f t="shared" si="300"/>
        <v>0.16195286787870858</v>
      </c>
      <c r="BB304" s="25">
        <f t="shared" si="270"/>
        <v>-2.551811549988914E-3</v>
      </c>
      <c r="BC304" s="25">
        <f t="shared" si="301"/>
        <v>-7.613924378894356E-4</v>
      </c>
      <c r="BD304" s="39">
        <f t="shared" si="266"/>
        <v>1</v>
      </c>
      <c r="BE304" t="str">
        <f t="shared" si="273"/>
        <v/>
      </c>
      <c r="BF304" t="str">
        <f t="shared" si="267"/>
        <v/>
      </c>
      <c r="BG304" t="str">
        <f t="shared" si="268"/>
        <v/>
      </c>
      <c r="BH304">
        <f t="shared" si="271"/>
        <v>1</v>
      </c>
      <c r="BI304" t="str">
        <f t="shared" si="269"/>
        <v/>
      </c>
      <c r="BJ304" s="25">
        <f t="shared" si="265"/>
        <v>-1.1530253167095898E-3</v>
      </c>
    </row>
    <row r="305" spans="1:63">
      <c r="A305" s="1">
        <v>42951</v>
      </c>
      <c r="B305" s="41">
        <f t="shared" si="274"/>
        <v>5</v>
      </c>
      <c r="C305">
        <v>3269.3182000000002</v>
      </c>
      <c r="D305">
        <v>3272.4531999999999</v>
      </c>
      <c r="E305">
        <v>3277.8397</v>
      </c>
      <c r="F305" s="39">
        <v>3271.0731999999998</v>
      </c>
      <c r="G305">
        <v>3280.7613999999999</v>
      </c>
      <c r="H305">
        <v>3286.5120999999999</v>
      </c>
      <c r="I305">
        <v>3269.3182000000002</v>
      </c>
      <c r="J305">
        <v>1035</v>
      </c>
      <c r="K305">
        <v>930</v>
      </c>
      <c r="L305">
        <v>3280.7613999999999</v>
      </c>
      <c r="M305">
        <v>3282.2388000000001</v>
      </c>
      <c r="N305">
        <v>3261.317</v>
      </c>
      <c r="O305">
        <v>3287.0012000000002</v>
      </c>
      <c r="P305">
        <v>3261.317</v>
      </c>
      <c r="Q305">
        <v>1324</v>
      </c>
      <c r="R305">
        <v>1500</v>
      </c>
      <c r="S305">
        <f t="shared" si="149"/>
        <v>3236.1453750000005</v>
      </c>
      <c r="T305" t="str">
        <f t="shared" si="275"/>
        <v>牛</v>
      </c>
      <c r="U305">
        <f t="shared" si="276"/>
        <v>3287.0012000000002</v>
      </c>
      <c r="V305">
        <f t="shared" si="277"/>
        <v>3261.317</v>
      </c>
      <c r="W305" s="40">
        <f t="shared" si="278"/>
        <v>7.8445582289460355E-3</v>
      </c>
      <c r="X305">
        <f t="shared" si="279"/>
        <v>1324</v>
      </c>
      <c r="Y305">
        <f t="shared" si="280"/>
        <v>1500</v>
      </c>
      <c r="Z305" s="25">
        <f t="shared" si="281"/>
        <v>7.856133428676396E-3</v>
      </c>
      <c r="AA305" s="25">
        <f t="shared" si="282"/>
        <v>-1.2504267816749275E-3</v>
      </c>
      <c r="AB305" s="25">
        <f t="shared" si="283"/>
        <v>-7.8445582289460788E-3</v>
      </c>
      <c r="AC305" s="25">
        <f t="shared" si="284"/>
        <v>0</v>
      </c>
      <c r="AD305" s="25">
        <f t="shared" si="285"/>
        <v>5.3941981159073872E-3</v>
      </c>
      <c r="AE305" s="25">
        <f t="shared" si="286"/>
        <v>-2.4503601130387419E-3</v>
      </c>
      <c r="AF305" s="25">
        <f t="shared" si="287"/>
        <v>-2.4503601130387419E-3</v>
      </c>
      <c r="AG305" s="25">
        <f t="shared" si="288"/>
        <v>-3.700786894713648E-3</v>
      </c>
      <c r="AH305" s="25">
        <f t="shared" si="289"/>
        <v>9.5845606588871365E-4</v>
      </c>
      <c r="AI305" s="25">
        <f t="shared" si="290"/>
        <v>2.6031157158913527E-3</v>
      </c>
      <c r="AJ305" s="25">
        <f t="shared" si="291"/>
        <v>5.3666514273789244E-4</v>
      </c>
      <c r="AK305" s="25">
        <f t="shared" si="292"/>
        <v>3.4940679627873598E-3</v>
      </c>
      <c r="AL305" s="25">
        <f t="shared" si="293"/>
        <v>5.2453888023542587E-3</v>
      </c>
      <c r="AM305" s="25">
        <f t="shared" si="294"/>
        <v>7.8445582289460355E-3</v>
      </c>
      <c r="AN305" s="25">
        <f t="shared" si="295"/>
        <v>0</v>
      </c>
      <c r="AO305" s="40">
        <f t="shared" si="296"/>
        <v>0</v>
      </c>
      <c r="AP305" s="40">
        <f t="shared" si="297"/>
        <v>0.23790995643804214</v>
      </c>
      <c r="AQ305" s="25">
        <f t="shared" si="298"/>
        <v>4.5022092943279362E-4</v>
      </c>
      <c r="AR305" s="25">
        <f t="shared" si="299"/>
        <v>-5.9444280758260597E-3</v>
      </c>
      <c r="AS305" s="25">
        <f t="shared" si="257"/>
        <v>-2.4503601130387419E-3</v>
      </c>
      <c r="AT305" s="28">
        <f t="shared" si="258"/>
        <v>0.66553835953447837</v>
      </c>
      <c r="AU305" s="28">
        <f t="shared" si="259"/>
        <v>0</v>
      </c>
      <c r="AV305" s="40">
        <f t="shared" si="260"/>
        <v>0</v>
      </c>
      <c r="AW305" s="25">
        <f t="shared" si="261"/>
        <v>-2.4503601130387419E-3</v>
      </c>
      <c r="AX305" s="28">
        <f t="shared" si="262"/>
        <v>-0.75705686764624747</v>
      </c>
      <c r="AY305" s="25">
        <f t="shared" si="263"/>
        <v>3.4940679627873598E-3</v>
      </c>
      <c r="AZ305" s="25">
        <f t="shared" si="264"/>
        <v>0</v>
      </c>
      <c r="BA305" s="25">
        <f t="shared" si="300"/>
        <v>0.36007456595692422</v>
      </c>
      <c r="BB305" s="25">
        <f t="shared" si="270"/>
        <v>-1.1530253167095898E-3</v>
      </c>
      <c r="BC305" s="25">
        <f t="shared" si="301"/>
        <v>-2.0073876236733658E-3</v>
      </c>
      <c r="BD305" s="39">
        <f t="shared" si="266"/>
        <v>1</v>
      </c>
      <c r="BE305" t="str">
        <f t="shared" si="273"/>
        <v/>
      </c>
      <c r="BF305" t="str">
        <f t="shared" si="267"/>
        <v/>
      </c>
      <c r="BG305" t="str">
        <f t="shared" si="268"/>
        <v/>
      </c>
      <c r="BH305" t="str">
        <f t="shared" si="271"/>
        <v/>
      </c>
      <c r="BI305">
        <f t="shared" si="269"/>
        <v>1</v>
      </c>
      <c r="BJ305" s="25">
        <f t="shared" si="265"/>
        <v>-5.9444280758260597E-3</v>
      </c>
    </row>
    <row r="306" spans="1:63">
      <c r="A306" s="1">
        <v>42954</v>
      </c>
      <c r="B306" s="41">
        <f t="shared" si="274"/>
        <v>1</v>
      </c>
      <c r="C306">
        <v>3257.67</v>
      </c>
      <c r="D306">
        <v>3261.4960000000001</v>
      </c>
      <c r="E306">
        <v>3263.0509999999999</v>
      </c>
      <c r="F306" s="39">
        <v>3253.1815999999999</v>
      </c>
      <c r="G306">
        <v>3256.6763999999998</v>
      </c>
      <c r="H306">
        <v>3266.0556999999999</v>
      </c>
      <c r="I306">
        <v>3243.7152999999998</v>
      </c>
      <c r="J306">
        <v>1017</v>
      </c>
      <c r="K306">
        <v>958</v>
      </c>
      <c r="L306">
        <v>3256.6763999999998</v>
      </c>
      <c r="M306">
        <v>3261.8838999999998</v>
      </c>
      <c r="N306">
        <v>3279.5441000000001</v>
      </c>
      <c r="O306">
        <v>3279.7687999999998</v>
      </c>
      <c r="P306">
        <v>3256.2474999999999</v>
      </c>
      <c r="Q306">
        <v>1431</v>
      </c>
      <c r="R306">
        <v>1300</v>
      </c>
      <c r="S306">
        <f t="shared" si="149"/>
        <v>3238.33059</v>
      </c>
      <c r="T306" t="str">
        <f t="shared" si="275"/>
        <v>牛</v>
      </c>
      <c r="U306">
        <f t="shared" si="276"/>
        <v>3279.7687999999998</v>
      </c>
      <c r="V306">
        <f t="shared" si="277"/>
        <v>3243.7152999999998</v>
      </c>
      <c r="W306" s="40">
        <f t="shared" si="278"/>
        <v>1.1053561727132094E-2</v>
      </c>
      <c r="X306">
        <f t="shared" si="279"/>
        <v>1431</v>
      </c>
      <c r="Y306">
        <f t="shared" si="280"/>
        <v>958</v>
      </c>
      <c r="Z306" s="25">
        <f t="shared" si="281"/>
        <v>1.1067265867936282E-2</v>
      </c>
      <c r="AA306" s="25">
        <f t="shared" si="282"/>
        <v>-1.1188856122813849E-3</v>
      </c>
      <c r="AB306" s="25">
        <f t="shared" si="283"/>
        <v>-6.8513273726495598E-5</v>
      </c>
      <c r="AC306" s="25">
        <f t="shared" si="284"/>
        <v>1.09850484534058E-2</v>
      </c>
      <c r="AD306" s="25">
        <f t="shared" si="285"/>
        <v>6.760716191467786E-3</v>
      </c>
      <c r="AE306" s="25">
        <f t="shared" si="286"/>
        <v>-4.2928455356642777E-3</v>
      </c>
      <c r="AF306" s="25">
        <f t="shared" si="287"/>
        <v>6.6922029177413625E-3</v>
      </c>
      <c r="AG306" s="25">
        <f t="shared" si="288"/>
        <v>5.5733173054599147E-3</v>
      </c>
      <c r="AH306" s="25">
        <f t="shared" si="289"/>
        <v>1.1737699083802708E-3</v>
      </c>
      <c r="AI306" s="25">
        <f t="shared" si="290"/>
        <v>1.6504313622535771E-3</v>
      </c>
      <c r="AJ306" s="25">
        <f t="shared" si="291"/>
        <v>-1.3787445903432327E-3</v>
      </c>
      <c r="AK306" s="25">
        <f t="shared" si="292"/>
        <v>-3.0504979216491662E-4</v>
      </c>
      <c r="AL306" s="25">
        <f t="shared" si="293"/>
        <v>6.863678524105566E-3</v>
      </c>
      <c r="AM306" s="25">
        <f t="shared" si="294"/>
        <v>7.1974733418655379E-3</v>
      </c>
      <c r="AN306" s="25">
        <f t="shared" si="295"/>
        <v>0</v>
      </c>
      <c r="AO306" s="40">
        <f t="shared" si="296"/>
        <v>0.62463966625486567</v>
      </c>
      <c r="AP306" s="40">
        <f t="shared" si="297"/>
        <v>0.78788651948936139</v>
      </c>
      <c r="AQ306" s="25">
        <f t="shared" si="298"/>
        <v>1.5977457807070583E-3</v>
      </c>
      <c r="AR306" s="25">
        <f t="shared" si="299"/>
        <v>6.9972527099063887E-3</v>
      </c>
      <c r="AS306" s="25">
        <f t="shared" si="257"/>
        <v>6.6922029177413625E-3</v>
      </c>
      <c r="AT306" s="28">
        <f t="shared" si="258"/>
        <v>0.58016418685430704</v>
      </c>
      <c r="AU306" s="28">
        <f t="shared" si="259"/>
        <v>0.99044695658829407</v>
      </c>
      <c r="AV306" s="40">
        <f t="shared" si="260"/>
        <v>0.99376759537909609</v>
      </c>
      <c r="AW306" s="25">
        <f t="shared" si="261"/>
        <v>6.6922029177413625E-3</v>
      </c>
      <c r="AX306" s="28">
        <f t="shared" si="262"/>
        <v>0.63427129127547255</v>
      </c>
      <c r="AY306" s="25">
        <f t="shared" si="263"/>
        <v>3.9877957434993087E-3</v>
      </c>
      <c r="AZ306" s="25">
        <f t="shared" si="264"/>
        <v>7.1289600681391065E-3</v>
      </c>
      <c r="BA306" s="25">
        <f t="shared" si="300"/>
        <v>0</v>
      </c>
      <c r="BB306" s="25">
        <f t="shared" si="270"/>
        <v>-5.9444280758260597E-3</v>
      </c>
      <c r="BC306" s="25">
        <f t="shared" si="301"/>
        <v>-2.4503601130387419E-3</v>
      </c>
      <c r="BD306" s="39">
        <f t="shared" si="266"/>
        <v>1</v>
      </c>
      <c r="BE306" t="str">
        <f t="shared" si="273"/>
        <v/>
      </c>
      <c r="BF306" t="str">
        <f t="shared" si="267"/>
        <v/>
      </c>
      <c r="BG306" t="str">
        <f t="shared" si="268"/>
        <v/>
      </c>
      <c r="BH306" t="str">
        <f t="shared" si="271"/>
        <v/>
      </c>
      <c r="BI306" t="str">
        <f t="shared" si="269"/>
        <v/>
      </c>
      <c r="BJ306" s="25" t="str">
        <f t="shared" si="265"/>
        <v/>
      </c>
    </row>
    <row r="307" spans="1:63">
      <c r="A307" s="1">
        <v>42955</v>
      </c>
      <c r="B307" s="41">
        <f t="shared" si="274"/>
        <v>2</v>
      </c>
      <c r="C307">
        <v>3277.1887000000002</v>
      </c>
      <c r="D307">
        <v>3273.8751000000002</v>
      </c>
      <c r="E307">
        <v>3277.6572000000001</v>
      </c>
      <c r="F307" s="39">
        <v>3276.5599000000002</v>
      </c>
      <c r="G307">
        <v>3273.0513999999998</v>
      </c>
      <c r="H307">
        <v>3282.6307000000002</v>
      </c>
      <c r="I307">
        <v>3270.1965</v>
      </c>
      <c r="J307">
        <v>1004</v>
      </c>
      <c r="K307">
        <v>1021</v>
      </c>
      <c r="L307">
        <v>3273.0513999999998</v>
      </c>
      <c r="M307">
        <v>3272.6558</v>
      </c>
      <c r="N307">
        <v>3282.9466000000002</v>
      </c>
      <c r="O307">
        <v>3285.1529</v>
      </c>
      <c r="P307">
        <v>3271.6219999999998</v>
      </c>
      <c r="Q307">
        <v>1338</v>
      </c>
      <c r="R307">
        <v>1308</v>
      </c>
      <c r="S307">
        <f t="shared" si="149"/>
        <v>3241.7152200000005</v>
      </c>
      <c r="T307" t="str">
        <f t="shared" si="275"/>
        <v>牛</v>
      </c>
      <c r="U307">
        <f t="shared" si="276"/>
        <v>3285.1529</v>
      </c>
      <c r="V307">
        <f t="shared" si="277"/>
        <v>3270.1965</v>
      </c>
      <c r="W307" s="40">
        <f t="shared" si="278"/>
        <v>4.5631209076140962E-3</v>
      </c>
      <c r="X307">
        <f t="shared" si="279"/>
        <v>1338</v>
      </c>
      <c r="Y307">
        <f t="shared" si="280"/>
        <v>1021</v>
      </c>
      <c r="Z307" s="25">
        <f t="shared" si="281"/>
        <v>4.5637896896202623E-3</v>
      </c>
      <c r="AA307" s="25">
        <f t="shared" si="282"/>
        <v>-7.1846761890934205E-4</v>
      </c>
      <c r="AB307" s="25">
        <f t="shared" si="283"/>
        <v>-6.7182297801165255E-4</v>
      </c>
      <c r="AC307" s="25">
        <f t="shared" si="284"/>
        <v>3.8912979296025002E-3</v>
      </c>
      <c r="AD307" s="25">
        <f t="shared" si="285"/>
        <v>2.4272445403026258E-3</v>
      </c>
      <c r="AE307" s="25">
        <f t="shared" si="286"/>
        <v>-2.1358763673115211E-3</v>
      </c>
      <c r="AF307" s="25">
        <f t="shared" si="287"/>
        <v>1.7554215622909183E-3</v>
      </c>
      <c r="AG307" s="25">
        <f t="shared" si="288"/>
        <v>1.0369539433816044E-3</v>
      </c>
      <c r="AH307" s="25">
        <f t="shared" si="289"/>
        <v>-1.0116220460527968E-3</v>
      </c>
      <c r="AI307" s="25">
        <f t="shared" si="290"/>
        <v>1.4294767808275036E-4</v>
      </c>
      <c r="AJ307" s="25">
        <f t="shared" si="291"/>
        <v>-1.9189018081334011E-4</v>
      </c>
      <c r="AK307" s="25">
        <f t="shared" si="292"/>
        <v>-1.26325157155506E-3</v>
      </c>
      <c r="AL307" s="25">
        <f t="shared" si="293"/>
        <v>3.795068767775744E-3</v>
      </c>
      <c r="AM307" s="25">
        <f t="shared" si="294"/>
        <v>4.1273093599345275E-3</v>
      </c>
      <c r="AN307" s="25">
        <f t="shared" si="295"/>
        <v>0</v>
      </c>
      <c r="AO307" s="40">
        <f t="shared" si="296"/>
        <v>0.5623361374274225</v>
      </c>
      <c r="AP307" s="40">
        <f t="shared" si="297"/>
        <v>0.75176529249971424</v>
      </c>
      <c r="AQ307" s="25">
        <f t="shared" si="298"/>
        <v>-1.2087311222278606E-4</v>
      </c>
      <c r="AR307" s="25">
        <f t="shared" si="299"/>
        <v>3.0186731338459252E-3</v>
      </c>
      <c r="AS307" s="25">
        <f t="shared" si="257"/>
        <v>1.7554215622909183E-3</v>
      </c>
      <c r="AT307" s="28">
        <f t="shared" si="258"/>
        <v>0.22960061765129902</v>
      </c>
      <c r="AU307" s="28">
        <f t="shared" si="259"/>
        <v>0.83694358837920646</v>
      </c>
      <c r="AV307" s="40">
        <f t="shared" si="260"/>
        <v>0.85248455510685572</v>
      </c>
      <c r="AW307" s="25">
        <f t="shared" si="261"/>
        <v>1.7554215622909183E-3</v>
      </c>
      <c r="AX307" s="28">
        <f t="shared" si="262"/>
        <v>0.66160305955981158</v>
      </c>
      <c r="AY307" s="25">
        <f t="shared" si="263"/>
        <v>8.726247957565414E-4</v>
      </c>
      <c r="AZ307" s="25">
        <f t="shared" si="264"/>
        <v>3.455486381922836E-3</v>
      </c>
      <c r="BA307" s="25">
        <f t="shared" si="300"/>
        <v>0.99376759537909609</v>
      </c>
      <c r="BB307" s="25">
        <f t="shared" si="270"/>
        <v>6.9972527099063887E-3</v>
      </c>
      <c r="BC307" s="25">
        <f t="shared" si="301"/>
        <v>6.6922029177413625E-3</v>
      </c>
      <c r="BD307" s="39">
        <f t="shared" si="266"/>
        <v>0</v>
      </c>
      <c r="BE307">
        <f t="shared" si="273"/>
        <v>0</v>
      </c>
      <c r="BF307">
        <f t="shared" si="267"/>
        <v>0</v>
      </c>
      <c r="BG307" t="str">
        <f t="shared" si="268"/>
        <v/>
      </c>
      <c r="BH307" t="str">
        <f t="shared" si="271"/>
        <v/>
      </c>
      <c r="BI307" t="str">
        <f t="shared" si="269"/>
        <v/>
      </c>
      <c r="BJ307" s="25" t="str">
        <f t="shared" si="265"/>
        <v/>
      </c>
    </row>
    <row r="308" spans="1:63">
      <c r="A308" s="1">
        <v>42956</v>
      </c>
      <c r="B308" s="41">
        <f t="shared" si="274"/>
        <v>3</v>
      </c>
      <c r="C308">
        <v>3277.8083000000001</v>
      </c>
      <c r="D308">
        <v>3273.9306000000001</v>
      </c>
      <c r="E308">
        <v>3273.4785000000002</v>
      </c>
      <c r="F308" s="39">
        <v>3272.4</v>
      </c>
      <c r="G308">
        <v>3275.0063</v>
      </c>
      <c r="H308">
        <v>3277.9317999999998</v>
      </c>
      <c r="I308">
        <v>3264.0672</v>
      </c>
      <c r="J308">
        <v>930</v>
      </c>
      <c r="K308">
        <v>1100</v>
      </c>
      <c r="L308">
        <v>3275.0063</v>
      </c>
      <c r="M308">
        <v>3275.4086000000002</v>
      </c>
      <c r="N308">
        <v>3276.6817999999998</v>
      </c>
      <c r="O308">
        <v>3277.6574000000001</v>
      </c>
      <c r="P308">
        <v>3268.1828999999998</v>
      </c>
      <c r="Q308">
        <v>1333</v>
      </c>
      <c r="R308">
        <v>1358</v>
      </c>
      <c r="S308">
        <f t="shared" si="149"/>
        <v>3245.7034750000003</v>
      </c>
      <c r="T308" t="str">
        <f t="shared" si="275"/>
        <v>牛</v>
      </c>
      <c r="U308">
        <f t="shared" si="276"/>
        <v>3277.9317999999998</v>
      </c>
      <c r="V308">
        <f t="shared" si="277"/>
        <v>3264.0672</v>
      </c>
      <c r="W308" s="40">
        <f t="shared" si="278"/>
        <v>4.2386496108558439E-3</v>
      </c>
      <c r="X308">
        <f t="shared" si="279"/>
        <v>930</v>
      </c>
      <c r="Y308">
        <f t="shared" si="280"/>
        <v>1100</v>
      </c>
      <c r="Z308" s="25">
        <f t="shared" si="281"/>
        <v>4.2298385784183537E-3</v>
      </c>
      <c r="AA308" s="25">
        <f t="shared" si="282"/>
        <v>-1.5663749458408858E-3</v>
      </c>
      <c r="AB308" s="25">
        <f t="shared" si="283"/>
        <v>-3.8141074102473072E-4</v>
      </c>
      <c r="AC308" s="25">
        <f t="shared" si="284"/>
        <v>3.8572388698309688E-3</v>
      </c>
      <c r="AD308" s="25">
        <f t="shared" si="285"/>
        <v>3.76769054693454E-5</v>
      </c>
      <c r="AE308" s="25">
        <f t="shared" si="286"/>
        <v>-4.2009727053865199E-3</v>
      </c>
      <c r="AF308" s="25">
        <f t="shared" si="287"/>
        <v>-3.4373383555552921E-4</v>
      </c>
      <c r="AG308" s="25">
        <f t="shared" si="288"/>
        <v>-1.9101087813963534E-3</v>
      </c>
      <c r="AH308" s="25">
        <f t="shared" si="289"/>
        <v>-1.1837164184858413E-3</v>
      </c>
      <c r="AI308" s="25">
        <f t="shared" si="290"/>
        <v>-1.3218168468578536E-3</v>
      </c>
      <c r="AJ308" s="25">
        <f t="shared" si="291"/>
        <v>-1.6513371732003177E-3</v>
      </c>
      <c r="AK308" s="25">
        <f t="shared" si="292"/>
        <v>-8.5520508111929633E-4</v>
      </c>
      <c r="AL308" s="25">
        <f t="shared" si="293"/>
        <v>4.2386496108558439E-3</v>
      </c>
      <c r="AM308" s="25">
        <f t="shared" si="294"/>
        <v>2.8948175275016483E-3</v>
      </c>
      <c r="AN308" s="25">
        <f t="shared" si="295"/>
        <v>0</v>
      </c>
      <c r="AO308" s="40">
        <f t="shared" si="296"/>
        <v>0.99109242242836471</v>
      </c>
      <c r="AP308" s="40">
        <f t="shared" si="297"/>
        <v>1.3616981377032458</v>
      </c>
      <c r="AQ308" s="25">
        <f t="shared" si="298"/>
        <v>1.2283191420632623E-4</v>
      </c>
      <c r="AR308" s="25">
        <f t="shared" si="299"/>
        <v>5.1147124556381884E-4</v>
      </c>
      <c r="AS308" s="25">
        <f t="shared" si="257"/>
        <v>-3.4373383555552921E-4</v>
      </c>
      <c r="AT308" s="28">
        <f t="shared" si="258"/>
        <v>0.78899499444629817</v>
      </c>
      <c r="AU308" s="28">
        <f t="shared" si="259"/>
        <v>0.89702886695865891</v>
      </c>
      <c r="AV308" s="40">
        <f t="shared" si="260"/>
        <v>0.90984233227067424</v>
      </c>
      <c r="AW308" s="25">
        <f t="shared" si="261"/>
        <v>-3.4373383555552921E-4</v>
      </c>
      <c r="AX308" s="28">
        <f t="shared" si="262"/>
        <v>0.12084733782437598</v>
      </c>
      <c r="AY308" s="25">
        <f t="shared" si="263"/>
        <v>3.3457676242672255E-3</v>
      </c>
      <c r="AZ308" s="25">
        <f t="shared" si="264"/>
        <v>2.5971216111214663E-3</v>
      </c>
      <c r="BA308" s="25">
        <f t="shared" si="300"/>
        <v>0.85248455510685572</v>
      </c>
      <c r="BB308" s="25">
        <f t="shared" si="270"/>
        <v>3.0186731338459252E-3</v>
      </c>
      <c r="BC308" s="25">
        <f t="shared" si="301"/>
        <v>1.7554215622909183E-3</v>
      </c>
      <c r="BD308" s="39">
        <f t="shared" si="266"/>
        <v>0</v>
      </c>
      <c r="BE308" t="str">
        <f t="shared" si="273"/>
        <v/>
      </c>
      <c r="BF308" t="str">
        <f t="shared" si="267"/>
        <v/>
      </c>
      <c r="BG308">
        <f t="shared" si="268"/>
        <v>0</v>
      </c>
      <c r="BH308" t="str">
        <f t="shared" si="271"/>
        <v/>
      </c>
      <c r="BI308" t="str">
        <f t="shared" si="269"/>
        <v/>
      </c>
      <c r="BJ308" s="25" t="str">
        <f t="shared" si="265"/>
        <v/>
      </c>
    </row>
    <row r="309" spans="1:63">
      <c r="A309" s="1">
        <v>42957</v>
      </c>
      <c r="B309" s="41">
        <f t="shared" si="274"/>
        <v>4</v>
      </c>
      <c r="C309">
        <v>3269.7347</v>
      </c>
      <c r="D309">
        <v>3268.1075999999998</v>
      </c>
      <c r="E309">
        <v>3269.0216</v>
      </c>
      <c r="F309" s="39">
        <v>3272.3220999999999</v>
      </c>
      <c r="G309">
        <v>3240.6898000000001</v>
      </c>
      <c r="H309">
        <v>3281.9947999999999</v>
      </c>
      <c r="I309">
        <v>3240.1278000000002</v>
      </c>
      <c r="J309">
        <v>957</v>
      </c>
      <c r="K309">
        <v>1129</v>
      </c>
      <c r="L309">
        <v>3240.6898000000001</v>
      </c>
      <c r="M309">
        <v>3246.0432000000001</v>
      </c>
      <c r="N309">
        <v>3261.8018999999999</v>
      </c>
      <c r="O309">
        <v>3264.4351999999999</v>
      </c>
      <c r="P309">
        <v>3236.4816999999998</v>
      </c>
      <c r="Q309">
        <v>1438</v>
      </c>
      <c r="R309">
        <v>1301</v>
      </c>
      <c r="S309">
        <f t="shared" si="149"/>
        <v>3249.6363000000006</v>
      </c>
      <c r="T309" t="str">
        <f t="shared" si="275"/>
        <v>牛</v>
      </c>
      <c r="U309">
        <f t="shared" si="276"/>
        <v>3281.9947999999999</v>
      </c>
      <c r="V309">
        <f t="shared" si="277"/>
        <v>3236.4816999999998</v>
      </c>
      <c r="W309" s="40">
        <f t="shared" si="278"/>
        <v>1.3964563535586255E-2</v>
      </c>
      <c r="X309">
        <f t="shared" si="279"/>
        <v>957</v>
      </c>
      <c r="Y309">
        <f t="shared" si="280"/>
        <v>1301</v>
      </c>
      <c r="Z309" s="25">
        <f t="shared" si="281"/>
        <v>1.3919508515476844E-2</v>
      </c>
      <c r="AA309" s="25">
        <f t="shared" si="282"/>
        <v>-2.1224138756978433E-3</v>
      </c>
      <c r="AB309" s="25">
        <f t="shared" si="283"/>
        <v>-6.1716355259171874E-3</v>
      </c>
      <c r="AC309" s="25">
        <f t="shared" si="284"/>
        <v>7.7929280096691094E-3</v>
      </c>
      <c r="AD309" s="25">
        <f t="shared" si="285"/>
        <v>3.7425581475346763E-3</v>
      </c>
      <c r="AE309" s="25">
        <f t="shared" si="286"/>
        <v>-1.022200538805155E-2</v>
      </c>
      <c r="AF309" s="25">
        <f t="shared" si="287"/>
        <v>-2.4290773783824382E-3</v>
      </c>
      <c r="AG309" s="25">
        <f t="shared" si="288"/>
        <v>-4.5514912540803075E-3</v>
      </c>
      <c r="AH309" s="25">
        <f t="shared" si="289"/>
        <v>-4.9774832702636791E-4</v>
      </c>
      <c r="AI309" s="25">
        <f t="shared" si="290"/>
        <v>-2.1811487387195694E-4</v>
      </c>
      <c r="AJ309" s="25">
        <f t="shared" si="291"/>
        <v>7.9100509641210064E-4</v>
      </c>
      <c r="AK309" s="25">
        <f t="shared" si="292"/>
        <v>-8.9226417407986952E-3</v>
      </c>
      <c r="AL309" s="25">
        <f t="shared" si="293"/>
        <v>1.2838634796116796E-2</v>
      </c>
      <c r="AM309" s="25">
        <f t="shared" si="294"/>
        <v>8.5999168157934666E-3</v>
      </c>
      <c r="AN309" s="25">
        <f t="shared" si="295"/>
        <v>0</v>
      </c>
      <c r="AO309" s="40">
        <f t="shared" si="296"/>
        <v>0.70716554804499865</v>
      </c>
      <c r="AP309" s="40">
        <f t="shared" si="297"/>
        <v>0.87309814412305309</v>
      </c>
      <c r="AQ309" s="25">
        <f t="shared" si="298"/>
        <v>1.6505693129008306E-3</v>
      </c>
      <c r="AR309" s="25">
        <f t="shared" si="299"/>
        <v>6.4935643624161746E-3</v>
      </c>
      <c r="AS309" s="25">
        <f t="shared" si="257"/>
        <v>-2.4290773783824382E-3</v>
      </c>
      <c r="AT309" s="28">
        <f t="shared" si="258"/>
        <v>1.3423460004296981E-2</v>
      </c>
      <c r="AU309" s="28">
        <f t="shared" si="259"/>
        <v>0.90579712737224483</v>
      </c>
      <c r="AV309" s="40">
        <f t="shared" si="260"/>
        <v>0.55632773860712725</v>
      </c>
      <c r="AW309" s="25">
        <f t="shared" si="261"/>
        <v>-2.4290773783824382E-3</v>
      </c>
      <c r="AX309" s="28">
        <f t="shared" si="262"/>
        <v>0.46386864441226311</v>
      </c>
      <c r="AY309" s="25">
        <f t="shared" si="263"/>
        <v>1.7343490778353626E-4</v>
      </c>
      <c r="AZ309" s="25">
        <f t="shared" si="264"/>
        <v>7.7929280096691094E-3</v>
      </c>
      <c r="BA309" s="25">
        <f t="shared" si="300"/>
        <v>0.90984233227067424</v>
      </c>
      <c r="BB309" s="25">
        <f t="shared" si="270"/>
        <v>5.1147124556381884E-4</v>
      </c>
      <c r="BC309" s="25">
        <f t="shared" si="301"/>
        <v>-3.4373383555552921E-4</v>
      </c>
      <c r="BD309" s="39">
        <f t="shared" si="266"/>
        <v>0</v>
      </c>
      <c r="BE309" t="str">
        <f t="shared" si="273"/>
        <v/>
      </c>
      <c r="BF309" t="str">
        <f t="shared" si="267"/>
        <v/>
      </c>
      <c r="BG309" t="str">
        <f t="shared" si="268"/>
        <v/>
      </c>
      <c r="BH309">
        <f t="shared" si="271"/>
        <v>0</v>
      </c>
      <c r="BI309" t="str">
        <f t="shared" si="269"/>
        <v/>
      </c>
      <c r="BJ309" s="25" t="str">
        <f t="shared" si="265"/>
        <v/>
      </c>
    </row>
    <row r="310" spans="1:63">
      <c r="A310" s="1">
        <v>42958</v>
      </c>
      <c r="B310" s="41">
        <f t="shared" si="274"/>
        <v>5</v>
      </c>
      <c r="C310">
        <v>3237.9222</v>
      </c>
      <c r="D310">
        <v>3236.7784000000001</v>
      </c>
      <c r="E310">
        <v>3237.4544000000001</v>
      </c>
      <c r="F310" s="39">
        <v>3240.3458000000001</v>
      </c>
      <c r="G310">
        <v>3209.6648</v>
      </c>
      <c r="H310">
        <v>3244.9362000000001</v>
      </c>
      <c r="I310">
        <v>3209.0916000000002</v>
      </c>
      <c r="J310">
        <v>946</v>
      </c>
      <c r="K310">
        <v>1128</v>
      </c>
      <c r="L310">
        <v>3209.6648</v>
      </c>
      <c r="M310">
        <v>3212.4762999999998</v>
      </c>
      <c r="N310">
        <v>3209.8047000000001</v>
      </c>
      <c r="O310">
        <v>3220.5691999999999</v>
      </c>
      <c r="P310">
        <v>3200.8206</v>
      </c>
      <c r="Q310">
        <v>1413</v>
      </c>
      <c r="R310">
        <v>1430</v>
      </c>
      <c r="S310">
        <f t="shared" si="149"/>
        <v>3251.7745300000006</v>
      </c>
      <c r="T310" t="str">
        <f t="shared" si="275"/>
        <v>牛</v>
      </c>
      <c r="U310">
        <f t="shared" si="276"/>
        <v>3244.9362000000001</v>
      </c>
      <c r="V310">
        <f t="shared" si="277"/>
        <v>3200.8206</v>
      </c>
      <c r="W310" s="40">
        <f t="shared" si="278"/>
        <v>1.3688474514618744E-2</v>
      </c>
      <c r="X310">
        <f t="shared" si="279"/>
        <v>946</v>
      </c>
      <c r="Y310">
        <f t="shared" si="280"/>
        <v>1430</v>
      </c>
      <c r="Z310" s="25">
        <f t="shared" si="281"/>
        <v>1.3624663372084754E-2</v>
      </c>
      <c r="AA310" s="25">
        <f t="shared" si="282"/>
        <v>-7.347944951454387E-3</v>
      </c>
      <c r="AB310" s="25">
        <f t="shared" si="283"/>
        <v>-1.0885594776290733E-2</v>
      </c>
      <c r="AC310" s="25">
        <f t="shared" si="284"/>
        <v>2.8028797383278649E-3</v>
      </c>
      <c r="AD310" s="25">
        <f t="shared" si="285"/>
        <v>2.163861156307745E-3</v>
      </c>
      <c r="AE310" s="25">
        <f t="shared" si="286"/>
        <v>-1.1524613358310946E-2</v>
      </c>
      <c r="AF310" s="25">
        <f t="shared" si="287"/>
        <v>-8.7217336199831158E-3</v>
      </c>
      <c r="AG310" s="25">
        <f t="shared" si="288"/>
        <v>-1.6069678571437446E-2</v>
      </c>
      <c r="AH310" s="25">
        <f t="shared" si="289"/>
        <v>-3.5331363797678534E-4</v>
      </c>
      <c r="AI310" s="25">
        <f t="shared" si="290"/>
        <v>-1.4448580513869733E-4</v>
      </c>
      <c r="AJ310" s="25">
        <f t="shared" si="291"/>
        <v>7.4822471471363303E-4</v>
      </c>
      <c r="AK310" s="25">
        <f t="shared" si="292"/>
        <v>-8.765319776135783E-3</v>
      </c>
      <c r="AL310" s="25">
        <f t="shared" si="293"/>
        <v>1.1107782507516012E-2</v>
      </c>
      <c r="AM310" s="25">
        <f t="shared" si="294"/>
        <v>6.150899689438721E-3</v>
      </c>
      <c r="AN310" s="25">
        <f t="shared" si="295"/>
        <v>0</v>
      </c>
      <c r="AO310" s="40">
        <f t="shared" si="296"/>
        <v>0.80432198992316439</v>
      </c>
      <c r="AP310" s="40">
        <f t="shared" si="297"/>
        <v>1.4705227565658392</v>
      </c>
      <c r="AQ310" s="25">
        <f t="shared" si="298"/>
        <v>8.7556474883770702E-4</v>
      </c>
      <c r="AR310" s="25">
        <f t="shared" si="299"/>
        <v>4.3586156152603556E-5</v>
      </c>
      <c r="AS310" s="25">
        <f t="shared" si="257"/>
        <v>-8.7217336199831158E-3</v>
      </c>
      <c r="AT310" s="28">
        <f t="shared" si="258"/>
        <v>1.5991251122897641E-2</v>
      </c>
      <c r="AU310" s="28">
        <f t="shared" si="259"/>
        <v>0.45492338697427526</v>
      </c>
      <c r="AV310" s="40">
        <f t="shared" si="260"/>
        <v>0.2036490493158907</v>
      </c>
      <c r="AW310" s="25">
        <f t="shared" si="261"/>
        <v>-8.7217336199831158E-3</v>
      </c>
      <c r="AX310" s="28">
        <f t="shared" si="262"/>
        <v>3.171213810990327E-3</v>
      </c>
      <c r="AY310" s="25">
        <f t="shared" si="263"/>
        <v>1.7860157507249174E-4</v>
      </c>
      <c r="AZ310" s="25">
        <f t="shared" si="264"/>
        <v>2.8028797383278649E-3</v>
      </c>
      <c r="BA310" s="25">
        <f t="shared" si="300"/>
        <v>0.55632773860712725</v>
      </c>
      <c r="BB310" s="25">
        <f t="shared" si="270"/>
        <v>6.4935643624161746E-3</v>
      </c>
      <c r="BC310" s="25">
        <f t="shared" si="301"/>
        <v>-2.4290773783824382E-3</v>
      </c>
      <c r="BD310" s="39">
        <f t="shared" si="266"/>
        <v>0</v>
      </c>
      <c r="BE310" t="str">
        <f t="shared" si="273"/>
        <v/>
      </c>
      <c r="BF310" t="str">
        <f t="shared" si="267"/>
        <v/>
      </c>
      <c r="BG310" t="str">
        <f t="shared" si="268"/>
        <v/>
      </c>
      <c r="BH310" t="str">
        <f t="shared" si="271"/>
        <v/>
      </c>
      <c r="BI310">
        <f t="shared" si="269"/>
        <v>0</v>
      </c>
      <c r="BJ310" s="25" t="str">
        <f t="shared" si="265"/>
        <v/>
      </c>
    </row>
    <row r="311" spans="1:63">
      <c r="A311" s="1">
        <v>42961</v>
      </c>
      <c r="B311" s="41">
        <f t="shared" si="274"/>
        <v>1</v>
      </c>
      <c r="C311">
        <v>3206.0436</v>
      </c>
      <c r="D311">
        <v>3207.1131</v>
      </c>
      <c r="E311">
        <v>3211.5983000000001</v>
      </c>
      <c r="F311" s="39">
        <v>3210.5725000000002</v>
      </c>
      <c r="G311">
        <v>3222.4785000000002</v>
      </c>
      <c r="H311">
        <v>3223.6019999999999</v>
      </c>
      <c r="I311">
        <v>3206.0436</v>
      </c>
      <c r="J311">
        <v>1129</v>
      </c>
      <c r="K311">
        <v>930</v>
      </c>
      <c r="L311">
        <v>3222.4785000000002</v>
      </c>
      <c r="M311">
        <v>3228.0396999999998</v>
      </c>
      <c r="N311">
        <v>3236.93</v>
      </c>
      <c r="O311">
        <v>3239.6668</v>
      </c>
      <c r="P311">
        <v>3222.4785000000002</v>
      </c>
      <c r="Q311">
        <v>1422</v>
      </c>
      <c r="R311">
        <v>1300</v>
      </c>
      <c r="S311">
        <f t="shared" si="149"/>
        <v>3251.1492400000002</v>
      </c>
      <c r="T311" t="str">
        <f t="shared" si="275"/>
        <v>熊</v>
      </c>
      <c r="U311">
        <f t="shared" si="276"/>
        <v>3239.6668</v>
      </c>
      <c r="V311">
        <f t="shared" si="277"/>
        <v>3206.0436</v>
      </c>
      <c r="W311" s="40">
        <f t="shared" si="278"/>
        <v>1.0432831413896034E-2</v>
      </c>
      <c r="X311">
        <f t="shared" si="279"/>
        <v>1422</v>
      </c>
      <c r="Y311">
        <f t="shared" si="280"/>
        <v>930</v>
      </c>
      <c r="Z311" s="25">
        <f t="shared" si="281"/>
        <v>1.0487443152675777E-2</v>
      </c>
      <c r="AA311" s="25">
        <f t="shared" si="282"/>
        <v>-1.1724405737085584E-3</v>
      </c>
      <c r="AB311" s="25">
        <f t="shared" si="283"/>
        <v>-8.4513526082013774E-4</v>
      </c>
      <c r="AC311" s="25">
        <f t="shared" si="284"/>
        <v>9.5876961530757896E-3</v>
      </c>
      <c r="AD311" s="25">
        <f t="shared" si="285"/>
        <v>1.0432831413896034E-2</v>
      </c>
      <c r="AE311" s="25">
        <f t="shared" si="286"/>
        <v>0</v>
      </c>
      <c r="AF311" s="25">
        <f t="shared" si="287"/>
        <v>9.5876961530757896E-3</v>
      </c>
      <c r="AG311" s="25">
        <f t="shared" si="288"/>
        <v>8.4152555793673318E-3</v>
      </c>
      <c r="AH311" s="25">
        <f t="shared" si="289"/>
        <v>3.3353309764424567E-4</v>
      </c>
      <c r="AI311" s="25">
        <f t="shared" si="290"/>
        <v>1.7310724012528002E-3</v>
      </c>
      <c r="AJ311" s="25">
        <f t="shared" si="291"/>
        <v>1.4116165534812496E-3</v>
      </c>
      <c r="AK311" s="25">
        <f t="shared" si="292"/>
        <v>5.1131303744894894E-3</v>
      </c>
      <c r="AL311" s="25">
        <f t="shared" si="293"/>
        <v>5.4617142965723876E-3</v>
      </c>
      <c r="AM311" s="25">
        <f t="shared" si="294"/>
        <v>5.3197010394066095E-3</v>
      </c>
      <c r="AN311" s="25">
        <f t="shared" si="295"/>
        <v>0</v>
      </c>
      <c r="AO311" s="40">
        <f t="shared" si="296"/>
        <v>0</v>
      </c>
      <c r="AP311" s="40">
        <f t="shared" si="297"/>
        <v>0.2142051667578021</v>
      </c>
      <c r="AQ311" s="25">
        <f t="shared" si="298"/>
        <v>1.7242649986874358E-3</v>
      </c>
      <c r="AR311" s="25">
        <f t="shared" si="299"/>
        <v>4.4745657785864651E-3</v>
      </c>
      <c r="AS311" s="25">
        <f t="shared" si="257"/>
        <v>9.5876961530757896E-3</v>
      </c>
      <c r="AT311" s="28">
        <f t="shared" si="258"/>
        <v>0.93601353198470805</v>
      </c>
      <c r="AU311" s="28">
        <f t="shared" si="259"/>
        <v>0.84077541118085197</v>
      </c>
      <c r="AV311" s="40">
        <f t="shared" si="260"/>
        <v>0.91860382117109229</v>
      </c>
      <c r="AW311" s="25">
        <f t="shared" si="261"/>
        <v>9.5876961530757896E-3</v>
      </c>
      <c r="AX311" s="28">
        <f t="shared" si="262"/>
        <v>0.42980739489399195</v>
      </c>
      <c r="AY311" s="25">
        <f t="shared" si="263"/>
        <v>5.1131303744894894E-3</v>
      </c>
      <c r="AZ311" s="25">
        <f t="shared" si="264"/>
        <v>4.4745657785864651E-3</v>
      </c>
      <c r="BA311" s="25">
        <f t="shared" si="300"/>
        <v>0.2036490493158907</v>
      </c>
      <c r="BB311" s="25">
        <f t="shared" si="270"/>
        <v>4.3586156152603556E-5</v>
      </c>
      <c r="BC311" s="25">
        <f t="shared" si="301"/>
        <v>-8.7217336199831158E-3</v>
      </c>
      <c r="BD311" s="39">
        <f t="shared" si="266"/>
        <v>0</v>
      </c>
      <c r="BE311" t="str">
        <f t="shared" si="273"/>
        <v/>
      </c>
      <c r="BF311" t="str">
        <f t="shared" si="267"/>
        <v/>
      </c>
      <c r="BG311" t="str">
        <f t="shared" si="268"/>
        <v/>
      </c>
      <c r="BH311" t="str">
        <f t="shared" si="271"/>
        <v/>
      </c>
      <c r="BI311" t="str">
        <f t="shared" si="269"/>
        <v/>
      </c>
      <c r="BJ311" s="25" t="str">
        <f t="shared" si="265"/>
        <v/>
      </c>
    </row>
    <row r="312" spans="1:63">
      <c r="A312" s="1">
        <v>42962</v>
      </c>
      <c r="B312" s="41">
        <f t="shared" si="274"/>
        <v>2</v>
      </c>
      <c r="C312">
        <v>3235.23</v>
      </c>
      <c r="D312">
        <v>3238.69</v>
      </c>
      <c r="E312">
        <v>3245.35</v>
      </c>
      <c r="F312" s="39">
        <v>3248.05</v>
      </c>
      <c r="G312">
        <v>3257.71</v>
      </c>
      <c r="H312">
        <v>3263.57</v>
      </c>
      <c r="I312">
        <v>3235.23</v>
      </c>
      <c r="J312">
        <v>1100</v>
      </c>
      <c r="K312">
        <v>930</v>
      </c>
      <c r="L312">
        <v>3258.74</v>
      </c>
      <c r="M312">
        <v>3254.63</v>
      </c>
      <c r="N312">
        <v>3251.26</v>
      </c>
      <c r="O312">
        <v>3259.02</v>
      </c>
      <c r="P312">
        <v>3240.21</v>
      </c>
      <c r="Q312">
        <v>1301</v>
      </c>
      <c r="R312">
        <v>1410</v>
      </c>
      <c r="S312">
        <f t="shared" si="149"/>
        <v>3254.1708349999999</v>
      </c>
      <c r="T312" t="str">
        <f t="shared" si="275"/>
        <v>熊</v>
      </c>
      <c r="U312">
        <f t="shared" si="276"/>
        <v>3263.57</v>
      </c>
      <c r="V312">
        <f t="shared" si="277"/>
        <v>3235.23</v>
      </c>
      <c r="W312" s="40">
        <f t="shared" si="278"/>
        <v>8.7216654292265119E-3</v>
      </c>
      <c r="X312">
        <f t="shared" si="279"/>
        <v>1100</v>
      </c>
      <c r="Y312">
        <f t="shared" si="280"/>
        <v>930</v>
      </c>
      <c r="Z312" s="25">
        <f t="shared" si="281"/>
        <v>8.7598099671430309E-3</v>
      </c>
      <c r="AA312" s="25">
        <f t="shared" si="282"/>
        <v>-5.2532695084654734E-4</v>
      </c>
      <c r="AB312" s="25">
        <f t="shared" si="283"/>
        <v>-3.7790747111861494E-3</v>
      </c>
      <c r="AC312" s="25">
        <f t="shared" si="284"/>
        <v>4.9425907180402984E-3</v>
      </c>
      <c r="AD312" s="25">
        <f t="shared" si="285"/>
        <v>8.7216654292265119E-3</v>
      </c>
      <c r="AE312" s="25">
        <f t="shared" si="286"/>
        <v>0</v>
      </c>
      <c r="AF312" s="25">
        <f t="shared" si="287"/>
        <v>4.9425907180402984E-3</v>
      </c>
      <c r="AG312" s="25">
        <f t="shared" si="288"/>
        <v>4.4172637671937654E-3</v>
      </c>
      <c r="AH312" s="25">
        <f t="shared" si="289"/>
        <v>1.0689042587603667E-3</v>
      </c>
      <c r="AI312" s="25">
        <f t="shared" si="290"/>
        <v>3.1231797851688312E-3</v>
      </c>
      <c r="AJ312" s="25">
        <f t="shared" si="291"/>
        <v>3.9547934715599376E-3</v>
      </c>
      <c r="AK312" s="25">
        <f t="shared" si="292"/>
        <v>6.9244717564289522E-3</v>
      </c>
      <c r="AL312" s="25">
        <f t="shared" si="293"/>
        <v>8.7216654292265119E-3</v>
      </c>
      <c r="AM312" s="25">
        <f t="shared" si="294"/>
        <v>5.7883941697256386E-3</v>
      </c>
      <c r="AN312" s="25">
        <f t="shared" si="295"/>
        <v>3.1612304508660982E-4</v>
      </c>
      <c r="AO312" s="40">
        <f t="shared" si="296"/>
        <v>0</v>
      </c>
      <c r="AP312" s="40">
        <f t="shared" si="297"/>
        <v>5.9985885673952341E-2</v>
      </c>
      <c r="AQ312" s="25">
        <f t="shared" si="298"/>
        <v>-1.2620196750675336E-3</v>
      </c>
      <c r="AR312" s="25">
        <f t="shared" si="299"/>
        <v>-2.2980040834753089E-3</v>
      </c>
      <c r="AS312" s="25">
        <f t="shared" si="257"/>
        <v>4.9425907180402984E-3</v>
      </c>
      <c r="AT312" s="28">
        <f t="shared" si="258"/>
        <v>0.79322512350034946</v>
      </c>
      <c r="AU312" s="28">
        <f t="shared" si="259"/>
        <v>0.58745348219033566</v>
      </c>
      <c r="AV312" s="40">
        <f t="shared" si="260"/>
        <v>0.56563161609033585</v>
      </c>
      <c r="AW312" s="25">
        <f t="shared" si="261"/>
        <v>4.9425907180402984E-3</v>
      </c>
      <c r="AX312" s="28">
        <f t="shared" si="262"/>
        <v>-0.26393789696540315</v>
      </c>
      <c r="AY312" s="25">
        <f t="shared" si="263"/>
        <v>6.9244717564289522E-3</v>
      </c>
      <c r="AZ312" s="25">
        <f t="shared" si="264"/>
        <v>3.4044709974306378E-3</v>
      </c>
      <c r="BA312" s="25">
        <f t="shared" si="300"/>
        <v>0.91860382117109229</v>
      </c>
      <c r="BB312" s="25">
        <f t="shared" si="270"/>
        <v>4.4745657785864651E-3</v>
      </c>
      <c r="BC312" s="25">
        <f t="shared" si="301"/>
        <v>9.5876961530757896E-3</v>
      </c>
      <c r="BD312" s="39">
        <f t="shared" si="266"/>
        <v>0</v>
      </c>
      <c r="BE312">
        <f t="shared" si="273"/>
        <v>0</v>
      </c>
      <c r="BF312">
        <f t="shared" si="267"/>
        <v>0</v>
      </c>
      <c r="BG312" t="str">
        <f t="shared" si="268"/>
        <v/>
      </c>
      <c r="BH312" t="str">
        <f t="shared" si="271"/>
        <v/>
      </c>
      <c r="BI312" t="str">
        <f t="shared" si="269"/>
        <v/>
      </c>
      <c r="BJ312" s="25" t="str">
        <f t="shared" si="265"/>
        <v/>
      </c>
    </row>
    <row r="313" spans="1:63">
      <c r="A313" s="1">
        <v>42963</v>
      </c>
      <c r="B313" s="41">
        <f t="shared" si="274"/>
        <v>3</v>
      </c>
      <c r="C313">
        <v>3247.8525</v>
      </c>
      <c r="D313">
        <v>3245.1999000000001</v>
      </c>
      <c r="E313">
        <v>3247.0396000000001</v>
      </c>
      <c r="F313" s="39">
        <v>3242.9501</v>
      </c>
      <c r="G313">
        <v>3245.3119000000002</v>
      </c>
      <c r="H313">
        <v>3247.9321</v>
      </c>
      <c r="I313">
        <v>3228.8705</v>
      </c>
      <c r="J313">
        <v>930</v>
      </c>
      <c r="K313">
        <v>1013</v>
      </c>
      <c r="L313">
        <v>3245.3119000000002</v>
      </c>
      <c r="M313">
        <v>3245.9259000000002</v>
      </c>
      <c r="N313">
        <v>3246.6244999999999</v>
      </c>
      <c r="O313">
        <v>3248.5891999999999</v>
      </c>
      <c r="P313">
        <v>3239.8389999999999</v>
      </c>
      <c r="Q313">
        <v>1406</v>
      </c>
      <c r="R313">
        <v>1437</v>
      </c>
      <c r="S313">
        <f t="shared" si="149"/>
        <v>3257.3872550000001</v>
      </c>
      <c r="T313" t="str">
        <f t="shared" si="275"/>
        <v>熊</v>
      </c>
      <c r="U313">
        <f t="shared" si="276"/>
        <v>3248.5891999999999</v>
      </c>
      <c r="V313">
        <f t="shared" si="277"/>
        <v>3228.8705</v>
      </c>
      <c r="W313" s="40">
        <f t="shared" si="278"/>
        <v>6.0884241124708896E-3</v>
      </c>
      <c r="X313">
        <f t="shared" si="279"/>
        <v>1406</v>
      </c>
      <c r="Y313">
        <f t="shared" si="280"/>
        <v>1013</v>
      </c>
      <c r="Z313" s="25">
        <f t="shared" si="281"/>
        <v>6.0713040385916225E-3</v>
      </c>
      <c r="AA313" s="25">
        <f t="shared" si="282"/>
        <v>-1.0486048094206556E-3</v>
      </c>
      <c r="AB313" s="25">
        <f t="shared" si="283"/>
        <v>-6.0496856629091813E-4</v>
      </c>
      <c r="AC313" s="25">
        <f t="shared" si="284"/>
        <v>5.4834555461799146E-3</v>
      </c>
      <c r="AD313" s="25">
        <f t="shared" si="285"/>
        <v>2.2680108193937022E-4</v>
      </c>
      <c r="AE313" s="25">
        <f t="shared" si="286"/>
        <v>-5.86162303053148E-3</v>
      </c>
      <c r="AF313" s="25">
        <f t="shared" si="287"/>
        <v>-3.7816748435169346E-4</v>
      </c>
      <c r="AG313" s="25">
        <f t="shared" si="288"/>
        <v>-1.4267722937722572E-3</v>
      </c>
      <c r="AH313" s="25">
        <f t="shared" si="289"/>
        <v>-8.1705798264287022E-4</v>
      </c>
      <c r="AI313" s="25">
        <f t="shared" si="290"/>
        <v>-2.5031978722002879E-4</v>
      </c>
      <c r="AJ313" s="25">
        <f t="shared" si="291"/>
        <v>-1.5105684872308922E-3</v>
      </c>
      <c r="AK313" s="25">
        <f t="shared" si="292"/>
        <v>-7.8254606633719817E-4</v>
      </c>
      <c r="AL313" s="25">
        <f t="shared" si="293"/>
        <v>5.886131232359368E-3</v>
      </c>
      <c r="AM313" s="25">
        <f t="shared" si="294"/>
        <v>2.6971725770560829E-3</v>
      </c>
      <c r="AN313" s="25">
        <f t="shared" si="295"/>
        <v>0</v>
      </c>
      <c r="AO313" s="40">
        <f t="shared" si="296"/>
        <v>0.9958240651361886</v>
      </c>
      <c r="AP313" s="40">
        <f t="shared" si="297"/>
        <v>1.1745866034330921</v>
      </c>
      <c r="AQ313" s="25">
        <f t="shared" si="298"/>
        <v>1.8917809538000868E-4</v>
      </c>
      <c r="AR313" s="25">
        <f t="shared" si="299"/>
        <v>4.0437858198560348E-4</v>
      </c>
      <c r="AS313" s="25">
        <f t="shared" si="257"/>
        <v>-3.7816748435169346E-4</v>
      </c>
      <c r="AT313" s="28">
        <f t="shared" si="258"/>
        <v>0.86254039534982163</v>
      </c>
      <c r="AU313" s="28">
        <f t="shared" si="259"/>
        <v>0.77546798930310112</v>
      </c>
      <c r="AV313" s="40">
        <f t="shared" si="260"/>
        <v>0.90036361423420386</v>
      </c>
      <c r="AW313" s="25">
        <f t="shared" si="261"/>
        <v>-3.7816748435169346E-4</v>
      </c>
      <c r="AX313" s="28">
        <f t="shared" si="262"/>
        <v>6.6566254367668984E-2</v>
      </c>
      <c r="AY313" s="25">
        <f t="shared" si="263"/>
        <v>5.079076964194241E-3</v>
      </c>
      <c r="AZ313" s="25">
        <f t="shared" si="264"/>
        <v>2.0922040107649999E-3</v>
      </c>
      <c r="BA313" s="25">
        <f t="shared" si="300"/>
        <v>0.56563161609033585</v>
      </c>
      <c r="BB313" s="25">
        <f t="shared" si="270"/>
        <v>-2.2980040834753089E-3</v>
      </c>
      <c r="BC313" s="25">
        <f t="shared" si="301"/>
        <v>4.9425907180402984E-3</v>
      </c>
      <c r="BD313" s="39">
        <f t="shared" si="266"/>
        <v>1</v>
      </c>
      <c r="BE313" t="str">
        <f t="shared" si="273"/>
        <v/>
      </c>
      <c r="BF313" t="str">
        <f t="shared" si="267"/>
        <v/>
      </c>
      <c r="BG313">
        <f t="shared" si="268"/>
        <v>0.5</v>
      </c>
      <c r="BH313" t="str">
        <f t="shared" si="271"/>
        <v/>
      </c>
      <c r="BI313" t="str">
        <f t="shared" si="269"/>
        <v/>
      </c>
      <c r="BJ313" s="25">
        <f t="shared" si="265"/>
        <v>2.0218929099280174E-4</v>
      </c>
    </row>
    <row r="314" spans="1:63">
      <c r="A314" s="1">
        <v>42964</v>
      </c>
      <c r="B314" s="41">
        <f t="shared" si="274"/>
        <v>4</v>
      </c>
      <c r="C314">
        <v>3253.8454999999999</v>
      </c>
      <c r="D314">
        <v>3255.3452000000002</v>
      </c>
      <c r="E314">
        <v>3258.4243999999999</v>
      </c>
      <c r="F314">
        <v>3258.9895000000001</v>
      </c>
      <c r="G314">
        <v>3258.9086000000002</v>
      </c>
      <c r="H314">
        <v>3262.0482000000002</v>
      </c>
      <c r="I314">
        <v>3251.5219000000002</v>
      </c>
      <c r="J314">
        <v>947</v>
      </c>
      <c r="K314">
        <v>1102</v>
      </c>
      <c r="L314">
        <v>3258.9086000000002</v>
      </c>
      <c r="M314">
        <v>3261.3328999999999</v>
      </c>
      <c r="N314">
        <v>3268.6181999999999</v>
      </c>
      <c r="O314">
        <v>3269.0581000000002</v>
      </c>
      <c r="P314">
        <v>3255.5183999999999</v>
      </c>
      <c r="Q314">
        <v>1500</v>
      </c>
      <c r="R314">
        <v>1337</v>
      </c>
      <c r="S314">
        <f t="shared" si="149"/>
        <v>3258.0751449999998</v>
      </c>
      <c r="T314" t="str">
        <f t="shared" si="275"/>
        <v>熊</v>
      </c>
      <c r="U314">
        <f t="shared" si="276"/>
        <v>3269.0581000000002</v>
      </c>
      <c r="V314">
        <f t="shared" si="277"/>
        <v>3251.5219000000002</v>
      </c>
      <c r="W314" s="40">
        <f t="shared" si="278"/>
        <v>5.3787369461061971E-3</v>
      </c>
      <c r="X314">
        <f t="shared" si="279"/>
        <v>1500</v>
      </c>
      <c r="Y314">
        <f t="shared" si="280"/>
        <v>1102</v>
      </c>
      <c r="Z314" s="25">
        <f t="shared" si="281"/>
        <v>5.3893769694965564E-3</v>
      </c>
      <c r="AA314" s="25">
        <f t="shared" si="282"/>
        <v>2.2216864227269264E-3</v>
      </c>
      <c r="AB314" s="25">
        <f t="shared" si="283"/>
        <v>-1.3457380894314668E-4</v>
      </c>
      <c r="AC314" s="25">
        <f t="shared" si="284"/>
        <v>5.2441631371630184E-3</v>
      </c>
      <c r="AD314" s="25">
        <f t="shared" si="285"/>
        <v>4.6643729583583917E-3</v>
      </c>
      <c r="AE314" s="25">
        <f t="shared" si="286"/>
        <v>-7.1436398774770283E-4</v>
      </c>
      <c r="AF314" s="25">
        <f t="shared" si="287"/>
        <v>4.5297991494153821E-3</v>
      </c>
      <c r="AG314" s="25">
        <f t="shared" si="288"/>
        <v>6.7514855721423203E-3</v>
      </c>
      <c r="AH314" s="25">
        <f t="shared" si="289"/>
        <v>4.6079461968638992E-4</v>
      </c>
      <c r="AI314" s="25">
        <f t="shared" si="290"/>
        <v>1.4062380168138723E-3</v>
      </c>
      <c r="AJ314" s="25">
        <f t="shared" si="291"/>
        <v>1.5796503579932313E-3</v>
      </c>
      <c r="AK314" s="25">
        <f t="shared" si="292"/>
        <v>1.5548264043925863E-3</v>
      </c>
      <c r="AL314" s="25">
        <f t="shared" si="293"/>
        <v>3.2321166432674794E-3</v>
      </c>
      <c r="AM314" s="25">
        <f t="shared" si="294"/>
        <v>4.1503749510168591E-3</v>
      </c>
      <c r="AN314" s="25">
        <f t="shared" si="295"/>
        <v>0</v>
      </c>
      <c r="AO314" s="40">
        <f t="shared" si="296"/>
        <v>0.22074233111346975</v>
      </c>
      <c r="AP314" s="40">
        <f t="shared" si="297"/>
        <v>-0.46525369788057463</v>
      </c>
      <c r="AQ314" s="25">
        <f t="shared" si="298"/>
        <v>7.4362279731945177E-4</v>
      </c>
      <c r="AR314" s="25">
        <f t="shared" si="299"/>
        <v>2.9749727450228136E-3</v>
      </c>
      <c r="AS314" s="25">
        <f t="shared" si="257"/>
        <v>4.5297991494153821E-3</v>
      </c>
      <c r="AT314" s="28">
        <f t="shared" si="258"/>
        <v>0.70173755260633119</v>
      </c>
      <c r="AU314" s="28">
        <f t="shared" si="259"/>
        <v>0.96751035842741728</v>
      </c>
      <c r="AV314" s="40">
        <f t="shared" si="260"/>
        <v>0.97491474777886278</v>
      </c>
      <c r="AW314" s="25">
        <f t="shared" si="261"/>
        <v>4.5297991494153821E-3</v>
      </c>
      <c r="AX314" s="28">
        <f t="shared" si="262"/>
        <v>0.5536889405914438</v>
      </c>
      <c r="AY314" s="25">
        <f t="shared" si="263"/>
        <v>2.2691903921401514E-3</v>
      </c>
      <c r="AZ314" s="25">
        <f t="shared" si="264"/>
        <v>4.0158011420736812E-3</v>
      </c>
      <c r="BA314" s="25">
        <f t="shared" si="300"/>
        <v>0.90036361423420386</v>
      </c>
      <c r="BB314" s="25">
        <f t="shared" si="270"/>
        <v>4.0437858198560348E-4</v>
      </c>
      <c r="BC314" s="25">
        <f t="shared" si="301"/>
        <v>-3.7816748435169346E-4</v>
      </c>
      <c r="BD314" s="39">
        <f t="shared" si="266"/>
        <v>0</v>
      </c>
      <c r="BE314" t="str">
        <f t="shared" si="273"/>
        <v/>
      </c>
      <c r="BF314" t="str">
        <f t="shared" si="267"/>
        <v/>
      </c>
      <c r="BG314" t="str">
        <f t="shared" si="268"/>
        <v/>
      </c>
      <c r="BH314">
        <f t="shared" si="271"/>
        <v>0</v>
      </c>
      <c r="BI314" t="str">
        <f t="shared" si="269"/>
        <v/>
      </c>
      <c r="BJ314" s="25" t="str">
        <f t="shared" si="265"/>
        <v/>
      </c>
    </row>
    <row r="315" spans="1:63">
      <c r="A315" s="1">
        <v>42965</v>
      </c>
      <c r="B315" s="41">
        <f t="shared" si="274"/>
        <v>5</v>
      </c>
      <c r="C315">
        <v>3253.2433999999998</v>
      </c>
      <c r="D315">
        <v>3248.8249000000001</v>
      </c>
      <c r="E315">
        <v>3255.4722999999999</v>
      </c>
      <c r="F315">
        <v>3255.3294000000001</v>
      </c>
      <c r="G315">
        <v>3262.0118000000002</v>
      </c>
      <c r="H315">
        <v>3262.0118000000002</v>
      </c>
      <c r="I315">
        <v>3248.3031999999998</v>
      </c>
      <c r="J315">
        <v>1130</v>
      </c>
      <c r="K315">
        <v>931</v>
      </c>
      <c r="L315">
        <v>3262.0118000000002</v>
      </c>
      <c r="M315">
        <v>3262.0273000000002</v>
      </c>
      <c r="N315">
        <v>3269.2415000000001</v>
      </c>
      <c r="O315">
        <v>3275.0394000000001</v>
      </c>
      <c r="P315">
        <v>3260.6527000000001</v>
      </c>
      <c r="Q315">
        <v>1341</v>
      </c>
      <c r="R315">
        <v>1302</v>
      </c>
      <c r="S315">
        <f t="shared" si="149"/>
        <v>3259.23936</v>
      </c>
      <c r="T315" t="str">
        <f t="shared" si="275"/>
        <v>牛</v>
      </c>
      <c r="U315">
        <f t="shared" si="276"/>
        <v>3275.0394000000001</v>
      </c>
      <c r="V315">
        <f t="shared" si="277"/>
        <v>3248.3031999999998</v>
      </c>
      <c r="W315" s="40">
        <f t="shared" si="278"/>
        <v>8.1971318528912592E-3</v>
      </c>
      <c r="X315">
        <f t="shared" si="279"/>
        <v>1341</v>
      </c>
      <c r="Y315">
        <f t="shared" si="280"/>
        <v>931</v>
      </c>
      <c r="Z315" s="25">
        <f t="shared" si="281"/>
        <v>8.2183214449924897E-3</v>
      </c>
      <c r="AA315" s="25">
        <f t="shared" si="282"/>
        <v>-4.7148588622828091E-3</v>
      </c>
      <c r="AB315" s="25">
        <f t="shared" si="283"/>
        <v>-1.7718987328114687E-3</v>
      </c>
      <c r="AC315" s="25">
        <f t="shared" si="284"/>
        <v>6.425233120079814E-3</v>
      </c>
      <c r="AD315" s="25">
        <f t="shared" si="285"/>
        <v>6.6774316170187097E-3</v>
      </c>
      <c r="AE315" s="25">
        <f t="shared" si="286"/>
        <v>-1.519700235872456E-3</v>
      </c>
      <c r="AF315" s="25">
        <f t="shared" si="287"/>
        <v>4.9055328842073252E-3</v>
      </c>
      <c r="AG315" s="25">
        <f t="shared" si="288"/>
        <v>1.9067402192449583E-4</v>
      </c>
      <c r="AH315" s="25">
        <f t="shared" si="289"/>
        <v>-1.3591062032193403E-3</v>
      </c>
      <c r="AI315" s="25">
        <f t="shared" si="290"/>
        <v>6.8489704877668805E-4</v>
      </c>
      <c r="AJ315" s="25">
        <f t="shared" si="291"/>
        <v>6.410007648452676E-4</v>
      </c>
      <c r="AK315" s="25">
        <f t="shared" si="292"/>
        <v>2.6916536727281397E-3</v>
      </c>
      <c r="AL315" s="25">
        <f t="shared" si="293"/>
        <v>4.2113539086006428E-3</v>
      </c>
      <c r="AM315" s="25">
        <f t="shared" si="294"/>
        <v>4.4025094869503305E-3</v>
      </c>
      <c r="AN315" s="25">
        <f t="shared" si="295"/>
        <v>0</v>
      </c>
      <c r="AO315" s="40">
        <f t="shared" si="296"/>
        <v>0.36037232102474831</v>
      </c>
      <c r="AP315" s="40">
        <f t="shared" si="297"/>
        <v>1.481916461199501</v>
      </c>
      <c r="AQ315" s="25">
        <f t="shared" si="298"/>
        <v>4.7516576043228023E-6</v>
      </c>
      <c r="AR315" s="25">
        <f t="shared" si="299"/>
        <v>2.2138792114790957E-3</v>
      </c>
      <c r="AS315" s="25">
        <f t="shared" si="257"/>
        <v>4.9055328842073252E-3</v>
      </c>
      <c r="AT315" s="28">
        <f t="shared" si="258"/>
        <v>1</v>
      </c>
      <c r="AU315" s="28">
        <f t="shared" si="259"/>
        <v>0.59699583643225906</v>
      </c>
      <c r="AV315" s="40">
        <f t="shared" si="260"/>
        <v>0.78314420149460406</v>
      </c>
      <c r="AW315" s="25">
        <f t="shared" si="261"/>
        <v>4.9055328842073252E-3</v>
      </c>
      <c r="AX315" s="28">
        <f t="shared" si="262"/>
        <v>0.27040865942055303</v>
      </c>
      <c r="AY315" s="25">
        <f t="shared" si="263"/>
        <v>4.2113539086006428E-3</v>
      </c>
      <c r="AZ315" s="25">
        <f t="shared" si="264"/>
        <v>2.6306107541390861E-3</v>
      </c>
      <c r="BA315" s="25">
        <f t="shared" si="300"/>
        <v>0.97491474777886278</v>
      </c>
      <c r="BB315" s="25">
        <f t="shared" si="270"/>
        <v>2.9749727450228136E-3</v>
      </c>
      <c r="BC315" s="25">
        <f t="shared" si="301"/>
        <v>4.5297991494153821E-3</v>
      </c>
      <c r="BD315" s="39">
        <f t="shared" si="266"/>
        <v>0</v>
      </c>
      <c r="BE315" t="str">
        <f t="shared" si="273"/>
        <v/>
      </c>
      <c r="BF315" t="str">
        <f t="shared" si="267"/>
        <v/>
      </c>
      <c r="BG315" t="str">
        <f t="shared" si="268"/>
        <v/>
      </c>
      <c r="BH315" t="str">
        <f t="shared" si="271"/>
        <v/>
      </c>
      <c r="BI315">
        <f t="shared" si="269"/>
        <v>0</v>
      </c>
      <c r="BJ315" s="25" t="str">
        <f t="shared" si="265"/>
        <v/>
      </c>
    </row>
    <row r="316" spans="1:63">
      <c r="A316" s="1">
        <v>42968</v>
      </c>
      <c r="B316" s="41">
        <f t="shared" si="274"/>
        <v>1</v>
      </c>
      <c r="C316">
        <v>3274.5805</v>
      </c>
      <c r="D316">
        <v>3279.665</v>
      </c>
      <c r="E316">
        <v>3280.5176000000001</v>
      </c>
      <c r="F316">
        <v>3277.4299000000001</v>
      </c>
      <c r="G316">
        <v>3276.4964</v>
      </c>
      <c r="H316">
        <v>3282.2123999999999</v>
      </c>
      <c r="I316">
        <v>3270.4753000000001</v>
      </c>
      <c r="J316">
        <v>937</v>
      </c>
      <c r="K316">
        <v>1109</v>
      </c>
      <c r="L316">
        <v>3276.4964</v>
      </c>
      <c r="M316">
        <v>3278.6405</v>
      </c>
      <c r="N316">
        <v>3287.3220000000001</v>
      </c>
      <c r="O316">
        <v>3287.3427999999999</v>
      </c>
      <c r="P316">
        <v>3276.1723999999999</v>
      </c>
      <c r="Q316">
        <v>1459</v>
      </c>
      <c r="R316">
        <v>1321</v>
      </c>
      <c r="S316">
        <f t="shared" si="149"/>
        <v>3260.7935299999999</v>
      </c>
      <c r="T316" t="str">
        <f t="shared" si="275"/>
        <v>牛</v>
      </c>
      <c r="U316">
        <f t="shared" si="276"/>
        <v>3287.3427999999999</v>
      </c>
      <c r="V316">
        <f t="shared" si="277"/>
        <v>3270.4753000000001</v>
      </c>
      <c r="W316" s="40">
        <f t="shared" si="278"/>
        <v>5.1442528415090042E-3</v>
      </c>
      <c r="X316">
        <f t="shared" si="279"/>
        <v>1459</v>
      </c>
      <c r="Y316">
        <f t="shared" si="280"/>
        <v>1109</v>
      </c>
      <c r="Z316" s="25">
        <f t="shared" si="281"/>
        <v>5.151041484550414E-3</v>
      </c>
      <c r="AA316" s="25">
        <f t="shared" si="282"/>
        <v>1.6317684633430278E-3</v>
      </c>
      <c r="AB316" s="25">
        <f t="shared" si="283"/>
        <v>-6.3273187706007078E-6</v>
      </c>
      <c r="AC316" s="25">
        <f t="shared" si="284"/>
        <v>5.1379255227383394E-3</v>
      </c>
      <c r="AD316" s="25">
        <f t="shared" si="285"/>
        <v>3.8898095903640581E-3</v>
      </c>
      <c r="AE316" s="25">
        <f t="shared" si="286"/>
        <v>-1.2544432511448478E-3</v>
      </c>
      <c r="AF316" s="25">
        <f t="shared" si="287"/>
        <v>3.8834822715934857E-3</v>
      </c>
      <c r="AG316" s="25">
        <f t="shared" si="288"/>
        <v>5.5152507349366204E-3</v>
      </c>
      <c r="AH316" s="25">
        <f t="shared" si="289"/>
        <v>1.5515137539321023E-3</v>
      </c>
      <c r="AI316" s="25">
        <f t="shared" si="290"/>
        <v>1.8114455444893267E-3</v>
      </c>
      <c r="AJ316" s="25">
        <f t="shared" si="291"/>
        <v>8.697788940122609E-4</v>
      </c>
      <c r="AK316" s="25">
        <f t="shared" si="292"/>
        <v>5.8491148367459942E-4</v>
      </c>
      <c r="AL316" s="25">
        <f t="shared" si="293"/>
        <v>3.5823811814783666E-3</v>
      </c>
      <c r="AM316" s="25">
        <f t="shared" si="294"/>
        <v>3.4037891113025739E-3</v>
      </c>
      <c r="AN316" s="25">
        <f t="shared" si="295"/>
        <v>0</v>
      </c>
      <c r="AO316" s="40">
        <f t="shared" si="296"/>
        <v>0.34976271821830163</v>
      </c>
      <c r="AP316" s="40">
        <f t="shared" si="297"/>
        <v>-0.10511966328990908</v>
      </c>
      <c r="AQ316" s="25">
        <f t="shared" si="298"/>
        <v>6.5417400404347485E-4</v>
      </c>
      <c r="AR316" s="25">
        <f t="shared" si="299"/>
        <v>3.2985707879190007E-3</v>
      </c>
      <c r="AS316" s="25">
        <f t="shared" si="257"/>
        <v>3.8834822715934857E-3</v>
      </c>
      <c r="AT316" s="28">
        <f t="shared" si="258"/>
        <v>0.51299724804253366</v>
      </c>
      <c r="AU316" s="28">
        <f t="shared" si="259"/>
        <v>0.99813793597366418</v>
      </c>
      <c r="AV316" s="40">
        <f t="shared" si="260"/>
        <v>0.99876685934490705</v>
      </c>
      <c r="AW316" s="25">
        <f t="shared" si="261"/>
        <v>3.8834822715934857E-3</v>
      </c>
      <c r="AX316" s="28">
        <f t="shared" si="262"/>
        <v>0.64180228249593763</v>
      </c>
      <c r="AY316" s="25">
        <f t="shared" si="263"/>
        <v>1.8393547348192858E-3</v>
      </c>
      <c r="AZ316" s="25">
        <f t="shared" si="264"/>
        <v>3.3974617925318774E-3</v>
      </c>
      <c r="BA316" s="25">
        <f t="shared" si="300"/>
        <v>0.78314420149460406</v>
      </c>
      <c r="BB316" s="25">
        <f t="shared" si="270"/>
        <v>2.2138792114790957E-3</v>
      </c>
      <c r="BC316" s="25">
        <f t="shared" si="301"/>
        <v>4.9055328842073252E-3</v>
      </c>
      <c r="BD316" s="39">
        <f t="shared" si="266"/>
        <v>0</v>
      </c>
      <c r="BE316" t="str">
        <f t="shared" si="273"/>
        <v/>
      </c>
      <c r="BF316" t="str">
        <f t="shared" si="267"/>
        <v/>
      </c>
      <c r="BG316" t="str">
        <f t="shared" si="268"/>
        <v/>
      </c>
      <c r="BH316" t="str">
        <f t="shared" si="271"/>
        <v/>
      </c>
      <c r="BI316" t="str">
        <f t="shared" si="269"/>
        <v/>
      </c>
      <c r="BJ316" s="25" t="str">
        <f t="shared" si="265"/>
        <v/>
      </c>
    </row>
    <row r="317" spans="1:63">
      <c r="A317" s="1">
        <v>42969</v>
      </c>
      <c r="B317" s="41">
        <f t="shared" si="274"/>
        <v>2</v>
      </c>
      <c r="C317">
        <v>3287.6147000000001</v>
      </c>
      <c r="D317">
        <v>3286.3247999999999</v>
      </c>
      <c r="E317" s="39">
        <v>3283.1764004629631</v>
      </c>
      <c r="F317">
        <v>3282.7338</v>
      </c>
      <c r="G317">
        <v>3291.7053999999998</v>
      </c>
      <c r="H317">
        <v>3293.4760000000001</v>
      </c>
      <c r="I317">
        <v>3274.9924999999998</v>
      </c>
      <c r="J317">
        <v>1121</v>
      </c>
      <c r="K317">
        <v>1004</v>
      </c>
      <c r="L317">
        <v>3291.7053999999998</v>
      </c>
      <c r="M317">
        <v>3289.0191</v>
      </c>
      <c r="N317">
        <v>3291.0254</v>
      </c>
      <c r="O317">
        <v>3293.4531000000002</v>
      </c>
      <c r="P317">
        <v>3280.8209000000002</v>
      </c>
      <c r="Q317">
        <v>1340</v>
      </c>
      <c r="R317">
        <v>1444</v>
      </c>
      <c r="S317" s="70">
        <f t="shared" si="149"/>
        <v>3262.6350499999999</v>
      </c>
      <c r="T317" s="70" t="str">
        <f t="shared" si="275"/>
        <v>牛</v>
      </c>
      <c r="U317" s="70">
        <f t="shared" si="276"/>
        <v>3293.4760000000001</v>
      </c>
      <c r="V317" s="70">
        <f t="shared" si="277"/>
        <v>3274.9924999999998</v>
      </c>
      <c r="W317" s="40">
        <f t="shared" si="278"/>
        <v>5.6279629831892386E-3</v>
      </c>
      <c r="X317" s="70">
        <f t="shared" si="279"/>
        <v>1121</v>
      </c>
      <c r="Y317" s="70">
        <f t="shared" si="280"/>
        <v>1004</v>
      </c>
      <c r="Z317" s="71">
        <f t="shared" si="281"/>
        <v>5.6221612587388286E-3</v>
      </c>
      <c r="AA317" s="71">
        <f t="shared" si="282"/>
        <v>8.903507776541694E-5</v>
      </c>
      <c r="AB317" s="71">
        <f t="shared" si="283"/>
        <v>-7.4435404118798111E-4</v>
      </c>
      <c r="AC317" s="71">
        <f t="shared" si="284"/>
        <v>4.8836089420012914E-3</v>
      </c>
      <c r="AD317" s="71">
        <f t="shared" si="285"/>
        <v>1.7812553623556351E-3</v>
      </c>
      <c r="AE317" s="71">
        <f t="shared" si="286"/>
        <v>-3.846707620833546E-3</v>
      </c>
      <c r="AF317" s="71">
        <f t="shared" si="287"/>
        <v>1.0369013211677493E-3</v>
      </c>
      <c r="AG317" s="71">
        <f t="shared" si="288"/>
        <v>1.1259363989330716E-3</v>
      </c>
      <c r="AH317" s="71">
        <f t="shared" si="289"/>
        <v>-3.9242831989973865E-4</v>
      </c>
      <c r="AI317" s="71">
        <f t="shared" si="290"/>
        <v>-1.3509180688176076E-3</v>
      </c>
      <c r="AJ317" s="71">
        <f t="shared" si="291"/>
        <v>-1.4857357711987856E-3</v>
      </c>
      <c r="AK317" s="71">
        <f t="shared" si="292"/>
        <v>1.2435025093610358E-3</v>
      </c>
      <c r="AL317" s="71">
        <f t="shared" si="293"/>
        <v>5.6279629831892386E-3</v>
      </c>
      <c r="AM317" s="71">
        <f t="shared" si="294"/>
        <v>3.8429233543009244E-3</v>
      </c>
      <c r="AN317" s="71">
        <f t="shared" si="295"/>
        <v>0</v>
      </c>
      <c r="AO317" s="40">
        <f t="shared" si="296"/>
        <v>0.68289014526469871</v>
      </c>
      <c r="AP317" s="40">
        <f t="shared" si="297"/>
        <v>0.66705439987015969</v>
      </c>
      <c r="AQ317" s="71">
        <f t="shared" si="298"/>
        <v>-8.1641471215178286E-4</v>
      </c>
      <c r="AR317" s="71">
        <f t="shared" si="299"/>
        <v>-2.0660118819340606E-4</v>
      </c>
      <c r="AS317" s="71">
        <f t="shared" si="257"/>
        <v>1.0369013211677493E-3</v>
      </c>
      <c r="AT317" s="28">
        <f t="shared" si="258"/>
        <v>0.90420645440526637</v>
      </c>
      <c r="AU317" s="28">
        <f t="shared" si="259"/>
        <v>0.80781653235381135</v>
      </c>
      <c r="AV317" s="40">
        <f t="shared" si="260"/>
        <v>0.86741688533015471</v>
      </c>
      <c r="AW317" s="71">
        <f t="shared" si="261"/>
        <v>1.0369013211677493E-3</v>
      </c>
      <c r="AX317" s="28">
        <f t="shared" si="262"/>
        <v>-3.6789569075111647E-2</v>
      </c>
      <c r="AY317" s="71">
        <f t="shared" si="263"/>
        <v>5.0902101301947798E-3</v>
      </c>
      <c r="AZ317" s="71">
        <f t="shared" si="264"/>
        <v>3.1055224773726656E-3</v>
      </c>
      <c r="BA317" s="71">
        <f t="shared" si="300"/>
        <v>0.99876685934490705</v>
      </c>
      <c r="BB317" s="71">
        <f t="shared" si="270"/>
        <v>3.2985707879190007E-3</v>
      </c>
      <c r="BC317" s="71">
        <f t="shared" si="301"/>
        <v>3.8834822715934857E-3</v>
      </c>
      <c r="BD317" s="39">
        <f t="shared" si="266"/>
        <v>0</v>
      </c>
      <c r="BE317" s="70">
        <f t="shared" si="273"/>
        <v>0</v>
      </c>
      <c r="BF317" s="70">
        <f t="shared" si="267"/>
        <v>0</v>
      </c>
      <c r="BG317" s="70" t="str">
        <f t="shared" si="268"/>
        <v/>
      </c>
      <c r="BH317" s="70" t="str">
        <f t="shared" si="271"/>
        <v/>
      </c>
      <c r="BI317" s="70" t="str">
        <f t="shared" si="269"/>
        <v/>
      </c>
      <c r="BJ317" s="71" t="str">
        <f t="shared" si="265"/>
        <v/>
      </c>
    </row>
    <row r="318" spans="1:63">
      <c r="A318" s="1">
        <v>42970</v>
      </c>
      <c r="B318" s="41">
        <f t="shared" si="274"/>
        <v>3</v>
      </c>
      <c r="C318">
        <v>3283.7966000000001</v>
      </c>
      <c r="D318">
        <v>3283.8168000000001</v>
      </c>
      <c r="E318" s="39">
        <v>3284.7123032407408</v>
      </c>
      <c r="F318">
        <v>3282.8078999999998</v>
      </c>
      <c r="G318">
        <v>3283.4097000000002</v>
      </c>
      <c r="H318">
        <v>3294.3371000000002</v>
      </c>
      <c r="I318">
        <v>3274.5729000000001</v>
      </c>
      <c r="J318">
        <v>957</v>
      </c>
      <c r="K318">
        <v>1108</v>
      </c>
      <c r="L318">
        <v>3283.4097000000002</v>
      </c>
      <c r="M318">
        <v>3286.4216000000001</v>
      </c>
      <c r="N318">
        <v>3287.6795999999999</v>
      </c>
      <c r="O318">
        <v>3299.1131999999998</v>
      </c>
      <c r="P318">
        <v>3283.0136000000002</v>
      </c>
      <c r="Q318">
        <v>1412</v>
      </c>
      <c r="R318">
        <v>1303</v>
      </c>
      <c r="S318" s="70">
        <f t="shared" si="149"/>
        <v>3264.9980349999996</v>
      </c>
      <c r="T318" s="70" t="str">
        <f t="shared" si="275"/>
        <v>牛</v>
      </c>
      <c r="U318" s="70">
        <f t="shared" si="276"/>
        <v>3299.1131999999998</v>
      </c>
      <c r="V318" s="70">
        <f t="shared" si="277"/>
        <v>3274.5729000000001</v>
      </c>
      <c r="W318" s="40">
        <f t="shared" si="278"/>
        <v>7.4662567170009761E-3</v>
      </c>
      <c r="X318" s="70">
        <f t="shared" si="279"/>
        <v>1412</v>
      </c>
      <c r="Y318" s="70">
        <f t="shared" si="280"/>
        <v>1108</v>
      </c>
      <c r="Z318" s="71">
        <f t="shared" si="281"/>
        <v>7.4731486109705031E-3</v>
      </c>
      <c r="AA318" s="71">
        <f t="shared" si="282"/>
        <v>-2.1989349408374171E-3</v>
      </c>
      <c r="AB318" s="71">
        <f t="shared" si="283"/>
        <v>-3.4716778957020744E-3</v>
      </c>
      <c r="AC318" s="71">
        <f t="shared" si="284"/>
        <v>3.9945788212989953E-3</v>
      </c>
      <c r="AD318" s="71">
        <f t="shared" si="285"/>
        <v>4.6534520766426677E-3</v>
      </c>
      <c r="AE318" s="71">
        <f t="shared" si="286"/>
        <v>-2.8128046403583318E-3</v>
      </c>
      <c r="AF318" s="71">
        <f t="shared" si="287"/>
        <v>1.181774180940721E-3</v>
      </c>
      <c r="AG318" s="71">
        <f t="shared" si="288"/>
        <v>-1.0171607598967146E-3</v>
      </c>
      <c r="AH318" s="71">
        <f t="shared" si="289"/>
        <v>6.1513974011036915E-6</v>
      </c>
      <c r="AI318" s="71">
        <f t="shared" si="290"/>
        <v>2.7881616974621408E-4</v>
      </c>
      <c r="AJ318" s="71">
        <f t="shared" si="291"/>
        <v>-3.0112975662583856E-4</v>
      </c>
      <c r="AK318" s="71">
        <f t="shared" si="292"/>
        <v>-1.1782788076798662E-4</v>
      </c>
      <c r="AL318" s="71">
        <f t="shared" si="293"/>
        <v>6.0175157337377218E-3</v>
      </c>
      <c r="AM318" s="71">
        <f t="shared" si="294"/>
        <v>4.891924022645015E-3</v>
      </c>
      <c r="AN318" s="71">
        <f t="shared" si="295"/>
        <v>0</v>
      </c>
      <c r="AO318" s="40">
        <f t="shared" si="296"/>
        <v>0.46668724259013639</v>
      </c>
      <c r="AP318" s="40">
        <f t="shared" si="297"/>
        <v>0.83243946124810575</v>
      </c>
      <c r="AQ318" s="71">
        <f t="shared" si="298"/>
        <v>9.1688814323278146E-4</v>
      </c>
      <c r="AR318" s="71">
        <f t="shared" si="299"/>
        <v>1.2996020617086191E-3</v>
      </c>
      <c r="AS318" s="71">
        <f t="shared" si="257"/>
        <v>1.181774180940721E-3</v>
      </c>
      <c r="AT318" s="28">
        <f t="shared" si="258"/>
        <v>0.44711144392386265</v>
      </c>
      <c r="AU318" s="28">
        <f t="shared" si="259"/>
        <v>0.28982086511465138</v>
      </c>
      <c r="AV318" s="40">
        <f t="shared" si="260"/>
        <v>0.53408882531998381</v>
      </c>
      <c r="AW318" s="71">
        <f t="shared" si="261"/>
        <v>1.181774180940721E-3</v>
      </c>
      <c r="AX318" s="28">
        <f t="shared" si="262"/>
        <v>0.17399542792874734</v>
      </c>
      <c r="AY318" s="71">
        <f t="shared" si="263"/>
        <v>2.6949767595903858E-3</v>
      </c>
      <c r="AZ318" s="71">
        <f t="shared" si="264"/>
        <v>1.4202461269429804E-3</v>
      </c>
      <c r="BA318" s="71">
        <f t="shared" si="300"/>
        <v>0.86741688533015471</v>
      </c>
      <c r="BB318" s="71">
        <f t="shared" si="270"/>
        <v>-2.0660118819340606E-4</v>
      </c>
      <c r="BC318" s="71">
        <f t="shared" si="301"/>
        <v>1.0369013211677493E-3</v>
      </c>
      <c r="BD318" s="39">
        <f t="shared" si="266"/>
        <v>1</v>
      </c>
      <c r="BE318" s="70" t="str">
        <f t="shared" si="273"/>
        <v/>
      </c>
      <c r="BF318" s="70" t="str">
        <f t="shared" si="267"/>
        <v/>
      </c>
      <c r="BG318" s="70">
        <f t="shared" si="268"/>
        <v>0</v>
      </c>
      <c r="BH318" s="70" t="str">
        <f t="shared" si="271"/>
        <v/>
      </c>
      <c r="BI318" s="70" t="str">
        <f t="shared" si="269"/>
        <v/>
      </c>
      <c r="BJ318" s="71" t="str">
        <f t="shared" si="265"/>
        <v/>
      </c>
    </row>
    <row r="319" spans="1:63">
      <c r="A319" s="1">
        <v>42971</v>
      </c>
      <c r="B319" s="41">
        <f t="shared" si="274"/>
        <v>4</v>
      </c>
      <c r="C319">
        <v>3287.9594000000002</v>
      </c>
      <c r="D319">
        <v>3288.4425999999999</v>
      </c>
      <c r="E319" s="39">
        <v>3291.8359953703703</v>
      </c>
      <c r="F319">
        <v>3291.9477999999999</v>
      </c>
      <c r="G319">
        <v>3286.4209999999998</v>
      </c>
      <c r="H319">
        <v>3297.9007999999999</v>
      </c>
      <c r="I319">
        <v>3274.5237000000002</v>
      </c>
      <c r="J319">
        <v>946</v>
      </c>
      <c r="K319">
        <v>1036</v>
      </c>
      <c r="L319">
        <v>3286.4209999999998</v>
      </c>
      <c r="M319">
        <v>3284.1567</v>
      </c>
      <c r="N319">
        <v>3271.9924999999998</v>
      </c>
      <c r="O319">
        <v>3287.2238000000002</v>
      </c>
      <c r="P319">
        <v>3266.4767999999999</v>
      </c>
      <c r="Q319">
        <v>1300</v>
      </c>
      <c r="R319">
        <v>1439</v>
      </c>
      <c r="S319" s="70">
        <f t="shared" si="149"/>
        <v>3267.002845</v>
      </c>
      <c r="T319" s="70" t="str">
        <f t="shared" si="275"/>
        <v>牛</v>
      </c>
      <c r="U319" s="70">
        <f t="shared" si="276"/>
        <v>3297.9007999999999</v>
      </c>
      <c r="V319" s="70">
        <f t="shared" si="277"/>
        <v>3266.4767999999999</v>
      </c>
      <c r="W319" s="40">
        <f t="shared" si="278"/>
        <v>9.5741719791100337E-3</v>
      </c>
      <c r="X319" s="70">
        <f t="shared" si="279"/>
        <v>946</v>
      </c>
      <c r="Y319" s="70">
        <f t="shared" si="280"/>
        <v>1439</v>
      </c>
      <c r="Z319" s="71">
        <f t="shared" si="281"/>
        <v>9.5572956284070837E-3</v>
      </c>
      <c r="AA319" s="71">
        <f t="shared" si="282"/>
        <v>8.5101995462148012E-5</v>
      </c>
      <c r="AB319" s="71">
        <f t="shared" si="283"/>
        <v>-7.887018287537512E-3</v>
      </c>
      <c r="AC319" s="71">
        <f t="shared" si="284"/>
        <v>1.6871536915724263E-3</v>
      </c>
      <c r="AD319" s="71">
        <f t="shared" si="285"/>
        <v>3.0190156635480966E-3</v>
      </c>
      <c r="AE319" s="71">
        <f t="shared" si="286"/>
        <v>-6.5551563155618036E-3</v>
      </c>
      <c r="AF319" s="71">
        <f t="shared" si="287"/>
        <v>-4.8680026239892827E-3</v>
      </c>
      <c r="AG319" s="71">
        <f t="shared" si="288"/>
        <v>-4.7829006285272889E-3</v>
      </c>
      <c r="AH319" s="71">
        <f t="shared" si="289"/>
        <v>1.4694965449776816E-4</v>
      </c>
      <c r="AI319" s="71">
        <f t="shared" si="290"/>
        <v>1.1783332416817254E-3</v>
      </c>
      <c r="AJ319" s="71">
        <f t="shared" si="291"/>
        <v>1.2122968811678729E-3</v>
      </c>
      <c r="AK319" s="71">
        <f t="shared" si="292"/>
        <v>-4.6799848334879817E-4</v>
      </c>
      <c r="AL319" s="71">
        <f t="shared" si="293"/>
        <v>7.1137214533721462E-3</v>
      </c>
      <c r="AM319" s="71">
        <f t="shared" si="294"/>
        <v>6.3314058950203166E-3</v>
      </c>
      <c r="AN319" s="71">
        <f t="shared" si="295"/>
        <v>0</v>
      </c>
      <c r="AO319" s="40">
        <f t="shared" si="296"/>
        <v>0.57473767062638947</v>
      </c>
      <c r="AP319" s="40">
        <f t="shared" si="297"/>
        <v>0.56276869243832273</v>
      </c>
      <c r="AQ319" s="71">
        <f t="shared" si="298"/>
        <v>-6.8922405091839992E-4</v>
      </c>
      <c r="AR319" s="71">
        <f t="shared" si="299"/>
        <v>-4.4000041406404697E-3</v>
      </c>
      <c r="AS319" s="71">
        <f t="shared" si="257"/>
        <v>-4.8680026239892827E-3</v>
      </c>
      <c r="AT319" s="28">
        <f t="shared" si="258"/>
        <v>0.50892967904486808</v>
      </c>
      <c r="AU319" s="28">
        <f t="shared" si="259"/>
        <v>0.26585530438134886</v>
      </c>
      <c r="AV319" s="40">
        <f t="shared" si="260"/>
        <v>0.17552507637474313</v>
      </c>
      <c r="AW319" s="71">
        <f t="shared" si="261"/>
        <v>-4.8680026239892827E-3</v>
      </c>
      <c r="AX319" s="28">
        <f t="shared" si="262"/>
        <v>-0.45915542260692449</v>
      </c>
      <c r="AY319" s="71">
        <f t="shared" si="263"/>
        <v>3.626707306475096E-3</v>
      </c>
      <c r="AZ319" s="71">
        <f t="shared" si="264"/>
        <v>1.6871536915724263E-3</v>
      </c>
      <c r="BA319" s="71">
        <f t="shared" si="300"/>
        <v>0.53408882531998381</v>
      </c>
      <c r="BB319" s="71">
        <f t="shared" si="270"/>
        <v>1.2996020617086191E-3</v>
      </c>
      <c r="BC319" s="71">
        <f t="shared" si="301"/>
        <v>1.181774180940721E-3</v>
      </c>
      <c r="BD319" s="39">
        <f t="shared" si="266"/>
        <v>0</v>
      </c>
      <c r="BE319" s="70" t="str">
        <f t="shared" si="273"/>
        <v/>
      </c>
      <c r="BF319" s="70" t="str">
        <f t="shared" si="267"/>
        <v/>
      </c>
      <c r="BG319" s="70" t="str">
        <f t="shared" si="268"/>
        <v/>
      </c>
      <c r="BH319" s="70">
        <f t="shared" si="271"/>
        <v>0</v>
      </c>
      <c r="BI319" s="70" t="str">
        <f t="shared" si="269"/>
        <v/>
      </c>
      <c r="BJ319" s="71" t="str">
        <f t="shared" si="265"/>
        <v/>
      </c>
    </row>
    <row r="320" spans="1:63" ht="42">
      <c r="A320" s="1">
        <v>42972</v>
      </c>
      <c r="B320" s="41">
        <f t="shared" si="274"/>
        <v>5</v>
      </c>
      <c r="C320">
        <v>3271.4607999999998</v>
      </c>
      <c r="D320">
        <v>3277.0138999999999</v>
      </c>
      <c r="E320" s="39">
        <v>3278.6754050925924</v>
      </c>
      <c r="F320">
        <v>3284.8026</v>
      </c>
      <c r="G320">
        <v>3309.31</v>
      </c>
      <c r="H320">
        <v>3309.31</v>
      </c>
      <c r="I320">
        <v>3271.4607999999998</v>
      </c>
      <c r="J320">
        <v>1130</v>
      </c>
      <c r="K320">
        <v>930</v>
      </c>
      <c r="L320">
        <v>3309.31</v>
      </c>
      <c r="M320">
        <v>3316.1914000000002</v>
      </c>
      <c r="N320">
        <v>3331.6641</v>
      </c>
      <c r="O320">
        <v>3331.6641</v>
      </c>
      <c r="P320">
        <v>3309.31</v>
      </c>
      <c r="Q320">
        <v>1500</v>
      </c>
      <c r="R320">
        <v>1300</v>
      </c>
      <c r="S320" s="70">
        <f t="shared" si="149"/>
        <v>3268.1378349999995</v>
      </c>
      <c r="T320" s="70" t="str">
        <f t="shared" si="275"/>
        <v>牛</v>
      </c>
      <c r="U320" s="70">
        <f t="shared" si="276"/>
        <v>3331.6641</v>
      </c>
      <c r="V320" s="70">
        <f t="shared" si="277"/>
        <v>3271.4607999999998</v>
      </c>
      <c r="W320" s="40">
        <f t="shared" si="278"/>
        <v>1.8235295914025396E-2</v>
      </c>
      <c r="X320" s="70">
        <f t="shared" si="279"/>
        <v>1500</v>
      </c>
      <c r="Y320" s="70">
        <f t="shared" si="280"/>
        <v>930</v>
      </c>
      <c r="Z320" s="71">
        <f t="shared" si="281"/>
        <v>1.8402574165033592E-2</v>
      </c>
      <c r="AA320" s="71">
        <f t="shared" si="282"/>
        <v>-1.6251357709549675E-4</v>
      </c>
      <c r="AB320" s="71">
        <f t="shared" si="283"/>
        <v>0</v>
      </c>
      <c r="AC320" s="71">
        <f t="shared" si="284"/>
        <v>1.8235295914025396E-2</v>
      </c>
      <c r="AD320" s="71">
        <f t="shared" si="285"/>
        <v>1.8235295914025396E-2</v>
      </c>
      <c r="AE320" s="71">
        <f t="shared" si="286"/>
        <v>0</v>
      </c>
      <c r="AF320" s="71">
        <f t="shared" si="287"/>
        <v>1.8235295914025396E-2</v>
      </c>
      <c r="AG320" s="71">
        <f t="shared" si="288"/>
        <v>1.8072782336929907E-2</v>
      </c>
      <c r="AH320" s="71">
        <f t="shared" si="289"/>
        <v>1.6959984074102624E-3</v>
      </c>
      <c r="AI320" s="71">
        <f t="shared" si="290"/>
        <v>2.2028879352214903E-3</v>
      </c>
      <c r="AJ320" s="71">
        <f t="shared" si="291"/>
        <v>4.0699458220780403E-3</v>
      </c>
      <c r="AK320" s="71">
        <f t="shared" si="292"/>
        <v>1.1503095459089046E-2</v>
      </c>
      <c r="AL320" s="71">
        <f t="shared" si="293"/>
        <v>1.1503095459089046E-2</v>
      </c>
      <c r="AM320" s="71">
        <f t="shared" si="294"/>
        <v>6.7322004549363627E-3</v>
      </c>
      <c r="AN320" s="71">
        <f t="shared" si="295"/>
        <v>0</v>
      </c>
      <c r="AO320" s="40">
        <f t="shared" si="296"/>
        <v>0</v>
      </c>
      <c r="AP320" s="40">
        <f t="shared" si="297"/>
        <v>1.4047853058981411E-2</v>
      </c>
      <c r="AQ320" s="71">
        <f t="shared" si="298"/>
        <v>2.0772473082298171E-3</v>
      </c>
      <c r="AR320" s="71">
        <f t="shared" si="299"/>
        <v>6.7322004549363627E-3</v>
      </c>
      <c r="AS320" s="71">
        <f t="shared" si="257"/>
        <v>1.8235295914025396E-2</v>
      </c>
      <c r="AT320" s="28">
        <f t="shared" si="258"/>
        <v>1</v>
      </c>
      <c r="AU320" s="28">
        <f t="shared" si="259"/>
        <v>1</v>
      </c>
      <c r="AV320" s="40">
        <f t="shared" si="260"/>
        <v>1</v>
      </c>
      <c r="AW320" s="71">
        <f t="shared" si="261"/>
        <v>1.8235295914025396E-2</v>
      </c>
      <c r="AX320" s="28">
        <f t="shared" si="262"/>
        <v>0.37131021056985197</v>
      </c>
      <c r="AY320" s="71">
        <f t="shared" si="263"/>
        <v>1.1503095459089046E-2</v>
      </c>
      <c r="AZ320" s="71">
        <f t="shared" si="264"/>
        <v>6.7322004549363627E-3</v>
      </c>
      <c r="BA320" s="71">
        <f t="shared" si="300"/>
        <v>0.17552507637474313</v>
      </c>
      <c r="BB320" s="71">
        <f t="shared" si="270"/>
        <v>-4.4000041406404697E-3</v>
      </c>
      <c r="BC320" s="71">
        <f t="shared" si="301"/>
        <v>-4.8680026239892827E-3</v>
      </c>
      <c r="BD320" s="39">
        <f t="shared" si="266"/>
        <v>1</v>
      </c>
      <c r="BE320" s="70" t="str">
        <f t="shared" si="273"/>
        <v/>
      </c>
      <c r="BF320" s="70" t="str">
        <f t="shared" si="267"/>
        <v/>
      </c>
      <c r="BG320" s="70" t="str">
        <f t="shared" si="268"/>
        <v/>
      </c>
      <c r="BH320" s="70" t="str">
        <f t="shared" si="271"/>
        <v/>
      </c>
      <c r="BI320" s="70">
        <f t="shared" si="269"/>
        <v>1</v>
      </c>
      <c r="BJ320" s="71">
        <f t="shared" si="265"/>
        <v>6.7322004549363627E-3</v>
      </c>
      <c r="BK320" s="50" t="s">
        <v>421</v>
      </c>
    </row>
    <row r="321" spans="1:62">
      <c r="A321" s="68">
        <v>42975</v>
      </c>
      <c r="B321" s="41">
        <f t="shared" si="274"/>
        <v>1</v>
      </c>
      <c r="C321">
        <v>3336.1264000000001</v>
      </c>
      <c r="D321">
        <v>3340.4940000000001</v>
      </c>
      <c r="E321" s="39">
        <v>3343.0626041666665</v>
      </c>
      <c r="F321">
        <v>3352.6531</v>
      </c>
      <c r="G321">
        <v>3360.1675</v>
      </c>
      <c r="H321">
        <v>3374.6493999999998</v>
      </c>
      <c r="I321">
        <v>3336.1264000000001</v>
      </c>
      <c r="J321">
        <v>1036</v>
      </c>
      <c r="K321">
        <v>930</v>
      </c>
      <c r="L321">
        <v>3360.1675</v>
      </c>
      <c r="M321">
        <v>3363.1288</v>
      </c>
      <c r="N321">
        <v>3362.8150999999998</v>
      </c>
      <c r="O321">
        <v>3373.9940999999999</v>
      </c>
      <c r="P321">
        <v>3350.2328000000002</v>
      </c>
      <c r="Q321">
        <v>1351</v>
      </c>
      <c r="R321">
        <v>1428</v>
      </c>
      <c r="S321" s="70">
        <f t="shared" si="149"/>
        <v>3272.01478</v>
      </c>
      <c r="T321" s="70" t="str">
        <f t="shared" si="275"/>
        <v>牛</v>
      </c>
      <c r="U321" s="70">
        <f t="shared" si="276"/>
        <v>3374.6493999999998</v>
      </c>
      <c r="V321" s="70">
        <f t="shared" si="277"/>
        <v>3336.1264000000001</v>
      </c>
      <c r="W321" s="40">
        <f t="shared" si="278"/>
        <v>1.1481063980003141E-2</v>
      </c>
      <c r="X321" s="70">
        <f t="shared" si="279"/>
        <v>1036</v>
      </c>
      <c r="Y321" s="70">
        <f t="shared" si="280"/>
        <v>930</v>
      </c>
      <c r="Z321" s="71">
        <f t="shared" si="281"/>
        <v>1.1547224349772744E-2</v>
      </c>
      <c r="AA321" s="71">
        <f t="shared" si="282"/>
        <v>1.3384645681893158E-3</v>
      </c>
      <c r="AB321" s="71">
        <f t="shared" si="283"/>
        <v>-3.512986872335869E-3</v>
      </c>
      <c r="AC321" s="71">
        <f t="shared" si="284"/>
        <v>7.9680771076672749E-3</v>
      </c>
      <c r="AD321" s="71">
        <f t="shared" si="285"/>
        <v>1.1481063980003141E-2</v>
      </c>
      <c r="AE321" s="71">
        <f t="shared" si="286"/>
        <v>0</v>
      </c>
      <c r="AF321" s="71">
        <f t="shared" si="287"/>
        <v>7.9680771076672749E-3</v>
      </c>
      <c r="AG321" s="71">
        <f t="shared" si="288"/>
        <v>9.3065416758566256E-3</v>
      </c>
      <c r="AH321" s="71">
        <f t="shared" si="289"/>
        <v>1.3083267765256134E-3</v>
      </c>
      <c r="AI321" s="71">
        <f t="shared" si="290"/>
        <v>2.0769607375294946E-3</v>
      </c>
      <c r="AJ321" s="71">
        <f t="shared" si="291"/>
        <v>4.9416290763970886E-3</v>
      </c>
      <c r="AK321" s="71">
        <f t="shared" si="292"/>
        <v>7.1804504561061985E-3</v>
      </c>
      <c r="AL321" s="71">
        <f t="shared" si="293"/>
        <v>1.1481063980003141E-2</v>
      </c>
      <c r="AM321" s="71">
        <f t="shared" si="294"/>
        <v>7.0673994961819907E-3</v>
      </c>
      <c r="AN321" s="71">
        <f t="shared" si="295"/>
        <v>0</v>
      </c>
      <c r="AO321" s="40">
        <f t="shared" si="296"/>
        <v>0</v>
      </c>
      <c r="AP321" s="40">
        <f t="shared" si="297"/>
        <v>-0.11583469615554806</v>
      </c>
      <c r="AQ321" s="71">
        <f t="shared" si="298"/>
        <v>8.8090723935422405E-4</v>
      </c>
      <c r="AR321" s="71">
        <f t="shared" si="299"/>
        <v>7.8762665156124293E-4</v>
      </c>
      <c r="AS321" s="71">
        <f t="shared" si="257"/>
        <v>7.9680771076672749E-3</v>
      </c>
      <c r="AT321" s="28">
        <f t="shared" si="258"/>
        <v>0.62407133400825776</v>
      </c>
      <c r="AU321" s="28">
        <f t="shared" si="259"/>
        <v>0.52952910825585109</v>
      </c>
      <c r="AV321" s="40">
        <f t="shared" si="260"/>
        <v>0.69279910702696879</v>
      </c>
      <c r="AW321" s="71">
        <f t="shared" si="261"/>
        <v>7.9680771076672749E-3</v>
      </c>
      <c r="AX321" s="28">
        <f t="shared" si="262"/>
        <v>6.8727773018711052E-2</v>
      </c>
      <c r="AY321" s="71">
        <f t="shared" si="263"/>
        <v>7.1804504561061985E-3</v>
      </c>
      <c r="AZ321" s="71">
        <f t="shared" si="264"/>
        <v>3.7486146148268847E-3</v>
      </c>
      <c r="BA321" s="71">
        <f t="shared" si="300"/>
        <v>1</v>
      </c>
      <c r="BB321" s="71">
        <f t="shared" si="270"/>
        <v>6.7322004549363627E-3</v>
      </c>
      <c r="BC321" s="71">
        <f t="shared" si="301"/>
        <v>1.8235295914025396E-2</v>
      </c>
      <c r="BD321" s="39">
        <f t="shared" si="266"/>
        <v>0</v>
      </c>
      <c r="BE321" s="70" t="str">
        <f t="shared" si="273"/>
        <v/>
      </c>
      <c r="BF321" s="70" t="str">
        <f t="shared" si="267"/>
        <v/>
      </c>
      <c r="BG321" s="70" t="str">
        <f t="shared" si="268"/>
        <v/>
      </c>
      <c r="BH321" s="70" t="str">
        <f t="shared" si="271"/>
        <v/>
      </c>
      <c r="BI321" s="70" t="str">
        <f t="shared" si="269"/>
        <v/>
      </c>
      <c r="BJ321" s="71" t="str">
        <f t="shared" si="265"/>
        <v/>
      </c>
    </row>
    <row r="322" spans="1:62">
      <c r="A322" s="68">
        <v>42976</v>
      </c>
      <c r="B322" s="41">
        <f t="shared" si="274"/>
        <v>2</v>
      </c>
      <c r="C322" s="70">
        <v>3362.0603999999998</v>
      </c>
      <c r="D322" s="70">
        <v>3355.6909000000001</v>
      </c>
      <c r="E322" s="39">
        <v>3359.2662</v>
      </c>
      <c r="F322" s="41">
        <v>3365.3013000000001</v>
      </c>
      <c r="G322" s="70">
        <v>3364.7192</v>
      </c>
      <c r="H322" s="70">
        <v>3374.5947000000001</v>
      </c>
      <c r="I322" s="70">
        <v>3354.4627</v>
      </c>
      <c r="J322" s="70">
        <v>1022</v>
      </c>
      <c r="K322" s="70">
        <v>932</v>
      </c>
      <c r="L322" s="70">
        <v>3364.7192</v>
      </c>
      <c r="M322" s="70">
        <v>3366.2692000000002</v>
      </c>
      <c r="N322" s="70">
        <v>3365.6279</v>
      </c>
      <c r="O322" s="70">
        <v>3369.4065999999998</v>
      </c>
      <c r="P322" s="70">
        <v>3357.4234999999999</v>
      </c>
      <c r="Q322" s="70">
        <v>1432</v>
      </c>
      <c r="R322" s="70">
        <v>1343</v>
      </c>
      <c r="S322" s="70">
        <f t="shared" si="149"/>
        <v>3276.4488949999995</v>
      </c>
      <c r="T322" s="70" t="str">
        <f t="shared" si="275"/>
        <v>牛</v>
      </c>
      <c r="U322" s="70">
        <f t="shared" si="276"/>
        <v>3374.5947000000001</v>
      </c>
      <c r="V322" s="70">
        <f t="shared" si="277"/>
        <v>3354.4627</v>
      </c>
      <c r="W322" s="40">
        <f t="shared" si="278"/>
        <v>5.9836196572333137E-3</v>
      </c>
      <c r="X322" s="70">
        <f t="shared" si="279"/>
        <v>1022</v>
      </c>
      <c r="Y322" s="70">
        <f t="shared" si="280"/>
        <v>932</v>
      </c>
      <c r="Z322" s="71">
        <f t="shared" si="281"/>
        <v>5.9879947427476507E-3</v>
      </c>
      <c r="AA322" s="71">
        <f t="shared" si="282"/>
        <v>-2.2445025284657742E-4</v>
      </c>
      <c r="AB322" s="71">
        <f t="shared" si="283"/>
        <v>-2.6606852093721514E-3</v>
      </c>
      <c r="AC322" s="71">
        <f t="shared" si="284"/>
        <v>3.3229344478611167E-3</v>
      </c>
      <c r="AD322" s="71">
        <f t="shared" si="285"/>
        <v>3.7212279025820669E-3</v>
      </c>
      <c r="AE322" s="71">
        <f t="shared" si="286"/>
        <v>-2.2623917546511865E-3</v>
      </c>
      <c r="AF322" s="71">
        <f t="shared" si="287"/>
        <v>1.0605426932097828E-3</v>
      </c>
      <c r="AG322" s="71">
        <f t="shared" si="288"/>
        <v>8.3609244036338137E-4</v>
      </c>
      <c r="AH322" s="71">
        <f t="shared" si="289"/>
        <v>-1.8963196534951576E-3</v>
      </c>
      <c r="AI322" s="71">
        <f t="shared" si="290"/>
        <v>-8.3144305499706069E-4</v>
      </c>
      <c r="AJ322" s="71">
        <f t="shared" si="291"/>
        <v>9.6349814243473027E-4</v>
      </c>
      <c r="AK322" s="71">
        <f t="shared" si="292"/>
        <v>7.9051204188684495E-4</v>
      </c>
      <c r="AL322" s="71">
        <f t="shared" si="293"/>
        <v>5.9836196572333137E-3</v>
      </c>
      <c r="AM322" s="71">
        <f t="shared" si="294"/>
        <v>3.5627814282189999E-3</v>
      </c>
      <c r="AN322" s="71">
        <f t="shared" si="295"/>
        <v>0</v>
      </c>
      <c r="AO322" s="40">
        <f t="shared" si="296"/>
        <v>0.37739419829126669</v>
      </c>
      <c r="AP322" s="40">
        <f t="shared" si="297"/>
        <v>0.41488178025033456</v>
      </c>
      <c r="AQ322" s="71">
        <f t="shared" si="298"/>
        <v>4.6055643994222071E-4</v>
      </c>
      <c r="AR322" s="71">
        <f t="shared" si="299"/>
        <v>2.7003065132307895E-4</v>
      </c>
      <c r="AS322" s="71">
        <f t="shared" si="257"/>
        <v>1.0605426932097828E-3</v>
      </c>
      <c r="AT322" s="28">
        <f t="shared" si="258"/>
        <v>0.509462547188552</v>
      </c>
      <c r="AU322" s="28">
        <f t="shared" si="259"/>
        <v>0.68466423546495736</v>
      </c>
      <c r="AV322" s="40">
        <f t="shared" si="260"/>
        <v>0.55459964236041526</v>
      </c>
      <c r="AW322" s="71">
        <f t="shared" si="261"/>
        <v>1.0605426932097828E-3</v>
      </c>
      <c r="AX322" s="28">
        <f t="shared" si="262"/>
        <v>4.5137095171863234E-2</v>
      </c>
      <c r="AY322" s="71">
        <f t="shared" si="263"/>
        <v>3.0529037965379363E-3</v>
      </c>
      <c r="AZ322" s="71">
        <f t="shared" si="264"/>
        <v>2.4406786694330411E-3</v>
      </c>
      <c r="BA322" s="71">
        <f t="shared" si="300"/>
        <v>0.69279910702696879</v>
      </c>
      <c r="BB322" s="71">
        <f t="shared" si="270"/>
        <v>7.8762665156124293E-4</v>
      </c>
      <c r="BC322" s="71">
        <f t="shared" si="301"/>
        <v>7.9680771076672749E-3</v>
      </c>
      <c r="BD322" s="39">
        <f t="shared" si="266"/>
        <v>0</v>
      </c>
    </row>
    <row r="323" spans="1:62">
      <c r="A323" s="68">
        <v>42977</v>
      </c>
      <c r="B323" s="41">
        <f>WEEKDAY(A323,2)</f>
        <v>3</v>
      </c>
      <c r="C323" s="70">
        <v>3361.8207000000002</v>
      </c>
      <c r="D323" s="70">
        <v>3364.1970000000001</v>
      </c>
      <c r="E323" s="39">
        <v>3372.5379050925926</v>
      </c>
      <c r="F323" s="70">
        <v>3374.7276000000002</v>
      </c>
      <c r="G323" s="70">
        <v>3364.3209999999999</v>
      </c>
      <c r="H323" s="70">
        <v>3376.6471999999999</v>
      </c>
      <c r="I323" s="70">
        <v>3361.8207000000002</v>
      </c>
      <c r="J323" s="70">
        <v>938</v>
      </c>
      <c r="K323" s="70">
        <v>930</v>
      </c>
      <c r="L323" s="70">
        <v>3364.3209999999999</v>
      </c>
      <c r="M323" s="70">
        <v>3367.5691999999999</v>
      </c>
      <c r="N323" s="70">
        <v>3362.9947000000002</v>
      </c>
      <c r="O323" s="70">
        <v>3374.5082000000002</v>
      </c>
      <c r="P323" s="70">
        <v>3357.2460000000001</v>
      </c>
      <c r="Q323" s="70">
        <v>1430</v>
      </c>
      <c r="R323" s="70">
        <v>1455</v>
      </c>
      <c r="S323" s="70">
        <f t="shared" si="149"/>
        <v>3280.116055</v>
      </c>
      <c r="T323" s="70" t="str">
        <f t="shared" si="275"/>
        <v>牛</v>
      </c>
      <c r="U323" s="70">
        <f t="shared" si="276"/>
        <v>3376.6471999999999</v>
      </c>
      <c r="V323" s="70">
        <f t="shared" si="277"/>
        <v>3357.2460000000001</v>
      </c>
      <c r="W323" s="40">
        <f t="shared" si="278"/>
        <v>5.7622694944689072E-3</v>
      </c>
      <c r="X323" s="70">
        <f t="shared" si="279"/>
        <v>938</v>
      </c>
      <c r="Y323" s="70">
        <f t="shared" si="280"/>
        <v>1455</v>
      </c>
      <c r="Z323" s="71">
        <f t="shared" si="281"/>
        <v>5.7710394846458611E-3</v>
      </c>
      <c r="AA323" s="71">
        <f t="shared" si="282"/>
        <v>-1.1318408011139836E-3</v>
      </c>
      <c r="AB323" s="71">
        <f t="shared" si="283"/>
        <v>-4.0514077385122547E-3</v>
      </c>
      <c r="AC323" s="71">
        <f t="shared" si="284"/>
        <v>1.7108617559566158E-3</v>
      </c>
      <c r="AD323" s="71">
        <f t="shared" si="285"/>
        <v>4.4005623076998415E-3</v>
      </c>
      <c r="AE323" s="71">
        <f t="shared" si="286"/>
        <v>-1.3617071867690746E-3</v>
      </c>
      <c r="AF323" s="71">
        <f t="shared" si="287"/>
        <v>3.4915456918757935E-4</v>
      </c>
      <c r="AG323" s="71">
        <f t="shared" si="288"/>
        <v>-7.8268623192632005E-4</v>
      </c>
      <c r="AH323" s="71">
        <f t="shared" si="289"/>
        <v>7.0659941881223438E-4</v>
      </c>
      <c r="AI323" s="71">
        <f t="shared" si="290"/>
        <v>3.1828462868162821E-3</v>
      </c>
      <c r="AJ323" s="71">
        <f t="shared" si="291"/>
        <v>3.831907742194782E-3</v>
      </c>
      <c r="AK323" s="71">
        <f t="shared" si="292"/>
        <v>7.4345746095871228E-4</v>
      </c>
      <c r="AL323" s="71">
        <f t="shared" si="293"/>
        <v>4.4005623076998415E-3</v>
      </c>
      <c r="AM323" s="71">
        <f t="shared" si="294"/>
        <v>5.1286001608986786E-3</v>
      </c>
      <c r="AN323" s="71">
        <f t="shared" si="295"/>
        <v>0</v>
      </c>
      <c r="AO323" s="40">
        <f t="shared" si="296"/>
        <v>0</v>
      </c>
      <c r="AP323" s="40">
        <f t="shared" si="297"/>
        <v>0.25678346204430069</v>
      </c>
      <c r="AQ323" s="71">
        <f t="shared" si="298"/>
        <v>9.6501878538569289E-4</v>
      </c>
      <c r="AR323" s="71">
        <f t="shared" si="299"/>
        <v>-3.9430289177106906E-4</v>
      </c>
      <c r="AS323" s="71">
        <f t="shared" si="257"/>
        <v>3.4915456918757935E-4</v>
      </c>
      <c r="AT323" s="28">
        <f t="shared" si="258"/>
        <v>0.16863723737900066</v>
      </c>
      <c r="AU323" s="28">
        <f t="shared" si="259"/>
        <v>0.33302244209892473</v>
      </c>
      <c r="AV323" s="40">
        <f t="shared" si="260"/>
        <v>0.29630641403625352</v>
      </c>
      <c r="AW323" s="71">
        <f t="shared" si="261"/>
        <v>3.4915456918757935E-4</v>
      </c>
      <c r="AX323" s="28">
        <f t="shared" si="262"/>
        <v>-6.8361750819523198E-2</v>
      </c>
      <c r="AY323" s="71">
        <f t="shared" si="263"/>
        <v>7.4345746095871228E-4</v>
      </c>
      <c r="AZ323" s="71">
        <f t="shared" si="264"/>
        <v>1.7108617559566158E-3</v>
      </c>
      <c r="BA323" s="71">
        <f t="shared" si="300"/>
        <v>0.55459964236041526</v>
      </c>
      <c r="BB323" s="71">
        <f t="shared" si="270"/>
        <v>2.7003065132307895E-4</v>
      </c>
      <c r="BC323" s="71">
        <f t="shared" si="301"/>
        <v>1.0605426932097828E-3</v>
      </c>
      <c r="BD323" s="39">
        <f t="shared" si="266"/>
        <v>0</v>
      </c>
    </row>
    <row r="324" spans="1:62">
      <c r="A324" s="68">
        <v>42978</v>
      </c>
      <c r="B324" s="41">
        <f t="shared" si="274"/>
        <v>4</v>
      </c>
      <c r="C324">
        <v>3361.4621000000002</v>
      </c>
      <c r="D324">
        <v>3364.2370999999998</v>
      </c>
      <c r="E324" s="39">
        <v>3362.595300925926</v>
      </c>
      <c r="F324">
        <v>3366.9609999999998</v>
      </c>
      <c r="G324">
        <v>3341.8308000000002</v>
      </c>
      <c r="H324">
        <v>3367.3580999999999</v>
      </c>
      <c r="I324">
        <v>3340.8438999999998</v>
      </c>
      <c r="J324">
        <v>940</v>
      </c>
      <c r="K324">
        <v>1128</v>
      </c>
      <c r="L324">
        <v>3341.8308000000002</v>
      </c>
      <c r="M324">
        <v>3346.7130000000002</v>
      </c>
      <c r="N324">
        <v>3360.9958999999999</v>
      </c>
      <c r="O324">
        <v>3362.1667000000002</v>
      </c>
      <c r="P324">
        <v>3341.7048</v>
      </c>
      <c r="Q324">
        <v>1440</v>
      </c>
      <c r="R324">
        <v>1300</v>
      </c>
      <c r="S324" s="70">
        <f t="shared" si="149"/>
        <v>3283.9650199999996</v>
      </c>
      <c r="T324" s="70" t="str">
        <f t="shared" si="275"/>
        <v>牛</v>
      </c>
      <c r="U324" s="70">
        <f t="shared" si="276"/>
        <v>3367.3580999999999</v>
      </c>
      <c r="V324" s="70">
        <f t="shared" si="277"/>
        <v>3340.8438999999998</v>
      </c>
      <c r="W324" s="40">
        <f t="shared" si="278"/>
        <v>7.9050505849900324E-3</v>
      </c>
      <c r="X324" s="70">
        <f t="shared" si="279"/>
        <v>940</v>
      </c>
      <c r="Y324" s="70">
        <f t="shared" si="280"/>
        <v>1128</v>
      </c>
      <c r="Z324" s="71">
        <f t="shared" si="281"/>
        <v>7.8876986297123711E-3</v>
      </c>
      <c r="AA324" s="71">
        <f t="shared" si="282"/>
        <v>-4.5582864820755455E-4</v>
      </c>
      <c r="AB324" s="71">
        <f t="shared" si="283"/>
        <v>-1.8911614627280635E-3</v>
      </c>
      <c r="AC324" s="71">
        <f t="shared" si="284"/>
        <v>6.0138891222619459E-3</v>
      </c>
      <c r="AD324" s="71">
        <f t="shared" si="285"/>
        <v>1.7524621950651589E-3</v>
      </c>
      <c r="AE324" s="71">
        <f t="shared" si="286"/>
        <v>-6.1525883899249765E-3</v>
      </c>
      <c r="AF324" s="71">
        <f t="shared" si="287"/>
        <v>-1.3869926766299053E-4</v>
      </c>
      <c r="AG324" s="71">
        <f t="shared" si="288"/>
        <v>-5.9452791587055363E-4</v>
      </c>
      <c r="AH324" s="71">
        <f t="shared" si="289"/>
        <v>8.2519306170212236E-4</v>
      </c>
      <c r="AI324" s="71">
        <f t="shared" si="290"/>
        <v>3.3705867427558908E-4</v>
      </c>
      <c r="AJ324" s="71">
        <f t="shared" si="291"/>
        <v>1.6345289654204924E-3</v>
      </c>
      <c r="AK324" s="71">
        <f t="shared" si="292"/>
        <v>-5.85722760955509E-3</v>
      </c>
      <c r="AL324" s="71">
        <f t="shared" si="293"/>
        <v>7.9050505849900324E-3</v>
      </c>
      <c r="AM324" s="71">
        <f t="shared" si="294"/>
        <v>6.104521407665842E-3</v>
      </c>
      <c r="AN324" s="71">
        <f t="shared" si="295"/>
        <v>0</v>
      </c>
      <c r="AO324" s="40">
        <f t="shared" si="296"/>
        <v>0.77762859147175045</v>
      </c>
      <c r="AP324" s="40">
        <f t="shared" si="297"/>
        <v>0.83543158005899798</v>
      </c>
      <c r="AQ324" s="71">
        <f t="shared" si="298"/>
        <v>1.4598695958562286E-3</v>
      </c>
      <c r="AR324" s="71">
        <f t="shared" si="299"/>
        <v>5.7185283418920768E-3</v>
      </c>
      <c r="AS324" s="71">
        <f t="shared" si="257"/>
        <v>-1.3869926766299053E-4</v>
      </c>
      <c r="AT324" s="28">
        <f t="shared" si="258"/>
        <v>3.7221564293862523E-2</v>
      </c>
      <c r="AU324" s="28">
        <f t="shared" si="259"/>
        <v>0.94278146213204483</v>
      </c>
      <c r="AV324" s="40">
        <f t="shared" si="260"/>
        <v>0.76004556049211325</v>
      </c>
      <c r="AW324" s="71">
        <f t="shared" si="261"/>
        <v>-1.3869926766299053E-4</v>
      </c>
      <c r="AX324" s="28">
        <f t="shared" si="262"/>
        <v>0.72282399619825066</v>
      </c>
      <c r="AY324" s="71">
        <f t="shared" si="263"/>
        <v>2.9536078036977264E-4</v>
      </c>
      <c r="AZ324" s="71">
        <f t="shared" si="264"/>
        <v>5.7562329364527773E-3</v>
      </c>
      <c r="BA324" s="71">
        <f t="shared" si="300"/>
        <v>0.29630641403625352</v>
      </c>
      <c r="BB324" s="71">
        <f t="shared" si="270"/>
        <v>-3.9430289177106906E-4</v>
      </c>
      <c r="BC324" s="71">
        <f t="shared" si="301"/>
        <v>3.4915456918757935E-4</v>
      </c>
      <c r="BD324" s="39">
        <f t="shared" si="266"/>
        <v>1</v>
      </c>
    </row>
    <row r="325" spans="1:62">
      <c r="A325" s="68">
        <v>42979</v>
      </c>
      <c r="B325" s="41">
        <f t="shared" si="274"/>
        <v>5</v>
      </c>
      <c r="C325">
        <v>3365.9913000000001</v>
      </c>
      <c r="D325">
        <v>3367.7087000000001</v>
      </c>
      <c r="E325" s="39">
        <v>3372.2921990740742</v>
      </c>
      <c r="F325">
        <v>3375.2408</v>
      </c>
      <c r="G325">
        <v>3379.9409999999998</v>
      </c>
      <c r="H325">
        <v>3379.9483</v>
      </c>
      <c r="I325">
        <v>3365.9913000000001</v>
      </c>
      <c r="J325">
        <v>1129</v>
      </c>
      <c r="K325">
        <v>930</v>
      </c>
      <c r="L325">
        <v>3379.9409999999998</v>
      </c>
      <c r="M325">
        <v>3373.9404</v>
      </c>
      <c r="N325">
        <v>3367.3004000000001</v>
      </c>
      <c r="O325">
        <v>3381.9252000000001</v>
      </c>
      <c r="P325">
        <v>3358.6810999999998</v>
      </c>
      <c r="Q325">
        <v>1301</v>
      </c>
      <c r="R325">
        <v>1427</v>
      </c>
      <c r="S325" s="70">
        <f t="shared" si="149"/>
        <v>3288.3443750000006</v>
      </c>
      <c r="T325" s="70" t="str">
        <f t="shared" si="275"/>
        <v>牛</v>
      </c>
      <c r="U325" s="70">
        <f t="shared" si="276"/>
        <v>3381.9252000000001</v>
      </c>
      <c r="V325" s="70">
        <f t="shared" si="277"/>
        <v>3358.6810999999998</v>
      </c>
      <c r="W325" s="40">
        <f t="shared" si="278"/>
        <v>6.8967659880882692E-3</v>
      </c>
      <c r="X325" s="70">
        <f t="shared" si="279"/>
        <v>1301</v>
      </c>
      <c r="Y325" s="70">
        <f t="shared" si="280"/>
        <v>1427</v>
      </c>
      <c r="Z325" s="71">
        <f t="shared" si="281"/>
        <v>6.9055734041856684E-3</v>
      </c>
      <c r="AA325" s="71">
        <f t="shared" si="282"/>
        <v>1.4851822278550077E-3</v>
      </c>
      <c r="AB325" s="71">
        <f t="shared" si="283"/>
        <v>-4.3337780529351675E-3</v>
      </c>
      <c r="AC325" s="71">
        <f t="shared" si="284"/>
        <v>2.5629879351530441E-3</v>
      </c>
      <c r="AD325" s="71">
        <f t="shared" si="285"/>
        <v>4.7226220462808638E-3</v>
      </c>
      <c r="AE325" s="71">
        <f t="shared" si="286"/>
        <v>-2.1741439418075073E-3</v>
      </c>
      <c r="AF325" s="71">
        <f t="shared" si="287"/>
        <v>3.8884399334555939E-4</v>
      </c>
      <c r="AG325" s="71">
        <f t="shared" si="288"/>
        <v>1.8740262212006843E-3</v>
      </c>
      <c r="AH325" s="71">
        <f t="shared" si="289"/>
        <v>5.1009104570673598E-4</v>
      </c>
      <c r="AI325" s="71">
        <f t="shared" si="290"/>
        <v>1.87017981995774E-3</v>
      </c>
      <c r="AJ325" s="71">
        <f t="shared" si="291"/>
        <v>2.744158832441038E-3</v>
      </c>
      <c r="AK325" s="71">
        <f t="shared" si="292"/>
        <v>4.1357426262321169E-3</v>
      </c>
      <c r="AL325" s="71">
        <f t="shared" si="293"/>
        <v>4.137902424914199E-3</v>
      </c>
      <c r="AM325" s="71">
        <f t="shared" si="294"/>
        <v>6.8967659880882692E-3</v>
      </c>
      <c r="AN325" s="71">
        <f t="shared" si="295"/>
        <v>0</v>
      </c>
      <c r="AO325" s="40">
        <f t="shared" si="296"/>
        <v>0</v>
      </c>
      <c r="AP325" s="40">
        <f t="shared" si="297"/>
        <v>-0.35791359174609788</v>
      </c>
      <c r="AQ325" s="71">
        <f t="shared" si="298"/>
        <v>-1.7769342467000438E-3</v>
      </c>
      <c r="AR325" s="71">
        <f t="shared" si="299"/>
        <v>-3.7468986328865251E-3</v>
      </c>
      <c r="AS325" s="71">
        <f t="shared" si="257"/>
        <v>3.8884399334555939E-4</v>
      </c>
      <c r="AT325" s="28">
        <f t="shared" si="258"/>
        <v>0.99947696496380212</v>
      </c>
      <c r="AU325" s="28">
        <f t="shared" si="259"/>
        <v>0.37081668036190546</v>
      </c>
      <c r="AV325" s="40">
        <f t="shared" si="260"/>
        <v>0.37081668036190546</v>
      </c>
      <c r="AW325" s="71">
        <f t="shared" si="261"/>
        <v>3.8884399334555939E-4</v>
      </c>
      <c r="AX325" s="28">
        <f t="shared" si="262"/>
        <v>-0.54381972199394835</v>
      </c>
      <c r="AY325" s="71">
        <f t="shared" si="263"/>
        <v>4.1357426262321169E-3</v>
      </c>
      <c r="AZ325" s="71">
        <f t="shared" si="264"/>
        <v>2.5629879351530441E-3</v>
      </c>
      <c r="BA325" s="71">
        <f t="shared" si="300"/>
        <v>0.76004556049211325</v>
      </c>
      <c r="BB325" s="71">
        <f t="shared" si="270"/>
        <v>5.7185283418920768E-3</v>
      </c>
      <c r="BC325" s="71">
        <f t="shared" si="301"/>
        <v>-1.3869926766299053E-4</v>
      </c>
      <c r="BD325" s="39">
        <f t="shared" si="266"/>
        <v>0</v>
      </c>
    </row>
    <row r="326" spans="1:62">
      <c r="A326" s="68">
        <v>42982</v>
      </c>
      <c r="B326" s="41">
        <f t="shared" si="274"/>
        <v>1</v>
      </c>
      <c r="C326" s="70">
        <v>3369.72</v>
      </c>
      <c r="D326" s="70">
        <v>3369.43</v>
      </c>
      <c r="E326" s="39">
        <v>3364.26</v>
      </c>
      <c r="F326" s="41">
        <v>3363.55</v>
      </c>
      <c r="G326" s="70">
        <v>3371.21</v>
      </c>
      <c r="H326" s="70">
        <v>3377.25</v>
      </c>
      <c r="I326" s="70">
        <v>3359.13</v>
      </c>
      <c r="J326" s="70">
        <v>1005</v>
      </c>
      <c r="K326" s="70">
        <v>938</v>
      </c>
      <c r="L326" s="70">
        <v>3372.42</v>
      </c>
      <c r="M326" s="70">
        <v>3374.97</v>
      </c>
      <c r="N326" s="70">
        <v>3379.58</v>
      </c>
      <c r="O326" s="70">
        <v>3381.15</v>
      </c>
      <c r="P326" s="70">
        <v>3366.61</v>
      </c>
      <c r="Q326" s="70">
        <v>1343</v>
      </c>
      <c r="R326" s="70">
        <v>1425</v>
      </c>
      <c r="S326" s="70">
        <f t="shared" si="149"/>
        <v>3293.6435450000004</v>
      </c>
      <c r="T326" s="70" t="str">
        <f t="shared" si="275"/>
        <v>牛</v>
      </c>
      <c r="U326" s="70">
        <f t="shared" si="276"/>
        <v>3381.15</v>
      </c>
      <c r="V326" s="70">
        <f t="shared" si="277"/>
        <v>3359.13</v>
      </c>
      <c r="W326" s="40">
        <f t="shared" si="278"/>
        <v>6.5338764380477934E-3</v>
      </c>
      <c r="X326" s="70">
        <f t="shared" si="279"/>
        <v>1343</v>
      </c>
      <c r="Y326" s="70">
        <f t="shared" si="280"/>
        <v>938</v>
      </c>
      <c r="Z326" s="71">
        <f t="shared" si="281"/>
        <v>6.5346675688187691E-3</v>
      </c>
      <c r="AA326" s="71">
        <f t="shared" si="282"/>
        <v>7.1829977063253136E-4</v>
      </c>
      <c r="AB326" s="71">
        <f t="shared" si="283"/>
        <v>-4.6444689500169356E-4</v>
      </c>
      <c r="AC326" s="71">
        <f t="shared" si="284"/>
        <v>6.0694295430461388E-3</v>
      </c>
      <c r="AD326" s="71">
        <f t="shared" si="285"/>
        <v>3.3862334549213751E-3</v>
      </c>
      <c r="AE326" s="71">
        <f t="shared" si="286"/>
        <v>-3.1476429831264023E-3</v>
      </c>
      <c r="AF326" s="71">
        <f t="shared" si="287"/>
        <v>2.9217865599197972E-3</v>
      </c>
      <c r="AG326" s="71">
        <f t="shared" si="288"/>
        <v>3.640086330552321E-3</v>
      </c>
      <c r="AH326" s="71">
        <f t="shared" si="289"/>
        <v>-8.6064266318119434E-5</v>
      </c>
      <c r="AI326" s="71">
        <f t="shared" si="290"/>
        <v>-1.6216267932190967E-3</v>
      </c>
      <c r="AJ326" s="71">
        <f t="shared" si="291"/>
        <v>-1.8326910184680667E-3</v>
      </c>
      <c r="AK326" s="71">
        <f t="shared" si="292"/>
        <v>4.4207550716770697E-4</v>
      </c>
      <c r="AL326" s="71">
        <f t="shared" si="293"/>
        <v>5.379756991759614E-3</v>
      </c>
      <c r="AM326" s="71">
        <f t="shared" si="294"/>
        <v>4.3095849596604492E-3</v>
      </c>
      <c r="AN326" s="71">
        <f t="shared" si="295"/>
        <v>3.5885717721315878E-4</v>
      </c>
      <c r="AO326" s="40">
        <f t="shared" si="296"/>
        <v>0.58443708609270173</v>
      </c>
      <c r="AP326" s="40">
        <f t="shared" si="297"/>
        <v>0.45090507726269435</v>
      </c>
      <c r="AQ326" s="71">
        <f t="shared" si="298"/>
        <v>7.5584785269635832E-4</v>
      </c>
      <c r="AR326" s="71">
        <f t="shared" si="299"/>
        <v>2.1208538755388968E-3</v>
      </c>
      <c r="AS326" s="71">
        <f t="shared" si="257"/>
        <v>2.9217865599197972E-3</v>
      </c>
      <c r="AT326" s="28">
        <f t="shared" si="258"/>
        <v>0.66666666666666663</v>
      </c>
      <c r="AU326" s="28">
        <f t="shared" si="259"/>
        <v>0.89202200825308342</v>
      </c>
      <c r="AV326" s="40">
        <f t="shared" si="260"/>
        <v>0.92870118074476993</v>
      </c>
      <c r="AW326" s="71">
        <f t="shared" si="261"/>
        <v>2.9217865599197972E-3</v>
      </c>
      <c r="AX326" s="28">
        <f t="shared" si="262"/>
        <v>0.32515894641234605</v>
      </c>
      <c r="AY326" s="71">
        <f t="shared" si="263"/>
        <v>3.589718490294195E-3</v>
      </c>
      <c r="AZ326" s="71">
        <f t="shared" si="264"/>
        <v>3.8451380646588136E-3</v>
      </c>
      <c r="BA326" s="71">
        <f t="shared" si="300"/>
        <v>0.37081668036190546</v>
      </c>
      <c r="BB326" s="71">
        <f t="shared" si="270"/>
        <v>-3.7468986328865251E-3</v>
      </c>
      <c r="BC326" s="71">
        <f t="shared" si="301"/>
        <v>3.8884399334555939E-4</v>
      </c>
      <c r="BD326" s="39">
        <f t="shared" si="266"/>
        <v>1</v>
      </c>
      <c r="BE326" s="70"/>
      <c r="BF326" s="70"/>
      <c r="BG326" s="70"/>
      <c r="BH326" s="70"/>
      <c r="BI326" s="70"/>
      <c r="BJ326" s="70"/>
    </row>
    <row r="327" spans="1:62">
      <c r="A327" s="68">
        <v>42983</v>
      </c>
      <c r="B327" s="41">
        <f>WEEKDAY(A327,2)</f>
        <v>2</v>
      </c>
      <c r="C327" s="70">
        <v>3377.1968000000002</v>
      </c>
      <c r="D327" s="70">
        <v>3376.2019</v>
      </c>
      <c r="E327" s="39">
        <v>3377.8274999999999</v>
      </c>
      <c r="F327" s="70">
        <v>3375.4079000000002</v>
      </c>
      <c r="G327" s="70">
        <v>3386.1938</v>
      </c>
      <c r="H327" s="70">
        <v>3387.5891999999999</v>
      </c>
      <c r="I327" s="70">
        <v>3371.8227000000002</v>
      </c>
      <c r="J327" s="70">
        <v>1019</v>
      </c>
      <c r="K327" s="70">
        <v>945</v>
      </c>
      <c r="L327" s="70">
        <v>3386.1938</v>
      </c>
      <c r="M327" s="70">
        <v>3386.9911999999999</v>
      </c>
      <c r="N327" s="70">
        <v>3385.1293000000001</v>
      </c>
      <c r="O327" s="70">
        <v>3390.7864</v>
      </c>
      <c r="P327" s="70">
        <v>3380.9231</v>
      </c>
      <c r="Q327" s="70">
        <v>1318</v>
      </c>
      <c r="R327" s="70">
        <v>1449</v>
      </c>
      <c r="S327" s="70">
        <f t="shared" si="149"/>
        <v>3298.6453400000005</v>
      </c>
      <c r="T327" s="70" t="str">
        <f t="shared" si="275"/>
        <v>牛</v>
      </c>
      <c r="U327" s="70">
        <f t="shared" si="276"/>
        <v>3390.7864</v>
      </c>
      <c r="V327" s="70">
        <f t="shared" si="277"/>
        <v>3371.8227000000002</v>
      </c>
      <c r="W327" s="40">
        <f t="shared" si="278"/>
        <v>5.6084122051195734E-3</v>
      </c>
      <c r="X327" s="70">
        <f t="shared" si="279"/>
        <v>1318</v>
      </c>
      <c r="Y327" s="70">
        <f t="shared" si="280"/>
        <v>945</v>
      </c>
      <c r="Z327" s="71">
        <f t="shared" si="281"/>
        <v>5.6152191071600528E-3</v>
      </c>
      <c r="AA327" s="71">
        <f t="shared" si="282"/>
        <v>-7.0542513667994121E-4</v>
      </c>
      <c r="AB327" s="71">
        <f t="shared" si="283"/>
        <v>-1.6697673244047808E-3</v>
      </c>
      <c r="AC327" s="71">
        <f t="shared" si="284"/>
        <v>3.9386448807147683E-3</v>
      </c>
      <c r="AD327" s="71">
        <f t="shared" si="285"/>
        <v>4.0158546089136523E-3</v>
      </c>
      <c r="AE327" s="71">
        <f t="shared" si="286"/>
        <v>-1.5925575962059805E-3</v>
      </c>
      <c r="AF327" s="71">
        <f t="shared" si="287"/>
        <v>2.3460872845086703E-3</v>
      </c>
      <c r="AG327" s="71">
        <f t="shared" si="288"/>
        <v>1.6406621478288041E-3</v>
      </c>
      <c r="AH327" s="71">
        <f t="shared" si="289"/>
        <v>-2.9463683439792242E-4</v>
      </c>
      <c r="AI327" s="71">
        <f t="shared" si="290"/>
        <v>1.8673508008925892E-4</v>
      </c>
      <c r="AJ327" s="71">
        <f t="shared" si="291"/>
        <v>-5.298400013997274E-4</v>
      </c>
      <c r="AK327" s="71">
        <f t="shared" si="292"/>
        <v>2.6605014670985968E-3</v>
      </c>
      <c r="AL327" s="71">
        <f t="shared" si="293"/>
        <v>4.6650592764022067E-3</v>
      </c>
      <c r="AM327" s="71">
        <f t="shared" si="294"/>
        <v>2.9130921741647078E-3</v>
      </c>
      <c r="AN327" s="71">
        <f t="shared" si="295"/>
        <v>0</v>
      </c>
      <c r="AO327" s="40">
        <f t="shared" si="296"/>
        <v>0.34085561158152367</v>
      </c>
      <c r="AP327" s="40">
        <f t="shared" si="297"/>
        <v>0.49201154346239784</v>
      </c>
      <c r="AQ327" s="71">
        <f t="shared" si="298"/>
        <v>2.3545791342882515E-4</v>
      </c>
      <c r="AR327" s="71">
        <f t="shared" si="299"/>
        <v>-3.1441418258985892E-4</v>
      </c>
      <c r="AS327" s="71">
        <f t="shared" ref="AS327:AS384" si="302">LN(N327/C327)</f>
        <v>2.3460872845086703E-3</v>
      </c>
      <c r="AT327" s="28">
        <f t="shared" ref="AT327:AT384" si="303">+(G327-I327)/(H327-I327)</f>
        <v>0.91149589319126589</v>
      </c>
      <c r="AU327" s="28">
        <f t="shared" ref="AU327:AU384" si="304">+(N327-P327)/(O327-P327)</f>
        <v>0.42644956556123093</v>
      </c>
      <c r="AV327" s="40">
        <f t="shared" ref="AV327:AV384" si="305">+(N327-V327)/(U327-V327)</f>
        <v>0.70168796173742665</v>
      </c>
      <c r="AW327" s="71">
        <f t="shared" ref="AW327:AW384" si="306">LN(N327/C327)</f>
        <v>2.3460872845086703E-3</v>
      </c>
      <c r="AX327" s="28">
        <f t="shared" ref="AX327:AX384" si="307">(N327-L327)/(U327-V327)</f>
        <v>-5.6133560433879702E-2</v>
      </c>
      <c r="AY327" s="71">
        <f t="shared" ref="AY327:AY384" si="308">LN(G327/I327)</f>
        <v>4.2530590633047208E-3</v>
      </c>
      <c r="AZ327" s="71">
        <f t="shared" ref="AZ327:AZ384" si="309">LN(N327/P327)</f>
        <v>1.2433248497599268E-3</v>
      </c>
      <c r="BA327" s="71">
        <f t="shared" si="300"/>
        <v>0.92870118074476993</v>
      </c>
      <c r="BB327" s="71">
        <f t="shared" si="270"/>
        <v>2.1208538755388968E-3</v>
      </c>
      <c r="BC327" s="71">
        <f t="shared" si="301"/>
        <v>2.9217865599197972E-3</v>
      </c>
      <c r="BD327" s="39">
        <f t="shared" si="266"/>
        <v>0</v>
      </c>
      <c r="BE327" s="70"/>
      <c r="BF327" s="70"/>
      <c r="BG327" s="70"/>
      <c r="BH327" s="70"/>
      <c r="BI327" s="70"/>
      <c r="BJ327" s="70"/>
    </row>
    <row r="328" spans="1:62">
      <c r="A328" s="68">
        <v>42984</v>
      </c>
      <c r="B328" s="41">
        <f t="shared" si="274"/>
        <v>3</v>
      </c>
      <c r="C328">
        <v>3372.42</v>
      </c>
      <c r="D328">
        <v>3370.02</v>
      </c>
      <c r="E328" s="39">
        <v>3373.55</v>
      </c>
      <c r="F328">
        <v>3375.05</v>
      </c>
      <c r="G328">
        <v>3374.38</v>
      </c>
      <c r="H328">
        <v>3376.78</v>
      </c>
      <c r="I328">
        <v>3364.86</v>
      </c>
      <c r="J328">
        <v>947</v>
      </c>
      <c r="K328">
        <v>1044</v>
      </c>
      <c r="L328">
        <v>3375.32</v>
      </c>
      <c r="M328">
        <v>3380.16</v>
      </c>
      <c r="N328">
        <v>3385.38</v>
      </c>
      <c r="O328">
        <v>3390.91</v>
      </c>
      <c r="P328">
        <v>3375.25</v>
      </c>
      <c r="Q328">
        <v>1349</v>
      </c>
      <c r="R328">
        <v>1301</v>
      </c>
      <c r="S328" s="70">
        <f t="shared" si="149"/>
        <v>3303.7544750000002</v>
      </c>
      <c r="T328" s="70" t="str">
        <f t="shared" si="275"/>
        <v>牛</v>
      </c>
      <c r="U328" s="70">
        <f t="shared" si="276"/>
        <v>3390.91</v>
      </c>
      <c r="V328" s="70">
        <f t="shared" si="277"/>
        <v>3364.86</v>
      </c>
      <c r="W328" s="40">
        <f t="shared" si="278"/>
        <v>7.7119644715178959E-3</v>
      </c>
      <c r="X328" s="70">
        <f t="shared" si="279"/>
        <v>1349</v>
      </c>
      <c r="Y328" s="70">
        <f t="shared" si="280"/>
        <v>1044</v>
      </c>
      <c r="Z328" s="71">
        <f t="shared" si="281"/>
        <v>7.7244234110815753E-3</v>
      </c>
      <c r="AA328" s="71">
        <f t="shared" si="282"/>
        <v>-3.7615160233675899E-3</v>
      </c>
      <c r="AB328" s="71">
        <f t="shared" si="283"/>
        <v>-1.6321619138608223E-3</v>
      </c>
      <c r="AC328" s="71">
        <f t="shared" si="284"/>
        <v>6.0798025576570148E-3</v>
      </c>
      <c r="AD328" s="71">
        <f t="shared" si="285"/>
        <v>5.4677344044765618E-3</v>
      </c>
      <c r="AE328" s="71">
        <f t="shared" si="286"/>
        <v>-2.2442300670413111E-3</v>
      </c>
      <c r="AF328" s="71">
        <f t="shared" si="287"/>
        <v>3.835572490615757E-3</v>
      </c>
      <c r="AG328" s="71">
        <f t="shared" si="288"/>
        <v>7.4056467248238389E-5</v>
      </c>
      <c r="AH328" s="71">
        <f t="shared" si="289"/>
        <v>-7.1190847864058293E-4</v>
      </c>
      <c r="AI328" s="71">
        <f t="shared" si="290"/>
        <v>3.350148342102243E-4</v>
      </c>
      <c r="AJ328" s="71">
        <f t="shared" si="291"/>
        <v>7.7955148616822045E-4</v>
      </c>
      <c r="AK328" s="71">
        <f t="shared" si="292"/>
        <v>5.8101620179572592E-4</v>
      </c>
      <c r="AL328" s="71">
        <f t="shared" si="293"/>
        <v>3.5362352251353574E-3</v>
      </c>
      <c r="AM328" s="71">
        <f t="shared" si="294"/>
        <v>4.6289262926596016E-3</v>
      </c>
      <c r="AN328" s="71">
        <f t="shared" si="295"/>
        <v>2.785308994703222E-4</v>
      </c>
      <c r="AO328" s="40">
        <f t="shared" si="296"/>
        <v>0.63422818791945468</v>
      </c>
      <c r="AP328" s="40">
        <f t="shared" si="297"/>
        <v>1.700444630872467</v>
      </c>
      <c r="AQ328" s="71">
        <f t="shared" si="298"/>
        <v>1.4329110079927027E-3</v>
      </c>
      <c r="AR328" s="71">
        <f t="shared" si="299"/>
        <v>2.9760253893497618E-3</v>
      </c>
      <c r="AS328" s="71">
        <f t="shared" si="302"/>
        <v>3.835572490615757E-3</v>
      </c>
      <c r="AT328" s="28">
        <f t="shared" si="303"/>
        <v>0.798657718120799</v>
      </c>
      <c r="AU328" s="28">
        <f t="shared" si="304"/>
        <v>0.64687100893998739</v>
      </c>
      <c r="AV328" s="40">
        <f t="shared" si="305"/>
        <v>0.78771593090211889</v>
      </c>
      <c r="AW328" s="71">
        <f t="shared" si="306"/>
        <v>3.835572490615757E-3</v>
      </c>
      <c r="AX328" s="28">
        <f t="shared" si="307"/>
        <v>0.3861804222648772</v>
      </c>
      <c r="AY328" s="71">
        <f t="shared" si="308"/>
        <v>2.8252462688371834E-3</v>
      </c>
      <c r="AZ328" s="71">
        <f t="shared" si="309"/>
        <v>2.9967643787989127E-3</v>
      </c>
      <c r="BA328" s="71">
        <f t="shared" si="300"/>
        <v>0.70168796173742665</v>
      </c>
      <c r="BB328" s="71">
        <f t="shared" si="270"/>
        <v>-3.1441418258985892E-4</v>
      </c>
      <c r="BC328" s="71">
        <f t="shared" si="301"/>
        <v>2.3460872845086703E-3</v>
      </c>
      <c r="BD328" s="39">
        <f t="shared" ref="BD328:BD383" si="310">IF(AR327&lt;0,1,0)</f>
        <v>1</v>
      </c>
      <c r="BE328" s="70"/>
      <c r="BF328" s="70"/>
      <c r="BG328" s="70"/>
      <c r="BH328" s="70"/>
      <c r="BI328" s="70"/>
      <c r="BJ328" s="70"/>
    </row>
    <row r="329" spans="1:62">
      <c r="A329" s="68">
        <v>42985</v>
      </c>
      <c r="B329" s="41">
        <f t="shared" si="274"/>
        <v>4</v>
      </c>
      <c r="C329">
        <v>3383.62</v>
      </c>
      <c r="D329">
        <v>3382.62</v>
      </c>
      <c r="E329" s="39">
        <v>3383.26</v>
      </c>
      <c r="F329">
        <v>3377.38</v>
      </c>
      <c r="G329">
        <v>3381.34</v>
      </c>
      <c r="H329">
        <v>3387.76</v>
      </c>
      <c r="I329">
        <v>3370.19</v>
      </c>
      <c r="J329">
        <v>1000</v>
      </c>
      <c r="K329">
        <v>1102</v>
      </c>
      <c r="L329">
        <v>3380.9</v>
      </c>
      <c r="M329">
        <v>3380.42</v>
      </c>
      <c r="N329">
        <v>3365.49</v>
      </c>
      <c r="O329">
        <v>3384.43</v>
      </c>
      <c r="P329">
        <v>3363.19</v>
      </c>
      <c r="Q329">
        <v>1328</v>
      </c>
      <c r="R329">
        <v>1453</v>
      </c>
      <c r="S329" s="70">
        <f t="shared" si="149"/>
        <v>3309.1893850000001</v>
      </c>
      <c r="T329" s="70" t="str">
        <f t="shared" si="275"/>
        <v>牛</v>
      </c>
      <c r="U329" s="70">
        <f t="shared" si="276"/>
        <v>3387.76</v>
      </c>
      <c r="V329" s="70">
        <f t="shared" si="277"/>
        <v>3363.19</v>
      </c>
      <c r="W329" s="40">
        <f t="shared" si="278"/>
        <v>7.2790076906354764E-3</v>
      </c>
      <c r="X329" s="70">
        <f t="shared" si="279"/>
        <v>1000</v>
      </c>
      <c r="Y329" s="70">
        <f t="shared" si="280"/>
        <v>1453</v>
      </c>
      <c r="Z329" s="71">
        <f t="shared" si="281"/>
        <v>7.2614537093409317E-3</v>
      </c>
      <c r="AA329" s="71">
        <f t="shared" si="282"/>
        <v>-5.2001773959570196E-4</v>
      </c>
      <c r="AB329" s="71">
        <f t="shared" si="283"/>
        <v>-6.595366890485151E-3</v>
      </c>
      <c r="AC329" s="71">
        <f t="shared" si="284"/>
        <v>6.836408001503724E-4</v>
      </c>
      <c r="AD329" s="71">
        <f t="shared" si="285"/>
        <v>1.2227937335824841E-3</v>
      </c>
      <c r="AE329" s="71">
        <f t="shared" si="286"/>
        <v>-6.0562139570530865E-3</v>
      </c>
      <c r="AF329" s="71">
        <f t="shared" si="287"/>
        <v>-5.3725731569027402E-3</v>
      </c>
      <c r="AG329" s="71">
        <f t="shared" si="288"/>
        <v>-5.8925908964983847E-3</v>
      </c>
      <c r="AH329" s="71">
        <f t="shared" si="289"/>
        <v>-2.9558514249598198E-4</v>
      </c>
      <c r="AI329" s="71">
        <f t="shared" si="290"/>
        <v>-1.064005864857059E-4</v>
      </c>
      <c r="AJ329" s="71">
        <f t="shared" si="291"/>
        <v>-1.845881310984824E-3</v>
      </c>
      <c r="AK329" s="71">
        <f t="shared" si="292"/>
        <v>-6.7406166077197121E-4</v>
      </c>
      <c r="AL329" s="71">
        <f t="shared" si="293"/>
        <v>5.1998134310575605E-3</v>
      </c>
      <c r="AM329" s="71">
        <f t="shared" si="294"/>
        <v>6.2955738920024689E-3</v>
      </c>
      <c r="AN329" s="71">
        <f t="shared" si="295"/>
        <v>-1.3013439352082829E-4</v>
      </c>
      <c r="AO329" s="40">
        <f t="shared" si="296"/>
        <v>0.76437108708023394</v>
      </c>
      <c r="AP329" s="40">
        <f t="shared" si="297"/>
        <v>0.86454183266931772</v>
      </c>
      <c r="AQ329" s="71">
        <f t="shared" si="298"/>
        <v>-1.4198410985026783E-4</v>
      </c>
      <c r="AR329" s="71">
        <f t="shared" si="299"/>
        <v>-4.5683771026099572E-3</v>
      </c>
      <c r="AS329" s="71">
        <f t="shared" si="302"/>
        <v>-5.3725731569027402E-3</v>
      </c>
      <c r="AT329" s="28">
        <f t="shared" si="303"/>
        <v>0.63460443938531519</v>
      </c>
      <c r="AU329" s="28">
        <f t="shared" si="304"/>
        <v>0.10828625235403723</v>
      </c>
      <c r="AV329" s="40">
        <f t="shared" si="305"/>
        <v>9.3610093610081879E-2</v>
      </c>
      <c r="AW329" s="71">
        <f t="shared" si="306"/>
        <v>-5.3725731569027402E-3</v>
      </c>
      <c r="AX329" s="28">
        <f t="shared" si="307"/>
        <v>-0.62718762718763554</v>
      </c>
      <c r="AY329" s="71">
        <f t="shared" si="308"/>
        <v>3.3029580367032484E-3</v>
      </c>
      <c r="AZ329" s="71">
        <f t="shared" si="309"/>
        <v>6.836408001503724E-4</v>
      </c>
      <c r="BA329" s="71">
        <f t="shared" si="300"/>
        <v>0.78771593090211889</v>
      </c>
      <c r="BB329" s="71">
        <f t="shared" ref="BB329:BB384" si="311">AR328</f>
        <v>2.9760253893497618E-3</v>
      </c>
      <c r="BC329" s="71">
        <f t="shared" si="301"/>
        <v>3.835572490615757E-3</v>
      </c>
      <c r="BD329" s="39">
        <f t="shared" si="310"/>
        <v>0</v>
      </c>
    </row>
    <row r="330" spans="1:62">
      <c r="A330" s="68">
        <v>42986</v>
      </c>
      <c r="B330" s="41">
        <f t="shared" ref="B330:B406" si="312">WEEKDAY(A330,2)</f>
        <v>5</v>
      </c>
      <c r="C330" s="70">
        <v>3364.42</v>
      </c>
      <c r="D330" s="70">
        <v>3369.37</v>
      </c>
      <c r="E330" s="39">
        <v>3368.91</v>
      </c>
      <c r="F330" s="70">
        <v>3368.72</v>
      </c>
      <c r="G330" s="70">
        <v>3373.79</v>
      </c>
      <c r="H330" s="70">
        <v>3380.66</v>
      </c>
      <c r="I330" s="70">
        <v>3362.66</v>
      </c>
      <c r="J330" s="70">
        <v>1101</v>
      </c>
      <c r="K330" s="70">
        <v>1026</v>
      </c>
      <c r="L330" s="70">
        <v>3374.85</v>
      </c>
      <c r="M330" s="70">
        <v>3373.8</v>
      </c>
      <c r="N330" s="70">
        <v>3365.24</v>
      </c>
      <c r="O330" s="70">
        <v>3375.72</v>
      </c>
      <c r="P330" s="70">
        <v>3353.68</v>
      </c>
      <c r="Q330" s="70">
        <v>1303</v>
      </c>
      <c r="R330" s="70">
        <v>1414</v>
      </c>
      <c r="S330" s="70">
        <f t="shared" si="149"/>
        <v>3314.3737900000001</v>
      </c>
      <c r="T330" s="70" t="str">
        <f t="shared" si="275"/>
        <v>牛</v>
      </c>
      <c r="U330" s="70">
        <f t="shared" si="276"/>
        <v>3380.66</v>
      </c>
      <c r="V330" s="70">
        <f t="shared" si="277"/>
        <v>3353.68</v>
      </c>
      <c r="W330" s="40">
        <f t="shared" si="278"/>
        <v>8.0127063233012691E-3</v>
      </c>
      <c r="X330" s="70">
        <f t="shared" si="279"/>
        <v>1101</v>
      </c>
      <c r="Y330" s="70">
        <f t="shared" si="280"/>
        <v>1414</v>
      </c>
      <c r="Z330" s="71">
        <f t="shared" si="281"/>
        <v>8.0192128212292213E-3</v>
      </c>
      <c r="AA330" s="71">
        <f t="shared" si="282"/>
        <v>-3.179834526808901E-4</v>
      </c>
      <c r="AB330" s="71">
        <f t="shared" si="283"/>
        <v>-4.5716737149227027E-3</v>
      </c>
      <c r="AC330" s="71">
        <f t="shared" si="284"/>
        <v>3.4410326083787698E-3</v>
      </c>
      <c r="AD330" s="71">
        <f t="shared" si="285"/>
        <v>4.8153710203015961E-3</v>
      </c>
      <c r="AE330" s="71">
        <f t="shared" si="286"/>
        <v>-3.1973353029998604E-3</v>
      </c>
      <c r="AF330" s="71">
        <f t="shared" si="287"/>
        <v>2.4369730537889637E-4</v>
      </c>
      <c r="AG330" s="71">
        <f t="shared" si="288"/>
        <v>-7.4286147302034773E-5</v>
      </c>
      <c r="AH330" s="71">
        <f t="shared" si="289"/>
        <v>1.4701975831175936E-3</v>
      </c>
      <c r="AI330" s="71">
        <f t="shared" si="290"/>
        <v>1.3336642242441875E-3</v>
      </c>
      <c r="AJ330" s="71">
        <f t="shared" si="291"/>
        <v>1.2772645703449496E-3</v>
      </c>
      <c r="AK330" s="71">
        <f t="shared" si="292"/>
        <v>2.7811558380075262E-3</v>
      </c>
      <c r="AL330" s="71">
        <f t="shared" si="293"/>
        <v>5.3386292661250466E-3</v>
      </c>
      <c r="AM330" s="71">
        <f t="shared" si="294"/>
        <v>6.5503845236685159E-3</v>
      </c>
      <c r="AN330" s="71">
        <f t="shared" si="295"/>
        <v>3.141373695195535E-4</v>
      </c>
      <c r="AO330" s="40">
        <f t="shared" si="296"/>
        <v>9.7777777777789898E-2</v>
      </c>
      <c r="AP330" s="40">
        <f t="shared" si="297"/>
        <v>0.15722222222221818</v>
      </c>
      <c r="AQ330" s="71">
        <f t="shared" si="298"/>
        <v>-3.1117334829105023E-4</v>
      </c>
      <c r="AR330" s="71">
        <f t="shared" si="299"/>
        <v>-2.8515959021482079E-3</v>
      </c>
      <c r="AS330" s="71">
        <f t="shared" si="302"/>
        <v>2.4369730537889637E-4</v>
      </c>
      <c r="AT330" s="28">
        <f t="shared" si="303"/>
        <v>0.6183333333333394</v>
      </c>
      <c r="AU330" s="28">
        <f t="shared" si="304"/>
        <v>0.52450090744101474</v>
      </c>
      <c r="AV330" s="40">
        <f t="shared" si="305"/>
        <v>0.42846553002223636</v>
      </c>
      <c r="AW330" s="71">
        <f t="shared" si="306"/>
        <v>2.4369730537889637E-4</v>
      </c>
      <c r="AX330" s="28">
        <f t="shared" si="307"/>
        <v>-0.35618977020015274</v>
      </c>
      <c r="AY330" s="71">
        <f t="shared" si="308"/>
        <v>3.304414083831083E-3</v>
      </c>
      <c r="AZ330" s="71">
        <f t="shared" si="309"/>
        <v>3.4410326083787698E-3</v>
      </c>
      <c r="BA330" s="71">
        <f t="shared" si="300"/>
        <v>9.3610093610081879E-2</v>
      </c>
      <c r="BB330" s="71">
        <f t="shared" si="311"/>
        <v>-4.5683771026099572E-3</v>
      </c>
      <c r="BC330" s="71">
        <f t="shared" si="301"/>
        <v>-5.3725731569027402E-3</v>
      </c>
      <c r="BD330" s="39">
        <f t="shared" si="310"/>
        <v>1</v>
      </c>
    </row>
    <row r="331" spans="1:62">
      <c r="A331" s="68">
        <v>42989</v>
      </c>
      <c r="B331" s="41">
        <f t="shared" si="312"/>
        <v>1</v>
      </c>
      <c r="C331">
        <v>3365.3506000000002</v>
      </c>
      <c r="D331">
        <v>3365.7736</v>
      </c>
      <c r="E331" s="39">
        <v>3363.0162037037039</v>
      </c>
      <c r="F331">
        <v>3362.9688999999998</v>
      </c>
      <c r="G331">
        <v>3370.3636999999999</v>
      </c>
      <c r="H331">
        <v>3384.63</v>
      </c>
      <c r="I331">
        <v>3360.0848000000001</v>
      </c>
      <c r="J331">
        <v>1026</v>
      </c>
      <c r="K331">
        <v>938</v>
      </c>
      <c r="L331">
        <v>3369.5585000000001</v>
      </c>
      <c r="M331">
        <v>3370.4099000000001</v>
      </c>
      <c r="N331">
        <v>3377.67</v>
      </c>
      <c r="O331">
        <v>3377.8995</v>
      </c>
      <c r="P331">
        <v>3364.7586000000001</v>
      </c>
      <c r="Q331">
        <v>1500</v>
      </c>
      <c r="R331">
        <v>1320</v>
      </c>
      <c r="S331" s="70">
        <f t="shared" si="149"/>
        <v>3322.1455550000001</v>
      </c>
      <c r="T331" s="70" t="str">
        <f t="shared" si="275"/>
        <v>牛</v>
      </c>
      <c r="U331" s="70">
        <f t="shared" si="276"/>
        <v>3384.63</v>
      </c>
      <c r="V331" s="70">
        <f t="shared" si="277"/>
        <v>3360.0848000000001</v>
      </c>
      <c r="W331" s="40">
        <f t="shared" si="278"/>
        <v>7.2783828773437679E-3</v>
      </c>
      <c r="X331" s="70">
        <f t="shared" si="279"/>
        <v>1026</v>
      </c>
      <c r="Y331" s="70">
        <f t="shared" si="280"/>
        <v>938</v>
      </c>
      <c r="Z331" s="71">
        <f t="shared" si="281"/>
        <v>7.2935045757193976E-3</v>
      </c>
      <c r="AA331" s="71">
        <f t="shared" si="282"/>
        <v>3.2864872218045513E-5</v>
      </c>
      <c r="AB331" s="71">
        <f t="shared" si="283"/>
        <v>-2.0584719570671791E-3</v>
      </c>
      <c r="AC331" s="71">
        <f t="shared" si="284"/>
        <v>5.2199109202764916E-3</v>
      </c>
      <c r="AD331" s="71">
        <f t="shared" si="285"/>
        <v>5.7124467667844566E-3</v>
      </c>
      <c r="AE331" s="71">
        <f t="shared" si="286"/>
        <v>-1.5659361105592685E-3</v>
      </c>
      <c r="AF331" s="71">
        <f t="shared" si="287"/>
        <v>3.65397480971715E-3</v>
      </c>
      <c r="AG331" s="71">
        <f t="shared" si="288"/>
        <v>3.6868396819351892E-3</v>
      </c>
      <c r="AH331" s="71">
        <f t="shared" si="289"/>
        <v>1.2568480033599454E-4</v>
      </c>
      <c r="AI331" s="71">
        <f t="shared" si="290"/>
        <v>-6.9389688703577637E-4</v>
      </c>
      <c r="AJ331" s="71">
        <f t="shared" si="291"/>
        <v>-7.0796284257260231E-4</v>
      </c>
      <c r="AK331" s="71">
        <f t="shared" si="292"/>
        <v>1.4885135272483176E-3</v>
      </c>
      <c r="AL331" s="71">
        <f t="shared" si="293"/>
        <v>7.2783828773437679E-3</v>
      </c>
      <c r="AM331" s="71">
        <f t="shared" si="294"/>
        <v>3.8978445719147262E-3</v>
      </c>
      <c r="AN331" s="71">
        <f t="shared" si="295"/>
        <v>-2.3893450990592608E-4</v>
      </c>
      <c r="AO331" s="40">
        <f t="shared" si="296"/>
        <v>0.21453481739811131</v>
      </c>
      <c r="AP331" s="40">
        <f t="shared" si="297"/>
        <v>0.21002884474356251</v>
      </c>
      <c r="AQ331" s="71">
        <f t="shared" si="298"/>
        <v>2.5264213539287299E-4</v>
      </c>
      <c r="AR331" s="71">
        <f t="shared" si="299"/>
        <v>2.4043957923746587E-3</v>
      </c>
      <c r="AS331" s="71">
        <f t="shared" si="302"/>
        <v>3.65397480971715E-3</v>
      </c>
      <c r="AT331" s="28">
        <f t="shared" si="303"/>
        <v>0.41877434284502812</v>
      </c>
      <c r="AU331" s="28">
        <f t="shared" si="304"/>
        <v>0.98253544277789817</v>
      </c>
      <c r="AV331" s="40">
        <f t="shared" si="305"/>
        <v>0.71644150383781635</v>
      </c>
      <c r="AW331" s="71">
        <f t="shared" si="306"/>
        <v>3.65397480971715E-3</v>
      </c>
      <c r="AX331" s="28">
        <f t="shared" si="307"/>
        <v>0.3304719456349906</v>
      </c>
      <c r="AY331" s="71">
        <f t="shared" si="308"/>
        <v>3.0544496378077596E-3</v>
      </c>
      <c r="AZ331" s="71">
        <f t="shared" si="309"/>
        <v>3.8299006331872993E-3</v>
      </c>
      <c r="BA331" s="71">
        <f t="shared" si="300"/>
        <v>0.42846553002223636</v>
      </c>
      <c r="BB331" s="71">
        <f t="shared" si="311"/>
        <v>-2.8515959021482079E-3</v>
      </c>
      <c r="BC331" s="71">
        <f t="shared" si="301"/>
        <v>2.4369730537889637E-4</v>
      </c>
      <c r="BD331" s="39">
        <f t="shared" si="310"/>
        <v>1</v>
      </c>
    </row>
    <row r="332" spans="1:62">
      <c r="A332" s="68">
        <v>42990</v>
      </c>
      <c r="B332" s="41">
        <f t="shared" si="312"/>
        <v>2</v>
      </c>
      <c r="C332">
        <v>3381.48</v>
      </c>
      <c r="D332">
        <v>3381.99</v>
      </c>
      <c r="E332" s="39">
        <v>3385.08</v>
      </c>
      <c r="F332">
        <v>3380.94</v>
      </c>
      <c r="G332">
        <v>3377.92</v>
      </c>
      <c r="H332">
        <v>3385.67</v>
      </c>
      <c r="I332">
        <v>3374.09</v>
      </c>
      <c r="J332">
        <v>936</v>
      </c>
      <c r="K332">
        <v>1117</v>
      </c>
      <c r="L332">
        <v>3379.83</v>
      </c>
      <c r="M332">
        <v>3381.21</v>
      </c>
      <c r="N332">
        <v>3379.48</v>
      </c>
      <c r="O332">
        <v>3391.06</v>
      </c>
      <c r="P332">
        <v>3371.08</v>
      </c>
      <c r="Q332">
        <v>1333</v>
      </c>
      <c r="R332">
        <v>1439</v>
      </c>
      <c r="S332" s="70">
        <f t="shared" si="149"/>
        <v>3329.1825550000003</v>
      </c>
      <c r="T332" s="70" t="str">
        <f t="shared" si="275"/>
        <v>牛</v>
      </c>
      <c r="U332" s="70">
        <f t="shared" si="276"/>
        <v>3391.06</v>
      </c>
      <c r="V332" s="70">
        <f t="shared" si="277"/>
        <v>3371.08</v>
      </c>
      <c r="W332" s="40">
        <f t="shared" si="278"/>
        <v>5.9093890819268413E-3</v>
      </c>
      <c r="X332" s="70">
        <f t="shared" si="279"/>
        <v>1333</v>
      </c>
      <c r="Y332" s="70">
        <f t="shared" si="280"/>
        <v>1439</v>
      </c>
      <c r="Z332" s="71">
        <f t="shared" si="281"/>
        <v>5.9086553816672044E-3</v>
      </c>
      <c r="AA332" s="71">
        <f t="shared" si="282"/>
        <v>1.1273608082448944E-3</v>
      </c>
      <c r="AB332" s="71">
        <f t="shared" si="283"/>
        <v>-3.4207053770246515E-3</v>
      </c>
      <c r="AC332" s="71">
        <f t="shared" si="284"/>
        <v>2.4886837049021291E-3</v>
      </c>
      <c r="AD332" s="71">
        <f t="shared" si="285"/>
        <v>2.8290734021754588E-3</v>
      </c>
      <c r="AE332" s="71">
        <f t="shared" si="286"/>
        <v>-3.0803156797513205E-3</v>
      </c>
      <c r="AF332" s="71">
        <f t="shared" si="287"/>
        <v>-5.9163197484910337E-4</v>
      </c>
      <c r="AG332" s="71">
        <f t="shared" si="288"/>
        <v>5.3572883339574116E-4</v>
      </c>
      <c r="AH332" s="71">
        <f t="shared" si="289"/>
        <v>1.5081016134215389E-4</v>
      </c>
      <c r="AI332" s="71">
        <f t="shared" si="290"/>
        <v>1.0640562825614929E-3</v>
      </c>
      <c r="AJ332" s="71">
        <f t="shared" si="291"/>
        <v>-1.597061410405626E-4</v>
      </c>
      <c r="AK332" s="71">
        <f t="shared" si="292"/>
        <v>-1.0533480276840959E-3</v>
      </c>
      <c r="AL332" s="71">
        <f t="shared" si="293"/>
        <v>3.4261604931901668E-3</v>
      </c>
      <c r="AM332" s="71">
        <f t="shared" si="294"/>
        <v>5.9093890819268413E-3</v>
      </c>
      <c r="AN332" s="71">
        <f t="shared" si="295"/>
        <v>5.6527691934738931E-4</v>
      </c>
      <c r="AO332" s="40">
        <f t="shared" si="296"/>
        <v>0.63816925734023477</v>
      </c>
      <c r="AP332" s="40">
        <f t="shared" si="297"/>
        <v>0.30915371329878666</v>
      </c>
      <c r="AQ332" s="71">
        <f t="shared" si="298"/>
        <v>4.0822122607291886E-4</v>
      </c>
      <c r="AR332" s="71">
        <f t="shared" si="299"/>
        <v>-1.0356086651230889E-4</v>
      </c>
      <c r="AS332" s="71">
        <f t="shared" si="302"/>
        <v>-5.9163197484910337E-4</v>
      </c>
      <c r="AT332" s="28">
        <f t="shared" si="303"/>
        <v>0.33074265975819961</v>
      </c>
      <c r="AU332" s="28">
        <f t="shared" si="304"/>
        <v>0.4204204204204246</v>
      </c>
      <c r="AV332" s="40">
        <f t="shared" si="305"/>
        <v>0.4204204204204246</v>
      </c>
      <c r="AW332" s="71">
        <f t="shared" si="306"/>
        <v>-5.9163197484910337E-4</v>
      </c>
      <c r="AX332" s="28">
        <f t="shared" si="307"/>
        <v>-1.7517517517512949E-2</v>
      </c>
      <c r="AY332" s="71">
        <f t="shared" si="308"/>
        <v>1.134477114453257E-3</v>
      </c>
      <c r="AZ332" s="71">
        <f t="shared" si="309"/>
        <v>2.4886837049021291E-3</v>
      </c>
      <c r="BA332" s="71">
        <f t="shared" si="300"/>
        <v>0.71644150383781635</v>
      </c>
      <c r="BB332" s="71">
        <f t="shared" si="311"/>
        <v>2.4043957923746587E-3</v>
      </c>
      <c r="BC332" s="71">
        <f t="shared" si="301"/>
        <v>3.65397480971715E-3</v>
      </c>
      <c r="BD332" s="39">
        <f t="shared" si="310"/>
        <v>0</v>
      </c>
    </row>
    <row r="333" spans="1:62">
      <c r="A333" s="68">
        <v>42991</v>
      </c>
      <c r="B333" s="41">
        <f t="shared" si="312"/>
        <v>3</v>
      </c>
      <c r="C333">
        <v>3374.7184999999999</v>
      </c>
      <c r="D333">
        <v>3373.7011000000002</v>
      </c>
      <c r="E333" s="39">
        <v>3376.2631018518518</v>
      </c>
      <c r="F333">
        <v>3373.058</v>
      </c>
      <c r="G333">
        <v>3376.3921</v>
      </c>
      <c r="H333">
        <v>3380.9630000000002</v>
      </c>
      <c r="I333">
        <v>3366.7757999999999</v>
      </c>
      <c r="J333">
        <v>1114</v>
      </c>
      <c r="K333">
        <v>1020</v>
      </c>
      <c r="L333">
        <v>3376.3921</v>
      </c>
      <c r="M333">
        <v>3378.6956</v>
      </c>
      <c r="N333">
        <v>3385.5374999999999</v>
      </c>
      <c r="O333">
        <v>3387.0641999999998</v>
      </c>
      <c r="P333">
        <v>3376.3921</v>
      </c>
      <c r="Q333">
        <v>1412</v>
      </c>
      <c r="R333">
        <v>1300</v>
      </c>
      <c r="S333" s="70">
        <f t="shared" si="149"/>
        <v>3335.5935550000004</v>
      </c>
      <c r="T333" s="70" t="str">
        <f t="shared" si="275"/>
        <v>牛</v>
      </c>
      <c r="U333" s="70">
        <f t="shared" si="276"/>
        <v>3387.0641999999998</v>
      </c>
      <c r="V333" s="70">
        <f t="shared" si="277"/>
        <v>3366.7757999999999</v>
      </c>
      <c r="W333" s="40">
        <f t="shared" si="278"/>
        <v>6.0079779879686837E-3</v>
      </c>
      <c r="X333" s="70">
        <f t="shared" si="279"/>
        <v>1412</v>
      </c>
      <c r="Y333" s="70">
        <f t="shared" si="280"/>
        <v>1020</v>
      </c>
      <c r="Z333" s="71">
        <f t="shared" si="281"/>
        <v>6.0118792130365575E-3</v>
      </c>
      <c r="AA333" s="71">
        <f t="shared" si="282"/>
        <v>-1.409938067053348E-3</v>
      </c>
      <c r="AB333" s="71">
        <f t="shared" si="283"/>
        <v>-4.5084595063658742E-4</v>
      </c>
      <c r="AC333" s="71">
        <f t="shared" si="284"/>
        <v>5.5571320373320934E-3</v>
      </c>
      <c r="AD333" s="71">
        <f t="shared" si="285"/>
        <v>3.6516150447803574E-3</v>
      </c>
      <c r="AE333" s="71">
        <f t="shared" si="286"/>
        <v>-2.3563629431883068E-3</v>
      </c>
      <c r="AF333" s="71">
        <f t="shared" si="287"/>
        <v>3.2007690941437952E-3</v>
      </c>
      <c r="AG333" s="71">
        <f t="shared" si="288"/>
        <v>1.7908310270903446E-3</v>
      </c>
      <c r="AH333" s="71">
        <f t="shared" si="289"/>
        <v>-3.0152245059205019E-4</v>
      </c>
      <c r="AI333" s="71">
        <f t="shared" si="290"/>
        <v>4.575932715860817E-4</v>
      </c>
      <c r="AJ333" s="71">
        <f t="shared" si="291"/>
        <v>-4.9216213178298869E-4</v>
      </c>
      <c r="AK333" s="71">
        <f t="shared" si="292"/>
        <v>4.957999160266289E-4</v>
      </c>
      <c r="AL333" s="71">
        <f t="shared" si="293"/>
        <v>4.2050296627243917E-3</v>
      </c>
      <c r="AM333" s="71">
        <f t="shared" si="294"/>
        <v>3.1558151287537912E-3</v>
      </c>
      <c r="AN333" s="71">
        <f t="shared" si="295"/>
        <v>0</v>
      </c>
      <c r="AO333" s="40">
        <f t="shared" si="296"/>
        <v>0.55984972369459018</v>
      </c>
      <c r="AP333" s="40">
        <f t="shared" si="297"/>
        <v>0.89546915529490367</v>
      </c>
      <c r="AQ333" s="71">
        <f t="shared" si="298"/>
        <v>6.8200449545170239E-4</v>
      </c>
      <c r="AR333" s="71">
        <f t="shared" si="299"/>
        <v>2.7049691781171619E-3</v>
      </c>
      <c r="AS333" s="71">
        <f t="shared" si="302"/>
        <v>3.2007690941437952E-3</v>
      </c>
      <c r="AT333" s="28">
        <f t="shared" si="303"/>
        <v>0.67781521371376541</v>
      </c>
      <c r="AU333" s="28">
        <f t="shared" si="304"/>
        <v>0.85694474377114871</v>
      </c>
      <c r="AV333" s="40">
        <f t="shared" si="305"/>
        <v>0.92475010350742792</v>
      </c>
      <c r="AW333" s="71">
        <f t="shared" si="306"/>
        <v>3.2007690941437952E-3</v>
      </c>
      <c r="AX333" s="28">
        <f t="shared" si="307"/>
        <v>0.45076989806982914</v>
      </c>
      <c r="AY333" s="71">
        <f t="shared" si="308"/>
        <v>2.8521628592149645E-3</v>
      </c>
      <c r="AZ333" s="71">
        <f t="shared" si="309"/>
        <v>2.7049691781171619E-3</v>
      </c>
      <c r="BA333" s="71">
        <f t="shared" si="300"/>
        <v>0.4204204204204246</v>
      </c>
      <c r="BB333" s="71">
        <f t="shared" si="311"/>
        <v>-1.0356086651230889E-4</v>
      </c>
      <c r="BC333" s="71">
        <f t="shared" si="301"/>
        <v>-5.9163197484910337E-4</v>
      </c>
      <c r="BD333" s="39">
        <f t="shared" si="310"/>
        <v>1</v>
      </c>
    </row>
    <row r="334" spans="1:62">
      <c r="A334" s="68">
        <v>42992</v>
      </c>
      <c r="B334" s="41">
        <f t="shared" si="312"/>
        <v>4</v>
      </c>
      <c r="C334">
        <v>3383.47</v>
      </c>
      <c r="D334">
        <v>3385.06</v>
      </c>
      <c r="E334" s="39">
        <v>3382.51</v>
      </c>
      <c r="F334">
        <v>3383.28</v>
      </c>
      <c r="G334">
        <v>3378.54</v>
      </c>
      <c r="H334">
        <v>3391.64</v>
      </c>
      <c r="I334">
        <v>3375.26</v>
      </c>
      <c r="J334">
        <v>956</v>
      </c>
      <c r="K334">
        <v>1119</v>
      </c>
      <c r="L334">
        <v>3378.66</v>
      </c>
      <c r="M334">
        <v>3378.44</v>
      </c>
      <c r="N334">
        <v>3371.43</v>
      </c>
      <c r="O334">
        <v>3380.03</v>
      </c>
      <c r="P334">
        <v>3361.33</v>
      </c>
      <c r="Q334">
        <v>1307</v>
      </c>
      <c r="R334">
        <v>1402</v>
      </c>
      <c r="S334" s="70">
        <f t="shared" si="149"/>
        <v>3342.539205</v>
      </c>
      <c r="T334" s="70" t="str">
        <f t="shared" si="275"/>
        <v>牛</v>
      </c>
      <c r="U334" s="70">
        <f t="shared" si="276"/>
        <v>3391.64</v>
      </c>
      <c r="V334" s="70">
        <f t="shared" si="277"/>
        <v>3361.33</v>
      </c>
      <c r="W334" s="40">
        <f t="shared" si="278"/>
        <v>8.9768512346779811E-3</v>
      </c>
      <c r="X334" s="70">
        <f t="shared" si="279"/>
        <v>956</v>
      </c>
      <c r="Y334" s="70">
        <f t="shared" si="280"/>
        <v>1402</v>
      </c>
      <c r="Z334" s="71">
        <f t="shared" si="281"/>
        <v>8.9582588289536923E-3</v>
      </c>
      <c r="AA334" s="71">
        <f t="shared" si="282"/>
        <v>-6.1087244010094792E-4</v>
      </c>
      <c r="AB334" s="71">
        <f t="shared" si="283"/>
        <v>-5.9765935168028866E-3</v>
      </c>
      <c r="AC334" s="71">
        <f t="shared" si="284"/>
        <v>3.0002577178749679E-3</v>
      </c>
      <c r="AD334" s="71">
        <f t="shared" si="285"/>
        <v>2.4117701292404431E-3</v>
      </c>
      <c r="AE334" s="71">
        <f t="shared" si="286"/>
        <v>-6.5650811054375185E-3</v>
      </c>
      <c r="AF334" s="71">
        <f t="shared" si="287"/>
        <v>-3.5648233875624612E-3</v>
      </c>
      <c r="AG334" s="71">
        <f t="shared" si="288"/>
        <v>-4.1756958276635038E-3</v>
      </c>
      <c r="AH334" s="71">
        <f t="shared" si="289"/>
        <v>4.6982137310370417E-4</v>
      </c>
      <c r="AI334" s="71">
        <f t="shared" si="290"/>
        <v>-2.8377264090103066E-4</v>
      </c>
      <c r="AJ334" s="71">
        <f t="shared" si="291"/>
        <v>-5.6156943894658942E-5</v>
      </c>
      <c r="AK334" s="71">
        <f t="shared" si="292"/>
        <v>-1.4581465787569835E-3</v>
      </c>
      <c r="AL334" s="71">
        <f t="shared" si="293"/>
        <v>4.8412218274474905E-3</v>
      </c>
      <c r="AM334" s="71">
        <f t="shared" si="294"/>
        <v>5.5478562080835793E-3</v>
      </c>
      <c r="AN334" s="71">
        <f t="shared" si="295"/>
        <v>3.5517670044594196E-5</v>
      </c>
      <c r="AO334" s="40">
        <f t="shared" si="296"/>
        <v>0.50122100122098623</v>
      </c>
      <c r="AP334" s="40">
        <f t="shared" si="297"/>
        <v>0.62744200244199677</v>
      </c>
      <c r="AQ334" s="71">
        <f t="shared" si="298"/>
        <v>-6.5116692094940702E-5</v>
      </c>
      <c r="AR334" s="71">
        <f t="shared" si="299"/>
        <v>-2.1421944788501458E-3</v>
      </c>
      <c r="AS334" s="71">
        <f t="shared" si="302"/>
        <v>-3.5648233875624612E-3</v>
      </c>
      <c r="AT334" s="28">
        <f t="shared" si="303"/>
        <v>0.20024420024418893</v>
      </c>
      <c r="AU334" s="28">
        <f t="shared" si="304"/>
        <v>0.54010695187164504</v>
      </c>
      <c r="AV334" s="40">
        <f t="shared" si="305"/>
        <v>0.33322335862751329</v>
      </c>
      <c r="AW334" s="71">
        <f t="shared" si="306"/>
        <v>-3.5648233875624612E-3</v>
      </c>
      <c r="AX334" s="28">
        <f t="shared" si="307"/>
        <v>-0.23853513691850978</v>
      </c>
      <c r="AY334" s="71">
        <f t="shared" si="308"/>
        <v>9.713051194502212E-4</v>
      </c>
      <c r="AZ334" s="71">
        <f t="shared" si="309"/>
        <v>3.0002577178749679E-3</v>
      </c>
      <c r="BA334" s="71">
        <f t="shared" si="300"/>
        <v>0.92475010350742792</v>
      </c>
      <c r="BB334" s="71">
        <f t="shared" si="311"/>
        <v>2.7049691781171619E-3</v>
      </c>
      <c r="BC334" s="71">
        <f t="shared" si="301"/>
        <v>3.2007690941437952E-3</v>
      </c>
      <c r="BD334" s="39">
        <f t="shared" si="310"/>
        <v>0</v>
      </c>
    </row>
    <row r="335" spans="1:62">
      <c r="A335" s="68">
        <v>42993</v>
      </c>
      <c r="B335" s="41">
        <f t="shared" si="312"/>
        <v>5</v>
      </c>
      <c r="C335">
        <v>3365.1453999999999</v>
      </c>
      <c r="D335">
        <v>3363.0659000000001</v>
      </c>
      <c r="E335" s="39">
        <v>3360.4212037037037</v>
      </c>
      <c r="F335">
        <v>3358.2031999999999</v>
      </c>
      <c r="G335">
        <v>3360.6336000000001</v>
      </c>
      <c r="H335">
        <v>3365.4398000000001</v>
      </c>
      <c r="I335">
        <v>3345.3283000000001</v>
      </c>
      <c r="J335">
        <v>930</v>
      </c>
      <c r="K335">
        <v>1028</v>
      </c>
      <c r="L335">
        <v>3360.6336000000001</v>
      </c>
      <c r="M335">
        <v>3360.8849</v>
      </c>
      <c r="N335">
        <v>3353.6686</v>
      </c>
      <c r="O335">
        <v>3362.6867999999999</v>
      </c>
      <c r="P335">
        <v>3346.5798</v>
      </c>
      <c r="Q335">
        <v>1301</v>
      </c>
      <c r="R335">
        <v>1439</v>
      </c>
      <c r="S335" s="70">
        <f t="shared" si="149"/>
        <v>3347.6797949999991</v>
      </c>
      <c r="T335" s="70" t="str">
        <f t="shared" si="275"/>
        <v>牛</v>
      </c>
      <c r="U335" s="70">
        <f t="shared" si="276"/>
        <v>3365.4398000000001</v>
      </c>
      <c r="V335" s="70">
        <f t="shared" si="277"/>
        <v>3345.3283000000001</v>
      </c>
      <c r="W335" s="40">
        <f t="shared" si="278"/>
        <v>5.9938176704963774E-3</v>
      </c>
      <c r="X335" s="70">
        <f t="shared" si="279"/>
        <v>930</v>
      </c>
      <c r="Y335" s="70">
        <f t="shared" si="280"/>
        <v>1028</v>
      </c>
      <c r="Z335" s="71">
        <f t="shared" si="281"/>
        <v>5.9764133817219248E-3</v>
      </c>
      <c r="AA335" s="71">
        <f t="shared" si="282"/>
        <v>-1.8658150321294617E-3</v>
      </c>
      <c r="AB335" s="71">
        <f t="shared" si="283"/>
        <v>-3.5038017968426591E-3</v>
      </c>
      <c r="AC335" s="71">
        <f t="shared" si="284"/>
        <v>2.4900158736539165E-3</v>
      </c>
      <c r="AD335" s="71">
        <f t="shared" si="285"/>
        <v>8.7481249085959322E-5</v>
      </c>
      <c r="AE335" s="71">
        <f t="shared" si="286"/>
        <v>-5.9063364214104359E-3</v>
      </c>
      <c r="AF335" s="71">
        <f t="shared" si="287"/>
        <v>-3.4163205477566599E-3</v>
      </c>
      <c r="AG335" s="71">
        <f t="shared" si="288"/>
        <v>-5.2821355798860648E-3</v>
      </c>
      <c r="AH335" s="71">
        <f t="shared" si="289"/>
        <v>-6.1814350753668101E-4</v>
      </c>
      <c r="AI335" s="71">
        <f t="shared" si="290"/>
        <v>-1.4048473092708024E-3</v>
      </c>
      <c r="AJ335" s="71">
        <f t="shared" si="291"/>
        <v>-2.0651026386376246E-3</v>
      </c>
      <c r="AK335" s="71">
        <f t="shared" si="292"/>
        <v>-1.3416440465180673E-3</v>
      </c>
      <c r="AL335" s="71">
        <f t="shared" si="293"/>
        <v>5.9938176704963774E-3</v>
      </c>
      <c r="AM335" s="71">
        <f t="shared" si="294"/>
        <v>4.8014282049350081E-3</v>
      </c>
      <c r="AN335" s="71">
        <f t="shared" si="295"/>
        <v>0</v>
      </c>
      <c r="AO335" s="40">
        <f t="shared" si="296"/>
        <v>0.98536160902964853</v>
      </c>
      <c r="AP335" s="40">
        <f t="shared" si="297"/>
        <v>1.2978494890982641</v>
      </c>
      <c r="AQ335" s="71">
        <f t="shared" si="298"/>
        <v>7.4774770051335725E-5</v>
      </c>
      <c r="AR335" s="71">
        <f t="shared" ref="AR335:AR366" si="313">LN(N335/L335)</f>
        <v>-2.074676501238651E-3</v>
      </c>
      <c r="AS335" s="71">
        <f t="shared" si="302"/>
        <v>-3.4163205477566599E-3</v>
      </c>
      <c r="AT335" s="28">
        <f t="shared" si="303"/>
        <v>0.7610223006737441</v>
      </c>
      <c r="AU335" s="28">
        <f t="shared" si="304"/>
        <v>0.44010678586949803</v>
      </c>
      <c r="AV335" s="40">
        <f t="shared" si="305"/>
        <v>0.41470303060437319</v>
      </c>
      <c r="AW335" s="71">
        <f t="shared" si="306"/>
        <v>-3.4163205477566599E-3</v>
      </c>
      <c r="AX335" s="28">
        <f t="shared" si="307"/>
        <v>-0.34631927006937091</v>
      </c>
      <c r="AY335" s="71">
        <f t="shared" si="308"/>
        <v>4.5646923748924803E-3</v>
      </c>
      <c r="AZ335" s="71">
        <f t="shared" si="309"/>
        <v>2.1159820417814565E-3</v>
      </c>
      <c r="BA335" s="71">
        <f t="shared" si="300"/>
        <v>0.33322335862751329</v>
      </c>
      <c r="BB335" s="71">
        <f t="shared" si="311"/>
        <v>-2.1421944788501458E-3</v>
      </c>
      <c r="BC335" s="71">
        <f t="shared" si="301"/>
        <v>-3.5648233875624612E-3</v>
      </c>
      <c r="BD335" s="39">
        <f t="shared" si="310"/>
        <v>1</v>
      </c>
    </row>
    <row r="336" spans="1:62">
      <c r="A336" s="68">
        <v>42996</v>
      </c>
      <c r="B336" s="41">
        <f t="shared" si="312"/>
        <v>1</v>
      </c>
      <c r="C336">
        <v>3352.5133999999998</v>
      </c>
      <c r="D336">
        <v>3355.6810999999998</v>
      </c>
      <c r="E336" s="39">
        <v>3362.0568055555555</v>
      </c>
      <c r="F336">
        <v>3364.2566999999999</v>
      </c>
      <c r="G336">
        <v>3361.9524000000001</v>
      </c>
      <c r="H336">
        <v>3371.7485999999999</v>
      </c>
      <c r="I336">
        <v>3352.5133999999998</v>
      </c>
      <c r="J336">
        <v>1022</v>
      </c>
      <c r="K336">
        <v>930</v>
      </c>
      <c r="L336">
        <v>3361.9524000000001</v>
      </c>
      <c r="M336">
        <v>3364.2096999999999</v>
      </c>
      <c r="N336">
        <v>3363.2192</v>
      </c>
      <c r="O336">
        <v>3368.8998000000001</v>
      </c>
      <c r="P336">
        <v>3356.0871000000002</v>
      </c>
      <c r="Q336">
        <v>1441</v>
      </c>
      <c r="R336">
        <v>1413</v>
      </c>
      <c r="S336" s="70">
        <f t="shared" si="149"/>
        <v>3351.9011500000001</v>
      </c>
      <c r="T336" s="70" t="str">
        <f t="shared" si="275"/>
        <v>牛</v>
      </c>
      <c r="U336" s="70">
        <f t="shared" si="276"/>
        <v>3371.7485999999999</v>
      </c>
      <c r="V336" s="70">
        <f t="shared" si="277"/>
        <v>3352.5133999999998</v>
      </c>
      <c r="W336" s="40">
        <f t="shared" si="278"/>
        <v>5.721149017232724E-3</v>
      </c>
      <c r="X336" s="70">
        <f t="shared" si="279"/>
        <v>1022</v>
      </c>
      <c r="Y336" s="70">
        <f t="shared" si="280"/>
        <v>930</v>
      </c>
      <c r="Z336" s="71">
        <f t="shared" si="281"/>
        <v>5.7375460453044213E-3</v>
      </c>
      <c r="AA336" s="71">
        <f t="shared" si="282"/>
        <v>-3.4451794222890863E-4</v>
      </c>
      <c r="AB336" s="71">
        <f t="shared" si="283"/>
        <v>-2.532871667177466E-3</v>
      </c>
      <c r="AC336" s="71">
        <f t="shared" si="284"/>
        <v>3.1882773500552216E-3</v>
      </c>
      <c r="AD336" s="71">
        <f t="shared" si="285"/>
        <v>5.721149017232724E-3</v>
      </c>
      <c r="AE336" s="71">
        <f t="shared" si="286"/>
        <v>0</v>
      </c>
      <c r="AF336" s="71">
        <f t="shared" si="287"/>
        <v>3.1882773500552216E-3</v>
      </c>
      <c r="AG336" s="71">
        <f t="shared" si="288"/>
        <v>2.8437594078262844E-3</v>
      </c>
      <c r="AH336" s="71">
        <f t="shared" si="289"/>
        <v>9.4442706914675436E-4</v>
      </c>
      <c r="AI336" s="71">
        <f t="shared" si="290"/>
        <v>2.8425980188102277E-3</v>
      </c>
      <c r="AJ336" s="71">
        <f t="shared" si="291"/>
        <v>3.4967139832432926E-3</v>
      </c>
      <c r="AK336" s="71">
        <f t="shared" si="292"/>
        <v>2.8115434641918183E-3</v>
      </c>
      <c r="AL336" s="71">
        <f t="shared" si="293"/>
        <v>5.721149017232724E-3</v>
      </c>
      <c r="AM336" s="71">
        <f t="shared" si="294"/>
        <v>3.8104804347227849E-3</v>
      </c>
      <c r="AN336" s="71">
        <f t="shared" si="295"/>
        <v>0</v>
      </c>
      <c r="AO336" s="40">
        <f t="shared" si="296"/>
        <v>0</v>
      </c>
      <c r="AP336" s="40">
        <f t="shared" si="297"/>
        <v>6.0056562967899747E-2</v>
      </c>
      <c r="AQ336" s="71">
        <f t="shared" si="298"/>
        <v>6.7120002497233588E-4</v>
      </c>
      <c r="AR336" s="71">
        <f t="shared" si="313"/>
        <v>3.7673388586329816E-4</v>
      </c>
      <c r="AS336" s="71">
        <f t="shared" si="302"/>
        <v>3.1882773500552216E-3</v>
      </c>
      <c r="AT336" s="28">
        <f t="shared" si="303"/>
        <v>0.49071493927800425</v>
      </c>
      <c r="AU336" s="28">
        <f t="shared" si="304"/>
        <v>0.55664301825531215</v>
      </c>
      <c r="AV336" s="40">
        <f t="shared" si="305"/>
        <v>0.55657336549659675</v>
      </c>
      <c r="AW336" s="71">
        <f t="shared" si="306"/>
        <v>3.1882773500552216E-3</v>
      </c>
      <c r="AX336" s="28">
        <f t="shared" si="307"/>
        <v>6.5858426218592503E-2</v>
      </c>
      <c r="AY336" s="71">
        <f t="shared" si="308"/>
        <v>2.8115434641918183E-3</v>
      </c>
      <c r="AZ336" s="71">
        <f t="shared" si="309"/>
        <v>2.1228687486512343E-3</v>
      </c>
      <c r="BA336" s="71">
        <f t="shared" si="300"/>
        <v>0.41470303060437319</v>
      </c>
      <c r="BB336" s="71">
        <f t="shared" si="311"/>
        <v>-2.074676501238651E-3</v>
      </c>
      <c r="BC336" s="71">
        <f t="shared" si="301"/>
        <v>-3.4163205477566599E-3</v>
      </c>
      <c r="BD336" s="39">
        <f t="shared" si="310"/>
        <v>1</v>
      </c>
    </row>
    <row r="337" spans="1:62">
      <c r="A337" s="68">
        <v>42997</v>
      </c>
      <c r="B337" s="41">
        <f t="shared" si="312"/>
        <v>2</v>
      </c>
      <c r="C337">
        <v>3365.5315000000001</v>
      </c>
      <c r="D337">
        <v>3365.9949000000001</v>
      </c>
      <c r="E337" s="39">
        <v>3369.5665972222223</v>
      </c>
      <c r="F337">
        <v>3368.3244</v>
      </c>
      <c r="G337">
        <v>3353.0436</v>
      </c>
      <c r="H337">
        <v>3370.4009000000001</v>
      </c>
      <c r="I337">
        <v>3352.9960000000001</v>
      </c>
      <c r="J337">
        <v>948</v>
      </c>
      <c r="K337">
        <v>1130</v>
      </c>
      <c r="L337">
        <v>3354.7269999999999</v>
      </c>
      <c r="M337">
        <v>3356.3224</v>
      </c>
      <c r="N337">
        <v>3356.6545999999998</v>
      </c>
      <c r="O337">
        <v>3366.6430999999998</v>
      </c>
      <c r="P337">
        <v>3344.7433999999998</v>
      </c>
      <c r="Q337">
        <v>1405</v>
      </c>
      <c r="R337">
        <v>1436</v>
      </c>
      <c r="S337" s="70">
        <f t="shared" si="149"/>
        <v>3355.6960099999997</v>
      </c>
      <c r="T337" s="70" t="str">
        <f t="shared" si="275"/>
        <v>牛</v>
      </c>
      <c r="U337" s="70">
        <f t="shared" si="276"/>
        <v>3370.4009000000001</v>
      </c>
      <c r="V337" s="70">
        <f t="shared" si="277"/>
        <v>3344.7433999999998</v>
      </c>
      <c r="W337" s="40">
        <f t="shared" si="278"/>
        <v>7.6417195852561751E-3</v>
      </c>
      <c r="X337" s="70">
        <f t="shared" si="279"/>
        <v>948</v>
      </c>
      <c r="Y337" s="70">
        <f t="shared" si="280"/>
        <v>1436</v>
      </c>
      <c r="Z337" s="71">
        <f t="shared" si="281"/>
        <v>7.6236101192338427E-3</v>
      </c>
      <c r="AA337" s="71">
        <f t="shared" si="282"/>
        <v>6.8728957101099294E-4</v>
      </c>
      <c r="AB337" s="71">
        <f t="shared" si="283"/>
        <v>-4.0868754935007839E-3</v>
      </c>
      <c r="AC337" s="71">
        <f t="shared" si="284"/>
        <v>3.5548440917554658E-3</v>
      </c>
      <c r="AD337" s="71">
        <f t="shared" si="285"/>
        <v>1.4457986093275668E-3</v>
      </c>
      <c r="AE337" s="71">
        <f t="shared" si="286"/>
        <v>-6.195920975928553E-3</v>
      </c>
      <c r="AF337" s="71">
        <f t="shared" si="287"/>
        <v>-2.6410768841732099E-3</v>
      </c>
      <c r="AG337" s="71">
        <f t="shared" si="288"/>
        <v>-1.9537873131622633E-3</v>
      </c>
      <c r="AH337" s="71">
        <f t="shared" si="289"/>
        <v>1.3768051202527545E-4</v>
      </c>
      <c r="AI337" s="71">
        <f t="shared" si="290"/>
        <v>1.1982298243498049E-3</v>
      </c>
      <c r="AJ337" s="71">
        <f t="shared" si="291"/>
        <v>8.2950992763201079E-4</v>
      </c>
      <c r="AK337" s="71">
        <f t="shared" si="292"/>
        <v>-3.7174294237321878E-3</v>
      </c>
      <c r="AL337" s="71">
        <f t="shared" si="293"/>
        <v>5.1774241914006106E-3</v>
      </c>
      <c r="AM337" s="71">
        <f t="shared" si="294"/>
        <v>6.5261560266064575E-3</v>
      </c>
      <c r="AN337" s="71">
        <f t="shared" si="295"/>
        <v>5.0192534471636642E-4</v>
      </c>
      <c r="AO337" s="40">
        <f t="shared" si="296"/>
        <v>0.7202282115955827</v>
      </c>
      <c r="AP337" s="40">
        <f t="shared" si="297"/>
        <v>0.5873748197346671</v>
      </c>
      <c r="AQ337" s="71">
        <f t="shared" si="298"/>
        <v>4.7545471206176311E-4</v>
      </c>
      <c r="AR337" s="71">
        <f t="shared" si="313"/>
        <v>5.7442719484273295E-4</v>
      </c>
      <c r="AS337" s="71">
        <f t="shared" si="302"/>
        <v>-2.6410768841732099E-3</v>
      </c>
      <c r="AT337" s="28">
        <f t="shared" si="303"/>
        <v>2.7348620216074127E-3</v>
      </c>
      <c r="AU337" s="28">
        <f t="shared" si="304"/>
        <v>0.54389786161454456</v>
      </c>
      <c r="AV337" s="40">
        <f t="shared" si="305"/>
        <v>0.46423852674656102</v>
      </c>
      <c r="AW337" s="71">
        <f t="shared" si="306"/>
        <v>-2.6410768841732099E-3</v>
      </c>
      <c r="AX337" s="28">
        <f t="shared" si="307"/>
        <v>7.5128130176360317E-2</v>
      </c>
      <c r="AY337" s="71">
        <f t="shared" si="308"/>
        <v>1.4196158340769766E-5</v>
      </c>
      <c r="AZ337" s="71">
        <f t="shared" si="309"/>
        <v>3.5548440917554658E-3</v>
      </c>
      <c r="BA337" s="71">
        <f t="shared" si="300"/>
        <v>0.55657336549659675</v>
      </c>
      <c r="BB337" s="71">
        <f t="shared" si="311"/>
        <v>3.7673388586329816E-4</v>
      </c>
      <c r="BC337" s="71">
        <f t="shared" si="301"/>
        <v>3.1882773500552216E-3</v>
      </c>
      <c r="BD337" s="39">
        <f t="shared" si="310"/>
        <v>0</v>
      </c>
    </row>
    <row r="338" spans="1:62">
      <c r="A338" s="68">
        <v>42998</v>
      </c>
      <c r="B338" s="41">
        <f t="shared" si="312"/>
        <v>3</v>
      </c>
      <c r="C338">
        <v>3352.1848</v>
      </c>
      <c r="D338">
        <v>3350.7172</v>
      </c>
      <c r="E338" s="39">
        <v>3352.3695949074072</v>
      </c>
      <c r="F338">
        <v>3352.6471000000001</v>
      </c>
      <c r="G338">
        <v>3364.3364000000001</v>
      </c>
      <c r="H338">
        <v>3364.3364000000001</v>
      </c>
      <c r="I338">
        <v>3346.5432000000001</v>
      </c>
      <c r="J338">
        <v>1130</v>
      </c>
      <c r="K338">
        <v>1038</v>
      </c>
      <c r="L338">
        <v>3364.3364000000001</v>
      </c>
      <c r="M338">
        <v>3364.8207000000002</v>
      </c>
      <c r="N338">
        <v>3366.3661999999999</v>
      </c>
      <c r="O338">
        <v>3370.0562</v>
      </c>
      <c r="P338">
        <v>3361.7963</v>
      </c>
      <c r="Q338">
        <v>1401</v>
      </c>
      <c r="R338">
        <v>1445</v>
      </c>
      <c r="S338" s="70">
        <f t="shared" si="149"/>
        <v>3358.9774699999994</v>
      </c>
      <c r="T338" s="70" t="str">
        <f t="shared" si="275"/>
        <v>牛</v>
      </c>
      <c r="U338" s="70">
        <f t="shared" si="276"/>
        <v>3370.0562</v>
      </c>
      <c r="V338" s="70">
        <f t="shared" si="277"/>
        <v>3346.5432000000001</v>
      </c>
      <c r="W338" s="40">
        <f t="shared" si="278"/>
        <v>7.0014882984295018E-3</v>
      </c>
      <c r="X338" s="70">
        <f t="shared" si="279"/>
        <v>1401</v>
      </c>
      <c r="Y338" s="70">
        <f t="shared" si="280"/>
        <v>1038</v>
      </c>
      <c r="Z338" s="71">
        <f t="shared" si="281"/>
        <v>7.0142314349733699E-3</v>
      </c>
      <c r="AA338" s="71">
        <f t="shared" si="282"/>
        <v>-1.3325108546720543E-3</v>
      </c>
      <c r="AB338" s="71">
        <f t="shared" si="283"/>
        <v>-1.0955371115273767E-3</v>
      </c>
      <c r="AC338" s="71">
        <f t="shared" si="284"/>
        <v>5.9059511869021947E-3</v>
      </c>
      <c r="AD338" s="71">
        <f t="shared" si="285"/>
        <v>5.3171084180008042E-3</v>
      </c>
      <c r="AE338" s="71">
        <f t="shared" si="286"/>
        <v>-1.684379880428559E-3</v>
      </c>
      <c r="AF338" s="71">
        <f t="shared" si="287"/>
        <v>4.2215713064734425E-3</v>
      </c>
      <c r="AG338" s="71">
        <f t="shared" si="288"/>
        <v>2.8890604518014723E-3</v>
      </c>
      <c r="AH338" s="71">
        <f t="shared" si="289"/>
        <v>-4.3789988976470002E-4</v>
      </c>
      <c r="AI338" s="71">
        <f t="shared" si="290"/>
        <v>5.5125187020435974E-5</v>
      </c>
      <c r="AJ338" s="71">
        <f t="shared" si="291"/>
        <v>1.3790054922412895E-4</v>
      </c>
      <c r="AK338" s="71">
        <f t="shared" si="292"/>
        <v>3.6184247459542401E-3</v>
      </c>
      <c r="AL338" s="71">
        <f t="shared" si="293"/>
        <v>5.3028046263827863E-3</v>
      </c>
      <c r="AM338" s="71">
        <f t="shared" si="294"/>
        <v>2.4539765673989894E-3</v>
      </c>
      <c r="AN338" s="71">
        <f t="shared" si="295"/>
        <v>0</v>
      </c>
      <c r="AO338" s="40">
        <f t="shared" si="296"/>
        <v>0.3170649461592015</v>
      </c>
      <c r="AP338" s="40">
        <f t="shared" si="297"/>
        <v>0.56827327293571339</v>
      </c>
      <c r="AQ338" s="71">
        <f t="shared" si="298"/>
        <v>1.4394076216070852E-4</v>
      </c>
      <c r="AR338" s="71">
        <f t="shared" si="313"/>
        <v>6.0314656051929899E-4</v>
      </c>
      <c r="AS338" s="71">
        <f t="shared" si="302"/>
        <v>4.2215713064734425E-3</v>
      </c>
      <c r="AT338" s="28">
        <f t="shared" si="303"/>
        <v>1</v>
      </c>
      <c r="AU338" s="28">
        <f t="shared" si="304"/>
        <v>0.55326335669922788</v>
      </c>
      <c r="AV338" s="40">
        <f t="shared" si="305"/>
        <v>0.84306553821290064</v>
      </c>
      <c r="AW338" s="71">
        <f t="shared" si="306"/>
        <v>4.2215713064734425E-3</v>
      </c>
      <c r="AX338" s="28">
        <f t="shared" si="307"/>
        <v>8.6326712882226958E-2</v>
      </c>
      <c r="AY338" s="71">
        <f t="shared" si="308"/>
        <v>5.3028046263827863E-3</v>
      </c>
      <c r="AZ338" s="71">
        <f t="shared" si="309"/>
        <v>1.3584394558717292E-3</v>
      </c>
      <c r="BA338" s="71">
        <f t="shared" si="300"/>
        <v>0.46423852674656102</v>
      </c>
      <c r="BB338" s="71">
        <f t="shared" si="311"/>
        <v>5.7442719484273295E-4</v>
      </c>
      <c r="BC338" s="71">
        <f t="shared" si="301"/>
        <v>-2.6410768841732099E-3</v>
      </c>
      <c r="BD338" s="39">
        <f t="shared" si="310"/>
        <v>0</v>
      </c>
    </row>
    <row r="339" spans="1:62">
      <c r="A339" s="68">
        <v>42999</v>
      </c>
      <c r="B339" s="41">
        <f t="shared" si="312"/>
        <v>4</v>
      </c>
      <c r="C339">
        <v>3364.6977000000002</v>
      </c>
      <c r="D339">
        <v>3362.5203000000001</v>
      </c>
      <c r="E339" s="39">
        <v>3363.1973032407409</v>
      </c>
      <c r="F339">
        <v>3362.1995999999999</v>
      </c>
      <c r="G339">
        <v>3372.9391999999998</v>
      </c>
      <c r="H339">
        <v>3377.7089000000001</v>
      </c>
      <c r="I339">
        <v>3359.1059</v>
      </c>
      <c r="J339">
        <v>1120</v>
      </c>
      <c r="K339">
        <v>959</v>
      </c>
      <c r="L339">
        <v>3372.9391999999998</v>
      </c>
      <c r="M339">
        <v>3373.3906999999999</v>
      </c>
      <c r="N339">
        <v>3358.1918999999998</v>
      </c>
      <c r="O339">
        <v>3374.7134999999998</v>
      </c>
      <c r="P339">
        <v>3357.0583999999999</v>
      </c>
      <c r="Q339">
        <v>1300</v>
      </c>
      <c r="R339">
        <v>1458</v>
      </c>
      <c r="S339" s="70">
        <f t="shared" si="149"/>
        <v>3362.9117999999994</v>
      </c>
      <c r="T339" s="70" t="str">
        <f t="shared" si="275"/>
        <v>牛</v>
      </c>
      <c r="U339" s="70">
        <f t="shared" si="276"/>
        <v>3377.7089000000001</v>
      </c>
      <c r="V339" s="70">
        <f t="shared" si="277"/>
        <v>3357.0583999999999</v>
      </c>
      <c r="W339" s="40">
        <f t="shared" si="278"/>
        <v>6.1325250891422689E-3</v>
      </c>
      <c r="X339" s="70">
        <f t="shared" si="279"/>
        <v>1120</v>
      </c>
      <c r="Y339" s="70">
        <f t="shared" si="280"/>
        <v>1458</v>
      </c>
      <c r="Z339" s="71">
        <f t="shared" si="281"/>
        <v>6.1374012886804639E-3</v>
      </c>
      <c r="AA339" s="71">
        <f t="shared" si="282"/>
        <v>-4.957611631567668E-4</v>
      </c>
      <c r="AB339" s="71">
        <f t="shared" si="283"/>
        <v>-5.7949352867889764E-3</v>
      </c>
      <c r="AC339" s="71">
        <f t="shared" si="284"/>
        <v>3.3758980235339511E-4</v>
      </c>
      <c r="AD339" s="71">
        <f t="shared" si="285"/>
        <v>3.859516912282437E-3</v>
      </c>
      <c r="AE339" s="71">
        <f t="shared" si="286"/>
        <v>-2.2730081768599542E-3</v>
      </c>
      <c r="AF339" s="71">
        <f t="shared" si="287"/>
        <v>-1.9354183745065726E-3</v>
      </c>
      <c r="AG339" s="71">
        <f t="shared" si="288"/>
        <v>-2.4311795376633443E-3</v>
      </c>
      <c r="AH339" s="71">
        <f t="shared" si="289"/>
        <v>-6.4734042394247492E-4</v>
      </c>
      <c r="AI339" s="71">
        <f t="shared" si="290"/>
        <v>-4.4602265148617655E-4</v>
      </c>
      <c r="AJ339" s="71">
        <f t="shared" si="291"/>
        <v>-7.4271986130556721E-4</v>
      </c>
      <c r="AK339" s="71">
        <f t="shared" si="292"/>
        <v>2.4464079120639368E-3</v>
      </c>
      <c r="AL339" s="71">
        <f t="shared" si="293"/>
        <v>5.522802047246993E-3</v>
      </c>
      <c r="AM339" s="71">
        <f t="shared" si="294"/>
        <v>5.2453175008010944E-3</v>
      </c>
      <c r="AN339" s="71">
        <f t="shared" si="295"/>
        <v>0</v>
      </c>
      <c r="AO339" s="40">
        <f t="shared" si="296"/>
        <v>0.30058592700102826</v>
      </c>
      <c r="AP339" s="40">
        <f t="shared" si="297"/>
        <v>0.39027576197386926</v>
      </c>
      <c r="AQ339" s="71">
        <f t="shared" si="298"/>
        <v>1.3385055500295148E-4</v>
      </c>
      <c r="AR339" s="71">
        <f t="shared" si="313"/>
        <v>-4.3818262865704966E-3</v>
      </c>
      <c r="AS339" s="71">
        <f t="shared" si="302"/>
        <v>-1.9354183745065726E-3</v>
      </c>
      <c r="AT339" s="28">
        <f t="shared" si="303"/>
        <v>0.74360587002095002</v>
      </c>
      <c r="AU339" s="28">
        <f t="shared" si="304"/>
        <v>6.4202411767699766E-2</v>
      </c>
      <c r="AV339" s="40">
        <f t="shared" si="305"/>
        <v>5.4889712113503408E-2</v>
      </c>
      <c r="AW339" s="71">
        <f t="shared" si="306"/>
        <v>-1.9354183745065726E-3</v>
      </c>
      <c r="AX339" s="28">
        <f t="shared" si="307"/>
        <v>-0.71413767221131974</v>
      </c>
      <c r="AY339" s="71">
        <f t="shared" si="308"/>
        <v>4.1096930470285462E-3</v>
      </c>
      <c r="AZ339" s="71">
        <f t="shared" si="309"/>
        <v>3.3758980235339511E-4</v>
      </c>
      <c r="BA339" s="71">
        <f t="shared" si="300"/>
        <v>0.84306553821290064</v>
      </c>
      <c r="BB339" s="71">
        <f t="shared" si="311"/>
        <v>6.0314656051929899E-4</v>
      </c>
      <c r="BC339" s="71">
        <f t="shared" si="301"/>
        <v>4.2215713064734425E-3</v>
      </c>
      <c r="BD339" s="39">
        <f t="shared" si="310"/>
        <v>0</v>
      </c>
    </row>
    <row r="340" spans="1:62">
      <c r="A340" s="68">
        <v>43000</v>
      </c>
      <c r="B340" s="41">
        <f t="shared" si="312"/>
        <v>5</v>
      </c>
      <c r="C340">
        <v>3347.1569</v>
      </c>
      <c r="D340">
        <v>3346.7604999999999</v>
      </c>
      <c r="E340" s="39">
        <v>3350.179803240741</v>
      </c>
      <c r="F340">
        <v>3354.3485000000001</v>
      </c>
      <c r="G340">
        <v>3341.7201</v>
      </c>
      <c r="H340">
        <v>3356.1190999999999</v>
      </c>
      <c r="I340">
        <v>3335.2334000000001</v>
      </c>
      <c r="J340">
        <v>943</v>
      </c>
      <c r="K340">
        <v>1010</v>
      </c>
      <c r="L340">
        <v>3341.7201</v>
      </c>
      <c r="M340">
        <v>3338.8811000000001</v>
      </c>
      <c r="N340">
        <v>3352.8717000000001</v>
      </c>
      <c r="O340">
        <v>3352.9061000000002</v>
      </c>
      <c r="P340">
        <v>3338.8294999999998</v>
      </c>
      <c r="Q340">
        <v>1500</v>
      </c>
      <c r="R340">
        <v>1310</v>
      </c>
      <c r="S340" s="70">
        <f t="shared" si="149"/>
        <v>3367.2217700000001</v>
      </c>
      <c r="T340" s="70" t="str">
        <f t="shared" si="275"/>
        <v>熊</v>
      </c>
      <c r="U340" s="70">
        <f t="shared" si="276"/>
        <v>3356.1190999999999</v>
      </c>
      <c r="V340" s="70">
        <f t="shared" si="277"/>
        <v>3335.2334000000001</v>
      </c>
      <c r="W340" s="40">
        <f t="shared" si="278"/>
        <v>6.2426147260009101E-3</v>
      </c>
      <c r="X340" s="70">
        <f t="shared" si="279"/>
        <v>943</v>
      </c>
      <c r="Y340" s="70">
        <f t="shared" si="280"/>
        <v>1010</v>
      </c>
      <c r="Z340" s="71">
        <f t="shared" si="281"/>
        <v>6.2398329758607419E-3</v>
      </c>
      <c r="AA340" s="71">
        <f t="shared" si="282"/>
        <v>-3.2914052024153101E-3</v>
      </c>
      <c r="AB340" s="71">
        <f t="shared" si="283"/>
        <v>-9.6807414122940694E-4</v>
      </c>
      <c r="AC340" s="71">
        <f t="shared" si="284"/>
        <v>5.2745405847716836E-3</v>
      </c>
      <c r="AD340" s="71">
        <f t="shared" si="285"/>
        <v>2.6739777207723733E-3</v>
      </c>
      <c r="AE340" s="71">
        <f t="shared" si="286"/>
        <v>-3.5686370052286157E-3</v>
      </c>
      <c r="AF340" s="71">
        <f t="shared" si="287"/>
        <v>1.7059035795430307E-3</v>
      </c>
      <c r="AG340" s="71">
        <f t="shared" si="288"/>
        <v>-1.5855016228723297E-3</v>
      </c>
      <c r="AH340" s="71">
        <f t="shared" si="289"/>
        <v>-1.1843588044971895E-4</v>
      </c>
      <c r="AI340" s="71">
        <f t="shared" si="290"/>
        <v>9.0271807435290887E-4</v>
      </c>
      <c r="AJ340" s="71">
        <f t="shared" si="291"/>
        <v>2.1462648558478151E-3</v>
      </c>
      <c r="AK340" s="71">
        <f t="shared" si="292"/>
        <v>-1.6256245098538583E-3</v>
      </c>
      <c r="AL340" s="71">
        <f t="shared" si="293"/>
        <v>6.2426147260009101E-3</v>
      </c>
      <c r="AM340" s="71">
        <f t="shared" si="294"/>
        <v>4.207165854928926E-3</v>
      </c>
      <c r="AN340" s="71">
        <f t="shared" si="295"/>
        <v>0</v>
      </c>
      <c r="AO340" s="40">
        <f t="shared" si="296"/>
        <v>0.57089300334678661</v>
      </c>
      <c r="AP340" s="40">
        <f t="shared" si="297"/>
        <v>1.099244937924031</v>
      </c>
      <c r="AQ340" s="71">
        <f t="shared" si="298"/>
        <v>-8.4992355804764047E-4</v>
      </c>
      <c r="AR340" s="71">
        <f t="shared" si="313"/>
        <v>3.3315280893967637E-3</v>
      </c>
      <c r="AS340" s="71">
        <f t="shared" si="302"/>
        <v>1.7059035795430307E-3</v>
      </c>
      <c r="AT340" s="28">
        <f t="shared" si="303"/>
        <v>0.31058092378996083</v>
      </c>
      <c r="AU340" s="28">
        <f t="shared" si="304"/>
        <v>0.99755622806643618</v>
      </c>
      <c r="AV340" s="40">
        <f t="shared" si="305"/>
        <v>0.84451562552369464</v>
      </c>
      <c r="AW340" s="71">
        <f t="shared" si="306"/>
        <v>1.7059035795430307E-3</v>
      </c>
      <c r="AX340" s="28">
        <f t="shared" si="307"/>
        <v>0.5339347017337337</v>
      </c>
      <c r="AY340" s="71">
        <f t="shared" si="308"/>
        <v>1.9430124953747584E-3</v>
      </c>
      <c r="AZ340" s="71">
        <f t="shared" si="309"/>
        <v>4.1969060458428827E-3</v>
      </c>
      <c r="BA340" s="71">
        <f t="shared" si="300"/>
        <v>5.4889712113503408E-2</v>
      </c>
      <c r="BB340" s="71">
        <f t="shared" si="311"/>
        <v>-4.3818262865704966E-3</v>
      </c>
      <c r="BC340" s="71">
        <f t="shared" si="301"/>
        <v>-1.9354183745065726E-3</v>
      </c>
      <c r="BD340" s="39">
        <f t="shared" si="310"/>
        <v>1</v>
      </c>
    </row>
    <row r="341" spans="1:62">
      <c r="A341" s="68">
        <v>43003</v>
      </c>
      <c r="B341" s="41">
        <f t="shared" si="312"/>
        <v>1</v>
      </c>
      <c r="C341">
        <v>3344.5886</v>
      </c>
      <c r="D341">
        <v>3344.7080999999998</v>
      </c>
      <c r="E341" s="41">
        <v>3346.653298611111</v>
      </c>
      <c r="F341">
        <v>3339.9677000000001</v>
      </c>
      <c r="G341">
        <v>3340.6689999999999</v>
      </c>
      <c r="H341">
        <v>3350.6316000000002</v>
      </c>
      <c r="I341">
        <v>3334.9596999999999</v>
      </c>
      <c r="J341">
        <v>1008</v>
      </c>
      <c r="K341">
        <v>1123</v>
      </c>
      <c r="L341">
        <v>3340.6689999999999</v>
      </c>
      <c r="M341">
        <v>3340.1115</v>
      </c>
      <c r="N341">
        <v>3340.8090999999999</v>
      </c>
      <c r="O341">
        <v>3344.4207000000001</v>
      </c>
      <c r="P341">
        <v>3335.3159000000001</v>
      </c>
      <c r="Q341">
        <v>1431</v>
      </c>
      <c r="R341">
        <v>1450</v>
      </c>
      <c r="S341" s="70">
        <f t="shared" si="149"/>
        <v>3368.28215</v>
      </c>
      <c r="T341" s="70" t="str">
        <f t="shared" si="275"/>
        <v>熊</v>
      </c>
      <c r="U341" s="70">
        <f t="shared" si="276"/>
        <v>3350.6316000000002</v>
      </c>
      <c r="V341" s="70">
        <f t="shared" si="277"/>
        <v>3334.9596999999999</v>
      </c>
      <c r="W341" s="40">
        <f t="shared" si="278"/>
        <v>4.6882700429278952E-3</v>
      </c>
      <c r="X341" s="70">
        <f t="shared" si="279"/>
        <v>1008</v>
      </c>
      <c r="Y341" s="70">
        <f t="shared" si="280"/>
        <v>1123</v>
      </c>
      <c r="Z341" s="71">
        <f t="shared" si="281"/>
        <v>4.6857481963552342E-3</v>
      </c>
      <c r="AA341" s="71">
        <f t="shared" si="282"/>
        <v>-2.4735060312818845E-3</v>
      </c>
      <c r="AB341" s="71">
        <f t="shared" si="283"/>
        <v>-2.93584221859683E-3</v>
      </c>
      <c r="AC341" s="71">
        <f t="shared" si="284"/>
        <v>1.7524278243309756E-3</v>
      </c>
      <c r="AD341" s="71">
        <f t="shared" si="285"/>
        <v>1.8051688997456298E-3</v>
      </c>
      <c r="AE341" s="71">
        <f t="shared" si="286"/>
        <v>-2.8831011431822758E-3</v>
      </c>
      <c r="AF341" s="71">
        <f t="shared" si="287"/>
        <v>-1.1306733188512297E-3</v>
      </c>
      <c r="AG341" s="71">
        <f t="shared" si="288"/>
        <v>-3.6041793501331324E-3</v>
      </c>
      <c r="AH341" s="71">
        <f t="shared" si="289"/>
        <v>3.5728718689446315E-5</v>
      </c>
      <c r="AI341" s="71">
        <f t="shared" si="290"/>
        <v>6.1713466884778464E-4</v>
      </c>
      <c r="AJ341" s="71">
        <f t="shared" si="291"/>
        <v>-1.3825601965713923E-3</v>
      </c>
      <c r="AK341" s="71">
        <f t="shared" si="292"/>
        <v>-1.1726101471768952E-3</v>
      </c>
      <c r="AL341" s="71">
        <f t="shared" si="293"/>
        <v>4.6882700429278952E-3</v>
      </c>
      <c r="AM341" s="71">
        <f t="shared" si="294"/>
        <v>2.7260972052719915E-3</v>
      </c>
      <c r="AN341" s="71">
        <f t="shared" si="295"/>
        <v>0</v>
      </c>
      <c r="AO341" s="40">
        <f t="shared" si="296"/>
        <v>0.61440540074911065</v>
      </c>
      <c r="AP341" s="40">
        <f t="shared" si="297"/>
        <v>1.142937359222554</v>
      </c>
      <c r="AQ341" s="71">
        <f t="shared" si="298"/>
        <v>-1.6689666762556915E-4</v>
      </c>
      <c r="AR341" s="71">
        <f t="shared" si="313"/>
        <v>4.1936828325712444E-5</v>
      </c>
      <c r="AS341" s="71">
        <f t="shared" si="302"/>
        <v>-1.1306733188512297E-3</v>
      </c>
      <c r="AT341" s="28">
        <f t="shared" si="303"/>
        <v>0.36430171198130945</v>
      </c>
      <c r="AU341" s="28">
        <f t="shared" si="304"/>
        <v>0.60333011158947447</v>
      </c>
      <c r="AV341" s="40">
        <f t="shared" si="305"/>
        <v>0.37324127897701975</v>
      </c>
      <c r="AW341" s="71">
        <f t="shared" si="306"/>
        <v>-1.1306733188512297E-3</v>
      </c>
      <c r="AX341" s="28">
        <f t="shared" si="307"/>
        <v>8.939566995710314E-3</v>
      </c>
      <c r="AY341" s="71">
        <f t="shared" si="308"/>
        <v>1.7104909960054216E-3</v>
      </c>
      <c r="AZ341" s="71">
        <f t="shared" si="309"/>
        <v>1.6456256405236933E-3</v>
      </c>
      <c r="BA341" s="71">
        <f t="shared" si="300"/>
        <v>0.84451562552369464</v>
      </c>
      <c r="BB341" s="71">
        <f t="shared" si="311"/>
        <v>3.3315280893967637E-3</v>
      </c>
      <c r="BC341" s="71">
        <f t="shared" si="301"/>
        <v>1.7059035795430307E-3</v>
      </c>
      <c r="BD341" s="39">
        <f t="shared" si="310"/>
        <v>0</v>
      </c>
    </row>
    <row r="342" spans="1:62">
      <c r="A342" s="68">
        <v>43004</v>
      </c>
      <c r="B342" s="41">
        <f t="shared" si="312"/>
        <v>2</v>
      </c>
      <c r="C342">
        <v>3336.3497000000002</v>
      </c>
      <c r="D342">
        <v>3341.3521000000001</v>
      </c>
      <c r="E342" s="39">
        <v>3344.3343055555556</v>
      </c>
      <c r="F342">
        <v>3346.2105999999999</v>
      </c>
      <c r="G342">
        <v>3343.9038</v>
      </c>
      <c r="H342">
        <v>3347.0832</v>
      </c>
      <c r="I342">
        <v>3335.2988</v>
      </c>
      <c r="J342">
        <v>942</v>
      </c>
      <c r="K342">
        <v>1005</v>
      </c>
      <c r="L342">
        <v>3343.9038</v>
      </c>
      <c r="M342">
        <v>3344.3973000000001</v>
      </c>
      <c r="N342">
        <v>3343.8274000000001</v>
      </c>
      <c r="O342">
        <v>3345.2530999999999</v>
      </c>
      <c r="P342">
        <v>3332.6149</v>
      </c>
      <c r="Q342">
        <v>1302</v>
      </c>
      <c r="R342">
        <v>1434</v>
      </c>
      <c r="S342" s="70">
        <f t="shared" si="149"/>
        <v>3367.1818499999999</v>
      </c>
      <c r="T342" s="70" t="str">
        <f t="shared" si="275"/>
        <v>熊</v>
      </c>
      <c r="U342" s="70">
        <f t="shared" si="276"/>
        <v>3347.0832</v>
      </c>
      <c r="V342" s="70">
        <f t="shared" si="277"/>
        <v>3332.6149</v>
      </c>
      <c r="W342" s="40">
        <f t="shared" si="278"/>
        <v>4.3320289060892808E-3</v>
      </c>
      <c r="X342" s="70">
        <f t="shared" si="279"/>
        <v>942</v>
      </c>
      <c r="Y342" s="70">
        <f t="shared" si="280"/>
        <v>1434</v>
      </c>
      <c r="Z342" s="71">
        <f t="shared" si="281"/>
        <v>4.3365657982435109E-3</v>
      </c>
      <c r="AA342" s="71">
        <f t="shared" si="282"/>
        <v>-1.3357180191721685E-3</v>
      </c>
      <c r="AB342" s="71">
        <f t="shared" si="283"/>
        <v>-9.7320094426893845E-4</v>
      </c>
      <c r="AC342" s="71">
        <f t="shared" si="284"/>
        <v>3.3588279618203903E-3</v>
      </c>
      <c r="AD342" s="71">
        <f t="shared" si="285"/>
        <v>3.211974860383578E-3</v>
      </c>
      <c r="AE342" s="71">
        <f t="shared" si="286"/>
        <v>-1.1200540457056618E-3</v>
      </c>
      <c r="AF342" s="71">
        <f t="shared" si="287"/>
        <v>2.2387739161146814E-3</v>
      </c>
      <c r="AG342" s="71">
        <f t="shared" si="288"/>
        <v>9.0305589694268835E-4</v>
      </c>
      <c r="AH342" s="71">
        <f t="shared" si="289"/>
        <v>1.4982402885228246E-3</v>
      </c>
      <c r="AI342" s="71">
        <f t="shared" si="290"/>
        <v>2.3903568409428815E-3</v>
      </c>
      <c r="AJ342" s="71">
        <f t="shared" si="291"/>
        <v>2.9512362670938747E-3</v>
      </c>
      <c r="AK342" s="71">
        <f t="shared" si="292"/>
        <v>2.2616217243528768E-3</v>
      </c>
      <c r="AL342" s="71">
        <f t="shared" si="293"/>
        <v>3.5270094455214862E-3</v>
      </c>
      <c r="AM342" s="71">
        <f t="shared" si="294"/>
        <v>3.7851047936177354E-3</v>
      </c>
      <c r="AN342" s="71">
        <f t="shared" si="295"/>
        <v>0</v>
      </c>
      <c r="AO342" s="40">
        <f t="shared" si="296"/>
        <v>8.9177217338191409E-2</v>
      </c>
      <c r="AP342" s="40">
        <f t="shared" si="297"/>
        <v>0.46759274973693299</v>
      </c>
      <c r="AQ342" s="71">
        <f t="shared" si="298"/>
        <v>1.4757110767508395E-4</v>
      </c>
      <c r="AR342" s="71">
        <f t="shared" si="313"/>
        <v>-2.2847808238215186E-5</v>
      </c>
      <c r="AS342" s="71">
        <f t="shared" si="302"/>
        <v>2.2387739161146814E-3</v>
      </c>
      <c r="AT342" s="28">
        <f t="shared" si="303"/>
        <v>0.73020264077933661</v>
      </c>
      <c r="AU342" s="28">
        <f t="shared" si="304"/>
        <v>0.88719121393871014</v>
      </c>
      <c r="AV342" s="40">
        <f t="shared" si="305"/>
        <v>0.77497010706165148</v>
      </c>
      <c r="AW342" s="71">
        <f t="shared" si="306"/>
        <v>2.2387739161146814E-3</v>
      </c>
      <c r="AX342" s="28">
        <f t="shared" si="307"/>
        <v>-5.2805098041871831E-3</v>
      </c>
      <c r="AY342" s="71">
        <f t="shared" si="308"/>
        <v>2.5766563094908636E-3</v>
      </c>
      <c r="AZ342" s="71">
        <f t="shared" si="309"/>
        <v>3.3588279618203903E-3</v>
      </c>
      <c r="BA342" s="71">
        <f t="shared" si="300"/>
        <v>0.37324127897701975</v>
      </c>
      <c r="BB342" s="71">
        <f t="shared" si="311"/>
        <v>4.1936828325712444E-5</v>
      </c>
      <c r="BC342" s="71">
        <f t="shared" si="301"/>
        <v>-1.1306733188512297E-3</v>
      </c>
      <c r="BD342" s="39">
        <f t="shared" si="310"/>
        <v>0</v>
      </c>
      <c r="BJ342" t="s">
        <v>451</v>
      </c>
    </row>
    <row r="343" spans="1:62">
      <c r="A343" s="68">
        <v>43005</v>
      </c>
      <c r="B343" s="41">
        <f t="shared" si="312"/>
        <v>3</v>
      </c>
      <c r="C343">
        <v>3340.8218999999999</v>
      </c>
      <c r="D343">
        <v>3341.6161999999999</v>
      </c>
      <c r="E343" s="39">
        <v>3342.5648032407407</v>
      </c>
      <c r="F343">
        <v>3340.7970999999998</v>
      </c>
      <c r="G343">
        <v>3344.6794</v>
      </c>
      <c r="H343">
        <v>3346.5830999999998</v>
      </c>
      <c r="I343">
        <v>3340.4283999999998</v>
      </c>
      <c r="J343">
        <v>1005</v>
      </c>
      <c r="K343">
        <v>941</v>
      </c>
      <c r="L343">
        <v>3344.6794</v>
      </c>
      <c r="M343">
        <v>3345.2202000000002</v>
      </c>
      <c r="N343">
        <v>3345.4632999999999</v>
      </c>
      <c r="O343">
        <v>3349.6473000000001</v>
      </c>
      <c r="P343">
        <v>3342.4938999999999</v>
      </c>
      <c r="Q343">
        <v>1354</v>
      </c>
      <c r="R343">
        <v>1331</v>
      </c>
      <c r="S343" s="70">
        <f t="shared" si="149"/>
        <v>3366.0918249999995</v>
      </c>
      <c r="T343" s="70" t="str">
        <f t="shared" si="275"/>
        <v>熊</v>
      </c>
      <c r="U343" s="70">
        <f t="shared" si="276"/>
        <v>3349.6473000000001</v>
      </c>
      <c r="V343" s="70">
        <f t="shared" si="277"/>
        <v>3340.4283999999998</v>
      </c>
      <c r="W343" s="40">
        <f t="shared" si="278"/>
        <v>2.7559944755733128E-3</v>
      </c>
      <c r="X343" s="70">
        <f t="shared" si="279"/>
        <v>1354</v>
      </c>
      <c r="Y343" s="70">
        <f t="shared" si="280"/>
        <v>941</v>
      </c>
      <c r="Z343" s="71">
        <f t="shared" si="281"/>
        <v>2.759470656008422E-3</v>
      </c>
      <c r="AA343" s="71">
        <f t="shared" si="282"/>
        <v>-8.9922449709429163E-4</v>
      </c>
      <c r="AB343" s="71">
        <f t="shared" si="283"/>
        <v>-1.2498674912633327E-3</v>
      </c>
      <c r="AC343" s="71">
        <f t="shared" si="284"/>
        <v>1.5061269843099825E-3</v>
      </c>
      <c r="AD343" s="71">
        <f t="shared" si="285"/>
        <v>2.6382021514462931E-3</v>
      </c>
      <c r="AE343" s="71">
        <f t="shared" si="286"/>
        <v>-1.1779232412687534E-4</v>
      </c>
      <c r="AF343" s="71">
        <f t="shared" si="287"/>
        <v>1.3883346601830464E-3</v>
      </c>
      <c r="AG343" s="71">
        <f t="shared" si="288"/>
        <v>4.8911016308878777E-4</v>
      </c>
      <c r="AH343" s="71">
        <f t="shared" si="289"/>
        <v>2.3772760536030691E-4</v>
      </c>
      <c r="AI343" s="71">
        <f t="shared" si="290"/>
        <v>5.215629014570847E-4</v>
      </c>
      <c r="AJ343" s="71">
        <f t="shared" si="291"/>
        <v>-7.4233505383099936E-6</v>
      </c>
      <c r="AK343" s="71">
        <f t="shared" si="292"/>
        <v>1.1539898819804097E-3</v>
      </c>
      <c r="AL343" s="71">
        <f t="shared" si="293"/>
        <v>1.8407929275859711E-3</v>
      </c>
      <c r="AM343" s="71">
        <f t="shared" si="294"/>
        <v>2.1378517011856031E-3</v>
      </c>
      <c r="AN343" s="71">
        <f t="shared" si="295"/>
        <v>0</v>
      </c>
      <c r="AO343" s="40">
        <f t="shared" si="296"/>
        <v>6.3934879035554601E-2</v>
      </c>
      <c r="AP343" s="40">
        <f t="shared" si="297"/>
        <v>0.55226087380381095</v>
      </c>
      <c r="AQ343" s="71">
        <f t="shared" si="298"/>
        <v>1.6167656721721433E-4</v>
      </c>
      <c r="AR343" s="71">
        <f t="shared" si="313"/>
        <v>2.3434477820258046E-4</v>
      </c>
      <c r="AS343" s="71">
        <f t="shared" si="302"/>
        <v>1.3883346601830464E-3</v>
      </c>
      <c r="AT343" s="28">
        <f t="shared" si="303"/>
        <v>0.69069166653129654</v>
      </c>
      <c r="AU343" s="28">
        <f t="shared" si="304"/>
        <v>0.41510330751808783</v>
      </c>
      <c r="AV343" s="40">
        <f t="shared" si="305"/>
        <v>0.54614975756326034</v>
      </c>
      <c r="AW343" s="71">
        <f t="shared" si="306"/>
        <v>1.3883346601830464E-3</v>
      </c>
      <c r="AX343" s="28">
        <f t="shared" si="307"/>
        <v>8.5031836770100275E-2</v>
      </c>
      <c r="AY343" s="71">
        <f t="shared" si="308"/>
        <v>1.2717822061074158E-3</v>
      </c>
      <c r="AZ343" s="71">
        <f t="shared" si="309"/>
        <v>8.8798420992224926E-4</v>
      </c>
      <c r="BA343" s="71">
        <f t="shared" si="300"/>
        <v>0.77497010706165148</v>
      </c>
      <c r="BB343" s="71">
        <f t="shared" si="311"/>
        <v>-2.2847808238215186E-5</v>
      </c>
      <c r="BC343" s="71">
        <f t="shared" si="301"/>
        <v>2.2387739161146814E-3</v>
      </c>
      <c r="BD343" s="39">
        <f t="shared" si="310"/>
        <v>1</v>
      </c>
    </row>
    <row r="344" spans="1:62">
      <c r="A344" s="68">
        <v>43006</v>
      </c>
      <c r="B344" s="41">
        <f t="shared" si="312"/>
        <v>4</v>
      </c>
      <c r="C344">
        <v>3343.8445999999999</v>
      </c>
      <c r="D344">
        <v>3342.4101000000001</v>
      </c>
      <c r="E344" s="39">
        <v>3342.9982986111113</v>
      </c>
      <c r="F344">
        <v>3341.3708000000001</v>
      </c>
      <c r="G344">
        <v>3342.1860999999999</v>
      </c>
      <c r="H344">
        <v>3344.5376000000001</v>
      </c>
      <c r="I344">
        <v>3336.4654</v>
      </c>
      <c r="J344">
        <v>934</v>
      </c>
      <c r="K344">
        <v>1106</v>
      </c>
      <c r="L344">
        <v>3342.1860999999999</v>
      </c>
      <c r="M344">
        <v>3342.6941999999999</v>
      </c>
      <c r="N344">
        <v>3340.1154999999999</v>
      </c>
      <c r="O344">
        <v>3343.3948</v>
      </c>
      <c r="P344">
        <v>3336.7642000000001</v>
      </c>
      <c r="Q344">
        <v>1405</v>
      </c>
      <c r="R344">
        <v>1456</v>
      </c>
      <c r="S344" s="70">
        <f t="shared" si="149"/>
        <v>3365.2152550000001</v>
      </c>
      <c r="T344" s="70" t="str">
        <f t="shared" si="275"/>
        <v>熊</v>
      </c>
      <c r="U344" s="70">
        <f t="shared" si="276"/>
        <v>3344.5376000000001</v>
      </c>
      <c r="V344" s="70">
        <f t="shared" si="277"/>
        <v>3336.4654</v>
      </c>
      <c r="W344" s="40">
        <f t="shared" si="278"/>
        <v>2.4164646919034457E-3</v>
      </c>
      <c r="X344" s="70">
        <f t="shared" si="279"/>
        <v>934</v>
      </c>
      <c r="Y344" s="70">
        <f t="shared" si="280"/>
        <v>1106</v>
      </c>
      <c r="Z344" s="71">
        <f t="shared" si="281"/>
        <v>2.4140475906087463E-3</v>
      </c>
      <c r="AA344" s="71">
        <f t="shared" si="282"/>
        <v>-4.8396637015166372E-4</v>
      </c>
      <c r="AB344" s="71">
        <f t="shared" si="283"/>
        <v>-1.3230606222692626E-3</v>
      </c>
      <c r="AC344" s="71">
        <f t="shared" si="284"/>
        <v>1.0934040696341878E-3</v>
      </c>
      <c r="AD344" s="71">
        <f t="shared" si="285"/>
        <v>2.0722500053303516E-4</v>
      </c>
      <c r="AE344" s="71">
        <f t="shared" si="286"/>
        <v>-2.2092396913703841E-3</v>
      </c>
      <c r="AF344" s="71">
        <f t="shared" si="287"/>
        <v>-1.1158356217361939E-3</v>
      </c>
      <c r="AG344" s="71">
        <f t="shared" si="288"/>
        <v>-1.5998019918878588E-3</v>
      </c>
      <c r="AH344" s="71">
        <f t="shared" si="289"/>
        <v>-4.290892544101472E-4</v>
      </c>
      <c r="AI344" s="71">
        <f t="shared" si="290"/>
        <v>-2.5312435367162207E-4</v>
      </c>
      <c r="AJ344" s="71">
        <f t="shared" si="291"/>
        <v>-7.4008089938650207E-4</v>
      </c>
      <c r="AK344" s="71">
        <f t="shared" si="292"/>
        <v>-4.9610900949544859E-4</v>
      </c>
      <c r="AL344" s="71">
        <f t="shared" si="293"/>
        <v>2.4164646919034457E-3</v>
      </c>
      <c r="AM344" s="71">
        <f t="shared" si="294"/>
        <v>1.9851629811592792E-3</v>
      </c>
      <c r="AN344" s="71">
        <f t="shared" si="295"/>
        <v>0</v>
      </c>
      <c r="AO344" s="40">
        <f t="shared" si="296"/>
        <v>0.91414979807237118</v>
      </c>
      <c r="AP344" s="40">
        <f t="shared" si="297"/>
        <v>1.1146775352443907</v>
      </c>
      <c r="AQ344" s="71">
        <f t="shared" si="298"/>
        <v>1.5201468932174626E-4</v>
      </c>
      <c r="AR344" s="71">
        <f t="shared" si="313"/>
        <v>-6.1972661224084008E-4</v>
      </c>
      <c r="AS344" s="71">
        <f t="shared" si="302"/>
        <v>-1.1158356217361939E-3</v>
      </c>
      <c r="AT344" s="28">
        <f t="shared" si="303"/>
        <v>0.70869155868286271</v>
      </c>
      <c r="AU344" s="28">
        <f t="shared" si="304"/>
        <v>0.50542937290740375</v>
      </c>
      <c r="AV344" s="40">
        <f t="shared" si="305"/>
        <v>0.45218156140826649</v>
      </c>
      <c r="AW344" s="71">
        <f t="shared" si="306"/>
        <v>-1.1158356217361939E-3</v>
      </c>
      <c r="AX344" s="28">
        <f t="shared" si="307"/>
        <v>-0.25650999727459628</v>
      </c>
      <c r="AY344" s="71">
        <f t="shared" si="308"/>
        <v>1.7131306818750512E-3</v>
      </c>
      <c r="AZ344" s="71">
        <f t="shared" si="309"/>
        <v>1.0038522279892422E-3</v>
      </c>
      <c r="BA344" s="71">
        <f t="shared" si="300"/>
        <v>0.54614975756326034</v>
      </c>
      <c r="BB344" s="71">
        <f t="shared" si="311"/>
        <v>2.3434477820258046E-4</v>
      </c>
      <c r="BC344" s="71">
        <f t="shared" si="301"/>
        <v>1.3883346601830464E-3</v>
      </c>
      <c r="BD344" s="39">
        <f t="shared" si="310"/>
        <v>0</v>
      </c>
    </row>
    <row r="345" spans="1:62">
      <c r="A345" s="68">
        <v>43007</v>
      </c>
      <c r="B345" s="41">
        <f t="shared" si="312"/>
        <v>5</v>
      </c>
      <c r="C345">
        <v>3340.31</v>
      </c>
      <c r="D345">
        <v>3342.8</v>
      </c>
      <c r="E345" s="39">
        <v>3344.74</v>
      </c>
      <c r="F345">
        <v>3347.36</v>
      </c>
      <c r="G345">
        <v>3348.48</v>
      </c>
      <c r="H345">
        <v>3356.91</v>
      </c>
      <c r="I345">
        <v>3340.31</v>
      </c>
      <c r="J345">
        <v>1009</v>
      </c>
      <c r="K345">
        <v>930</v>
      </c>
      <c r="L345">
        <v>3348.35</v>
      </c>
      <c r="M345">
        <v>3350.51</v>
      </c>
      <c r="N345">
        <v>3348.94</v>
      </c>
      <c r="O345">
        <v>3352.36</v>
      </c>
      <c r="P345">
        <v>3343.54</v>
      </c>
      <c r="Q345">
        <v>1323</v>
      </c>
      <c r="R345">
        <v>1408</v>
      </c>
      <c r="S345" s="70">
        <f t="shared" si="149"/>
        <v>3364.1712349999993</v>
      </c>
      <c r="T345" s="70" t="str">
        <f t="shared" si="275"/>
        <v>熊</v>
      </c>
      <c r="U345" s="70">
        <f t="shared" si="276"/>
        <v>3356.91</v>
      </c>
      <c r="V345" s="70">
        <f t="shared" si="277"/>
        <v>3340.31</v>
      </c>
      <c r="W345" s="40">
        <f t="shared" si="278"/>
        <v>4.9572909341589625E-3</v>
      </c>
      <c r="X345" s="70">
        <f t="shared" si="279"/>
        <v>1009</v>
      </c>
      <c r="Y345" s="70">
        <f t="shared" si="280"/>
        <v>930</v>
      </c>
      <c r="Z345" s="71">
        <f t="shared" si="281"/>
        <v>4.9695986300672419E-3</v>
      </c>
      <c r="AA345" s="71">
        <f t="shared" si="282"/>
        <v>5.822982385034885E-5</v>
      </c>
      <c r="AB345" s="71">
        <f t="shared" si="283"/>
        <v>-2.3770301312203081E-3</v>
      </c>
      <c r="AC345" s="71">
        <f t="shared" si="284"/>
        <v>2.5802608029386609E-3</v>
      </c>
      <c r="AD345" s="71">
        <f t="shared" si="285"/>
        <v>4.9572909341589625E-3</v>
      </c>
      <c r="AE345" s="71">
        <f t="shared" si="286"/>
        <v>0</v>
      </c>
      <c r="AF345" s="71">
        <f t="shared" si="287"/>
        <v>2.5802608029386609E-3</v>
      </c>
      <c r="AG345" s="71">
        <f t="shared" si="288"/>
        <v>2.6384906267888394E-3</v>
      </c>
      <c r="AH345" s="71">
        <f t="shared" si="289"/>
        <v>7.4516209226481933E-4</v>
      </c>
      <c r="AI345" s="71">
        <f t="shared" si="290"/>
        <v>1.3253455541712643E-3</v>
      </c>
      <c r="AJ345" s="71">
        <f t="shared" si="291"/>
        <v>2.1083584003220024E-3</v>
      </c>
      <c r="AK345" s="71">
        <f t="shared" si="292"/>
        <v>2.4428944735989172E-3</v>
      </c>
      <c r="AL345" s="71">
        <f t="shared" si="293"/>
        <v>4.9572909341589625E-3</v>
      </c>
      <c r="AM345" s="71">
        <f t="shared" si="294"/>
        <v>2.6344494694179113E-3</v>
      </c>
      <c r="AN345" s="71">
        <f t="shared" si="295"/>
        <v>-3.882433928180839E-5</v>
      </c>
      <c r="AO345" s="40">
        <f t="shared" si="296"/>
        <v>0</v>
      </c>
      <c r="AP345" s="40">
        <f t="shared" si="297"/>
        <v>-1.1716867469883308E-2</v>
      </c>
      <c r="AQ345" s="71">
        <f t="shared" si="298"/>
        <v>6.4488586859810435E-4</v>
      </c>
      <c r="AR345" s="71">
        <f t="shared" si="313"/>
        <v>1.7619066862154916E-4</v>
      </c>
      <c r="AS345" s="71">
        <f t="shared" si="302"/>
        <v>2.5802608029386609E-3</v>
      </c>
      <c r="AT345" s="28">
        <f t="shared" si="303"/>
        <v>0.49216867469880227</v>
      </c>
      <c r="AU345" s="28">
        <f t="shared" si="304"/>
        <v>0.61224489795918258</v>
      </c>
      <c r="AV345" s="40">
        <f t="shared" si="305"/>
        <v>0.5198795180722986</v>
      </c>
      <c r="AW345" s="71">
        <f t="shared" si="306"/>
        <v>2.5802608029386609E-3</v>
      </c>
      <c r="AX345" s="28">
        <f t="shared" si="307"/>
        <v>3.5542168674707754E-2</v>
      </c>
      <c r="AY345" s="71">
        <f t="shared" si="308"/>
        <v>2.4428944735989172E-3</v>
      </c>
      <c r="AZ345" s="71">
        <f t="shared" si="309"/>
        <v>1.6137519041932548E-3</v>
      </c>
      <c r="BA345" s="71">
        <f t="shared" si="300"/>
        <v>0.45218156140826649</v>
      </c>
      <c r="BB345" s="71">
        <f t="shared" si="311"/>
        <v>-6.1972661224084008E-4</v>
      </c>
      <c r="BC345" s="71">
        <f t="shared" si="301"/>
        <v>-1.1158356217361939E-3</v>
      </c>
      <c r="BD345" s="39">
        <f t="shared" si="310"/>
        <v>1</v>
      </c>
    </row>
    <row r="346" spans="1:62">
      <c r="A346" s="68">
        <v>43017</v>
      </c>
      <c r="B346" s="41">
        <f t="shared" si="312"/>
        <v>1</v>
      </c>
      <c r="C346">
        <v>3403.2458000000001</v>
      </c>
      <c r="D346">
        <v>3400.4344999999998</v>
      </c>
      <c r="E346">
        <v>3395.1572999999999</v>
      </c>
      <c r="F346">
        <v>3390.2586000000001</v>
      </c>
      <c r="G346">
        <v>3390.5129000000002</v>
      </c>
      <c r="H346">
        <v>3410.1704</v>
      </c>
      <c r="I346">
        <v>3383.6138999999998</v>
      </c>
      <c r="J346">
        <v>930</v>
      </c>
      <c r="K346">
        <v>1023</v>
      </c>
      <c r="L346">
        <v>3390.5129000000002</v>
      </c>
      <c r="M346">
        <v>3386.7265000000002</v>
      </c>
      <c r="N346">
        <v>3374.8741</v>
      </c>
      <c r="O346">
        <v>3391.1709000000001</v>
      </c>
      <c r="P346">
        <v>3367.4742999999999</v>
      </c>
      <c r="Q346">
        <v>1300</v>
      </c>
      <c r="R346">
        <v>1424</v>
      </c>
      <c r="S346" s="70">
        <f t="shared" si="149"/>
        <v>3363.2532149999997</v>
      </c>
      <c r="T346" s="70" t="str">
        <f t="shared" si="275"/>
        <v>熊</v>
      </c>
      <c r="U346" s="70">
        <f t="shared" si="276"/>
        <v>3410.1704</v>
      </c>
      <c r="V346" s="70">
        <f t="shared" si="277"/>
        <v>3367.4742999999999</v>
      </c>
      <c r="W346" s="40">
        <f t="shared" si="278"/>
        <v>1.2599263222473124E-2</v>
      </c>
      <c r="X346" s="70">
        <f t="shared" si="279"/>
        <v>930</v>
      </c>
      <c r="Y346" s="70">
        <f t="shared" si="280"/>
        <v>1424</v>
      </c>
      <c r="Z346" s="71">
        <f t="shared" si="281"/>
        <v>1.2545699755216069E-2</v>
      </c>
      <c r="AA346" s="71">
        <f t="shared" si="282"/>
        <v>1.608574543941664E-2</v>
      </c>
      <c r="AB346" s="71">
        <f t="shared" si="283"/>
        <v>-1.0404240796430646E-2</v>
      </c>
      <c r="AC346" s="71">
        <f t="shared" si="284"/>
        <v>2.1950224260423893E-3</v>
      </c>
      <c r="AD346" s="71">
        <f t="shared" si="285"/>
        <v>2.0326374261850993E-3</v>
      </c>
      <c r="AE346" s="71">
        <f t="shared" si="286"/>
        <v>-1.056662579628798E-2</v>
      </c>
      <c r="AF346" s="71">
        <f t="shared" si="287"/>
        <v>-8.3716033702455044E-3</v>
      </c>
      <c r="AG346" s="71">
        <f t="shared" si="288"/>
        <v>7.7141420691710771E-3</v>
      </c>
      <c r="AH346" s="71">
        <f t="shared" si="289"/>
        <v>-8.264057204444246E-4</v>
      </c>
      <c r="AI346" s="71">
        <f t="shared" si="290"/>
        <v>-2.3795305154928233E-3</v>
      </c>
      <c r="AJ346" s="71">
        <f t="shared" si="291"/>
        <v>-3.8234216264492055E-3</v>
      </c>
      <c r="AK346" s="71">
        <f t="shared" si="292"/>
        <v>-3.7484154121505608E-3</v>
      </c>
      <c r="AL346" s="71">
        <f t="shared" si="293"/>
        <v>7.8179212315383825E-3</v>
      </c>
      <c r="AM346" s="71">
        <f t="shared" si="294"/>
        <v>7.0122624872639384E-3</v>
      </c>
      <c r="AN346" s="71">
        <f t="shared" si="295"/>
        <v>0</v>
      </c>
      <c r="AO346" s="40">
        <f t="shared" si="296"/>
        <v>0.73925027770979646</v>
      </c>
      <c r="AP346" s="40">
        <f t="shared" si="297"/>
        <v>-1.3056652796866903</v>
      </c>
      <c r="AQ346" s="71">
        <f t="shared" si="298"/>
        <v>-1.117387234088403E-3</v>
      </c>
      <c r="AR346" s="71">
        <f t="shared" si="313"/>
        <v>-4.6231879580948968E-3</v>
      </c>
      <c r="AS346" s="71">
        <f t="shared" si="302"/>
        <v>-8.3716033702455044E-3</v>
      </c>
      <c r="AT346" s="28">
        <f t="shared" si="303"/>
        <v>0.25978573983771602</v>
      </c>
      <c r="AU346" s="28">
        <f t="shared" si="304"/>
        <v>0.31227264670881366</v>
      </c>
      <c r="AV346" s="40">
        <f t="shared" si="305"/>
        <v>0.1733132534353283</v>
      </c>
      <c r="AW346" s="71">
        <f t="shared" si="306"/>
        <v>-8.3716033702455044E-3</v>
      </c>
      <c r="AX346" s="28">
        <f t="shared" si="307"/>
        <v>-0.36628169785999498</v>
      </c>
      <c r="AY346" s="71">
        <f t="shared" si="308"/>
        <v>2.0368683932025103E-3</v>
      </c>
      <c r="AZ346" s="71">
        <f t="shared" si="309"/>
        <v>2.1950224260423893E-3</v>
      </c>
      <c r="BA346" s="71">
        <f t="shared" si="300"/>
        <v>0.5198795180722986</v>
      </c>
      <c r="BB346" s="71">
        <f t="shared" si="311"/>
        <v>1.7619066862154916E-4</v>
      </c>
      <c r="BC346" s="71">
        <f t="shared" si="301"/>
        <v>2.5802608029386609E-3</v>
      </c>
      <c r="BD346" s="39">
        <f t="shared" si="310"/>
        <v>0</v>
      </c>
    </row>
    <row r="347" spans="1:62">
      <c r="A347" s="68">
        <v>43018</v>
      </c>
      <c r="B347" s="41">
        <f t="shared" si="312"/>
        <v>2</v>
      </c>
      <c r="C347">
        <v>3373.3445999999999</v>
      </c>
      <c r="D347">
        <v>3373.4724999999999</v>
      </c>
      <c r="E347">
        <v>3378.4821000000002</v>
      </c>
      <c r="F347">
        <v>3383.2568000000001</v>
      </c>
      <c r="G347">
        <v>3363.1161000000002</v>
      </c>
      <c r="H347">
        <v>3383.8809000000001</v>
      </c>
      <c r="I347">
        <v>3358.8422999999998</v>
      </c>
      <c r="J347">
        <v>941</v>
      </c>
      <c r="K347">
        <v>1046</v>
      </c>
      <c r="L347">
        <v>3363.1161000000002</v>
      </c>
      <c r="M347">
        <v>3364.9303</v>
      </c>
      <c r="N347">
        <v>3383.5401000000002</v>
      </c>
      <c r="O347">
        <v>3383.6776</v>
      </c>
      <c r="P347">
        <v>3363.1161000000002</v>
      </c>
      <c r="Q347">
        <v>1500</v>
      </c>
      <c r="R347">
        <v>1300</v>
      </c>
      <c r="S347" s="70">
        <f t="shared" si="149"/>
        <v>3363.0179199999998</v>
      </c>
      <c r="T347" s="70" t="str">
        <f t="shared" si="275"/>
        <v>牛</v>
      </c>
      <c r="U347" s="70">
        <f t="shared" si="276"/>
        <v>3383.8809000000001</v>
      </c>
      <c r="V347" s="70">
        <f t="shared" si="277"/>
        <v>3358.8422999999998</v>
      </c>
      <c r="W347" s="40">
        <f t="shared" si="278"/>
        <v>7.4268850576920536E-3</v>
      </c>
      <c r="X347" s="70">
        <f t="shared" si="279"/>
        <v>941</v>
      </c>
      <c r="Y347" s="70">
        <f t="shared" si="280"/>
        <v>1046</v>
      </c>
      <c r="Z347" s="71">
        <f t="shared" si="281"/>
        <v>7.4224850909095728E-3</v>
      </c>
      <c r="AA347" s="71">
        <f t="shared" si="282"/>
        <v>-4.5330481840810872E-4</v>
      </c>
      <c r="AB347" s="71">
        <f t="shared" si="283"/>
        <v>-1.0071783631845154E-4</v>
      </c>
      <c r="AC347" s="71">
        <f t="shared" si="284"/>
        <v>7.3261672213735867E-3</v>
      </c>
      <c r="AD347" s="71">
        <f t="shared" si="285"/>
        <v>3.1185309825751554E-3</v>
      </c>
      <c r="AE347" s="71">
        <f t="shared" si="286"/>
        <v>-4.3083540751167361E-3</v>
      </c>
      <c r="AF347" s="71">
        <f t="shared" si="287"/>
        <v>3.017813146256744E-3</v>
      </c>
      <c r="AG347" s="71">
        <f t="shared" si="288"/>
        <v>2.5645083278486246E-3</v>
      </c>
      <c r="AH347" s="71">
        <f t="shared" si="289"/>
        <v>3.791417437859364E-5</v>
      </c>
      <c r="AI347" s="71">
        <f t="shared" si="290"/>
        <v>1.5218106802113143E-3</v>
      </c>
      <c r="AJ347" s="71">
        <f t="shared" si="291"/>
        <v>2.9340807675990134E-3</v>
      </c>
      <c r="AK347" s="71">
        <f t="shared" si="292"/>
        <v>-3.0367601967977247E-3</v>
      </c>
      <c r="AL347" s="71">
        <f t="shared" si="293"/>
        <v>7.4268850576920536E-3</v>
      </c>
      <c r="AM347" s="71">
        <f t="shared" si="294"/>
        <v>6.0952104279288089E-3</v>
      </c>
      <c r="AN347" s="71">
        <f t="shared" si="295"/>
        <v>0</v>
      </c>
      <c r="AO347" s="40">
        <f t="shared" si="296"/>
        <v>0.57919771872228965</v>
      </c>
      <c r="AP347" s="40">
        <f t="shared" si="297"/>
        <v>0.64028340242665327</v>
      </c>
      <c r="AQ347" s="71">
        <f t="shared" si="298"/>
        <v>5.3929474801776042E-4</v>
      </c>
      <c r="AR347" s="71">
        <f t="shared" si="313"/>
        <v>6.0545733430546027E-3</v>
      </c>
      <c r="AS347" s="71">
        <f t="shared" si="302"/>
        <v>3.017813146256744E-3</v>
      </c>
      <c r="AT347" s="28">
        <f t="shared" si="303"/>
        <v>0.17068845702237098</v>
      </c>
      <c r="AU347" s="28">
        <f t="shared" si="304"/>
        <v>0.99331274469275976</v>
      </c>
      <c r="AV347" s="40">
        <f t="shared" si="305"/>
        <v>0.98638901536028611</v>
      </c>
      <c r="AW347" s="71">
        <f t="shared" si="306"/>
        <v>3.017813146256744E-3</v>
      </c>
      <c r="AX347" s="28">
        <f t="shared" si="307"/>
        <v>0.8157005583379151</v>
      </c>
      <c r="AY347" s="71">
        <f t="shared" si="308"/>
        <v>1.271593878318958E-3</v>
      </c>
      <c r="AZ347" s="71">
        <f t="shared" si="309"/>
        <v>6.0545733430546027E-3</v>
      </c>
      <c r="BA347" s="71">
        <f t="shared" si="300"/>
        <v>0.1733132534353283</v>
      </c>
      <c r="BB347" s="71">
        <f t="shared" si="311"/>
        <v>-4.6231879580948968E-3</v>
      </c>
      <c r="BC347" s="71">
        <f t="shared" si="301"/>
        <v>-8.3716033702455044E-3</v>
      </c>
      <c r="BD347" s="39">
        <f t="shared" si="310"/>
        <v>1</v>
      </c>
    </row>
    <row r="348" spans="1:62">
      <c r="A348" s="68">
        <v>43019</v>
      </c>
      <c r="B348" s="41">
        <f t="shared" si="312"/>
        <v>3</v>
      </c>
      <c r="C348">
        <v>3381.48</v>
      </c>
      <c r="D348">
        <v>3381.65</v>
      </c>
      <c r="E348">
        <v>3381.39</v>
      </c>
      <c r="F348">
        <v>3380.4</v>
      </c>
      <c r="G348">
        <v>3393.69</v>
      </c>
      <c r="H348">
        <v>3393.69</v>
      </c>
      <c r="I348">
        <v>3379.23</v>
      </c>
      <c r="J348">
        <v>1128</v>
      </c>
      <c r="K348">
        <v>939</v>
      </c>
      <c r="L348">
        <v>3395.45</v>
      </c>
      <c r="M348">
        <v>3392.84</v>
      </c>
      <c r="N348">
        <v>3388.28</v>
      </c>
      <c r="O348">
        <v>3395.52</v>
      </c>
      <c r="P348">
        <v>3384.33</v>
      </c>
      <c r="Q348">
        <v>1301</v>
      </c>
      <c r="R348">
        <v>1450</v>
      </c>
      <c r="S348" s="70">
        <f t="shared" si="149"/>
        <v>3362.9384600000003</v>
      </c>
      <c r="T348" s="70" t="str">
        <f t="shared" si="275"/>
        <v>牛</v>
      </c>
      <c r="U348" s="70">
        <f t="shared" si="276"/>
        <v>3395.52</v>
      </c>
      <c r="V348" s="70">
        <f t="shared" si="277"/>
        <v>3379.23</v>
      </c>
      <c r="W348" s="40">
        <f t="shared" si="278"/>
        <v>4.8090428118364387E-3</v>
      </c>
      <c r="X348" s="70">
        <f t="shared" si="279"/>
        <v>1301</v>
      </c>
      <c r="Y348" s="70">
        <f t="shared" si="280"/>
        <v>939</v>
      </c>
      <c r="Z348" s="71">
        <f t="shared" si="281"/>
        <v>4.8174172255935161E-3</v>
      </c>
      <c r="AA348" s="71">
        <f t="shared" si="282"/>
        <v>-6.090447724406711E-4</v>
      </c>
      <c r="AB348" s="71">
        <f t="shared" si="283"/>
        <v>-2.1344977000604041E-3</v>
      </c>
      <c r="AC348" s="71">
        <f t="shared" si="284"/>
        <v>2.6745451117761521E-3</v>
      </c>
      <c r="AD348" s="71">
        <f t="shared" si="285"/>
        <v>4.1434322226913782E-3</v>
      </c>
      <c r="AE348" s="71">
        <f t="shared" si="286"/>
        <v>-6.6561058914512284E-4</v>
      </c>
      <c r="AF348" s="71">
        <f t="shared" si="287"/>
        <v>2.0089345226310638E-3</v>
      </c>
      <c r="AG348" s="71">
        <f t="shared" si="288"/>
        <v>1.3998897501904927E-3</v>
      </c>
      <c r="AH348" s="71">
        <f t="shared" si="289"/>
        <v>5.0272580901516955E-5</v>
      </c>
      <c r="AI348" s="71">
        <f t="shared" si="290"/>
        <v>-2.6615918982768804E-5</v>
      </c>
      <c r="AJ348" s="71">
        <f t="shared" si="291"/>
        <v>-3.1943779220678926E-4</v>
      </c>
      <c r="AK348" s="71">
        <f t="shared" si="292"/>
        <v>3.604341505415247E-3</v>
      </c>
      <c r="AL348" s="71">
        <f t="shared" si="293"/>
        <v>4.2699520945604563E-3</v>
      </c>
      <c r="AM348" s="71">
        <f t="shared" si="294"/>
        <v>3.3009609831599332E-3</v>
      </c>
      <c r="AN348" s="71">
        <f t="shared" si="295"/>
        <v>5.18475105661758E-4</v>
      </c>
      <c r="AO348" s="40">
        <f t="shared" si="296"/>
        <v>0.15560165975103696</v>
      </c>
      <c r="AP348" s="40">
        <f t="shared" si="297"/>
        <v>0.29807053941909661</v>
      </c>
      <c r="AQ348" s="71">
        <f t="shared" si="298"/>
        <v>-7.6897131048059265E-4</v>
      </c>
      <c r="AR348" s="71">
        <f t="shared" si="313"/>
        <v>-2.1138820884459551E-3</v>
      </c>
      <c r="AS348" s="71">
        <f t="shared" si="302"/>
        <v>2.0089345226310638E-3</v>
      </c>
      <c r="AT348" s="28">
        <f t="shared" si="303"/>
        <v>1</v>
      </c>
      <c r="AU348" s="28">
        <f t="shared" si="304"/>
        <v>0.35299374441467862</v>
      </c>
      <c r="AV348" s="40">
        <f t="shared" si="305"/>
        <v>0.55555555555556801</v>
      </c>
      <c r="AW348" s="71">
        <f t="shared" si="306"/>
        <v>2.0089345226310638E-3</v>
      </c>
      <c r="AX348" s="28">
        <f t="shared" si="307"/>
        <v>-0.44014732965006964</v>
      </c>
      <c r="AY348" s="71">
        <f t="shared" si="308"/>
        <v>4.2699520945604563E-3</v>
      </c>
      <c r="AZ348" s="71">
        <f t="shared" si="309"/>
        <v>1.1664632830994763E-3</v>
      </c>
      <c r="BA348" s="71">
        <f t="shared" si="300"/>
        <v>0.98638901536028611</v>
      </c>
      <c r="BB348" s="71">
        <f t="shared" si="311"/>
        <v>6.0545733430546027E-3</v>
      </c>
      <c r="BC348" s="71">
        <f t="shared" si="301"/>
        <v>3.017813146256744E-3</v>
      </c>
      <c r="BD348" s="39">
        <f t="shared" si="310"/>
        <v>0</v>
      </c>
      <c r="BE348" s="70"/>
    </row>
    <row r="349" spans="1:62">
      <c r="A349" s="68">
        <v>43020</v>
      </c>
      <c r="B349" s="41">
        <f t="shared" si="312"/>
        <v>4</v>
      </c>
      <c r="C349">
        <v>3385.53</v>
      </c>
      <c r="D349">
        <v>3385.15</v>
      </c>
      <c r="E349">
        <v>3385.47</v>
      </c>
      <c r="F349">
        <v>3388.54</v>
      </c>
      <c r="G349">
        <v>3382.4</v>
      </c>
      <c r="H349">
        <v>3389.04</v>
      </c>
      <c r="I349">
        <v>3378.2</v>
      </c>
      <c r="J349">
        <v>940</v>
      </c>
      <c r="K349">
        <v>1117</v>
      </c>
      <c r="L349">
        <v>3383.32</v>
      </c>
      <c r="M349">
        <v>3383.06</v>
      </c>
      <c r="N349">
        <v>3386.1</v>
      </c>
      <c r="O349">
        <v>3390.2</v>
      </c>
      <c r="P349">
        <v>3372.69</v>
      </c>
      <c r="Q349">
        <v>1451</v>
      </c>
      <c r="R349">
        <v>1419</v>
      </c>
      <c r="S349" s="70">
        <f t="shared" si="149"/>
        <v>3363.0834600000003</v>
      </c>
      <c r="T349" s="70" t="str">
        <f t="shared" si="275"/>
        <v>牛</v>
      </c>
      <c r="U349" s="70">
        <f t="shared" si="276"/>
        <v>3390.2</v>
      </c>
      <c r="V349" s="70">
        <f t="shared" si="277"/>
        <v>3372.69</v>
      </c>
      <c r="W349" s="40">
        <f t="shared" si="278"/>
        <v>5.1782711612330173E-3</v>
      </c>
      <c r="X349" s="70">
        <f t="shared" si="279"/>
        <v>1451</v>
      </c>
      <c r="Y349" s="70">
        <f t="shared" si="280"/>
        <v>1419</v>
      </c>
      <c r="Z349" s="71">
        <f t="shared" si="281"/>
        <v>5.1720114723543325E-3</v>
      </c>
      <c r="AA349" s="71">
        <f t="shared" si="282"/>
        <v>-8.1195077838949205E-4</v>
      </c>
      <c r="AB349" s="71">
        <f t="shared" si="283"/>
        <v>-1.210100054695613E-3</v>
      </c>
      <c r="AC349" s="71">
        <f t="shared" si="284"/>
        <v>3.9681711065374728E-3</v>
      </c>
      <c r="AD349" s="71">
        <f t="shared" si="285"/>
        <v>1.3784494776102926E-3</v>
      </c>
      <c r="AE349" s="71">
        <f t="shared" si="286"/>
        <v>-3.7998216836227254E-3</v>
      </c>
      <c r="AF349" s="71">
        <f t="shared" si="287"/>
        <v>1.6834942291468562E-4</v>
      </c>
      <c r="AG349" s="71">
        <f t="shared" si="288"/>
        <v>-6.4360135547479993E-4</v>
      </c>
      <c r="AH349" s="71">
        <f t="shared" si="289"/>
        <v>-1.1224869596529282E-4</v>
      </c>
      <c r="AI349" s="71">
        <f t="shared" si="290"/>
        <v>-1.7722640674036478E-5</v>
      </c>
      <c r="AJ349" s="71">
        <f t="shared" si="291"/>
        <v>8.8868293303657944E-4</v>
      </c>
      <c r="AK349" s="71">
        <f t="shared" si="292"/>
        <v>-9.2495053085706839E-4</v>
      </c>
      <c r="AL349" s="71">
        <f t="shared" si="293"/>
        <v>3.2036721828615977E-3</v>
      </c>
      <c r="AM349" s="71">
        <f t="shared" si="294"/>
        <v>5.1782711612330173E-3</v>
      </c>
      <c r="AN349" s="71">
        <f t="shared" si="295"/>
        <v>2.7195923144050625E-4</v>
      </c>
      <c r="AO349" s="40">
        <f t="shared" si="296"/>
        <v>0.67619926199264613</v>
      </c>
      <c r="AP349" s="40">
        <f t="shared" si="297"/>
        <v>0.92988929889301164</v>
      </c>
      <c r="AQ349" s="71">
        <f t="shared" si="298"/>
        <v>-7.6850546415735532E-5</v>
      </c>
      <c r="AR349" s="71">
        <f t="shared" si="313"/>
        <v>8.2134072233147842E-4</v>
      </c>
      <c r="AS349" s="71">
        <f t="shared" si="302"/>
        <v>1.6834942291468562E-4</v>
      </c>
      <c r="AT349" s="28">
        <f t="shared" si="303"/>
        <v>0.38745387453876534</v>
      </c>
      <c r="AU349" s="28">
        <f t="shared" si="304"/>
        <v>0.76584808680754057</v>
      </c>
      <c r="AV349" s="40">
        <f t="shared" si="305"/>
        <v>0.76584808680754057</v>
      </c>
      <c r="AW349" s="71">
        <f t="shared" si="306"/>
        <v>1.6834942291468562E-4</v>
      </c>
      <c r="AX349" s="28">
        <f t="shared" si="307"/>
        <v>0.15876641918902243</v>
      </c>
      <c r="AY349" s="71">
        <f t="shared" si="308"/>
        <v>1.2424934296739246E-3</v>
      </c>
      <c r="AZ349" s="71">
        <f t="shared" si="309"/>
        <v>3.9681711065374728E-3</v>
      </c>
      <c r="BA349" s="71">
        <f t="shared" si="300"/>
        <v>0.55555555555556801</v>
      </c>
      <c r="BB349" s="71">
        <f t="shared" si="311"/>
        <v>-2.1138820884459551E-3</v>
      </c>
      <c r="BC349" s="71">
        <f t="shared" si="301"/>
        <v>2.0089345226310638E-3</v>
      </c>
      <c r="BD349" s="39">
        <f t="shared" si="310"/>
        <v>1</v>
      </c>
    </row>
    <row r="350" spans="1:62">
      <c r="A350" s="68">
        <v>43021</v>
      </c>
      <c r="B350" s="41">
        <f t="shared" si="312"/>
        <v>5</v>
      </c>
      <c r="C350">
        <v>3384.48</v>
      </c>
      <c r="D350">
        <v>3384.16</v>
      </c>
      <c r="E350">
        <v>3384.54</v>
      </c>
      <c r="F350">
        <v>3386.03</v>
      </c>
      <c r="G350">
        <v>3391.28</v>
      </c>
      <c r="H350">
        <v>3391.6</v>
      </c>
      <c r="I350">
        <v>3383.45</v>
      </c>
      <c r="J350">
        <v>1106</v>
      </c>
      <c r="K350">
        <v>1012</v>
      </c>
      <c r="L350">
        <v>3391.87</v>
      </c>
      <c r="M350">
        <v>3389.96</v>
      </c>
      <c r="N350">
        <v>3390.52</v>
      </c>
      <c r="O350">
        <v>3395.35</v>
      </c>
      <c r="P350">
        <v>3386.17</v>
      </c>
      <c r="Q350">
        <v>1436</v>
      </c>
      <c r="R350">
        <v>1341</v>
      </c>
      <c r="S350" s="70">
        <f t="shared" si="149"/>
        <v>3364.1139600000001</v>
      </c>
      <c r="T350" s="70" t="str">
        <f t="shared" si="275"/>
        <v>牛</v>
      </c>
      <c r="U350" s="70">
        <f t="shared" si="276"/>
        <v>3395.35</v>
      </c>
      <c r="V350" s="70">
        <f t="shared" si="277"/>
        <v>3383.45</v>
      </c>
      <c r="W350" s="40">
        <f t="shared" si="278"/>
        <v>3.5109494966781311E-3</v>
      </c>
      <c r="X350" s="70">
        <f t="shared" si="279"/>
        <v>1436</v>
      </c>
      <c r="Y350" s="70">
        <f t="shared" si="280"/>
        <v>1012</v>
      </c>
      <c r="Z350" s="71">
        <f t="shared" si="281"/>
        <v>3.5160497328984336E-3</v>
      </c>
      <c r="AA350" s="71">
        <f t="shared" si="282"/>
        <v>-4.7854099085020132E-4</v>
      </c>
      <c r="AB350" s="71">
        <f t="shared" si="283"/>
        <v>-1.4235465211270245E-3</v>
      </c>
      <c r="AC350" s="71">
        <f t="shared" si="284"/>
        <v>2.0874029755511745E-3</v>
      </c>
      <c r="AD350" s="71">
        <f t="shared" si="285"/>
        <v>3.2065728237656997E-3</v>
      </c>
      <c r="AE350" s="71">
        <f t="shared" si="286"/>
        <v>-3.0437667291243836E-4</v>
      </c>
      <c r="AF350" s="71">
        <f t="shared" si="287"/>
        <v>1.7830263026387188E-3</v>
      </c>
      <c r="AG350" s="71">
        <f t="shared" si="288"/>
        <v>1.3044853117886114E-3</v>
      </c>
      <c r="AH350" s="71">
        <f t="shared" si="289"/>
        <v>-9.4553706575799159E-5</v>
      </c>
      <c r="AI350" s="71">
        <f t="shared" si="290"/>
        <v>1.7727824707702908E-5</v>
      </c>
      <c r="AJ350" s="71">
        <f t="shared" si="291"/>
        <v>4.5786802680425207E-4</v>
      </c>
      <c r="AK350" s="71">
        <f t="shared" si="292"/>
        <v>2.0071555907869008E-3</v>
      </c>
      <c r="AL350" s="71">
        <f t="shared" si="293"/>
        <v>2.4058874639201868E-3</v>
      </c>
      <c r="AM350" s="71">
        <f t="shared" si="294"/>
        <v>2.7073592962320249E-3</v>
      </c>
      <c r="AN350" s="71">
        <f t="shared" si="295"/>
        <v>1.7396047602884302E-4</v>
      </c>
      <c r="AO350" s="40">
        <f t="shared" si="296"/>
        <v>0.12638036809818265</v>
      </c>
      <c r="AP350" s="40">
        <f t="shared" si="297"/>
        <v>0.32515337423313634</v>
      </c>
      <c r="AQ350" s="71">
        <f t="shared" si="298"/>
        <v>-5.6326981080302013E-4</v>
      </c>
      <c r="AR350" s="71">
        <f t="shared" si="313"/>
        <v>-3.9808976417706594E-4</v>
      </c>
      <c r="AS350" s="71">
        <f t="shared" si="302"/>
        <v>1.7830263026387188E-3</v>
      </c>
      <c r="AT350" s="28">
        <f t="shared" si="303"/>
        <v>0.9607361963190546</v>
      </c>
      <c r="AU350" s="28">
        <f t="shared" si="304"/>
        <v>0.47385620915032534</v>
      </c>
      <c r="AV350" s="40">
        <f t="shared" si="305"/>
        <v>0.59411764705883274</v>
      </c>
      <c r="AW350" s="71">
        <f t="shared" si="306"/>
        <v>1.7830263026387188E-3</v>
      </c>
      <c r="AX350" s="28">
        <f t="shared" si="307"/>
        <v>-0.113445378151252</v>
      </c>
      <c r="AY350" s="71">
        <f t="shared" si="308"/>
        <v>2.3115322636993885E-3</v>
      </c>
      <c r="AZ350" s="71">
        <f t="shared" si="309"/>
        <v>1.2838127751050486E-3</v>
      </c>
      <c r="BA350" s="71">
        <f t="shared" si="300"/>
        <v>0.76584808680754057</v>
      </c>
      <c r="BB350" s="71">
        <f t="shared" si="311"/>
        <v>8.2134072233147842E-4</v>
      </c>
      <c r="BC350" s="71">
        <f t="shared" si="301"/>
        <v>1.6834942291468562E-4</v>
      </c>
      <c r="BD350" s="39">
        <f t="shared" si="310"/>
        <v>0</v>
      </c>
      <c r="BE350" s="70"/>
    </row>
    <row r="351" spans="1:62">
      <c r="A351" s="68">
        <v>43024</v>
      </c>
      <c r="B351" s="41">
        <f t="shared" si="312"/>
        <v>1</v>
      </c>
      <c r="C351">
        <v>3393.2</v>
      </c>
      <c r="D351">
        <v>3389.77</v>
      </c>
      <c r="E351">
        <v>3388.65</v>
      </c>
      <c r="F351">
        <v>3390.95</v>
      </c>
      <c r="G351">
        <v>3387.6</v>
      </c>
      <c r="H351">
        <v>3400.49</v>
      </c>
      <c r="I351">
        <v>3387.34</v>
      </c>
      <c r="J351">
        <v>1046</v>
      </c>
      <c r="K351">
        <v>1128</v>
      </c>
      <c r="L351">
        <v>3384.06</v>
      </c>
      <c r="M351">
        <v>3382.87</v>
      </c>
      <c r="N351">
        <v>3378.47</v>
      </c>
      <c r="O351">
        <v>3387.81</v>
      </c>
      <c r="P351">
        <v>3374.83</v>
      </c>
      <c r="Q351">
        <v>1432</v>
      </c>
      <c r="R351">
        <v>1332</v>
      </c>
      <c r="S351" s="70">
        <f t="shared" si="149"/>
        <v>3365.3779600000003</v>
      </c>
      <c r="T351" s="70" t="str">
        <f t="shared" si="275"/>
        <v>牛</v>
      </c>
      <c r="U351" s="70">
        <f t="shared" si="276"/>
        <v>3400.49</v>
      </c>
      <c r="V351" s="70">
        <f t="shared" si="277"/>
        <v>3374.83</v>
      </c>
      <c r="W351" s="40">
        <f t="shared" si="278"/>
        <v>7.5745861997309812E-3</v>
      </c>
      <c r="X351" s="70">
        <f t="shared" si="279"/>
        <v>1046</v>
      </c>
      <c r="Y351" s="70">
        <f t="shared" si="280"/>
        <v>1332</v>
      </c>
      <c r="Z351" s="71">
        <f t="shared" si="281"/>
        <v>7.5621831899091874E-3</v>
      </c>
      <c r="AA351" s="71">
        <f t="shared" si="282"/>
        <v>7.9012699210073256E-4</v>
      </c>
      <c r="AB351" s="71">
        <f t="shared" si="283"/>
        <v>-6.4965945948879137E-3</v>
      </c>
      <c r="AC351" s="71">
        <f t="shared" si="284"/>
        <v>1.0779916048430486E-3</v>
      </c>
      <c r="AD351" s="71">
        <f t="shared" si="285"/>
        <v>2.146109933781505E-3</v>
      </c>
      <c r="AE351" s="71">
        <f t="shared" si="286"/>
        <v>-5.4284762659494888E-3</v>
      </c>
      <c r="AF351" s="71">
        <f t="shared" si="287"/>
        <v>-4.3504846611065002E-3</v>
      </c>
      <c r="AG351" s="71">
        <f t="shared" si="288"/>
        <v>-3.5603576690057216E-3</v>
      </c>
      <c r="AH351" s="71">
        <f t="shared" si="289"/>
        <v>-1.011356468438477E-3</v>
      </c>
      <c r="AI351" s="71">
        <f t="shared" si="290"/>
        <v>-1.3418169622386592E-3</v>
      </c>
      <c r="AJ351" s="71">
        <f t="shared" si="291"/>
        <v>-6.6331082965341299E-4</v>
      </c>
      <c r="AK351" s="71">
        <f t="shared" si="292"/>
        <v>-1.6517228861356969E-3</v>
      </c>
      <c r="AL351" s="71">
        <f t="shared" si="293"/>
        <v>3.8745862672176857E-3</v>
      </c>
      <c r="AM351" s="71">
        <f t="shared" si="294"/>
        <v>3.8387422484039628E-3</v>
      </c>
      <c r="AN351" s="71">
        <f t="shared" si="295"/>
        <v>-1.0455339820595541E-3</v>
      </c>
      <c r="AO351" s="40">
        <f t="shared" si="296"/>
        <v>0.44562737642584294</v>
      </c>
      <c r="AP351" s="40">
        <f t="shared" si="297"/>
        <v>0.24182509505702846</v>
      </c>
      <c r="AQ351" s="71">
        <f t="shared" si="298"/>
        <v>-3.5171045430258007E-4</v>
      </c>
      <c r="AR351" s="71">
        <f t="shared" si="313"/>
        <v>-1.6532277929112616E-3</v>
      </c>
      <c r="AS351" s="71">
        <f t="shared" si="302"/>
        <v>-4.3504846611065002E-3</v>
      </c>
      <c r="AT351" s="28">
        <f t="shared" si="303"/>
        <v>1.9771863117853287E-2</v>
      </c>
      <c r="AU351" s="28">
        <f t="shared" si="304"/>
        <v>0.28043143297379564</v>
      </c>
      <c r="AV351" s="40">
        <f t="shared" si="305"/>
        <v>0.14185502727980878</v>
      </c>
      <c r="AW351" s="71">
        <f t="shared" si="306"/>
        <v>-4.3504846611065002E-3</v>
      </c>
      <c r="AX351" s="28">
        <f t="shared" si="307"/>
        <v>-0.21784879189400536</v>
      </c>
      <c r="AY351" s="71">
        <f t="shared" si="308"/>
        <v>7.675344730061937E-5</v>
      </c>
      <c r="AZ351" s="71">
        <f t="shared" si="309"/>
        <v>1.0779916048430486E-3</v>
      </c>
      <c r="BA351" s="71">
        <f t="shared" si="300"/>
        <v>0.59411764705883274</v>
      </c>
      <c r="BB351" s="71">
        <f t="shared" si="311"/>
        <v>-3.9808976417706594E-4</v>
      </c>
      <c r="BC351" s="71">
        <f t="shared" si="301"/>
        <v>1.7830263026387188E-3</v>
      </c>
      <c r="BD351" s="39">
        <f t="shared" si="310"/>
        <v>1</v>
      </c>
    </row>
    <row r="352" spans="1:62">
      <c r="A352" s="68">
        <v>43025</v>
      </c>
      <c r="B352" s="41">
        <f t="shared" si="312"/>
        <v>2</v>
      </c>
      <c r="C352">
        <v>3373.23</v>
      </c>
      <c r="D352">
        <v>3372.42</v>
      </c>
      <c r="E352">
        <v>3375.67</v>
      </c>
      <c r="F352">
        <v>3375.34</v>
      </c>
      <c r="G352">
        <v>3380.99</v>
      </c>
      <c r="H352">
        <v>3381.25</v>
      </c>
      <c r="I352">
        <v>3365.71</v>
      </c>
      <c r="J352">
        <v>1124</v>
      </c>
      <c r="K352">
        <v>1026</v>
      </c>
      <c r="L352">
        <v>3381.44</v>
      </c>
      <c r="M352">
        <v>3379.67</v>
      </c>
      <c r="N352">
        <v>3372.04</v>
      </c>
      <c r="O352">
        <v>3382.35</v>
      </c>
      <c r="P352">
        <v>3370</v>
      </c>
      <c r="Q352">
        <v>1335</v>
      </c>
      <c r="R352">
        <v>1448</v>
      </c>
      <c r="S352" s="70">
        <f t="shared" si="149"/>
        <v>3365.4179600000002</v>
      </c>
      <c r="T352" s="70" t="str">
        <f t="shared" si="275"/>
        <v>牛</v>
      </c>
      <c r="U352" s="70">
        <f t="shared" si="276"/>
        <v>3382.35</v>
      </c>
      <c r="V352" s="70">
        <f t="shared" si="277"/>
        <v>3365.71</v>
      </c>
      <c r="W352" s="40">
        <f t="shared" si="278"/>
        <v>4.9317977988832858E-3</v>
      </c>
      <c r="X352" s="70">
        <f t="shared" si="279"/>
        <v>1335</v>
      </c>
      <c r="Y352" s="70">
        <f t="shared" si="280"/>
        <v>1026</v>
      </c>
      <c r="Z352" s="71">
        <f t="shared" si="281"/>
        <v>4.9329574324904835E-3</v>
      </c>
      <c r="AA352" s="71">
        <f t="shared" si="282"/>
        <v>-1.5522019793753788E-3</v>
      </c>
      <c r="AB352" s="71">
        <f t="shared" si="283"/>
        <v>-3.0528317160377926E-3</v>
      </c>
      <c r="AC352" s="71">
        <f t="shared" si="284"/>
        <v>1.8789660828453822E-3</v>
      </c>
      <c r="AD352" s="71">
        <f t="shared" si="285"/>
        <v>2.6999918705324349E-3</v>
      </c>
      <c r="AE352" s="71">
        <f t="shared" si="286"/>
        <v>-2.2318059283507096E-3</v>
      </c>
      <c r="AF352" s="71">
        <f t="shared" si="287"/>
        <v>-3.5283984550538763E-4</v>
      </c>
      <c r="AG352" s="71">
        <f t="shared" si="288"/>
        <v>-1.9050418248806437E-3</v>
      </c>
      <c r="AH352" s="71">
        <f t="shared" si="289"/>
        <v>-2.4015476755925717E-4</v>
      </c>
      <c r="AI352" s="71">
        <f t="shared" si="290"/>
        <v>7.2308082985732139E-4</v>
      </c>
      <c r="AJ352" s="71">
        <f t="shared" si="291"/>
        <v>6.2531768026549434E-4</v>
      </c>
      <c r="AK352" s="71">
        <f t="shared" si="292"/>
        <v>2.2978237055930142E-3</v>
      </c>
      <c r="AL352" s="71">
        <f t="shared" si="293"/>
        <v>4.6065272300446405E-3</v>
      </c>
      <c r="AM352" s="71">
        <f t="shared" si="294"/>
        <v>3.6579898172228753E-3</v>
      </c>
      <c r="AN352" s="71">
        <f t="shared" si="295"/>
        <v>1.3308825397514111E-4</v>
      </c>
      <c r="AO352" s="40">
        <f t="shared" si="296"/>
        <v>0.48391248391248387</v>
      </c>
      <c r="AP352" s="40">
        <f t="shared" si="297"/>
        <v>0.82110682110680777</v>
      </c>
      <c r="AQ352" s="71">
        <f t="shared" si="298"/>
        <v>-5.235826781210042E-4</v>
      </c>
      <c r="AR352" s="71">
        <f t="shared" si="313"/>
        <v>-2.7837518050735674E-3</v>
      </c>
      <c r="AS352" s="71">
        <f t="shared" si="302"/>
        <v>-3.5283984550538763E-4</v>
      </c>
      <c r="AT352" s="28">
        <f t="shared" si="303"/>
        <v>0.98326898326896917</v>
      </c>
      <c r="AU352" s="28">
        <f t="shared" si="304"/>
        <v>0.16518218623481609</v>
      </c>
      <c r="AV352" s="40">
        <f t="shared" si="305"/>
        <v>0.38040865384615241</v>
      </c>
      <c r="AW352" s="71">
        <f t="shared" si="306"/>
        <v>-3.5283984550538763E-4</v>
      </c>
      <c r="AX352" s="28">
        <f t="shared" si="307"/>
        <v>-0.56490384615385592</v>
      </c>
      <c r="AY352" s="71">
        <f t="shared" si="308"/>
        <v>4.5296296339437242E-3</v>
      </c>
      <c r="AZ352" s="71">
        <f t="shared" si="309"/>
        <v>6.0515810118498049E-4</v>
      </c>
      <c r="BA352" s="71">
        <f t="shared" si="300"/>
        <v>0.14185502727980878</v>
      </c>
      <c r="BB352" s="71">
        <f t="shared" si="311"/>
        <v>-1.6532277929112616E-3</v>
      </c>
      <c r="BC352" s="71">
        <f t="shared" si="301"/>
        <v>-4.3504846611065002E-3</v>
      </c>
      <c r="BD352" s="39">
        <f t="shared" si="310"/>
        <v>1</v>
      </c>
      <c r="BE352" s="70" t="s">
        <v>499</v>
      </c>
    </row>
    <row r="353" spans="1:58">
      <c r="A353" s="68">
        <v>43026</v>
      </c>
      <c r="B353" s="41">
        <f t="shared" si="312"/>
        <v>3</v>
      </c>
      <c r="C353">
        <v>3373.53</v>
      </c>
      <c r="D353">
        <v>3376.54</v>
      </c>
      <c r="E353">
        <v>3377.28</v>
      </c>
      <c r="F353">
        <v>3376.41</v>
      </c>
      <c r="G353">
        <v>3381.31</v>
      </c>
      <c r="H353">
        <v>3381.94</v>
      </c>
      <c r="I353">
        <v>3373.53</v>
      </c>
      <c r="J353">
        <v>1045</v>
      </c>
      <c r="K353">
        <v>930</v>
      </c>
      <c r="L353">
        <v>3381.22</v>
      </c>
      <c r="M353">
        <v>3380.75</v>
      </c>
      <c r="N353">
        <v>3381.79</v>
      </c>
      <c r="O353">
        <v>3382.61</v>
      </c>
      <c r="P353">
        <v>3372</v>
      </c>
      <c r="Q353">
        <v>1458</v>
      </c>
      <c r="R353">
        <v>1431</v>
      </c>
      <c r="S353" s="70">
        <f t="shared" si="149"/>
        <v>3365.0459599999995</v>
      </c>
      <c r="T353" s="70" t="str">
        <f t="shared" si="275"/>
        <v>牛</v>
      </c>
      <c r="U353" s="70">
        <f t="shared" si="276"/>
        <v>3382.61</v>
      </c>
      <c r="V353" s="70">
        <f t="shared" si="277"/>
        <v>3372</v>
      </c>
      <c r="W353" s="40">
        <f t="shared" si="278"/>
        <v>3.1415607196260973E-3</v>
      </c>
      <c r="X353" s="70">
        <f t="shared" si="279"/>
        <v>1458</v>
      </c>
      <c r="Y353" s="70">
        <f t="shared" si="280"/>
        <v>1431</v>
      </c>
      <c r="Z353" s="71">
        <f t="shared" si="281"/>
        <v>3.1450735579645435E-3</v>
      </c>
      <c r="AA353" s="71">
        <f t="shared" si="282"/>
        <v>4.4177142160939988E-4</v>
      </c>
      <c r="AB353" s="71">
        <f t="shared" si="283"/>
        <v>-2.4244574656049036E-4</v>
      </c>
      <c r="AC353" s="71">
        <f t="shared" si="284"/>
        <v>2.8991149730655088E-3</v>
      </c>
      <c r="AD353" s="71">
        <f t="shared" si="285"/>
        <v>2.6879269721703349E-3</v>
      </c>
      <c r="AE353" s="71">
        <f t="shared" si="286"/>
        <v>-4.5363374745580097E-4</v>
      </c>
      <c r="AF353" s="71">
        <f t="shared" si="287"/>
        <v>2.4454812256098956E-3</v>
      </c>
      <c r="AG353" s="71">
        <f t="shared" si="288"/>
        <v>2.8872526472191198E-3</v>
      </c>
      <c r="AH353" s="71">
        <f t="shared" si="289"/>
        <v>8.918426622267306E-4</v>
      </c>
      <c r="AI353" s="71">
        <f t="shared" si="290"/>
        <v>1.1109779080466897E-3</v>
      </c>
      <c r="AJ353" s="71">
        <f t="shared" si="291"/>
        <v>8.5334097036865572E-4</v>
      </c>
      <c r="AK353" s="71">
        <f t="shared" si="292"/>
        <v>2.3035344849712935E-3</v>
      </c>
      <c r="AL353" s="71">
        <f t="shared" si="293"/>
        <v>2.4898354502831204E-3</v>
      </c>
      <c r="AM353" s="71">
        <f t="shared" si="294"/>
        <v>3.1415607196260973E-3</v>
      </c>
      <c r="AN353" s="71">
        <f t="shared" si="295"/>
        <v>-2.6617257152433851E-5</v>
      </c>
      <c r="AO353" s="40">
        <f t="shared" si="296"/>
        <v>0</v>
      </c>
      <c r="AP353" s="40">
        <f t="shared" si="297"/>
        <v>-0.17717003567185044</v>
      </c>
      <c r="AQ353" s="71">
        <f t="shared" si="298"/>
        <v>-1.3901274355159726E-4</v>
      </c>
      <c r="AR353" s="71">
        <f t="shared" si="313"/>
        <v>1.6856399779090252E-4</v>
      </c>
      <c r="AS353" s="71">
        <f t="shared" si="302"/>
        <v>2.4454812256098956E-3</v>
      </c>
      <c r="AT353" s="28">
        <f t="shared" si="303"/>
        <v>0.92508917954814274</v>
      </c>
      <c r="AU353" s="28">
        <f t="shared" si="304"/>
        <v>0.92271442035813822</v>
      </c>
      <c r="AV353" s="40">
        <f t="shared" si="305"/>
        <v>0.92271442035813822</v>
      </c>
      <c r="AW353" s="71">
        <f t="shared" si="306"/>
        <v>2.4454812256098956E-3</v>
      </c>
      <c r="AX353" s="28">
        <f t="shared" si="307"/>
        <v>5.3722902921786699E-2</v>
      </c>
      <c r="AY353" s="71">
        <f t="shared" si="308"/>
        <v>2.3035344849712935E-3</v>
      </c>
      <c r="AZ353" s="71">
        <f t="shared" si="309"/>
        <v>2.8991149730655088E-3</v>
      </c>
      <c r="BA353" s="71">
        <f t="shared" si="300"/>
        <v>0.38040865384615241</v>
      </c>
      <c r="BB353" s="71">
        <f t="shared" si="311"/>
        <v>-2.7837518050735674E-3</v>
      </c>
      <c r="BC353" s="71">
        <f t="shared" si="301"/>
        <v>-3.5283984550538763E-4</v>
      </c>
      <c r="BD353" s="39">
        <f t="shared" si="310"/>
        <v>1</v>
      </c>
      <c r="BE353" t="s">
        <v>502</v>
      </c>
    </row>
    <row r="354" spans="1:58">
      <c r="A354" s="68">
        <v>43027</v>
      </c>
      <c r="B354" s="41">
        <f t="shared" si="312"/>
        <v>4</v>
      </c>
      <c r="C354">
        <v>3374.64</v>
      </c>
      <c r="D354">
        <v>3373.69</v>
      </c>
      <c r="E354" s="39">
        <v>3378.58</v>
      </c>
      <c r="F354">
        <v>3374.44</v>
      </c>
      <c r="G354">
        <v>3370.19</v>
      </c>
      <c r="H354">
        <v>3378.58</v>
      </c>
      <c r="I354">
        <v>3362.53</v>
      </c>
      <c r="J354">
        <v>935</v>
      </c>
      <c r="K354">
        <v>1026</v>
      </c>
      <c r="L354">
        <v>3369.65</v>
      </c>
      <c r="M354">
        <v>3366.1</v>
      </c>
      <c r="N354">
        <v>3370.17</v>
      </c>
      <c r="O354">
        <v>3372.62</v>
      </c>
      <c r="P354">
        <v>3359.76</v>
      </c>
      <c r="Q354">
        <v>1354</v>
      </c>
      <c r="R354">
        <v>1421</v>
      </c>
      <c r="S354" s="70">
        <f t="shared" si="149"/>
        <v>3364.8585849999995</v>
      </c>
      <c r="T354" s="70" t="str">
        <f t="shared" si="275"/>
        <v>牛</v>
      </c>
      <c r="U354" s="70">
        <f t="shared" si="276"/>
        <v>3378.58</v>
      </c>
      <c r="V354" s="70">
        <f t="shared" si="277"/>
        <v>3359.76</v>
      </c>
      <c r="W354" s="40">
        <f t="shared" si="278"/>
        <v>5.5859600247538119E-3</v>
      </c>
      <c r="X354" s="70">
        <f t="shared" si="279"/>
        <v>935</v>
      </c>
      <c r="Y354" s="70">
        <f t="shared" si="280"/>
        <v>1421</v>
      </c>
      <c r="Z354" s="71">
        <f t="shared" si="281"/>
        <v>5.5768911646871099E-3</v>
      </c>
      <c r="AA354" s="71">
        <f t="shared" si="282"/>
        <v>-2.1165031441416219E-3</v>
      </c>
      <c r="AB354" s="71">
        <f t="shared" si="283"/>
        <v>-2.4923146814797795E-3</v>
      </c>
      <c r="AC354" s="71">
        <f t="shared" si="284"/>
        <v>3.0936453432739886E-3</v>
      </c>
      <c r="AD354" s="71">
        <f t="shared" si="285"/>
        <v>1.1668509087634025E-3</v>
      </c>
      <c r="AE354" s="71">
        <f t="shared" si="286"/>
        <v>-4.4191091159905089E-3</v>
      </c>
      <c r="AF354" s="71">
        <f t="shared" si="287"/>
        <v>-1.3254637727164844E-3</v>
      </c>
      <c r="AG354" s="71">
        <f t="shared" si="288"/>
        <v>-3.4419669168581279E-3</v>
      </c>
      <c r="AH354" s="71">
        <f t="shared" si="289"/>
        <v>-2.8155114117872279E-4</v>
      </c>
      <c r="AI354" s="71">
        <f t="shared" si="290"/>
        <v>1.1668509087634025E-3</v>
      </c>
      <c r="AJ354" s="71">
        <f t="shared" si="291"/>
        <v>-5.9267337195107435E-5</v>
      </c>
      <c r="AK354" s="71">
        <f t="shared" si="292"/>
        <v>-1.3195293715866174E-3</v>
      </c>
      <c r="AL354" s="71">
        <f t="shared" si="293"/>
        <v>4.7618360560534156E-3</v>
      </c>
      <c r="AM354" s="71">
        <f t="shared" si="294"/>
        <v>3.8203475267379354E-3</v>
      </c>
      <c r="AN354" s="71">
        <f t="shared" si="295"/>
        <v>-1.6024119301213388E-4</v>
      </c>
      <c r="AO354" s="40">
        <f t="shared" si="296"/>
        <v>0.75451713395637876</v>
      </c>
      <c r="AP354" s="40">
        <f t="shared" si="297"/>
        <v>1.2000000000000057</v>
      </c>
      <c r="AQ354" s="71">
        <f t="shared" si="298"/>
        <v>-1.0540772233810388E-3</v>
      </c>
      <c r="AR354" s="71">
        <f t="shared" si="313"/>
        <v>1.5430679188231314E-4</v>
      </c>
      <c r="AS354" s="71">
        <f t="shared" si="302"/>
        <v>-1.3254637727164844E-3</v>
      </c>
      <c r="AT354" s="28">
        <f t="shared" si="303"/>
        <v>0.47725856697819219</v>
      </c>
      <c r="AU354" s="28">
        <f t="shared" si="304"/>
        <v>0.80948678071540592</v>
      </c>
      <c r="AV354" s="40">
        <f t="shared" si="305"/>
        <v>0.55313496280552688</v>
      </c>
      <c r="AW354" s="71">
        <f t="shared" si="306"/>
        <v>-1.3254637727164844E-3</v>
      </c>
      <c r="AX354" s="28">
        <f t="shared" si="307"/>
        <v>2.7630180658872999E-2</v>
      </c>
      <c r="AY354" s="71">
        <f t="shared" si="308"/>
        <v>2.2754557757035132E-3</v>
      </c>
      <c r="AZ354" s="71">
        <f t="shared" si="309"/>
        <v>3.0936453432739886E-3</v>
      </c>
      <c r="BA354" s="71">
        <f t="shared" si="300"/>
        <v>0.92271442035813822</v>
      </c>
      <c r="BB354" s="71">
        <f t="shared" si="311"/>
        <v>1.6856399779090252E-4</v>
      </c>
      <c r="BC354" s="71">
        <f t="shared" si="301"/>
        <v>2.4454812256098956E-3</v>
      </c>
      <c r="BD354" s="39">
        <f t="shared" si="310"/>
        <v>0</v>
      </c>
      <c r="BE354" s="70"/>
      <c r="BF354" s="70"/>
    </row>
    <row r="355" spans="1:58">
      <c r="A355" s="68">
        <v>43028</v>
      </c>
      <c r="B355" s="41">
        <f t="shared" si="312"/>
        <v>5</v>
      </c>
      <c r="C355">
        <v>3363.51</v>
      </c>
      <c r="D355">
        <v>3363.71</v>
      </c>
      <c r="E355" s="39">
        <v>3366.95</v>
      </c>
      <c r="F355">
        <v>3364.45</v>
      </c>
      <c r="G355">
        <v>3370.8</v>
      </c>
      <c r="H355">
        <v>3371.16</v>
      </c>
      <c r="I355">
        <v>3360.56</v>
      </c>
      <c r="J355">
        <v>1108</v>
      </c>
      <c r="K355">
        <v>945</v>
      </c>
      <c r="L355">
        <v>3373.09</v>
      </c>
      <c r="M355">
        <v>3373.78</v>
      </c>
      <c r="N355">
        <v>3378.64</v>
      </c>
      <c r="O355">
        <v>3379.49</v>
      </c>
      <c r="P355">
        <v>3369.33</v>
      </c>
      <c r="Q355">
        <v>1459</v>
      </c>
      <c r="R355">
        <v>1346</v>
      </c>
      <c r="S355" s="70">
        <f t="shared" si="149"/>
        <v>3364.7955849999998</v>
      </c>
      <c r="T355" s="70" t="str">
        <f t="shared" si="275"/>
        <v>牛</v>
      </c>
      <c r="U355" s="70">
        <f t="shared" si="276"/>
        <v>3379.49</v>
      </c>
      <c r="V355" s="70">
        <f t="shared" si="277"/>
        <v>3360.56</v>
      </c>
      <c r="W355" s="40">
        <f t="shared" si="278"/>
        <v>5.6171837818540828E-3</v>
      </c>
      <c r="X355" s="70">
        <f t="shared" si="279"/>
        <v>1459</v>
      </c>
      <c r="Y355" s="70">
        <f t="shared" si="280"/>
        <v>945</v>
      </c>
      <c r="Z355" s="71">
        <f t="shared" si="281"/>
        <v>5.6280492699590113E-3</v>
      </c>
      <c r="AA355" s="71">
        <f t="shared" si="282"/>
        <v>-1.9781166232087973E-3</v>
      </c>
      <c r="AB355" s="71">
        <f t="shared" si="283"/>
        <v>-2.5154887653304714E-4</v>
      </c>
      <c r="AC355" s="71">
        <f t="shared" si="284"/>
        <v>5.3656349053209052E-3</v>
      </c>
      <c r="AD355" s="71">
        <f t="shared" si="285"/>
        <v>4.7397389636799209E-3</v>
      </c>
      <c r="AE355" s="71">
        <f t="shared" si="286"/>
        <v>-8.7744481817403634E-4</v>
      </c>
      <c r="AF355" s="71">
        <f t="shared" si="287"/>
        <v>4.4881900871470625E-3</v>
      </c>
      <c r="AG355" s="71">
        <f t="shared" si="288"/>
        <v>2.5100734639381867E-3</v>
      </c>
      <c r="AH355" s="71">
        <f t="shared" si="289"/>
        <v>5.9459925514110799E-5</v>
      </c>
      <c r="AI355" s="71">
        <f t="shared" si="290"/>
        <v>1.0222184812171394E-3</v>
      </c>
      <c r="AJ355" s="71">
        <f t="shared" si="291"/>
        <v>2.7943091401132843E-4</v>
      </c>
      <c r="AK355" s="71">
        <f t="shared" si="292"/>
        <v>2.1650333434535306E-3</v>
      </c>
      <c r="AL355" s="71">
        <f t="shared" si="293"/>
        <v>3.1492720317608338E-3</v>
      </c>
      <c r="AM355" s="71">
        <f t="shared" si="294"/>
        <v>3.0108989943325899E-3</v>
      </c>
      <c r="AN355" s="71">
        <f t="shared" si="295"/>
        <v>6.7913328598672828E-4</v>
      </c>
      <c r="AO355" s="40">
        <f t="shared" si="296"/>
        <v>0.27830188679248097</v>
      </c>
      <c r="AP355" s="40">
        <f t="shared" si="297"/>
        <v>0.9066037735849255</v>
      </c>
      <c r="AQ355" s="71">
        <f t="shared" si="298"/>
        <v>2.0453929078384679E-4</v>
      </c>
      <c r="AR355" s="71">
        <f t="shared" si="313"/>
        <v>1.6440234577067248E-3</v>
      </c>
      <c r="AS355" s="71">
        <f t="shared" si="302"/>
        <v>4.4881900871470625E-3</v>
      </c>
      <c r="AT355" s="28">
        <f t="shared" si="303"/>
        <v>0.96603773584908725</v>
      </c>
      <c r="AU355" s="28">
        <f t="shared" si="304"/>
        <v>0.91633858267717305</v>
      </c>
      <c r="AV355" s="40">
        <f t="shared" si="305"/>
        <v>0.95509772847332719</v>
      </c>
      <c r="AW355" s="71">
        <f t="shared" si="306"/>
        <v>4.4881900871470625E-3</v>
      </c>
      <c r="AX355" s="28">
        <f t="shared" si="307"/>
        <v>0.29318541996829239</v>
      </c>
      <c r="AY355" s="71">
        <f t="shared" si="308"/>
        <v>3.0424781616275646E-3</v>
      </c>
      <c r="AZ355" s="71">
        <f t="shared" si="309"/>
        <v>2.7593501177997325E-3</v>
      </c>
      <c r="BA355" s="71">
        <f t="shared" si="300"/>
        <v>0.55313496280552688</v>
      </c>
      <c r="BB355" s="71">
        <f t="shared" si="311"/>
        <v>1.5430679188231314E-4</v>
      </c>
      <c r="BC355" s="71">
        <f t="shared" si="301"/>
        <v>-1.3254637727164844E-3</v>
      </c>
      <c r="BD355" s="39">
        <f t="shared" si="310"/>
        <v>0</v>
      </c>
      <c r="BE355" s="70"/>
    </row>
    <row r="356" spans="1:58">
      <c r="A356" s="68">
        <v>43031</v>
      </c>
      <c r="B356" s="41">
        <f t="shared" si="312"/>
        <v>1</v>
      </c>
      <c r="C356">
        <v>3382.28</v>
      </c>
      <c r="D356">
        <v>3381.4</v>
      </c>
      <c r="E356" s="39">
        <v>3382.93</v>
      </c>
      <c r="F356">
        <v>3381.99</v>
      </c>
      <c r="G356">
        <v>3379</v>
      </c>
      <c r="H356">
        <v>3384.93</v>
      </c>
      <c r="I356">
        <v>3374.77</v>
      </c>
      <c r="J356">
        <v>937</v>
      </c>
      <c r="K356">
        <v>1014</v>
      </c>
      <c r="L356">
        <v>3379.25</v>
      </c>
      <c r="M356">
        <v>3379.49</v>
      </c>
      <c r="N356">
        <v>3380.69</v>
      </c>
      <c r="O356">
        <v>3384.13</v>
      </c>
      <c r="P356">
        <v>3376.25</v>
      </c>
      <c r="Q356">
        <v>1438</v>
      </c>
      <c r="R356">
        <v>1412</v>
      </c>
      <c r="S356" s="70">
        <f t="shared" si="149"/>
        <v>3366.0441549999996</v>
      </c>
      <c r="T356" s="70" t="str">
        <f t="shared" si="275"/>
        <v>牛</v>
      </c>
      <c r="U356" s="70">
        <f t="shared" si="276"/>
        <v>3384.93</v>
      </c>
      <c r="V356" s="70">
        <f t="shared" si="277"/>
        <v>3374.77</v>
      </c>
      <c r="W356" s="40">
        <f t="shared" si="278"/>
        <v>3.0060528280183639E-3</v>
      </c>
      <c r="X356" s="70">
        <f t="shared" si="279"/>
        <v>937</v>
      </c>
      <c r="Y356" s="70">
        <f t="shared" si="280"/>
        <v>1014</v>
      </c>
      <c r="Z356" s="71">
        <f t="shared" si="281"/>
        <v>3.0038908665160347E-3</v>
      </c>
      <c r="AA356" s="71">
        <f t="shared" si="282"/>
        <v>1.076776637410047E-3</v>
      </c>
      <c r="AB356" s="71">
        <f t="shared" si="283"/>
        <v>-1.2533960095562531E-3</v>
      </c>
      <c r="AC356" s="71">
        <f t="shared" si="284"/>
        <v>1.7526568184622151E-3</v>
      </c>
      <c r="AD356" s="71">
        <f t="shared" si="285"/>
        <v>7.8318838500808399E-4</v>
      </c>
      <c r="AE356" s="71">
        <f t="shared" si="286"/>
        <v>-2.2228644430102897E-3</v>
      </c>
      <c r="AF356" s="71">
        <f t="shared" si="287"/>
        <v>-4.7020762454817104E-4</v>
      </c>
      <c r="AG356" s="71">
        <f t="shared" si="288"/>
        <v>6.065690128619519E-4</v>
      </c>
      <c r="AH356" s="71">
        <f t="shared" si="289"/>
        <v>-2.6021337643575092E-4</v>
      </c>
      <c r="AI356" s="71">
        <f t="shared" si="290"/>
        <v>1.9215959356766354E-4</v>
      </c>
      <c r="AJ356" s="71">
        <f t="shared" si="291"/>
        <v>-8.5744655425694889E-5</v>
      </c>
      <c r="AK356" s="71">
        <f t="shared" si="292"/>
        <v>-9.7023056501190129E-4</v>
      </c>
      <c r="AL356" s="71">
        <f t="shared" si="293"/>
        <v>3.0060528280183639E-3</v>
      </c>
      <c r="AM356" s="71">
        <f t="shared" si="294"/>
        <v>2.3312309570601951E-3</v>
      </c>
      <c r="AN356" s="71">
        <f t="shared" si="295"/>
        <v>7.3983649647208139E-5</v>
      </c>
      <c r="AO356" s="40">
        <f t="shared" si="296"/>
        <v>0.7391732283464888</v>
      </c>
      <c r="AP356" s="40">
        <f t="shared" si="297"/>
        <v>0.38090551181101834</v>
      </c>
      <c r="AQ356" s="71">
        <f t="shared" si="298"/>
        <v>7.1019154487636759E-5</v>
      </c>
      <c r="AR356" s="71">
        <f t="shared" si="313"/>
        <v>4.2603929081654605E-4</v>
      </c>
      <c r="AS356" s="71">
        <f t="shared" si="302"/>
        <v>-4.7020762454817104E-4</v>
      </c>
      <c r="AT356" s="28">
        <f t="shared" si="303"/>
        <v>0.41633858267717311</v>
      </c>
      <c r="AU356" s="28">
        <f t="shared" si="304"/>
        <v>0.56345177664974533</v>
      </c>
      <c r="AV356" s="40">
        <f t="shared" si="305"/>
        <v>0.58267716535434622</v>
      </c>
      <c r="AW356" s="71">
        <f t="shared" si="306"/>
        <v>-4.7020762454817104E-4</v>
      </c>
      <c r="AX356" s="28">
        <f t="shared" si="307"/>
        <v>0.14173228346457434</v>
      </c>
      <c r="AY356" s="71">
        <f t="shared" si="308"/>
        <v>1.2526338779984354E-3</v>
      </c>
      <c r="AZ356" s="71">
        <f t="shared" si="309"/>
        <v>1.3142045479283028E-3</v>
      </c>
      <c r="BA356" s="71">
        <f t="shared" si="300"/>
        <v>0.95509772847332719</v>
      </c>
      <c r="BB356" s="71">
        <f t="shared" si="311"/>
        <v>1.6440234577067248E-3</v>
      </c>
      <c r="BC356" s="71">
        <f t="shared" si="301"/>
        <v>4.4881900871470625E-3</v>
      </c>
      <c r="BD356" s="39">
        <f t="shared" si="310"/>
        <v>0</v>
      </c>
    </row>
    <row r="357" spans="1:58">
      <c r="A357" s="68">
        <v>43032</v>
      </c>
      <c r="B357" s="41">
        <f t="shared" si="312"/>
        <v>2</v>
      </c>
      <c r="C357">
        <v>3376.59</v>
      </c>
      <c r="D357">
        <v>3374.82</v>
      </c>
      <c r="E357" s="39">
        <v>3378.06</v>
      </c>
      <c r="F357">
        <v>3380.09</v>
      </c>
      <c r="G357">
        <v>3383.7</v>
      </c>
      <c r="H357">
        <v>3387.22</v>
      </c>
      <c r="I357">
        <v>3374.19</v>
      </c>
      <c r="J357">
        <v>1026</v>
      </c>
      <c r="K357">
        <v>932</v>
      </c>
      <c r="L357">
        <v>3382.65</v>
      </c>
      <c r="M357">
        <v>3381.78</v>
      </c>
      <c r="N357">
        <v>3388.24</v>
      </c>
      <c r="O357">
        <v>3388.64</v>
      </c>
      <c r="P357">
        <v>3379.32</v>
      </c>
      <c r="Q357">
        <v>1459</v>
      </c>
      <c r="R357">
        <v>1339</v>
      </c>
      <c r="S357" s="70">
        <f t="shared" si="149"/>
        <v>3366.9176949999992</v>
      </c>
      <c r="T357" s="70" t="str">
        <f t="shared" si="275"/>
        <v>牛</v>
      </c>
      <c r="U357" s="70">
        <f t="shared" si="276"/>
        <v>3388.64</v>
      </c>
      <c r="V357" s="70">
        <f t="shared" si="277"/>
        <v>3374.19</v>
      </c>
      <c r="W357" s="40">
        <f t="shared" si="278"/>
        <v>4.273365437269909E-3</v>
      </c>
      <c r="X357" s="70">
        <f t="shared" si="279"/>
        <v>1459</v>
      </c>
      <c r="Y357" s="70">
        <f t="shared" si="280"/>
        <v>932</v>
      </c>
      <c r="Z357" s="71">
        <f t="shared" si="281"/>
        <v>4.2794653777923344E-3</v>
      </c>
      <c r="AA357" s="71">
        <f t="shared" si="282"/>
        <v>-1.2135061750104346E-3</v>
      </c>
      <c r="AB357" s="71">
        <f t="shared" si="283"/>
        <v>-1.1804842360044615E-4</v>
      </c>
      <c r="AC357" s="71">
        <f t="shared" si="284"/>
        <v>4.1553170136694852E-3</v>
      </c>
      <c r="AD357" s="71">
        <f t="shared" si="285"/>
        <v>3.5623364595480538E-3</v>
      </c>
      <c r="AE357" s="71">
        <f t="shared" si="286"/>
        <v>-7.1102897772182835E-4</v>
      </c>
      <c r="AF357" s="71">
        <f t="shared" si="287"/>
        <v>3.4442880359475672E-3</v>
      </c>
      <c r="AG357" s="71">
        <f t="shared" si="288"/>
        <v>2.230781860937192E-3</v>
      </c>
      <c r="AH357" s="71">
        <f t="shared" si="289"/>
        <v>-5.2433492871910292E-4</v>
      </c>
      <c r="AI357" s="71">
        <f t="shared" si="290"/>
        <v>4.3525571960271564E-4</v>
      </c>
      <c r="AJ357" s="71">
        <f t="shared" si="291"/>
        <v>1.036011861758086E-3</v>
      </c>
      <c r="AK357" s="71">
        <f t="shared" si="292"/>
        <v>2.1034608342375954E-3</v>
      </c>
      <c r="AL357" s="71">
        <f t="shared" si="293"/>
        <v>3.8542304431028042E-3</v>
      </c>
      <c r="AM357" s="71">
        <f t="shared" si="294"/>
        <v>2.7541551342807513E-3</v>
      </c>
      <c r="AN357" s="71">
        <f t="shared" si="295"/>
        <v>-3.1035935428344488E-4</v>
      </c>
      <c r="AO357" s="40">
        <f t="shared" si="296"/>
        <v>0.18419033000768517</v>
      </c>
      <c r="AP357" s="40">
        <f t="shared" si="297"/>
        <v>0.49884881043746176</v>
      </c>
      <c r="AQ357" s="71">
        <f t="shared" si="298"/>
        <v>-2.5722788314669933E-4</v>
      </c>
      <c r="AR357" s="71">
        <f t="shared" si="313"/>
        <v>1.6511865559935481E-3</v>
      </c>
      <c r="AS357" s="71">
        <f t="shared" si="302"/>
        <v>3.4442880359475672E-3</v>
      </c>
      <c r="AT357" s="28">
        <f t="shared" si="303"/>
        <v>0.72985418265540669</v>
      </c>
      <c r="AU357" s="28">
        <f t="shared" si="304"/>
        <v>0.9570815450643666</v>
      </c>
      <c r="AV357" s="40">
        <f t="shared" si="305"/>
        <v>0.97231833910033938</v>
      </c>
      <c r="AW357" s="71">
        <f t="shared" si="306"/>
        <v>3.4442880359475672E-3</v>
      </c>
      <c r="AX357" s="28">
        <f t="shared" si="307"/>
        <v>0.3868512110726478</v>
      </c>
      <c r="AY357" s="71">
        <f t="shared" si="308"/>
        <v>2.8144898119593299E-3</v>
      </c>
      <c r="AZ357" s="71">
        <f t="shared" si="309"/>
        <v>2.6361067106802256E-3</v>
      </c>
      <c r="BA357" s="71">
        <f t="shared" si="300"/>
        <v>0.58267716535434622</v>
      </c>
      <c r="BB357" s="71">
        <f t="shared" si="311"/>
        <v>4.2603929081654605E-4</v>
      </c>
      <c r="BC357" s="71">
        <f t="shared" si="301"/>
        <v>-4.7020762454817104E-4</v>
      </c>
      <c r="BD357" s="39">
        <f t="shared" si="310"/>
        <v>0</v>
      </c>
    </row>
    <row r="358" spans="1:58">
      <c r="A358" s="68">
        <v>43033</v>
      </c>
      <c r="B358" s="41">
        <f t="shared" si="312"/>
        <v>3</v>
      </c>
      <c r="C358">
        <v>3384.85</v>
      </c>
      <c r="D358">
        <v>3383.49</v>
      </c>
      <c r="E358" s="39">
        <v>3385.5</v>
      </c>
      <c r="F358">
        <v>3384.06</v>
      </c>
      <c r="G358">
        <v>3392.58</v>
      </c>
      <c r="H358">
        <v>3396.4</v>
      </c>
      <c r="I358">
        <v>3382.13</v>
      </c>
      <c r="J358">
        <v>1059</v>
      </c>
      <c r="K358">
        <v>942</v>
      </c>
      <c r="L358">
        <v>3393.29</v>
      </c>
      <c r="M358">
        <v>3393.73</v>
      </c>
      <c r="N358">
        <v>3396.89</v>
      </c>
      <c r="O358">
        <v>3398.3</v>
      </c>
      <c r="P358">
        <v>3385.9</v>
      </c>
      <c r="Q358">
        <v>1459</v>
      </c>
      <c r="R358">
        <v>1323</v>
      </c>
      <c r="S358" s="70">
        <f t="shared" si="149"/>
        <v>3368.4969649999998</v>
      </c>
      <c r="T358" s="70" t="str">
        <f t="shared" si="275"/>
        <v>牛</v>
      </c>
      <c r="U358" s="70">
        <f t="shared" si="276"/>
        <v>3398.3</v>
      </c>
      <c r="V358" s="70">
        <f t="shared" si="277"/>
        <v>3382.13</v>
      </c>
      <c r="W358" s="40">
        <f t="shared" si="278"/>
        <v>4.7696180491832024E-3</v>
      </c>
      <c r="X358" s="70">
        <f t="shared" si="279"/>
        <v>1459</v>
      </c>
      <c r="Y358" s="70">
        <f t="shared" si="280"/>
        <v>942</v>
      </c>
      <c r="Z358" s="71">
        <f t="shared" si="281"/>
        <v>4.7771688553407306E-3</v>
      </c>
      <c r="AA358" s="71">
        <f t="shared" si="282"/>
        <v>-1.0010202974053261E-3</v>
      </c>
      <c r="AB358" s="71">
        <f t="shared" si="283"/>
        <v>-4.149994393789463E-4</v>
      </c>
      <c r="AC358" s="71">
        <f t="shared" si="284"/>
        <v>4.3546186098042707E-3</v>
      </c>
      <c r="AD358" s="71">
        <f t="shared" si="285"/>
        <v>3.9657143442849456E-3</v>
      </c>
      <c r="AE358" s="71">
        <f t="shared" si="286"/>
        <v>-8.0390370489807699E-4</v>
      </c>
      <c r="AF358" s="71">
        <f t="shared" si="287"/>
        <v>3.5507149049060454E-3</v>
      </c>
      <c r="AG358" s="71">
        <f t="shared" si="288"/>
        <v>2.5496946075007983E-3</v>
      </c>
      <c r="AH358" s="71">
        <f t="shared" si="289"/>
        <v>-4.0187106980548121E-4</v>
      </c>
      <c r="AI358" s="71">
        <f t="shared" si="290"/>
        <v>1.9201370741462001E-4</v>
      </c>
      <c r="AJ358" s="71">
        <f t="shared" si="291"/>
        <v>-2.3342015290113294E-4</v>
      </c>
      <c r="AK358" s="71">
        <f t="shared" si="292"/>
        <v>2.2811016423253325E-3</v>
      </c>
      <c r="AL358" s="71">
        <f t="shared" si="293"/>
        <v>4.2103586118210218E-3</v>
      </c>
      <c r="AM358" s="71">
        <f t="shared" si="294"/>
        <v>3.6555566783195909E-3</v>
      </c>
      <c r="AN358" s="71">
        <f t="shared" si="295"/>
        <v>2.0925835672966594E-4</v>
      </c>
      <c r="AO358" s="40">
        <f t="shared" si="296"/>
        <v>0.19060967063768769</v>
      </c>
      <c r="AP358" s="40">
        <f t="shared" si="297"/>
        <v>0.42817098808687321</v>
      </c>
      <c r="AQ358" s="71">
        <f t="shared" si="298"/>
        <v>1.2965926153651238E-4</v>
      </c>
      <c r="AR358" s="71">
        <f t="shared" si="313"/>
        <v>1.0603549058508929E-3</v>
      </c>
      <c r="AS358" s="71">
        <f t="shared" si="302"/>
        <v>3.5507149049060454E-3</v>
      </c>
      <c r="AT358" s="28">
        <f t="shared" si="303"/>
        <v>0.73230553608968685</v>
      </c>
      <c r="AU358" s="28">
        <f t="shared" si="304"/>
        <v>0.88629032258062102</v>
      </c>
      <c r="AV358" s="40">
        <f t="shared" si="305"/>
        <v>0.91280148423003693</v>
      </c>
      <c r="AW358" s="71">
        <f t="shared" si="306"/>
        <v>3.5507149049060454E-3</v>
      </c>
      <c r="AX358" s="28">
        <f t="shared" si="307"/>
        <v>0.22263450834878742</v>
      </c>
      <c r="AY358" s="71">
        <f t="shared" si="308"/>
        <v>3.0850053472233213E-3</v>
      </c>
      <c r="AZ358" s="71">
        <f t="shared" si="309"/>
        <v>3.2405572389407979E-3</v>
      </c>
      <c r="BA358" s="71">
        <f t="shared" si="300"/>
        <v>0.97231833910033938</v>
      </c>
      <c r="BB358" s="71">
        <f t="shared" si="311"/>
        <v>1.6511865559935481E-3</v>
      </c>
      <c r="BC358" s="71">
        <f t="shared" si="301"/>
        <v>3.4442880359475672E-3</v>
      </c>
      <c r="BD358" s="39">
        <f t="shared" si="310"/>
        <v>0</v>
      </c>
    </row>
    <row r="359" spans="1:58">
      <c r="A359" s="68">
        <v>43034</v>
      </c>
      <c r="B359" s="41">
        <f t="shared" si="312"/>
        <v>4</v>
      </c>
      <c r="C359">
        <v>3397.51</v>
      </c>
      <c r="D359">
        <v>3392.43</v>
      </c>
      <c r="E359" s="39">
        <v>3392.26</v>
      </c>
      <c r="F359">
        <v>3393.2</v>
      </c>
      <c r="G359">
        <v>3411.21</v>
      </c>
      <c r="H359">
        <v>3411.56</v>
      </c>
      <c r="I359">
        <v>3391.59</v>
      </c>
      <c r="J359">
        <v>1127</v>
      </c>
      <c r="K359">
        <v>932</v>
      </c>
      <c r="L359">
        <v>3413.4</v>
      </c>
      <c r="M359">
        <v>3412.31</v>
      </c>
      <c r="N359">
        <v>3407.56</v>
      </c>
      <c r="O359">
        <v>3414.14</v>
      </c>
      <c r="P359">
        <v>3401.56</v>
      </c>
      <c r="Q359">
        <v>1301</v>
      </c>
      <c r="R359">
        <v>1443</v>
      </c>
      <c r="S359" s="70">
        <f t="shared" si="149"/>
        <v>3370.0231549999999</v>
      </c>
      <c r="T359" s="70" t="str">
        <f t="shared" si="275"/>
        <v>牛</v>
      </c>
      <c r="U359" s="70">
        <f t="shared" si="276"/>
        <v>3414.14</v>
      </c>
      <c r="V359" s="70">
        <f t="shared" si="277"/>
        <v>3391.59</v>
      </c>
      <c r="W359" s="40">
        <f t="shared" si="278"/>
        <v>6.6267931646987995E-3</v>
      </c>
      <c r="X359" s="70">
        <f t="shared" si="279"/>
        <v>1301</v>
      </c>
      <c r="Y359" s="70">
        <f t="shared" si="280"/>
        <v>932</v>
      </c>
      <c r="Z359" s="71">
        <f t="shared" si="281"/>
        <v>6.6372137241685015E-3</v>
      </c>
      <c r="AA359" s="71">
        <f t="shared" si="282"/>
        <v>1.8250323846742906E-4</v>
      </c>
      <c r="AB359" s="71">
        <f t="shared" si="283"/>
        <v>-1.9291384964638127E-3</v>
      </c>
      <c r="AC359" s="71">
        <f t="shared" si="284"/>
        <v>4.6976546682349655E-3</v>
      </c>
      <c r="AD359" s="71">
        <f t="shared" si="285"/>
        <v>4.8828207676378469E-3</v>
      </c>
      <c r="AE359" s="71">
        <f t="shared" si="286"/>
        <v>-1.7439723970610406E-3</v>
      </c>
      <c r="AF359" s="71">
        <f t="shared" si="287"/>
        <v>2.9536822711738776E-3</v>
      </c>
      <c r="AG359" s="71">
        <f t="shared" si="288"/>
        <v>3.1361855096413383E-3</v>
      </c>
      <c r="AH359" s="71">
        <f t="shared" si="289"/>
        <v>-1.4963316164346625E-3</v>
      </c>
      <c r="AI359" s="71">
        <f t="shared" si="290"/>
        <v>-1.5464444440023983E-3</v>
      </c>
      <c r="AJ359" s="71">
        <f t="shared" si="291"/>
        <v>-1.2693814280792428E-3</v>
      </c>
      <c r="AK359" s="71">
        <f t="shared" si="292"/>
        <v>4.024256685214723E-3</v>
      </c>
      <c r="AL359" s="71">
        <f t="shared" si="293"/>
        <v>5.8708267076703893E-3</v>
      </c>
      <c r="AM359" s="71">
        <f t="shared" si="294"/>
        <v>3.6914812229617419E-3</v>
      </c>
      <c r="AN359" s="71">
        <f t="shared" si="295"/>
        <v>6.4179493778310042E-4</v>
      </c>
      <c r="AO359" s="40">
        <f t="shared" si="296"/>
        <v>0.29644466700050737</v>
      </c>
      <c r="AP359" s="40">
        <f t="shared" si="297"/>
        <v>0.26539809714570756</v>
      </c>
      <c r="AQ359" s="71">
        <f t="shared" si="298"/>
        <v>-3.1938069717739803E-4</v>
      </c>
      <c r="AR359" s="71">
        <f t="shared" si="313"/>
        <v>-1.7123693518238596E-3</v>
      </c>
      <c r="AS359" s="71">
        <f t="shared" si="302"/>
        <v>2.9536822711738776E-3</v>
      </c>
      <c r="AT359" s="28">
        <f t="shared" si="303"/>
        <v>0.9824737105658532</v>
      </c>
      <c r="AU359" s="28">
        <f t="shared" si="304"/>
        <v>0.47694753577106797</v>
      </c>
      <c r="AV359" s="40">
        <f t="shared" si="305"/>
        <v>0.70820399113082011</v>
      </c>
      <c r="AW359" s="71">
        <f t="shared" si="306"/>
        <v>2.9536822711738776E-3</v>
      </c>
      <c r="AX359" s="28">
        <f t="shared" si="307"/>
        <v>-0.2589800443459076</v>
      </c>
      <c r="AY359" s="71">
        <f t="shared" si="308"/>
        <v>5.7682290822757025E-3</v>
      </c>
      <c r="AZ359" s="71">
        <f t="shared" si="309"/>
        <v>1.7623427264979777E-3</v>
      </c>
      <c r="BA359" s="71">
        <f t="shared" si="300"/>
        <v>0.91280148423003693</v>
      </c>
      <c r="BB359" s="71">
        <f t="shared" si="311"/>
        <v>1.0603549058508929E-3</v>
      </c>
      <c r="BC359" s="71">
        <f t="shared" si="301"/>
        <v>3.5507149049060454E-3</v>
      </c>
      <c r="BD359" s="39">
        <f t="shared" si="310"/>
        <v>0</v>
      </c>
      <c r="BE359" t="s">
        <v>520</v>
      </c>
    </row>
    <row r="360" spans="1:58">
      <c r="A360" s="68">
        <v>43035</v>
      </c>
      <c r="B360" s="41">
        <f t="shared" si="312"/>
        <v>5</v>
      </c>
      <c r="C360" s="39">
        <v>3404.49</v>
      </c>
      <c r="D360" s="39">
        <v>3405.14</v>
      </c>
      <c r="E360" s="39">
        <v>3408.48</v>
      </c>
      <c r="F360" s="39">
        <v>3410.6</v>
      </c>
      <c r="G360" s="39">
        <v>3416.77</v>
      </c>
      <c r="H360" s="39">
        <v>3420.62</v>
      </c>
      <c r="I360" s="39">
        <v>3402.51</v>
      </c>
      <c r="J360" s="39">
        <v>1039</v>
      </c>
      <c r="K360" s="39">
        <v>930</v>
      </c>
      <c r="L360" s="39">
        <v>3417.94</v>
      </c>
      <c r="M360" s="39">
        <v>3415.62</v>
      </c>
      <c r="N360" s="39">
        <v>3416.81</v>
      </c>
      <c r="O360" s="39">
        <v>3420.77</v>
      </c>
      <c r="P360" s="39">
        <v>3407.53</v>
      </c>
      <c r="Q360" s="39">
        <v>1426</v>
      </c>
      <c r="R360" s="39">
        <v>1441</v>
      </c>
      <c r="S360" s="70">
        <f t="shared" si="149"/>
        <v>3372.4915599999999</v>
      </c>
      <c r="T360" s="70" t="str">
        <f t="shared" si="275"/>
        <v>牛</v>
      </c>
      <c r="U360" s="70">
        <f t="shared" si="276"/>
        <v>3420.77</v>
      </c>
      <c r="V360" s="70">
        <f t="shared" si="277"/>
        <v>3402.51</v>
      </c>
      <c r="W360" s="40">
        <f t="shared" si="278"/>
        <v>5.3522773771473636E-3</v>
      </c>
      <c r="X360" s="70">
        <f t="shared" si="279"/>
        <v>1426</v>
      </c>
      <c r="Y360" s="70">
        <f t="shared" si="280"/>
        <v>930</v>
      </c>
      <c r="Z360" s="71">
        <f t="shared" si="281"/>
        <v>5.3635052533565278E-3</v>
      </c>
      <c r="AA360" s="71">
        <f t="shared" si="282"/>
        <v>-9.0134400300774693E-4</v>
      </c>
      <c r="AB360" s="71">
        <f t="shared" si="283"/>
        <v>-1.1583046758505138E-3</v>
      </c>
      <c r="AC360" s="71">
        <f t="shared" si="284"/>
        <v>4.193972701296793E-3</v>
      </c>
      <c r="AD360" s="71">
        <f t="shared" si="285"/>
        <v>4.7705232840543569E-3</v>
      </c>
      <c r="AE360" s="71">
        <f t="shared" si="286"/>
        <v>-5.8175409309292885E-4</v>
      </c>
      <c r="AF360" s="71">
        <f t="shared" si="287"/>
        <v>3.6122186082038839E-3</v>
      </c>
      <c r="AG360" s="71">
        <f t="shared" si="288"/>
        <v>2.7108746051960697E-3</v>
      </c>
      <c r="AH360" s="71">
        <f t="shared" si="289"/>
        <v>1.9090611442156913E-4</v>
      </c>
      <c r="AI360" s="71">
        <f t="shared" si="290"/>
        <v>1.171295472068172E-3</v>
      </c>
      <c r="AJ360" s="71">
        <f t="shared" si="291"/>
        <v>1.79308024898885E-3</v>
      </c>
      <c r="AK360" s="71">
        <f t="shared" si="292"/>
        <v>3.6005117137209173E-3</v>
      </c>
      <c r="AL360" s="71">
        <f t="shared" si="293"/>
        <v>5.3084266392053646E-3</v>
      </c>
      <c r="AM360" s="71">
        <f t="shared" si="294"/>
        <v>3.8779832733637489E-3</v>
      </c>
      <c r="AN360" s="71">
        <f t="shared" si="295"/>
        <v>3.4237005269525342E-4</v>
      </c>
      <c r="AO360" s="40">
        <f t="shared" si="296"/>
        <v>0.10933186085033679</v>
      </c>
      <c r="AP360" s="40">
        <f t="shared" si="297"/>
        <v>0.27885146327994581</v>
      </c>
      <c r="AQ360" s="71">
        <f t="shared" si="298"/>
        <v>-6.7900189334260642E-4</v>
      </c>
      <c r="AR360" s="71">
        <f t="shared" si="313"/>
        <v>-3.3066315821243775E-4</v>
      </c>
      <c r="AS360" s="71">
        <f t="shared" si="302"/>
        <v>3.6122186082038839E-3</v>
      </c>
      <c r="AT360" s="28">
        <f t="shared" si="303"/>
        <v>0.78741027056874768</v>
      </c>
      <c r="AU360" s="28">
        <f t="shared" si="304"/>
        <v>0.70090634441086841</v>
      </c>
      <c r="AV360" s="40">
        <f t="shared" si="305"/>
        <v>0.78313253012047712</v>
      </c>
      <c r="AW360" s="71">
        <f t="shared" si="306"/>
        <v>3.6122186082038839E-3</v>
      </c>
      <c r="AX360" s="28">
        <f t="shared" si="307"/>
        <v>-6.1883899233303605E-2</v>
      </c>
      <c r="AY360" s="71">
        <f t="shared" si="308"/>
        <v>4.182265806813819E-3</v>
      </c>
      <c r="AZ360" s="71">
        <f t="shared" si="309"/>
        <v>2.71967859751321E-3</v>
      </c>
      <c r="BA360" s="71">
        <f t="shared" si="300"/>
        <v>0.70820399113082011</v>
      </c>
      <c r="BB360" s="71">
        <f t="shared" si="311"/>
        <v>-1.7123693518238596E-3</v>
      </c>
      <c r="BC360" s="71">
        <f t="shared" si="301"/>
        <v>2.9536822711738776E-3</v>
      </c>
      <c r="BD360" s="39">
        <f t="shared" si="310"/>
        <v>1</v>
      </c>
      <c r="BE360" s="70"/>
      <c r="BF360" s="70"/>
    </row>
    <row r="361" spans="1:58">
      <c r="A361" s="68">
        <v>43038</v>
      </c>
      <c r="B361" s="41">
        <f t="shared" si="312"/>
        <v>1</v>
      </c>
      <c r="C361" s="39">
        <v>3413.86</v>
      </c>
      <c r="D361" s="39">
        <v>3410.93</v>
      </c>
      <c r="E361" s="39">
        <v>3418.07</v>
      </c>
      <c r="F361" s="39">
        <v>3411.32</v>
      </c>
      <c r="G361" s="39">
        <v>3391.62</v>
      </c>
      <c r="H361" s="39">
        <v>3419.59</v>
      </c>
      <c r="I361" s="39">
        <v>3357.52</v>
      </c>
      <c r="J361" s="39">
        <v>937</v>
      </c>
      <c r="K361" s="39">
        <v>1007</v>
      </c>
      <c r="L361" s="39">
        <v>3390.88</v>
      </c>
      <c r="M361" s="39">
        <v>3393.59</v>
      </c>
      <c r="N361" s="39">
        <v>3390.33</v>
      </c>
      <c r="O361" s="39">
        <v>3394.21</v>
      </c>
      <c r="P361" s="39">
        <v>3376.73</v>
      </c>
      <c r="Q361" s="39">
        <v>1312</v>
      </c>
      <c r="R361" s="39">
        <v>1401</v>
      </c>
      <c r="S361" s="70">
        <f t="shared" si="149"/>
        <v>3375.6884749999999</v>
      </c>
      <c r="T361" s="70" t="str">
        <f t="shared" si="275"/>
        <v>牛</v>
      </c>
      <c r="U361" s="70">
        <f t="shared" si="276"/>
        <v>3419.59</v>
      </c>
      <c r="V361" s="70">
        <f t="shared" si="277"/>
        <v>3357.52</v>
      </c>
      <c r="W361" s="40">
        <f t="shared" si="278"/>
        <v>1.831805463641311E-2</v>
      </c>
      <c r="X361" s="70">
        <f t="shared" si="279"/>
        <v>937</v>
      </c>
      <c r="Y361" s="70">
        <f t="shared" si="280"/>
        <v>1007</v>
      </c>
      <c r="Z361" s="71">
        <f t="shared" si="281"/>
        <v>1.8181764922990444E-2</v>
      </c>
      <c r="AA361" s="71">
        <f t="shared" si="282"/>
        <v>-8.6375134017827753E-4</v>
      </c>
      <c r="AB361" s="71">
        <f t="shared" si="283"/>
        <v>-8.5933990596597318E-3</v>
      </c>
      <c r="AC361" s="71">
        <f t="shared" si="284"/>
        <v>9.7246555767534371E-3</v>
      </c>
      <c r="AD361" s="71">
        <f t="shared" si="285"/>
        <v>1.6770449313184095E-3</v>
      </c>
      <c r="AE361" s="71">
        <f t="shared" si="286"/>
        <v>-1.6641009705094745E-2</v>
      </c>
      <c r="AF361" s="71">
        <f t="shared" si="287"/>
        <v>-6.9163541283413761E-3</v>
      </c>
      <c r="AG361" s="71">
        <f t="shared" si="288"/>
        <v>-7.7801054685196595E-3</v>
      </c>
      <c r="AH361" s="71">
        <f t="shared" si="289"/>
        <v>-8.5863453088309079E-4</v>
      </c>
      <c r="AI361" s="71">
        <f t="shared" si="290"/>
        <v>1.2324483807331786E-3</v>
      </c>
      <c r="AJ361" s="71">
        <f t="shared" si="291"/>
        <v>-7.4430274872183341E-4</v>
      </c>
      <c r="AK361" s="71">
        <f t="shared" si="292"/>
        <v>-6.5359325635826531E-3</v>
      </c>
      <c r="AL361" s="71">
        <f t="shared" si="293"/>
        <v>1.831805463641311E-2</v>
      </c>
      <c r="AM361" s="71">
        <f t="shared" si="294"/>
        <v>5.1632532066528706E-3</v>
      </c>
      <c r="AN361" s="71">
        <f t="shared" si="295"/>
        <v>-2.1820862600393861E-4</v>
      </c>
      <c r="AO361" s="40">
        <f t="shared" si="296"/>
        <v>0.90768487191880132</v>
      </c>
      <c r="AP361" s="40">
        <f t="shared" si="297"/>
        <v>0.95521185758014837</v>
      </c>
      <c r="AQ361" s="71">
        <f t="shared" si="298"/>
        <v>7.988833745686927E-4</v>
      </c>
      <c r="AR361" s="71">
        <f t="shared" si="313"/>
        <v>-1.6221293875468481E-4</v>
      </c>
      <c r="AS361" s="71">
        <f t="shared" si="302"/>
        <v>-6.9163541283413761E-3</v>
      </c>
      <c r="AT361" s="28">
        <f t="shared" si="303"/>
        <v>0.54937973256000994</v>
      </c>
      <c r="AU361" s="28">
        <f t="shared" si="304"/>
        <v>0.77803203661326625</v>
      </c>
      <c r="AV361" s="40">
        <f t="shared" si="305"/>
        <v>0.52859674560979308</v>
      </c>
      <c r="AW361" s="71">
        <f t="shared" si="306"/>
        <v>-6.9163541283413761E-3</v>
      </c>
      <c r="AX361" s="28">
        <f t="shared" si="307"/>
        <v>-8.8609634283902117E-3</v>
      </c>
      <c r="AY361" s="71">
        <f t="shared" si="308"/>
        <v>1.0105077141512106E-2</v>
      </c>
      <c r="AZ361" s="71">
        <f t="shared" si="309"/>
        <v>4.01947620099202E-3</v>
      </c>
      <c r="BA361" s="71">
        <f t="shared" si="300"/>
        <v>0.78313253012047712</v>
      </c>
      <c r="BB361" s="71">
        <f t="shared" si="311"/>
        <v>-3.3066315821243775E-4</v>
      </c>
      <c r="BC361" s="71">
        <f t="shared" si="301"/>
        <v>3.6122186082038839E-3</v>
      </c>
      <c r="BD361" s="39">
        <f t="shared" si="310"/>
        <v>1</v>
      </c>
      <c r="BE361" s="70"/>
    </row>
    <row r="362" spans="1:58">
      <c r="A362" s="68">
        <v>43039</v>
      </c>
      <c r="B362" s="41">
        <f t="shared" si="312"/>
        <v>2</v>
      </c>
      <c r="C362" s="39">
        <v>3380.99</v>
      </c>
      <c r="D362" s="39">
        <v>3379.72</v>
      </c>
      <c r="E362" s="39">
        <v>3383.49</v>
      </c>
      <c r="F362" s="39">
        <v>3382.23</v>
      </c>
      <c r="G362" s="39">
        <v>3381.8</v>
      </c>
      <c r="H362" s="39">
        <v>3386.35</v>
      </c>
      <c r="I362" s="39">
        <v>3376.19</v>
      </c>
      <c r="J362" s="39">
        <v>1019</v>
      </c>
      <c r="K362" s="39">
        <v>1043</v>
      </c>
      <c r="L362" s="39">
        <v>3383.09</v>
      </c>
      <c r="M362" s="39">
        <v>3381.37</v>
      </c>
      <c r="N362" s="39">
        <v>3393.34</v>
      </c>
      <c r="O362" s="39">
        <v>3397.09</v>
      </c>
      <c r="P362" s="39">
        <v>3376.62</v>
      </c>
      <c r="Q362" s="39">
        <v>1438</v>
      </c>
      <c r="R362" s="39">
        <v>1325</v>
      </c>
      <c r="S362" s="70">
        <f t="shared" si="149"/>
        <v>3378.1645199999994</v>
      </c>
      <c r="T362" s="70" t="str">
        <f t="shared" si="275"/>
        <v>牛</v>
      </c>
      <c r="U362" s="70">
        <f t="shared" si="276"/>
        <v>3397.09</v>
      </c>
      <c r="V362" s="70">
        <f t="shared" si="277"/>
        <v>3376.19</v>
      </c>
      <c r="W362" s="40">
        <f t="shared" si="278"/>
        <v>6.1713280218261618E-3</v>
      </c>
      <c r="X362" s="70">
        <f t="shared" si="279"/>
        <v>1438</v>
      </c>
      <c r="Y362" s="70">
        <f t="shared" si="280"/>
        <v>1043</v>
      </c>
      <c r="Z362" s="71">
        <f t="shared" si="281"/>
        <v>6.1816213594243375E-3</v>
      </c>
      <c r="AA362" s="71">
        <f t="shared" si="282"/>
        <v>-2.7586957708184098E-3</v>
      </c>
      <c r="AB362" s="71">
        <f t="shared" si="283"/>
        <v>-1.1044957038720536E-3</v>
      </c>
      <c r="AC362" s="71">
        <f t="shared" si="284"/>
        <v>5.0668323179539568E-3</v>
      </c>
      <c r="AD362" s="71">
        <f t="shared" si="285"/>
        <v>4.7506167761975776E-3</v>
      </c>
      <c r="AE362" s="71">
        <f t="shared" si="286"/>
        <v>-1.4207112456284675E-3</v>
      </c>
      <c r="AF362" s="71">
        <f t="shared" si="287"/>
        <v>3.6461210723256064E-3</v>
      </c>
      <c r="AG362" s="71">
        <f t="shared" si="288"/>
        <v>8.8742530150702395E-4</v>
      </c>
      <c r="AH362" s="71">
        <f t="shared" si="289"/>
        <v>-3.757001897547092E-4</v>
      </c>
      <c r="AI362" s="71">
        <f t="shared" si="290"/>
        <v>7.3915514978925177E-4</v>
      </c>
      <c r="AJ362" s="71">
        <f t="shared" si="291"/>
        <v>3.6668924384957732E-4</v>
      </c>
      <c r="AK362" s="71">
        <f t="shared" si="292"/>
        <v>2.3954610563807762E-4</v>
      </c>
      <c r="AL362" s="71">
        <f t="shared" si="293"/>
        <v>3.0047904025273641E-3</v>
      </c>
      <c r="AM362" s="71">
        <f t="shared" si="294"/>
        <v>6.0439736314076243E-3</v>
      </c>
      <c r="AN362" s="71">
        <f t="shared" si="295"/>
        <v>3.8138092877673831E-4</v>
      </c>
      <c r="AO362" s="40">
        <f t="shared" si="296"/>
        <v>0.47244094488186966</v>
      </c>
      <c r="AP362" s="40">
        <f t="shared" si="297"/>
        <v>1.3917322834645742</v>
      </c>
      <c r="AQ362" s="71">
        <f t="shared" si="298"/>
        <v>-5.0854023442166755E-4</v>
      </c>
      <c r="AR362" s="71">
        <f t="shared" si="313"/>
        <v>3.0251940379109866E-3</v>
      </c>
      <c r="AS362" s="71">
        <f t="shared" si="302"/>
        <v>3.6461210723256064E-3</v>
      </c>
      <c r="AT362" s="28">
        <f t="shared" si="303"/>
        <v>0.55216535433072911</v>
      </c>
      <c r="AU362" s="28">
        <f t="shared" si="304"/>
        <v>0.81680508060576684</v>
      </c>
      <c r="AV362" s="40">
        <f t="shared" si="305"/>
        <v>0.82057416267942662</v>
      </c>
      <c r="AW362" s="71">
        <f t="shared" si="306"/>
        <v>3.6461210723256064E-3</v>
      </c>
      <c r="AX362" s="28">
        <f t="shared" si="307"/>
        <v>0.49043062200956722</v>
      </c>
      <c r="AY362" s="71">
        <f t="shared" si="308"/>
        <v>1.660257351266486E-3</v>
      </c>
      <c r="AZ362" s="71">
        <f t="shared" si="309"/>
        <v>4.9394779275355981E-3</v>
      </c>
      <c r="BA362" s="71">
        <f t="shared" si="300"/>
        <v>0.52859674560979308</v>
      </c>
      <c r="BB362" s="71">
        <f t="shared" si="311"/>
        <v>-1.6221293875468481E-4</v>
      </c>
      <c r="BC362" s="71">
        <f t="shared" si="301"/>
        <v>-6.9163541283413761E-3</v>
      </c>
      <c r="BD362" s="39">
        <f t="shared" si="310"/>
        <v>1</v>
      </c>
      <c r="BE362" s="70"/>
    </row>
    <row r="363" spans="1:58">
      <c r="A363" s="68">
        <v>43040</v>
      </c>
      <c r="B363" s="41">
        <f t="shared" si="312"/>
        <v>3</v>
      </c>
      <c r="C363" s="39">
        <v>3393.96</v>
      </c>
      <c r="D363" s="39">
        <v>3393.08</v>
      </c>
      <c r="E363" s="39">
        <v>3396.58</v>
      </c>
      <c r="F363" s="39">
        <v>3396.74</v>
      </c>
      <c r="G363" s="39">
        <v>3399.96</v>
      </c>
      <c r="H363" s="39">
        <v>3410.23</v>
      </c>
      <c r="I363" s="39">
        <v>3390.15</v>
      </c>
      <c r="J363" s="39">
        <v>1017</v>
      </c>
      <c r="K363" s="39">
        <v>933</v>
      </c>
      <c r="L363" s="39">
        <v>3397.94</v>
      </c>
      <c r="M363" s="39">
        <v>3394.49</v>
      </c>
      <c r="N363" s="39">
        <v>3395.91</v>
      </c>
      <c r="O363" s="39">
        <v>3406.35</v>
      </c>
      <c r="P363" s="39">
        <v>3388.87</v>
      </c>
      <c r="Q363" s="39">
        <v>1413</v>
      </c>
      <c r="R363" s="39">
        <v>1337</v>
      </c>
      <c r="S363" s="70">
        <f t="shared" si="149"/>
        <v>3380.6401499999993</v>
      </c>
      <c r="T363" s="70" t="str">
        <f t="shared" si="275"/>
        <v>牛</v>
      </c>
      <c r="U363" s="70">
        <f t="shared" si="276"/>
        <v>3410.23</v>
      </c>
      <c r="V363" s="70">
        <f t="shared" si="277"/>
        <v>3388.87</v>
      </c>
      <c r="W363" s="40">
        <f t="shared" si="278"/>
        <v>6.2832052100961541E-3</v>
      </c>
      <c r="X363" s="70">
        <f t="shared" si="279"/>
        <v>1017</v>
      </c>
      <c r="Y363" s="70">
        <f t="shared" si="280"/>
        <v>1337</v>
      </c>
      <c r="Z363" s="71">
        <f t="shared" si="281"/>
        <v>6.2935332178340724E-3</v>
      </c>
      <c r="AA363" s="71">
        <f t="shared" si="282"/>
        <v>1.8269414987531144E-4</v>
      </c>
      <c r="AB363" s="71">
        <f t="shared" si="283"/>
        <v>-4.2079713700789601E-3</v>
      </c>
      <c r="AC363" s="71">
        <f t="shared" si="284"/>
        <v>2.0752338400172382E-3</v>
      </c>
      <c r="AD363" s="71">
        <f t="shared" si="285"/>
        <v>4.7823564624626044E-3</v>
      </c>
      <c r="AE363" s="71">
        <f t="shared" si="286"/>
        <v>-1.5008487476334794E-3</v>
      </c>
      <c r="AF363" s="71">
        <f t="shared" si="287"/>
        <v>5.7438509238364496E-4</v>
      </c>
      <c r="AG363" s="71">
        <f t="shared" si="288"/>
        <v>7.5707924225887379E-4</v>
      </c>
      <c r="AH363" s="71">
        <f t="shared" si="289"/>
        <v>-2.5931776000478178E-4</v>
      </c>
      <c r="AI363" s="71">
        <f t="shared" si="290"/>
        <v>7.7166179125935078E-4</v>
      </c>
      <c r="AJ363" s="71">
        <f t="shared" si="291"/>
        <v>8.1876688862839294E-4</v>
      </c>
      <c r="AK363" s="71">
        <f t="shared" si="292"/>
        <v>1.76628560827392E-3</v>
      </c>
      <c r="AL363" s="71">
        <f t="shared" si="293"/>
        <v>5.905569500152287E-3</v>
      </c>
      <c r="AM363" s="71">
        <f t="shared" si="294"/>
        <v>5.144804305529267E-3</v>
      </c>
      <c r="AN363" s="71">
        <f t="shared" si="295"/>
        <v>-5.9430119873913202E-4</v>
      </c>
      <c r="AO363" s="40">
        <f t="shared" si="296"/>
        <v>0.18974103585657168</v>
      </c>
      <c r="AP363" s="40">
        <f t="shared" si="297"/>
        <v>0.15886454183267262</v>
      </c>
      <c r="AQ363" s="71">
        <f t="shared" si="298"/>
        <v>-1.0158368350291858E-3</v>
      </c>
      <c r="AR363" s="71">
        <f t="shared" si="313"/>
        <v>-5.9759931715124741E-4</v>
      </c>
      <c r="AS363" s="71">
        <f t="shared" si="302"/>
        <v>5.7438509238364496E-4</v>
      </c>
      <c r="AT363" s="28">
        <f t="shared" si="303"/>
        <v>0.4885458167330668</v>
      </c>
      <c r="AU363" s="28">
        <f t="shared" si="304"/>
        <v>0.40274599542333844</v>
      </c>
      <c r="AV363" s="40">
        <f t="shared" si="305"/>
        <v>0.32958801498126972</v>
      </c>
      <c r="AW363" s="71">
        <f t="shared" si="306"/>
        <v>5.7438509238364496E-4</v>
      </c>
      <c r="AX363" s="28">
        <f t="shared" si="307"/>
        <v>-9.5037453183529394E-2</v>
      </c>
      <c r="AY363" s="71">
        <f t="shared" si="308"/>
        <v>2.8894986459635694E-3</v>
      </c>
      <c r="AZ363" s="71">
        <f t="shared" si="309"/>
        <v>2.0752338400172382E-3</v>
      </c>
      <c r="BA363" s="71">
        <f t="shared" si="300"/>
        <v>0.82057416267942662</v>
      </c>
      <c r="BB363" s="71">
        <f t="shared" si="311"/>
        <v>3.0251940379109866E-3</v>
      </c>
      <c r="BC363" s="71">
        <f t="shared" si="301"/>
        <v>3.6461210723256064E-3</v>
      </c>
      <c r="BD363" s="39">
        <f t="shared" si="310"/>
        <v>0</v>
      </c>
    </row>
    <row r="364" spans="1:58">
      <c r="A364" s="68">
        <v>43041</v>
      </c>
      <c r="B364" s="41">
        <f t="shared" si="312"/>
        <v>4</v>
      </c>
      <c r="C364" s="39">
        <v>3391.65</v>
      </c>
      <c r="D364" s="39">
        <v>3387.93</v>
      </c>
      <c r="E364" s="39">
        <v>3383.8</v>
      </c>
      <c r="F364" s="39">
        <v>3385.4</v>
      </c>
      <c r="G364" s="39">
        <v>3377.54</v>
      </c>
      <c r="H364" s="39">
        <v>3391.65</v>
      </c>
      <c r="I364" s="39">
        <v>3374.22</v>
      </c>
      <c r="J364" s="39">
        <v>930</v>
      </c>
      <c r="K364" s="39">
        <v>1032</v>
      </c>
      <c r="L364" s="39">
        <v>3376.25</v>
      </c>
      <c r="M364" s="39">
        <v>3374.39</v>
      </c>
      <c r="N364" s="39">
        <v>3383.31</v>
      </c>
      <c r="O364" s="39">
        <v>3383.93</v>
      </c>
      <c r="P364" s="39">
        <v>3372.4</v>
      </c>
      <c r="Q364" s="39">
        <v>1452</v>
      </c>
      <c r="R364" s="39">
        <v>1348</v>
      </c>
      <c r="S364" s="70">
        <f t="shared" si="149"/>
        <v>3383.1624849999998</v>
      </c>
      <c r="T364" s="70" t="str">
        <f t="shared" si="275"/>
        <v>牛</v>
      </c>
      <c r="U364" s="70">
        <f t="shared" si="276"/>
        <v>3391.65</v>
      </c>
      <c r="V364" s="70">
        <f t="shared" si="277"/>
        <v>3372.4</v>
      </c>
      <c r="W364" s="40">
        <f t="shared" si="278"/>
        <v>5.6918715771777893E-3</v>
      </c>
      <c r="X364" s="70">
        <f t="shared" si="279"/>
        <v>930</v>
      </c>
      <c r="Y364" s="70">
        <f t="shared" si="280"/>
        <v>1348</v>
      </c>
      <c r="Z364" s="71">
        <f t="shared" si="281"/>
        <v>5.6757035661108898E-3</v>
      </c>
      <c r="AA364" s="71">
        <f t="shared" si="282"/>
        <v>-1.2552376875770829E-3</v>
      </c>
      <c r="AB364" s="71">
        <f t="shared" si="283"/>
        <v>-2.4620083993801183E-3</v>
      </c>
      <c r="AC364" s="71">
        <f t="shared" si="284"/>
        <v>3.2298631777975366E-3</v>
      </c>
      <c r="AD364" s="71">
        <f t="shared" si="285"/>
        <v>0</v>
      </c>
      <c r="AE364" s="71">
        <f t="shared" si="286"/>
        <v>-5.6918715771777173E-3</v>
      </c>
      <c r="AF364" s="71">
        <f t="shared" si="287"/>
        <v>-2.4620083993801183E-3</v>
      </c>
      <c r="AG364" s="71">
        <f t="shared" si="288"/>
        <v>-3.7172460869571646E-3</v>
      </c>
      <c r="AH364" s="71">
        <f t="shared" si="289"/>
        <v>-1.0974132242228005E-3</v>
      </c>
      <c r="AI364" s="71">
        <f t="shared" si="290"/>
        <v>-2.3171903010023279E-3</v>
      </c>
      <c r="AJ364" s="71">
        <f t="shared" si="291"/>
        <v>-1.8444608707014812E-3</v>
      </c>
      <c r="AK364" s="71">
        <f t="shared" si="292"/>
        <v>-4.1688947822725413E-3</v>
      </c>
      <c r="AL364" s="71">
        <f t="shared" si="293"/>
        <v>5.1523421404674969E-3</v>
      </c>
      <c r="AM364" s="71">
        <f t="shared" si="294"/>
        <v>3.4130988844474582E-3</v>
      </c>
      <c r="AN364" s="71">
        <f t="shared" si="295"/>
        <v>-3.8200773660041745E-4</v>
      </c>
      <c r="AO364" s="40">
        <f t="shared" si="296"/>
        <v>1</v>
      </c>
      <c r="AP364" s="40">
        <f t="shared" si="297"/>
        <v>1.2444061962134074</v>
      </c>
      <c r="AQ364" s="71">
        <f t="shared" si="298"/>
        <v>-5.5105887651201184E-4</v>
      </c>
      <c r="AR364" s="71">
        <f t="shared" si="313"/>
        <v>2.0888941194928835E-3</v>
      </c>
      <c r="AS364" s="71">
        <f t="shared" si="302"/>
        <v>-2.4620083993801183E-3</v>
      </c>
      <c r="AT364" s="28">
        <f t="shared" si="303"/>
        <v>0.19047619047619668</v>
      </c>
      <c r="AU364" s="28">
        <f t="shared" si="304"/>
        <v>0.94622723330443148</v>
      </c>
      <c r="AV364" s="40">
        <f t="shared" si="305"/>
        <v>0.56675324675323924</v>
      </c>
      <c r="AW364" s="71">
        <f t="shared" si="306"/>
        <v>-2.4620083993801183E-3</v>
      </c>
      <c r="AX364" s="28">
        <f t="shared" si="307"/>
        <v>0.36675324675324394</v>
      </c>
      <c r="AY364" s="71">
        <f t="shared" si="308"/>
        <v>9.8344735819498336E-4</v>
      </c>
      <c r="AZ364" s="71">
        <f t="shared" si="309"/>
        <v>3.2298631777975366E-3</v>
      </c>
      <c r="BA364" s="71">
        <f t="shared" si="300"/>
        <v>0.32958801498126972</v>
      </c>
      <c r="BB364" s="71">
        <f t="shared" si="311"/>
        <v>-5.9759931715124741E-4</v>
      </c>
      <c r="BC364" s="71">
        <f t="shared" si="301"/>
        <v>5.7438509238364496E-4</v>
      </c>
      <c r="BD364" s="39">
        <f t="shared" si="310"/>
        <v>1</v>
      </c>
    </row>
    <row r="365" spans="1:58">
      <c r="A365" s="68">
        <v>43042</v>
      </c>
      <c r="B365" s="41">
        <f t="shared" si="312"/>
        <v>5</v>
      </c>
      <c r="C365" s="39">
        <v>3377.73</v>
      </c>
      <c r="D365" s="39">
        <v>3376.08</v>
      </c>
      <c r="E365" s="39">
        <v>3379.48</v>
      </c>
      <c r="F365" s="39">
        <v>3377.08</v>
      </c>
      <c r="G365" s="39">
        <v>3358.88</v>
      </c>
      <c r="H365" s="39">
        <v>3380.09</v>
      </c>
      <c r="I365" s="39">
        <v>3358.87</v>
      </c>
      <c r="J365" s="39">
        <v>935</v>
      </c>
      <c r="K365" s="39">
        <v>1128</v>
      </c>
      <c r="L365" s="39">
        <v>3356.17</v>
      </c>
      <c r="M365" s="39">
        <v>3359.79</v>
      </c>
      <c r="N365" s="39">
        <v>3371.74</v>
      </c>
      <c r="O365" s="39">
        <v>3372.91</v>
      </c>
      <c r="P365" s="39">
        <v>3347.64</v>
      </c>
      <c r="Q365" s="39">
        <v>1456</v>
      </c>
      <c r="R365" s="39">
        <v>1435</v>
      </c>
      <c r="S365" s="70">
        <f t="shared" si="149"/>
        <v>3385.3222099999998</v>
      </c>
      <c r="T365" s="70" t="str">
        <f t="shared" si="275"/>
        <v>牛</v>
      </c>
      <c r="U365" s="70">
        <f t="shared" si="276"/>
        <v>3380.09</v>
      </c>
      <c r="V365" s="70">
        <f t="shared" si="277"/>
        <v>3347.64</v>
      </c>
      <c r="W365" s="40">
        <f t="shared" si="278"/>
        <v>9.6467163952855452E-3</v>
      </c>
      <c r="X365" s="70">
        <f t="shared" si="279"/>
        <v>935</v>
      </c>
      <c r="Y365" s="70">
        <f t="shared" si="280"/>
        <v>1435</v>
      </c>
      <c r="Z365" s="71">
        <f t="shared" si="281"/>
        <v>9.6070437838430764E-3</v>
      </c>
      <c r="AA365" s="71">
        <f t="shared" si="282"/>
        <v>-1.6506340051043267E-3</v>
      </c>
      <c r="AB365" s="71">
        <f t="shared" si="283"/>
        <v>-2.4734047678692064E-3</v>
      </c>
      <c r="AC365" s="71">
        <f t="shared" si="284"/>
        <v>7.1733116274162109E-3</v>
      </c>
      <c r="AD365" s="71">
        <f t="shared" si="285"/>
        <v>6.9845012028745392E-4</v>
      </c>
      <c r="AE365" s="71">
        <f t="shared" si="286"/>
        <v>-8.9482662749979357E-3</v>
      </c>
      <c r="AF365" s="71">
        <f t="shared" si="287"/>
        <v>-1.7749546475817955E-3</v>
      </c>
      <c r="AG365" s="71">
        <f t="shared" si="288"/>
        <v>-3.4255886526861215E-3</v>
      </c>
      <c r="AH365" s="71">
        <f t="shared" si="289"/>
        <v>-4.8861310366365648E-4</v>
      </c>
      <c r="AI365" s="71">
        <f t="shared" si="290"/>
        <v>5.1796526647105714E-4</v>
      </c>
      <c r="AJ365" s="71">
        <f t="shared" si="291"/>
        <v>-1.9245545085843082E-4</v>
      </c>
      <c r="AK365" s="71">
        <f t="shared" si="292"/>
        <v>-5.5963011652015908E-3</v>
      </c>
      <c r="AL365" s="71">
        <f t="shared" si="293"/>
        <v>6.2977284727914811E-3</v>
      </c>
      <c r="AM365" s="71">
        <f t="shared" si="294"/>
        <v>7.5202532809448526E-3</v>
      </c>
      <c r="AN365" s="71">
        <f t="shared" si="295"/>
        <v>-8.0714220955186561E-4</v>
      </c>
      <c r="AO365" s="40">
        <f t="shared" si="296"/>
        <v>0.88878416588123943</v>
      </c>
      <c r="AP365" s="40">
        <f t="shared" si="297"/>
        <v>1.1517436380772743</v>
      </c>
      <c r="AQ365" s="71">
        <f t="shared" si="298"/>
        <v>1.0780291575830504E-3</v>
      </c>
      <c r="AR365" s="71">
        <f t="shared" si="313"/>
        <v>4.6284887271716103E-3</v>
      </c>
      <c r="AS365" s="71">
        <f t="shared" si="302"/>
        <v>-1.7749546475817955E-3</v>
      </c>
      <c r="AT365" s="28">
        <f t="shared" si="303"/>
        <v>4.7125353441178884E-4</v>
      </c>
      <c r="AU365" s="28">
        <f t="shared" si="304"/>
        <v>0.95370003957261285</v>
      </c>
      <c r="AV365" s="40">
        <f t="shared" si="305"/>
        <v>0.74268104776578447</v>
      </c>
      <c r="AW365" s="71">
        <f t="shared" si="306"/>
        <v>-1.7749546475817955E-3</v>
      </c>
      <c r="AX365" s="28">
        <f t="shared" si="307"/>
        <v>0.4798151001540702</v>
      </c>
      <c r="AY365" s="71">
        <f t="shared" si="308"/>
        <v>2.9771873024281878E-6</v>
      </c>
      <c r="AZ365" s="71">
        <f t="shared" si="309"/>
        <v>7.1733116274162109E-3</v>
      </c>
      <c r="BA365" s="71">
        <f t="shared" si="300"/>
        <v>0.56675324675323924</v>
      </c>
      <c r="BB365" s="71">
        <f t="shared" si="311"/>
        <v>2.0888941194928835E-3</v>
      </c>
      <c r="BC365" s="71">
        <f t="shared" si="301"/>
        <v>-2.4620083993801183E-3</v>
      </c>
      <c r="BD365" s="39">
        <f t="shared" si="310"/>
        <v>0</v>
      </c>
      <c r="BE365" s="70"/>
    </row>
    <row r="366" spans="1:58">
      <c r="A366" s="68">
        <v>43045</v>
      </c>
      <c r="B366" s="41">
        <f t="shared" si="312"/>
        <v>1</v>
      </c>
      <c r="C366" s="39">
        <v>3369.68</v>
      </c>
      <c r="D366" s="39">
        <v>3370.54</v>
      </c>
      <c r="E366" s="39">
        <v>3368.13</v>
      </c>
      <c r="F366" s="39">
        <v>3371.17</v>
      </c>
      <c r="G366" s="39">
        <v>3366.56</v>
      </c>
      <c r="H366" s="39">
        <v>3371.57</v>
      </c>
      <c r="I366" s="39">
        <v>3356.64</v>
      </c>
      <c r="J366" s="39">
        <v>930</v>
      </c>
      <c r="K366" s="39">
        <v>1018</v>
      </c>
      <c r="L366" s="39">
        <v>3369.33</v>
      </c>
      <c r="M366" s="39">
        <v>3372.14</v>
      </c>
      <c r="N366" s="39">
        <v>3388.17</v>
      </c>
      <c r="O366" s="39">
        <v>3389.36</v>
      </c>
      <c r="P366" s="39">
        <v>3368.43</v>
      </c>
      <c r="Q366" s="39">
        <v>1459</v>
      </c>
      <c r="R366" s="39">
        <v>1301</v>
      </c>
      <c r="S366" s="70">
        <f t="shared" si="149"/>
        <v>3386.4622100000001</v>
      </c>
      <c r="T366" s="70" t="str">
        <f t="shared" si="275"/>
        <v>熊</v>
      </c>
      <c r="U366" s="70">
        <f t="shared" si="276"/>
        <v>3389.36</v>
      </c>
      <c r="V366" s="70">
        <f t="shared" si="277"/>
        <v>3356.64</v>
      </c>
      <c r="W366" s="40">
        <f t="shared" si="278"/>
        <v>9.7006393671766368E-3</v>
      </c>
      <c r="X366" s="70">
        <f t="shared" si="279"/>
        <v>1459</v>
      </c>
      <c r="Y366" s="70">
        <f t="shared" si="280"/>
        <v>1018</v>
      </c>
      <c r="Z366" s="71">
        <f t="shared" si="281"/>
        <v>9.7101208423352528E-3</v>
      </c>
      <c r="AA366" s="71">
        <f t="shared" si="282"/>
        <v>-6.1114722539685139E-4</v>
      </c>
      <c r="AB366" s="71">
        <f t="shared" si="283"/>
        <v>-3.5116038209451883E-4</v>
      </c>
      <c r="AC366" s="71">
        <f t="shared" si="284"/>
        <v>9.3494789850820034E-3</v>
      </c>
      <c r="AD366" s="71">
        <f t="shared" si="285"/>
        <v>5.8233286426077682E-3</v>
      </c>
      <c r="AE366" s="71">
        <f t="shared" si="286"/>
        <v>-3.8773107245688638E-3</v>
      </c>
      <c r="AF366" s="71">
        <f t="shared" si="287"/>
        <v>5.4721682605130958E-3</v>
      </c>
      <c r="AG366" s="71">
        <f t="shared" si="288"/>
        <v>4.8610210351161844E-3</v>
      </c>
      <c r="AH366" s="71">
        <f t="shared" si="289"/>
        <v>2.551845502571448E-4</v>
      </c>
      <c r="AI366" s="71">
        <f t="shared" si="290"/>
        <v>-4.6009015610178641E-4</v>
      </c>
      <c r="AJ366" s="71">
        <f t="shared" si="291"/>
        <v>4.4208075369340036E-4</v>
      </c>
      <c r="AK366" s="71">
        <f t="shared" si="292"/>
        <v>-9.2633285723306522E-4</v>
      </c>
      <c r="AL366" s="71">
        <f t="shared" si="293"/>
        <v>4.4380376074230638E-3</v>
      </c>
      <c r="AM366" s="71">
        <f t="shared" si="294"/>
        <v>6.1943525690022266E-3</v>
      </c>
      <c r="AN366" s="71">
        <f t="shared" si="295"/>
        <v>8.2246003308993141E-4</v>
      </c>
      <c r="AO366" s="40">
        <f t="shared" si="296"/>
        <v>0.87340924313460877</v>
      </c>
      <c r="AP366" s="40">
        <f t="shared" si="297"/>
        <v>1.0113864701942139</v>
      </c>
      <c r="AQ366" s="71">
        <f t="shared" si="298"/>
        <v>8.3364612250369486E-4</v>
      </c>
      <c r="AR366" s="71">
        <f t="shared" si="313"/>
        <v>5.5760410846563803E-3</v>
      </c>
      <c r="AS366" s="71">
        <f t="shared" si="302"/>
        <v>5.4721682605130958E-3</v>
      </c>
      <c r="AT366" s="28">
        <f t="shared" si="303"/>
        <v>0.66443402545210173</v>
      </c>
      <c r="AU366" s="28">
        <f t="shared" si="304"/>
        <v>0.94314381270902825</v>
      </c>
      <c r="AV366" s="40">
        <f t="shared" si="305"/>
        <v>0.96363080684596436</v>
      </c>
      <c r="AW366" s="71">
        <f t="shared" si="306"/>
        <v>5.4721682605130958E-3</v>
      </c>
      <c r="AX366" s="28">
        <f t="shared" si="307"/>
        <v>0.57579462102689483</v>
      </c>
      <c r="AY366" s="71">
        <f t="shared" si="308"/>
        <v>2.9509778673357289E-3</v>
      </c>
      <c r="AZ366" s="71">
        <f t="shared" si="309"/>
        <v>5.8431921869077684E-3</v>
      </c>
      <c r="BA366" s="71">
        <f t="shared" si="300"/>
        <v>0.74268104776578447</v>
      </c>
      <c r="BB366" s="71">
        <f t="shared" si="311"/>
        <v>4.6284887271716103E-3</v>
      </c>
      <c r="BC366" s="71">
        <f t="shared" si="301"/>
        <v>-1.7749546475817955E-3</v>
      </c>
      <c r="BD366" s="39">
        <f t="shared" si="310"/>
        <v>0</v>
      </c>
    </row>
    <row r="367" spans="1:58">
      <c r="A367" s="68">
        <v>43046</v>
      </c>
      <c r="B367" s="41">
        <f t="shared" si="312"/>
        <v>2</v>
      </c>
      <c r="C367" s="39">
        <v>3389.47</v>
      </c>
      <c r="D367" s="39">
        <v>3388.55</v>
      </c>
      <c r="E367" s="39">
        <v>3397.1</v>
      </c>
      <c r="F367" s="39">
        <v>3398.43</v>
      </c>
      <c r="G367" s="39">
        <v>3406.76</v>
      </c>
      <c r="H367" s="39">
        <v>3414.52</v>
      </c>
      <c r="I367" s="39">
        <v>3387.96</v>
      </c>
      <c r="J367" s="39">
        <v>1119</v>
      </c>
      <c r="K367" s="39">
        <v>931</v>
      </c>
      <c r="L367" s="39">
        <v>3409.91</v>
      </c>
      <c r="M367" s="39">
        <v>3405.58</v>
      </c>
      <c r="N367" s="39">
        <v>3413.57</v>
      </c>
      <c r="O367" s="39">
        <v>3415.14</v>
      </c>
      <c r="P367" s="39">
        <v>3399.55</v>
      </c>
      <c r="Q367" s="39">
        <v>1459</v>
      </c>
      <c r="R367" s="39">
        <v>1356</v>
      </c>
      <c r="S367" s="70">
        <f t="shared" si="149"/>
        <v>3387.1270049999998</v>
      </c>
      <c r="T367" s="70" t="str">
        <f t="shared" ref="T367:T430" si="314">IF(AVERAGE(N366)&lt;S366,"熊",IF(AVERAGE(N366)&gt;S366,"牛",""))</f>
        <v>牛</v>
      </c>
      <c r="U367" s="70">
        <f t="shared" ref="U367:U430" si="315">MAX(H367,O367)</f>
        <v>3415.14</v>
      </c>
      <c r="V367" s="70">
        <f t="shared" ref="V367:V430" si="316">MIN(I367,P367)</f>
        <v>3387.96</v>
      </c>
      <c r="W367" s="40">
        <f t="shared" ref="W367:W430" si="317">LN(U367/V367)</f>
        <v>7.9905174454004257E-3</v>
      </c>
      <c r="X367" s="70">
        <f t="shared" ref="X367:X430" si="318">IF(U367=H367,J367,Q367)</f>
        <v>1459</v>
      </c>
      <c r="Y367" s="70">
        <f t="shared" ref="Y367:Y430" si="319">IF(V367=I367,K367,R367)</f>
        <v>931</v>
      </c>
      <c r="Z367" s="71">
        <f t="shared" ref="Z367:Z430" si="320">(U367-V367)/(C367)</f>
        <v>8.0189528156318947E-3</v>
      </c>
      <c r="AA367" s="71">
        <f t="shared" ref="AA367:AA430" si="321">LN(C367/N366)</f>
        <v>3.8361436014368528E-4</v>
      </c>
      <c r="AB367" s="71">
        <f t="shared" ref="AB367:AB430" si="322">LN(N367/U367)</f>
        <v>-4.5982331294275303E-4</v>
      </c>
      <c r="AC367" s="71">
        <f t="shared" ref="AC367:AC430" si="323">LN(N367/V367)</f>
        <v>7.5306941324576066E-3</v>
      </c>
      <c r="AD367" s="71">
        <f t="shared" ref="AD367:AD430" si="324">LN(U367/C367)</f>
        <v>7.5449208033149147E-3</v>
      </c>
      <c r="AE367" s="71">
        <f t="shared" ref="AE367:AE430" si="325">LN(V367/C367)</f>
        <v>-4.4559664208553994E-4</v>
      </c>
      <c r="AF367" s="71">
        <f t="shared" ref="AF367:AF430" si="326">LN(N367/C367)</f>
        <v>7.0850974903720852E-3</v>
      </c>
      <c r="AG367" s="71">
        <f t="shared" ref="AG367:AG430" si="327">LN(N367/N366)</f>
        <v>7.468711850515862E-3</v>
      </c>
      <c r="AH367" s="71">
        <f t="shared" ref="AH367:AH430" si="328">LN(D367/C367)</f>
        <v>-2.7146570994165844E-4</v>
      </c>
      <c r="AI367" s="71">
        <f t="shared" ref="AI367:AI430" si="329">LN(E367/C367)</f>
        <v>2.2485594975917675E-3</v>
      </c>
      <c r="AJ367" s="71">
        <f t="shared" ref="AJ367:AJ430" si="330">LN(F367/C367)</f>
        <v>2.6399932833250247E-3</v>
      </c>
      <c r="AK367" s="71">
        <f t="shared" ref="AK367:AK430" si="331">+LN(G367/C367)</f>
        <v>5.0881260056697009E-3</v>
      </c>
      <c r="AL367" s="71">
        <f t="shared" ref="AL367:AL430" si="332">LN(H367/I367)</f>
        <v>7.8089564301514168E-3</v>
      </c>
      <c r="AM367" s="71">
        <f t="shared" ref="AM367:AM430" si="333">LN(O367/P367)</f>
        <v>4.5754178685539033E-3</v>
      </c>
      <c r="AN367" s="71">
        <f t="shared" ref="AN367:AN430" si="334">LN(L367/G367)</f>
        <v>9.2420499282363871E-4</v>
      </c>
      <c r="AO367" s="40">
        <f t="shared" ref="AO367:AO430" si="335">(C367-I367)/(H367-I367)</f>
        <v>5.6852409638545431E-2</v>
      </c>
      <c r="AP367" s="40">
        <f t="shared" ref="AP367:AP430" si="336">(N366-I367)/(H367-I367)</f>
        <v>7.9066265060254819E-3</v>
      </c>
      <c r="AQ367" s="71">
        <f t="shared" ref="AQ367:AQ430" si="337">LN(M367/L367)</f>
        <v>-1.2706351509781926E-3</v>
      </c>
      <c r="AR367" s="71">
        <f t="shared" ref="AR367:AR383" si="338">LN(N367/L367)</f>
        <v>1.0727664918787974E-3</v>
      </c>
      <c r="AS367" s="71">
        <f t="shared" si="302"/>
        <v>7.0850974903720852E-3</v>
      </c>
      <c r="AT367" s="28">
        <f t="shared" si="303"/>
        <v>0.70783132530121318</v>
      </c>
      <c r="AU367" s="28">
        <f t="shared" si="304"/>
        <v>0.89929441949969591</v>
      </c>
      <c r="AV367" s="40">
        <f t="shared" si="305"/>
        <v>0.94223693892569105</v>
      </c>
      <c r="AW367" s="71">
        <f t="shared" si="306"/>
        <v>7.0850974903720852E-3</v>
      </c>
      <c r="AX367" s="28">
        <f t="shared" si="307"/>
        <v>0.13465783664460379</v>
      </c>
      <c r="AY367" s="71">
        <f t="shared" si="308"/>
        <v>5.5337226477551382E-3</v>
      </c>
      <c r="AZ367" s="71">
        <f t="shared" si="309"/>
        <v>4.1155945556110938E-3</v>
      </c>
      <c r="BA367" s="71">
        <f t="shared" ref="BA367:BA430" si="339">AV366</f>
        <v>0.96363080684596436</v>
      </c>
      <c r="BB367" s="71">
        <f t="shared" si="311"/>
        <v>5.5760410846563803E-3</v>
      </c>
      <c r="BC367" s="71">
        <f t="shared" ref="BC367:BC430" si="340">AS366</f>
        <v>5.4721682605130958E-3</v>
      </c>
      <c r="BD367" s="39">
        <f t="shared" si="310"/>
        <v>0</v>
      </c>
    </row>
    <row r="368" spans="1:58">
      <c r="A368" s="68">
        <v>43047</v>
      </c>
      <c r="B368" s="41">
        <f t="shared" si="312"/>
        <v>3</v>
      </c>
      <c r="C368" s="39">
        <v>3409.14</v>
      </c>
      <c r="D368" s="39">
        <v>3405.51</v>
      </c>
      <c r="E368" s="39">
        <v>3409.25</v>
      </c>
      <c r="F368" s="39">
        <v>3407.95</v>
      </c>
      <c r="G368" s="39">
        <v>3432</v>
      </c>
      <c r="H368" s="39">
        <v>3432.99</v>
      </c>
      <c r="I368" s="39">
        <v>3404.88</v>
      </c>
      <c r="J368" s="39">
        <v>1125</v>
      </c>
      <c r="K368" s="39">
        <v>932</v>
      </c>
      <c r="L368" s="39">
        <v>3433.31</v>
      </c>
      <c r="M368" s="39">
        <v>3426.77</v>
      </c>
      <c r="N368" s="39">
        <v>3415.46</v>
      </c>
      <c r="O368" s="39">
        <v>3434.27</v>
      </c>
      <c r="P368" s="39">
        <v>3408.96</v>
      </c>
      <c r="Q368" s="39">
        <v>1301</v>
      </c>
      <c r="R368" s="39">
        <v>1447</v>
      </c>
      <c r="S368" s="70">
        <f t="shared" si="149"/>
        <v>3388.6284999999998</v>
      </c>
      <c r="T368" s="70" t="str">
        <f t="shared" si="314"/>
        <v>牛</v>
      </c>
      <c r="U368" s="70">
        <f t="shared" si="315"/>
        <v>3434.27</v>
      </c>
      <c r="V368" s="70">
        <f t="shared" si="316"/>
        <v>3404.88</v>
      </c>
      <c r="W368" s="40">
        <f t="shared" si="317"/>
        <v>8.5946882043674792E-3</v>
      </c>
      <c r="X368" s="70">
        <f t="shared" si="318"/>
        <v>1301</v>
      </c>
      <c r="Y368" s="70">
        <f t="shared" si="319"/>
        <v>932</v>
      </c>
      <c r="Z368" s="71">
        <f t="shared" si="320"/>
        <v>8.6209425250942679E-3</v>
      </c>
      <c r="AA368" s="71">
        <f t="shared" si="321"/>
        <v>-1.2986044028115806E-3</v>
      </c>
      <c r="AB368" s="71">
        <f t="shared" si="322"/>
        <v>-5.4922010889403659E-3</v>
      </c>
      <c r="AC368" s="71">
        <f t="shared" si="323"/>
        <v>3.1024871154270283E-3</v>
      </c>
      <c r="AD368" s="71">
        <f t="shared" si="324"/>
        <v>7.3443248197547044E-3</v>
      </c>
      <c r="AE368" s="71">
        <f t="shared" si="325"/>
        <v>-1.2503633846127882E-3</v>
      </c>
      <c r="AF368" s="71">
        <f t="shared" si="326"/>
        <v>1.8521237308143758E-3</v>
      </c>
      <c r="AG368" s="71">
        <f t="shared" si="327"/>
        <v>5.5351932800277038E-4</v>
      </c>
      <c r="AH368" s="71">
        <f t="shared" si="328"/>
        <v>-1.0653519530216587E-3</v>
      </c>
      <c r="AI368" s="71">
        <f t="shared" si="329"/>
        <v>3.2265681490637953E-5</v>
      </c>
      <c r="AJ368" s="71">
        <f t="shared" si="330"/>
        <v>-3.4912257637417608E-4</v>
      </c>
      <c r="AK368" s="71">
        <f t="shared" si="331"/>
        <v>6.6831215514001948E-3</v>
      </c>
      <c r="AL368" s="71">
        <f t="shared" si="332"/>
        <v>8.2219048774443085E-3</v>
      </c>
      <c r="AM368" s="71">
        <f t="shared" si="333"/>
        <v>7.3971254533745446E-3</v>
      </c>
      <c r="AN368" s="71">
        <f t="shared" si="334"/>
        <v>3.8162880216594918E-4</v>
      </c>
      <c r="AO368" s="40">
        <f t="shared" si="335"/>
        <v>0.1515474919957244</v>
      </c>
      <c r="AP368" s="40">
        <f t="shared" si="336"/>
        <v>0.30914265385984191</v>
      </c>
      <c r="AQ368" s="71">
        <f t="shared" si="337"/>
        <v>-1.9066838816213709E-3</v>
      </c>
      <c r="AR368" s="71">
        <f t="shared" si="338"/>
        <v>-5.2126266227519921E-3</v>
      </c>
      <c r="AS368" s="71">
        <f t="shared" si="302"/>
        <v>1.8521237308143758E-3</v>
      </c>
      <c r="AT368" s="28">
        <f t="shared" si="303"/>
        <v>0.96478121664888672</v>
      </c>
      <c r="AU368" s="28">
        <f t="shared" si="304"/>
        <v>0.25681548794942766</v>
      </c>
      <c r="AV368" s="40">
        <f t="shared" si="305"/>
        <v>0.3599863899285462</v>
      </c>
      <c r="AW368" s="71">
        <f t="shared" si="306"/>
        <v>1.8521237308143758E-3</v>
      </c>
      <c r="AX368" s="28">
        <f t="shared" si="307"/>
        <v>-0.60734943858455215</v>
      </c>
      <c r="AY368" s="71">
        <f t="shared" si="308"/>
        <v>7.9334849360132315E-3</v>
      </c>
      <c r="AZ368" s="71">
        <f t="shared" si="309"/>
        <v>1.9049243644340085E-3</v>
      </c>
      <c r="BA368" s="71">
        <f t="shared" si="339"/>
        <v>0.94223693892569105</v>
      </c>
      <c r="BB368" s="71">
        <f t="shared" si="311"/>
        <v>1.0727664918787974E-3</v>
      </c>
      <c r="BC368" s="71">
        <f t="shared" si="340"/>
        <v>7.0850974903720852E-3</v>
      </c>
      <c r="BD368" s="39">
        <f t="shared" si="310"/>
        <v>0</v>
      </c>
      <c r="BE368" t="s">
        <v>543</v>
      </c>
    </row>
    <row r="369" spans="1:57">
      <c r="A369" s="68">
        <v>43048</v>
      </c>
      <c r="B369" s="41">
        <f t="shared" si="312"/>
        <v>4</v>
      </c>
      <c r="C369" s="39">
        <v>3410.67</v>
      </c>
      <c r="D369" s="39">
        <v>3412.98</v>
      </c>
      <c r="E369" s="39">
        <v>3414.74</v>
      </c>
      <c r="F369" s="39">
        <v>3412.63</v>
      </c>
      <c r="G369" s="39">
        <v>3416.86</v>
      </c>
      <c r="H369" s="39">
        <v>3420.36</v>
      </c>
      <c r="I369" s="39">
        <v>3410.03</v>
      </c>
      <c r="J369" s="39">
        <v>1120</v>
      </c>
      <c r="K369" s="39">
        <v>930</v>
      </c>
      <c r="L369" s="39">
        <v>3416.81</v>
      </c>
      <c r="M369" s="39">
        <v>3413.45</v>
      </c>
      <c r="N369" s="39">
        <v>3427.79</v>
      </c>
      <c r="O369" s="39">
        <v>3428.47</v>
      </c>
      <c r="P369" s="39">
        <v>3408.62</v>
      </c>
      <c r="Q369" s="39">
        <v>1459</v>
      </c>
      <c r="R369" s="39">
        <v>1354</v>
      </c>
      <c r="S369" s="70">
        <f t="shared" si="149"/>
        <v>3389.9875000000002</v>
      </c>
      <c r="T369" s="70" t="str">
        <f t="shared" si="314"/>
        <v>牛</v>
      </c>
      <c r="U369" s="70">
        <f t="shared" si="315"/>
        <v>3428.47</v>
      </c>
      <c r="V369" s="70">
        <f t="shared" si="316"/>
        <v>3408.62</v>
      </c>
      <c r="W369" s="40">
        <f t="shared" si="317"/>
        <v>5.8065802183297896E-3</v>
      </c>
      <c r="X369" s="70">
        <f t="shared" si="318"/>
        <v>1459</v>
      </c>
      <c r="Y369" s="70">
        <f t="shared" si="319"/>
        <v>1354</v>
      </c>
      <c r="Z369" s="71">
        <f t="shared" si="320"/>
        <v>5.8199708561660641E-3</v>
      </c>
      <c r="AA369" s="71">
        <f t="shared" si="321"/>
        <v>-1.4034308711395021E-3</v>
      </c>
      <c r="AB369" s="71">
        <f t="shared" si="322"/>
        <v>-1.9835887268845298E-4</v>
      </c>
      <c r="AC369" s="71">
        <f t="shared" si="323"/>
        <v>5.6082213456413715E-3</v>
      </c>
      <c r="AD369" s="71">
        <f t="shared" si="324"/>
        <v>5.2053445877131357E-3</v>
      </c>
      <c r="AE369" s="71">
        <f t="shared" si="325"/>
        <v>-6.0123563061664613E-4</v>
      </c>
      <c r="AF369" s="71">
        <f t="shared" si="326"/>
        <v>5.0069857150247064E-3</v>
      </c>
      <c r="AG369" s="71">
        <f t="shared" si="327"/>
        <v>3.6035548438853164E-3</v>
      </c>
      <c r="AH369" s="71">
        <f t="shared" si="328"/>
        <v>6.7705702614978211E-4</v>
      </c>
      <c r="AI369" s="71">
        <f t="shared" si="329"/>
        <v>1.1926024905160077E-3</v>
      </c>
      <c r="AJ369" s="71">
        <f t="shared" si="330"/>
        <v>5.7450208957798301E-4</v>
      </c>
      <c r="AK369" s="71">
        <f t="shared" si="331"/>
        <v>1.8132477472795282E-3</v>
      </c>
      <c r="AL369" s="71">
        <f t="shared" si="332"/>
        <v>3.0247197819458665E-3</v>
      </c>
      <c r="AM369" s="71">
        <f t="shared" si="333"/>
        <v>5.8065802183297896E-3</v>
      </c>
      <c r="AN369" s="71">
        <f t="shared" si="334"/>
        <v>-1.4633425377911472E-5</v>
      </c>
      <c r="AO369" s="40">
        <f t="shared" si="335"/>
        <v>6.1955469506280461E-2</v>
      </c>
      <c r="AP369" s="40">
        <f t="shared" si="336"/>
        <v>0.52565343659243702</v>
      </c>
      <c r="AQ369" s="71">
        <f t="shared" si="337"/>
        <v>-9.8385720925212722E-4</v>
      </c>
      <c r="AR369" s="71">
        <f t="shared" si="338"/>
        <v>3.208371393123115E-3</v>
      </c>
      <c r="AS369" s="71">
        <f t="shared" si="302"/>
        <v>5.0069857150247064E-3</v>
      </c>
      <c r="AT369" s="28">
        <f t="shared" si="303"/>
        <v>0.66118102613746133</v>
      </c>
      <c r="AU369" s="28">
        <f t="shared" si="304"/>
        <v>0.965743073047867</v>
      </c>
      <c r="AV369" s="40">
        <f t="shared" si="305"/>
        <v>0.965743073047867</v>
      </c>
      <c r="AW369" s="71">
        <f t="shared" si="306"/>
        <v>5.0069857150247064E-3</v>
      </c>
      <c r="AX369" s="28">
        <f t="shared" si="307"/>
        <v>0.55314861460957521</v>
      </c>
      <c r="AY369" s="71">
        <f t="shared" si="308"/>
        <v>2.0009117705843955E-3</v>
      </c>
      <c r="AZ369" s="71">
        <f t="shared" si="309"/>
        <v>5.6082213456413715E-3</v>
      </c>
      <c r="BA369" s="71">
        <f t="shared" si="339"/>
        <v>0.3599863899285462</v>
      </c>
      <c r="BB369" s="71">
        <f t="shared" si="311"/>
        <v>-5.2126266227519921E-3</v>
      </c>
      <c r="BC369" s="71">
        <f t="shared" si="340"/>
        <v>1.8521237308143758E-3</v>
      </c>
      <c r="BD369" s="39">
        <f t="shared" si="310"/>
        <v>1</v>
      </c>
      <c r="BE369" s="70"/>
    </row>
    <row r="370" spans="1:57">
      <c r="A370" s="68">
        <v>43049</v>
      </c>
      <c r="B370" s="41">
        <f t="shared" si="312"/>
        <v>5</v>
      </c>
      <c r="C370" s="39">
        <v>3423.18</v>
      </c>
      <c r="D370" s="39">
        <v>3421.43</v>
      </c>
      <c r="E370" s="39">
        <v>3424.74</v>
      </c>
      <c r="F370" s="39">
        <v>3422.65</v>
      </c>
      <c r="G370" s="39">
        <v>3425.9</v>
      </c>
      <c r="H370" s="39">
        <v>3427.06</v>
      </c>
      <c r="I370" s="39">
        <v>3414.32</v>
      </c>
      <c r="J370" s="39">
        <v>1126</v>
      </c>
      <c r="K370" s="39">
        <v>949</v>
      </c>
      <c r="L370" s="39">
        <v>3427.82</v>
      </c>
      <c r="M370" s="39">
        <v>3430.21</v>
      </c>
      <c r="N370" s="39">
        <v>3432.67</v>
      </c>
      <c r="O370" s="39">
        <v>3438.51</v>
      </c>
      <c r="P370" s="39">
        <v>3426.29</v>
      </c>
      <c r="Q370" s="39">
        <v>1444</v>
      </c>
      <c r="R370" s="39">
        <v>1422</v>
      </c>
      <c r="S370" s="70">
        <f t="shared" si="149"/>
        <v>3392.0719999999992</v>
      </c>
      <c r="T370" s="70" t="str">
        <f t="shared" si="314"/>
        <v>牛</v>
      </c>
      <c r="U370" s="70">
        <f t="shared" si="315"/>
        <v>3438.51</v>
      </c>
      <c r="V370" s="70">
        <f t="shared" si="316"/>
        <v>3414.32</v>
      </c>
      <c r="W370" s="40">
        <f t="shared" si="317"/>
        <v>7.0598863456621166E-3</v>
      </c>
      <c r="X370" s="70">
        <f t="shared" si="318"/>
        <v>1444</v>
      </c>
      <c r="Y370" s="70">
        <f t="shared" si="319"/>
        <v>949</v>
      </c>
      <c r="Z370" s="71">
        <f t="shared" si="320"/>
        <v>7.0665287831782305E-3</v>
      </c>
      <c r="AA370" s="71">
        <f t="shared" si="321"/>
        <v>-1.3457950321747575E-3</v>
      </c>
      <c r="AB370" s="71">
        <f t="shared" si="322"/>
        <v>-1.6998540006884248E-3</v>
      </c>
      <c r="AC370" s="71">
        <f t="shared" si="323"/>
        <v>5.3600323449738158E-3</v>
      </c>
      <c r="AD370" s="71">
        <f t="shared" si="324"/>
        <v>4.4682944015588897E-3</v>
      </c>
      <c r="AE370" s="71">
        <f t="shared" si="325"/>
        <v>-2.5915919441033912E-3</v>
      </c>
      <c r="AF370" s="71">
        <f t="shared" si="326"/>
        <v>2.7684404008703144E-3</v>
      </c>
      <c r="AG370" s="71">
        <f t="shared" si="327"/>
        <v>1.4226453686955224E-3</v>
      </c>
      <c r="AH370" s="71">
        <f t="shared" si="328"/>
        <v>-5.1135127878214218E-4</v>
      </c>
      <c r="AI370" s="71">
        <f t="shared" si="329"/>
        <v>4.5561280709645069E-4</v>
      </c>
      <c r="AJ370" s="71">
        <f t="shared" si="330"/>
        <v>-1.5483878537993657E-4</v>
      </c>
      <c r="AK370" s="71">
        <f t="shared" si="331"/>
        <v>7.9426730100841305E-4</v>
      </c>
      <c r="AL370" s="71">
        <f t="shared" si="332"/>
        <v>3.7243990909822727E-3</v>
      </c>
      <c r="AM370" s="71">
        <f t="shared" si="333"/>
        <v>3.5601948803635594E-3</v>
      </c>
      <c r="AN370" s="71">
        <f t="shared" si="334"/>
        <v>5.6027968759326759E-4</v>
      </c>
      <c r="AO370" s="40">
        <f t="shared" si="335"/>
        <v>0.69544740973311026</v>
      </c>
      <c r="AP370" s="40">
        <f t="shared" si="336"/>
        <v>1.0572998430141312</v>
      </c>
      <c r="AQ370" s="71">
        <f t="shared" si="337"/>
        <v>6.9699318805989353E-4</v>
      </c>
      <c r="AR370" s="71">
        <f t="shared" si="338"/>
        <v>1.4138934122686147E-3</v>
      </c>
      <c r="AS370" s="71">
        <f t="shared" si="302"/>
        <v>2.7684404008703144E-3</v>
      </c>
      <c r="AT370" s="28">
        <f t="shared" si="303"/>
        <v>0.90894819466249022</v>
      </c>
      <c r="AU370" s="28">
        <f t="shared" si="304"/>
        <v>0.52209492635024357</v>
      </c>
      <c r="AV370" s="40">
        <f t="shared" si="305"/>
        <v>0.75857792476229302</v>
      </c>
      <c r="AW370" s="71">
        <f t="shared" si="306"/>
        <v>2.7684404008703144E-3</v>
      </c>
      <c r="AX370" s="28">
        <f t="shared" si="307"/>
        <v>0.20049607275733353</v>
      </c>
      <c r="AY370" s="71">
        <f t="shared" si="308"/>
        <v>3.3858592451118095E-3</v>
      </c>
      <c r="AZ370" s="71">
        <f t="shared" si="309"/>
        <v>1.8603408796750696E-3</v>
      </c>
      <c r="BA370" s="71">
        <f t="shared" si="339"/>
        <v>0.965743073047867</v>
      </c>
      <c r="BB370" s="71">
        <f t="shared" si="311"/>
        <v>3.208371393123115E-3</v>
      </c>
      <c r="BC370" s="71">
        <f t="shared" si="340"/>
        <v>5.0069857150247064E-3</v>
      </c>
      <c r="BD370" s="39">
        <f t="shared" si="310"/>
        <v>0</v>
      </c>
      <c r="BE370" t="s">
        <v>549</v>
      </c>
    </row>
    <row r="371" spans="1:57">
      <c r="A371" s="68">
        <v>43052</v>
      </c>
      <c r="B371" s="41">
        <f t="shared" si="312"/>
        <v>1</v>
      </c>
      <c r="C371" s="39">
        <v>3435.18</v>
      </c>
      <c r="D371" s="39">
        <v>3440.28</v>
      </c>
      <c r="E371" s="39">
        <v>3445.23</v>
      </c>
      <c r="F371" s="39">
        <v>3444.21</v>
      </c>
      <c r="G371" s="39">
        <v>3442.4</v>
      </c>
      <c r="H371" s="39">
        <v>3449.16</v>
      </c>
      <c r="I371" s="39">
        <v>3435.18</v>
      </c>
      <c r="J371" s="39">
        <v>1001</v>
      </c>
      <c r="K371" s="39">
        <v>930</v>
      </c>
      <c r="L371" s="39">
        <v>3444.29</v>
      </c>
      <c r="M371" s="39">
        <v>3444.09</v>
      </c>
      <c r="N371" s="39">
        <v>3447.83</v>
      </c>
      <c r="O371" s="39">
        <v>3448.68</v>
      </c>
      <c r="P371" s="39">
        <v>3441.47</v>
      </c>
      <c r="Q371" s="39">
        <v>1459</v>
      </c>
      <c r="R371" s="39">
        <v>1444</v>
      </c>
      <c r="S371" s="70">
        <f t="shared" si="149"/>
        <v>3394.1794999999997</v>
      </c>
      <c r="T371" s="70" t="str">
        <f t="shared" si="314"/>
        <v>牛</v>
      </c>
      <c r="U371" s="70">
        <f t="shared" si="315"/>
        <v>3449.16</v>
      </c>
      <c r="V371" s="70">
        <f t="shared" si="316"/>
        <v>3435.18</v>
      </c>
      <c r="W371" s="40">
        <f t="shared" si="317"/>
        <v>4.0613970886410108E-3</v>
      </c>
      <c r="X371" s="70">
        <f t="shared" si="318"/>
        <v>1001</v>
      </c>
      <c r="Y371" s="70">
        <f t="shared" si="319"/>
        <v>930</v>
      </c>
      <c r="Z371" s="71">
        <f t="shared" si="320"/>
        <v>4.0696557385639237E-3</v>
      </c>
      <c r="AA371" s="71">
        <f t="shared" si="321"/>
        <v>7.3094203040316517E-4</v>
      </c>
      <c r="AB371" s="71">
        <f t="shared" si="322"/>
        <v>-3.8567549510323476E-4</v>
      </c>
      <c r="AC371" s="71">
        <f t="shared" si="323"/>
        <v>3.6757215935376954E-3</v>
      </c>
      <c r="AD371" s="71">
        <f t="shared" si="324"/>
        <v>4.0613970886410108E-3</v>
      </c>
      <c r="AE371" s="71">
        <f t="shared" si="325"/>
        <v>0</v>
      </c>
      <c r="AF371" s="71">
        <f t="shared" si="326"/>
        <v>3.6757215935376954E-3</v>
      </c>
      <c r="AG371" s="71">
        <f t="shared" si="327"/>
        <v>4.4066636239410636E-3</v>
      </c>
      <c r="AH371" s="71">
        <f t="shared" si="328"/>
        <v>1.4835373736087397E-3</v>
      </c>
      <c r="AI371" s="71">
        <f t="shared" si="329"/>
        <v>2.9213396141835692E-3</v>
      </c>
      <c r="AJ371" s="71">
        <f t="shared" si="330"/>
        <v>2.6252342681896464E-3</v>
      </c>
      <c r="AK371" s="71">
        <f t="shared" si="331"/>
        <v>2.0995764941389955E-3</v>
      </c>
      <c r="AL371" s="71">
        <f t="shared" si="332"/>
        <v>4.0613970886410108E-3</v>
      </c>
      <c r="AM371" s="71">
        <f t="shared" si="333"/>
        <v>2.0928434451052708E-3</v>
      </c>
      <c r="AN371" s="71">
        <f t="shared" si="334"/>
        <v>5.4888489171166775E-4</v>
      </c>
      <c r="AO371" s="40">
        <f t="shared" si="335"/>
        <v>0</v>
      </c>
      <c r="AP371" s="40">
        <f t="shared" si="336"/>
        <v>-0.17954220314733621</v>
      </c>
      <c r="AQ371" s="71">
        <f t="shared" si="337"/>
        <v>-5.8068805744199687E-5</v>
      </c>
      <c r="AR371" s="71">
        <f t="shared" si="338"/>
        <v>1.0272602076872959E-3</v>
      </c>
      <c r="AS371" s="71">
        <f t="shared" si="302"/>
        <v>3.6757215935376954E-3</v>
      </c>
      <c r="AT371" s="28">
        <f t="shared" si="303"/>
        <v>0.51645207439200613</v>
      </c>
      <c r="AU371" s="28">
        <f t="shared" si="304"/>
        <v>0.88210818307907013</v>
      </c>
      <c r="AV371" s="40">
        <f t="shared" si="305"/>
        <v>0.90486409155937586</v>
      </c>
      <c r="AW371" s="71">
        <f t="shared" si="306"/>
        <v>3.6757215935376954E-3</v>
      </c>
      <c r="AX371" s="28">
        <f t="shared" si="307"/>
        <v>0.25321888412016874</v>
      </c>
      <c r="AY371" s="71">
        <f t="shared" si="308"/>
        <v>2.0995764941389955E-3</v>
      </c>
      <c r="AZ371" s="71">
        <f t="shared" si="309"/>
        <v>1.8463419525230191E-3</v>
      </c>
      <c r="BA371" s="71">
        <f t="shared" si="339"/>
        <v>0.75857792476229302</v>
      </c>
      <c r="BB371" s="71">
        <f t="shared" si="311"/>
        <v>1.4138934122686147E-3</v>
      </c>
      <c r="BC371" s="71">
        <f t="shared" si="340"/>
        <v>2.7684404008703144E-3</v>
      </c>
      <c r="BD371" s="39">
        <f t="shared" si="310"/>
        <v>0</v>
      </c>
    </row>
    <row r="372" spans="1:57">
      <c r="A372" s="68">
        <v>43053</v>
      </c>
      <c r="B372" s="41">
        <f t="shared" si="312"/>
        <v>2</v>
      </c>
      <c r="C372" s="39">
        <v>3446.54</v>
      </c>
      <c r="D372" s="39">
        <v>3443.69</v>
      </c>
      <c r="E372" s="39">
        <v>3445.72</v>
      </c>
      <c r="F372" s="39">
        <v>3449.02</v>
      </c>
      <c r="G372" s="39">
        <v>3431.55</v>
      </c>
      <c r="H372" s="39">
        <v>3450.33</v>
      </c>
      <c r="I372" s="39">
        <v>3429.2</v>
      </c>
      <c r="J372" s="39">
        <v>939</v>
      </c>
      <c r="K372" s="39">
        <v>1122</v>
      </c>
      <c r="L372" s="39">
        <v>3433.79</v>
      </c>
      <c r="M372" s="39">
        <v>3436.32</v>
      </c>
      <c r="N372" s="39">
        <v>3429.54</v>
      </c>
      <c r="O372" s="39">
        <v>3444</v>
      </c>
      <c r="P372" s="39">
        <v>3419.79</v>
      </c>
      <c r="Q372" s="39">
        <v>1330</v>
      </c>
      <c r="R372" s="39">
        <v>1414</v>
      </c>
      <c r="S372" s="70">
        <f t="shared" si="149"/>
        <v>3397.6475</v>
      </c>
      <c r="T372" s="70" t="str">
        <f t="shared" si="314"/>
        <v>牛</v>
      </c>
      <c r="U372" s="70">
        <f t="shared" si="315"/>
        <v>3450.33</v>
      </c>
      <c r="V372" s="70">
        <f t="shared" si="316"/>
        <v>3419.79</v>
      </c>
      <c r="W372" s="40">
        <f t="shared" si="317"/>
        <v>8.8907329623347346E-3</v>
      </c>
      <c r="X372" s="70">
        <f t="shared" si="318"/>
        <v>939</v>
      </c>
      <c r="Y372" s="70">
        <f t="shared" si="319"/>
        <v>1414</v>
      </c>
      <c r="Z372" s="71">
        <f t="shared" si="320"/>
        <v>8.8610606579351946E-3</v>
      </c>
      <c r="AA372" s="71">
        <f t="shared" si="321"/>
        <v>-3.742183883528296E-4</v>
      </c>
      <c r="AB372" s="71">
        <f t="shared" si="322"/>
        <v>-6.0437372457830983E-3</v>
      </c>
      <c r="AC372" s="71">
        <f t="shared" si="323"/>
        <v>2.8469957165516671E-3</v>
      </c>
      <c r="AD372" s="71">
        <f t="shared" si="324"/>
        <v>1.0990493895051264E-3</v>
      </c>
      <c r="AE372" s="71">
        <f t="shared" si="325"/>
        <v>-7.7916835728296151E-3</v>
      </c>
      <c r="AF372" s="71">
        <f t="shared" si="326"/>
        <v>-4.9446878562780577E-3</v>
      </c>
      <c r="AG372" s="71">
        <f t="shared" si="327"/>
        <v>-5.3189062446308824E-3</v>
      </c>
      <c r="AH372" s="71">
        <f t="shared" si="328"/>
        <v>-8.272583535047901E-4</v>
      </c>
      <c r="AI372" s="71">
        <f t="shared" si="329"/>
        <v>-2.3794807620992301E-4</v>
      </c>
      <c r="AJ372" s="71">
        <f t="shared" si="330"/>
        <v>7.1930346684798217E-4</v>
      </c>
      <c r="AK372" s="71">
        <f t="shared" si="331"/>
        <v>-4.3587751055337801E-3</v>
      </c>
      <c r="AL372" s="71">
        <f t="shared" si="332"/>
        <v>6.14288082034007E-3</v>
      </c>
      <c r="AM372" s="71">
        <f t="shared" si="333"/>
        <v>7.0544408850150495E-3</v>
      </c>
      <c r="AN372" s="71">
        <f t="shared" si="334"/>
        <v>6.5255328344610301E-4</v>
      </c>
      <c r="AO372" s="40">
        <f t="shared" si="335"/>
        <v>0.82063416942735712</v>
      </c>
      <c r="AP372" s="40">
        <f t="shared" si="336"/>
        <v>0.88168480832939011</v>
      </c>
      <c r="AQ372" s="71">
        <f t="shared" si="337"/>
        <v>7.3652390263632798E-4</v>
      </c>
      <c r="AR372" s="71">
        <f t="shared" si="338"/>
        <v>-1.2384660341904362E-3</v>
      </c>
      <c r="AS372" s="71">
        <f t="shared" si="302"/>
        <v>-4.9446878562780577E-3</v>
      </c>
      <c r="AT372" s="28">
        <f t="shared" si="303"/>
        <v>0.11121628017039052</v>
      </c>
      <c r="AU372" s="28">
        <f t="shared" si="304"/>
        <v>0.4027261462205694</v>
      </c>
      <c r="AV372" s="40">
        <f t="shared" si="305"/>
        <v>0.31925343811394929</v>
      </c>
      <c r="AW372" s="71">
        <f t="shared" si="306"/>
        <v>-4.9446878562780577E-3</v>
      </c>
      <c r="AX372" s="28">
        <f t="shared" si="307"/>
        <v>-0.13916175507531123</v>
      </c>
      <c r="AY372" s="71">
        <f t="shared" si="308"/>
        <v>6.8505632530127568E-4</v>
      </c>
      <c r="AZ372" s="71">
        <f t="shared" si="309"/>
        <v>2.8469957165516671E-3</v>
      </c>
      <c r="BA372" s="71">
        <f t="shared" si="339"/>
        <v>0.90486409155937586</v>
      </c>
      <c r="BB372" s="71">
        <f t="shared" si="311"/>
        <v>1.0272602076872959E-3</v>
      </c>
      <c r="BC372" s="71">
        <f t="shared" si="340"/>
        <v>3.6757215935376954E-3</v>
      </c>
      <c r="BD372" s="39">
        <f t="shared" si="310"/>
        <v>0</v>
      </c>
    </row>
    <row r="373" spans="1:57">
      <c r="A373" s="68">
        <v>43054</v>
      </c>
      <c r="B373" s="41">
        <f t="shared" si="312"/>
        <v>3</v>
      </c>
      <c r="C373" s="39">
        <v>3416.21</v>
      </c>
      <c r="D373" s="39">
        <v>3411.67</v>
      </c>
      <c r="E373" s="39">
        <v>3415.71</v>
      </c>
      <c r="F373" s="39">
        <v>3415.11</v>
      </c>
      <c r="G373" s="39">
        <v>3404.83</v>
      </c>
      <c r="H373" s="39">
        <v>3423.75</v>
      </c>
      <c r="I373" s="39">
        <v>3400.9</v>
      </c>
      <c r="J373" s="39">
        <v>949</v>
      </c>
      <c r="K373" s="39">
        <v>1053</v>
      </c>
      <c r="L373" s="39">
        <v>3404.07</v>
      </c>
      <c r="M373" s="39">
        <v>3400.45</v>
      </c>
      <c r="N373" s="39">
        <v>3402.52</v>
      </c>
      <c r="O373" s="39">
        <v>3411.43</v>
      </c>
      <c r="P373" s="39">
        <v>3396.38</v>
      </c>
      <c r="Q373" s="39">
        <v>1405</v>
      </c>
      <c r="R373" s="39">
        <v>1324</v>
      </c>
      <c r="S373" s="70">
        <f t="shared" si="149"/>
        <v>3400.5225</v>
      </c>
      <c r="T373" s="70" t="str">
        <f t="shared" si="314"/>
        <v>牛</v>
      </c>
      <c r="U373" s="70">
        <f t="shared" si="315"/>
        <v>3423.75</v>
      </c>
      <c r="V373" s="70">
        <f t="shared" si="316"/>
        <v>3396.38</v>
      </c>
      <c r="W373" s="40">
        <f t="shared" si="317"/>
        <v>8.02628305733398E-3</v>
      </c>
      <c r="X373" s="70">
        <f t="shared" si="318"/>
        <v>949</v>
      </c>
      <c r="Y373" s="70">
        <f t="shared" si="319"/>
        <v>1324</v>
      </c>
      <c r="Z373" s="71">
        <f t="shared" si="320"/>
        <v>8.0118025531217031E-3</v>
      </c>
      <c r="AA373" s="71">
        <f t="shared" si="321"/>
        <v>-3.8943919503968763E-3</v>
      </c>
      <c r="AB373" s="71">
        <f t="shared" si="322"/>
        <v>-6.2201080380827013E-3</v>
      </c>
      <c r="AC373" s="71">
        <f t="shared" si="323"/>
        <v>1.8061750192511635E-3</v>
      </c>
      <c r="AD373" s="71">
        <f t="shared" si="324"/>
        <v>2.2046921485268382E-3</v>
      </c>
      <c r="AE373" s="71">
        <f t="shared" si="325"/>
        <v>-5.8215909088070077E-3</v>
      </c>
      <c r="AF373" s="71">
        <f t="shared" si="326"/>
        <v>-4.0154158895557941E-3</v>
      </c>
      <c r="AG373" s="71">
        <f t="shared" si="327"/>
        <v>-7.9098078399526262E-3</v>
      </c>
      <c r="AH373" s="71">
        <f t="shared" si="328"/>
        <v>-1.3298419623879261E-3</v>
      </c>
      <c r="AI373" s="71">
        <f t="shared" si="329"/>
        <v>-1.4637173763525847E-4</v>
      </c>
      <c r="AJ373" s="71">
        <f t="shared" si="330"/>
        <v>-3.2204610807490237E-4</v>
      </c>
      <c r="AK373" s="71">
        <f t="shared" si="331"/>
        <v>-3.3367376700823245E-3</v>
      </c>
      <c r="AL373" s="71">
        <f t="shared" si="332"/>
        <v>6.6963391191028456E-3</v>
      </c>
      <c r="AM373" s="71">
        <f t="shared" si="333"/>
        <v>4.4213996916524544E-3</v>
      </c>
      <c r="AN373" s="71">
        <f t="shared" si="334"/>
        <v>-2.2323723454775987E-4</v>
      </c>
      <c r="AO373" s="40">
        <f t="shared" si="335"/>
        <v>0.67002188183807465</v>
      </c>
      <c r="AP373" s="40">
        <f t="shared" si="336"/>
        <v>1.2533916849015312</v>
      </c>
      <c r="AQ373" s="71">
        <f t="shared" si="337"/>
        <v>-1.0639987365795159E-3</v>
      </c>
      <c r="AR373" s="71">
        <f t="shared" si="338"/>
        <v>-4.5544098492572062E-4</v>
      </c>
      <c r="AS373" s="71">
        <f t="shared" si="302"/>
        <v>-4.0154158895557941E-3</v>
      </c>
      <c r="AT373" s="28">
        <f t="shared" si="303"/>
        <v>0.17199124726476375</v>
      </c>
      <c r="AU373" s="28">
        <f t="shared" si="304"/>
        <v>0.40797342192690922</v>
      </c>
      <c r="AV373" s="40">
        <f t="shared" si="305"/>
        <v>0.224333211545484</v>
      </c>
      <c r="AW373" s="71">
        <f t="shared" si="306"/>
        <v>-4.0154158895557941E-3</v>
      </c>
      <c r="AX373" s="28">
        <f t="shared" si="307"/>
        <v>-5.6631348191457362E-2</v>
      </c>
      <c r="AY373" s="71">
        <f t="shared" si="308"/>
        <v>1.1549093004936176E-3</v>
      </c>
      <c r="AZ373" s="71">
        <f t="shared" si="309"/>
        <v>1.8061750192511635E-3</v>
      </c>
      <c r="BA373" s="71">
        <f t="shared" si="339"/>
        <v>0.31925343811394929</v>
      </c>
      <c r="BB373" s="71">
        <f t="shared" si="311"/>
        <v>-1.2384660341904362E-3</v>
      </c>
      <c r="BC373" s="71">
        <f t="shared" si="340"/>
        <v>-4.9446878562780577E-3</v>
      </c>
      <c r="BD373" s="39">
        <f t="shared" si="310"/>
        <v>1</v>
      </c>
      <c r="BE373" t="s">
        <v>559</v>
      </c>
    </row>
    <row r="374" spans="1:57">
      <c r="A374" s="68">
        <v>43055</v>
      </c>
      <c r="B374" s="41">
        <f t="shared" si="312"/>
        <v>4</v>
      </c>
      <c r="C374" s="39">
        <v>3393.19</v>
      </c>
      <c r="D374" s="39">
        <v>3393.69</v>
      </c>
      <c r="E374" s="39">
        <v>3396.59</v>
      </c>
      <c r="F374" s="39">
        <v>3393.8</v>
      </c>
      <c r="G374" s="39">
        <v>3399.24</v>
      </c>
      <c r="H374" s="39">
        <v>3406.65</v>
      </c>
      <c r="I374" s="39">
        <v>3390.69</v>
      </c>
      <c r="J374" s="39">
        <v>1010</v>
      </c>
      <c r="K374" s="39">
        <v>951</v>
      </c>
      <c r="L374" s="39">
        <v>3399.78</v>
      </c>
      <c r="M374" s="39">
        <v>3396.64</v>
      </c>
      <c r="N374" s="39">
        <v>3399.25</v>
      </c>
      <c r="O374" s="39">
        <v>3409.42</v>
      </c>
      <c r="P374" s="39">
        <v>3391.39</v>
      </c>
      <c r="Q374" s="39">
        <v>1408</v>
      </c>
      <c r="R374" s="39">
        <v>1328</v>
      </c>
      <c r="S374" s="70">
        <f t="shared" si="149"/>
        <v>3401.5589999999997</v>
      </c>
      <c r="T374" s="70" t="str">
        <f t="shared" si="314"/>
        <v>牛</v>
      </c>
      <c r="U374" s="70">
        <f t="shared" si="315"/>
        <v>3409.42</v>
      </c>
      <c r="V374" s="70">
        <f t="shared" si="316"/>
        <v>3390.69</v>
      </c>
      <c r="W374" s="40">
        <f t="shared" si="317"/>
        <v>5.5087483483371533E-3</v>
      </c>
      <c r="X374" s="70">
        <f t="shared" si="318"/>
        <v>1408</v>
      </c>
      <c r="Y374" s="70">
        <f t="shared" si="319"/>
        <v>951</v>
      </c>
      <c r="Z374" s="71">
        <f t="shared" si="320"/>
        <v>5.5198795233983413E-3</v>
      </c>
      <c r="AA374" s="71">
        <f t="shared" si="321"/>
        <v>-2.7458516805799246E-3</v>
      </c>
      <c r="AB374" s="71">
        <f t="shared" si="322"/>
        <v>-2.9873697986271814E-3</v>
      </c>
      <c r="AC374" s="71">
        <f t="shared" si="323"/>
        <v>2.5213785497099615E-3</v>
      </c>
      <c r="AD374" s="71">
        <f t="shared" si="324"/>
        <v>4.7717069757973098E-3</v>
      </c>
      <c r="AE374" s="71">
        <f t="shared" si="325"/>
        <v>-7.3704137253984231E-4</v>
      </c>
      <c r="AF374" s="71">
        <f t="shared" si="326"/>
        <v>1.7843371771701284E-3</v>
      </c>
      <c r="AG374" s="71">
        <f t="shared" si="327"/>
        <v>-9.615145034098055E-4</v>
      </c>
      <c r="AH374" s="71">
        <f t="shared" si="328"/>
        <v>1.4734310932401447E-4</v>
      </c>
      <c r="AI374" s="71">
        <f t="shared" si="329"/>
        <v>1.0015052871188445E-3</v>
      </c>
      <c r="AJ374" s="71">
        <f t="shared" si="330"/>
        <v>1.7975568010045726E-4</v>
      </c>
      <c r="AK374" s="71">
        <f t="shared" si="331"/>
        <v>1.7813953474403075E-3</v>
      </c>
      <c r="AL374" s="71">
        <f t="shared" si="332"/>
        <v>4.6959632236266728E-3</v>
      </c>
      <c r="AM374" s="71">
        <f t="shared" si="333"/>
        <v>5.3023220005248275E-3</v>
      </c>
      <c r="AN374" s="71">
        <f t="shared" si="334"/>
        <v>1.5884642231855329E-4</v>
      </c>
      <c r="AO374" s="40">
        <f t="shared" si="335"/>
        <v>0.15664160401002469</v>
      </c>
      <c r="AP374" s="40">
        <f t="shared" si="336"/>
        <v>0.74122807017543235</v>
      </c>
      <c r="AQ374" s="71">
        <f t="shared" si="337"/>
        <v>-9.2401594469225274E-4</v>
      </c>
      <c r="AR374" s="71">
        <f t="shared" si="338"/>
        <v>-1.5590459258861406E-4</v>
      </c>
      <c r="AS374" s="71">
        <f t="shared" si="302"/>
        <v>1.7843371771701284E-3</v>
      </c>
      <c r="AT374" s="28">
        <f t="shared" si="303"/>
        <v>0.53571428571426738</v>
      </c>
      <c r="AU374" s="28">
        <f t="shared" si="304"/>
        <v>0.43594009983361287</v>
      </c>
      <c r="AV374" s="40">
        <f t="shared" si="305"/>
        <v>0.45702082221035434</v>
      </c>
      <c r="AW374" s="71">
        <f t="shared" si="306"/>
        <v>1.7843371771701284E-3</v>
      </c>
      <c r="AX374" s="28">
        <f t="shared" si="307"/>
        <v>-2.8296849973315514E-2</v>
      </c>
      <c r="AY374" s="71">
        <f t="shared" si="308"/>
        <v>2.5184367199801122E-3</v>
      </c>
      <c r="AZ374" s="71">
        <f t="shared" si="309"/>
        <v>2.3149522018977037E-3</v>
      </c>
      <c r="BA374" s="71">
        <f t="shared" si="339"/>
        <v>0.224333211545484</v>
      </c>
      <c r="BB374" s="71">
        <f t="shared" si="311"/>
        <v>-4.5544098492572062E-4</v>
      </c>
      <c r="BC374" s="71">
        <f t="shared" si="340"/>
        <v>-4.0154158895557941E-3</v>
      </c>
      <c r="BD374" s="39">
        <f t="shared" si="310"/>
        <v>1</v>
      </c>
    </row>
    <row r="375" spans="1:57">
      <c r="A375" s="68">
        <v>43056</v>
      </c>
      <c r="B375" s="41">
        <f t="shared" si="312"/>
        <v>5</v>
      </c>
      <c r="C375" s="39">
        <v>3392.68</v>
      </c>
      <c r="D375" s="39">
        <v>3397.4</v>
      </c>
      <c r="E375" s="39">
        <v>3402.16</v>
      </c>
      <c r="F375" s="39">
        <v>3402.5</v>
      </c>
      <c r="G375" s="39">
        <v>3379.03</v>
      </c>
      <c r="H375" s="39">
        <v>3403.28</v>
      </c>
      <c r="I375" s="39">
        <v>3373.46</v>
      </c>
      <c r="J375" s="39">
        <v>941</v>
      </c>
      <c r="K375" s="39">
        <v>1038</v>
      </c>
      <c r="L375" s="39">
        <v>3381.45</v>
      </c>
      <c r="M375" s="39">
        <v>3374.29</v>
      </c>
      <c r="N375" s="39">
        <v>3382.9</v>
      </c>
      <c r="O375" s="39">
        <v>3388.35</v>
      </c>
      <c r="P375" s="39">
        <v>3373.29</v>
      </c>
      <c r="Q375" s="39">
        <v>1341</v>
      </c>
      <c r="R375" s="39">
        <v>1311</v>
      </c>
      <c r="S375" s="70">
        <f t="shared" si="149"/>
        <v>3403.0129999999999</v>
      </c>
      <c r="T375" s="70" t="str">
        <f t="shared" si="314"/>
        <v>熊</v>
      </c>
      <c r="U375" s="70">
        <f t="shared" si="315"/>
        <v>3403.28</v>
      </c>
      <c r="V375" s="70">
        <f t="shared" si="316"/>
        <v>3373.29</v>
      </c>
      <c r="W375" s="40">
        <f t="shared" si="317"/>
        <v>8.8511432159040695E-3</v>
      </c>
      <c r="X375" s="70">
        <f t="shared" si="318"/>
        <v>941</v>
      </c>
      <c r="Y375" s="70">
        <f t="shared" si="319"/>
        <v>1311</v>
      </c>
      <c r="Z375" s="71">
        <f t="shared" si="320"/>
        <v>8.8396194159190492E-3</v>
      </c>
      <c r="AA375" s="71">
        <f t="shared" si="321"/>
        <v>-1.9346495176541841E-3</v>
      </c>
      <c r="AB375" s="71">
        <f t="shared" si="322"/>
        <v>-6.006342675642316E-3</v>
      </c>
      <c r="AC375" s="71">
        <f t="shared" si="323"/>
        <v>2.8448005402618172E-3</v>
      </c>
      <c r="AD375" s="71">
        <f t="shared" si="324"/>
        <v>3.1195029387988526E-3</v>
      </c>
      <c r="AE375" s="71">
        <f t="shared" si="325"/>
        <v>-5.7316402771053288E-3</v>
      </c>
      <c r="AF375" s="71">
        <f t="shared" si="326"/>
        <v>-2.8868397368436312E-3</v>
      </c>
      <c r="AG375" s="71">
        <f t="shared" si="327"/>
        <v>-4.8214892544978837E-3</v>
      </c>
      <c r="AH375" s="71">
        <f t="shared" si="328"/>
        <v>1.390263667069652E-3</v>
      </c>
      <c r="AI375" s="71">
        <f t="shared" si="329"/>
        <v>2.7903544898778918E-3</v>
      </c>
      <c r="AJ375" s="71">
        <f t="shared" si="330"/>
        <v>2.8902860074800306E-3</v>
      </c>
      <c r="AK375" s="71">
        <f t="shared" si="331"/>
        <v>-4.0314834768829817E-3</v>
      </c>
      <c r="AL375" s="71">
        <f t="shared" si="332"/>
        <v>8.8007485814396574E-3</v>
      </c>
      <c r="AM375" s="71">
        <f t="shared" si="333"/>
        <v>4.4545479803578692E-3</v>
      </c>
      <c r="AN375" s="71">
        <f t="shared" si="334"/>
        <v>7.1592552699337013E-4</v>
      </c>
      <c r="AO375" s="40">
        <f t="shared" si="335"/>
        <v>0.64453386988597228</v>
      </c>
      <c r="AP375" s="40">
        <f t="shared" si="336"/>
        <v>0.86485580147551377</v>
      </c>
      <c r="AQ375" s="71">
        <f t="shared" si="337"/>
        <v>-2.1196797629417993E-3</v>
      </c>
      <c r="AR375" s="71">
        <f t="shared" si="338"/>
        <v>4.287182130460982E-4</v>
      </c>
      <c r="AS375" s="71">
        <f t="shared" si="302"/>
        <v>-2.8868397368436312E-3</v>
      </c>
      <c r="AT375" s="28">
        <f t="shared" si="303"/>
        <v>0.18678739101274758</v>
      </c>
      <c r="AU375" s="28">
        <f t="shared" si="304"/>
        <v>0.638114209827368</v>
      </c>
      <c r="AV375" s="40">
        <f t="shared" si="305"/>
        <v>0.32044014671557358</v>
      </c>
      <c r="AW375" s="71">
        <f t="shared" si="306"/>
        <v>-2.8868397368436312E-3</v>
      </c>
      <c r="AX375" s="28">
        <f t="shared" si="307"/>
        <v>4.8349449816614251E-2</v>
      </c>
      <c r="AY375" s="71">
        <f t="shared" si="308"/>
        <v>1.6497621657579128E-3</v>
      </c>
      <c r="AZ375" s="71">
        <f t="shared" si="309"/>
        <v>2.8448005402618172E-3</v>
      </c>
      <c r="BA375" s="71">
        <f t="shared" si="339"/>
        <v>0.45702082221035434</v>
      </c>
      <c r="BB375" s="71">
        <f t="shared" si="311"/>
        <v>-1.5590459258861406E-4</v>
      </c>
      <c r="BC375" s="71">
        <f t="shared" si="340"/>
        <v>1.7843371771701284E-3</v>
      </c>
      <c r="BD375" s="39">
        <f t="shared" si="310"/>
        <v>1</v>
      </c>
    </row>
    <row r="376" spans="1:57">
      <c r="A376" s="68">
        <v>43059</v>
      </c>
      <c r="B376" s="41">
        <f t="shared" si="312"/>
        <v>1</v>
      </c>
      <c r="C376" s="39">
        <v>3361.35</v>
      </c>
      <c r="D376" s="39">
        <v>3358.77</v>
      </c>
      <c r="E376" s="39">
        <v>3358.47</v>
      </c>
      <c r="F376" s="39">
        <v>3340.2</v>
      </c>
      <c r="G376" s="39">
        <v>3354.33</v>
      </c>
      <c r="H376" s="39">
        <v>3364.21</v>
      </c>
      <c r="I376" s="39">
        <v>3337.11</v>
      </c>
      <c r="J376" s="39">
        <v>934</v>
      </c>
      <c r="K376" s="39">
        <v>1030</v>
      </c>
      <c r="L376" s="39">
        <v>3355.58</v>
      </c>
      <c r="M376" s="39">
        <v>3353.81</v>
      </c>
      <c r="N376" s="39">
        <v>3392.39</v>
      </c>
      <c r="O376" s="39">
        <v>3393.03</v>
      </c>
      <c r="P376" s="39">
        <v>3347.79</v>
      </c>
      <c r="Q376" s="39">
        <v>1459</v>
      </c>
      <c r="R376" s="39">
        <v>1332</v>
      </c>
      <c r="S376" s="70">
        <f t="shared" si="149"/>
        <v>3403.2259999999997</v>
      </c>
      <c r="T376" s="70" t="str">
        <f t="shared" si="314"/>
        <v>熊</v>
      </c>
      <c r="U376" s="70">
        <f t="shared" si="315"/>
        <v>3393.03</v>
      </c>
      <c r="V376" s="70">
        <f t="shared" si="316"/>
        <v>3337.11</v>
      </c>
      <c r="W376" s="40">
        <f t="shared" si="317"/>
        <v>1.6618164530153849E-2</v>
      </c>
      <c r="X376" s="70">
        <f t="shared" si="318"/>
        <v>1459</v>
      </c>
      <c r="Y376" s="70">
        <f t="shared" si="319"/>
        <v>1030</v>
      </c>
      <c r="Z376" s="71">
        <f t="shared" si="320"/>
        <v>1.6636172966218953E-2</v>
      </c>
      <c r="AA376" s="71">
        <f t="shared" si="321"/>
        <v>-6.3906508040282731E-3</v>
      </c>
      <c r="AB376" s="71">
        <f t="shared" si="322"/>
        <v>-1.8863976051536552E-4</v>
      </c>
      <c r="AC376" s="71">
        <f t="shared" si="323"/>
        <v>1.642952476963852E-2</v>
      </c>
      <c r="AD376" s="71">
        <f t="shared" si="324"/>
        <v>9.3806485008527622E-3</v>
      </c>
      <c r="AE376" s="71">
        <f t="shared" si="325"/>
        <v>-7.2375160293012249E-3</v>
      </c>
      <c r="AF376" s="71">
        <f t="shared" si="326"/>
        <v>9.1920087403372149E-3</v>
      </c>
      <c r="AG376" s="71">
        <f t="shared" si="327"/>
        <v>2.8013579363090511E-3</v>
      </c>
      <c r="AH376" s="71">
        <f t="shared" si="328"/>
        <v>-7.6784346909289304E-4</v>
      </c>
      <c r="AI376" s="71">
        <f t="shared" si="329"/>
        <v>-8.5716586942388923E-4</v>
      </c>
      <c r="AJ376" s="71">
        <f t="shared" si="330"/>
        <v>-6.311993559752321E-3</v>
      </c>
      <c r="AK376" s="71">
        <f t="shared" si="331"/>
        <v>-2.0906304519811019E-3</v>
      </c>
      <c r="AL376" s="71">
        <f t="shared" si="332"/>
        <v>8.0880028801785311E-3</v>
      </c>
      <c r="AM376" s="71">
        <f t="shared" si="333"/>
        <v>1.3422900850326209E-2</v>
      </c>
      <c r="AN376" s="71">
        <f t="shared" si="334"/>
        <v>3.7258324313158876E-4</v>
      </c>
      <c r="AO376" s="40">
        <f t="shared" si="335"/>
        <v>0.89446494464944148</v>
      </c>
      <c r="AP376" s="40">
        <f t="shared" si="336"/>
        <v>1.6896678966789711</v>
      </c>
      <c r="AQ376" s="71">
        <f t="shared" si="337"/>
        <v>-5.2761876744718728E-4</v>
      </c>
      <c r="AR376" s="71">
        <f t="shared" si="338"/>
        <v>1.0910055949186761E-2</v>
      </c>
      <c r="AS376" s="71">
        <f t="shared" si="302"/>
        <v>9.1920087403372149E-3</v>
      </c>
      <c r="AT376" s="28">
        <f t="shared" si="303"/>
        <v>0.63542435424353716</v>
      </c>
      <c r="AU376" s="28">
        <f t="shared" si="304"/>
        <v>0.98585322723253044</v>
      </c>
      <c r="AV376" s="40">
        <f t="shared" si="305"/>
        <v>0.98855507868382819</v>
      </c>
      <c r="AW376" s="71">
        <f t="shared" si="306"/>
        <v>9.1920087403372149E-3</v>
      </c>
      <c r="AX376" s="28">
        <f t="shared" si="307"/>
        <v>0.65826180257510547</v>
      </c>
      <c r="AY376" s="71">
        <f t="shared" si="308"/>
        <v>5.1468855773202926E-3</v>
      </c>
      <c r="AZ376" s="71">
        <f t="shared" si="309"/>
        <v>1.3234261089810927E-2</v>
      </c>
      <c r="BA376" s="71">
        <f t="shared" si="339"/>
        <v>0.32044014671557358</v>
      </c>
      <c r="BB376" s="71">
        <f t="shared" si="311"/>
        <v>4.287182130460982E-4</v>
      </c>
      <c r="BC376" s="71">
        <f t="shared" si="340"/>
        <v>-2.8868397368436312E-3</v>
      </c>
      <c r="BD376" s="39">
        <f t="shared" si="310"/>
        <v>0</v>
      </c>
    </row>
    <row r="377" spans="1:57">
      <c r="A377" s="68">
        <v>43060</v>
      </c>
      <c r="B377" s="41">
        <f t="shared" si="312"/>
        <v>2</v>
      </c>
      <c r="C377" s="39">
        <v>3382.36</v>
      </c>
      <c r="D377" s="39">
        <v>3378.75</v>
      </c>
      <c r="E377" s="39">
        <v>3388.52</v>
      </c>
      <c r="F377" s="39">
        <v>3395.16</v>
      </c>
      <c r="G377" s="39">
        <v>3404.57</v>
      </c>
      <c r="H377" s="39">
        <v>3417.22</v>
      </c>
      <c r="I377" s="39">
        <v>3377.85</v>
      </c>
      <c r="J377" s="39">
        <v>1038</v>
      </c>
      <c r="K377" s="39">
        <v>931</v>
      </c>
      <c r="L377" s="39">
        <v>3408.46</v>
      </c>
      <c r="M377" s="39">
        <v>3410.41</v>
      </c>
      <c r="N377" s="39">
        <v>3410.49</v>
      </c>
      <c r="O377" s="39">
        <v>3419.31</v>
      </c>
      <c r="P377" s="39">
        <v>3403.78</v>
      </c>
      <c r="Q377" s="39">
        <v>1332</v>
      </c>
      <c r="R377" s="39">
        <v>1424</v>
      </c>
      <c r="S377" s="70">
        <f t="shared" si="149"/>
        <v>3403.8110000000001</v>
      </c>
      <c r="T377" s="70" t="str">
        <f t="shared" si="314"/>
        <v>熊</v>
      </c>
      <c r="U377" s="70">
        <f t="shared" si="315"/>
        <v>3419.31</v>
      </c>
      <c r="V377" s="70">
        <f t="shared" si="316"/>
        <v>3377.85</v>
      </c>
      <c r="W377" s="40">
        <f t="shared" si="317"/>
        <v>1.2199363907073666E-2</v>
      </c>
      <c r="X377" s="70">
        <f t="shared" si="318"/>
        <v>1332</v>
      </c>
      <c r="Y377" s="70">
        <f t="shared" si="319"/>
        <v>931</v>
      </c>
      <c r="Z377" s="71">
        <f t="shared" si="320"/>
        <v>1.2257713549119561E-2</v>
      </c>
      <c r="AA377" s="71">
        <f t="shared" si="321"/>
        <v>-2.9609970340367811E-3</v>
      </c>
      <c r="AB377" s="71">
        <f t="shared" si="322"/>
        <v>-2.5828003464464155E-3</v>
      </c>
      <c r="AC377" s="71">
        <f t="shared" si="323"/>
        <v>9.61656356062714E-3</v>
      </c>
      <c r="AD377" s="71">
        <f t="shared" si="324"/>
        <v>1.086508563196207E-2</v>
      </c>
      <c r="AE377" s="71">
        <f t="shared" si="325"/>
        <v>-1.3342782751114837E-3</v>
      </c>
      <c r="AF377" s="71">
        <f t="shared" si="326"/>
        <v>8.282285285515719E-3</v>
      </c>
      <c r="AG377" s="71">
        <f t="shared" si="327"/>
        <v>5.321288251478918E-3</v>
      </c>
      <c r="AH377" s="71">
        <f t="shared" si="328"/>
        <v>-1.0678720929123981E-3</v>
      </c>
      <c r="AI377" s="71">
        <f t="shared" si="329"/>
        <v>1.8195571918384777E-3</v>
      </c>
      <c r="AJ377" s="71">
        <f t="shared" si="330"/>
        <v>3.7771973283335456E-3</v>
      </c>
      <c r="AK377" s="71">
        <f t="shared" si="331"/>
        <v>6.544956050253248E-3</v>
      </c>
      <c r="AL377" s="71">
        <f t="shared" si="332"/>
        <v>1.158794259681524E-2</v>
      </c>
      <c r="AM377" s="71">
        <f t="shared" si="333"/>
        <v>4.5521975581040977E-3</v>
      </c>
      <c r="AN377" s="71">
        <f t="shared" si="334"/>
        <v>1.1419296326933238E-3</v>
      </c>
      <c r="AO377" s="40">
        <f t="shared" si="335"/>
        <v>0.11455422910846408</v>
      </c>
      <c r="AP377" s="40">
        <f t="shared" si="336"/>
        <v>0.36931673863347736</v>
      </c>
      <c r="AQ377" s="71">
        <f t="shared" si="337"/>
        <v>5.7194228755100859E-4</v>
      </c>
      <c r="AR377" s="71">
        <f t="shared" si="338"/>
        <v>5.9539960256921516E-4</v>
      </c>
      <c r="AS377" s="71">
        <f t="shared" si="302"/>
        <v>8.282285285515719E-3</v>
      </c>
      <c r="AT377" s="28">
        <f t="shared" si="303"/>
        <v>0.67868935737872316</v>
      </c>
      <c r="AU377" s="28">
        <f t="shared" si="304"/>
        <v>0.43206696716031501</v>
      </c>
      <c r="AV377" s="40">
        <f t="shared" si="305"/>
        <v>0.78726483357452592</v>
      </c>
      <c r="AW377" s="71">
        <f t="shared" si="306"/>
        <v>8.282285285515719E-3</v>
      </c>
      <c r="AX377" s="28">
        <f t="shared" si="307"/>
        <v>4.8962855764586193E-2</v>
      </c>
      <c r="AY377" s="71">
        <f t="shared" si="308"/>
        <v>7.8792343253647704E-3</v>
      </c>
      <c r="AZ377" s="71">
        <f t="shared" si="309"/>
        <v>1.9693972116578513E-3</v>
      </c>
      <c r="BA377" s="71">
        <f t="shared" si="339"/>
        <v>0.98855507868382819</v>
      </c>
      <c r="BB377" s="71">
        <f t="shared" si="311"/>
        <v>1.0910055949186761E-2</v>
      </c>
      <c r="BC377" s="71">
        <f t="shared" si="340"/>
        <v>9.1920087403372149E-3</v>
      </c>
      <c r="BD377" s="39">
        <f t="shared" si="310"/>
        <v>0</v>
      </c>
    </row>
    <row r="378" spans="1:57">
      <c r="A378" s="68">
        <v>43061</v>
      </c>
      <c r="B378" s="41">
        <f t="shared" si="312"/>
        <v>3</v>
      </c>
      <c r="C378" s="39">
        <v>3417.33</v>
      </c>
      <c r="D378" s="39">
        <v>3421.94</v>
      </c>
      <c r="E378" s="39">
        <v>3426.02</v>
      </c>
      <c r="F378" s="39">
        <v>3425.26</v>
      </c>
      <c r="G378" s="39">
        <v>3427.71</v>
      </c>
      <c r="H378" s="39">
        <v>3442.09</v>
      </c>
      <c r="I378" s="39">
        <v>3417.21</v>
      </c>
      <c r="J378" s="39">
        <v>1105</v>
      </c>
      <c r="K378" s="39">
        <v>930</v>
      </c>
      <c r="L378" s="39">
        <v>3427.8</v>
      </c>
      <c r="M378" s="39">
        <v>3433.23</v>
      </c>
      <c r="N378" s="39">
        <v>3430.46</v>
      </c>
      <c r="O378" s="39">
        <v>3437.96</v>
      </c>
      <c r="P378" s="39">
        <v>3404.61</v>
      </c>
      <c r="Q378" s="39">
        <v>1331</v>
      </c>
      <c r="R378" s="39">
        <v>1415</v>
      </c>
      <c r="S378" s="70">
        <f t="shared" si="149"/>
        <v>3404.9234999999999</v>
      </c>
      <c r="T378" s="70" t="str">
        <f t="shared" si="314"/>
        <v>牛</v>
      </c>
      <c r="U378" s="70">
        <f t="shared" si="315"/>
        <v>3442.09</v>
      </c>
      <c r="V378" s="70">
        <f t="shared" si="316"/>
        <v>3404.61</v>
      </c>
      <c r="W378" s="40">
        <f t="shared" si="317"/>
        <v>1.0948449439489034E-2</v>
      </c>
      <c r="X378" s="70">
        <f t="shared" si="318"/>
        <v>1105</v>
      </c>
      <c r="Y378" s="70">
        <f t="shared" si="319"/>
        <v>1415</v>
      </c>
      <c r="Z378" s="71">
        <f t="shared" si="320"/>
        <v>1.0967626772948477E-2</v>
      </c>
      <c r="AA378" s="71">
        <f t="shared" si="321"/>
        <v>2.003568426860516E-3</v>
      </c>
      <c r="AB378" s="71">
        <f t="shared" si="322"/>
        <v>-3.3844820631438463E-3</v>
      </c>
      <c r="AC378" s="71">
        <f t="shared" si="323"/>
        <v>7.5639673763451352E-3</v>
      </c>
      <c r="AD378" s="71">
        <f t="shared" si="324"/>
        <v>7.2193006223079609E-3</v>
      </c>
      <c r="AE378" s="71">
        <f t="shared" si="325"/>
        <v>-3.7291488171811672E-3</v>
      </c>
      <c r="AF378" s="71">
        <f t="shared" si="326"/>
        <v>3.8348185591639571E-3</v>
      </c>
      <c r="AG378" s="71">
        <f t="shared" si="327"/>
        <v>5.8383869860244826E-3</v>
      </c>
      <c r="AH378" s="71">
        <f t="shared" si="328"/>
        <v>1.3480972963991133E-3</v>
      </c>
      <c r="AI378" s="71">
        <f t="shared" si="329"/>
        <v>2.5396931826968429E-3</v>
      </c>
      <c r="AJ378" s="71">
        <f t="shared" si="330"/>
        <v>2.31783682793786E-3</v>
      </c>
      <c r="AK378" s="71">
        <f t="shared" si="331"/>
        <v>3.0328553102542477E-3</v>
      </c>
      <c r="AL378" s="71">
        <f t="shared" si="332"/>
        <v>7.2544163726032881E-3</v>
      </c>
      <c r="AM378" s="71">
        <f t="shared" si="333"/>
        <v>9.7478766250259832E-3</v>
      </c>
      <c r="AN378" s="71">
        <f t="shared" si="334"/>
        <v>2.6256252271567233E-5</v>
      </c>
      <c r="AO378" s="40">
        <f t="shared" si="335"/>
        <v>4.8231511253975217E-3</v>
      </c>
      <c r="AP378" s="40">
        <f t="shared" si="336"/>
        <v>-0.27009646302251711</v>
      </c>
      <c r="AQ378" s="71">
        <f t="shared" si="337"/>
        <v>1.5828530508403881E-3</v>
      </c>
      <c r="AR378" s="71">
        <f t="shared" si="338"/>
        <v>7.757069966380242E-4</v>
      </c>
      <c r="AS378" s="71">
        <f t="shared" si="302"/>
        <v>3.8348185591639571E-3</v>
      </c>
      <c r="AT378" s="28">
        <f t="shared" si="303"/>
        <v>0.42202572347266698</v>
      </c>
      <c r="AU378" s="28">
        <f t="shared" si="304"/>
        <v>0.77511244377811028</v>
      </c>
      <c r="AV378" s="40">
        <f t="shared" si="305"/>
        <v>0.6897011739594423</v>
      </c>
      <c r="AW378" s="71">
        <f t="shared" si="306"/>
        <v>3.8348185591639571E-3</v>
      </c>
      <c r="AX378" s="28">
        <f t="shared" si="307"/>
        <v>7.0971184631799716E-2</v>
      </c>
      <c r="AY378" s="71">
        <f t="shared" si="308"/>
        <v>3.0679710605498924E-3</v>
      </c>
      <c r="AZ378" s="71">
        <f t="shared" si="309"/>
        <v>7.5639673763451352E-3</v>
      </c>
      <c r="BA378" s="71">
        <f t="shared" si="339"/>
        <v>0.78726483357452592</v>
      </c>
      <c r="BB378" s="71">
        <f t="shared" si="311"/>
        <v>5.9539960256921516E-4</v>
      </c>
      <c r="BC378" s="71">
        <f t="shared" si="340"/>
        <v>8.282285285515719E-3</v>
      </c>
      <c r="BD378" s="39">
        <f t="shared" si="310"/>
        <v>0</v>
      </c>
    </row>
    <row r="379" spans="1:57">
      <c r="A379" s="68">
        <v>43062</v>
      </c>
      <c r="B379" s="41">
        <f t="shared" si="312"/>
        <v>4</v>
      </c>
      <c r="C379" s="39">
        <v>3425</v>
      </c>
      <c r="D379" s="39">
        <v>3420.4</v>
      </c>
      <c r="E379" s="39">
        <v>3425</v>
      </c>
      <c r="F379" s="39">
        <v>3415.21</v>
      </c>
      <c r="G379" s="39">
        <v>3400.53</v>
      </c>
      <c r="H379" s="39">
        <v>3429.19</v>
      </c>
      <c r="I379" s="39">
        <v>3400.53</v>
      </c>
      <c r="J379" s="39">
        <v>1031</v>
      </c>
      <c r="K379" s="39">
        <v>1128</v>
      </c>
      <c r="L379" s="39">
        <v>3398.27</v>
      </c>
      <c r="M379" s="39">
        <v>3396.17</v>
      </c>
      <c r="N379" s="39">
        <v>3351.91</v>
      </c>
      <c r="O379" s="39">
        <v>3402.97</v>
      </c>
      <c r="P379" s="39">
        <v>3342.33</v>
      </c>
      <c r="Q379" s="39">
        <v>1323</v>
      </c>
      <c r="R379" s="39">
        <v>1449</v>
      </c>
      <c r="S379" s="70">
        <f t="shared" si="149"/>
        <v>3406.6019999999999</v>
      </c>
      <c r="T379" s="70" t="str">
        <f t="shared" si="314"/>
        <v>牛</v>
      </c>
      <c r="U379" s="70">
        <f t="shared" si="315"/>
        <v>3429.19</v>
      </c>
      <c r="V379" s="70">
        <f t="shared" si="316"/>
        <v>3342.33</v>
      </c>
      <c r="W379" s="40">
        <f t="shared" si="317"/>
        <v>2.5655913120258514E-2</v>
      </c>
      <c r="X379" s="70">
        <f t="shared" si="318"/>
        <v>1031</v>
      </c>
      <c r="Y379" s="70">
        <f t="shared" si="319"/>
        <v>1449</v>
      </c>
      <c r="Z379" s="71">
        <f t="shared" si="320"/>
        <v>2.5360583941605876E-2</v>
      </c>
      <c r="AA379" s="71">
        <f t="shared" si="321"/>
        <v>-1.5928912587843064E-3</v>
      </c>
      <c r="AB379" s="71">
        <f t="shared" si="322"/>
        <v>-2.2793749068795728E-2</v>
      </c>
      <c r="AC379" s="71">
        <f t="shared" si="323"/>
        <v>2.8621640514628049E-3</v>
      </c>
      <c r="AD379" s="71">
        <f t="shared" si="324"/>
        <v>1.2226099719807905E-3</v>
      </c>
      <c r="AE379" s="71">
        <f t="shared" si="325"/>
        <v>-2.4433303148277678E-2</v>
      </c>
      <c r="AF379" s="71">
        <f t="shared" si="326"/>
        <v>-2.1571139096814868E-2</v>
      </c>
      <c r="AG379" s="71">
        <f t="shared" si="327"/>
        <v>-2.3164030355599205E-2</v>
      </c>
      <c r="AH379" s="71">
        <f t="shared" si="328"/>
        <v>-1.3439684145254646E-3</v>
      </c>
      <c r="AI379" s="71">
        <f t="shared" si="329"/>
        <v>0</v>
      </c>
      <c r="AJ379" s="71">
        <f t="shared" si="330"/>
        <v>-2.8624871706573731E-3</v>
      </c>
      <c r="AK379" s="71">
        <f t="shared" si="331"/>
        <v>-7.1701698875231475E-3</v>
      </c>
      <c r="AL379" s="71">
        <f t="shared" si="332"/>
        <v>8.3927798595039935E-3</v>
      </c>
      <c r="AM379" s="71">
        <f t="shared" si="333"/>
        <v>1.7980411163190553E-2</v>
      </c>
      <c r="AN379" s="71">
        <f t="shared" si="334"/>
        <v>-6.6482322858204418E-4</v>
      </c>
      <c r="AO379" s="40">
        <f t="shared" si="335"/>
        <v>0.85380321004884596</v>
      </c>
      <c r="AP379" s="40">
        <f t="shared" si="336"/>
        <v>1.044312630844382</v>
      </c>
      <c r="AQ379" s="71">
        <f t="shared" si="337"/>
        <v>-6.1815250907198721E-4</v>
      </c>
      <c r="AR379" s="71">
        <f t="shared" si="338"/>
        <v>-1.3736145980709718E-2</v>
      </c>
      <c r="AS379" s="71">
        <f t="shared" si="302"/>
        <v>-2.1571139096814868E-2</v>
      </c>
      <c r="AT379" s="28">
        <f t="shared" si="303"/>
        <v>0</v>
      </c>
      <c r="AU379" s="28">
        <f t="shared" si="304"/>
        <v>0.15798153034300705</v>
      </c>
      <c r="AV379" s="40">
        <f t="shared" si="305"/>
        <v>0.11029242459129535</v>
      </c>
      <c r="AW379" s="71">
        <f t="shared" si="306"/>
        <v>-2.1571139096814868E-2</v>
      </c>
      <c r="AX379" s="28">
        <f t="shared" si="307"/>
        <v>-0.53373244301174372</v>
      </c>
      <c r="AY379" s="71">
        <f t="shared" si="308"/>
        <v>0</v>
      </c>
      <c r="AZ379" s="71">
        <f t="shared" si="309"/>
        <v>2.8621640514628049E-3</v>
      </c>
      <c r="BA379" s="71">
        <f t="shared" si="339"/>
        <v>0.6897011739594423</v>
      </c>
      <c r="BB379" s="71">
        <f t="shared" si="311"/>
        <v>7.757069966380242E-4</v>
      </c>
      <c r="BC379" s="71">
        <f t="shared" si="340"/>
        <v>3.8348185591639571E-3</v>
      </c>
      <c r="BD379" s="39">
        <f t="shared" si="310"/>
        <v>0</v>
      </c>
      <c r="BE379" t="s">
        <v>570</v>
      </c>
    </row>
    <row r="380" spans="1:57">
      <c r="A380" s="68">
        <v>43063</v>
      </c>
      <c r="B380" s="41">
        <f t="shared" si="312"/>
        <v>5</v>
      </c>
      <c r="C380" s="39">
        <v>3340.38</v>
      </c>
      <c r="D380" s="39">
        <v>3348.41</v>
      </c>
      <c r="E380" s="39">
        <v>3339.02</v>
      </c>
      <c r="F380" s="39">
        <v>3348.07</v>
      </c>
      <c r="G380" s="39">
        <v>3333.5</v>
      </c>
      <c r="H380" s="39">
        <v>3360.43</v>
      </c>
      <c r="I380" s="39">
        <v>3329.2</v>
      </c>
      <c r="J380" s="39">
        <v>946</v>
      </c>
      <c r="K380" s="39">
        <v>1043</v>
      </c>
      <c r="L380" s="39">
        <v>3331.55</v>
      </c>
      <c r="M380" s="39">
        <v>3335.45</v>
      </c>
      <c r="N380" s="39">
        <v>3353.82</v>
      </c>
      <c r="O380" s="39">
        <v>3360.22</v>
      </c>
      <c r="P380" s="39">
        <v>3328.33</v>
      </c>
      <c r="Q380" s="39">
        <v>1406</v>
      </c>
      <c r="R380" s="39">
        <v>1317</v>
      </c>
      <c r="S380" s="70">
        <f t="shared" si="149"/>
        <v>3403.8195000000001</v>
      </c>
      <c r="T380" s="70" t="str">
        <f t="shared" si="314"/>
        <v>熊</v>
      </c>
      <c r="U380" s="70">
        <f t="shared" si="315"/>
        <v>3360.43</v>
      </c>
      <c r="V380" s="70">
        <f t="shared" si="316"/>
        <v>3328.33</v>
      </c>
      <c r="W380" s="40">
        <f t="shared" si="317"/>
        <v>9.5982652804210283E-3</v>
      </c>
      <c r="X380" s="70">
        <f t="shared" si="318"/>
        <v>946</v>
      </c>
      <c r="Y380" s="70">
        <f t="shared" si="319"/>
        <v>1317</v>
      </c>
      <c r="Z380" s="71">
        <f t="shared" si="320"/>
        <v>9.609685125644361E-3</v>
      </c>
      <c r="AA380" s="71">
        <f t="shared" si="321"/>
        <v>-3.4457596452697114E-3</v>
      </c>
      <c r="AB380" s="71">
        <f t="shared" si="322"/>
        <v>-1.9689472794265049E-3</v>
      </c>
      <c r="AC380" s="71">
        <f t="shared" si="323"/>
        <v>7.6293180009945833E-3</v>
      </c>
      <c r="AD380" s="71">
        <f t="shared" si="324"/>
        <v>5.9843690052310515E-3</v>
      </c>
      <c r="AE380" s="71">
        <f t="shared" si="325"/>
        <v>-3.6138962751900016E-3</v>
      </c>
      <c r="AF380" s="71">
        <f t="shared" si="326"/>
        <v>4.0154217258043948E-3</v>
      </c>
      <c r="AG380" s="71">
        <f t="shared" si="327"/>
        <v>5.6966208053480058E-4</v>
      </c>
      <c r="AH380" s="71">
        <f t="shared" si="328"/>
        <v>2.4010333282159626E-3</v>
      </c>
      <c r="AI380" s="71">
        <f t="shared" si="329"/>
        <v>-4.0722221121488374E-4</v>
      </c>
      <c r="AJ380" s="71">
        <f t="shared" si="330"/>
        <v>2.2994874413345928E-3</v>
      </c>
      <c r="AK380" s="71">
        <f t="shared" si="331"/>
        <v>-2.0617698961263166E-3</v>
      </c>
      <c r="AL380" s="71">
        <f t="shared" si="332"/>
        <v>9.3369070875320218E-3</v>
      </c>
      <c r="AM380" s="71">
        <f t="shared" si="333"/>
        <v>9.5357713252028041E-3</v>
      </c>
      <c r="AN380" s="71">
        <f t="shared" si="334"/>
        <v>-5.8514191360554122E-4</v>
      </c>
      <c r="AO380" s="40">
        <f t="shared" si="335"/>
        <v>0.35798911303234981</v>
      </c>
      <c r="AP380" s="40">
        <f t="shared" si="336"/>
        <v>0.72718539865513998</v>
      </c>
      <c r="AQ380" s="71">
        <f t="shared" si="337"/>
        <v>1.1699416363724752E-3</v>
      </c>
      <c r="AR380" s="71">
        <f t="shared" si="338"/>
        <v>6.6623335355363291E-3</v>
      </c>
      <c r="AS380" s="71">
        <f t="shared" si="302"/>
        <v>4.0154217258043948E-3</v>
      </c>
      <c r="AT380" s="28">
        <f t="shared" si="303"/>
        <v>0.13768812039705985</v>
      </c>
      <c r="AU380" s="28">
        <f t="shared" si="304"/>
        <v>0.79931012856695949</v>
      </c>
      <c r="AV380" s="40">
        <f t="shared" si="305"/>
        <v>0.79408099688474487</v>
      </c>
      <c r="AW380" s="71">
        <f t="shared" si="306"/>
        <v>4.0154217258043948E-3</v>
      </c>
      <c r="AX380" s="28">
        <f t="shared" si="307"/>
        <v>0.69376947040498582</v>
      </c>
      <c r="AY380" s="71">
        <f t="shared" si="308"/>
        <v>1.2907681861747907E-3</v>
      </c>
      <c r="AZ380" s="71">
        <f t="shared" si="309"/>
        <v>7.6293180009945833E-3</v>
      </c>
      <c r="BA380" s="71">
        <f t="shared" si="339"/>
        <v>0.11029242459129535</v>
      </c>
      <c r="BB380" s="71">
        <f t="shared" si="311"/>
        <v>-1.3736145980709718E-2</v>
      </c>
      <c r="BC380" s="71">
        <f t="shared" si="340"/>
        <v>-2.1571139096814868E-2</v>
      </c>
      <c r="BD380" s="39">
        <f t="shared" si="310"/>
        <v>1</v>
      </c>
    </row>
    <row r="381" spans="1:57">
      <c r="A381" s="68">
        <v>43066</v>
      </c>
      <c r="B381" s="41">
        <f t="shared" si="312"/>
        <v>1</v>
      </c>
      <c r="C381" s="39">
        <v>3346.66</v>
      </c>
      <c r="D381" s="39">
        <v>3346.07</v>
      </c>
      <c r="E381" s="39">
        <v>3334.28</v>
      </c>
      <c r="F381" s="39">
        <v>3339.95</v>
      </c>
      <c r="G381" s="39">
        <v>3327.35</v>
      </c>
      <c r="H381" s="39">
        <v>3347</v>
      </c>
      <c r="I381" s="39">
        <v>3322.12</v>
      </c>
      <c r="J381" s="39">
        <v>932</v>
      </c>
      <c r="K381" s="39">
        <v>1017</v>
      </c>
      <c r="L381" s="39">
        <v>3326.79</v>
      </c>
      <c r="M381" s="39">
        <v>3324.04</v>
      </c>
      <c r="N381" s="39">
        <v>3322.23</v>
      </c>
      <c r="O381" s="39">
        <v>3329.44</v>
      </c>
      <c r="P381" s="39">
        <v>3315.42</v>
      </c>
      <c r="Q381" s="39">
        <v>1317</v>
      </c>
      <c r="R381" s="39">
        <v>1448</v>
      </c>
      <c r="S381" s="70">
        <f t="shared" si="149"/>
        <v>3400.6699999999996</v>
      </c>
      <c r="T381" s="70" t="str">
        <f t="shared" si="314"/>
        <v>熊</v>
      </c>
      <c r="U381" s="70">
        <f t="shared" si="315"/>
        <v>3347</v>
      </c>
      <c r="V381" s="70">
        <f t="shared" si="316"/>
        <v>3315.42</v>
      </c>
      <c r="W381" s="40">
        <f t="shared" si="317"/>
        <v>9.4801097841502903E-3</v>
      </c>
      <c r="X381" s="70">
        <f t="shared" si="318"/>
        <v>932</v>
      </c>
      <c r="Y381" s="70">
        <f t="shared" si="319"/>
        <v>1448</v>
      </c>
      <c r="Z381" s="71">
        <f t="shared" si="320"/>
        <v>9.4362737774377828E-3</v>
      </c>
      <c r="AA381" s="71">
        <f t="shared" si="321"/>
        <v>-2.1371611362916818E-3</v>
      </c>
      <c r="AB381" s="71">
        <f t="shared" si="322"/>
        <v>-7.4281780343848514E-3</v>
      </c>
      <c r="AC381" s="71">
        <f t="shared" si="323"/>
        <v>2.0519317497655057E-3</v>
      </c>
      <c r="AD381" s="71">
        <f t="shared" si="324"/>
        <v>1.0158866757268103E-4</v>
      </c>
      <c r="AE381" s="71">
        <f t="shared" si="325"/>
        <v>-9.3785211165776181E-3</v>
      </c>
      <c r="AF381" s="71">
        <f t="shared" si="326"/>
        <v>-7.3265893668121264E-3</v>
      </c>
      <c r="AG381" s="71">
        <f t="shared" si="327"/>
        <v>-9.4637505031038814E-3</v>
      </c>
      <c r="AH381" s="71">
        <f t="shared" si="328"/>
        <v>-1.7631071372312864E-4</v>
      </c>
      <c r="AI381" s="71">
        <f t="shared" si="329"/>
        <v>-3.706069556046973E-3</v>
      </c>
      <c r="AJ381" s="71">
        <f t="shared" si="330"/>
        <v>-2.006996744940483E-3</v>
      </c>
      <c r="AK381" s="71">
        <f t="shared" si="331"/>
        <v>-5.7866421786249298E-3</v>
      </c>
      <c r="AL381" s="71">
        <f t="shared" si="332"/>
        <v>7.4612888729199134E-3</v>
      </c>
      <c r="AM381" s="71">
        <f t="shared" si="333"/>
        <v>4.2198092372931865E-3</v>
      </c>
      <c r="AN381" s="71">
        <f t="shared" si="334"/>
        <v>-1.6831626666168888E-4</v>
      </c>
      <c r="AO381" s="40">
        <f t="shared" si="335"/>
        <v>0.98633440514468873</v>
      </c>
      <c r="AP381" s="40">
        <f t="shared" si="336"/>
        <v>1.2741157556270151</v>
      </c>
      <c r="AQ381" s="71">
        <f t="shared" si="337"/>
        <v>-8.2696450118862729E-4</v>
      </c>
      <c r="AR381" s="71">
        <f t="shared" si="338"/>
        <v>-1.371630921525575E-3</v>
      </c>
      <c r="AS381" s="71">
        <f t="shared" si="302"/>
        <v>-7.3265893668121264E-3</v>
      </c>
      <c r="AT381" s="28">
        <f t="shared" si="303"/>
        <v>0.2102090032154339</v>
      </c>
      <c r="AU381" s="28">
        <f t="shared" si="304"/>
        <v>0.48573466476461868</v>
      </c>
      <c r="AV381" s="40">
        <f t="shared" si="305"/>
        <v>0.21564281190626855</v>
      </c>
      <c r="AW381" s="71">
        <f t="shared" si="306"/>
        <v>-7.3265893668121264E-3</v>
      </c>
      <c r="AX381" s="28">
        <f t="shared" si="307"/>
        <v>-0.14439518682710437</v>
      </c>
      <c r="AY381" s="71">
        <f t="shared" si="308"/>
        <v>1.5730580267223936E-3</v>
      </c>
      <c r="AZ381" s="71">
        <f t="shared" si="309"/>
        <v>2.0519317497655057E-3</v>
      </c>
      <c r="BA381" s="71">
        <f t="shared" si="339"/>
        <v>0.79408099688474487</v>
      </c>
      <c r="BB381" s="71">
        <f t="shared" si="311"/>
        <v>6.6623335355363291E-3</v>
      </c>
      <c r="BC381" s="71">
        <f t="shared" si="340"/>
        <v>4.0154217258043948E-3</v>
      </c>
      <c r="BD381" s="39">
        <f t="shared" si="310"/>
        <v>0</v>
      </c>
    </row>
    <row r="382" spans="1:57">
      <c r="A382" s="68">
        <v>43067</v>
      </c>
      <c r="B382" s="41">
        <f t="shared" si="312"/>
        <v>2</v>
      </c>
      <c r="C382" s="39">
        <v>3311.23</v>
      </c>
      <c r="D382" s="39">
        <v>3313.31</v>
      </c>
      <c r="E382" s="39">
        <v>3318.86</v>
      </c>
      <c r="F382" s="39">
        <v>3314.65</v>
      </c>
      <c r="G382" s="39">
        <v>3305.92</v>
      </c>
      <c r="H382" s="39">
        <v>3326.81</v>
      </c>
      <c r="I382" s="39">
        <v>3305.55</v>
      </c>
      <c r="J382" s="39">
        <v>953</v>
      </c>
      <c r="K382" s="39">
        <v>1128</v>
      </c>
      <c r="L382" s="39">
        <v>3305.67</v>
      </c>
      <c r="M382" s="39">
        <v>3303.65</v>
      </c>
      <c r="N382" s="39">
        <v>3333.66</v>
      </c>
      <c r="O382" s="39">
        <v>3333.73</v>
      </c>
      <c r="P382" s="39">
        <v>3300.81</v>
      </c>
      <c r="Q382" s="39">
        <v>1459</v>
      </c>
      <c r="R382" s="39">
        <v>1314</v>
      </c>
      <c r="S382" s="70">
        <f t="shared" si="149"/>
        <v>3397.2650000000003</v>
      </c>
      <c r="T382" s="70" t="str">
        <f t="shared" si="314"/>
        <v>熊</v>
      </c>
      <c r="U382" s="70">
        <f t="shared" si="315"/>
        <v>3333.73</v>
      </c>
      <c r="V382" s="70">
        <f t="shared" si="316"/>
        <v>3300.81</v>
      </c>
      <c r="W382" s="40">
        <f t="shared" si="317"/>
        <v>9.9239043471469751E-3</v>
      </c>
      <c r="X382" s="70">
        <f t="shared" si="318"/>
        <v>1459</v>
      </c>
      <c r="Y382" s="70">
        <f t="shared" si="319"/>
        <v>1314</v>
      </c>
      <c r="Z382" s="71">
        <f t="shared" si="320"/>
        <v>9.9419249040387028E-3</v>
      </c>
      <c r="AA382" s="71">
        <f t="shared" si="321"/>
        <v>-3.3165226240032034E-3</v>
      </c>
      <c r="AB382" s="71">
        <f t="shared" si="322"/>
        <v>-2.0997721747975867E-5</v>
      </c>
      <c r="AC382" s="71">
        <f t="shared" si="323"/>
        <v>9.9029066253989804E-3</v>
      </c>
      <c r="AD382" s="71">
        <f t="shared" si="324"/>
        <v>6.7720756751962017E-3</v>
      </c>
      <c r="AE382" s="71">
        <f t="shared" si="325"/>
        <v>-3.1518286719508246E-3</v>
      </c>
      <c r="AF382" s="71">
        <f t="shared" si="326"/>
        <v>6.7510779534481549E-3</v>
      </c>
      <c r="AG382" s="71">
        <f t="shared" si="327"/>
        <v>3.4345553294450599E-3</v>
      </c>
      <c r="AH382" s="71">
        <f t="shared" si="328"/>
        <v>6.2796815125358714E-4</v>
      </c>
      <c r="AI382" s="71">
        <f t="shared" si="329"/>
        <v>2.3016288974429637E-3</v>
      </c>
      <c r="AJ382" s="71">
        <f t="shared" si="330"/>
        <v>1.0323157991746095E-3</v>
      </c>
      <c r="AK382" s="71">
        <f t="shared" si="331"/>
        <v>-1.6049208918578054E-3</v>
      </c>
      <c r="AL382" s="71">
        <f t="shared" si="332"/>
        <v>6.4110129176869436E-3</v>
      </c>
      <c r="AM382" s="71">
        <f t="shared" si="333"/>
        <v>9.9239043471469751E-3</v>
      </c>
      <c r="AN382" s="71">
        <f t="shared" si="334"/>
        <v>-7.5624774106991595E-5</v>
      </c>
      <c r="AO382" s="40">
        <f t="shared" si="335"/>
        <v>0.26716839134524456</v>
      </c>
      <c r="AP382" s="40">
        <f t="shared" si="336"/>
        <v>0.78457196613358526</v>
      </c>
      <c r="AQ382" s="71">
        <f t="shared" si="337"/>
        <v>-6.1125806070686742E-4</v>
      </c>
      <c r="AR382" s="71">
        <f t="shared" si="338"/>
        <v>8.4316236194131988E-3</v>
      </c>
      <c r="AS382" s="71">
        <f t="shared" si="302"/>
        <v>6.7510779534481549E-3</v>
      </c>
      <c r="AT382" s="28">
        <f t="shared" si="303"/>
        <v>1.7403574788329962E-2</v>
      </c>
      <c r="AU382" s="28">
        <f t="shared" si="304"/>
        <v>0.9978736330498128</v>
      </c>
      <c r="AV382" s="40">
        <f t="shared" si="305"/>
        <v>0.9978736330498128</v>
      </c>
      <c r="AW382" s="71">
        <f t="shared" si="306"/>
        <v>6.7510779534481549E-3</v>
      </c>
      <c r="AX382" s="28">
        <f t="shared" si="307"/>
        <v>0.85024301336572661</v>
      </c>
      <c r="AY382" s="71">
        <f t="shared" si="308"/>
        <v>1.1192669720532224E-4</v>
      </c>
      <c r="AZ382" s="71">
        <f t="shared" si="309"/>
        <v>9.9029066253989804E-3</v>
      </c>
      <c r="BA382" s="71">
        <f t="shared" si="339"/>
        <v>0.21564281190626855</v>
      </c>
      <c r="BB382" s="71">
        <f t="shared" si="311"/>
        <v>-1.371630921525575E-3</v>
      </c>
      <c r="BC382" s="71">
        <f t="shared" si="340"/>
        <v>-7.3265893668121264E-3</v>
      </c>
      <c r="BD382" s="39">
        <f t="shared" si="310"/>
        <v>1</v>
      </c>
    </row>
    <row r="383" spans="1:57">
      <c r="A383" s="68">
        <v>43068</v>
      </c>
      <c r="B383" s="41">
        <f t="shared" si="312"/>
        <v>3</v>
      </c>
      <c r="C383" s="39">
        <v>3335.57</v>
      </c>
      <c r="D383" s="39">
        <v>3335</v>
      </c>
      <c r="E383" s="39">
        <v>3341.5</v>
      </c>
      <c r="F383" s="39">
        <v>3336.46</v>
      </c>
      <c r="G383" s="39">
        <v>3316.41</v>
      </c>
      <c r="H383" s="39">
        <v>3342.95</v>
      </c>
      <c r="I383" s="39">
        <v>3305.61</v>
      </c>
      <c r="J383" s="39">
        <v>935</v>
      </c>
      <c r="K383" s="39">
        <v>1101</v>
      </c>
      <c r="L383" s="39">
        <v>3317.61</v>
      </c>
      <c r="M383" s="39">
        <v>3313.8</v>
      </c>
      <c r="N383" s="39">
        <v>3337.86</v>
      </c>
      <c r="O383" s="39">
        <v>3339.08</v>
      </c>
      <c r="P383" s="39">
        <v>3306.94</v>
      </c>
      <c r="Q383" s="39">
        <v>1422</v>
      </c>
      <c r="R383" s="39">
        <v>1329</v>
      </c>
      <c r="S383" s="70">
        <f t="shared" si="149"/>
        <v>3394.2810000000004</v>
      </c>
      <c r="T383" s="70" t="str">
        <f t="shared" si="314"/>
        <v>熊</v>
      </c>
      <c r="U383" s="70">
        <f t="shared" si="315"/>
        <v>3342.95</v>
      </c>
      <c r="V383" s="70">
        <f t="shared" si="316"/>
        <v>3305.61</v>
      </c>
      <c r="W383" s="40">
        <f t="shared" si="317"/>
        <v>1.1232625592308742E-2</v>
      </c>
      <c r="X383" s="70">
        <f t="shared" si="318"/>
        <v>935</v>
      </c>
      <c r="Y383" s="70">
        <f t="shared" si="319"/>
        <v>1101</v>
      </c>
      <c r="Z383" s="71">
        <f t="shared" si="320"/>
        <v>1.1194488498217603E-2</v>
      </c>
      <c r="AA383" s="71">
        <f t="shared" si="321"/>
        <v>5.7277978183974078E-4</v>
      </c>
      <c r="AB383" s="71">
        <f t="shared" si="322"/>
        <v>-1.5237676224465874E-3</v>
      </c>
      <c r="AC383" s="71">
        <f t="shared" si="323"/>
        <v>9.7088579698621346E-3</v>
      </c>
      <c r="AD383" s="71">
        <f t="shared" si="324"/>
        <v>2.2100713942355505E-3</v>
      </c>
      <c r="AE383" s="71">
        <f t="shared" si="325"/>
        <v>-9.0225541980731971E-3</v>
      </c>
      <c r="AF383" s="71">
        <f t="shared" si="326"/>
        <v>6.8630377178890045E-4</v>
      </c>
      <c r="AG383" s="71">
        <f t="shared" si="327"/>
        <v>1.2590835536286089E-3</v>
      </c>
      <c r="AH383" s="71">
        <f t="shared" si="328"/>
        <v>-1.7089993850229367E-4</v>
      </c>
      <c r="AI383" s="71">
        <f t="shared" si="329"/>
        <v>1.7762286628984862E-3</v>
      </c>
      <c r="AJ383" s="71">
        <f t="shared" si="330"/>
        <v>2.6678537275131139E-4</v>
      </c>
      <c r="AK383" s="71">
        <f t="shared" si="331"/>
        <v>-5.7607067328943181E-3</v>
      </c>
      <c r="AL383" s="71">
        <f t="shared" si="332"/>
        <v>1.1232625592308742E-2</v>
      </c>
      <c r="AM383" s="71">
        <f t="shared" si="333"/>
        <v>9.6720294410027972E-3</v>
      </c>
      <c r="AN383" s="71">
        <f t="shared" si="334"/>
        <v>3.6177159944885675E-4</v>
      </c>
      <c r="AO383" s="40">
        <f t="shared" si="335"/>
        <v>0.80235672201393371</v>
      </c>
      <c r="AP383" s="40">
        <f t="shared" si="336"/>
        <v>0.75120514193893839</v>
      </c>
      <c r="AQ383" s="71">
        <f t="shared" si="337"/>
        <v>-1.1490770195840712E-3</v>
      </c>
      <c r="AR383" s="71">
        <f t="shared" si="338"/>
        <v>6.085238905234402E-3</v>
      </c>
      <c r="AS383" s="71">
        <f t="shared" si="302"/>
        <v>6.8630377178890045E-4</v>
      </c>
      <c r="AT383" s="28">
        <f t="shared" si="303"/>
        <v>0.28923406534546914</v>
      </c>
      <c r="AU383" s="28">
        <f t="shared" si="304"/>
        <v>0.96204107031736763</v>
      </c>
      <c r="AV383" s="40">
        <f t="shared" si="305"/>
        <v>0.86368505623996428</v>
      </c>
      <c r="AW383" s="71">
        <f t="shared" si="306"/>
        <v>6.8630377178890045E-4</v>
      </c>
      <c r="AX383" s="28">
        <f t="shared" si="307"/>
        <v>0.5423138725227683</v>
      </c>
      <c r="AY383" s="71">
        <f t="shared" si="308"/>
        <v>3.2618474651788291E-3</v>
      </c>
      <c r="AZ383" s="71">
        <f t="shared" si="309"/>
        <v>9.3065925751402451E-3</v>
      </c>
      <c r="BA383" s="71">
        <f t="shared" si="339"/>
        <v>0.9978736330498128</v>
      </c>
      <c r="BB383" s="71">
        <f t="shared" si="311"/>
        <v>8.4316236194131988E-3</v>
      </c>
      <c r="BC383" s="71">
        <f t="shared" si="340"/>
        <v>6.7510779534481549E-3</v>
      </c>
      <c r="BD383" s="39">
        <f t="shared" si="310"/>
        <v>0</v>
      </c>
    </row>
    <row r="384" spans="1:57">
      <c r="A384" s="68">
        <v>43069</v>
      </c>
      <c r="B384" s="41">
        <f t="shared" si="312"/>
        <v>4</v>
      </c>
      <c r="C384" s="39">
        <v>3328.64</v>
      </c>
      <c r="D384" s="39">
        <v>3323.58</v>
      </c>
      <c r="E384" s="39">
        <v>3317.88</v>
      </c>
      <c r="F384" s="39">
        <v>3327.38</v>
      </c>
      <c r="G384" s="39">
        <v>3329.12</v>
      </c>
      <c r="H384" s="39">
        <v>3340.85</v>
      </c>
      <c r="I384" s="39">
        <v>3317.78</v>
      </c>
      <c r="J384" s="39">
        <v>1003</v>
      </c>
      <c r="K384" s="39">
        <v>936</v>
      </c>
      <c r="L384" s="39">
        <v>3329.64</v>
      </c>
      <c r="M384" s="39">
        <v>3328.59</v>
      </c>
      <c r="N384" s="39">
        <v>3317.19</v>
      </c>
      <c r="O384" s="39">
        <v>3336.41</v>
      </c>
      <c r="P384" s="39">
        <v>3306.31</v>
      </c>
      <c r="Q384" s="39">
        <v>1322</v>
      </c>
      <c r="R384" s="39">
        <v>1438</v>
      </c>
      <c r="S384" s="70">
        <f t="shared" si="149"/>
        <v>3391.3785000000003</v>
      </c>
      <c r="T384" s="70" t="str">
        <f t="shared" si="314"/>
        <v>熊</v>
      </c>
      <c r="U384" s="70">
        <f t="shared" si="315"/>
        <v>3340.85</v>
      </c>
      <c r="V384" s="70">
        <f t="shared" si="316"/>
        <v>3306.31</v>
      </c>
      <c r="W384" s="40">
        <f t="shared" si="317"/>
        <v>1.0392501721402393E-2</v>
      </c>
      <c r="X384" s="70">
        <f t="shared" si="318"/>
        <v>1003</v>
      </c>
      <c r="Y384" s="70">
        <f t="shared" si="319"/>
        <v>1438</v>
      </c>
      <c r="Z384" s="71">
        <f t="shared" si="320"/>
        <v>1.0376610267256286E-2</v>
      </c>
      <c r="AA384" s="71">
        <f t="shared" si="321"/>
        <v>-2.7660709153624671E-3</v>
      </c>
      <c r="AB384" s="71">
        <f t="shared" si="322"/>
        <v>-7.1072266294778747E-3</v>
      </c>
      <c r="AC384" s="71">
        <f t="shared" si="323"/>
        <v>3.2852750919245884E-3</v>
      </c>
      <c r="AD384" s="71">
        <f t="shared" si="324"/>
        <v>3.6614534667111565E-3</v>
      </c>
      <c r="AE384" s="71">
        <f t="shared" si="325"/>
        <v>-6.7310482546912975E-3</v>
      </c>
      <c r="AF384" s="71">
        <f t="shared" si="326"/>
        <v>-3.4457731627666748E-3</v>
      </c>
      <c r="AG384" s="71">
        <f t="shared" si="327"/>
        <v>-6.2118440781290789E-3</v>
      </c>
      <c r="AH384" s="71">
        <f t="shared" si="328"/>
        <v>-1.5212969432405118E-3</v>
      </c>
      <c r="AI384" s="71">
        <f t="shared" si="329"/>
        <v>-3.2377874135621036E-3</v>
      </c>
      <c r="AJ384" s="71">
        <f t="shared" si="330"/>
        <v>-3.7860463611905814E-4</v>
      </c>
      <c r="AK384" s="71">
        <f t="shared" si="331"/>
        <v>1.4419264161869133E-4</v>
      </c>
      <c r="AL384" s="71">
        <f t="shared" si="332"/>
        <v>6.9293810622619474E-3</v>
      </c>
      <c r="AM384" s="71">
        <f t="shared" si="333"/>
        <v>9.0626147155400943E-3</v>
      </c>
      <c r="AN384" s="71">
        <f t="shared" si="334"/>
        <v>1.5618523600700277E-4</v>
      </c>
      <c r="AO384" s="40">
        <f t="shared" si="335"/>
        <v>0.47074122236670174</v>
      </c>
      <c r="AP384" s="40">
        <f t="shared" si="336"/>
        <v>0.87039445166884177</v>
      </c>
      <c r="AQ384" s="71">
        <f t="shared" si="337"/>
        <v>-3.1539914022316089E-4</v>
      </c>
      <c r="AR384" s="71">
        <f t="shared" ref="AR384:AR389" si="341">LN(N384/L384)</f>
        <v>-3.7461510403923844E-3</v>
      </c>
      <c r="AS384" s="71">
        <f t="shared" si="302"/>
        <v>-3.4457731627666748E-3</v>
      </c>
      <c r="AT384" s="28">
        <f t="shared" si="303"/>
        <v>0.4915474642392646</v>
      </c>
      <c r="AU384" s="28">
        <f t="shared" si="304"/>
        <v>0.36146179401993828</v>
      </c>
      <c r="AV384" s="40">
        <f t="shared" si="305"/>
        <v>0.3149971048060255</v>
      </c>
      <c r="AW384" s="71">
        <f t="shared" si="306"/>
        <v>-3.4457731627666748E-3</v>
      </c>
      <c r="AX384" s="28">
        <f t="shared" si="307"/>
        <v>-0.36045165026056258</v>
      </c>
      <c r="AY384" s="71">
        <f t="shared" si="308"/>
        <v>3.4121202371695946E-3</v>
      </c>
      <c r="AZ384" s="71">
        <f t="shared" si="309"/>
        <v>3.2852750919245884E-3</v>
      </c>
      <c r="BA384" s="71">
        <f t="shared" si="339"/>
        <v>0.86368505623996428</v>
      </c>
      <c r="BB384" s="71">
        <f t="shared" si="311"/>
        <v>6.085238905234402E-3</v>
      </c>
      <c r="BC384" s="71">
        <f t="shared" si="340"/>
        <v>6.8630377178890045E-4</v>
      </c>
      <c r="BD384" s="39">
        <f t="shared" ref="BD384:BD398" si="342">IF(AR383&lt;0,1,0)</f>
        <v>0</v>
      </c>
    </row>
    <row r="385" spans="1:57">
      <c r="A385" s="68">
        <v>43070</v>
      </c>
      <c r="B385" s="41">
        <f t="shared" si="312"/>
        <v>5</v>
      </c>
      <c r="C385" s="39">
        <v>3315.11</v>
      </c>
      <c r="D385" s="39">
        <v>3311.17</v>
      </c>
      <c r="E385" s="39">
        <v>3313.49</v>
      </c>
      <c r="F385" s="39">
        <v>3310.14</v>
      </c>
      <c r="G385" s="39">
        <v>3305.56</v>
      </c>
      <c r="H385" s="39">
        <v>3324.41</v>
      </c>
      <c r="I385" s="39">
        <v>3302.62</v>
      </c>
      <c r="J385" s="39">
        <v>1032</v>
      </c>
      <c r="K385" s="39">
        <v>951</v>
      </c>
      <c r="L385" s="39">
        <v>3306.08</v>
      </c>
      <c r="M385" s="39">
        <v>3308.7</v>
      </c>
      <c r="N385" s="39">
        <v>3317.62</v>
      </c>
      <c r="O385" s="39">
        <v>3318.61</v>
      </c>
      <c r="P385" s="39">
        <v>3303.98</v>
      </c>
      <c r="Q385" s="39">
        <v>1432</v>
      </c>
      <c r="R385" s="39">
        <v>1318</v>
      </c>
      <c r="S385" s="70">
        <f t="shared" si="149"/>
        <v>3388.0725000000007</v>
      </c>
      <c r="T385" s="70" t="str">
        <f t="shared" si="314"/>
        <v>熊</v>
      </c>
      <c r="U385" s="70">
        <f t="shared" si="315"/>
        <v>3324.41</v>
      </c>
      <c r="V385" s="70">
        <f t="shared" si="316"/>
        <v>3302.62</v>
      </c>
      <c r="W385" s="40">
        <f t="shared" si="317"/>
        <v>6.5761218906039412E-3</v>
      </c>
      <c r="X385" s="70">
        <f t="shared" si="318"/>
        <v>1032</v>
      </c>
      <c r="Y385" s="70">
        <f t="shared" si="319"/>
        <v>951</v>
      </c>
      <c r="Z385" s="71">
        <f t="shared" si="320"/>
        <v>6.5729342314432889E-3</v>
      </c>
      <c r="AA385" s="71">
        <f t="shared" si="321"/>
        <v>-6.272334086796647E-4</v>
      </c>
      <c r="AB385" s="71">
        <f t="shared" si="322"/>
        <v>-2.0445563676473187E-3</v>
      </c>
      <c r="AC385" s="71">
        <f t="shared" si="323"/>
        <v>4.5315655229565934E-3</v>
      </c>
      <c r="AD385" s="71">
        <f t="shared" si="324"/>
        <v>2.8014091627455444E-3</v>
      </c>
      <c r="AE385" s="71">
        <f t="shared" si="325"/>
        <v>-3.7747127278582649E-3</v>
      </c>
      <c r="AF385" s="71">
        <f t="shared" si="326"/>
        <v>7.5685279509827338E-4</v>
      </c>
      <c r="AG385" s="71">
        <f t="shared" si="327"/>
        <v>1.2961938641849199E-4</v>
      </c>
      <c r="AH385" s="71">
        <f t="shared" si="328"/>
        <v>-1.1892043391861799E-3</v>
      </c>
      <c r="AI385" s="71">
        <f t="shared" si="329"/>
        <v>-4.8879100632227748E-4</v>
      </c>
      <c r="AJ385" s="71">
        <f t="shared" si="330"/>
        <v>-1.5003210240441571E-3</v>
      </c>
      <c r="AK385" s="71">
        <f t="shared" si="331"/>
        <v>-2.8849063987388805E-3</v>
      </c>
      <c r="AL385" s="71">
        <f t="shared" si="332"/>
        <v>6.5761218906039412E-3</v>
      </c>
      <c r="AM385" s="71">
        <f t="shared" si="333"/>
        <v>4.4182181892343944E-3</v>
      </c>
      <c r="AN385" s="71">
        <f t="shared" si="334"/>
        <v>1.5729834082692126E-4</v>
      </c>
      <c r="AO385" s="40">
        <f t="shared" si="335"/>
        <v>0.57319871500689568</v>
      </c>
      <c r="AP385" s="40">
        <f t="shared" si="336"/>
        <v>0.66865534648922387</v>
      </c>
      <c r="AQ385" s="71">
        <f t="shared" si="337"/>
        <v>7.9216546491629465E-4</v>
      </c>
      <c r="AR385" s="71">
        <f t="shared" si="341"/>
        <v>3.4844608530103277E-3</v>
      </c>
      <c r="AS385" s="71">
        <f t="shared" ref="AS385:AS416" si="343">LN(N385/C385)</f>
        <v>7.5685279509827338E-4</v>
      </c>
      <c r="AT385" s="28">
        <f t="shared" ref="AT385:AT416" si="344">+(G385-I385)/(H385-I385)</f>
        <v>0.13492427719137493</v>
      </c>
      <c r="AU385" s="28">
        <f t="shared" ref="AU385:AU416" si="345">+(N385-P385)/(O385-P385)</f>
        <v>0.93233082706765347</v>
      </c>
      <c r="AV385" s="40">
        <f t="shared" ref="AV385:AV416" si="346">+(N385-V385)/(U385-V385)</f>
        <v>0.68838916934373684</v>
      </c>
      <c r="AW385" s="71">
        <f t="shared" ref="AW385:AW416" si="347">LN(N385/C385)</f>
        <v>7.5685279509827338E-4</v>
      </c>
      <c r="AX385" s="28">
        <f t="shared" ref="AX385:AX416" si="348">(N385-L385)/(U385-V385)</f>
        <v>0.52960073428177989</v>
      </c>
      <c r="AY385" s="71">
        <f t="shared" ref="AY385:AY416" si="349">LN(G385/I385)</f>
        <v>8.898063291194971E-4</v>
      </c>
      <c r="AZ385" s="71">
        <f t="shared" ref="AZ385:AZ416" si="350">LN(N385/P385)</f>
        <v>4.1198560145222175E-3</v>
      </c>
      <c r="BA385" s="71">
        <f t="shared" si="339"/>
        <v>0.3149971048060255</v>
      </c>
      <c r="BB385" s="71">
        <f t="shared" ref="BB385:BB416" si="351">AR384</f>
        <v>-3.7461510403923844E-3</v>
      </c>
      <c r="BC385" s="71">
        <f t="shared" si="340"/>
        <v>-3.4457731627666748E-3</v>
      </c>
      <c r="BD385" s="39">
        <f t="shared" si="342"/>
        <v>1</v>
      </c>
    </row>
    <row r="386" spans="1:57">
      <c r="A386" s="68">
        <v>43073</v>
      </c>
      <c r="B386" s="41">
        <f t="shared" si="312"/>
        <v>1</v>
      </c>
      <c r="C386" s="39">
        <v>3310.38</v>
      </c>
      <c r="D386" s="39">
        <v>3306.7</v>
      </c>
      <c r="E386" s="39">
        <v>3305.51</v>
      </c>
      <c r="F386" s="39">
        <v>3315.24</v>
      </c>
      <c r="G386" s="39">
        <v>3321.65</v>
      </c>
      <c r="H386" s="39">
        <v>3322.25</v>
      </c>
      <c r="I386" s="39">
        <v>3304.1</v>
      </c>
      <c r="J386" s="39">
        <v>1129</v>
      </c>
      <c r="K386" s="39">
        <v>935</v>
      </c>
      <c r="L386" s="39">
        <v>3322.1</v>
      </c>
      <c r="M386" s="39">
        <v>3321.58</v>
      </c>
      <c r="N386" s="39">
        <v>3309.62</v>
      </c>
      <c r="O386" s="39">
        <v>3323.77</v>
      </c>
      <c r="P386" s="39">
        <v>3304.22</v>
      </c>
      <c r="Q386" s="39">
        <v>1322</v>
      </c>
      <c r="R386" s="39">
        <v>1436</v>
      </c>
      <c r="S386" s="70">
        <f t="shared" si="149"/>
        <v>3385.3665000000001</v>
      </c>
      <c r="T386" s="70" t="str">
        <f t="shared" si="314"/>
        <v>熊</v>
      </c>
      <c r="U386" s="70">
        <f t="shared" si="315"/>
        <v>3323.77</v>
      </c>
      <c r="V386" s="70">
        <f t="shared" si="316"/>
        <v>3304.1</v>
      </c>
      <c r="W386" s="40">
        <f t="shared" si="317"/>
        <v>5.9355593121845863E-3</v>
      </c>
      <c r="X386" s="70">
        <f t="shared" si="318"/>
        <v>1322</v>
      </c>
      <c r="Y386" s="70">
        <f t="shared" si="319"/>
        <v>935</v>
      </c>
      <c r="Z386" s="71">
        <f t="shared" si="320"/>
        <v>5.9419160338088292E-3</v>
      </c>
      <c r="AA386" s="71">
        <f t="shared" si="321"/>
        <v>-2.1846719612503688E-3</v>
      </c>
      <c r="AB386" s="71">
        <f t="shared" si="322"/>
        <v>-4.2663016835721391E-3</v>
      </c>
      <c r="AC386" s="71">
        <f t="shared" si="323"/>
        <v>1.6692576286124641E-3</v>
      </c>
      <c r="AD386" s="71">
        <f t="shared" si="324"/>
        <v>4.0366944318079414E-3</v>
      </c>
      <c r="AE386" s="71">
        <f t="shared" si="325"/>
        <v>-1.89886488037655E-3</v>
      </c>
      <c r="AF386" s="71">
        <f t="shared" si="326"/>
        <v>-2.2960725176403621E-4</v>
      </c>
      <c r="AG386" s="71">
        <f t="shared" si="327"/>
        <v>-2.4142792130144547E-3</v>
      </c>
      <c r="AH386" s="71">
        <f t="shared" si="328"/>
        <v>-1.1122732018937402E-3</v>
      </c>
      <c r="AI386" s="71">
        <f t="shared" si="329"/>
        <v>-1.4722133770688874E-3</v>
      </c>
      <c r="AJ386" s="71">
        <f t="shared" si="330"/>
        <v>1.4670327823312632E-3</v>
      </c>
      <c r="AK386" s="71">
        <f t="shared" si="331"/>
        <v>3.398660997677814E-3</v>
      </c>
      <c r="AL386" s="71">
        <f t="shared" si="332"/>
        <v>5.4781426849393813E-3</v>
      </c>
      <c r="AM386" s="71">
        <f t="shared" si="333"/>
        <v>5.8992414583237873E-3</v>
      </c>
      <c r="AN386" s="71">
        <f t="shared" si="334"/>
        <v>1.3546566342432647E-4</v>
      </c>
      <c r="AO386" s="40">
        <f t="shared" si="335"/>
        <v>0.34600550964188259</v>
      </c>
      <c r="AP386" s="40">
        <f t="shared" si="336"/>
        <v>0.7449035812672129</v>
      </c>
      <c r="AQ386" s="71">
        <f t="shared" si="337"/>
        <v>-1.5653974937441284E-4</v>
      </c>
      <c r="AR386" s="71">
        <f t="shared" si="341"/>
        <v>-3.7637339128663988E-3</v>
      </c>
      <c r="AS386" s="71">
        <f t="shared" si="343"/>
        <v>-2.2960725176403621E-4</v>
      </c>
      <c r="AT386" s="28">
        <f t="shared" si="344"/>
        <v>0.9669421487603358</v>
      </c>
      <c r="AU386" s="28">
        <f t="shared" si="345"/>
        <v>0.27621483375959288</v>
      </c>
      <c r="AV386" s="40">
        <f t="shared" si="346"/>
        <v>0.28063040162684094</v>
      </c>
      <c r="AW386" s="71">
        <f t="shared" si="347"/>
        <v>-2.2960725176403621E-4</v>
      </c>
      <c r="AX386" s="28">
        <f t="shared" si="348"/>
        <v>-0.63446873411286075</v>
      </c>
      <c r="AY386" s="71">
        <f t="shared" si="349"/>
        <v>5.2975258780545258E-3</v>
      </c>
      <c r="AZ386" s="71">
        <f t="shared" si="350"/>
        <v>1.6329397747516059E-3</v>
      </c>
      <c r="BA386" s="71">
        <f t="shared" si="339"/>
        <v>0.68838916934373684</v>
      </c>
      <c r="BB386" s="71">
        <f t="shared" si="351"/>
        <v>3.4844608530103277E-3</v>
      </c>
      <c r="BC386" s="71">
        <f t="shared" si="340"/>
        <v>7.5685279509827338E-4</v>
      </c>
      <c r="BD386" s="39">
        <f t="shared" si="342"/>
        <v>0</v>
      </c>
    </row>
    <row r="387" spans="1:57">
      <c r="A387" s="68">
        <v>43074</v>
      </c>
      <c r="B387" s="41">
        <f t="shared" si="312"/>
        <v>2</v>
      </c>
      <c r="C387" s="39">
        <v>3301.69</v>
      </c>
      <c r="D387" s="39">
        <v>3304.17</v>
      </c>
      <c r="E387" s="39">
        <v>3305.93</v>
      </c>
      <c r="F387" s="39">
        <v>3312.65</v>
      </c>
      <c r="G387" s="39">
        <v>3311.6</v>
      </c>
      <c r="H387" s="39">
        <v>3315.49</v>
      </c>
      <c r="I387" s="39">
        <v>3301.69</v>
      </c>
      <c r="J387" s="39">
        <v>1117</v>
      </c>
      <c r="K387" s="39">
        <v>930</v>
      </c>
      <c r="L387" s="39">
        <v>3312.14</v>
      </c>
      <c r="M387" s="39">
        <v>3304.83</v>
      </c>
      <c r="N387" s="39">
        <v>3303.68</v>
      </c>
      <c r="O387" s="39">
        <v>3312.14</v>
      </c>
      <c r="P387" s="39">
        <v>3300.98</v>
      </c>
      <c r="Q387" s="39">
        <v>1300</v>
      </c>
      <c r="R387" s="39">
        <v>1355</v>
      </c>
      <c r="S387" s="70">
        <f t="shared" si="149"/>
        <v>3381.4390000000008</v>
      </c>
      <c r="T387" s="70" t="str">
        <f t="shared" si="314"/>
        <v>熊</v>
      </c>
      <c r="U387" s="70">
        <f t="shared" si="315"/>
        <v>3315.49</v>
      </c>
      <c r="V387" s="70">
        <f t="shared" si="316"/>
        <v>3300.98</v>
      </c>
      <c r="W387" s="40">
        <f t="shared" si="317"/>
        <v>4.3860316032753354E-3</v>
      </c>
      <c r="X387" s="70">
        <f t="shared" si="318"/>
        <v>1117</v>
      </c>
      <c r="Y387" s="70">
        <f t="shared" si="319"/>
        <v>1355</v>
      </c>
      <c r="Z387" s="71">
        <f t="shared" si="320"/>
        <v>4.3947190681135305E-3</v>
      </c>
      <c r="AA387" s="71">
        <f t="shared" si="321"/>
        <v>-2.3989205779115755E-3</v>
      </c>
      <c r="AB387" s="71">
        <f t="shared" si="322"/>
        <v>-3.5684270179046967E-3</v>
      </c>
      <c r="AC387" s="71">
        <f t="shared" si="323"/>
        <v>8.1760458537063997E-4</v>
      </c>
      <c r="AD387" s="71">
        <f t="shared" si="324"/>
        <v>4.1709670906657104E-3</v>
      </c>
      <c r="AE387" s="71">
        <f t="shared" si="325"/>
        <v>-2.1506451260979221E-4</v>
      </c>
      <c r="AF387" s="71">
        <f t="shared" si="326"/>
        <v>6.0254007276093263E-4</v>
      </c>
      <c r="AG387" s="71">
        <f t="shared" si="327"/>
        <v>-1.7963805051506541E-3</v>
      </c>
      <c r="AH387" s="71">
        <f t="shared" si="328"/>
        <v>7.5084852434461377E-4</v>
      </c>
      <c r="AI387" s="71">
        <f t="shared" si="329"/>
        <v>1.2833669557119265E-3</v>
      </c>
      <c r="AJ387" s="71">
        <f t="shared" si="330"/>
        <v>3.3140147107218985E-3</v>
      </c>
      <c r="AK387" s="71">
        <f t="shared" si="331"/>
        <v>2.9969976872721558E-3</v>
      </c>
      <c r="AL387" s="71">
        <f t="shared" si="332"/>
        <v>4.1709670906657104E-3</v>
      </c>
      <c r="AM387" s="71">
        <f t="shared" si="333"/>
        <v>3.3751120784086671E-3</v>
      </c>
      <c r="AN387" s="71">
        <f t="shared" si="334"/>
        <v>1.6304987852682346E-4</v>
      </c>
      <c r="AO387" s="40">
        <f t="shared" si="335"/>
        <v>0</v>
      </c>
      <c r="AP387" s="40">
        <f t="shared" si="336"/>
        <v>0.57463768115941982</v>
      </c>
      <c r="AQ387" s="71">
        <f t="shared" si="337"/>
        <v>-2.209471396668669E-3</v>
      </c>
      <c r="AR387" s="71">
        <f t="shared" si="341"/>
        <v>-2.5575074930378667E-3</v>
      </c>
      <c r="AS387" s="71">
        <f t="shared" si="343"/>
        <v>6.0254007276093263E-4</v>
      </c>
      <c r="AT387" s="28">
        <f t="shared" si="344"/>
        <v>0.71811594202898921</v>
      </c>
      <c r="AU387" s="28">
        <f t="shared" si="345"/>
        <v>0.24193548387095459</v>
      </c>
      <c r="AV387" s="40">
        <f t="shared" si="346"/>
        <v>0.18607856650584853</v>
      </c>
      <c r="AW387" s="71">
        <f t="shared" si="347"/>
        <v>6.0254007276093263E-4</v>
      </c>
      <c r="AX387" s="28">
        <f t="shared" si="348"/>
        <v>-0.58304617505170053</v>
      </c>
      <c r="AY387" s="71">
        <f t="shared" si="349"/>
        <v>2.9969976872721558E-3</v>
      </c>
      <c r="AZ387" s="71">
        <f t="shared" si="350"/>
        <v>8.1760458537063997E-4</v>
      </c>
      <c r="BA387" s="71">
        <f t="shared" si="339"/>
        <v>0.28063040162684094</v>
      </c>
      <c r="BB387" s="71">
        <f t="shared" si="351"/>
        <v>-3.7637339128663988E-3</v>
      </c>
      <c r="BC387" s="71">
        <f t="shared" si="340"/>
        <v>-2.2960725176403621E-4</v>
      </c>
      <c r="BD387" s="39">
        <f t="shared" si="342"/>
        <v>1</v>
      </c>
    </row>
    <row r="388" spans="1:57">
      <c r="A388" s="68">
        <v>43075</v>
      </c>
      <c r="B388" s="41">
        <f t="shared" si="312"/>
        <v>3</v>
      </c>
      <c r="C388" s="39">
        <v>3291.31</v>
      </c>
      <c r="D388" s="39">
        <v>3286.06</v>
      </c>
      <c r="E388" s="39">
        <v>3284.28</v>
      </c>
      <c r="F388" s="39">
        <v>3288.18</v>
      </c>
      <c r="G388" s="39">
        <v>3283.77</v>
      </c>
      <c r="H388" s="39">
        <v>3296.07</v>
      </c>
      <c r="I388" s="39">
        <v>3276.53</v>
      </c>
      <c r="J388" s="39">
        <v>957</v>
      </c>
      <c r="K388" s="39">
        <v>1053</v>
      </c>
      <c r="L388" s="39">
        <v>3283.65</v>
      </c>
      <c r="M388" s="39">
        <v>3276.18</v>
      </c>
      <c r="N388" s="39">
        <v>3293.96</v>
      </c>
      <c r="O388" s="39">
        <v>3294.13</v>
      </c>
      <c r="P388" s="39">
        <v>3254.61</v>
      </c>
      <c r="Q388" s="39">
        <v>1459</v>
      </c>
      <c r="R388" s="39">
        <v>1419</v>
      </c>
      <c r="S388" s="70">
        <f t="shared" si="149"/>
        <v>3375.9445000000005</v>
      </c>
      <c r="T388" s="70" t="str">
        <f t="shared" si="314"/>
        <v>熊</v>
      </c>
      <c r="U388" s="70">
        <f t="shared" si="315"/>
        <v>3296.07</v>
      </c>
      <c r="V388" s="70">
        <f t="shared" si="316"/>
        <v>3254.61</v>
      </c>
      <c r="W388" s="40">
        <f t="shared" si="317"/>
        <v>1.2658396871923465E-2</v>
      </c>
      <c r="X388" s="70">
        <f t="shared" si="318"/>
        <v>957</v>
      </c>
      <c r="Y388" s="70">
        <f t="shared" si="319"/>
        <v>1419</v>
      </c>
      <c r="Z388" s="71">
        <f t="shared" si="320"/>
        <v>1.2596807957925579E-2</v>
      </c>
      <c r="AA388" s="71">
        <f t="shared" si="321"/>
        <v>-3.7513368500718203E-3</v>
      </c>
      <c r="AB388" s="71">
        <f t="shared" si="322"/>
        <v>-6.4036129489633358E-4</v>
      </c>
      <c r="AC388" s="71">
        <f t="shared" si="323"/>
        <v>1.2018035577027167E-2</v>
      </c>
      <c r="AD388" s="71">
        <f t="shared" si="324"/>
        <v>1.4451878678519076E-3</v>
      </c>
      <c r="AE388" s="71">
        <f t="shared" si="325"/>
        <v>-1.1213209004071497E-2</v>
      </c>
      <c r="AF388" s="71">
        <f t="shared" si="326"/>
        <v>8.0482657295571415E-4</v>
      </c>
      <c r="AG388" s="71">
        <f t="shared" si="327"/>
        <v>-2.9465102771161623E-3</v>
      </c>
      <c r="AH388" s="71">
        <f t="shared" si="328"/>
        <v>-1.5963830877514967E-3</v>
      </c>
      <c r="AI388" s="71">
        <f t="shared" si="329"/>
        <v>-2.1382119865747898E-3</v>
      </c>
      <c r="AJ388" s="71">
        <f t="shared" si="330"/>
        <v>-9.5144159687675259E-4</v>
      </c>
      <c r="AK388" s="71">
        <f t="shared" si="331"/>
        <v>-2.2935092212259442E-3</v>
      </c>
      <c r="AL388" s="71">
        <f t="shared" si="332"/>
        <v>5.9459141185806046E-3</v>
      </c>
      <c r="AM388" s="71">
        <f t="shared" si="333"/>
        <v>1.2069643858042586E-2</v>
      </c>
      <c r="AN388" s="71">
        <f t="shared" si="334"/>
        <v>-3.6544030993382151E-5</v>
      </c>
      <c r="AO388" s="40">
        <f t="shared" si="335"/>
        <v>0.75639713408391873</v>
      </c>
      <c r="AP388" s="40">
        <f t="shared" si="336"/>
        <v>1.3894575230296666</v>
      </c>
      <c r="AQ388" s="71">
        <f t="shared" si="337"/>
        <v>-2.2774990293676928E-3</v>
      </c>
      <c r="AR388" s="71">
        <f t="shared" si="341"/>
        <v>3.134879825174945E-3</v>
      </c>
      <c r="AS388" s="71">
        <f t="shared" si="343"/>
        <v>8.0482657295571415E-4</v>
      </c>
      <c r="AT388" s="28">
        <f t="shared" si="344"/>
        <v>0.37052200614123826</v>
      </c>
      <c r="AU388" s="28">
        <f t="shared" si="345"/>
        <v>0.99569838056679982</v>
      </c>
      <c r="AV388" s="40">
        <f t="shared" si="346"/>
        <v>0.94910757356487874</v>
      </c>
      <c r="AW388" s="71">
        <f t="shared" si="347"/>
        <v>8.0482657295571415E-4</v>
      </c>
      <c r="AX388" s="28">
        <f t="shared" si="348"/>
        <v>0.24867342016401198</v>
      </c>
      <c r="AY388" s="71">
        <f t="shared" si="349"/>
        <v>2.2072170295026751E-3</v>
      </c>
      <c r="AZ388" s="71">
        <f t="shared" si="350"/>
        <v>1.2018035577027167E-2</v>
      </c>
      <c r="BA388" s="71">
        <f t="shared" si="339"/>
        <v>0.18607856650584853</v>
      </c>
      <c r="BB388" s="71">
        <f t="shared" si="351"/>
        <v>-2.5575074930378667E-3</v>
      </c>
      <c r="BC388" s="71">
        <f t="shared" si="340"/>
        <v>6.0254007276093263E-4</v>
      </c>
      <c r="BD388" s="39">
        <f t="shared" si="342"/>
        <v>1</v>
      </c>
    </row>
    <row r="389" spans="1:57">
      <c r="A389" s="68">
        <v>43076</v>
      </c>
      <c r="B389" s="41">
        <f t="shared" si="312"/>
        <v>4</v>
      </c>
      <c r="C389" s="39">
        <v>3283.28</v>
      </c>
      <c r="D389" s="39">
        <v>3282.53</v>
      </c>
      <c r="E389" s="39">
        <v>3282.75</v>
      </c>
      <c r="F389" s="39">
        <v>3283.59</v>
      </c>
      <c r="G389" s="39">
        <v>3273.47</v>
      </c>
      <c r="H389" s="39">
        <v>3291.25</v>
      </c>
      <c r="I389" s="39">
        <v>3270.76</v>
      </c>
      <c r="J389" s="39">
        <v>947</v>
      </c>
      <c r="K389" s="39">
        <v>1102</v>
      </c>
      <c r="L389" s="39">
        <v>3273.06</v>
      </c>
      <c r="M389" s="39">
        <v>3273.1</v>
      </c>
      <c r="N389" s="39">
        <v>3272.05</v>
      </c>
      <c r="O389" s="39">
        <v>3285.37</v>
      </c>
      <c r="P389" s="39">
        <v>3259.31</v>
      </c>
      <c r="Q389" s="39">
        <v>1342</v>
      </c>
      <c r="R389" s="39">
        <v>1443</v>
      </c>
      <c r="S389" s="70">
        <f t="shared" si="149"/>
        <v>3369.8695000000007</v>
      </c>
      <c r="T389" s="70" t="str">
        <f t="shared" si="314"/>
        <v>熊</v>
      </c>
      <c r="U389" s="70">
        <f t="shared" si="315"/>
        <v>3291.25</v>
      </c>
      <c r="V389" s="70">
        <f t="shared" si="316"/>
        <v>3259.31</v>
      </c>
      <c r="W389" s="40">
        <f t="shared" si="317"/>
        <v>9.7519152938695137E-3</v>
      </c>
      <c r="X389" s="70">
        <f t="shared" si="318"/>
        <v>947</v>
      </c>
      <c r="Y389" s="70">
        <f t="shared" si="319"/>
        <v>1443</v>
      </c>
      <c r="Z389" s="71">
        <f t="shared" si="320"/>
        <v>9.7280768012475496E-3</v>
      </c>
      <c r="AA389" s="71">
        <f t="shared" si="321"/>
        <v>-3.2475656617504938E-3</v>
      </c>
      <c r="AB389" s="71">
        <f t="shared" si="322"/>
        <v>-5.8507320310431854E-3</v>
      </c>
      <c r="AC389" s="71">
        <f t="shared" si="323"/>
        <v>3.9011832628262268E-3</v>
      </c>
      <c r="AD389" s="71">
        <f t="shared" si="324"/>
        <v>2.4245090992461825E-3</v>
      </c>
      <c r="AE389" s="71">
        <f t="shared" si="325"/>
        <v>-7.3274061946232384E-3</v>
      </c>
      <c r="AF389" s="71">
        <f t="shared" si="326"/>
        <v>-3.4262229317970996E-3</v>
      </c>
      <c r="AG389" s="71">
        <f t="shared" si="327"/>
        <v>-6.67378859354758E-3</v>
      </c>
      <c r="AH389" s="71">
        <f t="shared" si="328"/>
        <v>-2.2845620060952163E-4</v>
      </c>
      <c r="AI389" s="71">
        <f t="shared" si="329"/>
        <v>-1.6143697215855723E-4</v>
      </c>
      <c r="AJ389" s="71">
        <f t="shared" si="330"/>
        <v>9.4413320266745421E-5</v>
      </c>
      <c r="AK389" s="71">
        <f t="shared" si="331"/>
        <v>-2.9923383749470992E-3</v>
      </c>
      <c r="AL389" s="71">
        <f t="shared" si="332"/>
        <v>6.2450580214710094E-3</v>
      </c>
      <c r="AM389" s="71">
        <f t="shared" si="333"/>
        <v>7.9637622405468803E-3</v>
      </c>
      <c r="AN389" s="71">
        <f t="shared" si="334"/>
        <v>-1.2525719748808744E-4</v>
      </c>
      <c r="AO389" s="40">
        <f t="shared" si="335"/>
        <v>0.61102977061982011</v>
      </c>
      <c r="AP389" s="40">
        <f t="shared" si="336"/>
        <v>1.1322596388482218</v>
      </c>
      <c r="AQ389" s="71">
        <f t="shared" si="337"/>
        <v>1.2220905080385575E-5</v>
      </c>
      <c r="AR389" s="71">
        <f t="shared" si="341"/>
        <v>-3.0862735936192619E-4</v>
      </c>
      <c r="AS389" s="71">
        <f t="shared" si="343"/>
        <v>-3.4262229317970996E-3</v>
      </c>
      <c r="AT389" s="28">
        <f t="shared" si="344"/>
        <v>0.13225963884819963</v>
      </c>
      <c r="AU389" s="28">
        <f t="shared" si="345"/>
        <v>0.48887183422871311</v>
      </c>
      <c r="AV389" s="40">
        <f t="shared" si="346"/>
        <v>0.39887288666249887</v>
      </c>
      <c r="AW389" s="71">
        <f t="shared" si="347"/>
        <v>-3.4262229317970996E-3</v>
      </c>
      <c r="AX389" s="28">
        <f t="shared" si="348"/>
        <v>-3.162179085785103E-2</v>
      </c>
      <c r="AY389" s="71">
        <f t="shared" si="349"/>
        <v>8.282105472777443E-4</v>
      </c>
      <c r="AZ389" s="71">
        <f t="shared" si="350"/>
        <v>3.9011832628262268E-3</v>
      </c>
      <c r="BA389" s="71">
        <f t="shared" si="339"/>
        <v>0.94910757356487874</v>
      </c>
      <c r="BB389" s="71">
        <f t="shared" si="351"/>
        <v>3.134879825174945E-3</v>
      </c>
      <c r="BC389" s="71">
        <f t="shared" si="340"/>
        <v>8.0482657295571415E-4</v>
      </c>
      <c r="BD389" s="39">
        <f t="shared" si="342"/>
        <v>0</v>
      </c>
      <c r="BE389" t="s">
        <v>594</v>
      </c>
    </row>
    <row r="390" spans="1:57">
      <c r="A390" s="68">
        <v>43077</v>
      </c>
      <c r="B390" s="41">
        <f t="shared" si="312"/>
        <v>5</v>
      </c>
      <c r="C390" s="39">
        <v>3264.48</v>
      </c>
      <c r="D390" s="39">
        <v>3263.84</v>
      </c>
      <c r="E390" s="39">
        <v>3267.02</v>
      </c>
      <c r="F390" s="39">
        <v>3261.94</v>
      </c>
      <c r="G390" s="39">
        <v>3278.84</v>
      </c>
      <c r="H390" s="39">
        <v>3282.98</v>
      </c>
      <c r="I390" s="39">
        <v>3258.85</v>
      </c>
      <c r="J390" s="39">
        <v>1002</v>
      </c>
      <c r="K390" s="39">
        <v>945</v>
      </c>
      <c r="L390" s="39">
        <v>3279.15</v>
      </c>
      <c r="M390" s="39">
        <v>3279.17</v>
      </c>
      <c r="N390" s="39">
        <v>3289.99</v>
      </c>
      <c r="O390" s="39">
        <v>3297.13</v>
      </c>
      <c r="P390" s="39">
        <v>3278.6</v>
      </c>
      <c r="Q390" s="39">
        <v>1415</v>
      </c>
      <c r="R390" s="39">
        <v>1312</v>
      </c>
      <c r="S390" s="70">
        <f t="shared" si="149"/>
        <v>3362.0825000000013</v>
      </c>
      <c r="T390" s="70" t="str">
        <f t="shared" si="314"/>
        <v>熊</v>
      </c>
      <c r="U390" s="70">
        <f t="shared" si="315"/>
        <v>3297.13</v>
      </c>
      <c r="V390" s="70">
        <f t="shared" si="316"/>
        <v>3258.85</v>
      </c>
      <c r="W390" s="40">
        <f t="shared" si="317"/>
        <v>1.1678020689198248E-2</v>
      </c>
      <c r="X390" s="70">
        <f t="shared" si="318"/>
        <v>1415</v>
      </c>
      <c r="Y390" s="70">
        <f t="shared" si="319"/>
        <v>945</v>
      </c>
      <c r="Z390" s="71">
        <f t="shared" si="320"/>
        <v>1.1726216732833469E-2</v>
      </c>
      <c r="AA390" s="71">
        <f t="shared" si="321"/>
        <v>-2.3162146840376235E-3</v>
      </c>
      <c r="AB390" s="71">
        <f t="shared" si="322"/>
        <v>-2.1678678379299064E-3</v>
      </c>
      <c r="AC390" s="71">
        <f t="shared" si="323"/>
        <v>9.5101528512683726E-3</v>
      </c>
      <c r="AD390" s="71">
        <f t="shared" si="324"/>
        <v>9.9519079836119344E-3</v>
      </c>
      <c r="AE390" s="71">
        <f t="shared" si="325"/>
        <v>-1.7261127055861604E-3</v>
      </c>
      <c r="AF390" s="71">
        <f t="shared" si="326"/>
        <v>7.7840401456821919E-3</v>
      </c>
      <c r="AG390" s="71">
        <f t="shared" si="327"/>
        <v>5.4678254616443798E-3</v>
      </c>
      <c r="AH390" s="71">
        <f t="shared" si="328"/>
        <v>-1.9606882078392266E-4</v>
      </c>
      <c r="AI390" s="71">
        <f t="shared" si="329"/>
        <v>7.7776931119726369E-4</v>
      </c>
      <c r="AJ390" s="71">
        <f t="shared" si="330"/>
        <v>-7.7837470718766853E-4</v>
      </c>
      <c r="AK390" s="71">
        <f t="shared" si="331"/>
        <v>4.3892161942371234E-3</v>
      </c>
      <c r="AL390" s="71">
        <f t="shared" si="332"/>
        <v>7.3771741041499103E-3</v>
      </c>
      <c r="AM390" s="71">
        <f t="shared" si="333"/>
        <v>5.6358910866944221E-3</v>
      </c>
      <c r="AN390" s="71">
        <f t="shared" si="334"/>
        <v>9.4541162835275417E-5</v>
      </c>
      <c r="AO390" s="40">
        <f t="shared" si="335"/>
        <v>0.23331951927062095</v>
      </c>
      <c r="AP390" s="40">
        <f t="shared" si="336"/>
        <v>0.54703688354746016</v>
      </c>
      <c r="AQ390" s="71">
        <f t="shared" si="337"/>
        <v>6.0991229461240893E-6</v>
      </c>
      <c r="AR390" s="71">
        <f t="shared" ref="AR390:AR421" si="352">LN(N390/L390)</f>
        <v>3.3002827886098509E-3</v>
      </c>
      <c r="AS390" s="71">
        <f t="shared" si="343"/>
        <v>7.7840401456821919E-3</v>
      </c>
      <c r="AT390" s="28">
        <f t="shared" si="344"/>
        <v>0.82842934106921451</v>
      </c>
      <c r="AU390" s="28">
        <f t="shared" si="345"/>
        <v>0.61467889908255535</v>
      </c>
      <c r="AV390" s="40">
        <f t="shared" si="346"/>
        <v>0.81347962382444383</v>
      </c>
      <c r="AW390" s="71">
        <f t="shared" si="347"/>
        <v>7.7840401456821919E-3</v>
      </c>
      <c r="AX390" s="28">
        <f t="shared" si="348"/>
        <v>0.28317659352141156</v>
      </c>
      <c r="AY390" s="71">
        <f t="shared" si="349"/>
        <v>6.1153288998233761E-3</v>
      </c>
      <c r="AZ390" s="71">
        <f t="shared" si="350"/>
        <v>3.4680232487644164E-3</v>
      </c>
      <c r="BA390" s="71">
        <f t="shared" si="339"/>
        <v>0.39887288666249887</v>
      </c>
      <c r="BB390" s="71">
        <f t="shared" si="351"/>
        <v>-3.0862735936192619E-4</v>
      </c>
      <c r="BC390" s="71">
        <f t="shared" si="340"/>
        <v>-3.4262229317970996E-3</v>
      </c>
      <c r="BD390" s="39">
        <f t="shared" si="342"/>
        <v>1</v>
      </c>
    </row>
    <row r="391" spans="1:57">
      <c r="A391" s="68">
        <v>43080</v>
      </c>
      <c r="B391" s="41">
        <f t="shared" si="312"/>
        <v>1</v>
      </c>
      <c r="C391" s="39">
        <v>3290.49</v>
      </c>
      <c r="D391" s="39">
        <v>3291.63</v>
      </c>
      <c r="E391" s="39">
        <v>3289.75</v>
      </c>
      <c r="F391" s="39">
        <v>3296.71</v>
      </c>
      <c r="G391" s="39">
        <v>3303.22</v>
      </c>
      <c r="H391" s="39">
        <v>3309.03</v>
      </c>
      <c r="I391" s="39">
        <v>3288.59</v>
      </c>
      <c r="J391" s="39">
        <v>1106</v>
      </c>
      <c r="K391" s="39">
        <v>934</v>
      </c>
      <c r="L391" s="39">
        <v>3304.12</v>
      </c>
      <c r="M391" s="39">
        <v>3304.94</v>
      </c>
      <c r="N391" s="39">
        <v>3322.2</v>
      </c>
      <c r="O391" s="39">
        <v>3322.66</v>
      </c>
      <c r="P391" s="39">
        <v>3302.52</v>
      </c>
      <c r="Q391" s="39">
        <v>1459</v>
      </c>
      <c r="R391" s="39">
        <v>1318</v>
      </c>
      <c r="S391" s="70">
        <f t="shared" si="149"/>
        <v>3354.9485000000009</v>
      </c>
      <c r="T391" s="70" t="str">
        <f t="shared" si="314"/>
        <v>熊</v>
      </c>
      <c r="U391" s="70">
        <f t="shared" si="315"/>
        <v>3322.66</v>
      </c>
      <c r="V391" s="70">
        <f t="shared" si="316"/>
        <v>3288.59</v>
      </c>
      <c r="W391" s="40">
        <f t="shared" si="317"/>
        <v>1.0306765468701974E-2</v>
      </c>
      <c r="X391" s="70">
        <f t="shared" si="318"/>
        <v>1459</v>
      </c>
      <c r="Y391" s="70">
        <f t="shared" si="319"/>
        <v>934</v>
      </c>
      <c r="Z391" s="71">
        <f t="shared" si="320"/>
        <v>1.0354081003133184E-2</v>
      </c>
      <c r="AA391" s="71">
        <f t="shared" si="321"/>
        <v>1.5196459861965266E-4</v>
      </c>
      <c r="AB391" s="71">
        <f t="shared" si="322"/>
        <v>-1.3845287958961044E-4</v>
      </c>
      <c r="AC391" s="71">
        <f t="shared" si="323"/>
        <v>1.016831258911252E-2</v>
      </c>
      <c r="AD391" s="71">
        <f t="shared" si="324"/>
        <v>9.7291770968261221E-3</v>
      </c>
      <c r="AE391" s="71">
        <f t="shared" si="325"/>
        <v>-5.7758837187602116E-4</v>
      </c>
      <c r="AF391" s="71">
        <f t="shared" si="326"/>
        <v>9.5907242172363454E-3</v>
      </c>
      <c r="AG391" s="71">
        <f t="shared" si="327"/>
        <v>9.7426888158561147E-3</v>
      </c>
      <c r="AH391" s="71">
        <f t="shared" si="328"/>
        <v>3.4639295892478322E-4</v>
      </c>
      <c r="AI391" s="71">
        <f t="shared" si="329"/>
        <v>-2.2491580949007202E-4</v>
      </c>
      <c r="AJ391" s="71">
        <f t="shared" si="330"/>
        <v>1.8885116130141042E-3</v>
      </c>
      <c r="AK391" s="71">
        <f t="shared" si="331"/>
        <v>3.8612604486132776E-3</v>
      </c>
      <c r="AL391" s="71">
        <f t="shared" si="332"/>
        <v>6.1961935957875339E-3</v>
      </c>
      <c r="AM391" s="71">
        <f t="shared" si="333"/>
        <v>6.0798535402552881E-3</v>
      </c>
      <c r="AN391" s="71">
        <f t="shared" si="334"/>
        <v>2.7242430556519788E-4</v>
      </c>
      <c r="AO391" s="40">
        <f t="shared" si="335"/>
        <v>9.2954990215246142E-2</v>
      </c>
      <c r="AP391" s="40">
        <f t="shared" si="336"/>
        <v>6.8493150684913531E-2</v>
      </c>
      <c r="AQ391" s="71">
        <f t="shared" si="337"/>
        <v>2.4814421542777583E-4</v>
      </c>
      <c r="AR391" s="71">
        <f t="shared" si="352"/>
        <v>5.4570394630581174E-3</v>
      </c>
      <c r="AS391" s="71">
        <f t="shared" si="343"/>
        <v>9.5907242172363454E-3</v>
      </c>
      <c r="AT391" s="28">
        <f t="shared" si="344"/>
        <v>0.71575342465751546</v>
      </c>
      <c r="AU391" s="28">
        <f t="shared" si="345"/>
        <v>0.97715988083415894</v>
      </c>
      <c r="AV391" s="40">
        <f t="shared" si="346"/>
        <v>0.98649838567654713</v>
      </c>
      <c r="AW391" s="71">
        <f t="shared" si="347"/>
        <v>9.5907242172363454E-3</v>
      </c>
      <c r="AX391" s="28">
        <f t="shared" si="348"/>
        <v>0.53067214558262643</v>
      </c>
      <c r="AY391" s="71">
        <f t="shared" si="349"/>
        <v>4.4388488204892742E-3</v>
      </c>
      <c r="AZ391" s="71">
        <f t="shared" si="350"/>
        <v>5.9414006606655356E-3</v>
      </c>
      <c r="BA391" s="71">
        <f t="shared" si="339"/>
        <v>0.81347962382444383</v>
      </c>
      <c r="BB391" s="71">
        <f t="shared" si="351"/>
        <v>3.3002827886098509E-3</v>
      </c>
      <c r="BC391" s="71">
        <f t="shared" si="340"/>
        <v>7.7840401456821919E-3</v>
      </c>
      <c r="BD391" s="39">
        <f t="shared" si="342"/>
        <v>0</v>
      </c>
    </row>
    <row r="392" spans="1:57">
      <c r="A392" s="68">
        <v>43081</v>
      </c>
      <c r="B392" s="41">
        <f t="shared" si="312"/>
        <v>2</v>
      </c>
      <c r="C392" s="39">
        <v>3320.31</v>
      </c>
      <c r="D392" s="39">
        <v>3318.22</v>
      </c>
      <c r="E392" s="39">
        <v>3319.35</v>
      </c>
      <c r="F392" s="39">
        <v>3313.94</v>
      </c>
      <c r="G392" s="39">
        <v>3303.13</v>
      </c>
      <c r="H392" s="39">
        <v>3320.31</v>
      </c>
      <c r="I392" s="39">
        <v>3302.68</v>
      </c>
      <c r="J392" s="39">
        <v>930</v>
      </c>
      <c r="K392" s="39">
        <v>1128</v>
      </c>
      <c r="L392" s="39">
        <v>3302.99</v>
      </c>
      <c r="M392" s="39">
        <v>3304.88</v>
      </c>
      <c r="N392" s="39">
        <v>3280.81</v>
      </c>
      <c r="O392" s="39">
        <v>3306.7</v>
      </c>
      <c r="P392" s="39">
        <v>3280.44</v>
      </c>
      <c r="Q392" s="39">
        <v>1315</v>
      </c>
      <c r="R392" s="39">
        <v>1459</v>
      </c>
      <c r="S392" s="70">
        <f t="shared" si="149"/>
        <v>3348.6670000000004</v>
      </c>
      <c r="T392" s="70" t="str">
        <f t="shared" si="314"/>
        <v>熊</v>
      </c>
      <c r="U392" s="70">
        <f t="shared" si="315"/>
        <v>3320.31</v>
      </c>
      <c r="V392" s="70">
        <f t="shared" si="316"/>
        <v>3280.44</v>
      </c>
      <c r="W392" s="40">
        <f t="shared" si="317"/>
        <v>1.2080592322639725E-2</v>
      </c>
      <c r="X392" s="70">
        <f t="shared" si="318"/>
        <v>930</v>
      </c>
      <c r="Y392" s="70">
        <f t="shared" si="319"/>
        <v>1459</v>
      </c>
      <c r="Z392" s="71">
        <f t="shared" si="320"/>
        <v>1.2007914923606498E-2</v>
      </c>
      <c r="AA392" s="71">
        <f t="shared" si="321"/>
        <v>-5.6906201149964993E-4</v>
      </c>
      <c r="AB392" s="71">
        <f t="shared" si="322"/>
        <v>-1.1967808935208407E-2</v>
      </c>
      <c r="AC392" s="71">
        <f t="shared" si="323"/>
        <v>1.1278338743131889E-4</v>
      </c>
      <c r="AD392" s="71">
        <f t="shared" si="324"/>
        <v>0</v>
      </c>
      <c r="AE392" s="71">
        <f t="shared" si="325"/>
        <v>-1.2080592322639836E-2</v>
      </c>
      <c r="AF392" s="71">
        <f t="shared" si="326"/>
        <v>-1.1967808935208407E-2</v>
      </c>
      <c r="AG392" s="71">
        <f t="shared" si="327"/>
        <v>-1.2536870946708066E-2</v>
      </c>
      <c r="AH392" s="71">
        <f t="shared" si="328"/>
        <v>-6.2965749015270103E-4</v>
      </c>
      <c r="AI392" s="71">
        <f t="shared" si="329"/>
        <v>-2.8917143549212214E-4</v>
      </c>
      <c r="AJ392" s="71">
        <f t="shared" si="330"/>
        <v>-1.9203382319186398E-3</v>
      </c>
      <c r="AK392" s="71">
        <f t="shared" si="331"/>
        <v>-5.1876482699499266E-3</v>
      </c>
      <c r="AL392" s="71">
        <f t="shared" si="332"/>
        <v>5.3238919707818515E-3</v>
      </c>
      <c r="AM392" s="71">
        <f t="shared" si="333"/>
        <v>7.9731534823237436E-3</v>
      </c>
      <c r="AN392" s="71">
        <f t="shared" si="334"/>
        <v>-4.2384940031781141E-5</v>
      </c>
      <c r="AO392" s="40">
        <f t="shared" si="335"/>
        <v>1</v>
      </c>
      <c r="AP392" s="40">
        <f t="shared" si="336"/>
        <v>1.1072036301758288</v>
      </c>
      <c r="AQ392" s="71">
        <f t="shared" si="337"/>
        <v>5.7204516781963631E-4</v>
      </c>
      <c r="AR392" s="71">
        <f t="shared" si="352"/>
        <v>-6.7377757252267273E-3</v>
      </c>
      <c r="AS392" s="71">
        <f t="shared" si="343"/>
        <v>-1.1967808935208407E-2</v>
      </c>
      <c r="AT392" s="28">
        <f t="shared" si="344"/>
        <v>2.5524673851404996E-2</v>
      </c>
      <c r="AU392" s="28">
        <f t="shared" si="345"/>
        <v>1.408987052551006E-2</v>
      </c>
      <c r="AV392" s="40">
        <f t="shared" si="346"/>
        <v>9.2801605216927992E-3</v>
      </c>
      <c r="AW392" s="71">
        <f t="shared" si="347"/>
        <v>-1.1967808935208407E-2</v>
      </c>
      <c r="AX392" s="28">
        <f t="shared" si="348"/>
        <v>-0.55630800100325806</v>
      </c>
      <c r="AY392" s="71">
        <f t="shared" si="349"/>
        <v>1.3624370083195386E-4</v>
      </c>
      <c r="AZ392" s="71">
        <f t="shared" si="350"/>
        <v>1.1278338743131889E-4</v>
      </c>
      <c r="BA392" s="71">
        <f t="shared" si="339"/>
        <v>0.98649838567654713</v>
      </c>
      <c r="BB392" s="71">
        <f t="shared" si="351"/>
        <v>5.4570394630581174E-3</v>
      </c>
      <c r="BC392" s="71">
        <f t="shared" si="340"/>
        <v>9.5907242172363454E-3</v>
      </c>
      <c r="BD392" s="39">
        <f t="shared" si="342"/>
        <v>0</v>
      </c>
    </row>
    <row r="393" spans="1:57">
      <c r="A393" s="68">
        <v>43082</v>
      </c>
      <c r="B393" s="41">
        <f t="shared" si="312"/>
        <v>3</v>
      </c>
      <c r="C393" s="39">
        <v>3278.4</v>
      </c>
      <c r="D393" s="39">
        <v>3279</v>
      </c>
      <c r="E393" s="39">
        <v>3285.7</v>
      </c>
      <c r="F393" s="39">
        <v>3278.58</v>
      </c>
      <c r="G393" s="39">
        <v>3276.83</v>
      </c>
      <c r="H393" s="39">
        <v>3286.54</v>
      </c>
      <c r="I393" s="39">
        <v>3273.49</v>
      </c>
      <c r="J393" s="39">
        <v>1028</v>
      </c>
      <c r="K393" s="39">
        <v>1113</v>
      </c>
      <c r="L393" s="39">
        <v>3277.11</v>
      </c>
      <c r="M393" s="39">
        <v>3279.36</v>
      </c>
      <c r="N393" s="39">
        <v>3303.04</v>
      </c>
      <c r="O393" s="39">
        <v>3303.92</v>
      </c>
      <c r="P393" s="39">
        <v>3276.46</v>
      </c>
      <c r="Q393" s="39">
        <v>1450</v>
      </c>
      <c r="R393" s="39">
        <v>1304</v>
      </c>
      <c r="S393" s="70">
        <f t="shared" si="149"/>
        <v>3341.2305000000001</v>
      </c>
      <c r="T393" s="70" t="str">
        <f t="shared" si="314"/>
        <v>熊</v>
      </c>
      <c r="U393" s="70">
        <f t="shared" si="315"/>
        <v>3303.92</v>
      </c>
      <c r="V393" s="70">
        <f t="shared" si="316"/>
        <v>3273.49</v>
      </c>
      <c r="W393" s="40">
        <f t="shared" si="317"/>
        <v>9.2529482304620995E-3</v>
      </c>
      <c r="X393" s="70">
        <f t="shared" si="318"/>
        <v>1450</v>
      </c>
      <c r="Y393" s="70">
        <f t="shared" si="319"/>
        <v>1113</v>
      </c>
      <c r="Z393" s="71">
        <f t="shared" si="320"/>
        <v>9.2819668130796392E-3</v>
      </c>
      <c r="AA393" s="71">
        <f t="shared" si="321"/>
        <v>-7.3484462563296797E-4</v>
      </c>
      <c r="AB393" s="71">
        <f t="shared" si="322"/>
        <v>-2.6638575235935695E-4</v>
      </c>
      <c r="AC393" s="71">
        <f t="shared" si="323"/>
        <v>8.9865624781029704E-3</v>
      </c>
      <c r="AD393" s="71">
        <f t="shared" si="324"/>
        <v>7.7541437880316103E-3</v>
      </c>
      <c r="AE393" s="71">
        <f t="shared" si="325"/>
        <v>-1.498804442430643E-3</v>
      </c>
      <c r="AF393" s="71">
        <f t="shared" si="326"/>
        <v>7.4877580356723459E-3</v>
      </c>
      <c r="AG393" s="71">
        <f t="shared" si="327"/>
        <v>6.7529134100392648E-3</v>
      </c>
      <c r="AH393" s="71">
        <f t="shared" si="328"/>
        <v>1.8299936001293324E-4</v>
      </c>
      <c r="AI393" s="71">
        <f t="shared" si="329"/>
        <v>2.2242205357992234E-3</v>
      </c>
      <c r="AJ393" s="71">
        <f t="shared" si="330"/>
        <v>5.4903324410080673E-5</v>
      </c>
      <c r="AK393" s="71">
        <f t="shared" si="331"/>
        <v>-4.7900684797319511E-4</v>
      </c>
      <c r="AL393" s="71">
        <f t="shared" si="332"/>
        <v>3.9786455899464271E-3</v>
      </c>
      <c r="AM393" s="71">
        <f t="shared" si="333"/>
        <v>8.3460710165748214E-3</v>
      </c>
      <c r="AN393" s="71">
        <f t="shared" si="334"/>
        <v>8.5444785936618023E-5</v>
      </c>
      <c r="AO393" s="40">
        <f t="shared" si="335"/>
        <v>0.37624521072798778</v>
      </c>
      <c r="AP393" s="40">
        <f t="shared" si="336"/>
        <v>0.56091954022988977</v>
      </c>
      <c r="AQ393" s="71">
        <f t="shared" si="337"/>
        <v>6.8634496560660897E-4</v>
      </c>
      <c r="AR393" s="71">
        <f t="shared" si="352"/>
        <v>7.8813200977089666E-3</v>
      </c>
      <c r="AS393" s="71">
        <f t="shared" si="343"/>
        <v>7.4877580356723459E-3</v>
      </c>
      <c r="AT393" s="28">
        <f t="shared" si="344"/>
        <v>0.25593869731801527</v>
      </c>
      <c r="AU393" s="28">
        <f t="shared" si="345"/>
        <v>0.9679533867443515</v>
      </c>
      <c r="AV393" s="40">
        <f t="shared" si="346"/>
        <v>0.97108116989812354</v>
      </c>
      <c r="AW393" s="71">
        <f t="shared" si="347"/>
        <v>7.4877580356723459E-3</v>
      </c>
      <c r="AX393" s="28">
        <f t="shared" si="348"/>
        <v>0.85211961879722609</v>
      </c>
      <c r="AY393" s="71">
        <f t="shared" si="349"/>
        <v>1.0197975944573889E-3</v>
      </c>
      <c r="AZ393" s="71">
        <f t="shared" si="350"/>
        <v>8.0796852642155016E-3</v>
      </c>
      <c r="BA393" s="71">
        <f t="shared" si="339"/>
        <v>9.2801605216927992E-3</v>
      </c>
      <c r="BB393" s="71">
        <f t="shared" si="351"/>
        <v>-6.7377757252267273E-3</v>
      </c>
      <c r="BC393" s="71">
        <f t="shared" si="340"/>
        <v>-1.1967808935208407E-2</v>
      </c>
      <c r="BD393" s="39">
        <f t="shared" si="342"/>
        <v>1</v>
      </c>
      <c r="BE393" t="s">
        <v>599</v>
      </c>
    </row>
    <row r="394" spans="1:57">
      <c r="A394" s="68">
        <v>43083</v>
      </c>
      <c r="B394" s="41">
        <f t="shared" si="312"/>
        <v>4</v>
      </c>
      <c r="C394" s="39">
        <v>3302.93</v>
      </c>
      <c r="D394" s="39">
        <v>3301.05</v>
      </c>
      <c r="E394" s="39">
        <v>3304.51</v>
      </c>
      <c r="F394" s="39">
        <v>3306.08</v>
      </c>
      <c r="G394" s="39">
        <v>3296.31</v>
      </c>
      <c r="H394" s="39">
        <v>3309.53</v>
      </c>
      <c r="I394" s="39">
        <v>3287.03</v>
      </c>
      <c r="J394" s="39">
        <v>938</v>
      </c>
      <c r="K394" s="39">
        <v>1055</v>
      </c>
      <c r="L394" s="39">
        <v>3296.09</v>
      </c>
      <c r="M394" s="39">
        <v>3291.39</v>
      </c>
      <c r="N394" s="39">
        <v>3292.44</v>
      </c>
      <c r="O394" s="39">
        <v>3296.76</v>
      </c>
      <c r="P394" s="39">
        <v>3282.57</v>
      </c>
      <c r="Q394" s="39">
        <v>1300</v>
      </c>
      <c r="R394" s="39">
        <v>1411</v>
      </c>
      <c r="S394" s="70">
        <f t="shared" si="149"/>
        <v>3336.2564999999995</v>
      </c>
      <c r="T394" s="70" t="str">
        <f t="shared" si="314"/>
        <v>熊</v>
      </c>
      <c r="U394" s="70">
        <f t="shared" si="315"/>
        <v>3309.53</v>
      </c>
      <c r="V394" s="70">
        <f t="shared" si="316"/>
        <v>3282.57</v>
      </c>
      <c r="W394" s="40">
        <f t="shared" si="317"/>
        <v>8.1795331722921121E-3</v>
      </c>
      <c r="X394" s="70">
        <f t="shared" si="318"/>
        <v>938</v>
      </c>
      <c r="Y394" s="70">
        <f t="shared" si="319"/>
        <v>1411</v>
      </c>
      <c r="Z394" s="71">
        <f t="shared" si="320"/>
        <v>8.1624497037478955E-3</v>
      </c>
      <c r="AA394" s="71">
        <f t="shared" si="321"/>
        <v>-3.3303209070103077E-5</v>
      </c>
      <c r="AB394" s="71">
        <f t="shared" si="322"/>
        <v>-5.177254114541484E-3</v>
      </c>
      <c r="AC394" s="71">
        <f t="shared" si="323"/>
        <v>3.0022790577505314E-3</v>
      </c>
      <c r="AD394" s="71">
        <f t="shared" si="324"/>
        <v>1.9962320200707026E-3</v>
      </c>
      <c r="AE394" s="71">
        <f t="shared" si="325"/>
        <v>-6.1833011522213306E-3</v>
      </c>
      <c r="AF394" s="71">
        <f t="shared" si="326"/>
        <v>-3.1810220944707823E-3</v>
      </c>
      <c r="AG394" s="71">
        <f t="shared" si="327"/>
        <v>-3.2143253035407712E-3</v>
      </c>
      <c r="AH394" s="71">
        <f t="shared" si="328"/>
        <v>-5.6935364758376622E-4</v>
      </c>
      <c r="AI394" s="71">
        <f t="shared" si="329"/>
        <v>4.782487711173255E-4</v>
      </c>
      <c r="AJ394" s="71">
        <f t="shared" si="330"/>
        <v>9.5324420405689888E-4</v>
      </c>
      <c r="AK394" s="71">
        <f t="shared" si="331"/>
        <v>-2.0062923065605909E-3</v>
      </c>
      <c r="AL394" s="71">
        <f t="shared" si="332"/>
        <v>6.821763845337077E-3</v>
      </c>
      <c r="AM394" s="71">
        <f t="shared" si="333"/>
        <v>4.313515814553511E-3</v>
      </c>
      <c r="AN394" s="71">
        <f t="shared" si="334"/>
        <v>-6.6743522869197274E-5</v>
      </c>
      <c r="AO394" s="40">
        <f t="shared" si="335"/>
        <v>0.70666666666665046</v>
      </c>
      <c r="AP394" s="40">
        <f t="shared" si="336"/>
        <v>0.71155555555554506</v>
      </c>
      <c r="AQ394" s="71">
        <f t="shared" si="337"/>
        <v>-1.4269495459586631E-3</v>
      </c>
      <c r="AR394" s="71">
        <f t="shared" si="352"/>
        <v>-1.1079862650410428E-3</v>
      </c>
      <c r="AS394" s="71">
        <f t="shared" si="343"/>
        <v>-3.1810220944707823E-3</v>
      </c>
      <c r="AT394" s="28">
        <f t="shared" si="344"/>
        <v>0.41244444444443312</v>
      </c>
      <c r="AU394" s="28">
        <f t="shared" si="345"/>
        <v>0.69556025369977825</v>
      </c>
      <c r="AV394" s="40">
        <f t="shared" si="346"/>
        <v>0.36609792284866016</v>
      </c>
      <c r="AW394" s="71">
        <f t="shared" si="347"/>
        <v>-3.1810220944707823E-3</v>
      </c>
      <c r="AX394" s="28">
        <f t="shared" si="348"/>
        <v>-0.13538575667656105</v>
      </c>
      <c r="AY394" s="71">
        <f t="shared" si="349"/>
        <v>2.8192395187058741E-3</v>
      </c>
      <c r="AZ394" s="71">
        <f t="shared" si="350"/>
        <v>3.0022790577505314E-3</v>
      </c>
      <c r="BA394" s="71">
        <f t="shared" si="339"/>
        <v>0.97108116989812354</v>
      </c>
      <c r="BB394" s="71">
        <f t="shared" si="351"/>
        <v>7.8813200977089666E-3</v>
      </c>
      <c r="BC394" s="71">
        <f t="shared" si="340"/>
        <v>7.4877580356723459E-3</v>
      </c>
      <c r="BD394" s="39">
        <f t="shared" si="342"/>
        <v>0</v>
      </c>
      <c r="BE394" t="s">
        <v>601</v>
      </c>
    </row>
    <row r="395" spans="1:57">
      <c r="A395" s="68">
        <v>43084</v>
      </c>
      <c r="B395" s="41">
        <f t="shared" si="312"/>
        <v>5</v>
      </c>
      <c r="C395" s="39">
        <v>3287.53</v>
      </c>
      <c r="D395" s="39">
        <v>3285.53</v>
      </c>
      <c r="E395" s="39">
        <v>3282.03</v>
      </c>
      <c r="F395" s="39">
        <v>3283.31</v>
      </c>
      <c r="G395" s="39">
        <v>3264.36</v>
      </c>
      <c r="H395" s="39">
        <v>3287.53</v>
      </c>
      <c r="I395" s="39">
        <v>3262.44</v>
      </c>
      <c r="J395" s="39">
        <v>930</v>
      </c>
      <c r="K395" s="39">
        <v>1127</v>
      </c>
      <c r="L395" s="39">
        <v>3263.97</v>
      </c>
      <c r="M395" s="39">
        <v>3263.3</v>
      </c>
      <c r="N395" s="39">
        <v>3266.14</v>
      </c>
      <c r="O395" s="39">
        <v>3275.76</v>
      </c>
      <c r="P395" s="39">
        <v>3259.54</v>
      </c>
      <c r="Q395" s="39">
        <v>1331</v>
      </c>
      <c r="R395" s="39">
        <v>1430</v>
      </c>
      <c r="S395" s="70">
        <f t="shared" si="149"/>
        <v>3330.9159999999997</v>
      </c>
      <c r="T395" s="70" t="str">
        <f t="shared" si="314"/>
        <v>熊</v>
      </c>
      <c r="U395" s="70">
        <f t="shared" si="315"/>
        <v>3287.53</v>
      </c>
      <c r="V395" s="70">
        <f t="shared" si="316"/>
        <v>3259.54</v>
      </c>
      <c r="W395" s="40">
        <f t="shared" si="317"/>
        <v>8.5504418095411882E-3</v>
      </c>
      <c r="X395" s="70">
        <f t="shared" si="318"/>
        <v>930</v>
      </c>
      <c r="Y395" s="70">
        <f t="shared" si="319"/>
        <v>1430</v>
      </c>
      <c r="Z395" s="71">
        <f t="shared" si="320"/>
        <v>8.5139907468525719E-3</v>
      </c>
      <c r="AA395" s="71">
        <f t="shared" si="321"/>
        <v>-1.4924082970985352E-3</v>
      </c>
      <c r="AB395" s="71">
        <f t="shared" si="322"/>
        <v>-6.5276634169758648E-3</v>
      </c>
      <c r="AC395" s="71">
        <f t="shared" si="323"/>
        <v>2.0227783925653351E-3</v>
      </c>
      <c r="AD395" s="71">
        <f t="shared" si="324"/>
        <v>0</v>
      </c>
      <c r="AE395" s="71">
        <f t="shared" si="325"/>
        <v>-8.5504418095410581E-3</v>
      </c>
      <c r="AF395" s="71">
        <f t="shared" si="326"/>
        <v>-6.5276634169758648E-3</v>
      </c>
      <c r="AG395" s="71">
        <f t="shared" si="327"/>
        <v>-8.020071714074338E-3</v>
      </c>
      <c r="AH395" s="71">
        <f t="shared" si="328"/>
        <v>-6.0854459314869285E-4</v>
      </c>
      <c r="AI395" s="71">
        <f t="shared" si="329"/>
        <v>-1.6743895435841142E-3</v>
      </c>
      <c r="AJ395" s="71">
        <f t="shared" si="330"/>
        <v>-1.2844630458802527E-3</v>
      </c>
      <c r="AK395" s="71">
        <f t="shared" si="331"/>
        <v>-7.072797799972619E-3</v>
      </c>
      <c r="AL395" s="71">
        <f t="shared" si="332"/>
        <v>7.6611412624301659E-3</v>
      </c>
      <c r="AM395" s="71">
        <f t="shared" si="333"/>
        <v>4.9638221059225742E-3</v>
      </c>
      <c r="AN395" s="71">
        <f t="shared" si="334"/>
        <v>-1.1947925440785191E-4</v>
      </c>
      <c r="AO395" s="40">
        <f t="shared" si="335"/>
        <v>1</v>
      </c>
      <c r="AP395" s="40">
        <f t="shared" si="336"/>
        <v>1.1956954962136239</v>
      </c>
      <c r="AQ395" s="71">
        <f t="shared" si="337"/>
        <v>-2.0529256560634544E-4</v>
      </c>
      <c r="AR395" s="71">
        <f t="shared" si="352"/>
        <v>6.6461363740464923E-4</v>
      </c>
      <c r="AS395" s="71">
        <f t="shared" si="343"/>
        <v>-6.5276634169758648E-3</v>
      </c>
      <c r="AT395" s="28">
        <f t="shared" si="344"/>
        <v>7.6524511757674829E-2</v>
      </c>
      <c r="AU395" s="28">
        <f t="shared" si="345"/>
        <v>0.40690505548704103</v>
      </c>
      <c r="AV395" s="40">
        <f t="shared" si="346"/>
        <v>0.23579849946408907</v>
      </c>
      <c r="AW395" s="71">
        <f t="shared" si="347"/>
        <v>-6.5276634169758648E-3</v>
      </c>
      <c r="AX395" s="28">
        <f t="shared" si="348"/>
        <v>7.7527688460166291E-2</v>
      </c>
      <c r="AY395" s="71">
        <f t="shared" si="349"/>
        <v>5.8834346245758282E-4</v>
      </c>
      <c r="AZ395" s="71">
        <f t="shared" si="350"/>
        <v>2.0227783925653351E-3</v>
      </c>
      <c r="BA395" s="71">
        <f t="shared" si="339"/>
        <v>0.36609792284866016</v>
      </c>
      <c r="BB395" s="71">
        <f t="shared" si="351"/>
        <v>-1.1079862650410428E-3</v>
      </c>
      <c r="BC395" s="71">
        <f t="shared" si="340"/>
        <v>-3.1810220944707823E-3</v>
      </c>
      <c r="BD395" s="39">
        <f t="shared" si="342"/>
        <v>1</v>
      </c>
      <c r="BE395" t="s">
        <v>604</v>
      </c>
    </row>
    <row r="396" spans="1:57">
      <c r="A396" s="68">
        <v>43087</v>
      </c>
      <c r="B396" s="41">
        <f t="shared" si="312"/>
        <v>1</v>
      </c>
      <c r="C396" s="39">
        <v>3268.03</v>
      </c>
      <c r="D396" s="39">
        <v>3270.64</v>
      </c>
      <c r="E396" s="39">
        <v>3268.66</v>
      </c>
      <c r="F396" s="39">
        <v>3261.5</v>
      </c>
      <c r="G396" s="39">
        <v>3262.01</v>
      </c>
      <c r="H396" s="39">
        <v>3280.21</v>
      </c>
      <c r="I396" s="39">
        <v>3260.75</v>
      </c>
      <c r="J396" s="39">
        <v>952</v>
      </c>
      <c r="K396" s="39">
        <v>1125</v>
      </c>
      <c r="L396" s="39">
        <v>3263.27</v>
      </c>
      <c r="M396" s="39">
        <v>3262.29</v>
      </c>
      <c r="N396" s="39">
        <v>3267.92</v>
      </c>
      <c r="O396" s="39">
        <v>3268.35</v>
      </c>
      <c r="P396" s="39">
        <v>3254.18</v>
      </c>
      <c r="Q396" s="39">
        <v>1459</v>
      </c>
      <c r="R396" s="39">
        <v>1337</v>
      </c>
      <c r="S396" s="70">
        <f t="shared" si="149"/>
        <v>3325.078</v>
      </c>
      <c r="T396" s="70" t="str">
        <f t="shared" si="314"/>
        <v>熊</v>
      </c>
      <c r="U396" s="70">
        <f t="shared" si="315"/>
        <v>3280.21</v>
      </c>
      <c r="V396" s="70">
        <f t="shared" si="316"/>
        <v>3254.18</v>
      </c>
      <c r="W396" s="40">
        <f t="shared" si="317"/>
        <v>7.9671209363822923E-3</v>
      </c>
      <c r="X396" s="70">
        <f t="shared" si="318"/>
        <v>952</v>
      </c>
      <c r="Y396" s="70">
        <f t="shared" si="319"/>
        <v>1337</v>
      </c>
      <c r="Z396" s="71">
        <f t="shared" si="320"/>
        <v>7.9650431605585627E-3</v>
      </c>
      <c r="AA396" s="71">
        <f t="shared" si="321"/>
        <v>5.784973616264873E-4</v>
      </c>
      <c r="AB396" s="71">
        <f t="shared" si="322"/>
        <v>-3.7537478428628316E-3</v>
      </c>
      <c r="AC396" s="71">
        <f t="shared" si="323"/>
        <v>4.2133730935193592E-3</v>
      </c>
      <c r="AD396" s="71">
        <f t="shared" si="324"/>
        <v>3.7200878546407509E-3</v>
      </c>
      <c r="AE396" s="71">
        <f t="shared" si="325"/>
        <v>-4.2470330817416307E-3</v>
      </c>
      <c r="AF396" s="71">
        <f t="shared" si="326"/>
        <v>-3.3659988222216715E-5</v>
      </c>
      <c r="AG396" s="71">
        <f t="shared" si="327"/>
        <v>5.4483737340419846E-4</v>
      </c>
      <c r="AH396" s="71">
        <f t="shared" si="328"/>
        <v>7.9832753101727533E-4</v>
      </c>
      <c r="AI396" s="71">
        <f t="shared" si="329"/>
        <v>1.9275810905843618E-4</v>
      </c>
      <c r="AJ396" s="71">
        <f t="shared" si="330"/>
        <v>-2.0001446281681869E-3</v>
      </c>
      <c r="AK396" s="71">
        <f t="shared" si="331"/>
        <v>-1.8437870841346263E-3</v>
      </c>
      <c r="AL396" s="71">
        <f t="shared" si="332"/>
        <v>5.9502144685670989E-3</v>
      </c>
      <c r="AM396" s="71">
        <f t="shared" si="333"/>
        <v>4.3449466058193727E-3</v>
      </c>
      <c r="AN396" s="71">
        <f t="shared" si="334"/>
        <v>3.8619032919955511E-4</v>
      </c>
      <c r="AO396" s="40">
        <f t="shared" si="335"/>
        <v>0.37410071942447004</v>
      </c>
      <c r="AP396" s="40">
        <f t="shared" si="336"/>
        <v>0.27697841726618</v>
      </c>
      <c r="AQ396" s="71">
        <f t="shared" si="337"/>
        <v>-3.003573662237904E-4</v>
      </c>
      <c r="AR396" s="71">
        <f t="shared" si="352"/>
        <v>1.4239367667128087E-3</v>
      </c>
      <c r="AS396" s="71">
        <f t="shared" si="343"/>
        <v>-3.3659988222216715E-5</v>
      </c>
      <c r="AT396" s="28">
        <f t="shared" si="344"/>
        <v>6.4748201438860023E-2</v>
      </c>
      <c r="AU396" s="28">
        <f t="shared" si="345"/>
        <v>0.96965419901200889</v>
      </c>
      <c r="AV396" s="40">
        <f t="shared" si="346"/>
        <v>0.52785247791010881</v>
      </c>
      <c r="AW396" s="71">
        <f t="shared" si="347"/>
        <v>-3.3659988222216715E-5</v>
      </c>
      <c r="AX396" s="28">
        <f t="shared" si="348"/>
        <v>0.17864003073377085</v>
      </c>
      <c r="AY396" s="71">
        <f t="shared" si="349"/>
        <v>3.863395297916837E-4</v>
      </c>
      <c r="AZ396" s="71">
        <f t="shared" si="350"/>
        <v>4.2133730935193592E-3</v>
      </c>
      <c r="BA396" s="71">
        <f t="shared" si="339"/>
        <v>0.23579849946408907</v>
      </c>
      <c r="BB396" s="71">
        <f t="shared" si="351"/>
        <v>6.6461363740464923E-4</v>
      </c>
      <c r="BC396" s="71">
        <f t="shared" si="340"/>
        <v>-6.5276634169758648E-3</v>
      </c>
      <c r="BD396" s="39">
        <f t="shared" si="342"/>
        <v>0</v>
      </c>
      <c r="BE396" t="s">
        <v>605</v>
      </c>
    </row>
    <row r="397" spans="1:57">
      <c r="A397" s="68">
        <v>43088</v>
      </c>
      <c r="B397" s="41">
        <f t="shared" si="312"/>
        <v>2</v>
      </c>
      <c r="C397" s="39">
        <v>3266.02</v>
      </c>
      <c r="D397" s="39">
        <v>3267.18</v>
      </c>
      <c r="E397" s="39">
        <v>3269.84</v>
      </c>
      <c r="F397" s="39">
        <v>3273.23</v>
      </c>
      <c r="G397" s="39">
        <v>3285.36</v>
      </c>
      <c r="H397" s="39">
        <v>3289.48</v>
      </c>
      <c r="I397" s="39">
        <v>3266.02</v>
      </c>
      <c r="J397" s="39">
        <v>1059</v>
      </c>
      <c r="K397" s="39">
        <v>930</v>
      </c>
      <c r="L397" s="39">
        <v>3285.61</v>
      </c>
      <c r="M397" s="39">
        <v>3288.06</v>
      </c>
      <c r="N397" s="39">
        <v>3296.54</v>
      </c>
      <c r="O397" s="39">
        <v>3296.74</v>
      </c>
      <c r="P397" s="39">
        <v>3284.24</v>
      </c>
      <c r="Q397" s="39">
        <v>1459</v>
      </c>
      <c r="R397" s="39">
        <v>1412</v>
      </c>
      <c r="S397" s="70">
        <f t="shared" si="149"/>
        <v>3318.8544999999999</v>
      </c>
      <c r="T397" s="70" t="str">
        <f t="shared" si="314"/>
        <v>熊</v>
      </c>
      <c r="U397" s="70">
        <f t="shared" si="315"/>
        <v>3296.74</v>
      </c>
      <c r="V397" s="70">
        <f t="shared" si="316"/>
        <v>3266.02</v>
      </c>
      <c r="W397" s="40">
        <f t="shared" si="317"/>
        <v>9.3619831824716688E-3</v>
      </c>
      <c r="X397" s="70">
        <f t="shared" si="318"/>
        <v>1459</v>
      </c>
      <c r="Y397" s="70">
        <f t="shared" si="319"/>
        <v>930</v>
      </c>
      <c r="Z397" s="71">
        <f t="shared" si="320"/>
        <v>9.4059436255747968E-3</v>
      </c>
      <c r="AA397" s="71">
        <f t="shared" si="321"/>
        <v>-5.8157866572194417E-4</v>
      </c>
      <c r="AB397" s="71">
        <f t="shared" si="322"/>
        <v>-6.0667831507548614E-5</v>
      </c>
      <c r="AC397" s="71">
        <f t="shared" si="323"/>
        <v>9.3013153509639568E-3</v>
      </c>
      <c r="AD397" s="71">
        <f t="shared" si="324"/>
        <v>9.3619831824716688E-3</v>
      </c>
      <c r="AE397" s="71">
        <f t="shared" si="325"/>
        <v>0</v>
      </c>
      <c r="AF397" s="71">
        <f t="shared" si="326"/>
        <v>9.3013153509639568E-3</v>
      </c>
      <c r="AG397" s="71">
        <f t="shared" si="327"/>
        <v>8.7197366852418932E-3</v>
      </c>
      <c r="AH397" s="71">
        <f t="shared" si="328"/>
        <v>3.5510929167636193E-4</v>
      </c>
      <c r="AI397" s="71">
        <f t="shared" si="329"/>
        <v>1.1689358202208425E-3</v>
      </c>
      <c r="AJ397" s="71">
        <f t="shared" si="330"/>
        <v>2.2051467436342669E-3</v>
      </c>
      <c r="AK397" s="71">
        <f t="shared" si="331"/>
        <v>5.9041167449918695E-3</v>
      </c>
      <c r="AL397" s="71">
        <f t="shared" si="332"/>
        <v>7.1573793458346354E-3</v>
      </c>
      <c r="AM397" s="71">
        <f t="shared" si="333"/>
        <v>3.7988308830626304E-3</v>
      </c>
      <c r="AN397" s="71">
        <f t="shared" si="334"/>
        <v>7.6092266475319894E-5</v>
      </c>
      <c r="AO397" s="40">
        <f t="shared" si="335"/>
        <v>0</v>
      </c>
      <c r="AP397" s="40">
        <f t="shared" si="336"/>
        <v>8.0988917306056604E-2</v>
      </c>
      <c r="AQ397" s="71">
        <f t="shared" si="337"/>
        <v>7.4539796291528686E-4</v>
      </c>
      <c r="AR397" s="71">
        <f t="shared" si="352"/>
        <v>3.3211063394968658E-3</v>
      </c>
      <c r="AS397" s="71">
        <f t="shared" si="343"/>
        <v>9.3013153509639568E-3</v>
      </c>
      <c r="AT397" s="28">
        <f t="shared" si="344"/>
        <v>0.8243819266837219</v>
      </c>
      <c r="AU397" s="28">
        <f t="shared" si="345"/>
        <v>0.98400000000001453</v>
      </c>
      <c r="AV397" s="40">
        <f t="shared" si="346"/>
        <v>0.99348958333333925</v>
      </c>
      <c r="AW397" s="71">
        <f t="shared" si="347"/>
        <v>9.3013153509639568E-3</v>
      </c>
      <c r="AX397" s="28">
        <f t="shared" si="348"/>
        <v>0.35579427083333032</v>
      </c>
      <c r="AY397" s="71">
        <f t="shared" si="349"/>
        <v>5.9041167449918695E-3</v>
      </c>
      <c r="AZ397" s="71">
        <f t="shared" si="350"/>
        <v>3.738163051555173E-3</v>
      </c>
      <c r="BA397" s="71">
        <f t="shared" si="339"/>
        <v>0.52785247791010881</v>
      </c>
      <c r="BB397" s="71">
        <f t="shared" si="351"/>
        <v>1.4239367667128087E-3</v>
      </c>
      <c r="BC397" s="71">
        <f t="shared" si="340"/>
        <v>-3.3659988222216715E-5</v>
      </c>
      <c r="BD397" s="39">
        <f t="shared" si="342"/>
        <v>0</v>
      </c>
      <c r="BE397" t="s">
        <v>606</v>
      </c>
    </row>
    <row r="398" spans="1:57">
      <c r="A398" s="68">
        <v>43089</v>
      </c>
      <c r="B398" s="41">
        <f t="shared" si="312"/>
        <v>3</v>
      </c>
      <c r="C398" s="39">
        <v>3296.74</v>
      </c>
      <c r="D398" s="39">
        <v>3292.55</v>
      </c>
      <c r="E398" s="39">
        <v>3297.8</v>
      </c>
      <c r="F398" s="39">
        <v>3291.73</v>
      </c>
      <c r="G398" s="39">
        <v>3295.23</v>
      </c>
      <c r="H398" s="39">
        <v>3300.09</v>
      </c>
      <c r="I398" s="39">
        <v>3285.13</v>
      </c>
      <c r="J398" s="39">
        <v>1115</v>
      </c>
      <c r="K398" s="39">
        <v>1018</v>
      </c>
      <c r="L398" s="39">
        <v>3295.24</v>
      </c>
      <c r="M398" s="39">
        <v>3292.21</v>
      </c>
      <c r="N398" s="39">
        <v>3287.61</v>
      </c>
      <c r="O398" s="39">
        <v>3296.14</v>
      </c>
      <c r="P398" s="39">
        <v>3276.55</v>
      </c>
      <c r="Q398" s="39">
        <v>1304</v>
      </c>
      <c r="R398" s="39">
        <v>1424</v>
      </c>
      <c r="S398" s="70">
        <f t="shared" si="149"/>
        <v>3313.1569999999992</v>
      </c>
      <c r="T398" s="70" t="str">
        <f t="shared" si="314"/>
        <v>熊</v>
      </c>
      <c r="U398" s="70">
        <f t="shared" si="315"/>
        <v>3300.09</v>
      </c>
      <c r="V398" s="70">
        <f t="shared" si="316"/>
        <v>3276.55</v>
      </c>
      <c r="W398" s="40">
        <f t="shared" si="317"/>
        <v>7.1587012606598556E-3</v>
      </c>
      <c r="X398" s="70">
        <f t="shared" si="318"/>
        <v>1115</v>
      </c>
      <c r="Y398" s="70">
        <f t="shared" si="319"/>
        <v>1424</v>
      </c>
      <c r="Z398" s="71">
        <f t="shared" si="320"/>
        <v>7.1403871703561595E-3</v>
      </c>
      <c r="AA398" s="71">
        <f t="shared" si="321"/>
        <v>6.0667831507603766E-5</v>
      </c>
      <c r="AB398" s="71">
        <f t="shared" si="322"/>
        <v>-3.7888838076605043E-3</v>
      </c>
      <c r="AC398" s="71">
        <f t="shared" si="323"/>
        <v>3.3698174529993978E-3</v>
      </c>
      <c r="AD398" s="71">
        <f t="shared" si="324"/>
        <v>1.0156394171039981E-3</v>
      </c>
      <c r="AE398" s="71">
        <f t="shared" si="325"/>
        <v>-6.1430618435558684E-3</v>
      </c>
      <c r="AF398" s="71">
        <f t="shared" si="326"/>
        <v>-2.7732443905564398E-3</v>
      </c>
      <c r="AG398" s="71">
        <f t="shared" si="327"/>
        <v>-2.7125765590488553E-3</v>
      </c>
      <c r="AH398" s="71">
        <f t="shared" si="328"/>
        <v>-1.2717608618631534E-3</v>
      </c>
      <c r="AI398" s="71">
        <f t="shared" si="329"/>
        <v>3.2147807402179671E-4</v>
      </c>
      <c r="AJ398" s="71">
        <f t="shared" si="330"/>
        <v>-1.5208389704003244E-3</v>
      </c>
      <c r="AK398" s="71">
        <f t="shared" si="331"/>
        <v>-4.5813316092469485E-4</v>
      </c>
      <c r="AL398" s="71">
        <f t="shared" si="332"/>
        <v>4.5435158538667305E-3</v>
      </c>
      <c r="AM398" s="71">
        <f t="shared" si="333"/>
        <v>5.96104730615892E-3</v>
      </c>
      <c r="AN398" s="71">
        <f t="shared" si="334"/>
        <v>3.0346849314467743E-6</v>
      </c>
      <c r="AO398" s="40">
        <f t="shared" si="335"/>
        <v>0.77606951871655372</v>
      </c>
      <c r="AP398" s="40">
        <f t="shared" si="336"/>
        <v>0.76270053475934674</v>
      </c>
      <c r="AQ398" s="71">
        <f t="shared" si="337"/>
        <v>-9.1993114594681737E-4</v>
      </c>
      <c r="AR398" s="71">
        <f t="shared" si="352"/>
        <v>-2.3181459145631307E-3</v>
      </c>
      <c r="AS398" s="71">
        <f t="shared" si="343"/>
        <v>-2.7732443905564398E-3</v>
      </c>
      <c r="AT398" s="28">
        <f t="shared" si="344"/>
        <v>0.67513368983956445</v>
      </c>
      <c r="AU398" s="28">
        <f t="shared" si="345"/>
        <v>0.56457376212353849</v>
      </c>
      <c r="AV398" s="40">
        <f t="shared" si="346"/>
        <v>0.46983857264230938</v>
      </c>
      <c r="AW398" s="71">
        <f t="shared" si="347"/>
        <v>-2.7732443905564398E-3</v>
      </c>
      <c r="AX398" s="28">
        <f t="shared" si="348"/>
        <v>-0.32412914188613706</v>
      </c>
      <c r="AY398" s="71">
        <f t="shared" si="349"/>
        <v>3.0697432758378476E-3</v>
      </c>
      <c r="AZ398" s="71">
        <f t="shared" si="350"/>
        <v>3.3698174529993978E-3</v>
      </c>
      <c r="BA398" s="71">
        <f t="shared" si="339"/>
        <v>0.99348958333333925</v>
      </c>
      <c r="BB398" s="71">
        <f t="shared" si="351"/>
        <v>3.3211063394968658E-3</v>
      </c>
      <c r="BC398" s="71">
        <f t="shared" si="340"/>
        <v>9.3013153509639568E-3</v>
      </c>
      <c r="BD398" s="39">
        <f t="shared" si="342"/>
        <v>0</v>
      </c>
    </row>
    <row r="399" spans="1:57">
      <c r="A399" s="68">
        <v>43090</v>
      </c>
      <c r="B399" s="41">
        <f t="shared" si="312"/>
        <v>4</v>
      </c>
      <c r="C399" s="39">
        <v>3281.12</v>
      </c>
      <c r="D399" s="39">
        <v>3279.37</v>
      </c>
      <c r="E399" s="39">
        <v>3274.31</v>
      </c>
      <c r="F399" s="39">
        <v>3276.43</v>
      </c>
      <c r="G399" s="39">
        <v>3303.29</v>
      </c>
      <c r="H399" s="39">
        <v>3303.29</v>
      </c>
      <c r="I399" s="39">
        <v>3267.4</v>
      </c>
      <c r="J399" s="39">
        <v>1129</v>
      </c>
      <c r="K399" s="39">
        <v>1011</v>
      </c>
      <c r="L399" s="39">
        <v>3303.28</v>
      </c>
      <c r="M399" s="39">
        <v>3303.22</v>
      </c>
      <c r="N399" s="39">
        <v>3300.06</v>
      </c>
      <c r="O399" s="39">
        <v>3309.13</v>
      </c>
      <c r="P399" s="39">
        <v>3297.12</v>
      </c>
      <c r="Q399" s="39">
        <v>1351</v>
      </c>
      <c r="R399" s="39">
        <v>1454</v>
      </c>
      <c r="S399" s="70">
        <f t="shared" si="149"/>
        <v>3306.0144999999998</v>
      </c>
      <c r="T399" s="70" t="str">
        <f t="shared" si="314"/>
        <v>熊</v>
      </c>
      <c r="U399" s="70">
        <f t="shared" si="315"/>
        <v>3309.13</v>
      </c>
      <c r="V399" s="70">
        <f t="shared" si="316"/>
        <v>3267.4</v>
      </c>
      <c r="W399" s="40">
        <f t="shared" si="317"/>
        <v>1.2690753351091398E-2</v>
      </c>
      <c r="X399" s="70">
        <f t="shared" si="318"/>
        <v>1351</v>
      </c>
      <c r="Y399" s="70">
        <f t="shared" si="319"/>
        <v>1011</v>
      </c>
      <c r="Z399" s="71">
        <f t="shared" si="320"/>
        <v>1.2718218169405575E-2</v>
      </c>
      <c r="AA399" s="71">
        <f t="shared" si="321"/>
        <v>-1.9760294948301671E-3</v>
      </c>
      <c r="AB399" s="71">
        <f t="shared" si="322"/>
        <v>-2.7446648360334265E-3</v>
      </c>
      <c r="AC399" s="71">
        <f t="shared" si="323"/>
        <v>9.9460885150578424E-3</v>
      </c>
      <c r="AD399" s="71">
        <f t="shared" si="324"/>
        <v>8.5004874360400731E-3</v>
      </c>
      <c r="AE399" s="71">
        <f t="shared" si="325"/>
        <v>-4.1902659150513466E-3</v>
      </c>
      <c r="AF399" s="71">
        <f t="shared" si="326"/>
        <v>5.7558226000064897E-3</v>
      </c>
      <c r="AG399" s="71">
        <f t="shared" si="327"/>
        <v>3.7797931051763087E-3</v>
      </c>
      <c r="AH399" s="71">
        <f t="shared" si="328"/>
        <v>-5.3349674841568864E-4</v>
      </c>
      <c r="AI399" s="71">
        <f t="shared" si="329"/>
        <v>-2.0776676586368018E-3</v>
      </c>
      <c r="AJ399" s="71">
        <f t="shared" si="330"/>
        <v>-1.4304125167711702E-3</v>
      </c>
      <c r="AK399" s="71">
        <f t="shared" si="331"/>
        <v>6.7341139998586931E-3</v>
      </c>
      <c r="AL399" s="71">
        <f t="shared" si="332"/>
        <v>1.0924379914910135E-2</v>
      </c>
      <c r="AM399" s="71">
        <f t="shared" si="333"/>
        <v>3.6359548098183437E-3</v>
      </c>
      <c r="AN399" s="71">
        <f t="shared" si="334"/>
        <v>-3.0272895010913044E-6</v>
      </c>
      <c r="AO399" s="40">
        <f t="shared" si="335"/>
        <v>0.38227918640289354</v>
      </c>
      <c r="AP399" s="40">
        <f t="shared" si="336"/>
        <v>0.56310950125383419</v>
      </c>
      <c r="AQ399" s="71">
        <f t="shared" si="337"/>
        <v>-1.8163929463979465E-5</v>
      </c>
      <c r="AR399" s="71">
        <f t="shared" si="352"/>
        <v>-9.7526411035102172E-4</v>
      </c>
      <c r="AS399" s="71">
        <f t="shared" si="343"/>
        <v>5.7558226000064897E-3</v>
      </c>
      <c r="AT399" s="28">
        <f t="shared" si="344"/>
        <v>1</v>
      </c>
      <c r="AU399" s="28">
        <f t="shared" si="345"/>
        <v>0.24479600333055795</v>
      </c>
      <c r="AV399" s="40">
        <f t="shared" si="346"/>
        <v>0.78265037143541438</v>
      </c>
      <c r="AW399" s="71">
        <f t="shared" si="347"/>
        <v>5.7558226000064897E-3</v>
      </c>
      <c r="AX399" s="28">
        <f t="shared" si="348"/>
        <v>-7.7162712676737438E-2</v>
      </c>
      <c r="AY399" s="71">
        <f t="shared" si="349"/>
        <v>1.0924379914910135E-2</v>
      </c>
      <c r="AZ399" s="71">
        <f t="shared" si="350"/>
        <v>8.9128997378507587E-4</v>
      </c>
      <c r="BA399" s="71">
        <f t="shared" si="339"/>
        <v>0.46983857264230938</v>
      </c>
      <c r="BB399" s="71">
        <f t="shared" si="351"/>
        <v>-2.3181459145631307E-3</v>
      </c>
      <c r="BC399" s="71">
        <f t="shared" si="340"/>
        <v>-2.7732443905564398E-3</v>
      </c>
      <c r="BD399" s="39">
        <f t="shared" ref="BD399:BD405" si="353">IF(AR398&lt;0,1,0)</f>
        <v>1</v>
      </c>
    </row>
    <row r="400" spans="1:57">
      <c r="A400" s="68">
        <v>43091</v>
      </c>
      <c r="B400" s="41">
        <f t="shared" si="312"/>
        <v>5</v>
      </c>
      <c r="C400" s="39">
        <v>3297.69</v>
      </c>
      <c r="D400" s="39">
        <v>3298.99</v>
      </c>
      <c r="E400" s="39">
        <v>3300.96</v>
      </c>
      <c r="F400" s="39">
        <v>3298.58</v>
      </c>
      <c r="G400" s="39">
        <v>3303.81</v>
      </c>
      <c r="H400" s="39">
        <v>3305.84</v>
      </c>
      <c r="I400" s="39">
        <v>3296.19</v>
      </c>
      <c r="J400" s="39">
        <v>951</v>
      </c>
      <c r="K400" s="39">
        <v>930</v>
      </c>
      <c r="L400" s="39">
        <v>3304.15</v>
      </c>
      <c r="M400" s="39">
        <v>3303.61</v>
      </c>
      <c r="N400" s="39">
        <v>3297.06</v>
      </c>
      <c r="O400" s="39">
        <v>3307.18</v>
      </c>
      <c r="P400" s="39">
        <v>3293.89</v>
      </c>
      <c r="Q400" s="39">
        <v>1322</v>
      </c>
      <c r="R400" s="39">
        <v>1444</v>
      </c>
      <c r="S400" s="70">
        <f t="shared" si="149"/>
        <v>3303.4219999999996</v>
      </c>
      <c r="T400" s="70" t="str">
        <f t="shared" si="314"/>
        <v>熊</v>
      </c>
      <c r="U400" s="70">
        <f t="shared" si="315"/>
        <v>3307.18</v>
      </c>
      <c r="V400" s="70">
        <f t="shared" si="316"/>
        <v>3293.89</v>
      </c>
      <c r="W400" s="40">
        <f t="shared" si="317"/>
        <v>4.0266253673059459E-3</v>
      </c>
      <c r="X400" s="70">
        <f t="shared" si="318"/>
        <v>1322</v>
      </c>
      <c r="Y400" s="70">
        <f t="shared" si="319"/>
        <v>1444</v>
      </c>
      <c r="Z400" s="71">
        <f t="shared" si="320"/>
        <v>4.0300937929277653E-3</v>
      </c>
      <c r="AA400" s="71">
        <f t="shared" si="321"/>
        <v>-7.1842676728792871E-4</v>
      </c>
      <c r="AB400" s="71">
        <f t="shared" si="322"/>
        <v>-3.0647002292200787E-3</v>
      </c>
      <c r="AC400" s="71">
        <f t="shared" si="323"/>
        <v>9.61925138085775E-4</v>
      </c>
      <c r="AD400" s="71">
        <f t="shared" si="324"/>
        <v>2.8736391573320422E-3</v>
      </c>
      <c r="AE400" s="71">
        <f t="shared" si="325"/>
        <v>-1.1529862099738297E-3</v>
      </c>
      <c r="AF400" s="71">
        <f t="shared" si="326"/>
        <v>-1.9106107188800485E-4</v>
      </c>
      <c r="AG400" s="71">
        <f t="shared" si="327"/>
        <v>-9.0948783917591729E-4</v>
      </c>
      <c r="AH400" s="71">
        <f t="shared" si="328"/>
        <v>3.9413766222661965E-4</v>
      </c>
      <c r="AI400" s="71">
        <f t="shared" si="329"/>
        <v>9.9111189945744194E-4</v>
      </c>
      <c r="AJ400" s="71">
        <f t="shared" si="330"/>
        <v>2.6984947717439555E-4</v>
      </c>
      <c r="AK400" s="71">
        <f t="shared" si="331"/>
        <v>1.8541245938852838E-3</v>
      </c>
      <c r="AL400" s="71">
        <f t="shared" si="332"/>
        <v>2.9233453566146692E-3</v>
      </c>
      <c r="AM400" s="71">
        <f t="shared" si="333"/>
        <v>4.0266253673059459E-3</v>
      </c>
      <c r="AN400" s="71">
        <f t="shared" si="334"/>
        <v>1.029061920169735E-4</v>
      </c>
      <c r="AO400" s="40">
        <f t="shared" si="335"/>
        <v>0.15544041450777055</v>
      </c>
      <c r="AP400" s="40">
        <f t="shared" si="336"/>
        <v>0.40103626943003673</v>
      </c>
      <c r="AQ400" s="71">
        <f t="shared" si="337"/>
        <v>-1.6344419325214931E-4</v>
      </c>
      <c r="AR400" s="71">
        <f t="shared" si="352"/>
        <v>-2.1480918577901583E-3</v>
      </c>
      <c r="AS400" s="71">
        <f t="shared" si="343"/>
        <v>-1.9106107188800485E-4</v>
      </c>
      <c r="AT400" s="28">
        <f t="shared" si="344"/>
        <v>0.78963730569946311</v>
      </c>
      <c r="AU400" s="28">
        <f t="shared" si="345"/>
        <v>0.23852520692250426</v>
      </c>
      <c r="AV400" s="40">
        <f t="shared" si="346"/>
        <v>0.23852520692250426</v>
      </c>
      <c r="AW400" s="71">
        <f t="shared" si="347"/>
        <v>-1.9106107188800485E-4</v>
      </c>
      <c r="AX400" s="28">
        <f t="shared" si="348"/>
        <v>-0.53348382242288672</v>
      </c>
      <c r="AY400" s="71">
        <f t="shared" si="349"/>
        <v>2.3090919350786184E-3</v>
      </c>
      <c r="AZ400" s="71">
        <f t="shared" si="350"/>
        <v>9.61925138085775E-4</v>
      </c>
      <c r="BA400" s="71">
        <f t="shared" si="339"/>
        <v>0.78265037143541438</v>
      </c>
      <c r="BB400" s="71">
        <f t="shared" si="351"/>
        <v>-9.7526411035102172E-4</v>
      </c>
      <c r="BC400" s="71">
        <f t="shared" si="340"/>
        <v>5.7558226000064897E-3</v>
      </c>
      <c r="BD400" s="39">
        <f t="shared" si="353"/>
        <v>1</v>
      </c>
    </row>
    <row r="401" spans="1:57">
      <c r="A401" s="68">
        <v>43094</v>
      </c>
      <c r="B401" s="41">
        <f t="shared" si="312"/>
        <v>1</v>
      </c>
      <c r="C401" s="39">
        <v>3296.21</v>
      </c>
      <c r="D401" s="39">
        <v>3299.91</v>
      </c>
      <c r="E401" s="39">
        <v>3303.75</v>
      </c>
      <c r="F401" s="39">
        <v>3303.6</v>
      </c>
      <c r="G401" s="39">
        <v>3283.57</v>
      </c>
      <c r="H401" s="39">
        <v>3312.07</v>
      </c>
      <c r="I401" s="39">
        <v>3283.36</v>
      </c>
      <c r="J401" s="39">
        <v>1000</v>
      </c>
      <c r="K401" s="39">
        <v>1129</v>
      </c>
      <c r="L401" s="39">
        <v>3283.61</v>
      </c>
      <c r="M401" s="39">
        <v>3286.74</v>
      </c>
      <c r="N401" s="39">
        <v>3280.46</v>
      </c>
      <c r="O401" s="39">
        <v>3289.23</v>
      </c>
      <c r="P401" s="39">
        <v>3270.73</v>
      </c>
      <c r="Q401" s="39">
        <v>1314</v>
      </c>
      <c r="R401" s="39">
        <v>1431</v>
      </c>
      <c r="S401" s="70">
        <f t="shared" si="149"/>
        <v>3300.5839999999998</v>
      </c>
      <c r="T401" s="70" t="str">
        <f t="shared" si="314"/>
        <v>熊</v>
      </c>
      <c r="U401" s="70">
        <f t="shared" si="315"/>
        <v>3312.07</v>
      </c>
      <c r="V401" s="70">
        <f t="shared" si="316"/>
        <v>3270.73</v>
      </c>
      <c r="W401" s="40">
        <f t="shared" si="317"/>
        <v>1.2560169980686882E-2</v>
      </c>
      <c r="X401" s="70">
        <f t="shared" si="318"/>
        <v>1000</v>
      </c>
      <c r="Y401" s="70">
        <f t="shared" si="319"/>
        <v>1431</v>
      </c>
      <c r="Z401" s="71">
        <f t="shared" si="320"/>
        <v>1.2541676652883204E-2</v>
      </c>
      <c r="AA401" s="71">
        <f t="shared" si="321"/>
        <v>-2.5783867631964274E-4</v>
      </c>
      <c r="AB401" s="71">
        <f t="shared" si="322"/>
        <v>-9.5897151001325502E-3</v>
      </c>
      <c r="AC401" s="71">
        <f t="shared" si="323"/>
        <v>2.9704548805544492E-3</v>
      </c>
      <c r="AD401" s="71">
        <f t="shared" si="324"/>
        <v>4.8000479555336669E-3</v>
      </c>
      <c r="AE401" s="71">
        <f t="shared" si="325"/>
        <v>-7.7601220251533086E-3</v>
      </c>
      <c r="AF401" s="71">
        <f t="shared" si="326"/>
        <v>-4.7896671445989258E-3</v>
      </c>
      <c r="AG401" s="71">
        <f t="shared" si="327"/>
        <v>-5.0475058209185544E-3</v>
      </c>
      <c r="AH401" s="71">
        <f t="shared" si="328"/>
        <v>1.1218717634206253E-3</v>
      </c>
      <c r="AI401" s="71">
        <f t="shared" si="329"/>
        <v>2.2848633265282366E-3</v>
      </c>
      <c r="AJ401" s="71">
        <f t="shared" si="330"/>
        <v>2.2394593445913308E-3</v>
      </c>
      <c r="AK401" s="71">
        <f t="shared" si="331"/>
        <v>-3.842078473397759E-3</v>
      </c>
      <c r="AL401" s="71">
        <f t="shared" si="332"/>
        <v>8.7060832550499966E-3</v>
      </c>
      <c r="AM401" s="71">
        <f t="shared" si="333"/>
        <v>5.6402932471763785E-3</v>
      </c>
      <c r="AN401" s="71">
        <f t="shared" si="334"/>
        <v>1.2181788834909559E-5</v>
      </c>
      <c r="AO401" s="40">
        <f t="shared" si="335"/>
        <v>0.44757924068268523</v>
      </c>
      <c r="AP401" s="40">
        <f t="shared" si="336"/>
        <v>0.47718564959943577</v>
      </c>
      <c r="AQ401" s="71">
        <f t="shared" si="337"/>
        <v>9.5276514547148897E-4</v>
      </c>
      <c r="AR401" s="71">
        <f t="shared" si="352"/>
        <v>-9.5977046003608798E-4</v>
      </c>
      <c r="AS401" s="71">
        <f t="shared" si="343"/>
        <v>-4.7896671445989258E-3</v>
      </c>
      <c r="AT401" s="28">
        <f t="shared" si="344"/>
        <v>7.3145245559051242E-3</v>
      </c>
      <c r="AU401" s="28">
        <f t="shared" si="345"/>
        <v>0.5259459459459469</v>
      </c>
      <c r="AV401" s="40">
        <f t="shared" si="346"/>
        <v>0.23536526366715008</v>
      </c>
      <c r="AW401" s="71">
        <f t="shared" si="347"/>
        <v>-4.7896671445989258E-3</v>
      </c>
      <c r="AX401" s="28">
        <f t="shared" si="348"/>
        <v>-7.6197387518144172E-2</v>
      </c>
      <c r="AY401" s="71">
        <f t="shared" si="349"/>
        <v>6.3956826118576212E-5</v>
      </c>
      <c r="AZ401" s="71">
        <f t="shared" si="350"/>
        <v>2.9704548805544492E-3</v>
      </c>
      <c r="BA401" s="71">
        <f t="shared" si="339"/>
        <v>0.23852520692250426</v>
      </c>
      <c r="BB401" s="71">
        <f t="shared" si="351"/>
        <v>-2.1480918577901583E-3</v>
      </c>
      <c r="BC401" s="71">
        <f t="shared" si="340"/>
        <v>-1.9106107188800485E-4</v>
      </c>
      <c r="BD401" s="39">
        <f t="shared" si="353"/>
        <v>1</v>
      </c>
      <c r="BE401" t="s">
        <v>616</v>
      </c>
    </row>
    <row r="402" spans="1:57">
      <c r="A402" s="68">
        <v>43095</v>
      </c>
      <c r="B402" s="41">
        <f t="shared" si="312"/>
        <v>2</v>
      </c>
      <c r="C402" s="39">
        <v>3277.84</v>
      </c>
      <c r="D402" s="39">
        <v>3275.14</v>
      </c>
      <c r="E402" s="39">
        <v>3279.99</v>
      </c>
      <c r="F402" s="39">
        <v>3276.12</v>
      </c>
      <c r="G402" s="39">
        <v>3286.41</v>
      </c>
      <c r="H402" s="39">
        <v>3295.17</v>
      </c>
      <c r="I402" s="39">
        <v>3274.4</v>
      </c>
      <c r="J402" s="39">
        <v>958</v>
      </c>
      <c r="K402" s="39">
        <v>1056</v>
      </c>
      <c r="L402" s="39">
        <v>3286.81</v>
      </c>
      <c r="M402" s="39">
        <v>3287.41</v>
      </c>
      <c r="N402" s="39">
        <v>3306.12</v>
      </c>
      <c r="O402" s="39">
        <v>3307.3</v>
      </c>
      <c r="P402" s="39">
        <v>3284.86</v>
      </c>
      <c r="Q402" s="39">
        <v>1441</v>
      </c>
      <c r="R402" s="39">
        <v>1302</v>
      </c>
      <c r="S402" s="70">
        <f t="shared" si="149"/>
        <v>3298.4954999999995</v>
      </c>
      <c r="T402" s="70" t="str">
        <f t="shared" si="314"/>
        <v>熊</v>
      </c>
      <c r="U402" s="70">
        <f t="shared" si="315"/>
        <v>3307.3</v>
      </c>
      <c r="V402" s="70">
        <f t="shared" si="316"/>
        <v>3274.4</v>
      </c>
      <c r="W402" s="40">
        <f t="shared" si="317"/>
        <v>9.9975003507188701E-3</v>
      </c>
      <c r="X402" s="70">
        <f t="shared" si="318"/>
        <v>1441</v>
      </c>
      <c r="Y402" s="70">
        <f t="shared" si="319"/>
        <v>1056</v>
      </c>
      <c r="Z402" s="71">
        <f t="shared" si="320"/>
        <v>1.003709760085913E-2</v>
      </c>
      <c r="AA402" s="71">
        <f t="shared" si="321"/>
        <v>-7.9898758500826722E-4</v>
      </c>
      <c r="AB402" s="71">
        <f t="shared" si="322"/>
        <v>-3.5685016603280754E-4</v>
      </c>
      <c r="AC402" s="71">
        <f t="shared" si="323"/>
        <v>9.6406501846860587E-3</v>
      </c>
      <c r="AD402" s="71">
        <f t="shared" si="324"/>
        <v>8.9474776665487733E-3</v>
      </c>
      <c r="AE402" s="71">
        <f t="shared" si="325"/>
        <v>-1.0500226841702442E-3</v>
      </c>
      <c r="AF402" s="71">
        <f t="shared" si="326"/>
        <v>8.5906275005158059E-3</v>
      </c>
      <c r="AG402" s="71">
        <f t="shared" si="327"/>
        <v>7.7916399155076544E-3</v>
      </c>
      <c r="AH402" s="71">
        <f t="shared" si="328"/>
        <v>-8.2405261508179683E-4</v>
      </c>
      <c r="AI402" s="71">
        <f t="shared" si="329"/>
        <v>6.5570473069052578E-4</v>
      </c>
      <c r="AJ402" s="71">
        <f t="shared" si="330"/>
        <v>-5.2487352363679443E-4</v>
      </c>
      <c r="AK402" s="71">
        <f t="shared" si="331"/>
        <v>2.6111147104787629E-3</v>
      </c>
      <c r="AL402" s="71">
        <f t="shared" si="332"/>
        <v>6.3231137507415705E-3</v>
      </c>
      <c r="AM402" s="71">
        <f t="shared" si="333"/>
        <v>6.8081134787984828E-3</v>
      </c>
      <c r="AN402" s="71">
        <f t="shared" si="334"/>
        <v>1.2170595248404295E-4</v>
      </c>
      <c r="AO402" s="40">
        <f t="shared" si="335"/>
        <v>0.16562349542609811</v>
      </c>
      <c r="AP402" s="40">
        <f t="shared" si="336"/>
        <v>0.29176697159364229</v>
      </c>
      <c r="AQ402" s="71">
        <f t="shared" si="337"/>
        <v>1.8253116009682915E-4</v>
      </c>
      <c r="AR402" s="71">
        <f t="shared" si="352"/>
        <v>5.857806837552916E-3</v>
      </c>
      <c r="AS402" s="71">
        <f t="shared" si="343"/>
        <v>8.5906275005158059E-3</v>
      </c>
      <c r="AT402" s="28">
        <f t="shared" si="344"/>
        <v>0.57823784304283943</v>
      </c>
      <c r="AU402" s="28">
        <f t="shared" si="345"/>
        <v>0.94741532976825815</v>
      </c>
      <c r="AV402" s="40">
        <f t="shared" si="346"/>
        <v>0.96413373860181495</v>
      </c>
      <c r="AW402" s="71">
        <f t="shared" si="347"/>
        <v>8.5906275005158059E-3</v>
      </c>
      <c r="AX402" s="28">
        <f t="shared" si="348"/>
        <v>0.58693009118540707</v>
      </c>
      <c r="AY402" s="71">
        <f t="shared" si="349"/>
        <v>3.661137394648959E-3</v>
      </c>
      <c r="AZ402" s="71">
        <f t="shared" si="350"/>
        <v>6.4512633127657123E-3</v>
      </c>
      <c r="BA402" s="71">
        <f t="shared" si="339"/>
        <v>0.23536526366715008</v>
      </c>
      <c r="BB402" s="71">
        <f t="shared" si="351"/>
        <v>-9.5977046003608798E-4</v>
      </c>
      <c r="BC402" s="71">
        <f t="shared" si="340"/>
        <v>-4.7896671445989258E-3</v>
      </c>
      <c r="BD402" s="39">
        <f t="shared" si="353"/>
        <v>1</v>
      </c>
      <c r="BE402" t="s">
        <v>617</v>
      </c>
    </row>
    <row r="403" spans="1:57">
      <c r="A403" s="68">
        <v>43096</v>
      </c>
      <c r="B403" s="41">
        <f t="shared" si="312"/>
        <v>3</v>
      </c>
      <c r="C403" s="39">
        <v>3302.46</v>
      </c>
      <c r="D403" s="39">
        <v>3302.07</v>
      </c>
      <c r="E403" s="39">
        <v>3303.76</v>
      </c>
      <c r="F403" s="39">
        <v>3300.6</v>
      </c>
      <c r="G403" s="39">
        <v>3301.79</v>
      </c>
      <c r="H403" s="39">
        <v>3306.89</v>
      </c>
      <c r="I403" s="39">
        <v>3295.6</v>
      </c>
      <c r="J403" s="39">
        <v>1045</v>
      </c>
      <c r="K403" s="39">
        <v>1000</v>
      </c>
      <c r="L403" s="39">
        <v>3301.88</v>
      </c>
      <c r="M403" s="39">
        <v>3298.63</v>
      </c>
      <c r="N403" s="39">
        <v>3275.78</v>
      </c>
      <c r="O403" s="39">
        <v>3302.42</v>
      </c>
      <c r="P403" s="39">
        <v>3270.35</v>
      </c>
      <c r="Q403" s="39">
        <v>1300</v>
      </c>
      <c r="R403" s="39">
        <v>1440</v>
      </c>
      <c r="S403" s="70">
        <f t="shared" si="149"/>
        <v>3297.1184999999996</v>
      </c>
      <c r="T403" s="70" t="str">
        <f t="shared" si="314"/>
        <v>牛</v>
      </c>
      <c r="U403" s="70">
        <f t="shared" si="315"/>
        <v>3306.89</v>
      </c>
      <c r="V403" s="70">
        <f t="shared" si="316"/>
        <v>3270.35</v>
      </c>
      <c r="W403" s="40">
        <f t="shared" si="317"/>
        <v>1.1111157849892967E-2</v>
      </c>
      <c r="X403" s="70">
        <f t="shared" si="318"/>
        <v>1045</v>
      </c>
      <c r="Y403" s="70">
        <f t="shared" si="319"/>
        <v>1440</v>
      </c>
      <c r="Z403" s="71">
        <f t="shared" si="320"/>
        <v>1.1064479206409756E-2</v>
      </c>
      <c r="AA403" s="71">
        <f t="shared" si="321"/>
        <v>-1.1076510760863851E-3</v>
      </c>
      <c r="AB403" s="71">
        <f t="shared" si="322"/>
        <v>-9.4521620018419069E-3</v>
      </c>
      <c r="AC403" s="71">
        <f t="shared" si="323"/>
        <v>1.6589958480510627E-3</v>
      </c>
      <c r="AD403" s="71">
        <f t="shared" si="324"/>
        <v>1.3405253658514168E-3</v>
      </c>
      <c r="AE403" s="71">
        <f t="shared" si="325"/>
        <v>-9.7706324840414298E-3</v>
      </c>
      <c r="AF403" s="71">
        <f t="shared" si="326"/>
        <v>-8.111636635990415E-3</v>
      </c>
      <c r="AG403" s="71">
        <f t="shared" si="327"/>
        <v>-9.2192877120767982E-3</v>
      </c>
      <c r="AH403" s="71">
        <f t="shared" si="328"/>
        <v>-1.1810075825325041E-4</v>
      </c>
      <c r="AI403" s="71">
        <f t="shared" si="329"/>
        <v>3.9356849053791921E-4</v>
      </c>
      <c r="AJ403" s="71">
        <f t="shared" si="330"/>
        <v>-5.6337517732561043E-4</v>
      </c>
      <c r="AK403" s="71">
        <f t="shared" si="331"/>
        <v>-2.0289964865004512E-4</v>
      </c>
      <c r="AL403" s="71">
        <f t="shared" si="332"/>
        <v>3.4199252112095059E-3</v>
      </c>
      <c r="AM403" s="71">
        <f t="shared" si="333"/>
        <v>9.7585202276489671E-3</v>
      </c>
      <c r="AN403" s="71">
        <f t="shared" si="334"/>
        <v>2.7257570413331823E-5</v>
      </c>
      <c r="AO403" s="40">
        <f t="shared" si="335"/>
        <v>0.60761736049602744</v>
      </c>
      <c r="AP403" s="40">
        <f t="shared" si="336"/>
        <v>0.93179805137289773</v>
      </c>
      <c r="AQ403" s="71">
        <f t="shared" si="337"/>
        <v>-9.8477246838436436E-4</v>
      </c>
      <c r="AR403" s="71">
        <f t="shared" si="352"/>
        <v>-7.9359945577536489E-3</v>
      </c>
      <c r="AS403" s="71">
        <f t="shared" si="343"/>
        <v>-8.111636635990415E-3</v>
      </c>
      <c r="AT403" s="28">
        <f t="shared" si="344"/>
        <v>0.54827280779451504</v>
      </c>
      <c r="AU403" s="28">
        <f t="shared" si="345"/>
        <v>0.16931711880262748</v>
      </c>
      <c r="AV403" s="40">
        <f t="shared" si="346"/>
        <v>0.14860426929393258</v>
      </c>
      <c r="AW403" s="71">
        <f t="shared" si="347"/>
        <v>-8.111636635990415E-3</v>
      </c>
      <c r="AX403" s="28">
        <f t="shared" si="348"/>
        <v>-0.71428571428571253</v>
      </c>
      <c r="AY403" s="71">
        <f t="shared" si="349"/>
        <v>1.8765001967079157E-3</v>
      </c>
      <c r="AZ403" s="71">
        <f t="shared" si="350"/>
        <v>1.6589958480510627E-3</v>
      </c>
      <c r="BA403" s="71">
        <f t="shared" si="339"/>
        <v>0.96413373860181495</v>
      </c>
      <c r="BB403" s="71">
        <f t="shared" si="351"/>
        <v>5.857806837552916E-3</v>
      </c>
      <c r="BC403" s="71">
        <f t="shared" si="340"/>
        <v>8.5906275005158059E-3</v>
      </c>
      <c r="BD403" s="39">
        <f t="shared" si="353"/>
        <v>0</v>
      </c>
    </row>
    <row r="404" spans="1:57">
      <c r="A404" s="68">
        <v>43097</v>
      </c>
      <c r="B404" s="41">
        <f t="shared" si="312"/>
        <v>4</v>
      </c>
      <c r="C404" s="39">
        <v>3272.29</v>
      </c>
      <c r="D404" s="39">
        <v>3270.2</v>
      </c>
      <c r="E404" s="39">
        <v>3271.26</v>
      </c>
      <c r="F404" s="39">
        <v>3264.3</v>
      </c>
      <c r="G404" s="39">
        <v>3291.63</v>
      </c>
      <c r="H404" s="39">
        <v>3294.77</v>
      </c>
      <c r="I404" s="39">
        <v>3263.79</v>
      </c>
      <c r="J404" s="39">
        <v>1111</v>
      </c>
      <c r="K404" s="39">
        <v>940</v>
      </c>
      <c r="L404" s="39">
        <v>3291.64</v>
      </c>
      <c r="M404" s="39">
        <v>3293</v>
      </c>
      <c r="N404" s="39">
        <v>3296.38</v>
      </c>
      <c r="O404" s="39">
        <v>3304.06</v>
      </c>
      <c r="P404" s="39">
        <v>3291.64</v>
      </c>
      <c r="Q404" s="39">
        <v>1329</v>
      </c>
      <c r="R404" s="39">
        <v>1300</v>
      </c>
      <c r="S404" s="70">
        <f t="shared" si="149"/>
        <v>3294.0145000000002</v>
      </c>
      <c r="T404" s="70" t="str">
        <f t="shared" si="314"/>
        <v>熊</v>
      </c>
      <c r="U404" s="70">
        <f t="shared" si="315"/>
        <v>3304.06</v>
      </c>
      <c r="V404" s="70">
        <f t="shared" si="316"/>
        <v>3263.79</v>
      </c>
      <c r="W404" s="40">
        <f t="shared" si="317"/>
        <v>1.2262918503366339E-2</v>
      </c>
      <c r="X404" s="70">
        <f t="shared" si="318"/>
        <v>1329</v>
      </c>
      <c r="Y404" s="70">
        <f t="shared" si="319"/>
        <v>940</v>
      </c>
      <c r="Z404" s="71">
        <f t="shared" si="320"/>
        <v>1.2306366489522623E-2</v>
      </c>
      <c r="AA404" s="71">
        <f t="shared" si="321"/>
        <v>-1.0659630487968833E-3</v>
      </c>
      <c r="AB404" s="71">
        <f t="shared" si="322"/>
        <v>-2.3271186363053092E-3</v>
      </c>
      <c r="AC404" s="71">
        <f t="shared" si="323"/>
        <v>9.9357998670611142E-3</v>
      </c>
      <c r="AD404" s="71">
        <f t="shared" si="324"/>
        <v>9.6619696802711496E-3</v>
      </c>
      <c r="AE404" s="71">
        <f t="shared" si="325"/>
        <v>-2.6009488230953168E-3</v>
      </c>
      <c r="AF404" s="71">
        <f t="shared" si="326"/>
        <v>7.334851043965653E-3</v>
      </c>
      <c r="AG404" s="71">
        <f t="shared" si="327"/>
        <v>6.2688879951690174E-3</v>
      </c>
      <c r="AH404" s="71">
        <f t="shared" si="328"/>
        <v>-6.3890050151974216E-4</v>
      </c>
      <c r="AI404" s="71">
        <f t="shared" si="329"/>
        <v>-3.1481382690020699E-4</v>
      </c>
      <c r="AJ404" s="71">
        <f t="shared" si="330"/>
        <v>-2.4447009769296133E-3</v>
      </c>
      <c r="AK404" s="71">
        <f t="shared" si="331"/>
        <v>5.8928371966590377E-3</v>
      </c>
      <c r="AL404" s="71">
        <f t="shared" si="332"/>
        <v>9.4472659899619716E-3</v>
      </c>
      <c r="AM404" s="71">
        <f t="shared" si="333"/>
        <v>3.7660944797020669E-3</v>
      </c>
      <c r="AN404" s="71">
        <f t="shared" si="334"/>
        <v>3.0380039097866307E-6</v>
      </c>
      <c r="AO404" s="40">
        <f t="shared" si="335"/>
        <v>0.27437056165267898</v>
      </c>
      <c r="AP404" s="40">
        <f t="shared" si="336"/>
        <v>0.38702388637831597</v>
      </c>
      <c r="AQ404" s="71">
        <f t="shared" si="337"/>
        <v>4.1308257378955455E-4</v>
      </c>
      <c r="AR404" s="71">
        <f t="shared" si="352"/>
        <v>1.4389758433969004E-3</v>
      </c>
      <c r="AS404" s="71">
        <f t="shared" si="343"/>
        <v>7.334851043965653E-3</v>
      </c>
      <c r="AT404" s="28">
        <f t="shared" si="344"/>
        <v>0.89864428663654383</v>
      </c>
      <c r="AU404" s="28">
        <f t="shared" si="345"/>
        <v>0.38164251207731148</v>
      </c>
      <c r="AV404" s="40">
        <f t="shared" si="346"/>
        <v>0.80928731065309556</v>
      </c>
      <c r="AW404" s="71">
        <f t="shared" si="347"/>
        <v>7.334851043965653E-3</v>
      </c>
      <c r="AX404" s="28">
        <f t="shared" si="348"/>
        <v>0.11770548795630094</v>
      </c>
      <c r="AY404" s="71">
        <f t="shared" si="349"/>
        <v>8.4937860197543333E-3</v>
      </c>
      <c r="AZ404" s="71">
        <f t="shared" si="350"/>
        <v>1.4389758433969004E-3</v>
      </c>
      <c r="BA404" s="71">
        <f t="shared" si="339"/>
        <v>0.14860426929393258</v>
      </c>
      <c r="BB404" s="71">
        <f t="shared" si="351"/>
        <v>-7.9359945577536489E-3</v>
      </c>
      <c r="BC404" s="71">
        <f t="shared" si="340"/>
        <v>-8.111636635990415E-3</v>
      </c>
      <c r="BD404" s="39">
        <f t="shared" si="353"/>
        <v>1</v>
      </c>
    </row>
    <row r="405" spans="1:57">
      <c r="A405" s="68">
        <v>43098</v>
      </c>
      <c r="B405" s="41">
        <f t="shared" si="312"/>
        <v>5</v>
      </c>
      <c r="C405" s="39">
        <v>3295.25</v>
      </c>
      <c r="D405" s="39">
        <v>3297.35</v>
      </c>
      <c r="E405" s="39">
        <v>3297.42</v>
      </c>
      <c r="F405" s="39">
        <v>3303.21</v>
      </c>
      <c r="G405" s="39">
        <v>3298.88</v>
      </c>
      <c r="H405" s="39">
        <v>3306.12</v>
      </c>
      <c r="I405" s="39">
        <v>3294.45</v>
      </c>
      <c r="J405" s="39">
        <v>948</v>
      </c>
      <c r="K405" s="39">
        <v>1041</v>
      </c>
      <c r="L405" s="39">
        <v>3298.74</v>
      </c>
      <c r="M405" s="39">
        <v>3300.48</v>
      </c>
      <c r="N405" s="39">
        <v>3307.17</v>
      </c>
      <c r="O405" s="39">
        <v>3308.11</v>
      </c>
      <c r="P405" s="39">
        <v>3292.8</v>
      </c>
      <c r="Q405" s="39">
        <v>1459</v>
      </c>
      <c r="R405" s="39">
        <v>1338</v>
      </c>
      <c r="S405" s="70">
        <f t="shared" si="149"/>
        <v>3292.9739999999997</v>
      </c>
      <c r="T405" s="70" t="str">
        <f t="shared" si="314"/>
        <v>牛</v>
      </c>
      <c r="U405" s="70">
        <f t="shared" si="315"/>
        <v>3308.11</v>
      </c>
      <c r="V405" s="70">
        <f t="shared" si="316"/>
        <v>3292.8</v>
      </c>
      <c r="W405" s="40">
        <f t="shared" si="317"/>
        <v>4.6387626716691459E-3</v>
      </c>
      <c r="X405" s="70">
        <f t="shared" si="318"/>
        <v>1459</v>
      </c>
      <c r="Y405" s="70">
        <f t="shared" si="319"/>
        <v>1338</v>
      </c>
      <c r="Z405" s="71">
        <f t="shared" si="320"/>
        <v>4.6460814809194889E-3</v>
      </c>
      <c r="AA405" s="71">
        <f t="shared" si="321"/>
        <v>-3.4285905339635189E-4</v>
      </c>
      <c r="AB405" s="71">
        <f t="shared" si="322"/>
        <v>-2.8419054260028998E-4</v>
      </c>
      <c r="AC405" s="71">
        <f t="shared" si="323"/>
        <v>4.354572129068735E-3</v>
      </c>
      <c r="AD405" s="71">
        <f t="shared" si="324"/>
        <v>3.8949917188244869E-3</v>
      </c>
      <c r="AE405" s="71">
        <f t="shared" si="325"/>
        <v>-7.4377095284454138E-4</v>
      </c>
      <c r="AF405" s="71">
        <f t="shared" si="326"/>
        <v>3.6108011762242031E-3</v>
      </c>
      <c r="AG405" s="71">
        <f t="shared" si="327"/>
        <v>3.2679421228277539E-3</v>
      </c>
      <c r="AH405" s="71">
        <f t="shared" si="328"/>
        <v>6.3707795741489313E-4</v>
      </c>
      <c r="AI405" s="71">
        <f t="shared" si="329"/>
        <v>6.5830690095746791E-4</v>
      </c>
      <c r="AJ405" s="71">
        <f t="shared" si="330"/>
        <v>2.412685342124138E-3</v>
      </c>
      <c r="AK405" s="71">
        <f t="shared" si="331"/>
        <v>1.1009793154447727E-3</v>
      </c>
      <c r="AL405" s="71">
        <f t="shared" si="332"/>
        <v>3.536061934008405E-3</v>
      </c>
      <c r="AM405" s="71">
        <f t="shared" si="333"/>
        <v>4.6387626716691459E-3</v>
      </c>
      <c r="AN405" s="71">
        <f t="shared" si="334"/>
        <v>-4.2439546388332512E-5</v>
      </c>
      <c r="AO405" s="40">
        <f t="shared" si="335"/>
        <v>6.8551842330777796E-2</v>
      </c>
      <c r="AP405" s="40">
        <f t="shared" si="336"/>
        <v>0.16538131962298877</v>
      </c>
      <c r="AQ405" s="71">
        <f t="shared" si="337"/>
        <v>5.2733506090780861E-4</v>
      </c>
      <c r="AR405" s="71">
        <f t="shared" si="352"/>
        <v>2.5522614071677614E-3</v>
      </c>
      <c r="AS405" s="71">
        <f t="shared" si="343"/>
        <v>3.6108011762242031E-3</v>
      </c>
      <c r="AT405" s="28">
        <f t="shared" si="344"/>
        <v>0.3796058269066207</v>
      </c>
      <c r="AU405" s="28">
        <f t="shared" si="345"/>
        <v>0.9386022207707343</v>
      </c>
      <c r="AV405" s="40">
        <f t="shared" si="346"/>
        <v>0.9386022207707343</v>
      </c>
      <c r="AW405" s="71">
        <f t="shared" si="347"/>
        <v>3.6108011762242031E-3</v>
      </c>
      <c r="AX405" s="28">
        <f t="shared" si="348"/>
        <v>0.55062050947095498</v>
      </c>
      <c r="AY405" s="71">
        <f t="shared" si="349"/>
        <v>1.3437824791489182E-3</v>
      </c>
      <c r="AZ405" s="71">
        <f t="shared" si="350"/>
        <v>4.354572129068735E-3</v>
      </c>
      <c r="BA405" s="71">
        <f t="shared" si="339"/>
        <v>0.80928731065309556</v>
      </c>
      <c r="BB405" s="71">
        <f t="shared" si="351"/>
        <v>1.4389758433969004E-3</v>
      </c>
      <c r="BC405" s="71">
        <f t="shared" si="340"/>
        <v>7.334851043965653E-3</v>
      </c>
      <c r="BD405" s="39">
        <f t="shared" si="353"/>
        <v>0</v>
      </c>
    </row>
    <row r="406" spans="1:57">
      <c r="A406" s="68">
        <v>43102</v>
      </c>
      <c r="B406" s="41">
        <f t="shared" si="312"/>
        <v>2</v>
      </c>
      <c r="C406" s="39">
        <v>3314.03</v>
      </c>
      <c r="D406" s="39">
        <v>3318.91</v>
      </c>
      <c r="E406" s="39">
        <v>3325.84</v>
      </c>
      <c r="F406" s="39">
        <v>3323.18</v>
      </c>
      <c r="G406" s="39">
        <v>3342.98</v>
      </c>
      <c r="H406" s="39">
        <v>3347.32</v>
      </c>
      <c r="I406" s="39">
        <v>3314.03</v>
      </c>
      <c r="J406" s="39">
        <v>1120</v>
      </c>
      <c r="K406" s="39">
        <v>930</v>
      </c>
      <c r="L406" s="39">
        <v>3343.15</v>
      </c>
      <c r="M406" s="39">
        <v>3341.96</v>
      </c>
      <c r="N406" s="39">
        <v>3348.33</v>
      </c>
      <c r="O406" s="39">
        <v>3349.05</v>
      </c>
      <c r="P406" s="39">
        <v>3334.13</v>
      </c>
      <c r="Q406" s="39">
        <v>1459</v>
      </c>
      <c r="R406" s="39">
        <v>1415</v>
      </c>
      <c r="S406" s="70">
        <f t="shared" si="149"/>
        <v>3292.4515000000001</v>
      </c>
      <c r="T406" s="70" t="str">
        <f t="shared" si="314"/>
        <v>牛</v>
      </c>
      <c r="U406" s="70">
        <f t="shared" si="315"/>
        <v>3349.05</v>
      </c>
      <c r="V406" s="70">
        <f t="shared" si="316"/>
        <v>3314.03</v>
      </c>
      <c r="W406" s="40">
        <f t="shared" si="317"/>
        <v>1.0511752062494915E-2</v>
      </c>
      <c r="X406" s="70">
        <f t="shared" si="318"/>
        <v>1459</v>
      </c>
      <c r="Y406" s="70">
        <f t="shared" si="319"/>
        <v>930</v>
      </c>
      <c r="Z406" s="71">
        <f t="shared" si="320"/>
        <v>1.0567194624067971E-2</v>
      </c>
      <c r="AA406" s="71">
        <f t="shared" si="321"/>
        <v>2.072132681261597E-3</v>
      </c>
      <c r="AB406" s="71">
        <f t="shared" si="322"/>
        <v>-2.1500945228551145E-4</v>
      </c>
      <c r="AC406" s="71">
        <f t="shared" si="323"/>
        <v>1.0296742610209445E-2</v>
      </c>
      <c r="AD406" s="71">
        <f t="shared" si="324"/>
        <v>1.0511752062494915E-2</v>
      </c>
      <c r="AE406" s="71">
        <f t="shared" si="325"/>
        <v>0</v>
      </c>
      <c r="AF406" s="71">
        <f t="shared" si="326"/>
        <v>1.0296742610209445E-2</v>
      </c>
      <c r="AG406" s="71">
        <f t="shared" si="327"/>
        <v>1.236887529147087E-2</v>
      </c>
      <c r="AH406" s="71">
        <f t="shared" si="328"/>
        <v>1.4714443008661002E-3</v>
      </c>
      <c r="AI406" s="71">
        <f t="shared" si="329"/>
        <v>3.5573023128571456E-3</v>
      </c>
      <c r="AJ406" s="71">
        <f t="shared" si="330"/>
        <v>2.7571843580582621E-3</v>
      </c>
      <c r="AK406" s="71">
        <f t="shared" si="331"/>
        <v>8.6976533018274411E-3</v>
      </c>
      <c r="AL406" s="71">
        <f t="shared" si="332"/>
        <v>9.9950541982822168E-3</v>
      </c>
      <c r="AM406" s="71">
        <f t="shared" si="333"/>
        <v>4.4649477604328707E-3</v>
      </c>
      <c r="AN406" s="71">
        <f t="shared" si="334"/>
        <v>5.085153894311267E-5</v>
      </c>
      <c r="AO406" s="40">
        <f t="shared" si="335"/>
        <v>0</v>
      </c>
      <c r="AP406" s="40">
        <f t="shared" si="336"/>
        <v>-0.20606788825473521</v>
      </c>
      <c r="AQ406" s="71">
        <f t="shared" si="337"/>
        <v>-3.5601508802966786E-4</v>
      </c>
      <c r="AR406" s="71">
        <f t="shared" si="352"/>
        <v>1.5482377694386903E-3</v>
      </c>
      <c r="AS406" s="71">
        <f t="shared" si="343"/>
        <v>1.0296742610209445E-2</v>
      </c>
      <c r="AT406" s="28">
        <f t="shared" si="344"/>
        <v>0.8696305196755737</v>
      </c>
      <c r="AU406" s="28">
        <f t="shared" si="345"/>
        <v>0.95174262734582771</v>
      </c>
      <c r="AV406" s="40">
        <f t="shared" si="346"/>
        <v>0.97944031981724</v>
      </c>
      <c r="AW406" s="71">
        <f t="shared" si="347"/>
        <v>1.0296742610209445E-2</v>
      </c>
      <c r="AX406" s="28">
        <f t="shared" si="348"/>
        <v>0.14791547687035519</v>
      </c>
      <c r="AY406" s="71">
        <f t="shared" si="349"/>
        <v>8.6976533018274411E-3</v>
      </c>
      <c r="AZ406" s="71">
        <f t="shared" si="350"/>
        <v>4.249938308147341E-3</v>
      </c>
      <c r="BA406" s="71">
        <f t="shared" si="339"/>
        <v>0.9386022207707343</v>
      </c>
      <c r="BB406" s="71">
        <f t="shared" si="351"/>
        <v>2.5522614071677614E-3</v>
      </c>
      <c r="BC406" s="71">
        <f t="shared" si="340"/>
        <v>3.6108011762242031E-3</v>
      </c>
      <c r="BD406" s="39">
        <f t="shared" ref="BD406:BD437" si="354">IF(AR405&lt;0,1,0)</f>
        <v>0</v>
      </c>
    </row>
    <row r="407" spans="1:57">
      <c r="A407" s="68">
        <v>43103</v>
      </c>
      <c r="B407" s="41">
        <f t="shared" ref="B407:B513" si="355">WEEKDAY(A407,2)</f>
        <v>3</v>
      </c>
      <c r="C407" s="39">
        <v>3347.74</v>
      </c>
      <c r="D407" s="39">
        <v>3346.73</v>
      </c>
      <c r="E407" s="39">
        <v>3349.12</v>
      </c>
      <c r="F407" s="39">
        <v>3348.9</v>
      </c>
      <c r="G407" s="39">
        <v>3378.79</v>
      </c>
      <c r="H407" s="39">
        <v>3379.42</v>
      </c>
      <c r="I407" s="39">
        <v>3345.32</v>
      </c>
      <c r="J407" s="39">
        <v>1128</v>
      </c>
      <c r="K407" s="39">
        <v>931</v>
      </c>
      <c r="L407" s="39">
        <v>3379.11</v>
      </c>
      <c r="M407" s="39">
        <v>3375.81</v>
      </c>
      <c r="N407" s="39">
        <v>3369.11</v>
      </c>
      <c r="O407" s="39">
        <v>3379.84</v>
      </c>
      <c r="P407" s="39">
        <v>3362.74</v>
      </c>
      <c r="Q407" s="39">
        <v>1300</v>
      </c>
      <c r="R407" s="39">
        <v>1449</v>
      </c>
      <c r="S407" s="70">
        <f t="shared" si="149"/>
        <v>3294.3869999999997</v>
      </c>
      <c r="T407" s="70" t="str">
        <f t="shared" si="314"/>
        <v>牛</v>
      </c>
      <c r="U407" s="70">
        <f t="shared" si="315"/>
        <v>3379.84</v>
      </c>
      <c r="V407" s="70">
        <f t="shared" si="316"/>
        <v>3345.32</v>
      </c>
      <c r="W407" s="40">
        <f t="shared" si="317"/>
        <v>1.0266016919907287E-2</v>
      </c>
      <c r="X407" s="70">
        <f t="shared" si="318"/>
        <v>1300</v>
      </c>
      <c r="Y407" s="70">
        <f t="shared" si="319"/>
        <v>931</v>
      </c>
      <c r="Z407" s="71">
        <f t="shared" si="320"/>
        <v>1.0311433982328371E-2</v>
      </c>
      <c r="AA407" s="71">
        <f t="shared" si="321"/>
        <v>-1.7622276993128138E-4</v>
      </c>
      <c r="AB407" s="71">
        <f t="shared" si="322"/>
        <v>-3.1797565668096562E-3</v>
      </c>
      <c r="AC407" s="71">
        <f t="shared" si="323"/>
        <v>7.0862603530975942E-3</v>
      </c>
      <c r="AD407" s="71">
        <f t="shared" si="324"/>
        <v>9.5428797881747639E-3</v>
      </c>
      <c r="AE407" s="71">
        <f t="shared" si="325"/>
        <v>-7.2313713173243377E-4</v>
      </c>
      <c r="AF407" s="71">
        <f t="shared" si="326"/>
        <v>6.3631232213649837E-3</v>
      </c>
      <c r="AG407" s="71">
        <f t="shared" si="327"/>
        <v>6.1869004514337866E-3</v>
      </c>
      <c r="AH407" s="71">
        <f t="shared" si="328"/>
        <v>-3.0174158900197204E-4</v>
      </c>
      <c r="AI407" s="71">
        <f t="shared" si="329"/>
        <v>4.1213345344935171E-4</v>
      </c>
      <c r="AJ407" s="71">
        <f t="shared" si="330"/>
        <v>3.4644239845718736E-4</v>
      </c>
      <c r="AK407" s="71">
        <f t="shared" si="331"/>
        <v>9.2321659279849221E-3</v>
      </c>
      <c r="AL407" s="71">
        <f t="shared" si="332"/>
        <v>1.0141742960763664E-2</v>
      </c>
      <c r="AM407" s="71">
        <f t="shared" si="333"/>
        <v>5.0722532508424454E-3</v>
      </c>
      <c r="AN407" s="71">
        <f t="shared" si="334"/>
        <v>9.4703976158120229E-5</v>
      </c>
      <c r="AO407" s="40">
        <f t="shared" si="335"/>
        <v>7.0967741935472853E-2</v>
      </c>
      <c r="AP407" s="40">
        <f t="shared" si="336"/>
        <v>8.8269794721400924E-2</v>
      </c>
      <c r="AQ407" s="71">
        <f t="shared" si="337"/>
        <v>-9.7706568324454628E-4</v>
      </c>
      <c r="AR407" s="71">
        <f t="shared" si="352"/>
        <v>-2.9637466827778622E-3</v>
      </c>
      <c r="AS407" s="71">
        <f t="shared" si="343"/>
        <v>6.3631232213649837E-3</v>
      </c>
      <c r="AT407" s="28">
        <f t="shared" si="344"/>
        <v>0.98152492668621372</v>
      </c>
      <c r="AU407" s="28">
        <f t="shared" si="345"/>
        <v>0.37251461988305323</v>
      </c>
      <c r="AV407" s="40">
        <f t="shared" si="346"/>
        <v>0.689165701042873</v>
      </c>
      <c r="AW407" s="71">
        <f t="shared" si="347"/>
        <v>6.3631232213649837E-3</v>
      </c>
      <c r="AX407" s="28">
        <f t="shared" si="348"/>
        <v>-0.28968713789107781</v>
      </c>
      <c r="AY407" s="71">
        <f t="shared" si="349"/>
        <v>9.955303059717183E-3</v>
      </c>
      <c r="AZ407" s="71">
        <f t="shared" si="350"/>
        <v>1.8924966840327159E-3</v>
      </c>
      <c r="BA407" s="71">
        <f t="shared" si="339"/>
        <v>0.97944031981724</v>
      </c>
      <c r="BB407" s="71">
        <f t="shared" si="351"/>
        <v>1.5482377694386903E-3</v>
      </c>
      <c r="BC407" s="71">
        <f t="shared" si="340"/>
        <v>1.0296742610209445E-2</v>
      </c>
      <c r="BD407" s="39">
        <f t="shared" si="354"/>
        <v>0</v>
      </c>
      <c r="BE407" t="s">
        <v>622</v>
      </c>
    </row>
    <row r="408" spans="1:57">
      <c r="A408" s="68">
        <v>43104</v>
      </c>
      <c r="B408" s="41">
        <f t="shared" si="355"/>
        <v>4</v>
      </c>
      <c r="C408" s="39">
        <v>3371</v>
      </c>
      <c r="D408" s="39">
        <v>3367.07</v>
      </c>
      <c r="E408" s="39">
        <v>3365.79</v>
      </c>
      <c r="F408" s="39">
        <v>3372.43</v>
      </c>
      <c r="G408" s="39">
        <v>3382.9</v>
      </c>
      <c r="H408" s="39">
        <v>3384.02</v>
      </c>
      <c r="I408" s="39">
        <v>3365.48</v>
      </c>
      <c r="J408" s="39">
        <v>1103</v>
      </c>
      <c r="K408" s="39">
        <v>936</v>
      </c>
      <c r="L408" s="39">
        <v>3382.94</v>
      </c>
      <c r="M408" s="39">
        <v>3385.09</v>
      </c>
      <c r="N408" s="39">
        <v>3385.71</v>
      </c>
      <c r="O408" s="39">
        <v>3392.8</v>
      </c>
      <c r="P408" s="39">
        <v>3375</v>
      </c>
      <c r="Q408" s="39">
        <v>1348</v>
      </c>
      <c r="R408" s="39">
        <v>1433</v>
      </c>
      <c r="S408" s="70">
        <f t="shared" si="149"/>
        <v>3297.6585</v>
      </c>
      <c r="T408" s="70" t="str">
        <f t="shared" si="314"/>
        <v>牛</v>
      </c>
      <c r="U408" s="70">
        <f t="shared" si="315"/>
        <v>3392.8</v>
      </c>
      <c r="V408" s="70">
        <f t="shared" si="316"/>
        <v>3365.48</v>
      </c>
      <c r="W408" s="40">
        <f t="shared" si="317"/>
        <v>8.0849413806655147E-3</v>
      </c>
      <c r="X408" s="70">
        <f t="shared" si="318"/>
        <v>1348</v>
      </c>
      <c r="Y408" s="70">
        <f t="shared" si="319"/>
        <v>936</v>
      </c>
      <c r="Z408" s="71">
        <f t="shared" si="320"/>
        <v>8.1044200533966666E-3</v>
      </c>
      <c r="AA408" s="71">
        <f t="shared" si="321"/>
        <v>5.6082172235675121E-4</v>
      </c>
      <c r="AB408" s="71">
        <f t="shared" si="322"/>
        <v>-2.0919059160577603E-3</v>
      </c>
      <c r="AC408" s="71">
        <f t="shared" si="323"/>
        <v>5.9930354646079752E-3</v>
      </c>
      <c r="AD408" s="71">
        <f t="shared" si="324"/>
        <v>6.4461029263202839E-3</v>
      </c>
      <c r="AE408" s="71">
        <f t="shared" si="325"/>
        <v>-1.638838454345254E-3</v>
      </c>
      <c r="AF408" s="71">
        <f t="shared" si="326"/>
        <v>4.354197010262675E-3</v>
      </c>
      <c r="AG408" s="71">
        <f t="shared" si="327"/>
        <v>4.915018732619323E-3</v>
      </c>
      <c r="AH408" s="71">
        <f t="shared" si="328"/>
        <v>-1.1665062683056907E-3</v>
      </c>
      <c r="AI408" s="71">
        <f t="shared" si="329"/>
        <v>-1.5467310213589701E-3</v>
      </c>
      <c r="AJ408" s="71">
        <f t="shared" si="330"/>
        <v>4.2411651679785434E-4</v>
      </c>
      <c r="AK408" s="71">
        <f t="shared" si="331"/>
        <v>3.5238935472369282E-3</v>
      </c>
      <c r="AL408" s="71">
        <f t="shared" si="332"/>
        <v>5.4937540944180289E-3</v>
      </c>
      <c r="AM408" s="71">
        <f t="shared" si="333"/>
        <v>5.2602148537508938E-3</v>
      </c>
      <c r="AN408" s="71">
        <f t="shared" si="334"/>
        <v>1.182410461983209E-5</v>
      </c>
      <c r="AO408" s="40">
        <f t="shared" si="335"/>
        <v>0.29773462783171484</v>
      </c>
      <c r="AP408" s="40">
        <f t="shared" si="336"/>
        <v>0.19579288025890595</v>
      </c>
      <c r="AQ408" s="71">
        <f t="shared" si="337"/>
        <v>6.3533999474645736E-4</v>
      </c>
      <c r="AR408" s="71">
        <f t="shared" si="352"/>
        <v>8.1847935840593611E-4</v>
      </c>
      <c r="AS408" s="71">
        <f t="shared" si="343"/>
        <v>4.354197010262675E-3</v>
      </c>
      <c r="AT408" s="28">
        <f t="shared" si="344"/>
        <v>0.93959007551241136</v>
      </c>
      <c r="AU408" s="28">
        <f t="shared" si="345"/>
        <v>0.60168539325842285</v>
      </c>
      <c r="AV408" s="40">
        <f t="shared" si="346"/>
        <v>0.74048316251829782</v>
      </c>
      <c r="AW408" s="71">
        <f t="shared" si="347"/>
        <v>4.354197010262675E-3</v>
      </c>
      <c r="AX408" s="28">
        <f t="shared" si="348"/>
        <v>0.10139092240117004</v>
      </c>
      <c r="AY408" s="71">
        <f t="shared" si="349"/>
        <v>5.1627320015820953E-3</v>
      </c>
      <c r="AZ408" s="71">
        <f t="shared" si="350"/>
        <v>3.1683089376930034E-3</v>
      </c>
      <c r="BA408" s="71">
        <f t="shared" si="339"/>
        <v>0.689165701042873</v>
      </c>
      <c r="BB408" s="71">
        <f t="shared" si="351"/>
        <v>-2.9637466827778622E-3</v>
      </c>
      <c r="BC408" s="71">
        <f t="shared" si="340"/>
        <v>6.3631232213649837E-3</v>
      </c>
      <c r="BD408" s="39">
        <f t="shared" si="354"/>
        <v>1</v>
      </c>
    </row>
    <row r="409" spans="1:57">
      <c r="A409" s="68">
        <v>43105</v>
      </c>
      <c r="B409" s="41">
        <f t="shared" si="355"/>
        <v>5</v>
      </c>
      <c r="C409" s="39">
        <v>3386.46</v>
      </c>
      <c r="D409" s="39">
        <v>3383.93</v>
      </c>
      <c r="E409" s="39">
        <v>3381.55</v>
      </c>
      <c r="F409" s="39">
        <v>3388.53</v>
      </c>
      <c r="G409" s="39">
        <v>3393.66</v>
      </c>
      <c r="H409" s="39">
        <v>3393.66</v>
      </c>
      <c r="I409" s="39">
        <v>3380.25</v>
      </c>
      <c r="J409" s="39">
        <v>1129</v>
      </c>
      <c r="K409" s="39">
        <v>1016</v>
      </c>
      <c r="L409" s="39">
        <v>3393.8</v>
      </c>
      <c r="M409" s="39">
        <v>3394.3</v>
      </c>
      <c r="N409" s="39">
        <v>3391.75</v>
      </c>
      <c r="O409" s="39">
        <v>3401.85</v>
      </c>
      <c r="P409" s="39">
        <v>3387.93</v>
      </c>
      <c r="Q409" s="39">
        <v>1432</v>
      </c>
      <c r="R409" s="39">
        <v>1353</v>
      </c>
      <c r="S409" s="70">
        <f t="shared" si="149"/>
        <v>3302.2460000000001</v>
      </c>
      <c r="T409" s="70" t="str">
        <f t="shared" si="314"/>
        <v>牛</v>
      </c>
      <c r="U409" s="70">
        <f t="shared" si="315"/>
        <v>3401.85</v>
      </c>
      <c r="V409" s="70">
        <f t="shared" si="316"/>
        <v>3380.25</v>
      </c>
      <c r="W409" s="40">
        <f t="shared" si="317"/>
        <v>6.3697300341132978E-3</v>
      </c>
      <c r="X409" s="70">
        <f t="shared" si="318"/>
        <v>1432</v>
      </c>
      <c r="Y409" s="70">
        <f t="shared" si="319"/>
        <v>1016</v>
      </c>
      <c r="Z409" s="71">
        <f t="shared" si="320"/>
        <v>6.3783419854360921E-3</v>
      </c>
      <c r="AA409" s="71">
        <f t="shared" si="321"/>
        <v>2.2149473597572151E-4</v>
      </c>
      <c r="AB409" s="71">
        <f t="shared" si="322"/>
        <v>-2.9733889075626492E-3</v>
      </c>
      <c r="AC409" s="71">
        <f t="shared" si="323"/>
        <v>3.3963411265505992E-3</v>
      </c>
      <c r="AD409" s="71">
        <f t="shared" si="324"/>
        <v>4.5342732926817045E-3</v>
      </c>
      <c r="AE409" s="71">
        <f t="shared" si="325"/>
        <v>-1.8354567414316577E-3</v>
      </c>
      <c r="AF409" s="71">
        <f t="shared" si="326"/>
        <v>1.5608843851190293E-3</v>
      </c>
      <c r="AG409" s="71">
        <f t="shared" si="327"/>
        <v>1.7823791210946956E-3</v>
      </c>
      <c r="AH409" s="71">
        <f t="shared" si="328"/>
        <v>-7.4737204733091593E-4</v>
      </c>
      <c r="AI409" s="71">
        <f t="shared" si="329"/>
        <v>-1.4509437371969126E-3</v>
      </c>
      <c r="AJ409" s="71">
        <f t="shared" si="330"/>
        <v>6.1107103166591569E-4</v>
      </c>
      <c r="AK409" s="71">
        <f t="shared" si="331"/>
        <v>2.1238570132862075E-3</v>
      </c>
      <c r="AL409" s="71">
        <f t="shared" si="332"/>
        <v>3.9593137547178064E-3</v>
      </c>
      <c r="AM409" s="71">
        <f t="shared" si="333"/>
        <v>4.1002858715050864E-3</v>
      </c>
      <c r="AN409" s="71">
        <f t="shared" si="334"/>
        <v>4.1252545140613339E-5</v>
      </c>
      <c r="AO409" s="40">
        <f t="shared" si="335"/>
        <v>0.46308724832215536</v>
      </c>
      <c r="AP409" s="40">
        <f t="shared" si="336"/>
        <v>0.40715883668904518</v>
      </c>
      <c r="AQ409" s="71">
        <f t="shared" si="337"/>
        <v>1.473166278941019E-4</v>
      </c>
      <c r="AR409" s="71">
        <f t="shared" si="352"/>
        <v>-6.0422517330776789E-4</v>
      </c>
      <c r="AS409" s="71">
        <f t="shared" si="343"/>
        <v>1.5608843851190293E-3</v>
      </c>
      <c r="AT409" s="28">
        <f t="shared" si="344"/>
        <v>1</v>
      </c>
      <c r="AU409" s="28">
        <f t="shared" si="345"/>
        <v>0.27442528735633215</v>
      </c>
      <c r="AV409" s="40">
        <f t="shared" si="346"/>
        <v>0.53240740740740966</v>
      </c>
      <c r="AW409" s="71">
        <f t="shared" si="347"/>
        <v>1.5608843851190293E-3</v>
      </c>
      <c r="AX409" s="28">
        <f t="shared" si="348"/>
        <v>-9.4907407407416225E-2</v>
      </c>
      <c r="AY409" s="71">
        <f t="shared" si="349"/>
        <v>3.9593137547178064E-3</v>
      </c>
      <c r="AZ409" s="71">
        <f t="shared" si="350"/>
        <v>1.1268969639425413E-3</v>
      </c>
      <c r="BA409" s="71">
        <f t="shared" si="339"/>
        <v>0.74048316251829782</v>
      </c>
      <c r="BB409" s="71">
        <f t="shared" si="351"/>
        <v>8.1847935840593611E-4</v>
      </c>
      <c r="BC409" s="71">
        <f t="shared" si="340"/>
        <v>4.354197010262675E-3</v>
      </c>
      <c r="BD409" s="39">
        <f t="shared" si="354"/>
        <v>0</v>
      </c>
    </row>
    <row r="410" spans="1:57">
      <c r="A410" s="68">
        <v>43108</v>
      </c>
      <c r="B410" s="41">
        <f t="shared" si="355"/>
        <v>1</v>
      </c>
      <c r="C410" s="39">
        <v>3391.55</v>
      </c>
      <c r="D410" s="39">
        <v>3388.52</v>
      </c>
      <c r="E410" s="39">
        <v>3392.18</v>
      </c>
      <c r="F410" s="39">
        <v>3391.85</v>
      </c>
      <c r="G410" s="39">
        <v>3403.46</v>
      </c>
      <c r="H410" s="39">
        <v>3408.06</v>
      </c>
      <c r="I410" s="39">
        <v>3384.56</v>
      </c>
      <c r="J410" s="39">
        <v>1107</v>
      </c>
      <c r="K410" s="39">
        <v>951</v>
      </c>
      <c r="L410" s="39">
        <v>3403.26</v>
      </c>
      <c r="M410" s="39">
        <v>3407.09</v>
      </c>
      <c r="N410" s="39">
        <v>3409.48</v>
      </c>
      <c r="O410" s="39">
        <v>3412.73</v>
      </c>
      <c r="P410" s="39">
        <v>3399.53</v>
      </c>
      <c r="Q410" s="39">
        <v>1346</v>
      </c>
      <c r="R410" s="39">
        <v>1443</v>
      </c>
      <c r="S410" s="70">
        <f t="shared" si="149"/>
        <v>3308.2309999999998</v>
      </c>
      <c r="T410" s="70" t="str">
        <f t="shared" si="314"/>
        <v>牛</v>
      </c>
      <c r="U410" s="70">
        <f t="shared" si="315"/>
        <v>3412.73</v>
      </c>
      <c r="V410" s="70">
        <f t="shared" si="316"/>
        <v>3384.56</v>
      </c>
      <c r="W410" s="40">
        <f t="shared" si="317"/>
        <v>8.2886448207737749E-3</v>
      </c>
      <c r="X410" s="70">
        <f t="shared" si="318"/>
        <v>1346</v>
      </c>
      <c r="Y410" s="70">
        <f t="shared" si="319"/>
        <v>951</v>
      </c>
      <c r="Z410" s="71">
        <f t="shared" si="320"/>
        <v>8.3059368135513477E-3</v>
      </c>
      <c r="AA410" s="71">
        <f t="shared" si="321"/>
        <v>-5.8968348755821845E-5</v>
      </c>
      <c r="AB410" s="71">
        <f t="shared" si="322"/>
        <v>-9.5277050863424488E-4</v>
      </c>
      <c r="AC410" s="71">
        <f t="shared" si="323"/>
        <v>7.335874312139618E-3</v>
      </c>
      <c r="AD410" s="71">
        <f t="shared" si="324"/>
        <v>6.2255134727236946E-3</v>
      </c>
      <c r="AE410" s="71">
        <f t="shared" si="325"/>
        <v>-2.0631313480500603E-3</v>
      </c>
      <c r="AF410" s="71">
        <f t="shared" si="326"/>
        <v>5.2727429640894554E-3</v>
      </c>
      <c r="AG410" s="71">
        <f t="shared" si="327"/>
        <v>5.2137746153335671E-3</v>
      </c>
      <c r="AH410" s="71">
        <f t="shared" si="328"/>
        <v>-8.9379614125380908E-4</v>
      </c>
      <c r="AI410" s="71">
        <f t="shared" si="329"/>
        <v>1.8573852491499541E-4</v>
      </c>
      <c r="AJ410" s="71">
        <f t="shared" si="330"/>
        <v>8.8451219210218781E-5</v>
      </c>
      <c r="AK410" s="71">
        <f t="shared" si="331"/>
        <v>3.5055171946717445E-3</v>
      </c>
      <c r="AL410" s="71">
        <f t="shared" si="332"/>
        <v>6.9193017594198049E-3</v>
      </c>
      <c r="AM410" s="71">
        <f t="shared" si="333"/>
        <v>3.875370734629542E-3</v>
      </c>
      <c r="AN410" s="71">
        <f t="shared" si="334"/>
        <v>-5.8765455331628586E-5</v>
      </c>
      <c r="AO410" s="40">
        <f t="shared" si="335"/>
        <v>0.29744680851064836</v>
      </c>
      <c r="AP410" s="40">
        <f t="shared" si="336"/>
        <v>0.30595744680851295</v>
      </c>
      <c r="AQ410" s="71">
        <f t="shared" si="337"/>
        <v>1.1247587579998875E-3</v>
      </c>
      <c r="AR410" s="71">
        <f t="shared" si="352"/>
        <v>1.8259912247494707E-3</v>
      </c>
      <c r="AS410" s="71">
        <f t="shared" si="343"/>
        <v>5.2727429640894554E-3</v>
      </c>
      <c r="AT410" s="28">
        <f t="shared" si="344"/>
        <v>0.80425531914894</v>
      </c>
      <c r="AU410" s="28">
        <f t="shared" si="345"/>
        <v>0.75378787878787534</v>
      </c>
      <c r="AV410" s="40">
        <f t="shared" si="346"/>
        <v>0.88462903798367087</v>
      </c>
      <c r="AW410" s="71">
        <f t="shared" si="347"/>
        <v>5.2727429640894554E-3</v>
      </c>
      <c r="AX410" s="28">
        <f t="shared" si="348"/>
        <v>0.22080227192047511</v>
      </c>
      <c r="AY410" s="71">
        <f t="shared" si="349"/>
        <v>5.5686485427217085E-3</v>
      </c>
      <c r="AZ410" s="71">
        <f t="shared" si="350"/>
        <v>2.9226002259954147E-3</v>
      </c>
      <c r="BA410" s="71">
        <f t="shared" si="339"/>
        <v>0.53240740740740966</v>
      </c>
      <c r="BB410" s="71">
        <f t="shared" si="351"/>
        <v>-6.0422517330776789E-4</v>
      </c>
      <c r="BC410" s="71">
        <f t="shared" si="340"/>
        <v>1.5608843851190293E-3</v>
      </c>
      <c r="BD410" s="39">
        <f t="shared" si="354"/>
        <v>1</v>
      </c>
    </row>
    <row r="411" spans="1:57">
      <c r="A411" s="68">
        <v>43109</v>
      </c>
      <c r="B411" s="41">
        <f t="shared" si="355"/>
        <v>2</v>
      </c>
      <c r="C411" s="39">
        <v>3406.11</v>
      </c>
      <c r="D411" s="39">
        <v>3404.51</v>
      </c>
      <c r="E411" s="39">
        <v>3411.97</v>
      </c>
      <c r="F411" s="39">
        <v>3409.27</v>
      </c>
      <c r="G411" s="39">
        <v>3412.24</v>
      </c>
      <c r="H411" s="39">
        <v>3417.2</v>
      </c>
      <c r="I411" s="39">
        <v>3403.73</v>
      </c>
      <c r="J411" s="39">
        <v>1110</v>
      </c>
      <c r="K411" s="39">
        <v>946</v>
      </c>
      <c r="L411" s="39">
        <v>3412.09</v>
      </c>
      <c r="M411" s="39">
        <v>3410.67</v>
      </c>
      <c r="N411" s="39">
        <v>3413.9</v>
      </c>
      <c r="O411" s="39">
        <v>3416.25</v>
      </c>
      <c r="P411" s="39">
        <v>3403.98</v>
      </c>
      <c r="Q411" s="39">
        <v>1442</v>
      </c>
      <c r="R411" s="39">
        <v>1413</v>
      </c>
      <c r="S411" s="70">
        <f t="shared" si="149"/>
        <v>3314.2055</v>
      </c>
      <c r="T411" s="70" t="str">
        <f t="shared" si="314"/>
        <v>牛</v>
      </c>
      <c r="U411" s="70">
        <f t="shared" si="315"/>
        <v>3417.2</v>
      </c>
      <c r="V411" s="70">
        <f t="shared" si="316"/>
        <v>3403.73</v>
      </c>
      <c r="W411" s="40">
        <f t="shared" si="317"/>
        <v>3.949613178957043E-3</v>
      </c>
      <c r="X411" s="70">
        <f t="shared" si="318"/>
        <v>1110</v>
      </c>
      <c r="Y411" s="70">
        <f t="shared" si="319"/>
        <v>946</v>
      </c>
      <c r="Z411" s="71">
        <f t="shared" si="320"/>
        <v>3.9546579529139694E-3</v>
      </c>
      <c r="AA411" s="71">
        <f t="shared" si="321"/>
        <v>-9.8890933129441123E-4</v>
      </c>
      <c r="AB411" s="71">
        <f t="shared" si="322"/>
        <v>-9.6616950614329428E-4</v>
      </c>
      <c r="AC411" s="71">
        <f t="shared" si="323"/>
        <v>2.9834436728137328E-3</v>
      </c>
      <c r="AD411" s="71">
        <f t="shared" si="324"/>
        <v>3.2506246280062587E-3</v>
      </c>
      <c r="AE411" s="71">
        <f t="shared" si="325"/>
        <v>-6.9898855095067039E-4</v>
      </c>
      <c r="AF411" s="71">
        <f t="shared" si="326"/>
        <v>2.2844551218630742E-3</v>
      </c>
      <c r="AG411" s="71">
        <f t="shared" si="327"/>
        <v>1.2955457905685084E-3</v>
      </c>
      <c r="AH411" s="71">
        <f t="shared" si="328"/>
        <v>-4.6985444186727483E-4</v>
      </c>
      <c r="AI411" s="71">
        <f t="shared" si="329"/>
        <v>1.7189594263889803E-3</v>
      </c>
      <c r="AJ411" s="71">
        <f t="shared" si="330"/>
        <v>9.2731446418052729E-4</v>
      </c>
      <c r="AK411" s="71">
        <f t="shared" si="331"/>
        <v>1.7980894649257534E-3</v>
      </c>
      <c r="AL411" s="71">
        <f t="shared" si="332"/>
        <v>3.949613178957043E-3</v>
      </c>
      <c r="AM411" s="71">
        <f t="shared" si="333"/>
        <v>3.5981230069315243E-3</v>
      </c>
      <c r="AN411" s="71">
        <f t="shared" si="334"/>
        <v>-4.3960359485531274E-5</v>
      </c>
      <c r="AO411" s="40">
        <f t="shared" si="335"/>
        <v>0.17668893838159944</v>
      </c>
      <c r="AP411" s="40">
        <f t="shared" si="336"/>
        <v>0.42687453600594544</v>
      </c>
      <c r="AQ411" s="71">
        <f t="shared" si="337"/>
        <v>-4.1625383877007087E-4</v>
      </c>
      <c r="AR411" s="71">
        <f t="shared" si="352"/>
        <v>5.303260164228002E-4</v>
      </c>
      <c r="AS411" s="71">
        <f t="shared" si="343"/>
        <v>2.2844551218630742E-3</v>
      </c>
      <c r="AT411" s="28">
        <f t="shared" si="344"/>
        <v>0.63177431328878175</v>
      </c>
      <c r="AU411" s="28">
        <f t="shared" si="345"/>
        <v>0.80847595762021907</v>
      </c>
      <c r="AV411" s="40">
        <f t="shared" si="346"/>
        <v>0.75501113585747759</v>
      </c>
      <c r="AW411" s="71">
        <f t="shared" si="347"/>
        <v>2.2844551218630742E-3</v>
      </c>
      <c r="AX411" s="28">
        <f t="shared" si="348"/>
        <v>0.13437268002969358</v>
      </c>
      <c r="AY411" s="71">
        <f t="shared" si="349"/>
        <v>2.4970780158763591E-3</v>
      </c>
      <c r="AZ411" s="71">
        <f t="shared" si="350"/>
        <v>2.909997535974092E-3</v>
      </c>
      <c r="BA411" s="71">
        <f t="shared" si="339"/>
        <v>0.88462903798367087</v>
      </c>
      <c r="BB411" s="71">
        <f t="shared" si="351"/>
        <v>1.8259912247494707E-3</v>
      </c>
      <c r="BC411" s="71">
        <f t="shared" si="340"/>
        <v>5.2727429640894554E-3</v>
      </c>
      <c r="BD411" s="39">
        <f t="shared" si="354"/>
        <v>0</v>
      </c>
      <c r="BE411" t="s">
        <v>626</v>
      </c>
    </row>
    <row r="412" spans="1:57">
      <c r="A412" s="68">
        <v>43110</v>
      </c>
      <c r="B412" s="41">
        <f t="shared" si="355"/>
        <v>3</v>
      </c>
      <c r="C412" s="39">
        <v>3414.11</v>
      </c>
      <c r="D412" s="39">
        <v>3415.17</v>
      </c>
      <c r="E412" s="39">
        <v>3421.64</v>
      </c>
      <c r="F412" s="39">
        <v>3423.05</v>
      </c>
      <c r="G412" s="39">
        <v>3425.84</v>
      </c>
      <c r="H412" s="39">
        <v>3430.11</v>
      </c>
      <c r="I412" s="39">
        <v>3414.11</v>
      </c>
      <c r="J412" s="39">
        <v>1054</v>
      </c>
      <c r="K412" s="39">
        <v>930</v>
      </c>
      <c r="L412" s="39">
        <v>3425.85</v>
      </c>
      <c r="M412" s="39">
        <v>3416.93</v>
      </c>
      <c r="N412" s="39">
        <v>3421.83</v>
      </c>
      <c r="O412" s="39">
        <v>3426.47</v>
      </c>
      <c r="P412" s="39">
        <v>3398.84</v>
      </c>
      <c r="Q412" s="39">
        <v>1300</v>
      </c>
      <c r="R412" s="39">
        <v>1359</v>
      </c>
      <c r="S412" s="70">
        <f t="shared" si="149"/>
        <v>3318.7905000000001</v>
      </c>
      <c r="T412" s="70" t="str">
        <f t="shared" si="314"/>
        <v>牛</v>
      </c>
      <c r="U412" s="70">
        <f t="shared" si="315"/>
        <v>3430.11</v>
      </c>
      <c r="V412" s="70">
        <f t="shared" si="316"/>
        <v>3398.84</v>
      </c>
      <c r="W412" s="40">
        <f t="shared" si="317"/>
        <v>9.1581336968693198E-3</v>
      </c>
      <c r="X412" s="70">
        <f t="shared" si="318"/>
        <v>1054</v>
      </c>
      <c r="Y412" s="70">
        <f t="shared" si="319"/>
        <v>1359</v>
      </c>
      <c r="Z412" s="71">
        <f t="shared" si="320"/>
        <v>9.159048771129219E-3</v>
      </c>
      <c r="AA412" s="71">
        <f t="shared" si="321"/>
        <v>6.151133348256013E-5</v>
      </c>
      <c r="AB412" s="71">
        <f t="shared" si="322"/>
        <v>-2.4168349490371675E-3</v>
      </c>
      <c r="AC412" s="71">
        <f t="shared" si="323"/>
        <v>6.7412987478321067E-3</v>
      </c>
      <c r="AD412" s="71">
        <f t="shared" si="324"/>
        <v>4.6754865117978311E-3</v>
      </c>
      <c r="AE412" s="71">
        <f t="shared" si="325"/>
        <v>-4.4826471850714887E-3</v>
      </c>
      <c r="AF412" s="71">
        <f t="shared" si="326"/>
        <v>2.2586515627605387E-3</v>
      </c>
      <c r="AG412" s="71">
        <f t="shared" si="327"/>
        <v>2.3201628962431779E-3</v>
      </c>
      <c r="AH412" s="71">
        <f t="shared" si="328"/>
        <v>3.1042804175913892E-4</v>
      </c>
      <c r="AI412" s="71">
        <f t="shared" si="329"/>
        <v>2.2031241767857461E-3</v>
      </c>
      <c r="AJ412" s="71">
        <f t="shared" si="330"/>
        <v>2.615122388522205E-3</v>
      </c>
      <c r="AK412" s="71">
        <f t="shared" si="331"/>
        <v>3.4298529957680342E-3</v>
      </c>
      <c r="AL412" s="71">
        <f t="shared" si="332"/>
        <v>4.6754865117978311E-3</v>
      </c>
      <c r="AM412" s="71">
        <f t="shared" si="333"/>
        <v>8.096379778164969E-3</v>
      </c>
      <c r="AN412" s="71">
        <f t="shared" si="334"/>
        <v>2.9189878699804871E-6</v>
      </c>
      <c r="AO412" s="40">
        <f t="shared" si="335"/>
        <v>0</v>
      </c>
      <c r="AP412" s="40">
        <f t="shared" si="336"/>
        <v>-1.3125000000002274E-2</v>
      </c>
      <c r="AQ412" s="71">
        <f t="shared" si="337"/>
        <v>-2.6071289892489313E-3</v>
      </c>
      <c r="AR412" s="71">
        <f t="shared" si="352"/>
        <v>-1.1741204208775067E-3</v>
      </c>
      <c r="AS412" s="71">
        <f t="shared" si="343"/>
        <v>2.2586515627605387E-3</v>
      </c>
      <c r="AT412" s="28">
        <f t="shared" si="344"/>
        <v>0.73312500000000114</v>
      </c>
      <c r="AU412" s="28">
        <f t="shared" si="345"/>
        <v>0.83206659428158047</v>
      </c>
      <c r="AV412" s="40">
        <f t="shared" si="346"/>
        <v>0.73520946594179071</v>
      </c>
      <c r="AW412" s="71">
        <f t="shared" si="347"/>
        <v>2.2586515627605387E-3</v>
      </c>
      <c r="AX412" s="28">
        <f t="shared" si="348"/>
        <v>-0.12855772305724286</v>
      </c>
      <c r="AY412" s="71">
        <f t="shared" si="349"/>
        <v>3.4298529957680342E-3</v>
      </c>
      <c r="AZ412" s="71">
        <f t="shared" si="350"/>
        <v>6.7412987478321067E-3</v>
      </c>
      <c r="BA412" s="71">
        <f t="shared" si="339"/>
        <v>0.75501113585747759</v>
      </c>
      <c r="BB412" s="71">
        <f t="shared" si="351"/>
        <v>5.303260164228002E-4</v>
      </c>
      <c r="BC412" s="71">
        <f t="shared" si="340"/>
        <v>2.2844551218630742E-3</v>
      </c>
      <c r="BD412" s="39">
        <f t="shared" si="354"/>
        <v>0</v>
      </c>
    </row>
    <row r="413" spans="1:57">
      <c r="A413" s="68">
        <v>43111</v>
      </c>
      <c r="B413" s="41">
        <f t="shared" si="355"/>
        <v>4</v>
      </c>
      <c r="C413" s="39">
        <v>3415.58</v>
      </c>
      <c r="D413" s="39">
        <v>3411.52</v>
      </c>
      <c r="E413" s="39">
        <v>3409.38</v>
      </c>
      <c r="F413" s="39">
        <v>3414.15</v>
      </c>
      <c r="G413" s="39">
        <v>3416.65</v>
      </c>
      <c r="H413" s="39">
        <v>3425.96</v>
      </c>
      <c r="I413" s="39">
        <v>3405.69</v>
      </c>
      <c r="J413" s="39">
        <v>957</v>
      </c>
      <c r="K413" s="39">
        <v>1058</v>
      </c>
      <c r="L413" s="39">
        <v>3416.32</v>
      </c>
      <c r="M413" s="39">
        <v>3416.43</v>
      </c>
      <c r="N413" s="39">
        <v>3425.35</v>
      </c>
      <c r="O413" s="39">
        <v>3426.48</v>
      </c>
      <c r="P413" s="39">
        <v>3414.01</v>
      </c>
      <c r="Q413" s="39">
        <v>1408</v>
      </c>
      <c r="R413" s="39">
        <v>1324</v>
      </c>
      <c r="S413" s="70">
        <f t="shared" si="149"/>
        <v>3325.8415</v>
      </c>
      <c r="T413" s="70" t="str">
        <f t="shared" si="314"/>
        <v>牛</v>
      </c>
      <c r="U413" s="70">
        <f t="shared" si="315"/>
        <v>3426.48</v>
      </c>
      <c r="V413" s="70">
        <f t="shared" si="316"/>
        <v>3405.69</v>
      </c>
      <c r="W413" s="40">
        <f t="shared" si="317"/>
        <v>6.0859329230096284E-3</v>
      </c>
      <c r="X413" s="70">
        <f t="shared" si="318"/>
        <v>1408</v>
      </c>
      <c r="Y413" s="70">
        <f t="shared" si="319"/>
        <v>1058</v>
      </c>
      <c r="Z413" s="71">
        <f t="shared" si="320"/>
        <v>6.0868139525351375E-3</v>
      </c>
      <c r="AA413" s="71">
        <f t="shared" si="321"/>
        <v>-1.8281781378467863E-3</v>
      </c>
      <c r="AB413" s="71">
        <f t="shared" si="322"/>
        <v>-3.2983889274682741E-4</v>
      </c>
      <c r="AC413" s="71">
        <f t="shared" si="323"/>
        <v>5.7560940302627045E-3</v>
      </c>
      <c r="AD413" s="71">
        <f t="shared" si="324"/>
        <v>3.1861776193576738E-3</v>
      </c>
      <c r="AE413" s="71">
        <f t="shared" si="325"/>
        <v>-2.8997553036519109E-3</v>
      </c>
      <c r="AF413" s="71">
        <f t="shared" si="326"/>
        <v>2.8563387266108005E-3</v>
      </c>
      <c r="AG413" s="71">
        <f t="shared" si="327"/>
        <v>1.0281605887640015E-3</v>
      </c>
      <c r="AH413" s="71">
        <f t="shared" si="328"/>
        <v>-1.189377767606407E-3</v>
      </c>
      <c r="AI413" s="71">
        <f t="shared" si="329"/>
        <v>-1.8168609649018026E-3</v>
      </c>
      <c r="AJ413" s="71">
        <f t="shared" si="330"/>
        <v>-4.1875740941346473E-4</v>
      </c>
      <c r="AK413" s="71">
        <f t="shared" si="331"/>
        <v>3.1322130804961644E-4</v>
      </c>
      <c r="AL413" s="71">
        <f t="shared" si="332"/>
        <v>5.9341621666081455E-3</v>
      </c>
      <c r="AM413" s="71">
        <f t="shared" si="333"/>
        <v>3.6459416835711803E-3</v>
      </c>
      <c r="AN413" s="71">
        <f t="shared" si="334"/>
        <v>-9.6590501716435794E-5</v>
      </c>
      <c r="AO413" s="40">
        <f t="shared" si="335"/>
        <v>0.48791317217562319</v>
      </c>
      <c r="AP413" s="40">
        <f t="shared" si="336"/>
        <v>0.79625061667488339</v>
      </c>
      <c r="AQ413" s="71">
        <f t="shared" si="337"/>
        <v>3.2197870552557135E-5</v>
      </c>
      <c r="AR413" s="71">
        <f t="shared" si="352"/>
        <v>2.639707920277561E-3</v>
      </c>
      <c r="AS413" s="71">
        <f t="shared" si="343"/>
        <v>2.8563387266108005E-3</v>
      </c>
      <c r="AT413" s="28">
        <f t="shared" si="344"/>
        <v>0.54070054267390455</v>
      </c>
      <c r="AU413" s="28">
        <f t="shared" si="345"/>
        <v>0.90938251804329373</v>
      </c>
      <c r="AV413" s="40">
        <f t="shared" si="346"/>
        <v>0.9456469456469403</v>
      </c>
      <c r="AW413" s="71">
        <f t="shared" si="347"/>
        <v>2.8563387266108005E-3</v>
      </c>
      <c r="AX413" s="28">
        <f t="shared" si="348"/>
        <v>0.43434343434342287</v>
      </c>
      <c r="AY413" s="71">
        <f t="shared" si="349"/>
        <v>3.2129766117016305E-3</v>
      </c>
      <c r="AZ413" s="71">
        <f t="shared" si="350"/>
        <v>3.3161027908243631E-3</v>
      </c>
      <c r="BA413" s="71">
        <f t="shared" si="339"/>
        <v>0.73520946594179071</v>
      </c>
      <c r="BB413" s="71">
        <f t="shared" si="351"/>
        <v>-1.1741204208775067E-3</v>
      </c>
      <c r="BC413" s="71">
        <f t="shared" si="340"/>
        <v>2.2586515627605387E-3</v>
      </c>
      <c r="BD413" s="39">
        <f t="shared" si="354"/>
        <v>1</v>
      </c>
    </row>
    <row r="414" spans="1:57">
      <c r="A414" s="68">
        <v>43112</v>
      </c>
      <c r="B414" s="41">
        <f t="shared" si="355"/>
        <v>5</v>
      </c>
      <c r="C414" s="39">
        <v>3423.88</v>
      </c>
      <c r="D414" s="39">
        <v>3423.76</v>
      </c>
      <c r="E414" s="39">
        <v>3419.81</v>
      </c>
      <c r="F414" s="39">
        <v>3425.73</v>
      </c>
      <c r="G414" s="39">
        <v>3428.65</v>
      </c>
      <c r="H414" s="39">
        <v>3435.29</v>
      </c>
      <c r="I414" s="39">
        <v>3418.93</v>
      </c>
      <c r="J414" s="39">
        <v>1102</v>
      </c>
      <c r="K414" s="39">
        <v>935</v>
      </c>
      <c r="L414" s="39">
        <v>3428.71</v>
      </c>
      <c r="M414" s="39">
        <v>3428.17</v>
      </c>
      <c r="N414" s="39">
        <v>3428.94</v>
      </c>
      <c r="O414" s="39">
        <v>3432.76</v>
      </c>
      <c r="P414" s="39">
        <v>3417.98</v>
      </c>
      <c r="Q414" s="39">
        <v>1427</v>
      </c>
      <c r="R414" s="39">
        <v>1340</v>
      </c>
      <c r="S414" s="70">
        <f t="shared" si="149"/>
        <v>3331.9570000000008</v>
      </c>
      <c r="T414" s="70" t="str">
        <f t="shared" si="314"/>
        <v>牛</v>
      </c>
      <c r="U414" s="70">
        <f t="shared" si="315"/>
        <v>3435.29</v>
      </c>
      <c r="V414" s="70">
        <f t="shared" si="316"/>
        <v>3417.98</v>
      </c>
      <c r="W414" s="40">
        <f t="shared" si="317"/>
        <v>5.0516138459032172E-3</v>
      </c>
      <c r="X414" s="70">
        <f t="shared" si="318"/>
        <v>1102</v>
      </c>
      <c r="Y414" s="70">
        <f t="shared" si="319"/>
        <v>1340</v>
      </c>
      <c r="Z414" s="71">
        <f t="shared" si="320"/>
        <v>5.0556678388261108E-3</v>
      </c>
      <c r="AA414" s="71">
        <f t="shared" si="321"/>
        <v>-4.2924533781766178E-4</v>
      </c>
      <c r="AB414" s="71">
        <f t="shared" si="322"/>
        <v>-1.8501716321885791E-3</v>
      </c>
      <c r="AC414" s="71">
        <f t="shared" si="323"/>
        <v>3.2014422137146559E-3</v>
      </c>
      <c r="AD414" s="71">
        <f t="shared" si="324"/>
        <v>3.3269362107372098E-3</v>
      </c>
      <c r="AE414" s="71">
        <f t="shared" si="325"/>
        <v>-1.7246776351661304E-3</v>
      </c>
      <c r="AF414" s="71">
        <f t="shared" si="326"/>
        <v>1.4767645785486209E-3</v>
      </c>
      <c r="AG414" s="71">
        <f t="shared" si="327"/>
        <v>1.0475192407309389E-3</v>
      </c>
      <c r="AH414" s="71">
        <f t="shared" si="328"/>
        <v>-3.5048571482153823E-5</v>
      </c>
      <c r="AI414" s="71">
        <f t="shared" si="329"/>
        <v>-1.1894169606815547E-3</v>
      </c>
      <c r="AJ414" s="71">
        <f t="shared" si="330"/>
        <v>5.4017675312451464E-4</v>
      </c>
      <c r="AK414" s="71">
        <f t="shared" si="331"/>
        <v>1.3921867603435163E-3</v>
      </c>
      <c r="AL414" s="71">
        <f t="shared" si="332"/>
        <v>4.7737105222926124E-3</v>
      </c>
      <c r="AM414" s="71">
        <f t="shared" si="333"/>
        <v>4.3148690305806064E-3</v>
      </c>
      <c r="AN414" s="71">
        <f t="shared" si="334"/>
        <v>1.7499445851267414E-5</v>
      </c>
      <c r="AO414" s="40">
        <f t="shared" si="335"/>
        <v>0.3025672371638285</v>
      </c>
      <c r="AP414" s="40">
        <f t="shared" si="336"/>
        <v>0.39242053789731191</v>
      </c>
      <c r="AQ414" s="71">
        <f t="shared" si="337"/>
        <v>-1.5750603805704311E-4</v>
      </c>
      <c r="AR414" s="71">
        <f t="shared" si="352"/>
        <v>6.7078372353777013E-5</v>
      </c>
      <c r="AS414" s="71">
        <f t="shared" si="343"/>
        <v>1.4767645785486209E-3</v>
      </c>
      <c r="AT414" s="28">
        <f t="shared" si="344"/>
        <v>0.5941320293398642</v>
      </c>
      <c r="AU414" s="28">
        <f t="shared" si="345"/>
        <v>0.74154262516913994</v>
      </c>
      <c r="AV414" s="40">
        <f t="shared" si="346"/>
        <v>0.6331600231080341</v>
      </c>
      <c r="AW414" s="71">
        <f t="shared" si="347"/>
        <v>1.4767645785486209E-3</v>
      </c>
      <c r="AX414" s="28">
        <f t="shared" si="348"/>
        <v>1.3287117273253548E-2</v>
      </c>
      <c r="AY414" s="71">
        <f t="shared" si="349"/>
        <v>2.8389610718987787E-3</v>
      </c>
      <c r="AZ414" s="71">
        <f t="shared" si="350"/>
        <v>3.2014422137146559E-3</v>
      </c>
      <c r="BA414" s="71">
        <f t="shared" si="339"/>
        <v>0.9456469456469403</v>
      </c>
      <c r="BB414" s="71">
        <f t="shared" si="351"/>
        <v>2.639707920277561E-3</v>
      </c>
      <c r="BC414" s="71">
        <f t="shared" si="340"/>
        <v>2.8563387266108005E-3</v>
      </c>
      <c r="BD414" s="39">
        <f t="shared" si="354"/>
        <v>0</v>
      </c>
    </row>
    <row r="415" spans="1:57">
      <c r="A415" s="68">
        <v>43115</v>
      </c>
      <c r="B415" s="41">
        <f t="shared" si="355"/>
        <v>1</v>
      </c>
      <c r="C415" s="39">
        <v>3428.95</v>
      </c>
      <c r="D415" s="39">
        <v>3431.64</v>
      </c>
      <c r="E415" s="39">
        <v>3425.21</v>
      </c>
      <c r="F415" s="39">
        <v>3414.36</v>
      </c>
      <c r="G415" s="39">
        <v>3427.21</v>
      </c>
      <c r="H415" s="39">
        <v>3442.26</v>
      </c>
      <c r="I415" s="39">
        <v>3410.35</v>
      </c>
      <c r="J415" s="39">
        <v>1016</v>
      </c>
      <c r="K415" s="39">
        <v>948</v>
      </c>
      <c r="L415" s="39">
        <v>3427.07</v>
      </c>
      <c r="M415" s="39">
        <v>3427.78</v>
      </c>
      <c r="N415" s="39">
        <v>3410.49</v>
      </c>
      <c r="O415" s="39">
        <v>3437.16</v>
      </c>
      <c r="P415" s="39">
        <v>3402.36</v>
      </c>
      <c r="Q415" s="39">
        <v>1332</v>
      </c>
      <c r="R415" s="39">
        <v>1450</v>
      </c>
      <c r="S415" s="70">
        <f t="shared" si="149"/>
        <v>3338.7820000000002</v>
      </c>
      <c r="T415" s="70" t="str">
        <f t="shared" si="314"/>
        <v>牛</v>
      </c>
      <c r="U415" s="70">
        <f t="shared" si="315"/>
        <v>3442.26</v>
      </c>
      <c r="V415" s="70">
        <f t="shared" si="316"/>
        <v>3402.36</v>
      </c>
      <c r="W415" s="40">
        <f t="shared" si="317"/>
        <v>1.1658923933808648E-2</v>
      </c>
      <c r="X415" s="70">
        <f t="shared" si="318"/>
        <v>1016</v>
      </c>
      <c r="Y415" s="70">
        <f t="shared" si="319"/>
        <v>1450</v>
      </c>
      <c r="Z415" s="71">
        <f t="shared" si="320"/>
        <v>1.1636215167908571E-2</v>
      </c>
      <c r="AA415" s="71">
        <f t="shared" si="321"/>
        <v>2.9163489061943399E-6</v>
      </c>
      <c r="AB415" s="71">
        <f t="shared" si="322"/>
        <v>-9.2722564277980778E-3</v>
      </c>
      <c r="AC415" s="71">
        <f t="shared" si="323"/>
        <v>2.3866675060106768E-3</v>
      </c>
      <c r="AD415" s="71">
        <f t="shared" si="324"/>
        <v>3.8741405509190108E-3</v>
      </c>
      <c r="AE415" s="71">
        <f t="shared" si="325"/>
        <v>-7.7847833828897147E-3</v>
      </c>
      <c r="AF415" s="71">
        <f t="shared" si="326"/>
        <v>-5.3981158768790349E-3</v>
      </c>
      <c r="AG415" s="71">
        <f t="shared" si="327"/>
        <v>-5.395199527972943E-3</v>
      </c>
      <c r="AH415" s="71">
        <f t="shared" si="328"/>
        <v>7.841891551168893E-4</v>
      </c>
      <c r="AI415" s="71">
        <f t="shared" si="329"/>
        <v>-1.0913081606441031E-3</v>
      </c>
      <c r="AJ415" s="71">
        <f t="shared" si="330"/>
        <v>-4.2640248961871149E-3</v>
      </c>
      <c r="AK415" s="71">
        <f t="shared" si="331"/>
        <v>-5.0757276299153136E-4</v>
      </c>
      <c r="AL415" s="71">
        <f t="shared" si="332"/>
        <v>9.313307090185562E-3</v>
      </c>
      <c r="AM415" s="71">
        <f t="shared" si="333"/>
        <v>1.0176240529016153E-2</v>
      </c>
      <c r="AN415" s="71">
        <f t="shared" si="334"/>
        <v>-4.0850388376156393E-5</v>
      </c>
      <c r="AO415" s="40">
        <f t="shared" si="335"/>
        <v>0.58288937637103511</v>
      </c>
      <c r="AP415" s="40">
        <f t="shared" si="336"/>
        <v>0.58257599498589674</v>
      </c>
      <c r="AQ415" s="71">
        <f t="shared" si="337"/>
        <v>2.0715260072464835E-4</v>
      </c>
      <c r="AR415" s="71">
        <f t="shared" si="352"/>
        <v>-4.8496927255113256E-3</v>
      </c>
      <c r="AS415" s="71">
        <f t="shared" si="343"/>
        <v>-5.3981158768790349E-3</v>
      </c>
      <c r="AT415" s="28">
        <f t="shared" si="344"/>
        <v>0.52836101535568669</v>
      </c>
      <c r="AU415" s="28">
        <f t="shared" si="345"/>
        <v>0.2336206896551643</v>
      </c>
      <c r="AV415" s="40">
        <f t="shared" si="346"/>
        <v>0.20375939849623148</v>
      </c>
      <c r="AW415" s="71">
        <f t="shared" si="347"/>
        <v>-5.3981158768790349E-3</v>
      </c>
      <c r="AX415" s="28">
        <f t="shared" si="348"/>
        <v>-0.41553884711780309</v>
      </c>
      <c r="AY415" s="71">
        <f t="shared" si="349"/>
        <v>4.9315937762750379E-3</v>
      </c>
      <c r="AZ415" s="71">
        <f t="shared" si="350"/>
        <v>2.3866675060106768E-3</v>
      </c>
      <c r="BA415" s="71">
        <f t="shared" si="339"/>
        <v>0.6331600231080341</v>
      </c>
      <c r="BB415" s="71">
        <f t="shared" si="351"/>
        <v>6.7078372353777013E-5</v>
      </c>
      <c r="BC415" s="71">
        <f t="shared" si="340"/>
        <v>1.4767645785486209E-3</v>
      </c>
      <c r="BD415" s="39">
        <f t="shared" si="354"/>
        <v>0</v>
      </c>
    </row>
    <row r="416" spans="1:57">
      <c r="A416" s="68">
        <v>43116</v>
      </c>
      <c r="B416" s="41">
        <f t="shared" si="355"/>
        <v>2</v>
      </c>
      <c r="C416" s="39">
        <v>3403.47</v>
      </c>
      <c r="D416" s="39">
        <v>3405.6</v>
      </c>
      <c r="E416" s="39">
        <v>3416.27</v>
      </c>
      <c r="F416" s="39">
        <v>3416.58</v>
      </c>
      <c r="G416" s="39">
        <v>3420.8</v>
      </c>
      <c r="H416" s="39">
        <v>3427.55</v>
      </c>
      <c r="I416" s="39">
        <v>3402.21</v>
      </c>
      <c r="J416" s="39">
        <v>1114</v>
      </c>
      <c r="K416" s="39">
        <v>930</v>
      </c>
      <c r="L416" s="39">
        <v>3420.77</v>
      </c>
      <c r="M416" s="39">
        <v>3424.04</v>
      </c>
      <c r="N416" s="39">
        <v>3436.59</v>
      </c>
      <c r="O416" s="39">
        <v>3437.58</v>
      </c>
      <c r="P416" s="39">
        <v>3409.89</v>
      </c>
      <c r="Q416" s="39">
        <v>1459</v>
      </c>
      <c r="R416" s="39">
        <v>1408</v>
      </c>
      <c r="S416" s="70">
        <f t="shared" si="149"/>
        <v>3345.9995000000004</v>
      </c>
      <c r="T416" s="70" t="str">
        <f t="shared" si="314"/>
        <v>牛</v>
      </c>
      <c r="U416" s="70">
        <f t="shared" si="315"/>
        <v>3437.58</v>
      </c>
      <c r="V416" s="70">
        <f t="shared" si="316"/>
        <v>3402.21</v>
      </c>
      <c r="W416" s="40">
        <f t="shared" si="317"/>
        <v>1.0342514985543829E-2</v>
      </c>
      <c r="X416" s="70">
        <f t="shared" si="318"/>
        <v>1459</v>
      </c>
      <c r="Y416" s="70">
        <f t="shared" si="319"/>
        <v>930</v>
      </c>
      <c r="Z416" s="71">
        <f t="shared" si="320"/>
        <v>1.0392334881753004E-2</v>
      </c>
      <c r="AA416" s="71">
        <f t="shared" si="321"/>
        <v>-2.0604765756342784E-3</v>
      </c>
      <c r="AB416" s="71">
        <f t="shared" si="322"/>
        <v>-2.8803477564394523E-4</v>
      </c>
      <c r="AC416" s="71">
        <f t="shared" si="323"/>
        <v>1.0054480209899901E-2</v>
      </c>
      <c r="AD416" s="71">
        <f t="shared" si="324"/>
        <v>9.9722360378425908E-3</v>
      </c>
      <c r="AE416" s="71">
        <f t="shared" si="325"/>
        <v>-3.7027894770136013E-4</v>
      </c>
      <c r="AF416" s="71">
        <f t="shared" si="326"/>
        <v>9.6842012621985527E-3</v>
      </c>
      <c r="AG416" s="71">
        <f t="shared" si="327"/>
        <v>7.6237246865641772E-3</v>
      </c>
      <c r="AH416" s="71">
        <f t="shared" si="328"/>
        <v>6.2563612049144316E-4</v>
      </c>
      <c r="AI416" s="71">
        <f t="shared" si="329"/>
        <v>3.75381320417424E-3</v>
      </c>
      <c r="AJ416" s="71">
        <f t="shared" si="330"/>
        <v>3.8445513296162005E-3</v>
      </c>
      <c r="AK416" s="71">
        <f t="shared" si="331"/>
        <v>5.0789424372750898E-3</v>
      </c>
      <c r="AL416" s="71">
        <f t="shared" si="332"/>
        <v>7.4204997763669374E-3</v>
      </c>
      <c r="AM416" s="71">
        <f t="shared" si="333"/>
        <v>8.0877027385500115E-3</v>
      </c>
      <c r="AN416" s="71">
        <f t="shared" si="334"/>
        <v>-8.7699168466544803E-6</v>
      </c>
      <c r="AO416" s="40">
        <f t="shared" si="335"/>
        <v>4.9723756906067729E-2</v>
      </c>
      <c r="AP416" s="40">
        <f t="shared" si="336"/>
        <v>0.32675611681135353</v>
      </c>
      <c r="AQ416" s="71">
        <f t="shared" si="337"/>
        <v>9.5546852250705163E-4</v>
      </c>
      <c r="AR416" s="71">
        <f t="shared" si="352"/>
        <v>4.6140287417703154E-3</v>
      </c>
      <c r="AS416" s="71">
        <f t="shared" si="343"/>
        <v>9.6842012621985527E-3</v>
      </c>
      <c r="AT416" s="28">
        <f t="shared" si="344"/>
        <v>0.7336227308603015</v>
      </c>
      <c r="AU416" s="28">
        <f t="shared" si="345"/>
        <v>0.96424702058505674</v>
      </c>
      <c r="AV416" s="40">
        <f t="shared" si="346"/>
        <v>0.97201017811705448</v>
      </c>
      <c r="AW416" s="71">
        <f t="shared" si="347"/>
        <v>9.6842012621985527E-3</v>
      </c>
      <c r="AX416" s="28">
        <f t="shared" si="348"/>
        <v>0.44727169918010212</v>
      </c>
      <c r="AY416" s="71">
        <f t="shared" si="349"/>
        <v>5.4492213849763613E-3</v>
      </c>
      <c r="AZ416" s="71">
        <f t="shared" si="350"/>
        <v>7.7996679629060046E-3</v>
      </c>
      <c r="BA416" s="71">
        <f t="shared" si="339"/>
        <v>0.20375939849623148</v>
      </c>
      <c r="BB416" s="71">
        <f t="shared" si="351"/>
        <v>-4.8496927255113256E-3</v>
      </c>
      <c r="BC416" s="71">
        <f t="shared" si="340"/>
        <v>-5.3981158768790349E-3</v>
      </c>
      <c r="BD416" s="39">
        <f t="shared" si="354"/>
        <v>1</v>
      </c>
    </row>
    <row r="417" spans="1:57">
      <c r="A417" s="68">
        <v>43117</v>
      </c>
      <c r="B417" s="41">
        <f t="shared" si="355"/>
        <v>3</v>
      </c>
      <c r="C417" s="39">
        <v>3438.58</v>
      </c>
      <c r="D417" s="39">
        <v>3445.04</v>
      </c>
      <c r="E417" s="39">
        <v>3450.58</v>
      </c>
      <c r="F417" s="39">
        <v>3455.22</v>
      </c>
      <c r="G417" s="39">
        <v>3436.66</v>
      </c>
      <c r="H417" s="39">
        <v>3465.01</v>
      </c>
      <c r="I417" s="39">
        <v>3430.54</v>
      </c>
      <c r="J417" s="39">
        <v>1024</v>
      </c>
      <c r="K417" s="39">
        <v>1124</v>
      </c>
      <c r="L417" s="39">
        <v>3436.38</v>
      </c>
      <c r="M417" s="39">
        <v>3440.62</v>
      </c>
      <c r="N417" s="39">
        <v>3444.67</v>
      </c>
      <c r="O417" s="39">
        <v>3456.15</v>
      </c>
      <c r="P417" s="39">
        <v>3435.3</v>
      </c>
      <c r="Q417" s="39">
        <v>1350</v>
      </c>
      <c r="R417" s="39">
        <v>1301</v>
      </c>
      <c r="S417" s="70">
        <f t="shared" si="149"/>
        <v>3354.433</v>
      </c>
      <c r="T417" s="70" t="str">
        <f t="shared" si="314"/>
        <v>牛</v>
      </c>
      <c r="U417" s="70">
        <f t="shared" si="315"/>
        <v>3465.01</v>
      </c>
      <c r="V417" s="70">
        <f t="shared" si="316"/>
        <v>3430.54</v>
      </c>
      <c r="W417" s="40">
        <f t="shared" si="317"/>
        <v>9.9978354519021182E-3</v>
      </c>
      <c r="X417" s="70">
        <f t="shared" si="318"/>
        <v>1024</v>
      </c>
      <c r="Y417" s="70">
        <f t="shared" si="319"/>
        <v>1124</v>
      </c>
      <c r="Z417" s="71">
        <f t="shared" si="320"/>
        <v>1.0024486852130896E-2</v>
      </c>
      <c r="AA417" s="71">
        <f t="shared" si="321"/>
        <v>5.7889479258652586E-4</v>
      </c>
      <c r="AB417" s="71">
        <f t="shared" si="322"/>
        <v>-5.8874097646686285E-3</v>
      </c>
      <c r="AC417" s="71">
        <f t="shared" si="323"/>
        <v>4.1104256872336233E-3</v>
      </c>
      <c r="AD417" s="71">
        <f t="shared" si="324"/>
        <v>7.6569231744887892E-3</v>
      </c>
      <c r="AE417" s="71">
        <f t="shared" si="325"/>
        <v>-2.3409122774133754E-3</v>
      </c>
      <c r="AF417" s="71">
        <f t="shared" si="326"/>
        <v>1.7695134098202068E-3</v>
      </c>
      <c r="AG417" s="71">
        <f t="shared" si="327"/>
        <v>2.3484082024068298E-3</v>
      </c>
      <c r="AH417" s="71">
        <f t="shared" si="328"/>
        <v>1.8769199625940016E-3</v>
      </c>
      <c r="AI417" s="71">
        <f t="shared" si="329"/>
        <v>3.4837373892966316E-3</v>
      </c>
      <c r="AJ417" s="71">
        <f t="shared" si="330"/>
        <v>4.8275355584415248E-3</v>
      </c>
      <c r="AK417" s="71">
        <f t="shared" si="331"/>
        <v>-5.5852597143145279E-4</v>
      </c>
      <c r="AL417" s="71">
        <f t="shared" si="332"/>
        <v>9.9978354519021182E-3</v>
      </c>
      <c r="AM417" s="71">
        <f t="shared" si="333"/>
        <v>6.0509946724473587E-3</v>
      </c>
      <c r="AN417" s="71">
        <f t="shared" si="334"/>
        <v>-8.1477774072203626E-5</v>
      </c>
      <c r="AO417" s="40">
        <f t="shared" si="335"/>
        <v>0.23324630113141584</v>
      </c>
      <c r="AP417" s="40">
        <f t="shared" si="336"/>
        <v>0.17551494052799935</v>
      </c>
      <c r="AQ417" s="71">
        <f t="shared" si="337"/>
        <v>1.2330959829146978E-3</v>
      </c>
      <c r="AR417" s="71">
        <f t="shared" si="352"/>
        <v>2.4095171553239008E-3</v>
      </c>
      <c r="AS417" s="71">
        <f t="shared" ref="AS417:AS448" si="356">LN(N417/C417)</f>
        <v>1.7695134098202068E-3</v>
      </c>
      <c r="AT417" s="28">
        <f t="shared" ref="AT417:AT448" si="357">+(G417-I417)/(H417-I417)</f>
        <v>0.17754569190600075</v>
      </c>
      <c r="AU417" s="28">
        <f t="shared" ref="AU417:AU448" si="358">+(N417-P417)/(O417-P417)</f>
        <v>0.44940047961630369</v>
      </c>
      <c r="AV417" s="40">
        <f t="shared" ref="AV417:AV448" si="359">+(N417-V417)/(U417-V417)</f>
        <v>0.40992167101827692</v>
      </c>
      <c r="AW417" s="71">
        <f t="shared" ref="AW417:AW448" si="360">LN(N417/C417)</f>
        <v>1.7695134098202068E-3</v>
      </c>
      <c r="AX417" s="28">
        <f t="shared" ref="AX417:AX448" si="361">(N417-L417)/(U417-V417)</f>
        <v>0.24049898462430816</v>
      </c>
      <c r="AY417" s="71">
        <f t="shared" ref="AY417:AY448" si="362">LN(G417/I417)</f>
        <v>1.782386305981934E-3</v>
      </c>
      <c r="AZ417" s="71">
        <f t="shared" ref="AZ417:AZ448" si="363">LN(N417/P417)</f>
        <v>2.7238507706531553E-3</v>
      </c>
      <c r="BA417" s="71">
        <f t="shared" si="339"/>
        <v>0.97201017811705448</v>
      </c>
      <c r="BB417" s="71">
        <f t="shared" ref="BB417:BB448" si="364">AR416</f>
        <v>4.6140287417703154E-3</v>
      </c>
      <c r="BC417" s="71">
        <f t="shared" si="340"/>
        <v>9.6842012621985527E-3</v>
      </c>
      <c r="BD417" s="39">
        <f t="shared" si="354"/>
        <v>0</v>
      </c>
    </row>
    <row r="418" spans="1:57">
      <c r="A418" s="68">
        <v>43118</v>
      </c>
      <c r="B418" s="41">
        <f t="shared" si="355"/>
        <v>4</v>
      </c>
      <c r="C418" s="39">
        <v>3449.88</v>
      </c>
      <c r="D418" s="39">
        <v>3452.63</v>
      </c>
      <c r="E418" s="39">
        <v>3461.94</v>
      </c>
      <c r="F418" s="39">
        <v>3466.73</v>
      </c>
      <c r="G418" s="39">
        <v>3453.28</v>
      </c>
      <c r="H418" s="39">
        <v>3469.05</v>
      </c>
      <c r="I418" s="39">
        <v>3449.39</v>
      </c>
      <c r="J418" s="39">
        <v>1010</v>
      </c>
      <c r="K418" s="39">
        <v>1125</v>
      </c>
      <c r="L418" s="39">
        <v>3453.41</v>
      </c>
      <c r="M418" s="39">
        <v>3461.6</v>
      </c>
      <c r="N418" s="39">
        <v>3474.75</v>
      </c>
      <c r="O418" s="39">
        <v>3475.95</v>
      </c>
      <c r="P418" s="39">
        <v>3452.85</v>
      </c>
      <c r="Q418" s="39">
        <v>1459</v>
      </c>
      <c r="R418" s="39">
        <v>1339</v>
      </c>
      <c r="S418" s="70">
        <f t="shared" si="149"/>
        <v>3361.8395000000005</v>
      </c>
      <c r="T418" s="70" t="str">
        <f t="shared" si="314"/>
        <v>牛</v>
      </c>
      <c r="U418" s="70">
        <f t="shared" si="315"/>
        <v>3475.95</v>
      </c>
      <c r="V418" s="70">
        <f t="shared" si="316"/>
        <v>3449.39</v>
      </c>
      <c r="W418" s="40">
        <f t="shared" si="317"/>
        <v>7.670419133809646E-3</v>
      </c>
      <c r="X418" s="70">
        <f t="shared" si="318"/>
        <v>1459</v>
      </c>
      <c r="Y418" s="70">
        <f t="shared" si="319"/>
        <v>1125</v>
      </c>
      <c r="Z418" s="71">
        <f t="shared" si="320"/>
        <v>7.6988185096293045E-3</v>
      </c>
      <c r="AA418" s="71">
        <f t="shared" si="321"/>
        <v>1.5113389537243685E-3</v>
      </c>
      <c r="AB418" s="71">
        <f t="shared" si="322"/>
        <v>-3.4528896713203696E-4</v>
      </c>
      <c r="AC418" s="71">
        <f t="shared" si="323"/>
        <v>7.3251301666776769E-3</v>
      </c>
      <c r="AD418" s="71">
        <f t="shared" si="324"/>
        <v>7.5283751202186722E-3</v>
      </c>
      <c r="AE418" s="71">
        <f t="shared" si="325"/>
        <v>-1.4204401359105411E-4</v>
      </c>
      <c r="AF418" s="71">
        <f t="shared" si="326"/>
        <v>7.1830861530865495E-3</v>
      </c>
      <c r="AG418" s="71">
        <f t="shared" si="327"/>
        <v>8.6944251068107985E-3</v>
      </c>
      <c r="AH418" s="71">
        <f t="shared" si="328"/>
        <v>7.9681163678138849E-4</v>
      </c>
      <c r="AI418" s="71">
        <f t="shared" si="329"/>
        <v>3.4896777516593936E-3</v>
      </c>
      <c r="AJ418" s="71">
        <f t="shared" si="330"/>
        <v>4.8723387134623243E-3</v>
      </c>
      <c r="AK418" s="71">
        <f t="shared" si="331"/>
        <v>9.8505619887940708E-4</v>
      </c>
      <c r="AL418" s="71">
        <f t="shared" si="332"/>
        <v>5.6833774433008057E-3</v>
      </c>
      <c r="AM418" s="71">
        <f t="shared" si="333"/>
        <v>6.6678459721058597E-3</v>
      </c>
      <c r="AN418" s="71">
        <f t="shared" si="334"/>
        <v>3.7644660471151133E-5</v>
      </c>
      <c r="AO418" s="40">
        <f t="shared" si="335"/>
        <v>2.4923702950164231E-2</v>
      </c>
      <c r="AP418" s="40">
        <f t="shared" si="336"/>
        <v>-0.24008138351982328</v>
      </c>
      <c r="AQ418" s="71">
        <f t="shared" si="337"/>
        <v>2.3687612395433934E-3</v>
      </c>
      <c r="AR418" s="71">
        <f t="shared" si="352"/>
        <v>6.1603852937358169E-3</v>
      </c>
      <c r="AS418" s="71">
        <f t="shared" si="356"/>
        <v>7.1830861530865495E-3</v>
      </c>
      <c r="AT418" s="28">
        <f t="shared" si="357"/>
        <v>0.19786368260428619</v>
      </c>
      <c r="AU418" s="28">
        <f t="shared" si="358"/>
        <v>0.9480519480519557</v>
      </c>
      <c r="AV418" s="40">
        <f t="shared" si="359"/>
        <v>0.9548192771084405</v>
      </c>
      <c r="AW418" s="71">
        <f t="shared" si="360"/>
        <v>7.1830861530865495E-3</v>
      </c>
      <c r="AX418" s="28">
        <f t="shared" si="361"/>
        <v>0.80346385542169385</v>
      </c>
      <c r="AY418" s="71">
        <f t="shared" si="362"/>
        <v>1.1271002124706212E-3</v>
      </c>
      <c r="AZ418" s="71">
        <f t="shared" si="363"/>
        <v>6.3225570049737379E-3</v>
      </c>
      <c r="BA418" s="71">
        <f t="shared" si="339"/>
        <v>0.40992167101827692</v>
      </c>
      <c r="BB418" s="71">
        <f t="shared" si="364"/>
        <v>2.4095171553239008E-3</v>
      </c>
      <c r="BC418" s="71">
        <f t="shared" si="340"/>
        <v>1.7695134098202068E-3</v>
      </c>
      <c r="BD418" s="39">
        <f t="shared" si="354"/>
        <v>0</v>
      </c>
    </row>
    <row r="419" spans="1:57">
      <c r="A419" s="68">
        <v>43119</v>
      </c>
      <c r="B419" s="41">
        <f t="shared" si="355"/>
        <v>5</v>
      </c>
      <c r="C419" s="39">
        <v>3481.62</v>
      </c>
      <c r="D419" s="39">
        <v>3482.81</v>
      </c>
      <c r="E419" s="39">
        <v>3491.74</v>
      </c>
      <c r="F419" s="39">
        <v>3492.09</v>
      </c>
      <c r="G419" s="39">
        <v>3487.24</v>
      </c>
      <c r="H419" s="39">
        <v>3498.43</v>
      </c>
      <c r="I419" s="39">
        <v>3481.42</v>
      </c>
      <c r="J419" s="39">
        <v>1051</v>
      </c>
      <c r="K419" s="39">
        <v>933</v>
      </c>
      <c r="L419" s="39">
        <v>3487.17</v>
      </c>
      <c r="M419" s="39">
        <v>3483.98</v>
      </c>
      <c r="N419" s="39">
        <v>3487.86</v>
      </c>
      <c r="O419" s="39">
        <v>3495.67</v>
      </c>
      <c r="P419" s="39">
        <v>3474.34</v>
      </c>
      <c r="Q419" s="39">
        <v>1347</v>
      </c>
      <c r="R419" s="39">
        <v>1450</v>
      </c>
      <c r="S419" s="70">
        <f t="shared" si="149"/>
        <v>3371.1965000000005</v>
      </c>
      <c r="T419" s="70" t="str">
        <f t="shared" si="314"/>
        <v>牛</v>
      </c>
      <c r="U419" s="70">
        <f t="shared" si="315"/>
        <v>3498.43</v>
      </c>
      <c r="V419" s="70">
        <f t="shared" si="316"/>
        <v>3474.34</v>
      </c>
      <c r="W419" s="40">
        <f t="shared" si="317"/>
        <v>6.909763507952491E-3</v>
      </c>
      <c r="X419" s="70">
        <f t="shared" si="318"/>
        <v>1051</v>
      </c>
      <c r="Y419" s="70">
        <f t="shared" si="319"/>
        <v>1450</v>
      </c>
      <c r="Z419" s="71">
        <f t="shared" si="320"/>
        <v>6.9191927895633906E-3</v>
      </c>
      <c r="AA419" s="71">
        <f t="shared" si="321"/>
        <v>1.9751687254959561E-3</v>
      </c>
      <c r="AB419" s="71">
        <f t="shared" si="322"/>
        <v>-3.0259288020177705E-3</v>
      </c>
      <c r="AC419" s="71">
        <f t="shared" si="323"/>
        <v>3.8838347059347235E-3</v>
      </c>
      <c r="AD419" s="71">
        <f t="shared" si="324"/>
        <v>4.8165937203101163E-3</v>
      </c>
      <c r="AE419" s="71">
        <f t="shared" si="325"/>
        <v>-2.0931697876423595E-3</v>
      </c>
      <c r="AF419" s="71">
        <f t="shared" si="326"/>
        <v>1.7906649182923842E-3</v>
      </c>
      <c r="AG419" s="71">
        <f t="shared" si="327"/>
        <v>3.7658336437884229E-3</v>
      </c>
      <c r="AH419" s="71">
        <f t="shared" si="328"/>
        <v>3.4173651299000067E-4</v>
      </c>
      <c r="AI419" s="71">
        <f t="shared" si="329"/>
        <v>2.9024765979530623E-3</v>
      </c>
      <c r="AJ419" s="71">
        <f t="shared" si="330"/>
        <v>3.0027081328825554E-3</v>
      </c>
      <c r="AK419" s="71">
        <f t="shared" si="331"/>
        <v>1.6128896887951751E-3</v>
      </c>
      <c r="AL419" s="71">
        <f t="shared" si="332"/>
        <v>4.8740398932618769E-3</v>
      </c>
      <c r="AM419" s="71">
        <f t="shared" si="333"/>
        <v>6.1205268246722067E-3</v>
      </c>
      <c r="AN419" s="71">
        <f t="shared" si="334"/>
        <v>-2.0073382551986758E-5</v>
      </c>
      <c r="AO419" s="40">
        <f t="shared" si="335"/>
        <v>1.1757789535556782E-2</v>
      </c>
      <c r="AP419" s="40">
        <f t="shared" si="336"/>
        <v>-0.39212228101117963</v>
      </c>
      <c r="AQ419" s="71">
        <f t="shared" si="337"/>
        <v>-9.1520056881866027E-4</v>
      </c>
      <c r="AR419" s="71">
        <f t="shared" si="352"/>
        <v>1.9784861204922842E-4</v>
      </c>
      <c r="AS419" s="71">
        <f t="shared" si="356"/>
        <v>1.7906649182923842E-3</v>
      </c>
      <c r="AT419" s="28">
        <f t="shared" si="357"/>
        <v>0.34215167548499648</v>
      </c>
      <c r="AU419" s="28">
        <f t="shared" si="358"/>
        <v>0.63384903891233135</v>
      </c>
      <c r="AV419" s="40">
        <f t="shared" si="359"/>
        <v>0.56122872561229376</v>
      </c>
      <c r="AW419" s="71">
        <f t="shared" si="360"/>
        <v>1.7906649182923842E-3</v>
      </c>
      <c r="AX419" s="28">
        <f t="shared" si="361"/>
        <v>2.8642590286428536E-2</v>
      </c>
      <c r="AY419" s="71">
        <f t="shared" si="362"/>
        <v>1.6703358617467629E-3</v>
      </c>
      <c r="AZ419" s="71">
        <f t="shared" si="363"/>
        <v>3.8838347059347235E-3</v>
      </c>
      <c r="BA419" s="71">
        <f t="shared" si="339"/>
        <v>0.9548192771084405</v>
      </c>
      <c r="BB419" s="71">
        <f t="shared" si="364"/>
        <v>6.1603852937358169E-3</v>
      </c>
      <c r="BC419" s="71">
        <f t="shared" si="340"/>
        <v>7.1830861530865495E-3</v>
      </c>
      <c r="BD419" s="39">
        <f t="shared" si="354"/>
        <v>0</v>
      </c>
    </row>
    <row r="420" spans="1:57">
      <c r="A420" s="68">
        <v>43122</v>
      </c>
      <c r="B420" s="41">
        <f t="shared" si="355"/>
        <v>1</v>
      </c>
      <c r="C420" s="39">
        <v>3476.99</v>
      </c>
      <c r="D420" s="39">
        <v>3478.86</v>
      </c>
      <c r="E420" s="39">
        <v>3483.44</v>
      </c>
      <c r="F420" s="39">
        <v>3483.93</v>
      </c>
      <c r="G420" s="39">
        <v>3495.4</v>
      </c>
      <c r="H420" s="39">
        <v>3500.62</v>
      </c>
      <c r="I420" s="39">
        <v>3475.94</v>
      </c>
      <c r="J420" s="39">
        <v>1008</v>
      </c>
      <c r="K420" s="39">
        <v>930</v>
      </c>
      <c r="L420" s="39">
        <v>3495.48</v>
      </c>
      <c r="M420" s="39">
        <v>3490.48</v>
      </c>
      <c r="N420" s="39">
        <v>3501.36</v>
      </c>
      <c r="O420" s="39">
        <v>3503.39</v>
      </c>
      <c r="P420" s="39">
        <v>3487.3</v>
      </c>
      <c r="Q420" s="39">
        <v>1459</v>
      </c>
      <c r="R420" s="39">
        <v>1439</v>
      </c>
      <c r="S420" s="70">
        <f t="shared" si="149"/>
        <v>3380.5865000000003</v>
      </c>
      <c r="T420" s="70" t="str">
        <f t="shared" si="314"/>
        <v>牛</v>
      </c>
      <c r="U420" s="70">
        <f t="shared" si="315"/>
        <v>3503.39</v>
      </c>
      <c r="V420" s="70">
        <f t="shared" si="316"/>
        <v>3475.94</v>
      </c>
      <c r="W420" s="40">
        <f t="shared" si="317"/>
        <v>7.8661251269194019E-3</v>
      </c>
      <c r="X420" s="70">
        <f t="shared" si="318"/>
        <v>1459</v>
      </c>
      <c r="Y420" s="70">
        <f t="shared" si="319"/>
        <v>930</v>
      </c>
      <c r="Z420" s="71">
        <f t="shared" si="320"/>
        <v>7.8947595477697145E-3</v>
      </c>
      <c r="AA420" s="71">
        <f t="shared" si="321"/>
        <v>-3.1213906474956668E-3</v>
      </c>
      <c r="AB420" s="71">
        <f t="shared" si="322"/>
        <v>-5.7960671168285629E-4</v>
      </c>
      <c r="AC420" s="71">
        <f t="shared" si="323"/>
        <v>7.2865184152365791E-3</v>
      </c>
      <c r="AD420" s="71">
        <f t="shared" si="324"/>
        <v>7.5640941822725039E-3</v>
      </c>
      <c r="AE420" s="71">
        <f t="shared" si="325"/>
        <v>-3.0203094464681466E-4</v>
      </c>
      <c r="AF420" s="71">
        <f t="shared" si="326"/>
        <v>6.9844874705897887E-3</v>
      </c>
      <c r="AG420" s="71">
        <f t="shared" si="327"/>
        <v>3.8630968230941093E-3</v>
      </c>
      <c r="AH420" s="71">
        <f t="shared" si="328"/>
        <v>5.3767693238098986E-4</v>
      </c>
      <c r="AI420" s="71">
        <f t="shared" si="329"/>
        <v>1.8533343044125886E-3</v>
      </c>
      <c r="AJ420" s="71">
        <f t="shared" si="330"/>
        <v>1.9939899609394164E-3</v>
      </c>
      <c r="AK420" s="71">
        <f t="shared" si="331"/>
        <v>5.2808413711006048E-3</v>
      </c>
      <c r="AL420" s="71">
        <f t="shared" si="332"/>
        <v>7.0751496301913498E-3</v>
      </c>
      <c r="AM420" s="71">
        <f t="shared" si="333"/>
        <v>4.6032733285029642E-3</v>
      </c>
      <c r="AN420" s="71">
        <f t="shared" si="334"/>
        <v>2.2886961299038158E-5</v>
      </c>
      <c r="AO420" s="40">
        <f t="shared" si="335"/>
        <v>4.2544570502420345E-2</v>
      </c>
      <c r="AP420" s="40">
        <f t="shared" si="336"/>
        <v>0.48298217179903369</v>
      </c>
      <c r="AQ420" s="71">
        <f t="shared" si="337"/>
        <v>-1.4314427376514532E-3</v>
      </c>
      <c r="AR420" s="71">
        <f t="shared" si="352"/>
        <v>1.6807591381897884E-3</v>
      </c>
      <c r="AS420" s="71">
        <f t="shared" si="356"/>
        <v>6.9844874705897887E-3</v>
      </c>
      <c r="AT420" s="28">
        <f t="shared" si="357"/>
        <v>0.78849270664506343</v>
      </c>
      <c r="AU420" s="28">
        <f t="shared" si="358"/>
        <v>0.87383467992543296</v>
      </c>
      <c r="AV420" s="40">
        <f t="shared" si="359"/>
        <v>0.92604735883425282</v>
      </c>
      <c r="AW420" s="71">
        <f t="shared" si="360"/>
        <v>6.9844874705897887E-3</v>
      </c>
      <c r="AX420" s="28">
        <f t="shared" si="361"/>
        <v>0.21420765027322944</v>
      </c>
      <c r="AY420" s="71">
        <f t="shared" si="362"/>
        <v>5.5828723157476416E-3</v>
      </c>
      <c r="AZ420" s="71">
        <f t="shared" si="363"/>
        <v>4.0236666168200156E-3</v>
      </c>
      <c r="BA420" s="71">
        <f t="shared" si="339"/>
        <v>0.56122872561229376</v>
      </c>
      <c r="BB420" s="71">
        <f t="shared" si="364"/>
        <v>1.9784861204922842E-4</v>
      </c>
      <c r="BC420" s="71">
        <f t="shared" si="340"/>
        <v>1.7906649182923842E-3</v>
      </c>
      <c r="BD420" s="39">
        <f t="shared" si="354"/>
        <v>0</v>
      </c>
    </row>
    <row r="421" spans="1:57">
      <c r="A421" s="68">
        <v>43123</v>
      </c>
      <c r="B421" s="41">
        <f t="shared" si="355"/>
        <v>2</v>
      </c>
      <c r="C421" s="39">
        <v>3504.34</v>
      </c>
      <c r="D421" s="39">
        <v>3506.79</v>
      </c>
      <c r="E421" s="39">
        <v>3514.04</v>
      </c>
      <c r="F421" s="39">
        <v>3518.5</v>
      </c>
      <c r="G421" s="39">
        <v>3523.64</v>
      </c>
      <c r="H421" s="39">
        <v>3531.97</v>
      </c>
      <c r="I421" s="39">
        <v>3504.34</v>
      </c>
      <c r="J421" s="39">
        <v>1114</v>
      </c>
      <c r="K421" s="39">
        <v>930</v>
      </c>
      <c r="L421" s="39">
        <v>3524.66</v>
      </c>
      <c r="M421" s="39">
        <v>3529.03</v>
      </c>
      <c r="N421" s="39">
        <v>3546.5</v>
      </c>
      <c r="O421" s="39">
        <v>3546.99</v>
      </c>
      <c r="P421" s="39">
        <v>3512.15</v>
      </c>
      <c r="Q421" s="39">
        <v>1459</v>
      </c>
      <c r="R421" s="39">
        <v>1345</v>
      </c>
      <c r="S421" s="70">
        <f t="shared" si="149"/>
        <v>3390.8015000000005</v>
      </c>
      <c r="T421" s="70" t="str">
        <f t="shared" si="314"/>
        <v>牛</v>
      </c>
      <c r="U421" s="70">
        <f t="shared" si="315"/>
        <v>3546.99</v>
      </c>
      <c r="V421" s="70">
        <f t="shared" si="316"/>
        <v>3504.34</v>
      </c>
      <c r="W421" s="40">
        <f t="shared" si="317"/>
        <v>1.2097156173289762E-2</v>
      </c>
      <c r="X421" s="70">
        <f t="shared" si="318"/>
        <v>1459</v>
      </c>
      <c r="Y421" s="70">
        <f t="shared" si="319"/>
        <v>930</v>
      </c>
      <c r="Z421" s="71">
        <f t="shared" si="320"/>
        <v>1.217062271354938E-2</v>
      </c>
      <c r="AA421" s="71">
        <f t="shared" si="321"/>
        <v>8.507358807062096E-4</v>
      </c>
      <c r="AB421" s="71">
        <f t="shared" si="322"/>
        <v>-1.3815484360429428E-4</v>
      </c>
      <c r="AC421" s="71">
        <f t="shared" si="323"/>
        <v>1.1959001329685403E-2</v>
      </c>
      <c r="AD421" s="71">
        <f t="shared" si="324"/>
        <v>1.2097156173289762E-2</v>
      </c>
      <c r="AE421" s="71">
        <f t="shared" si="325"/>
        <v>0</v>
      </c>
      <c r="AF421" s="71">
        <f t="shared" si="326"/>
        <v>1.1959001329685403E-2</v>
      </c>
      <c r="AG421" s="71">
        <f t="shared" si="327"/>
        <v>1.2809737210391589E-2</v>
      </c>
      <c r="AH421" s="71">
        <f t="shared" si="328"/>
        <v>6.988887953081358E-4</v>
      </c>
      <c r="AI421" s="71">
        <f t="shared" si="329"/>
        <v>2.7641724090716668E-3</v>
      </c>
      <c r="AJ421" s="71">
        <f t="shared" si="330"/>
        <v>4.0325620941476722E-3</v>
      </c>
      <c r="AK421" s="71">
        <f t="shared" si="331"/>
        <v>5.4923458850874686E-3</v>
      </c>
      <c r="AL421" s="71">
        <f t="shared" si="332"/>
        <v>7.8535886040879931E-3</v>
      </c>
      <c r="AM421" s="71">
        <f t="shared" si="333"/>
        <v>9.8709709366643448E-3</v>
      </c>
      <c r="AN421" s="71">
        <f t="shared" si="334"/>
        <v>2.894314961396118E-4</v>
      </c>
      <c r="AO421" s="40">
        <f t="shared" si="335"/>
        <v>0</v>
      </c>
      <c r="AP421" s="40">
        <f t="shared" si="336"/>
        <v>-0.1078537821208851</v>
      </c>
      <c r="AQ421" s="71">
        <f t="shared" si="337"/>
        <v>1.2390679372360953E-3</v>
      </c>
      <c r="AR421" s="71">
        <f t="shared" si="352"/>
        <v>6.17722394845835E-3</v>
      </c>
      <c r="AS421" s="71">
        <f t="shared" si="356"/>
        <v>1.1959001329685403E-2</v>
      </c>
      <c r="AT421" s="28">
        <f t="shared" si="357"/>
        <v>0.69851610568222833</v>
      </c>
      <c r="AU421" s="28">
        <f t="shared" si="358"/>
        <v>0.98593570608496595</v>
      </c>
      <c r="AV421" s="40">
        <f t="shared" si="359"/>
        <v>0.98851113716295935</v>
      </c>
      <c r="AW421" s="71">
        <f t="shared" si="360"/>
        <v>1.1959001329685403E-2</v>
      </c>
      <c r="AX421" s="28">
        <f t="shared" si="361"/>
        <v>0.51207502930833138</v>
      </c>
      <c r="AY421" s="71">
        <f t="shared" si="362"/>
        <v>5.4923458850874686E-3</v>
      </c>
      <c r="AZ421" s="71">
        <f t="shared" si="363"/>
        <v>9.7328160930600909E-3</v>
      </c>
      <c r="BA421" s="71">
        <f t="shared" si="339"/>
        <v>0.92604735883425282</v>
      </c>
      <c r="BB421" s="71">
        <f t="shared" si="364"/>
        <v>1.6807591381897884E-3</v>
      </c>
      <c r="BC421" s="71">
        <f t="shared" si="340"/>
        <v>6.9844874705897887E-3</v>
      </c>
      <c r="BD421" s="39">
        <f t="shared" si="354"/>
        <v>0</v>
      </c>
    </row>
    <row r="422" spans="1:57">
      <c r="A422" s="68">
        <v>43124</v>
      </c>
      <c r="B422" s="41">
        <f t="shared" si="355"/>
        <v>3</v>
      </c>
      <c r="C422" s="39">
        <v>3553.48</v>
      </c>
      <c r="D422" s="39">
        <v>3547.67</v>
      </c>
      <c r="E422" s="39">
        <v>3553.67</v>
      </c>
      <c r="F422" s="39">
        <v>3549.85</v>
      </c>
      <c r="G422" s="39">
        <v>3551.58</v>
      </c>
      <c r="H422" s="39">
        <v>3557.5</v>
      </c>
      <c r="I422" s="39">
        <v>3527.11</v>
      </c>
      <c r="J422" s="39">
        <v>958</v>
      </c>
      <c r="K422" s="39">
        <v>1106</v>
      </c>
      <c r="L422" s="39">
        <v>3552.96</v>
      </c>
      <c r="M422" s="39">
        <v>3555.91</v>
      </c>
      <c r="N422" s="39">
        <v>3559.47</v>
      </c>
      <c r="O422" s="39">
        <v>3569.04</v>
      </c>
      <c r="P422" s="39">
        <v>3546.35</v>
      </c>
      <c r="Q422" s="39">
        <v>1332</v>
      </c>
      <c r="R422" s="39">
        <v>1422</v>
      </c>
      <c r="S422" s="70">
        <f t="shared" si="149"/>
        <v>3404.1034999999997</v>
      </c>
      <c r="T422" s="70" t="str">
        <f t="shared" si="314"/>
        <v>牛</v>
      </c>
      <c r="U422" s="70">
        <f t="shared" si="315"/>
        <v>3569.04</v>
      </c>
      <c r="V422" s="70">
        <f t="shared" si="316"/>
        <v>3527.11</v>
      </c>
      <c r="W422" s="40">
        <f t="shared" si="317"/>
        <v>1.1817813320368655E-2</v>
      </c>
      <c r="X422" s="70">
        <f t="shared" si="318"/>
        <v>1332</v>
      </c>
      <c r="Y422" s="70">
        <f t="shared" si="319"/>
        <v>1106</v>
      </c>
      <c r="Z422" s="71">
        <f t="shared" si="320"/>
        <v>1.1799700575210733E-2</v>
      </c>
      <c r="AA422" s="71">
        <f t="shared" si="321"/>
        <v>1.9662033551355504E-3</v>
      </c>
      <c r="AB422" s="71">
        <f t="shared" si="322"/>
        <v>-2.684994690148085E-3</v>
      </c>
      <c r="AC422" s="71">
        <f t="shared" si="323"/>
        <v>9.1328186302207567E-3</v>
      </c>
      <c r="AD422" s="71">
        <f t="shared" si="324"/>
        <v>4.3692470512608269E-3</v>
      </c>
      <c r="AE422" s="71">
        <f t="shared" si="325"/>
        <v>-7.4485662691078057E-3</v>
      </c>
      <c r="AF422" s="71">
        <f t="shared" si="326"/>
        <v>1.6842523611127881E-3</v>
      </c>
      <c r="AG422" s="71">
        <f t="shared" si="327"/>
        <v>3.6504557162484134E-3</v>
      </c>
      <c r="AH422" s="71">
        <f t="shared" si="328"/>
        <v>-1.6363550400800887E-3</v>
      </c>
      <c r="AI422" s="71">
        <f t="shared" si="329"/>
        <v>5.346728296013359E-5</v>
      </c>
      <c r="AJ422" s="71">
        <f t="shared" si="330"/>
        <v>-1.0220559416473532E-3</v>
      </c>
      <c r="AK422" s="71">
        <f t="shared" si="331"/>
        <v>-5.3483011974285542E-4</v>
      </c>
      <c r="AL422" s="71">
        <f t="shared" si="332"/>
        <v>8.5792122358383464E-3</v>
      </c>
      <c r="AM422" s="71">
        <f t="shared" si="333"/>
        <v>6.3777465215045671E-3</v>
      </c>
      <c r="AN422" s="71">
        <f t="shared" si="334"/>
        <v>3.8848398836673396E-4</v>
      </c>
      <c r="AO422" s="40">
        <f t="shared" si="335"/>
        <v>0.86771964461994078</v>
      </c>
      <c r="AP422" s="40">
        <f t="shared" si="336"/>
        <v>0.63803882856202543</v>
      </c>
      <c r="AQ422" s="71">
        <f t="shared" si="337"/>
        <v>8.2994911127477506E-4</v>
      </c>
      <c r="AR422" s="71">
        <f t="shared" ref="AR422:AR453" si="365">LN(N422/L422)</f>
        <v>1.8305984924890143E-3</v>
      </c>
      <c r="AS422" s="71">
        <f t="shared" si="356"/>
        <v>1.6842523611127881E-3</v>
      </c>
      <c r="AT422" s="28">
        <f t="shared" si="357"/>
        <v>0.80519907864428764</v>
      </c>
      <c r="AU422" s="28">
        <f t="shared" si="358"/>
        <v>0.57822829440281442</v>
      </c>
      <c r="AV422" s="40">
        <f t="shared" si="359"/>
        <v>0.7717624612449272</v>
      </c>
      <c r="AW422" s="71">
        <f t="shared" si="360"/>
        <v>1.6842523611127881E-3</v>
      </c>
      <c r="AX422" s="28">
        <f t="shared" si="361"/>
        <v>0.15525876460767443</v>
      </c>
      <c r="AY422" s="71">
        <f t="shared" si="362"/>
        <v>6.913736149364952E-3</v>
      </c>
      <c r="AZ422" s="71">
        <f t="shared" si="363"/>
        <v>3.6927518313563815E-3</v>
      </c>
      <c r="BA422" s="71">
        <f t="shared" si="339"/>
        <v>0.98851113716295935</v>
      </c>
      <c r="BB422" s="71">
        <f t="shared" si="364"/>
        <v>6.17722394845835E-3</v>
      </c>
      <c r="BC422" s="71">
        <f t="shared" si="340"/>
        <v>1.1959001329685403E-2</v>
      </c>
      <c r="BD422" s="39">
        <f t="shared" si="354"/>
        <v>0</v>
      </c>
      <c r="BE422" t="s">
        <v>641</v>
      </c>
    </row>
    <row r="423" spans="1:57">
      <c r="A423" s="68">
        <v>43125</v>
      </c>
      <c r="B423" s="41">
        <f t="shared" si="355"/>
        <v>4</v>
      </c>
      <c r="C423" s="39">
        <v>3555.17</v>
      </c>
      <c r="D423" s="39">
        <v>3550.01</v>
      </c>
      <c r="E423" s="39">
        <v>3556.22</v>
      </c>
      <c r="F423" s="39">
        <v>3557.54</v>
      </c>
      <c r="G423" s="39">
        <v>3554.4</v>
      </c>
      <c r="H423" s="39">
        <v>3561.22</v>
      </c>
      <c r="I423" s="39">
        <v>3528.2</v>
      </c>
      <c r="J423" s="39">
        <v>943</v>
      </c>
      <c r="K423" s="39">
        <v>1028</v>
      </c>
      <c r="L423" s="39">
        <v>3554.85</v>
      </c>
      <c r="M423" s="39">
        <v>3550.77</v>
      </c>
      <c r="N423" s="39">
        <v>3548.31</v>
      </c>
      <c r="O423" s="39">
        <v>3571.44</v>
      </c>
      <c r="P423" s="39">
        <v>3546.11</v>
      </c>
      <c r="Q423" s="39">
        <v>1401</v>
      </c>
      <c r="R423" s="39">
        <v>1456</v>
      </c>
      <c r="S423" s="70">
        <f t="shared" ref="S423:S467" si="366">AVERAGE($N403:$N422)</f>
        <v>3416.7709999999997</v>
      </c>
      <c r="T423" s="70" t="str">
        <f t="shared" si="314"/>
        <v>牛</v>
      </c>
      <c r="U423" s="70">
        <f t="shared" si="315"/>
        <v>3571.44</v>
      </c>
      <c r="V423" s="70">
        <f t="shared" si="316"/>
        <v>3528.2</v>
      </c>
      <c r="W423" s="40">
        <f t="shared" si="317"/>
        <v>1.2181049927599151E-2</v>
      </c>
      <c r="X423" s="70">
        <f t="shared" si="318"/>
        <v>1401</v>
      </c>
      <c r="Y423" s="70">
        <f t="shared" si="319"/>
        <v>1028</v>
      </c>
      <c r="Z423" s="71">
        <f t="shared" si="320"/>
        <v>1.2162568878562836E-2</v>
      </c>
      <c r="AA423" s="71">
        <f t="shared" si="321"/>
        <v>-1.2087752925163367E-3</v>
      </c>
      <c r="AB423" s="71">
        <f t="shared" si="322"/>
        <v>-6.4974420092653445E-3</v>
      </c>
      <c r="AC423" s="71">
        <f t="shared" si="323"/>
        <v>5.6836079183337626E-3</v>
      </c>
      <c r="AD423" s="71">
        <f t="shared" si="324"/>
        <v>4.5659937240310634E-3</v>
      </c>
      <c r="AE423" s="71">
        <f t="shared" si="325"/>
        <v>-7.61505620356799E-3</v>
      </c>
      <c r="AF423" s="71">
        <f t="shared" si="326"/>
        <v>-1.9314482852343662E-3</v>
      </c>
      <c r="AG423" s="71">
        <f t="shared" si="327"/>
        <v>-3.1402235777506812E-3</v>
      </c>
      <c r="AH423" s="71">
        <f t="shared" si="328"/>
        <v>-1.45246169897091E-3</v>
      </c>
      <c r="AI423" s="71">
        <f t="shared" si="329"/>
        <v>2.9530092081292257E-4</v>
      </c>
      <c r="AJ423" s="71">
        <f t="shared" si="330"/>
        <v>6.6641268594132188E-4</v>
      </c>
      <c r="AK423" s="71">
        <f t="shared" si="331"/>
        <v>-2.1660944417477667E-4</v>
      </c>
      <c r="AL423" s="71">
        <f t="shared" si="332"/>
        <v>9.3153569059064682E-3</v>
      </c>
      <c r="AM423" s="71">
        <f t="shared" si="333"/>
        <v>7.1176477683042296E-3</v>
      </c>
      <c r="AN423" s="71">
        <f t="shared" si="334"/>
        <v>1.2659563261962988E-4</v>
      </c>
      <c r="AO423" s="40">
        <f t="shared" si="335"/>
        <v>0.816777710478506</v>
      </c>
      <c r="AP423" s="40">
        <f t="shared" si="336"/>
        <v>0.9470018170805572</v>
      </c>
      <c r="AQ423" s="71">
        <f t="shared" si="337"/>
        <v>-1.1483868961158631E-3</v>
      </c>
      <c r="AR423" s="71">
        <f t="shared" si="365"/>
        <v>-1.8414344736793035E-3</v>
      </c>
      <c r="AS423" s="71">
        <f t="shared" si="356"/>
        <v>-1.9314482852343662E-3</v>
      </c>
      <c r="AT423" s="28">
        <f t="shared" si="357"/>
        <v>0.79345850999395173</v>
      </c>
      <c r="AU423" s="28">
        <f t="shared" si="358"/>
        <v>8.6853533359645657E-2</v>
      </c>
      <c r="AV423" s="40">
        <f t="shared" si="359"/>
        <v>0.46507863089731771</v>
      </c>
      <c r="AW423" s="71">
        <f t="shared" si="360"/>
        <v>-1.9314482852343662E-3</v>
      </c>
      <c r="AX423" s="28">
        <f t="shared" si="361"/>
        <v>-0.15124884366327307</v>
      </c>
      <c r="AY423" s="71">
        <f t="shared" si="362"/>
        <v>7.3984467593932665E-3</v>
      </c>
      <c r="AZ423" s="71">
        <f t="shared" si="363"/>
        <v>6.2020575903886049E-4</v>
      </c>
      <c r="BA423" s="71">
        <f t="shared" si="339"/>
        <v>0.7717624612449272</v>
      </c>
      <c r="BB423" s="71">
        <f t="shared" si="364"/>
        <v>1.8305984924890143E-3</v>
      </c>
      <c r="BC423" s="71">
        <f t="shared" si="340"/>
        <v>1.6842523611127881E-3</v>
      </c>
      <c r="BD423" s="39">
        <f t="shared" si="354"/>
        <v>0</v>
      </c>
    </row>
    <row r="424" spans="1:57">
      <c r="A424" s="68">
        <v>43126</v>
      </c>
      <c r="B424" s="41">
        <f t="shared" si="355"/>
        <v>5</v>
      </c>
      <c r="C424" s="39">
        <v>3535.49</v>
      </c>
      <c r="D424" s="39">
        <v>3539.19</v>
      </c>
      <c r="E424" s="39">
        <v>3537.96</v>
      </c>
      <c r="F424" s="39">
        <v>3545.14</v>
      </c>
      <c r="G424" s="39">
        <v>3564.63</v>
      </c>
      <c r="H424" s="39">
        <v>3565.22</v>
      </c>
      <c r="I424" s="39">
        <v>3534.25</v>
      </c>
      <c r="J424" s="39">
        <v>1127</v>
      </c>
      <c r="K424" s="39">
        <v>930</v>
      </c>
      <c r="L424" s="39">
        <v>3565.82</v>
      </c>
      <c r="M424" s="39">
        <v>3562.92</v>
      </c>
      <c r="N424" s="39">
        <v>3558.13</v>
      </c>
      <c r="O424" s="39">
        <v>3574.72</v>
      </c>
      <c r="P424" s="39">
        <v>3550.66</v>
      </c>
      <c r="Q424" s="39">
        <v>1437</v>
      </c>
      <c r="R424" s="39">
        <v>1335</v>
      </c>
      <c r="S424" s="70">
        <f t="shared" si="366"/>
        <v>3430.3975</v>
      </c>
      <c r="T424" s="70" t="str">
        <f t="shared" si="314"/>
        <v>牛</v>
      </c>
      <c r="U424" s="70">
        <f t="shared" si="315"/>
        <v>3574.72</v>
      </c>
      <c r="V424" s="70">
        <f t="shared" si="316"/>
        <v>3534.25</v>
      </c>
      <c r="W424" s="40">
        <f t="shared" si="317"/>
        <v>1.1385738635341572E-2</v>
      </c>
      <c r="X424" s="70">
        <f t="shared" si="318"/>
        <v>1437</v>
      </c>
      <c r="Y424" s="70">
        <f t="shared" si="319"/>
        <v>930</v>
      </c>
      <c r="Z424" s="71">
        <f t="shared" si="320"/>
        <v>1.1446786725460912E-2</v>
      </c>
      <c r="AA424" s="71">
        <f t="shared" si="321"/>
        <v>-3.6195301945935758E-3</v>
      </c>
      <c r="AB424" s="71">
        <f t="shared" si="322"/>
        <v>-4.6517254436259621E-3</v>
      </c>
      <c r="AC424" s="71">
        <f t="shared" si="323"/>
        <v>6.7340131917156707E-3</v>
      </c>
      <c r="AD424" s="71">
        <f t="shared" si="324"/>
        <v>1.1034947796437856E-2</v>
      </c>
      <c r="AE424" s="71">
        <f t="shared" si="325"/>
        <v>-3.5079083890362833E-4</v>
      </c>
      <c r="AF424" s="71">
        <f t="shared" si="326"/>
        <v>6.3832223528119333E-3</v>
      </c>
      <c r="AG424" s="71">
        <f t="shared" si="327"/>
        <v>2.763692158218325E-3</v>
      </c>
      <c r="AH424" s="71">
        <f t="shared" si="328"/>
        <v>1.0459838006361419E-3</v>
      </c>
      <c r="AI424" s="71">
        <f t="shared" si="329"/>
        <v>6.9838624727503785E-4</v>
      </c>
      <c r="AJ424" s="71">
        <f t="shared" si="330"/>
        <v>2.7257478429794416E-3</v>
      </c>
      <c r="AK424" s="71">
        <f t="shared" si="331"/>
        <v>8.2083580598570748E-3</v>
      </c>
      <c r="AL424" s="71">
        <f t="shared" si="332"/>
        <v>8.7246502771478485E-3</v>
      </c>
      <c r="AM424" s="71">
        <f t="shared" si="333"/>
        <v>6.7533497002077812E-3</v>
      </c>
      <c r="AN424" s="71">
        <f t="shared" si="334"/>
        <v>3.3377977856878321E-4</v>
      </c>
      <c r="AO424" s="40">
        <f t="shared" si="335"/>
        <v>4.0038747174678389E-2</v>
      </c>
      <c r="AP424" s="40">
        <f t="shared" si="336"/>
        <v>0.45398773006135085</v>
      </c>
      <c r="AQ424" s="71">
        <f t="shared" si="337"/>
        <v>-8.1360805976183476E-4</v>
      </c>
      <c r="AR424" s="71">
        <f t="shared" si="365"/>
        <v>-2.158915485614101E-3</v>
      </c>
      <c r="AS424" s="71">
        <f t="shared" si="356"/>
        <v>6.3832223528119333E-3</v>
      </c>
      <c r="AT424" s="28">
        <f t="shared" si="357"/>
        <v>0.98094930577979678</v>
      </c>
      <c r="AU424" s="28">
        <f t="shared" si="358"/>
        <v>0.31047381546135794</v>
      </c>
      <c r="AV424" s="40">
        <f t="shared" si="359"/>
        <v>0.59006671608599526</v>
      </c>
      <c r="AW424" s="71">
        <f t="shared" si="360"/>
        <v>6.3832223528119333E-3</v>
      </c>
      <c r="AX424" s="28">
        <f t="shared" si="361"/>
        <v>-0.19001729676303664</v>
      </c>
      <c r="AY424" s="71">
        <f t="shared" si="362"/>
        <v>8.5591488987609241E-3</v>
      </c>
      <c r="AZ424" s="71">
        <f t="shared" si="363"/>
        <v>2.1016242565818381E-3</v>
      </c>
      <c r="BA424" s="71">
        <f t="shared" si="339"/>
        <v>0.46507863089731771</v>
      </c>
      <c r="BB424" s="71">
        <f t="shared" si="364"/>
        <v>-1.8414344736793035E-3</v>
      </c>
      <c r="BC424" s="71">
        <f t="shared" si="340"/>
        <v>-1.9314482852343662E-3</v>
      </c>
      <c r="BD424" s="39">
        <f t="shared" si="354"/>
        <v>1</v>
      </c>
      <c r="BE424" t="s">
        <v>646</v>
      </c>
    </row>
    <row r="425" spans="1:57">
      <c r="A425" s="68">
        <v>43129</v>
      </c>
      <c r="B425" s="41">
        <f t="shared" si="355"/>
        <v>1</v>
      </c>
      <c r="C425" s="39">
        <v>3563.64</v>
      </c>
      <c r="D425" s="39">
        <v>3567.03</v>
      </c>
      <c r="E425" s="39">
        <v>3570.59</v>
      </c>
      <c r="F425" s="39">
        <v>3570.65</v>
      </c>
      <c r="G425" s="39">
        <v>3538.98</v>
      </c>
      <c r="H425" s="39">
        <v>3586.62</v>
      </c>
      <c r="I425" s="39">
        <v>3530.4</v>
      </c>
      <c r="J425" s="39">
        <v>1019</v>
      </c>
      <c r="K425" s="39">
        <v>1125</v>
      </c>
      <c r="L425" s="39">
        <v>3538.76</v>
      </c>
      <c r="M425" s="39">
        <v>3543.56</v>
      </c>
      <c r="N425" s="39">
        <v>3523</v>
      </c>
      <c r="O425" s="39">
        <v>3553.06</v>
      </c>
      <c r="P425" s="39">
        <v>3510.28</v>
      </c>
      <c r="Q425" s="39">
        <v>1329</v>
      </c>
      <c r="R425" s="39">
        <v>1444</v>
      </c>
      <c r="S425" s="70">
        <f t="shared" si="366"/>
        <v>3443.4849999999997</v>
      </c>
      <c r="T425" s="70" t="str">
        <f t="shared" si="314"/>
        <v>牛</v>
      </c>
      <c r="U425" s="70">
        <f t="shared" si="315"/>
        <v>3586.62</v>
      </c>
      <c r="V425" s="70">
        <f t="shared" si="316"/>
        <v>3510.28</v>
      </c>
      <c r="W425" s="40">
        <f t="shared" si="317"/>
        <v>2.151444845254312E-2</v>
      </c>
      <c r="X425" s="70">
        <f t="shared" si="318"/>
        <v>1019</v>
      </c>
      <c r="Y425" s="70">
        <f t="shared" si="319"/>
        <v>1444</v>
      </c>
      <c r="Z425" s="71">
        <f t="shared" si="320"/>
        <v>2.1421916916411224E-2</v>
      </c>
      <c r="AA425" s="71">
        <f t="shared" si="321"/>
        <v>1.5473684489683435E-3</v>
      </c>
      <c r="AB425" s="71">
        <f t="shared" si="322"/>
        <v>-1.7897355469365866E-2</v>
      </c>
      <c r="AC425" s="71">
        <f t="shared" si="323"/>
        <v>3.6170929831772251E-3</v>
      </c>
      <c r="AD425" s="71">
        <f t="shared" si="324"/>
        <v>6.4277604227776274E-3</v>
      </c>
      <c r="AE425" s="71">
        <f t="shared" si="325"/>
        <v>-1.508668802976549E-2</v>
      </c>
      <c r="AF425" s="71">
        <f t="shared" si="326"/>
        <v>-1.1469595046588298E-2</v>
      </c>
      <c r="AG425" s="71">
        <f t="shared" si="327"/>
        <v>-9.9222265976199146E-3</v>
      </c>
      <c r="AH425" s="71">
        <f t="shared" si="328"/>
        <v>9.5082236463008495E-4</v>
      </c>
      <c r="AI425" s="71">
        <f t="shared" si="329"/>
        <v>1.948353837362781E-3</v>
      </c>
      <c r="AJ425" s="71">
        <f t="shared" si="330"/>
        <v>1.9651576417446695E-3</v>
      </c>
      <c r="AK425" s="71">
        <f t="shared" si="331"/>
        <v>-6.9439443722617775E-3</v>
      </c>
      <c r="AL425" s="71">
        <f t="shared" si="332"/>
        <v>1.5799075855266177E-2</v>
      </c>
      <c r="AM425" s="71">
        <f t="shared" si="333"/>
        <v>1.2113397658010693E-2</v>
      </c>
      <c r="AN425" s="71">
        <f t="shared" si="334"/>
        <v>-6.2166736859669853E-5</v>
      </c>
      <c r="AO425" s="40">
        <f t="shared" si="335"/>
        <v>0.59124866595517434</v>
      </c>
      <c r="AP425" s="40">
        <f t="shared" si="336"/>
        <v>0.49324083955887793</v>
      </c>
      <c r="AQ425" s="71">
        <f t="shared" si="337"/>
        <v>1.3554882397120752E-3</v>
      </c>
      <c r="AR425" s="71">
        <f t="shared" si="365"/>
        <v>-4.4634839374668644E-3</v>
      </c>
      <c r="AS425" s="71">
        <f t="shared" si="356"/>
        <v>-1.1469595046588298E-2</v>
      </c>
      <c r="AT425" s="28">
        <f t="shared" si="357"/>
        <v>0.15261472785485516</v>
      </c>
      <c r="AU425" s="28">
        <f t="shared" si="358"/>
        <v>0.29733520336605601</v>
      </c>
      <c r="AV425" s="40">
        <f t="shared" si="359"/>
        <v>0.16662300235787073</v>
      </c>
      <c r="AW425" s="71">
        <f t="shared" si="360"/>
        <v>-1.1469595046588298E-2</v>
      </c>
      <c r="AX425" s="28">
        <f t="shared" si="361"/>
        <v>-0.20644485197799689</v>
      </c>
      <c r="AY425" s="71">
        <f t="shared" si="362"/>
        <v>2.4273710602267244E-3</v>
      </c>
      <c r="AZ425" s="71">
        <f t="shared" si="363"/>
        <v>3.6170929831772251E-3</v>
      </c>
      <c r="BA425" s="71">
        <f t="shared" si="339"/>
        <v>0.59006671608599526</v>
      </c>
      <c r="BB425" s="71">
        <f t="shared" si="364"/>
        <v>-2.158915485614101E-3</v>
      </c>
      <c r="BC425" s="71">
        <f t="shared" si="340"/>
        <v>6.3832223528119333E-3</v>
      </c>
      <c r="BD425" s="39">
        <f t="shared" si="354"/>
        <v>1</v>
      </c>
      <c r="BE425" t="s">
        <v>653</v>
      </c>
    </row>
    <row r="426" spans="1:57">
      <c r="A426" s="68">
        <v>43130</v>
      </c>
      <c r="B426" s="41">
        <f t="shared" si="355"/>
        <v>2</v>
      </c>
      <c r="C426" s="39">
        <v>3511.5</v>
      </c>
      <c r="D426" s="39">
        <v>3512.06</v>
      </c>
      <c r="E426" s="39">
        <v>3509.94</v>
      </c>
      <c r="F426" s="39">
        <v>3509.6</v>
      </c>
      <c r="G426" s="39">
        <v>3497</v>
      </c>
      <c r="H426" s="39">
        <v>3523.05</v>
      </c>
      <c r="I426" s="39">
        <v>3497</v>
      </c>
      <c r="J426" s="39">
        <v>948</v>
      </c>
      <c r="K426" s="39">
        <v>1129</v>
      </c>
      <c r="L426" s="39">
        <v>3496.83</v>
      </c>
      <c r="M426" s="39">
        <v>3495.4</v>
      </c>
      <c r="N426" s="39">
        <v>3488.01</v>
      </c>
      <c r="O426" s="39">
        <v>3505.06</v>
      </c>
      <c r="P426" s="39">
        <v>3484.73</v>
      </c>
      <c r="Q426" s="39">
        <v>1346</v>
      </c>
      <c r="R426" s="39">
        <v>1449</v>
      </c>
      <c r="S426" s="70">
        <f t="shared" si="366"/>
        <v>3454.2764999999999</v>
      </c>
      <c r="T426" s="70" t="str">
        <f t="shared" si="314"/>
        <v>牛</v>
      </c>
      <c r="U426" s="70">
        <f t="shared" si="315"/>
        <v>3523.05</v>
      </c>
      <c r="V426" s="70">
        <f t="shared" si="316"/>
        <v>3484.73</v>
      </c>
      <c r="W426" s="40">
        <f t="shared" si="317"/>
        <v>1.0936525389248877E-2</v>
      </c>
      <c r="X426" s="70">
        <f t="shared" si="318"/>
        <v>948</v>
      </c>
      <c r="Y426" s="70">
        <f t="shared" si="319"/>
        <v>1449</v>
      </c>
      <c r="Z426" s="71">
        <f t="shared" si="320"/>
        <v>1.0912715363804688E-2</v>
      </c>
      <c r="AA426" s="71">
        <f t="shared" si="321"/>
        <v>-3.269602742162521E-3</v>
      </c>
      <c r="AB426" s="71">
        <f t="shared" si="322"/>
        <v>-9.9957186929050326E-3</v>
      </c>
      <c r="AC426" s="71">
        <f t="shared" si="323"/>
        <v>9.4080669634374241E-4</v>
      </c>
      <c r="AD426" s="71">
        <f t="shared" si="324"/>
        <v>3.283795091067463E-3</v>
      </c>
      <c r="AE426" s="71">
        <f t="shared" si="325"/>
        <v>-7.652730298181365E-3</v>
      </c>
      <c r="AF426" s="71">
        <f t="shared" si="326"/>
        <v>-6.7119236018374842E-3</v>
      </c>
      <c r="AG426" s="71">
        <f t="shared" si="327"/>
        <v>-9.9815263440000725E-3</v>
      </c>
      <c r="AH426" s="71">
        <f t="shared" si="328"/>
        <v>1.5946329245751265E-4</v>
      </c>
      <c r="AI426" s="71">
        <f t="shared" si="329"/>
        <v>-4.4435330236202862E-4</v>
      </c>
      <c r="AJ426" s="71">
        <f t="shared" si="330"/>
        <v>-5.4122574707090253E-4</v>
      </c>
      <c r="AK426" s="71">
        <f t="shared" si="331"/>
        <v>-4.1378385356993057E-3</v>
      </c>
      <c r="AL426" s="71">
        <f t="shared" si="332"/>
        <v>7.4216336267668931E-3</v>
      </c>
      <c r="AM426" s="71">
        <f t="shared" si="333"/>
        <v>5.8170724235609072E-3</v>
      </c>
      <c r="AN426" s="71">
        <f t="shared" si="334"/>
        <v>-4.8614278595157427E-5</v>
      </c>
      <c r="AO426" s="40">
        <f t="shared" si="335"/>
        <v>0.55662188099807675</v>
      </c>
      <c r="AP426" s="40">
        <f t="shared" si="336"/>
        <v>0.99808061420344796</v>
      </c>
      <c r="AQ426" s="71">
        <f t="shared" si="337"/>
        <v>-4.090254525198839E-4</v>
      </c>
      <c r="AR426" s="71">
        <f t="shared" si="365"/>
        <v>-2.5254707875430908E-3</v>
      </c>
      <c r="AS426" s="71">
        <f t="shared" si="356"/>
        <v>-6.7119236018374842E-3</v>
      </c>
      <c r="AT426" s="28">
        <f t="shared" si="357"/>
        <v>0</v>
      </c>
      <c r="AU426" s="28">
        <f t="shared" si="358"/>
        <v>0.16133792424988744</v>
      </c>
      <c r="AV426" s="40">
        <f t="shared" si="359"/>
        <v>8.5594989561591492E-2</v>
      </c>
      <c r="AW426" s="71">
        <f t="shared" si="360"/>
        <v>-6.7119236018374842E-3</v>
      </c>
      <c r="AX426" s="28">
        <f t="shared" si="361"/>
        <v>-0.23016701461377012</v>
      </c>
      <c r="AY426" s="71">
        <f t="shared" si="362"/>
        <v>0</v>
      </c>
      <c r="AZ426" s="71">
        <f t="shared" si="363"/>
        <v>9.4080669634374241E-4</v>
      </c>
      <c r="BA426" s="71">
        <f t="shared" si="339"/>
        <v>0.16662300235787073</v>
      </c>
      <c r="BB426" s="71">
        <f t="shared" si="364"/>
        <v>-4.4634839374668644E-3</v>
      </c>
      <c r="BC426" s="71">
        <f t="shared" si="340"/>
        <v>-1.1469595046588298E-2</v>
      </c>
      <c r="BD426" s="39">
        <f t="shared" si="354"/>
        <v>1</v>
      </c>
    </row>
    <row r="427" spans="1:57">
      <c r="A427" s="68">
        <v>43131</v>
      </c>
      <c r="B427" s="41">
        <f t="shared" si="355"/>
        <v>3</v>
      </c>
      <c r="C427" s="39">
        <v>3470.51</v>
      </c>
      <c r="D427" s="39">
        <v>3470</v>
      </c>
      <c r="E427" s="39">
        <v>3470.28</v>
      </c>
      <c r="F427" s="39">
        <v>3483.54</v>
      </c>
      <c r="G427" s="39">
        <v>3493.99</v>
      </c>
      <c r="H427" s="39">
        <v>3494.36</v>
      </c>
      <c r="I427" s="39">
        <v>3459.14</v>
      </c>
      <c r="J427" s="39">
        <v>1126</v>
      </c>
      <c r="K427" s="39">
        <v>1033</v>
      </c>
      <c r="L427" s="39">
        <v>3493.99</v>
      </c>
      <c r="M427" s="39">
        <v>3487.61</v>
      </c>
      <c r="N427" s="39">
        <v>3480.83</v>
      </c>
      <c r="O427" s="39">
        <v>3495.17</v>
      </c>
      <c r="P427" s="39">
        <v>3454.73</v>
      </c>
      <c r="Q427" s="39">
        <v>1300</v>
      </c>
      <c r="R427" s="39">
        <v>1416</v>
      </c>
      <c r="S427" s="70">
        <f t="shared" si="366"/>
        <v>3461.260499999999</v>
      </c>
      <c r="T427" s="70" t="str">
        <f t="shared" si="314"/>
        <v>牛</v>
      </c>
      <c r="U427" s="70">
        <f t="shared" si="315"/>
        <v>3495.17</v>
      </c>
      <c r="V427" s="70">
        <f t="shared" si="316"/>
        <v>3454.73</v>
      </c>
      <c r="W427" s="40">
        <f t="shared" si="317"/>
        <v>1.1637708864643237E-2</v>
      </c>
      <c r="X427" s="70">
        <f t="shared" si="318"/>
        <v>1300</v>
      </c>
      <c r="Y427" s="70">
        <f t="shared" si="319"/>
        <v>1416</v>
      </c>
      <c r="Z427" s="71">
        <f t="shared" si="320"/>
        <v>1.1652466064065527E-2</v>
      </c>
      <c r="AA427" s="71">
        <f t="shared" si="321"/>
        <v>-5.0298157925616448E-3</v>
      </c>
      <c r="AB427" s="71">
        <f t="shared" si="322"/>
        <v>-4.1112443229010228E-3</v>
      </c>
      <c r="AC427" s="71">
        <f t="shared" si="323"/>
        <v>7.5264645417420966E-3</v>
      </c>
      <c r="AD427" s="71">
        <f t="shared" si="324"/>
        <v>7.0804581958972988E-3</v>
      </c>
      <c r="AE427" s="71">
        <f t="shared" si="325"/>
        <v>-4.557250668745759E-3</v>
      </c>
      <c r="AF427" s="71">
        <f t="shared" si="326"/>
        <v>2.969213872996289E-3</v>
      </c>
      <c r="AG427" s="71">
        <f t="shared" si="327"/>
        <v>-2.0606019195651888E-3</v>
      </c>
      <c r="AH427" s="71">
        <f t="shared" si="328"/>
        <v>-1.4696326377113496E-4</v>
      </c>
      <c r="AI427" s="71">
        <f t="shared" si="329"/>
        <v>-6.6274876515283961E-5</v>
      </c>
      <c r="AJ427" s="71">
        <f t="shared" si="330"/>
        <v>3.7474609037486954E-3</v>
      </c>
      <c r="AK427" s="71">
        <f t="shared" si="331"/>
        <v>6.7427924360028077E-3</v>
      </c>
      <c r="AL427" s="71">
        <f t="shared" si="332"/>
        <v>1.0130236914985142E-2</v>
      </c>
      <c r="AM427" s="71">
        <f t="shared" si="333"/>
        <v>1.1637708864643237E-2</v>
      </c>
      <c r="AN427" s="71">
        <f t="shared" si="334"/>
        <v>0</v>
      </c>
      <c r="AO427" s="40">
        <f t="shared" si="335"/>
        <v>0.32282793867121701</v>
      </c>
      <c r="AP427" s="40">
        <f t="shared" si="336"/>
        <v>0.81970471323112259</v>
      </c>
      <c r="AQ427" s="71">
        <f t="shared" si="337"/>
        <v>-1.8276617898336232E-3</v>
      </c>
      <c r="AR427" s="71">
        <f t="shared" si="365"/>
        <v>-3.773578563006546E-3</v>
      </c>
      <c r="AS427" s="71">
        <f t="shared" si="356"/>
        <v>2.969213872996289E-3</v>
      </c>
      <c r="AT427" s="28">
        <f t="shared" si="357"/>
        <v>0.98949460533786648</v>
      </c>
      <c r="AU427" s="28">
        <f t="shared" si="358"/>
        <v>0.645400593471807</v>
      </c>
      <c r="AV427" s="40">
        <f t="shared" si="359"/>
        <v>0.645400593471807</v>
      </c>
      <c r="AW427" s="71">
        <f t="shared" si="360"/>
        <v>2.969213872996289E-3</v>
      </c>
      <c r="AX427" s="28">
        <f t="shared" si="361"/>
        <v>-0.32542037586547568</v>
      </c>
      <c r="AY427" s="71">
        <f t="shared" si="362"/>
        <v>1.0024346397095726E-2</v>
      </c>
      <c r="AZ427" s="71">
        <f t="shared" si="363"/>
        <v>7.5264645417420966E-3</v>
      </c>
      <c r="BA427" s="71">
        <f t="shared" si="339"/>
        <v>8.5594989561591492E-2</v>
      </c>
      <c r="BB427" s="71">
        <f t="shared" si="364"/>
        <v>-2.5254707875430908E-3</v>
      </c>
      <c r="BC427" s="71">
        <f t="shared" si="340"/>
        <v>-6.7119236018374842E-3</v>
      </c>
      <c r="BD427" s="39">
        <f t="shared" si="354"/>
        <v>1</v>
      </c>
    </row>
    <row r="428" spans="1:57">
      <c r="A428" s="68">
        <v>43132</v>
      </c>
      <c r="B428" s="41">
        <f t="shared" si="355"/>
        <v>4</v>
      </c>
      <c r="C428" s="39">
        <v>3478.67</v>
      </c>
      <c r="D428" s="39">
        <v>3484.45</v>
      </c>
      <c r="E428" s="39">
        <v>3485.91</v>
      </c>
      <c r="F428" s="39">
        <v>3488.44</v>
      </c>
      <c r="G428" s="39">
        <v>3442.21</v>
      </c>
      <c r="H428" s="39">
        <v>3495.09</v>
      </c>
      <c r="I428" s="39">
        <v>3436.88</v>
      </c>
      <c r="J428" s="39">
        <v>954</v>
      </c>
      <c r="K428" s="39">
        <v>1103</v>
      </c>
      <c r="L428" s="39">
        <v>3440.63</v>
      </c>
      <c r="M428" s="39">
        <v>3432.06</v>
      </c>
      <c r="N428" s="39">
        <v>3446.98</v>
      </c>
      <c r="O428" s="39">
        <v>3451.59</v>
      </c>
      <c r="P428" s="39">
        <v>3424.5</v>
      </c>
      <c r="Q428" s="39">
        <v>1336</v>
      </c>
      <c r="R428" s="39">
        <v>1314</v>
      </c>
      <c r="S428" s="70">
        <f t="shared" si="366"/>
        <v>3466.8464999999997</v>
      </c>
      <c r="T428" s="70" t="str">
        <f t="shared" si="314"/>
        <v>牛</v>
      </c>
      <c r="U428" s="70">
        <f t="shared" si="315"/>
        <v>3495.09</v>
      </c>
      <c r="V428" s="70">
        <f t="shared" si="316"/>
        <v>3424.5</v>
      </c>
      <c r="W428" s="40">
        <f t="shared" si="317"/>
        <v>2.0403650771358962E-2</v>
      </c>
      <c r="X428" s="70">
        <f t="shared" si="318"/>
        <v>954</v>
      </c>
      <c r="Y428" s="70">
        <f t="shared" si="319"/>
        <v>1314</v>
      </c>
      <c r="Z428" s="71">
        <f t="shared" si="320"/>
        <v>2.0292238125490532E-2</v>
      </c>
      <c r="AA428" s="71">
        <f t="shared" si="321"/>
        <v>-6.2073426808132337E-4</v>
      </c>
      <c r="AB428" s="71">
        <f t="shared" si="322"/>
        <v>-1.3860641056080258E-2</v>
      </c>
      <c r="AC428" s="71">
        <f t="shared" si="323"/>
        <v>6.5430097152787406E-3</v>
      </c>
      <c r="AD428" s="71">
        <f t="shared" si="324"/>
        <v>4.7090895997278564E-3</v>
      </c>
      <c r="AE428" s="71">
        <f t="shared" si="325"/>
        <v>-1.5694561171631198E-2</v>
      </c>
      <c r="AF428" s="71">
        <f t="shared" si="326"/>
        <v>-9.1515514563525243E-3</v>
      </c>
      <c r="AG428" s="71">
        <f t="shared" si="327"/>
        <v>-9.7722857244338726E-3</v>
      </c>
      <c r="AH428" s="71">
        <f t="shared" si="328"/>
        <v>1.6601757050176125E-3</v>
      </c>
      <c r="AI428" s="71">
        <f t="shared" si="329"/>
        <v>2.0790923811581851E-3</v>
      </c>
      <c r="AJ428" s="71">
        <f t="shared" si="330"/>
        <v>2.8046080524329075E-3</v>
      </c>
      <c r="AK428" s="71">
        <f t="shared" si="331"/>
        <v>-1.0536329859111182E-2</v>
      </c>
      <c r="AL428" s="71">
        <f t="shared" si="332"/>
        <v>1.6795043338332569E-2</v>
      </c>
      <c r="AM428" s="71">
        <f t="shared" si="333"/>
        <v>7.8795187849033735E-3</v>
      </c>
      <c r="AN428" s="71">
        <f t="shared" si="334"/>
        <v>-4.5911281614945706E-4</v>
      </c>
      <c r="AO428" s="40">
        <f t="shared" si="335"/>
        <v>0.71791788352516639</v>
      </c>
      <c r="AP428" s="40">
        <f t="shared" si="336"/>
        <v>0.75502490980930748</v>
      </c>
      <c r="AQ428" s="71">
        <f t="shared" si="337"/>
        <v>-2.4939301618124494E-3</v>
      </c>
      <c r="AR428" s="71">
        <f t="shared" si="365"/>
        <v>1.8438912189080753E-3</v>
      </c>
      <c r="AS428" s="71">
        <f t="shared" si="356"/>
        <v>-9.1515514563525243E-3</v>
      </c>
      <c r="AT428" s="28">
        <f t="shared" si="357"/>
        <v>9.1565023191890124E-2</v>
      </c>
      <c r="AU428" s="28">
        <f t="shared" si="358"/>
        <v>0.82982650424510507</v>
      </c>
      <c r="AV428" s="40">
        <f t="shared" si="359"/>
        <v>0.3184587051990363</v>
      </c>
      <c r="AW428" s="71">
        <f t="shared" si="360"/>
        <v>-9.1515514563525243E-3</v>
      </c>
      <c r="AX428" s="28">
        <f t="shared" si="361"/>
        <v>8.9956084431221078E-2</v>
      </c>
      <c r="AY428" s="71">
        <f t="shared" si="362"/>
        <v>1.5496238794935754E-3</v>
      </c>
      <c r="AZ428" s="71">
        <f t="shared" si="363"/>
        <v>6.5430097152787406E-3</v>
      </c>
      <c r="BA428" s="71">
        <f t="shared" si="339"/>
        <v>0.645400593471807</v>
      </c>
      <c r="BB428" s="71">
        <f t="shared" si="364"/>
        <v>-3.773578563006546E-3</v>
      </c>
      <c r="BC428" s="71">
        <f t="shared" si="340"/>
        <v>2.969213872996289E-3</v>
      </c>
      <c r="BD428" s="39">
        <f t="shared" si="354"/>
        <v>1</v>
      </c>
    </row>
    <row r="429" spans="1:57">
      <c r="A429" s="68">
        <v>43133</v>
      </c>
      <c r="B429" s="41">
        <f t="shared" si="355"/>
        <v>5</v>
      </c>
      <c r="C429" s="39">
        <v>3419.22</v>
      </c>
      <c r="D429" s="39">
        <v>3416.58</v>
      </c>
      <c r="E429" s="39">
        <v>3394</v>
      </c>
      <c r="F429" s="39">
        <v>3400.92</v>
      </c>
      <c r="G429" s="39">
        <v>3432.82</v>
      </c>
      <c r="H429" s="39">
        <v>3446.91</v>
      </c>
      <c r="I429" s="39">
        <v>3388.94</v>
      </c>
      <c r="J429" s="39">
        <v>1103</v>
      </c>
      <c r="K429" s="39">
        <v>937</v>
      </c>
      <c r="L429" s="39">
        <v>3433.07</v>
      </c>
      <c r="M429" s="39">
        <v>3425.19</v>
      </c>
      <c r="N429" s="39">
        <v>3462.08</v>
      </c>
      <c r="O429" s="39">
        <v>3463.16</v>
      </c>
      <c r="P429" s="39">
        <v>3422.21</v>
      </c>
      <c r="Q429" s="39">
        <v>1459</v>
      </c>
      <c r="R429" s="39">
        <v>1404</v>
      </c>
      <c r="S429" s="70">
        <f t="shared" si="366"/>
        <v>3469.91</v>
      </c>
      <c r="T429" s="70" t="str">
        <f t="shared" si="314"/>
        <v>熊</v>
      </c>
      <c r="U429" s="70">
        <f t="shared" si="315"/>
        <v>3463.16</v>
      </c>
      <c r="V429" s="70">
        <f t="shared" si="316"/>
        <v>3388.94</v>
      </c>
      <c r="W429" s="40">
        <f t="shared" si="317"/>
        <v>2.1664278936753947E-2</v>
      </c>
      <c r="X429" s="70">
        <f t="shared" si="318"/>
        <v>1459</v>
      </c>
      <c r="Y429" s="70">
        <f t="shared" si="319"/>
        <v>937</v>
      </c>
      <c r="Z429" s="71">
        <f t="shared" si="320"/>
        <v>2.1706705037991065E-2</v>
      </c>
      <c r="AA429" s="71">
        <f t="shared" si="321"/>
        <v>-8.0860304839839425E-3</v>
      </c>
      <c r="AB429" s="71">
        <f t="shared" si="322"/>
        <v>-3.1190255031033948E-4</v>
      </c>
      <c r="AC429" s="71">
        <f t="shared" si="323"/>
        <v>2.1352376386443658E-2</v>
      </c>
      <c r="AD429" s="71">
        <f t="shared" si="324"/>
        <v>1.2769012180264314E-2</v>
      </c>
      <c r="AE429" s="71">
        <f t="shared" si="325"/>
        <v>-8.8952667564895661E-3</v>
      </c>
      <c r="AF429" s="71">
        <f t="shared" si="326"/>
        <v>1.2457109629954036E-2</v>
      </c>
      <c r="AG429" s="71">
        <f t="shared" si="327"/>
        <v>4.3710791459701101E-3</v>
      </c>
      <c r="AH429" s="71">
        <f t="shared" si="328"/>
        <v>-7.72404146187344E-4</v>
      </c>
      <c r="AI429" s="71">
        <f t="shared" si="329"/>
        <v>-7.403288075082972E-3</v>
      </c>
      <c r="AJ429" s="71">
        <f t="shared" si="330"/>
        <v>-5.3664716321016282E-3</v>
      </c>
      <c r="AK429" s="71">
        <f t="shared" si="331"/>
        <v>3.969625938839481E-3</v>
      </c>
      <c r="AL429" s="71">
        <f t="shared" si="332"/>
        <v>1.6960989402662684E-2</v>
      </c>
      <c r="AM429" s="71">
        <f t="shared" si="333"/>
        <v>1.1894925859021329E-2</v>
      </c>
      <c r="AN429" s="71">
        <f t="shared" si="334"/>
        <v>7.2823770876149891E-5</v>
      </c>
      <c r="AO429" s="40">
        <f t="shared" si="335"/>
        <v>0.52233914093496381</v>
      </c>
      <c r="AP429" s="40">
        <f t="shared" si="336"/>
        <v>1.0012075211316227</v>
      </c>
      <c r="AQ429" s="71">
        <f t="shared" si="337"/>
        <v>-2.2979599687404117E-3</v>
      </c>
      <c r="AR429" s="71">
        <f t="shared" si="365"/>
        <v>8.4146599202383279E-3</v>
      </c>
      <c r="AS429" s="71">
        <f t="shared" si="356"/>
        <v>1.2457109629954036E-2</v>
      </c>
      <c r="AT429" s="28">
        <f t="shared" si="357"/>
        <v>0.75694324650681832</v>
      </c>
      <c r="AU429" s="28">
        <f t="shared" si="358"/>
        <v>0.97362637362637527</v>
      </c>
      <c r="AV429" s="40">
        <f t="shared" si="359"/>
        <v>0.9854486661277293</v>
      </c>
      <c r="AW429" s="71">
        <f t="shared" si="360"/>
        <v>1.2457109629954036E-2</v>
      </c>
      <c r="AX429" s="28">
        <f t="shared" si="361"/>
        <v>0.3908649959579607</v>
      </c>
      <c r="AY429" s="71">
        <f t="shared" si="362"/>
        <v>1.286489269532916E-2</v>
      </c>
      <c r="AZ429" s="71">
        <f t="shared" si="363"/>
        <v>1.1583023308711134E-2</v>
      </c>
      <c r="BA429" s="71">
        <f t="shared" si="339"/>
        <v>0.3184587051990363</v>
      </c>
      <c r="BB429" s="71">
        <f t="shared" si="364"/>
        <v>1.8438912189080753E-3</v>
      </c>
      <c r="BC429" s="71">
        <f t="shared" si="340"/>
        <v>-9.1515514563525243E-3</v>
      </c>
      <c r="BD429" s="39">
        <f t="shared" si="354"/>
        <v>0</v>
      </c>
    </row>
    <row r="430" spans="1:57">
      <c r="A430" s="68">
        <v>43136</v>
      </c>
      <c r="B430" s="41">
        <f t="shared" si="355"/>
        <v>1</v>
      </c>
      <c r="C430" s="39">
        <v>3411.67</v>
      </c>
      <c r="D430" s="39">
        <v>3423.5</v>
      </c>
      <c r="E430" s="39">
        <v>3432.72</v>
      </c>
      <c r="F430" s="39">
        <v>3445.64</v>
      </c>
      <c r="G430" s="39">
        <v>3455.9</v>
      </c>
      <c r="H430" s="39">
        <v>3459.99</v>
      </c>
      <c r="I430" s="39">
        <v>3406.6</v>
      </c>
      <c r="J430" s="39">
        <v>1121</v>
      </c>
      <c r="K430" s="39">
        <v>930</v>
      </c>
      <c r="L430" s="39">
        <v>3455.76</v>
      </c>
      <c r="M430" s="39">
        <v>3462.86</v>
      </c>
      <c r="N430" s="39">
        <v>3487.5</v>
      </c>
      <c r="O430" s="39">
        <v>3487.56</v>
      </c>
      <c r="P430" s="39">
        <v>3453.13</v>
      </c>
      <c r="Q430" s="39">
        <v>1459</v>
      </c>
      <c r="R430" s="39">
        <v>1304</v>
      </c>
      <c r="S430" s="70">
        <f t="shared" si="366"/>
        <v>3473.4265</v>
      </c>
      <c r="T430" s="70" t="str">
        <f t="shared" si="314"/>
        <v>熊</v>
      </c>
      <c r="U430" s="70">
        <f t="shared" si="315"/>
        <v>3487.56</v>
      </c>
      <c r="V430" s="70">
        <f t="shared" si="316"/>
        <v>3406.6</v>
      </c>
      <c r="W430" s="40">
        <f t="shared" si="317"/>
        <v>2.3487624856227213E-2</v>
      </c>
      <c r="X430" s="70">
        <f t="shared" si="318"/>
        <v>1459</v>
      </c>
      <c r="Y430" s="70">
        <f t="shared" si="319"/>
        <v>930</v>
      </c>
      <c r="Z430" s="71">
        <f t="shared" si="320"/>
        <v>2.373031389319601E-2</v>
      </c>
      <c r="AA430" s="71">
        <f t="shared" si="321"/>
        <v>-1.4667657032835513E-2</v>
      </c>
      <c r="AB430" s="71">
        <f t="shared" si="322"/>
        <v>-1.7204153083012338E-5</v>
      </c>
      <c r="AC430" s="71">
        <f t="shared" si="323"/>
        <v>2.3470420703144135E-2</v>
      </c>
      <c r="AD430" s="71">
        <f t="shared" si="324"/>
        <v>2.2000443816330931E-2</v>
      </c>
      <c r="AE430" s="71">
        <f t="shared" si="325"/>
        <v>-1.4871810398961634E-3</v>
      </c>
      <c r="AF430" s="71">
        <f t="shared" si="326"/>
        <v>2.1983239663248003E-2</v>
      </c>
      <c r="AG430" s="71">
        <f t="shared" si="327"/>
        <v>7.3155826304125348E-3</v>
      </c>
      <c r="AH430" s="71">
        <f t="shared" si="328"/>
        <v>3.461512094744473E-3</v>
      </c>
      <c r="AI430" s="71">
        <f t="shared" si="329"/>
        <v>6.1510423483811345E-3</v>
      </c>
      <c r="AJ430" s="71">
        <f t="shared" si="330"/>
        <v>9.9077562147343277E-3</v>
      </c>
      <c r="AK430" s="71">
        <f t="shared" si="331"/>
        <v>1.2881007853757506E-2</v>
      </c>
      <c r="AL430" s="71">
        <f t="shared" si="332"/>
        <v>1.5550972447706169E-2</v>
      </c>
      <c r="AM430" s="71">
        <f t="shared" si="333"/>
        <v>9.9212851797332961E-3</v>
      </c>
      <c r="AN430" s="71">
        <f t="shared" si="334"/>
        <v>-4.0511252005735885E-5</v>
      </c>
      <c r="AO430" s="40">
        <f t="shared" si="335"/>
        <v>9.496160329650076E-2</v>
      </c>
      <c r="AP430" s="40">
        <f t="shared" si="336"/>
        <v>1.0391459074733125</v>
      </c>
      <c r="AQ430" s="71">
        <f t="shared" si="337"/>
        <v>2.0524331419805144E-3</v>
      </c>
      <c r="AR430" s="71">
        <f t="shared" si="365"/>
        <v>9.1427430614962179E-3</v>
      </c>
      <c r="AS430" s="71">
        <f t="shared" si="356"/>
        <v>2.1983239663248003E-2</v>
      </c>
      <c r="AT430" s="28">
        <f t="shared" si="357"/>
        <v>0.92339389398764371</v>
      </c>
      <c r="AU430" s="28">
        <f t="shared" si="358"/>
        <v>0.99825733372059411</v>
      </c>
      <c r="AV430" s="40">
        <f t="shared" si="359"/>
        <v>0.99925889328063311</v>
      </c>
      <c r="AW430" s="71">
        <f t="shared" si="360"/>
        <v>2.1983239663248003E-2</v>
      </c>
      <c r="AX430" s="28">
        <f t="shared" si="361"/>
        <v>0.3920454545454517</v>
      </c>
      <c r="AY430" s="71">
        <f t="shared" si="362"/>
        <v>1.4368188893653794E-2</v>
      </c>
      <c r="AZ430" s="71">
        <f t="shared" si="363"/>
        <v>9.9040810266504634E-3</v>
      </c>
      <c r="BA430" s="71">
        <f t="shared" si="339"/>
        <v>0.9854486661277293</v>
      </c>
      <c r="BB430" s="71">
        <f t="shared" si="364"/>
        <v>8.4146599202383279E-3</v>
      </c>
      <c r="BC430" s="71">
        <f t="shared" si="340"/>
        <v>1.2457109629954036E-2</v>
      </c>
      <c r="BD430" s="39">
        <f t="shared" si="354"/>
        <v>0</v>
      </c>
    </row>
    <row r="431" spans="1:57">
      <c r="A431" s="68">
        <v>43137</v>
      </c>
      <c r="B431" s="41">
        <f t="shared" si="355"/>
        <v>2</v>
      </c>
      <c r="C431" s="39">
        <v>3418.01</v>
      </c>
      <c r="D431" s="39">
        <v>3433.23</v>
      </c>
      <c r="E431" s="39">
        <v>3419.99</v>
      </c>
      <c r="F431" s="39">
        <v>3439.35</v>
      </c>
      <c r="G431" s="39">
        <v>3412.55</v>
      </c>
      <c r="H431" s="39">
        <v>3440.12</v>
      </c>
      <c r="I431" s="39">
        <v>3408.71</v>
      </c>
      <c r="J431" s="39">
        <v>940</v>
      </c>
      <c r="K431" s="39">
        <v>1001</v>
      </c>
      <c r="L431" s="39">
        <v>3411.73</v>
      </c>
      <c r="M431" s="39">
        <v>3386.2</v>
      </c>
      <c r="N431" s="39">
        <v>3370.65</v>
      </c>
      <c r="O431" s="39">
        <v>3411.73</v>
      </c>
      <c r="P431" s="39">
        <v>3364.45</v>
      </c>
      <c r="Q431" s="39">
        <v>1300</v>
      </c>
      <c r="R431" s="39">
        <v>1456</v>
      </c>
      <c r="S431" s="70">
        <f t="shared" si="366"/>
        <v>3477.3275000000003</v>
      </c>
      <c r="T431" s="70" t="str">
        <f t="shared" ref="T431:T494" si="367">IF(AVERAGE(N430)&lt;S430,"熊",IF(AVERAGE(N430)&gt;S430,"牛",""))</f>
        <v>牛</v>
      </c>
      <c r="U431" s="70">
        <f t="shared" ref="U431:U494" si="368">MAX(H431,O431)</f>
        <v>3440.12</v>
      </c>
      <c r="V431" s="70">
        <f t="shared" ref="V431:V494" si="369">MIN(I431,P431)</f>
        <v>3364.45</v>
      </c>
      <c r="W431" s="40">
        <f t="shared" ref="W431:W494" si="370">LN(U431/V431)</f>
        <v>2.2241852011195336E-2</v>
      </c>
      <c r="X431" s="70">
        <f t="shared" ref="X431:X494" si="371">IF(U431=H431,J431,Q431)</f>
        <v>940</v>
      </c>
      <c r="Y431" s="70">
        <f t="shared" ref="Y431:Y494" si="372">IF(V431=I431,K431,R431)</f>
        <v>1456</v>
      </c>
      <c r="Z431" s="71">
        <f t="shared" ref="Z431:Z494" si="373">(U431-V431)/(C431)</f>
        <v>2.2138612818569891E-2</v>
      </c>
      <c r="AA431" s="71">
        <f t="shared" ref="AA431:AA494" si="374">LN(C431/N430)</f>
        <v>-2.0126636770828075E-2</v>
      </c>
      <c r="AB431" s="71">
        <f t="shared" ref="AB431:AB494" si="375">LN(N431/U431)</f>
        <v>-2.0400750393900245E-2</v>
      </c>
      <c r="AC431" s="71">
        <f t="shared" ref="AC431:AC494" si="376">LN(N431/V431)</f>
        <v>1.8411016172949926E-3</v>
      </c>
      <c r="AD431" s="71">
        <f t="shared" ref="AD431:AD494" si="377">LN(U431/C431)</f>
        <v>6.4478441211584343E-3</v>
      </c>
      <c r="AE431" s="71">
        <f t="shared" ref="AE431:AE494" si="378">LN(V431/C431)</f>
        <v>-1.5794007890036973E-2</v>
      </c>
      <c r="AF431" s="71">
        <f t="shared" ref="AF431:AF494" si="379">LN(N431/C431)</f>
        <v>-1.3952906272741896E-2</v>
      </c>
      <c r="AG431" s="71">
        <f t="shared" ref="AG431:AG494" si="380">LN(N431/N430)</f>
        <v>-3.4079543043569929E-2</v>
      </c>
      <c r="AH431" s="71">
        <f t="shared" ref="AH431:AH494" si="381">LN(D431/C431)</f>
        <v>4.4429986505193069E-3</v>
      </c>
      <c r="AI431" s="71">
        <f t="shared" ref="AI431:AI494" si="382">LN(E431/C431)</f>
        <v>5.7911671697476045E-4</v>
      </c>
      <c r="AJ431" s="71">
        <f t="shared" ref="AJ431:AJ494" si="383">LN(F431/C431)</f>
        <v>6.223989666319517E-3</v>
      </c>
      <c r="AK431" s="71">
        <f t="shared" ref="AK431:AK494" si="384">+LN(G431/C431)</f>
        <v>-1.5986979582654529E-3</v>
      </c>
      <c r="AL431" s="71">
        <f t="shared" ref="AL431:AL494" si="385">LN(H431/I431)</f>
        <v>9.1724338957869713E-3</v>
      </c>
      <c r="AM431" s="71">
        <f t="shared" ref="AM431:AM494" si="386">LN(O431/P431)</f>
        <v>1.3954991538051681E-2</v>
      </c>
      <c r="AN431" s="71">
        <f t="shared" ref="AN431:AN494" si="387">LN(L431/G431)</f>
        <v>-2.4031839371969736E-4</v>
      </c>
      <c r="AO431" s="40">
        <f t="shared" ref="AO431:AO494" si="388">(C431-I431)/(H431-I431)</f>
        <v>0.29608404966571872</v>
      </c>
      <c r="AP431" s="40">
        <f t="shared" ref="AP431:AP494" si="389">(N430-I431)/(H431-I431)</f>
        <v>2.508436803565754</v>
      </c>
      <c r="AQ431" s="71">
        <f t="shared" ref="AQ431:AQ494" si="390">LN(M431/L431)</f>
        <v>-7.5111453126765161E-3</v>
      </c>
      <c r="AR431" s="71">
        <f t="shared" si="365"/>
        <v>-1.2113889920756689E-2</v>
      </c>
      <c r="AS431" s="71">
        <f t="shared" si="356"/>
        <v>-1.3952906272741896E-2</v>
      </c>
      <c r="AT431" s="28">
        <f t="shared" si="357"/>
        <v>0.12225405921681513</v>
      </c>
      <c r="AU431" s="28">
        <f t="shared" si="358"/>
        <v>0.13113367174281401</v>
      </c>
      <c r="AV431" s="40">
        <f t="shared" si="359"/>
        <v>8.1934716532314877E-2</v>
      </c>
      <c r="AW431" s="71">
        <f t="shared" si="360"/>
        <v>-1.3952906272741896E-2</v>
      </c>
      <c r="AX431" s="28">
        <f t="shared" si="361"/>
        <v>-0.54288357341086146</v>
      </c>
      <c r="AY431" s="71">
        <f t="shared" si="362"/>
        <v>1.1258918163631357E-3</v>
      </c>
      <c r="AZ431" s="71">
        <f t="shared" si="363"/>
        <v>1.8411016172949926E-3</v>
      </c>
      <c r="BA431" s="71">
        <f t="shared" ref="BA431:BA494" si="391">AV430</f>
        <v>0.99925889328063311</v>
      </c>
      <c r="BB431" s="71">
        <f t="shared" si="364"/>
        <v>9.1427430614962179E-3</v>
      </c>
      <c r="BC431" s="71">
        <f t="shared" ref="BC431:BC467" si="392">AS430</f>
        <v>2.1983239663248003E-2</v>
      </c>
      <c r="BD431" s="39">
        <f t="shared" si="354"/>
        <v>0</v>
      </c>
    </row>
    <row r="432" spans="1:57">
      <c r="A432" s="68">
        <v>43138</v>
      </c>
      <c r="B432" s="41">
        <f t="shared" si="355"/>
        <v>3</v>
      </c>
      <c r="C432" s="39">
        <v>3412.74</v>
      </c>
      <c r="D432" s="39">
        <v>3411.57</v>
      </c>
      <c r="E432" s="39">
        <v>3405.27</v>
      </c>
      <c r="F432" s="39">
        <v>3398.57</v>
      </c>
      <c r="G432" s="39">
        <v>3343.44</v>
      </c>
      <c r="H432" s="39">
        <v>3425.18</v>
      </c>
      <c r="I432" s="39">
        <v>3315.68</v>
      </c>
      <c r="J432" s="39">
        <v>1015</v>
      </c>
      <c r="K432" s="39">
        <v>1123</v>
      </c>
      <c r="L432" s="39">
        <v>3344.01</v>
      </c>
      <c r="M432" s="39">
        <v>3352.55</v>
      </c>
      <c r="N432" s="39">
        <v>3309.26</v>
      </c>
      <c r="O432" s="39">
        <v>3356.51</v>
      </c>
      <c r="P432" s="39">
        <v>3304.01</v>
      </c>
      <c r="Q432" s="39">
        <v>1313</v>
      </c>
      <c r="R432" s="39">
        <v>1424</v>
      </c>
      <c r="S432" s="70">
        <f t="shared" si="366"/>
        <v>3475.165</v>
      </c>
      <c r="T432" s="70" t="str">
        <f t="shared" si="367"/>
        <v>熊</v>
      </c>
      <c r="U432" s="70">
        <f t="shared" si="368"/>
        <v>3425.18</v>
      </c>
      <c r="V432" s="70">
        <f t="shared" si="369"/>
        <v>3304.01</v>
      </c>
      <c r="W432" s="40">
        <f t="shared" si="370"/>
        <v>3.60171427892279E-2</v>
      </c>
      <c r="X432" s="70">
        <f t="shared" si="371"/>
        <v>1015</v>
      </c>
      <c r="Y432" s="70">
        <f t="shared" si="372"/>
        <v>1424</v>
      </c>
      <c r="Z432" s="71">
        <f t="shared" si="373"/>
        <v>3.5505195239016046E-2</v>
      </c>
      <c r="AA432" s="71">
        <f t="shared" si="374"/>
        <v>1.2409883604478412E-2</v>
      </c>
      <c r="AB432" s="71">
        <f t="shared" si="375"/>
        <v>-3.4429425637842903E-2</v>
      </c>
      <c r="AC432" s="71">
        <f t="shared" si="376"/>
        <v>1.5877171513849412E-3</v>
      </c>
      <c r="AD432" s="71">
        <f t="shared" si="377"/>
        <v>3.6385373693693956E-3</v>
      </c>
      <c r="AE432" s="71">
        <f t="shared" si="378"/>
        <v>-3.2378605419858417E-2</v>
      </c>
      <c r="AF432" s="71">
        <f t="shared" si="379"/>
        <v>-3.0790888268473416E-2</v>
      </c>
      <c r="AG432" s="71">
        <f t="shared" si="380"/>
        <v>-1.8381004663995053E-2</v>
      </c>
      <c r="AH432" s="71">
        <f t="shared" si="381"/>
        <v>-3.4289181220171214E-4</v>
      </c>
      <c r="AI432" s="71">
        <f t="shared" si="382"/>
        <v>-2.1912560964262103E-3</v>
      </c>
      <c r="AJ432" s="71">
        <f t="shared" si="383"/>
        <v>-4.1607327936103002E-3</v>
      </c>
      <c r="AK432" s="71">
        <f t="shared" si="384"/>
        <v>-2.0515270624450268E-2</v>
      </c>
      <c r="AL432" s="71">
        <f t="shared" si="385"/>
        <v>3.2491294270721574E-2</v>
      </c>
      <c r="AM432" s="71">
        <f t="shared" si="386"/>
        <v>1.5764861397604454E-2</v>
      </c>
      <c r="AN432" s="71">
        <f t="shared" si="387"/>
        <v>1.7046856466370895E-4</v>
      </c>
      <c r="AO432" s="40">
        <f t="shared" si="388"/>
        <v>0.8863926940639264</v>
      </c>
      <c r="AP432" s="40">
        <f t="shared" si="389"/>
        <v>0.5020091324200936</v>
      </c>
      <c r="AQ432" s="71">
        <f t="shared" si="390"/>
        <v>2.5505646569766879E-3</v>
      </c>
      <c r="AR432" s="71">
        <f t="shared" si="365"/>
        <v>-1.0446086208686952E-2</v>
      </c>
      <c r="AS432" s="71">
        <f t="shared" si="356"/>
        <v>-3.0790888268473416E-2</v>
      </c>
      <c r="AT432" s="28">
        <f t="shared" si="357"/>
        <v>0.25351598173516182</v>
      </c>
      <c r="AU432" s="28">
        <f t="shared" si="358"/>
        <v>0.1</v>
      </c>
      <c r="AV432" s="40">
        <f t="shared" si="359"/>
        <v>4.3327556325823358E-2</v>
      </c>
      <c r="AW432" s="71">
        <f t="shared" si="360"/>
        <v>-3.0790888268473416E-2</v>
      </c>
      <c r="AX432" s="28">
        <f t="shared" si="361"/>
        <v>-0.28678715853759273</v>
      </c>
      <c r="AY432" s="71">
        <f t="shared" si="362"/>
        <v>8.337486276901708E-3</v>
      </c>
      <c r="AZ432" s="71">
        <f t="shared" si="363"/>
        <v>1.5877171513849412E-3</v>
      </c>
      <c r="BA432" s="71">
        <f t="shared" si="391"/>
        <v>8.1934716532314877E-2</v>
      </c>
      <c r="BB432" s="71">
        <f t="shared" si="364"/>
        <v>-1.2113889920756689E-2</v>
      </c>
      <c r="BC432" s="71">
        <f t="shared" si="392"/>
        <v>-1.3952906272741896E-2</v>
      </c>
      <c r="BD432" s="39">
        <f t="shared" si="354"/>
        <v>1</v>
      </c>
      <c r="BE432" t="s">
        <v>667</v>
      </c>
    </row>
    <row r="433" spans="1:57">
      <c r="A433" s="68">
        <v>43139</v>
      </c>
      <c r="B433" s="41">
        <f t="shared" si="355"/>
        <v>4</v>
      </c>
      <c r="C433" s="39">
        <v>3281.05</v>
      </c>
      <c r="D433" s="39">
        <v>3283.41</v>
      </c>
      <c r="E433" s="39">
        <v>3273.5</v>
      </c>
      <c r="F433" s="39">
        <v>3275.49</v>
      </c>
      <c r="G433" s="39">
        <v>3259.7</v>
      </c>
      <c r="H433" s="39">
        <v>3307.03</v>
      </c>
      <c r="I433" s="39">
        <v>3259.7</v>
      </c>
      <c r="J433" s="39">
        <v>1008</v>
      </c>
      <c r="K433" s="39">
        <v>1129</v>
      </c>
      <c r="L433" s="39">
        <v>3258.71</v>
      </c>
      <c r="M433" s="39">
        <v>3253.87</v>
      </c>
      <c r="N433" s="39">
        <v>3262.05</v>
      </c>
      <c r="O433" s="39">
        <v>3266.19</v>
      </c>
      <c r="P433" s="39">
        <v>3225.71</v>
      </c>
      <c r="Q433" s="39">
        <v>1447</v>
      </c>
      <c r="R433" s="39">
        <v>1413</v>
      </c>
      <c r="S433" s="70">
        <f t="shared" si="366"/>
        <v>3469.5364999999997</v>
      </c>
      <c r="T433" s="70" t="str">
        <f t="shared" si="367"/>
        <v>熊</v>
      </c>
      <c r="U433" s="70">
        <f t="shared" si="368"/>
        <v>3307.03</v>
      </c>
      <c r="V433" s="70">
        <f t="shared" si="369"/>
        <v>3225.71</v>
      </c>
      <c r="W433" s="40">
        <f t="shared" si="370"/>
        <v>2.489742456873997E-2</v>
      </c>
      <c r="X433" s="70">
        <f t="shared" si="371"/>
        <v>1008</v>
      </c>
      <c r="Y433" s="70">
        <f t="shared" si="372"/>
        <v>1413</v>
      </c>
      <c r="Z433" s="71">
        <f t="shared" si="373"/>
        <v>2.4784748784687876E-2</v>
      </c>
      <c r="AA433" s="71">
        <f t="shared" si="374"/>
        <v>-8.5611063207464057E-3</v>
      </c>
      <c r="AB433" s="71">
        <f t="shared" si="375"/>
        <v>-1.3694673523702031E-2</v>
      </c>
      <c r="AC433" s="71">
        <f t="shared" si="376"/>
        <v>1.1202751045037988E-2</v>
      </c>
      <c r="AD433" s="71">
        <f t="shared" si="377"/>
        <v>7.8870125054984301E-3</v>
      </c>
      <c r="AE433" s="71">
        <f t="shared" si="378"/>
        <v>-1.7010412063241474E-2</v>
      </c>
      <c r="AF433" s="71">
        <f t="shared" si="379"/>
        <v>-5.8076610182035259E-3</v>
      </c>
      <c r="AG433" s="71">
        <f t="shared" si="380"/>
        <v>-1.4368767338949881E-2</v>
      </c>
      <c r="AH433" s="71">
        <f t="shared" si="381"/>
        <v>7.1902337790929257E-4</v>
      </c>
      <c r="AI433" s="71">
        <f t="shared" si="382"/>
        <v>-2.3037442201635856E-3</v>
      </c>
      <c r="AJ433" s="71">
        <f t="shared" si="383"/>
        <v>-1.6960169030514427E-3</v>
      </c>
      <c r="AK433" s="71">
        <f t="shared" si="384"/>
        <v>-6.5283265149514583E-3</v>
      </c>
      <c r="AL433" s="71">
        <f t="shared" si="385"/>
        <v>1.4415339020449964E-2</v>
      </c>
      <c r="AM433" s="71">
        <f t="shared" si="386"/>
        <v>1.2471086938017637E-2</v>
      </c>
      <c r="AN433" s="71">
        <f t="shared" si="387"/>
        <v>-3.0375505916677956E-4</v>
      </c>
      <c r="AO433" s="40">
        <f t="shared" si="388"/>
        <v>0.45108810479611644</v>
      </c>
      <c r="AP433" s="40">
        <f t="shared" si="389"/>
        <v>1.0471159940840904</v>
      </c>
      <c r="AQ433" s="71">
        <f t="shared" si="390"/>
        <v>-1.4863543760119998E-3</v>
      </c>
      <c r="AR433" s="71">
        <f t="shared" si="365"/>
        <v>1.0244205559148498E-3</v>
      </c>
      <c r="AS433" s="71">
        <f t="shared" si="356"/>
        <v>-5.8076610182035259E-3</v>
      </c>
      <c r="AT433" s="28">
        <f t="shared" si="357"/>
        <v>0</v>
      </c>
      <c r="AU433" s="28">
        <f t="shared" si="358"/>
        <v>0.89772727272727593</v>
      </c>
      <c r="AV433" s="40">
        <f t="shared" si="359"/>
        <v>0.44687653713723652</v>
      </c>
      <c r="AW433" s="71">
        <f t="shared" si="360"/>
        <v>-5.8076610182035259E-3</v>
      </c>
      <c r="AX433" s="28">
        <f t="shared" si="361"/>
        <v>4.1072306935564913E-2</v>
      </c>
      <c r="AY433" s="71">
        <f t="shared" si="362"/>
        <v>0</v>
      </c>
      <c r="AZ433" s="71">
        <f t="shared" si="363"/>
        <v>1.1202751045037988E-2</v>
      </c>
      <c r="BA433" s="71">
        <f t="shared" si="391"/>
        <v>4.3327556325823358E-2</v>
      </c>
      <c r="BB433" s="71">
        <f t="shared" si="364"/>
        <v>-1.0446086208686952E-2</v>
      </c>
      <c r="BC433" s="71">
        <f t="shared" si="392"/>
        <v>-3.0790888268473416E-2</v>
      </c>
      <c r="BD433" s="39">
        <f t="shared" si="354"/>
        <v>1</v>
      </c>
    </row>
    <row r="434" spans="1:57">
      <c r="A434" s="68">
        <v>43140</v>
      </c>
      <c r="B434" s="41">
        <f t="shared" si="355"/>
        <v>5</v>
      </c>
      <c r="C434" s="39">
        <v>3172.85</v>
      </c>
      <c r="D434" s="39">
        <v>3179.67</v>
      </c>
      <c r="E434" s="39">
        <v>3153.48</v>
      </c>
      <c r="F434" s="39">
        <v>3172.97</v>
      </c>
      <c r="G434" s="39">
        <v>3127.92</v>
      </c>
      <c r="H434" s="39">
        <v>3179.67</v>
      </c>
      <c r="I434" s="39">
        <v>3071.77</v>
      </c>
      <c r="J434" s="39">
        <v>931</v>
      </c>
      <c r="K434" s="39">
        <v>1050</v>
      </c>
      <c r="L434" s="39">
        <v>3128.3</v>
      </c>
      <c r="M434" s="39">
        <v>3124.79</v>
      </c>
      <c r="N434" s="39">
        <v>3129.85</v>
      </c>
      <c r="O434" s="39">
        <v>3130.95</v>
      </c>
      <c r="P434" s="39">
        <v>3062.74</v>
      </c>
      <c r="Q434" s="39">
        <v>1459</v>
      </c>
      <c r="R434" s="39">
        <v>1407</v>
      </c>
      <c r="S434" s="70">
        <f t="shared" si="366"/>
        <v>3461.3715000000002</v>
      </c>
      <c r="T434" s="70" t="str">
        <f t="shared" si="367"/>
        <v>熊</v>
      </c>
      <c r="U434" s="70">
        <f t="shared" si="368"/>
        <v>3179.67</v>
      </c>
      <c r="V434" s="70">
        <f t="shared" si="369"/>
        <v>3062.74</v>
      </c>
      <c r="W434" s="40">
        <f t="shared" si="370"/>
        <v>3.7467477675104964E-2</v>
      </c>
      <c r="X434" s="70">
        <f t="shared" si="371"/>
        <v>931</v>
      </c>
      <c r="Y434" s="70">
        <f t="shared" si="372"/>
        <v>1407</v>
      </c>
      <c r="Z434" s="71">
        <f t="shared" si="373"/>
        <v>3.6853302236160013E-2</v>
      </c>
      <c r="AA434" s="71">
        <f t="shared" si="374"/>
        <v>-2.7725594490661448E-2</v>
      </c>
      <c r="AB434" s="71">
        <f t="shared" si="375"/>
        <v>-1.5792337741309864E-2</v>
      </c>
      <c r="AC434" s="71">
        <f t="shared" si="376"/>
        <v>2.1675139933795103E-2</v>
      </c>
      <c r="AD434" s="71">
        <f t="shared" si="377"/>
        <v>2.1471802120211743E-3</v>
      </c>
      <c r="AE434" s="71">
        <f t="shared" si="378"/>
        <v>-3.532029746308369E-2</v>
      </c>
      <c r="AF434" s="71">
        <f t="shared" si="379"/>
        <v>-1.3645157529288705E-2</v>
      </c>
      <c r="AG434" s="71">
        <f t="shared" si="380"/>
        <v>-4.1370752019950212E-2</v>
      </c>
      <c r="AH434" s="71">
        <f t="shared" si="381"/>
        <v>2.1471802120211743E-3</v>
      </c>
      <c r="AI434" s="71">
        <f t="shared" si="382"/>
        <v>-6.1236326683557227E-3</v>
      </c>
      <c r="AJ434" s="71">
        <f t="shared" si="383"/>
        <v>3.782017139285145E-5</v>
      </c>
      <c r="AK434" s="71">
        <f t="shared" si="384"/>
        <v>-1.4261990701870734E-2</v>
      </c>
      <c r="AL434" s="71">
        <f t="shared" si="385"/>
        <v>3.4523475131452569E-2</v>
      </c>
      <c r="AM434" s="71">
        <f t="shared" si="386"/>
        <v>2.2026532730663937E-2</v>
      </c>
      <c r="AN434" s="71">
        <f t="shared" si="387"/>
        <v>1.2147910414517955E-4</v>
      </c>
      <c r="AO434" s="40">
        <f t="shared" si="388"/>
        <v>0.93679332715477148</v>
      </c>
      <c r="AP434" s="40">
        <f t="shared" si="389"/>
        <v>1.7634847080630216</v>
      </c>
      <c r="AQ434" s="71">
        <f t="shared" si="390"/>
        <v>-1.1226450822385352E-3</v>
      </c>
      <c r="AR434" s="71">
        <f t="shared" si="365"/>
        <v>4.953540684369121E-4</v>
      </c>
      <c r="AS434" s="71">
        <f t="shared" si="356"/>
        <v>-1.3645157529288705E-2</v>
      </c>
      <c r="AT434" s="28">
        <f t="shared" si="357"/>
        <v>0.52038924930491237</v>
      </c>
      <c r="AU434" s="28">
        <f t="shared" si="358"/>
        <v>0.98387333235596086</v>
      </c>
      <c r="AV434" s="40">
        <f t="shared" si="359"/>
        <v>0.57393312238091132</v>
      </c>
      <c r="AW434" s="71">
        <f t="shared" si="360"/>
        <v>-1.3645157529288705E-2</v>
      </c>
      <c r="AX434" s="28">
        <f t="shared" si="361"/>
        <v>1.3255794064822742E-2</v>
      </c>
      <c r="AY434" s="71">
        <f t="shared" si="362"/>
        <v>1.8114304217560589E-2</v>
      </c>
      <c r="AZ434" s="71">
        <f t="shared" si="363"/>
        <v>2.1675139933795103E-2</v>
      </c>
      <c r="BA434" s="71">
        <f t="shared" si="391"/>
        <v>0.44687653713723652</v>
      </c>
      <c r="BB434" s="71">
        <f t="shared" si="364"/>
        <v>1.0244205559148498E-3</v>
      </c>
      <c r="BC434" s="71">
        <f t="shared" si="392"/>
        <v>-5.8076610182035259E-3</v>
      </c>
      <c r="BD434" s="39">
        <f t="shared" si="354"/>
        <v>0</v>
      </c>
    </row>
    <row r="435" spans="1:57">
      <c r="A435" s="68">
        <v>43143</v>
      </c>
      <c r="B435" s="41">
        <f t="shared" si="355"/>
        <v>1</v>
      </c>
      <c r="C435" s="39">
        <v>3128.37</v>
      </c>
      <c r="D435" s="39">
        <v>3132.25</v>
      </c>
      <c r="E435" s="39">
        <v>3115.77</v>
      </c>
      <c r="F435" s="39">
        <v>3138.95</v>
      </c>
      <c r="G435" s="39">
        <v>3155.02</v>
      </c>
      <c r="H435" s="39">
        <v>3156.28</v>
      </c>
      <c r="I435" s="39">
        <v>3113.61</v>
      </c>
      <c r="J435" s="39">
        <v>1129</v>
      </c>
      <c r="K435" s="39">
        <v>936</v>
      </c>
      <c r="L435" s="39">
        <v>3156.02</v>
      </c>
      <c r="M435" s="39">
        <v>3148.27</v>
      </c>
      <c r="N435" s="39">
        <v>3154.13</v>
      </c>
      <c r="O435" s="39">
        <v>3168.13</v>
      </c>
      <c r="P435" s="39">
        <v>3141.23</v>
      </c>
      <c r="Q435" s="39">
        <v>1435</v>
      </c>
      <c r="R435" s="39">
        <v>1320</v>
      </c>
      <c r="S435" s="70">
        <f t="shared" si="366"/>
        <v>3446.4170000000013</v>
      </c>
      <c r="T435" s="70" t="str">
        <f t="shared" si="367"/>
        <v>熊</v>
      </c>
      <c r="U435" s="70">
        <f t="shared" si="368"/>
        <v>3168.13</v>
      </c>
      <c r="V435" s="70">
        <f t="shared" si="369"/>
        <v>3113.61</v>
      </c>
      <c r="W435" s="40">
        <f t="shared" si="370"/>
        <v>1.7358683743055041E-2</v>
      </c>
      <c r="X435" s="70">
        <f t="shared" si="371"/>
        <v>1435</v>
      </c>
      <c r="Y435" s="70">
        <f t="shared" si="372"/>
        <v>936</v>
      </c>
      <c r="Z435" s="71">
        <f t="shared" si="373"/>
        <v>1.7427606069614524E-2</v>
      </c>
      <c r="AA435" s="71">
        <f t="shared" si="374"/>
        <v>-4.7297794823153986E-4</v>
      </c>
      <c r="AB435" s="71">
        <f t="shared" si="375"/>
        <v>-4.4288032707736251E-3</v>
      </c>
      <c r="AC435" s="71">
        <f t="shared" si="376"/>
        <v>1.2929880472281618E-2</v>
      </c>
      <c r="AD435" s="71">
        <f t="shared" si="377"/>
        <v>1.2629406331000138E-2</v>
      </c>
      <c r="AE435" s="71">
        <f t="shared" si="378"/>
        <v>-4.7292774120549523E-3</v>
      </c>
      <c r="AF435" s="71">
        <f t="shared" si="379"/>
        <v>8.2006030602266178E-3</v>
      </c>
      <c r="AG435" s="71">
        <f t="shared" si="380"/>
        <v>7.7276251119951494E-3</v>
      </c>
      <c r="AH435" s="71">
        <f t="shared" si="381"/>
        <v>1.2394940107376109E-3</v>
      </c>
      <c r="AI435" s="71">
        <f t="shared" si="382"/>
        <v>-4.0357894287993221E-3</v>
      </c>
      <c r="AJ435" s="71">
        <f t="shared" si="383"/>
        <v>3.3762469604726873E-3</v>
      </c>
      <c r="AK435" s="71">
        <f t="shared" si="384"/>
        <v>8.4827329845122198E-3</v>
      </c>
      <c r="AL435" s="71">
        <f t="shared" si="385"/>
        <v>1.3611294226123704E-2</v>
      </c>
      <c r="AM435" s="71">
        <f t="shared" si="386"/>
        <v>8.5270655005523829E-3</v>
      </c>
      <c r="AN435" s="71">
        <f t="shared" si="387"/>
        <v>3.1690498186325716E-4</v>
      </c>
      <c r="AO435" s="40">
        <f t="shared" si="388"/>
        <v>0.34591047574407635</v>
      </c>
      <c r="AP435" s="40">
        <f t="shared" si="389"/>
        <v>0.38059526599483839</v>
      </c>
      <c r="AQ435" s="71">
        <f t="shared" si="390"/>
        <v>-2.4586444798759492E-3</v>
      </c>
      <c r="AR435" s="71">
        <f t="shared" si="365"/>
        <v>-5.9903490614890962E-4</v>
      </c>
      <c r="AS435" s="71">
        <f t="shared" si="356"/>
        <v>8.2006030602266178E-3</v>
      </c>
      <c r="AT435" s="28">
        <f t="shared" si="357"/>
        <v>0.97047105694867086</v>
      </c>
      <c r="AU435" s="28">
        <f t="shared" si="358"/>
        <v>0.47955390334572667</v>
      </c>
      <c r="AV435" s="40">
        <f t="shared" si="359"/>
        <v>0.74321349963316208</v>
      </c>
      <c r="AW435" s="71">
        <f t="shared" si="360"/>
        <v>8.2006030602266178E-3</v>
      </c>
      <c r="AX435" s="28">
        <f t="shared" si="361"/>
        <v>-3.4666177549520789E-2</v>
      </c>
      <c r="AY435" s="71">
        <f t="shared" si="362"/>
        <v>1.3212010396567215E-2</v>
      </c>
      <c r="AZ435" s="71">
        <f t="shared" si="363"/>
        <v>4.0982622297786042E-3</v>
      </c>
      <c r="BA435" s="71">
        <f t="shared" si="391"/>
        <v>0.57393312238091132</v>
      </c>
      <c r="BB435" s="71">
        <f t="shared" si="364"/>
        <v>4.953540684369121E-4</v>
      </c>
      <c r="BC435" s="71">
        <f t="shared" si="392"/>
        <v>-1.3645157529288705E-2</v>
      </c>
      <c r="BD435" s="39">
        <f t="shared" si="354"/>
        <v>0</v>
      </c>
    </row>
    <row r="436" spans="1:57">
      <c r="A436" s="68">
        <v>43144</v>
      </c>
      <c r="B436" s="41">
        <f t="shared" si="355"/>
        <v>2</v>
      </c>
      <c r="C436" s="39">
        <v>3176.11</v>
      </c>
      <c r="D436" s="39">
        <v>3181.22</v>
      </c>
      <c r="E436" s="39">
        <v>3191.04</v>
      </c>
      <c r="F436" s="39">
        <v>3191.18</v>
      </c>
      <c r="G436" s="39">
        <v>3210.96</v>
      </c>
      <c r="H436" s="39">
        <v>3219.22</v>
      </c>
      <c r="I436" s="39">
        <v>3176.11</v>
      </c>
      <c r="J436" s="39">
        <v>1047</v>
      </c>
      <c r="K436" s="39">
        <v>930</v>
      </c>
      <c r="L436" s="39">
        <v>3211.83</v>
      </c>
      <c r="M436" s="39">
        <v>3201.97</v>
      </c>
      <c r="N436" s="39">
        <v>3184.96</v>
      </c>
      <c r="O436" s="39">
        <v>3211.83</v>
      </c>
      <c r="P436" s="39">
        <v>3179.07</v>
      </c>
      <c r="Q436" s="39">
        <v>1300</v>
      </c>
      <c r="R436" s="39">
        <v>1420</v>
      </c>
      <c r="S436" s="70">
        <f t="shared" si="366"/>
        <v>3433.5990000000006</v>
      </c>
      <c r="T436" s="70" t="str">
        <f t="shared" si="367"/>
        <v>熊</v>
      </c>
      <c r="U436" s="70">
        <f t="shared" si="368"/>
        <v>3219.22</v>
      </c>
      <c r="V436" s="70">
        <f t="shared" si="369"/>
        <v>3176.11</v>
      </c>
      <c r="W436" s="40">
        <f t="shared" si="370"/>
        <v>1.3481916641762296E-2</v>
      </c>
      <c r="X436" s="70">
        <f t="shared" si="371"/>
        <v>1047</v>
      </c>
      <c r="Y436" s="70">
        <f t="shared" si="372"/>
        <v>930</v>
      </c>
      <c r="Z436" s="71">
        <f t="shared" si="373"/>
        <v>1.3573207477070904E-2</v>
      </c>
      <c r="AA436" s="71">
        <f t="shared" si="374"/>
        <v>6.944472352810995E-3</v>
      </c>
      <c r="AB436" s="71">
        <f t="shared" si="375"/>
        <v>-1.0699364112025751E-2</v>
      </c>
      <c r="AC436" s="71">
        <f t="shared" si="376"/>
        <v>2.7825525297365469E-3</v>
      </c>
      <c r="AD436" s="71">
        <f t="shared" si="377"/>
        <v>1.3481916641762296E-2</v>
      </c>
      <c r="AE436" s="71">
        <f t="shared" si="378"/>
        <v>0</v>
      </c>
      <c r="AF436" s="71">
        <f t="shared" si="379"/>
        <v>2.7825525297365469E-3</v>
      </c>
      <c r="AG436" s="71">
        <f t="shared" si="380"/>
        <v>9.7270248825475306E-3</v>
      </c>
      <c r="AH436" s="71">
        <f t="shared" si="381"/>
        <v>1.6075934710026551E-3</v>
      </c>
      <c r="AI436" s="71">
        <f t="shared" si="382"/>
        <v>4.689704927121484E-3</v>
      </c>
      <c r="AJ436" s="71">
        <f t="shared" si="383"/>
        <v>4.7335768086995637E-3</v>
      </c>
      <c r="AK436" s="71">
        <f t="shared" si="384"/>
        <v>1.0912780305511292E-2</v>
      </c>
      <c r="AL436" s="71">
        <f t="shared" si="385"/>
        <v>1.3481916641762296E-2</v>
      </c>
      <c r="AM436" s="71">
        <f t="shared" si="386"/>
        <v>1.0252166969099545E-2</v>
      </c>
      <c r="AN436" s="71">
        <f t="shared" si="387"/>
        <v>2.7091030699152987E-4</v>
      </c>
      <c r="AO436" s="40">
        <f t="shared" si="388"/>
        <v>0</v>
      </c>
      <c r="AP436" s="40">
        <f t="shared" si="389"/>
        <v>-0.50985850150777512</v>
      </c>
      <c r="AQ436" s="71">
        <f t="shared" si="390"/>
        <v>-3.0746227719805801E-3</v>
      </c>
      <c r="AR436" s="71">
        <f t="shared" si="365"/>
        <v>-8.4011380827662685E-3</v>
      </c>
      <c r="AS436" s="71">
        <f t="shared" si="356"/>
        <v>2.7825525297365469E-3</v>
      </c>
      <c r="AT436" s="28">
        <f t="shared" si="357"/>
        <v>0.80839712363721117</v>
      </c>
      <c r="AU436" s="28">
        <f t="shared" si="358"/>
        <v>0.17979242979242721</v>
      </c>
      <c r="AV436" s="40">
        <f t="shared" si="359"/>
        <v>0.20528879610299181</v>
      </c>
      <c r="AW436" s="71">
        <f t="shared" si="360"/>
        <v>2.7825525297365469E-3</v>
      </c>
      <c r="AX436" s="28">
        <f t="shared" si="361"/>
        <v>-0.62328926003247731</v>
      </c>
      <c r="AY436" s="71">
        <f t="shared" si="362"/>
        <v>1.0912780305511292E-2</v>
      </c>
      <c r="AZ436" s="71">
        <f t="shared" si="363"/>
        <v>1.8510288863332826E-3</v>
      </c>
      <c r="BA436" s="71">
        <f t="shared" si="391"/>
        <v>0.74321349963316208</v>
      </c>
      <c r="BB436" s="71">
        <f t="shared" si="364"/>
        <v>-5.9903490614890962E-4</v>
      </c>
      <c r="BC436" s="71">
        <f t="shared" si="392"/>
        <v>8.2006030602266178E-3</v>
      </c>
      <c r="BD436" s="39">
        <f t="shared" si="354"/>
        <v>1</v>
      </c>
    </row>
    <row r="437" spans="1:57">
      <c r="A437" s="68">
        <v>43145</v>
      </c>
      <c r="B437" s="41">
        <f t="shared" si="355"/>
        <v>3</v>
      </c>
      <c r="C437" s="39">
        <v>3188.25</v>
      </c>
      <c r="D437" s="39">
        <v>3185.44</v>
      </c>
      <c r="E437" s="39">
        <v>3186.02</v>
      </c>
      <c r="F437" s="39">
        <v>3194.81</v>
      </c>
      <c r="G437" s="39">
        <v>3175.32</v>
      </c>
      <c r="H437" s="39">
        <v>3195.77</v>
      </c>
      <c r="I437" s="39">
        <v>3171.38</v>
      </c>
      <c r="J437" s="39">
        <v>940</v>
      </c>
      <c r="K437" s="39">
        <v>1002</v>
      </c>
      <c r="L437" s="39">
        <v>3176.08</v>
      </c>
      <c r="M437" s="39">
        <v>3179.15</v>
      </c>
      <c r="N437" s="39">
        <v>3199.16</v>
      </c>
      <c r="O437" s="39">
        <v>3203.49</v>
      </c>
      <c r="P437" s="39">
        <v>3175.39</v>
      </c>
      <c r="Q437" s="39">
        <v>1441</v>
      </c>
      <c r="R437" s="39">
        <v>1304</v>
      </c>
      <c r="S437" s="70">
        <f t="shared" si="366"/>
        <v>3421.0175000000008</v>
      </c>
      <c r="T437" s="70" t="str">
        <f t="shared" si="367"/>
        <v>熊</v>
      </c>
      <c r="U437" s="70">
        <f t="shared" si="368"/>
        <v>3203.49</v>
      </c>
      <c r="V437" s="70">
        <f t="shared" si="369"/>
        <v>3171.38</v>
      </c>
      <c r="W437" s="40">
        <f t="shared" si="370"/>
        <v>1.0074016115976917E-2</v>
      </c>
      <c r="X437" s="70">
        <f t="shared" si="371"/>
        <v>1441</v>
      </c>
      <c r="Y437" s="70">
        <f t="shared" si="372"/>
        <v>1002</v>
      </c>
      <c r="Z437" s="71">
        <f t="shared" si="373"/>
        <v>1.0071355759429051E-2</v>
      </c>
      <c r="AA437" s="71">
        <f t="shared" si="374"/>
        <v>1.0324468493103879E-3</v>
      </c>
      <c r="AB437" s="71">
        <f t="shared" si="375"/>
        <v>-1.3525651597760561E-3</v>
      </c>
      <c r="AC437" s="71">
        <f t="shared" si="376"/>
        <v>8.7214509562008515E-3</v>
      </c>
      <c r="AD437" s="71">
        <f t="shared" si="377"/>
        <v>4.7686635814292236E-3</v>
      </c>
      <c r="AE437" s="71">
        <f t="shared" si="378"/>
        <v>-5.3053525345475635E-3</v>
      </c>
      <c r="AF437" s="71">
        <f t="shared" si="379"/>
        <v>3.4160984216532173E-3</v>
      </c>
      <c r="AG437" s="71">
        <f t="shared" si="380"/>
        <v>4.4485452709635831E-3</v>
      </c>
      <c r="AH437" s="71">
        <f t="shared" si="381"/>
        <v>-8.8174987552281964E-4</v>
      </c>
      <c r="AI437" s="71">
        <f t="shared" si="382"/>
        <v>-6.9968799281403579E-4</v>
      </c>
      <c r="AJ437" s="71">
        <f t="shared" si="383"/>
        <v>2.055441217716432E-3</v>
      </c>
      <c r="AK437" s="71">
        <f t="shared" si="384"/>
        <v>-4.0637622573512491E-3</v>
      </c>
      <c r="AL437" s="71">
        <f t="shared" si="385"/>
        <v>7.6612359679067363E-3</v>
      </c>
      <c r="AM437" s="71">
        <f t="shared" si="386"/>
        <v>8.8103810595344789E-3</v>
      </c>
      <c r="AN437" s="71">
        <f t="shared" si="387"/>
        <v>2.3931731700944854E-4</v>
      </c>
      <c r="AO437" s="40">
        <f t="shared" si="388"/>
        <v>0.69167691676916687</v>
      </c>
      <c r="AP437" s="40">
        <f t="shared" si="389"/>
        <v>0.55678556785567845</v>
      </c>
      <c r="AQ437" s="71">
        <f t="shared" si="390"/>
        <v>9.6613348023552007E-4</v>
      </c>
      <c r="AR437" s="71">
        <f t="shared" si="365"/>
        <v>7.2405433619948285E-3</v>
      </c>
      <c r="AS437" s="71">
        <f t="shared" si="356"/>
        <v>3.4160984216532173E-3</v>
      </c>
      <c r="AT437" s="28">
        <f t="shared" si="357"/>
        <v>0.16154161541615725</v>
      </c>
      <c r="AU437" s="28">
        <f t="shared" si="358"/>
        <v>0.84590747330961058</v>
      </c>
      <c r="AV437" s="40">
        <f t="shared" si="359"/>
        <v>0.86515104328869596</v>
      </c>
      <c r="AW437" s="71">
        <f t="shared" si="360"/>
        <v>3.4160984216532173E-3</v>
      </c>
      <c r="AX437" s="28">
        <f t="shared" si="361"/>
        <v>0.71877919651199507</v>
      </c>
      <c r="AY437" s="71">
        <f t="shared" si="362"/>
        <v>1.2415902771964178E-3</v>
      </c>
      <c r="AZ437" s="71">
        <f t="shared" si="363"/>
        <v>7.4578158997584895E-3</v>
      </c>
      <c r="BA437" s="71">
        <f t="shared" si="391"/>
        <v>0.20528879610299181</v>
      </c>
      <c r="BB437" s="71">
        <f t="shared" si="364"/>
        <v>-8.4011380827662685E-3</v>
      </c>
      <c r="BC437" s="71">
        <f t="shared" si="392"/>
        <v>2.7825525297365469E-3</v>
      </c>
      <c r="BD437" s="39">
        <f t="shared" si="354"/>
        <v>1</v>
      </c>
      <c r="BE437" t="s">
        <v>680</v>
      </c>
    </row>
    <row r="438" spans="1:57">
      <c r="A438" s="68">
        <v>43153</v>
      </c>
      <c r="B438" s="41">
        <f t="shared" si="355"/>
        <v>4</v>
      </c>
      <c r="C438" s="39">
        <v>3237.57</v>
      </c>
      <c r="D438" s="39">
        <v>3236.67</v>
      </c>
      <c r="E438" s="39">
        <v>3239.49</v>
      </c>
      <c r="F438" s="39">
        <v>3244.92</v>
      </c>
      <c r="G438" s="39">
        <v>3261.55</v>
      </c>
      <c r="H438" s="39">
        <v>3262.78</v>
      </c>
      <c r="I438" s="39">
        <v>3234.12</v>
      </c>
      <c r="J438" s="39">
        <v>1127</v>
      </c>
      <c r="K438" s="39">
        <v>949</v>
      </c>
      <c r="L438" s="39">
        <v>3262.14</v>
      </c>
      <c r="M438" s="39">
        <v>3259.43</v>
      </c>
      <c r="N438" s="39">
        <v>3268.56</v>
      </c>
      <c r="O438" s="39">
        <v>3269.88</v>
      </c>
      <c r="P438" s="39">
        <v>3257.67</v>
      </c>
      <c r="Q438" s="39">
        <v>1358</v>
      </c>
      <c r="R438" s="39">
        <v>1312</v>
      </c>
      <c r="S438" s="70">
        <f t="shared" si="366"/>
        <v>3408.7420000000006</v>
      </c>
      <c r="T438" s="70" t="str">
        <f t="shared" si="367"/>
        <v>熊</v>
      </c>
      <c r="U438" s="70">
        <f t="shared" si="368"/>
        <v>3269.88</v>
      </c>
      <c r="V438" s="70">
        <f t="shared" si="369"/>
        <v>3234.12</v>
      </c>
      <c r="W438" s="40">
        <f t="shared" si="370"/>
        <v>1.0996420770190092E-2</v>
      </c>
      <c r="X438" s="70">
        <f t="shared" si="371"/>
        <v>1358</v>
      </c>
      <c r="Y438" s="70">
        <f t="shared" si="372"/>
        <v>949</v>
      </c>
      <c r="Z438" s="71">
        <f t="shared" si="373"/>
        <v>1.1045321027807959E-2</v>
      </c>
      <c r="AA438" s="71">
        <f t="shared" si="374"/>
        <v>1.1934773067008594E-2</v>
      </c>
      <c r="AB438" s="71">
        <f t="shared" si="375"/>
        <v>-4.0376604142059044E-4</v>
      </c>
      <c r="AC438" s="71">
        <f t="shared" si="376"/>
        <v>1.0592654728769468E-2</v>
      </c>
      <c r="AD438" s="71">
        <f t="shared" si="377"/>
        <v>9.9302385745612693E-3</v>
      </c>
      <c r="AE438" s="71">
        <f t="shared" si="378"/>
        <v>-1.0661821956287419E-3</v>
      </c>
      <c r="AF438" s="71">
        <f t="shared" si="379"/>
        <v>9.526472533140623E-3</v>
      </c>
      <c r="AG438" s="71">
        <f t="shared" si="380"/>
        <v>2.1461245600149281E-2</v>
      </c>
      <c r="AH438" s="71">
        <f t="shared" si="381"/>
        <v>-2.7802491282297208E-4</v>
      </c>
      <c r="AI438" s="71">
        <f t="shared" si="382"/>
        <v>5.9286159345048599E-4</v>
      </c>
      <c r="AJ438" s="71">
        <f t="shared" si="383"/>
        <v>2.2676481258325941E-3</v>
      </c>
      <c r="AK438" s="71">
        <f t="shared" si="384"/>
        <v>7.3794940924328204E-3</v>
      </c>
      <c r="AL438" s="71">
        <f t="shared" si="385"/>
        <v>8.8227265030482831E-3</v>
      </c>
      <c r="AM438" s="71">
        <f t="shared" si="386"/>
        <v>3.7410710727708504E-3</v>
      </c>
      <c r="AN438" s="71">
        <f t="shared" si="387"/>
        <v>1.8087922682047191E-4</v>
      </c>
      <c r="AO438" s="40">
        <f t="shared" si="388"/>
        <v>0.12037683182136202</v>
      </c>
      <c r="AP438" s="40">
        <f t="shared" si="389"/>
        <v>-1.2198185624563733</v>
      </c>
      <c r="AQ438" s="71">
        <f t="shared" si="390"/>
        <v>-8.3108826739107609E-4</v>
      </c>
      <c r="AR438" s="71">
        <f t="shared" si="365"/>
        <v>1.966099213887415E-3</v>
      </c>
      <c r="AS438" s="71">
        <f t="shared" si="356"/>
        <v>9.526472533140623E-3</v>
      </c>
      <c r="AT438" s="28">
        <f t="shared" si="357"/>
        <v>0.95708304256803889</v>
      </c>
      <c r="AU438" s="28">
        <f t="shared" si="358"/>
        <v>0.89189189189187879</v>
      </c>
      <c r="AV438" s="40">
        <f t="shared" si="359"/>
        <v>0.96308724832214332</v>
      </c>
      <c r="AW438" s="71">
        <f t="shared" si="360"/>
        <v>9.526472533140623E-3</v>
      </c>
      <c r="AX438" s="28">
        <f t="shared" si="361"/>
        <v>0.17953020134228281</v>
      </c>
      <c r="AY438" s="71">
        <f t="shared" si="362"/>
        <v>8.4456762880614732E-3</v>
      </c>
      <c r="AZ438" s="71">
        <f t="shared" si="363"/>
        <v>3.3373050313502935E-3</v>
      </c>
      <c r="BA438" s="71">
        <f t="shared" si="391"/>
        <v>0.86515104328869596</v>
      </c>
      <c r="BB438" s="71">
        <f t="shared" si="364"/>
        <v>7.2405433619948285E-3</v>
      </c>
      <c r="BC438" s="71">
        <f t="shared" si="392"/>
        <v>3.4160984216532173E-3</v>
      </c>
      <c r="BD438" s="39">
        <f t="shared" ref="BD438:BD469" si="393">IF(AR437&lt;0,1,0)</f>
        <v>0</v>
      </c>
    </row>
    <row r="439" spans="1:57">
      <c r="A439" s="68">
        <v>43154</v>
      </c>
      <c r="B439" s="41">
        <f t="shared" si="355"/>
        <v>5</v>
      </c>
      <c r="C439" s="39">
        <v>3275.43</v>
      </c>
      <c r="D439" s="39">
        <v>3268.76</v>
      </c>
      <c r="E439" s="39">
        <v>3268.13</v>
      </c>
      <c r="F439" s="39">
        <v>3272</v>
      </c>
      <c r="G439" s="39">
        <v>3271.65</v>
      </c>
      <c r="H439" s="39">
        <v>3293.99</v>
      </c>
      <c r="I439" s="39">
        <v>3263.12</v>
      </c>
      <c r="J439" s="39">
        <v>1014</v>
      </c>
      <c r="K439" s="39">
        <v>934</v>
      </c>
      <c r="L439" s="39">
        <v>3271.3</v>
      </c>
      <c r="M439" s="39">
        <v>3263.08</v>
      </c>
      <c r="N439" s="39">
        <v>3289.02</v>
      </c>
      <c r="O439" s="39">
        <v>3289.72</v>
      </c>
      <c r="P439" s="39">
        <v>3258.63</v>
      </c>
      <c r="Q439" s="39">
        <v>1438</v>
      </c>
      <c r="R439" s="39">
        <v>1323</v>
      </c>
      <c r="S439" s="70">
        <f t="shared" si="366"/>
        <v>3398.4325000000003</v>
      </c>
      <c r="T439" s="70" t="str">
        <f t="shared" si="367"/>
        <v>熊</v>
      </c>
      <c r="U439" s="70">
        <f t="shared" si="368"/>
        <v>3293.99</v>
      </c>
      <c r="V439" s="70">
        <f t="shared" si="369"/>
        <v>3258.63</v>
      </c>
      <c r="W439" s="40">
        <f t="shared" si="370"/>
        <v>1.0792734276133793E-2</v>
      </c>
      <c r="X439" s="70">
        <f t="shared" si="371"/>
        <v>1014</v>
      </c>
      <c r="Y439" s="70">
        <f t="shared" si="372"/>
        <v>1323</v>
      </c>
      <c r="Z439" s="71">
        <f t="shared" si="373"/>
        <v>1.0795529136632342E-2</v>
      </c>
      <c r="AA439" s="71">
        <f t="shared" si="374"/>
        <v>2.0996372316742975E-3</v>
      </c>
      <c r="AB439" s="71">
        <f t="shared" si="375"/>
        <v>-1.5099478640549344E-3</v>
      </c>
      <c r="AC439" s="71">
        <f t="shared" si="376"/>
        <v>9.2827864120789069E-3</v>
      </c>
      <c r="AD439" s="71">
        <f t="shared" si="377"/>
        <v>5.6504377497835333E-3</v>
      </c>
      <c r="AE439" s="71">
        <f t="shared" si="378"/>
        <v>-5.1422965263503689E-3</v>
      </c>
      <c r="AF439" s="71">
        <f t="shared" si="379"/>
        <v>4.1404898857286057E-3</v>
      </c>
      <c r="AG439" s="71">
        <f t="shared" si="380"/>
        <v>6.2401271174029639E-3</v>
      </c>
      <c r="AH439" s="71">
        <f t="shared" si="381"/>
        <v>-2.0384500785099275E-3</v>
      </c>
      <c r="AI439" s="71">
        <f t="shared" si="382"/>
        <v>-2.2312022900204944E-3</v>
      </c>
      <c r="AJ439" s="71">
        <f t="shared" si="383"/>
        <v>-1.0477394378483598E-3</v>
      </c>
      <c r="AK439" s="71">
        <f t="shared" si="384"/>
        <v>-1.1547133745148078E-3</v>
      </c>
      <c r="AL439" s="71">
        <f t="shared" si="385"/>
        <v>9.4158030201374632E-3</v>
      </c>
      <c r="AM439" s="71">
        <f t="shared" si="386"/>
        <v>9.4955931205495513E-3</v>
      </c>
      <c r="AN439" s="71">
        <f t="shared" si="387"/>
        <v>-1.0698538131390754E-4</v>
      </c>
      <c r="AO439" s="40">
        <f t="shared" si="388"/>
        <v>0.3987690314220923</v>
      </c>
      <c r="AP439" s="40">
        <f t="shared" si="389"/>
        <v>0.17622287010042351</v>
      </c>
      <c r="AQ439" s="71">
        <f t="shared" si="390"/>
        <v>-2.515924796527264E-3</v>
      </c>
      <c r="AR439" s="71">
        <f t="shared" si="365"/>
        <v>5.4021886415571343E-3</v>
      </c>
      <c r="AS439" s="71">
        <f t="shared" si="356"/>
        <v>4.1404898857286057E-3</v>
      </c>
      <c r="AT439" s="28">
        <f t="shared" si="357"/>
        <v>0.27632005183026337</v>
      </c>
      <c r="AU439" s="28">
        <f t="shared" si="358"/>
        <v>0.97748472177549617</v>
      </c>
      <c r="AV439" s="40">
        <f t="shared" si="359"/>
        <v>0.85944570135747045</v>
      </c>
      <c r="AW439" s="71">
        <f t="shared" si="360"/>
        <v>4.1404898857286057E-3</v>
      </c>
      <c r="AX439" s="28">
        <f t="shared" si="361"/>
        <v>0.50113122171945601</v>
      </c>
      <c r="AY439" s="71">
        <f t="shared" si="362"/>
        <v>2.6106518958391562E-3</v>
      </c>
      <c r="AZ439" s="71">
        <f t="shared" si="363"/>
        <v>9.2827864120789069E-3</v>
      </c>
      <c r="BA439" s="71">
        <f t="shared" si="391"/>
        <v>0.96308724832214332</v>
      </c>
      <c r="BB439" s="71">
        <f t="shared" si="364"/>
        <v>1.966099213887415E-3</v>
      </c>
      <c r="BC439" s="71">
        <f t="shared" si="392"/>
        <v>9.526472533140623E-3</v>
      </c>
      <c r="BD439" s="39">
        <f t="shared" si="393"/>
        <v>0</v>
      </c>
      <c r="BE439" t="s">
        <v>714</v>
      </c>
    </row>
    <row r="440" spans="1:57">
      <c r="A440" s="68">
        <v>43157</v>
      </c>
      <c r="B440" s="41">
        <f t="shared" si="355"/>
        <v>1</v>
      </c>
      <c r="C440" s="39">
        <v>3307.29</v>
      </c>
      <c r="D440" s="39">
        <v>3315.89</v>
      </c>
      <c r="E440" s="39">
        <v>3317.83</v>
      </c>
      <c r="F440" s="39">
        <v>3316.37</v>
      </c>
      <c r="G440" s="39">
        <v>3312.77</v>
      </c>
      <c r="H440" s="39">
        <v>3319.14</v>
      </c>
      <c r="I440" s="39">
        <v>3281.62</v>
      </c>
      <c r="J440" s="39">
        <v>931</v>
      </c>
      <c r="K440" s="39">
        <v>1013</v>
      </c>
      <c r="L440" s="39">
        <v>3313.38</v>
      </c>
      <c r="M440" s="39">
        <v>3314.68</v>
      </c>
      <c r="N440" s="39">
        <v>3329.57</v>
      </c>
      <c r="O440" s="39">
        <v>3335.8</v>
      </c>
      <c r="P440" s="39">
        <v>3312.6</v>
      </c>
      <c r="Q440" s="39">
        <v>1412</v>
      </c>
      <c r="R440" s="39">
        <v>1307</v>
      </c>
      <c r="S440" s="70">
        <f t="shared" si="366"/>
        <v>3388.4904999999999</v>
      </c>
      <c r="T440" s="70" t="str">
        <f t="shared" si="367"/>
        <v>熊</v>
      </c>
      <c r="U440" s="70">
        <f t="shared" si="368"/>
        <v>3335.8</v>
      </c>
      <c r="V440" s="70">
        <f t="shared" si="369"/>
        <v>3281.62</v>
      </c>
      <c r="W440" s="40">
        <f t="shared" si="370"/>
        <v>1.6375327755522827E-2</v>
      </c>
      <c r="X440" s="70">
        <f t="shared" si="371"/>
        <v>1412</v>
      </c>
      <c r="Y440" s="70">
        <f t="shared" si="372"/>
        <v>1013</v>
      </c>
      <c r="Z440" s="71">
        <f t="shared" si="373"/>
        <v>1.638199250746088E-2</v>
      </c>
      <c r="AA440" s="71">
        <f t="shared" si="374"/>
        <v>5.5394748636977227E-3</v>
      </c>
      <c r="AB440" s="71">
        <f t="shared" si="375"/>
        <v>-1.8693641355962132E-3</v>
      </c>
      <c r="AC440" s="71">
        <f t="shared" si="376"/>
        <v>1.45059636199266E-2</v>
      </c>
      <c r="AD440" s="71">
        <f t="shared" si="377"/>
        <v>8.5834077331604832E-3</v>
      </c>
      <c r="AE440" s="71">
        <f t="shared" si="378"/>
        <v>-7.7919200223622899E-3</v>
      </c>
      <c r="AF440" s="71">
        <f t="shared" si="379"/>
        <v>6.7140435975643733E-3</v>
      </c>
      <c r="AG440" s="71">
        <f t="shared" si="380"/>
        <v>1.2253518461262117E-2</v>
      </c>
      <c r="AH440" s="71">
        <f t="shared" si="381"/>
        <v>2.5969412980695315E-3</v>
      </c>
      <c r="AI440" s="71">
        <f t="shared" si="382"/>
        <v>3.1818318437379627E-3</v>
      </c>
      <c r="AJ440" s="71">
        <f t="shared" si="383"/>
        <v>2.7416883377929164E-3</v>
      </c>
      <c r="AK440" s="71">
        <f t="shared" si="384"/>
        <v>1.6555744968141835E-3</v>
      </c>
      <c r="AL440" s="71">
        <f t="shared" si="385"/>
        <v>1.1368510322748868E-2</v>
      </c>
      <c r="AM440" s="71">
        <f t="shared" si="386"/>
        <v>6.9791511250189642E-3</v>
      </c>
      <c r="AN440" s="71">
        <f t="shared" si="387"/>
        <v>1.8411898364006042E-4</v>
      </c>
      <c r="AO440" s="40">
        <f t="shared" si="388"/>
        <v>0.68416844349680395</v>
      </c>
      <c r="AP440" s="40">
        <f t="shared" si="389"/>
        <v>0.19722814498934155</v>
      </c>
      <c r="AQ440" s="71">
        <f t="shared" si="390"/>
        <v>3.922716501268442E-4</v>
      </c>
      <c r="AR440" s="71">
        <f t="shared" si="365"/>
        <v>4.8743501171100122E-3</v>
      </c>
      <c r="AS440" s="71">
        <f t="shared" si="356"/>
        <v>6.7140435975643733E-3</v>
      </c>
      <c r="AT440" s="28">
        <f t="shared" si="357"/>
        <v>0.83022388059701779</v>
      </c>
      <c r="AU440" s="28">
        <f t="shared" si="358"/>
        <v>0.73146551724138165</v>
      </c>
      <c r="AV440" s="40">
        <f t="shared" si="359"/>
        <v>0.8850129198966411</v>
      </c>
      <c r="AW440" s="71">
        <f t="shared" si="360"/>
        <v>6.7140435975643733E-3</v>
      </c>
      <c r="AX440" s="28">
        <f t="shared" si="361"/>
        <v>0.29881875230712379</v>
      </c>
      <c r="AY440" s="71">
        <f t="shared" si="362"/>
        <v>9.4474945191763901E-3</v>
      </c>
      <c r="AZ440" s="71">
        <f t="shared" si="363"/>
        <v>5.1097869894227311E-3</v>
      </c>
      <c r="BA440" s="71">
        <f t="shared" si="391"/>
        <v>0.85944570135747045</v>
      </c>
      <c r="BB440" s="71">
        <f t="shared" si="364"/>
        <v>5.4021886415571343E-3</v>
      </c>
      <c r="BC440" s="71">
        <f t="shared" si="392"/>
        <v>4.1404898857286057E-3</v>
      </c>
      <c r="BD440" s="39">
        <f t="shared" si="393"/>
        <v>0</v>
      </c>
    </row>
    <row r="441" spans="1:57">
      <c r="A441" s="68">
        <v>43158</v>
      </c>
      <c r="B441" s="41">
        <f t="shared" si="355"/>
        <v>2</v>
      </c>
      <c r="C441" s="39">
        <v>3328.67</v>
      </c>
      <c r="D441" s="39">
        <v>3321.07</v>
      </c>
      <c r="E441" s="39">
        <v>3314.65</v>
      </c>
      <c r="F441" s="39">
        <v>3316.96</v>
      </c>
      <c r="G441" s="39">
        <v>3299.23</v>
      </c>
      <c r="H441" s="39">
        <v>3328.67</v>
      </c>
      <c r="I441" s="39">
        <v>3285.07</v>
      </c>
      <c r="J441" s="39">
        <v>930</v>
      </c>
      <c r="K441" s="39">
        <v>1119</v>
      </c>
      <c r="L441" s="39">
        <v>3298.66</v>
      </c>
      <c r="M441" s="39">
        <v>3294.41</v>
      </c>
      <c r="N441" s="39">
        <v>3292.07</v>
      </c>
      <c r="O441" s="39">
        <v>3299.42</v>
      </c>
      <c r="P441" s="39">
        <v>3284.69</v>
      </c>
      <c r="Q441" s="39">
        <v>1300</v>
      </c>
      <c r="R441" s="39">
        <v>1439</v>
      </c>
      <c r="S441" s="70">
        <f t="shared" si="366"/>
        <v>3379.9009999999994</v>
      </c>
      <c r="T441" s="70" t="str">
        <f t="shared" si="367"/>
        <v>熊</v>
      </c>
      <c r="U441" s="70">
        <f t="shared" si="368"/>
        <v>3328.67</v>
      </c>
      <c r="V441" s="70">
        <f t="shared" si="369"/>
        <v>3284.69</v>
      </c>
      <c r="W441" s="40">
        <f t="shared" si="370"/>
        <v>1.3300545669111008E-2</v>
      </c>
      <c r="X441" s="70">
        <f t="shared" si="371"/>
        <v>930</v>
      </c>
      <c r="Y441" s="70">
        <f t="shared" si="372"/>
        <v>1439</v>
      </c>
      <c r="Z441" s="71">
        <f t="shared" si="373"/>
        <v>1.3212484265487422E-2</v>
      </c>
      <c r="AA441" s="71">
        <f t="shared" si="374"/>
        <v>-2.703417135703731E-4</v>
      </c>
      <c r="AB441" s="71">
        <f t="shared" si="375"/>
        <v>-1.105627855351253E-2</v>
      </c>
      <c r="AC441" s="71">
        <f t="shared" si="376"/>
        <v>2.2442671155983923E-3</v>
      </c>
      <c r="AD441" s="71">
        <f t="shared" si="377"/>
        <v>0</v>
      </c>
      <c r="AE441" s="71">
        <f t="shared" si="378"/>
        <v>-1.330054566911104E-2</v>
      </c>
      <c r="AF441" s="71">
        <f t="shared" si="379"/>
        <v>-1.105627855351253E-2</v>
      </c>
      <c r="AG441" s="71">
        <f t="shared" si="380"/>
        <v>-1.1326620267082955E-2</v>
      </c>
      <c r="AH441" s="71">
        <f t="shared" si="381"/>
        <v>-2.2858046507397006E-3</v>
      </c>
      <c r="AI441" s="71">
        <f t="shared" si="382"/>
        <v>-4.2207874417931291E-3</v>
      </c>
      <c r="AJ441" s="71">
        <f t="shared" si="383"/>
        <v>-3.5241240091039446E-3</v>
      </c>
      <c r="AK441" s="71">
        <f t="shared" si="384"/>
        <v>-8.8837168991254718E-3</v>
      </c>
      <c r="AL441" s="71">
        <f t="shared" si="385"/>
        <v>1.3184864122015303E-2</v>
      </c>
      <c r="AM441" s="71">
        <f t="shared" si="386"/>
        <v>4.4744163068461606E-3</v>
      </c>
      <c r="AN441" s="71">
        <f t="shared" si="387"/>
        <v>-1.7278251120224789E-4</v>
      </c>
      <c r="AO441" s="40">
        <f t="shared" si="388"/>
        <v>1</v>
      </c>
      <c r="AP441" s="40">
        <f t="shared" si="389"/>
        <v>1.0206422018348644</v>
      </c>
      <c r="AQ441" s="71">
        <f t="shared" si="390"/>
        <v>-1.2892326605565912E-3</v>
      </c>
      <c r="AR441" s="71">
        <f t="shared" si="365"/>
        <v>-1.9997791431847632E-3</v>
      </c>
      <c r="AS441" s="71">
        <f t="shared" si="356"/>
        <v>-1.105627855351253E-2</v>
      </c>
      <c r="AT441" s="28">
        <f t="shared" si="357"/>
        <v>0.32477064220183222</v>
      </c>
      <c r="AU441" s="28">
        <f t="shared" si="358"/>
        <v>0.50101832993890705</v>
      </c>
      <c r="AV441" s="40">
        <f t="shared" si="359"/>
        <v>0.16780354706685097</v>
      </c>
      <c r="AW441" s="71">
        <f t="shared" si="360"/>
        <v>-1.105627855351253E-2</v>
      </c>
      <c r="AX441" s="28">
        <f t="shared" si="361"/>
        <v>-0.14984083674396745</v>
      </c>
      <c r="AY441" s="71">
        <f t="shared" si="362"/>
        <v>4.3011472228897969E-3</v>
      </c>
      <c r="AZ441" s="71">
        <f t="shared" si="363"/>
        <v>2.2442671155983923E-3</v>
      </c>
      <c r="BA441" s="71">
        <f t="shared" si="391"/>
        <v>0.8850129198966411</v>
      </c>
      <c r="BB441" s="71">
        <f t="shared" si="364"/>
        <v>4.8743501171100122E-3</v>
      </c>
      <c r="BC441" s="71">
        <f t="shared" si="392"/>
        <v>6.7140435975643733E-3</v>
      </c>
      <c r="BD441" s="39">
        <f t="shared" si="393"/>
        <v>0</v>
      </c>
    </row>
    <row r="442" spans="1:57">
      <c r="A442" s="68">
        <v>43159</v>
      </c>
      <c r="B442" s="41">
        <f t="shared" si="355"/>
        <v>3</v>
      </c>
      <c r="C442" s="39">
        <v>3264.06</v>
      </c>
      <c r="D442" s="39">
        <v>3246.91</v>
      </c>
      <c r="E442" s="39">
        <v>3241.62</v>
      </c>
      <c r="F442" s="39">
        <v>3247.73</v>
      </c>
      <c r="G442" s="39">
        <v>3250.15</v>
      </c>
      <c r="H442" s="39">
        <v>3270.28</v>
      </c>
      <c r="I442" s="39">
        <v>3240.15</v>
      </c>
      <c r="J442" s="39">
        <v>1009</v>
      </c>
      <c r="K442" s="39">
        <v>936</v>
      </c>
      <c r="L442" s="39">
        <v>3249.56</v>
      </c>
      <c r="M442" s="39">
        <v>3253.82</v>
      </c>
      <c r="N442" s="39">
        <v>3259.41</v>
      </c>
      <c r="O442" s="39">
        <v>3277.72</v>
      </c>
      <c r="P442" s="39">
        <v>3248.28</v>
      </c>
      <c r="Q442" s="39">
        <v>1403</v>
      </c>
      <c r="R442" s="39">
        <v>1302</v>
      </c>
      <c r="S442" s="70">
        <f t="shared" si="366"/>
        <v>3367.1794999999997</v>
      </c>
      <c r="T442" s="70" t="str">
        <f t="shared" si="367"/>
        <v>熊</v>
      </c>
      <c r="U442" s="70">
        <f t="shared" si="368"/>
        <v>3277.72</v>
      </c>
      <c r="V442" s="70">
        <f t="shared" si="369"/>
        <v>3240.15</v>
      </c>
      <c r="W442" s="40">
        <f t="shared" si="370"/>
        <v>1.1528433706657308E-2</v>
      </c>
      <c r="X442" s="70">
        <f t="shared" si="371"/>
        <v>1403</v>
      </c>
      <c r="Y442" s="70">
        <f t="shared" si="372"/>
        <v>936</v>
      </c>
      <c r="Z442" s="71">
        <f t="shared" si="373"/>
        <v>1.1510205082014335E-2</v>
      </c>
      <c r="AA442" s="71">
        <f t="shared" si="374"/>
        <v>-8.5447269724083213E-3</v>
      </c>
      <c r="AB442" s="71">
        <f t="shared" si="375"/>
        <v>-5.601861331172066E-3</v>
      </c>
      <c r="AC442" s="71">
        <f t="shared" si="376"/>
        <v>5.9265723754852095E-3</v>
      </c>
      <c r="AD442" s="71">
        <f t="shared" si="377"/>
        <v>4.1762394497028149E-3</v>
      </c>
      <c r="AE442" s="71">
        <f t="shared" si="378"/>
        <v>-7.3521942569544987E-3</v>
      </c>
      <c r="AF442" s="71">
        <f t="shared" si="379"/>
        <v>-1.4256218814693189E-3</v>
      </c>
      <c r="AG442" s="71">
        <f t="shared" si="380"/>
        <v>-9.9703488538775316E-3</v>
      </c>
      <c r="AH442" s="71">
        <f t="shared" si="381"/>
        <v>-5.2680444427274939E-3</v>
      </c>
      <c r="AI442" s="71">
        <f t="shared" si="382"/>
        <v>-6.8986144399593788E-3</v>
      </c>
      <c r="AJ442" s="71">
        <f t="shared" si="383"/>
        <v>-5.0155285205648447E-3</v>
      </c>
      <c r="AK442" s="71">
        <f t="shared" si="384"/>
        <v>-4.2706701631044057E-3</v>
      </c>
      <c r="AL442" s="71">
        <f t="shared" si="385"/>
        <v>9.2559831258085482E-3</v>
      </c>
      <c r="AM442" s="71">
        <f t="shared" si="386"/>
        <v>9.0224332551687679E-3</v>
      </c>
      <c r="AN442" s="71">
        <f t="shared" si="387"/>
        <v>-1.8154656180679318E-4</v>
      </c>
      <c r="AO442" s="40">
        <f t="shared" si="388"/>
        <v>0.79356123464984296</v>
      </c>
      <c r="AP442" s="40">
        <f t="shared" si="389"/>
        <v>1.7231994689678023</v>
      </c>
      <c r="AQ442" s="71">
        <f t="shared" si="390"/>
        <v>1.3100881723958713E-3</v>
      </c>
      <c r="AR442" s="71">
        <f t="shared" si="365"/>
        <v>3.026594843441767E-3</v>
      </c>
      <c r="AS442" s="71">
        <f t="shared" si="356"/>
        <v>-1.4256218814693189E-3</v>
      </c>
      <c r="AT442" s="28">
        <f t="shared" si="357"/>
        <v>0.33189512114171804</v>
      </c>
      <c r="AU442" s="28">
        <f t="shared" si="358"/>
        <v>0.37805706521738469</v>
      </c>
      <c r="AV442" s="40">
        <f t="shared" si="359"/>
        <v>0.51264306627628198</v>
      </c>
      <c r="AW442" s="71">
        <f t="shared" si="360"/>
        <v>-1.4256218814693189E-3</v>
      </c>
      <c r="AX442" s="28">
        <f t="shared" si="361"/>
        <v>0.26217726909768391</v>
      </c>
      <c r="AY442" s="71">
        <f t="shared" si="362"/>
        <v>3.0815240938501572E-3</v>
      </c>
      <c r="AZ442" s="71">
        <f t="shared" si="363"/>
        <v>3.4205719239967691E-3</v>
      </c>
      <c r="BA442" s="71">
        <f t="shared" si="391"/>
        <v>0.16780354706685097</v>
      </c>
      <c r="BB442" s="71">
        <f t="shared" si="364"/>
        <v>-1.9997791431847632E-3</v>
      </c>
      <c r="BC442" s="71">
        <f t="shared" si="392"/>
        <v>-1.105627855351253E-2</v>
      </c>
      <c r="BD442" s="39">
        <f t="shared" si="393"/>
        <v>1</v>
      </c>
    </row>
    <row r="443" spans="1:57">
      <c r="A443" s="68">
        <v>43160</v>
      </c>
      <c r="B443" s="41">
        <f t="shared" si="355"/>
        <v>4</v>
      </c>
      <c r="C443" s="39">
        <v>3235.09</v>
      </c>
      <c r="D443" s="39">
        <v>3235.8</v>
      </c>
      <c r="E443" s="39">
        <v>3244.81</v>
      </c>
      <c r="F443" s="39">
        <v>3247.9</v>
      </c>
      <c r="G443" s="39">
        <v>3279.08</v>
      </c>
      <c r="H443" s="39">
        <v>3279.56</v>
      </c>
      <c r="I443" s="39">
        <v>3228.94</v>
      </c>
      <c r="J443" s="39">
        <v>1129</v>
      </c>
      <c r="K443" s="39">
        <v>930</v>
      </c>
      <c r="L443" s="39">
        <v>3279.64</v>
      </c>
      <c r="M443" s="39">
        <v>3273.57</v>
      </c>
      <c r="N443" s="39">
        <v>3273.75</v>
      </c>
      <c r="O443" s="39">
        <v>3279.89</v>
      </c>
      <c r="P443" s="39">
        <v>3253.35</v>
      </c>
      <c r="Q443" s="39">
        <v>1300</v>
      </c>
      <c r="R443" s="39">
        <v>1409</v>
      </c>
      <c r="S443" s="70">
        <f t="shared" si="366"/>
        <v>3352.1764999999991</v>
      </c>
      <c r="T443" s="70" t="str">
        <f t="shared" si="367"/>
        <v>熊</v>
      </c>
      <c r="U443" s="70">
        <f t="shared" si="368"/>
        <v>3279.89</v>
      </c>
      <c r="V443" s="70">
        <f t="shared" si="369"/>
        <v>3228.94</v>
      </c>
      <c r="W443" s="40">
        <f t="shared" si="370"/>
        <v>1.565597524903652E-2</v>
      </c>
      <c r="X443" s="70">
        <f t="shared" si="371"/>
        <v>1300</v>
      </c>
      <c r="Y443" s="70">
        <f t="shared" si="372"/>
        <v>930</v>
      </c>
      <c r="Z443" s="71">
        <f t="shared" si="373"/>
        <v>1.5749175447978207E-2</v>
      </c>
      <c r="AA443" s="71">
        <f t="shared" si="374"/>
        <v>-7.489449127530203E-3</v>
      </c>
      <c r="AB443" s="71">
        <f t="shared" si="375"/>
        <v>-1.8737684085379652E-3</v>
      </c>
      <c r="AC443" s="71">
        <f t="shared" si="376"/>
        <v>1.3782206840498313E-2</v>
      </c>
      <c r="AD443" s="71">
        <f t="shared" si="377"/>
        <v>1.3753136971473855E-2</v>
      </c>
      <c r="AE443" s="71">
        <f t="shared" si="378"/>
        <v>-1.902838277562622E-3</v>
      </c>
      <c r="AF443" s="71">
        <f t="shared" si="379"/>
        <v>1.1879368562935774E-2</v>
      </c>
      <c r="AG443" s="71">
        <f t="shared" si="380"/>
        <v>4.3899194354054104E-3</v>
      </c>
      <c r="AH443" s="71">
        <f t="shared" si="381"/>
        <v>2.1944431225056173E-4</v>
      </c>
      <c r="AI443" s="71">
        <f t="shared" si="382"/>
        <v>3.0000485471178215E-3</v>
      </c>
      <c r="AJ443" s="71">
        <f t="shared" si="383"/>
        <v>3.9518853712770755E-3</v>
      </c>
      <c r="AK443" s="71">
        <f t="shared" si="384"/>
        <v>1.3506146970263918E-2</v>
      </c>
      <c r="AL443" s="71">
        <f t="shared" si="385"/>
        <v>1.555535705687759E-2</v>
      </c>
      <c r="AM443" s="71">
        <f t="shared" si="386"/>
        <v>8.1246505537339135E-3</v>
      </c>
      <c r="AN443" s="71">
        <f t="shared" si="387"/>
        <v>1.707650277374394E-4</v>
      </c>
      <c r="AO443" s="40">
        <f t="shared" si="388"/>
        <v>0.12149348083761564</v>
      </c>
      <c r="AP443" s="40">
        <f t="shared" si="389"/>
        <v>0.60193599367838535</v>
      </c>
      <c r="AQ443" s="71">
        <f t="shared" si="390"/>
        <v>-1.8525277645454292E-3</v>
      </c>
      <c r="AR443" s="71">
        <f t="shared" si="365"/>
        <v>-1.7975434350655018E-3</v>
      </c>
      <c r="AS443" s="71">
        <f t="shared" si="356"/>
        <v>1.1879368562935774E-2</v>
      </c>
      <c r="AT443" s="28">
        <f t="shared" si="357"/>
        <v>0.99051758198340534</v>
      </c>
      <c r="AU443" s="28">
        <f t="shared" si="358"/>
        <v>0.76865109269028331</v>
      </c>
      <c r="AV443" s="40">
        <f t="shared" si="359"/>
        <v>0.87948969578017866</v>
      </c>
      <c r="AW443" s="71">
        <f t="shared" si="360"/>
        <v>1.1879368562935774E-2</v>
      </c>
      <c r="AX443" s="28">
        <f t="shared" si="361"/>
        <v>-0.11560353287536593</v>
      </c>
      <c r="AY443" s="71">
        <f t="shared" si="362"/>
        <v>1.5408985247826497E-2</v>
      </c>
      <c r="AZ443" s="71">
        <f t="shared" si="363"/>
        <v>6.2508821451959032E-3</v>
      </c>
      <c r="BA443" s="71">
        <f t="shared" si="391"/>
        <v>0.51264306627628198</v>
      </c>
      <c r="BB443" s="71">
        <f t="shared" si="364"/>
        <v>3.026594843441767E-3</v>
      </c>
      <c r="BC443" s="71">
        <f t="shared" si="392"/>
        <v>-1.4256218814693189E-3</v>
      </c>
      <c r="BD443" s="39">
        <f t="shared" si="393"/>
        <v>0</v>
      </c>
    </row>
    <row r="444" spans="1:57">
      <c r="A444" s="68">
        <v>43161</v>
      </c>
      <c r="B444" s="41">
        <f t="shared" si="355"/>
        <v>5</v>
      </c>
      <c r="C444" s="39">
        <v>3248.45</v>
      </c>
      <c r="D444" s="39">
        <v>3252.94</v>
      </c>
      <c r="E444" s="39">
        <v>3251.44</v>
      </c>
      <c r="F444" s="39">
        <v>3251.92</v>
      </c>
      <c r="G444" s="39">
        <v>3263.18</v>
      </c>
      <c r="H444" s="39">
        <v>3269.94</v>
      </c>
      <c r="I444" s="39">
        <v>3242.27</v>
      </c>
      <c r="J444" s="39">
        <v>1106</v>
      </c>
      <c r="K444" s="39">
        <v>1003</v>
      </c>
      <c r="L444" s="39">
        <v>3263.48</v>
      </c>
      <c r="M444" s="39">
        <v>3260.23</v>
      </c>
      <c r="N444" s="39">
        <v>3254.53</v>
      </c>
      <c r="O444" s="39">
        <v>3263.48</v>
      </c>
      <c r="P444" s="39">
        <v>3250.2</v>
      </c>
      <c r="Q444" s="39">
        <v>1300</v>
      </c>
      <c r="R444" s="39">
        <v>1413</v>
      </c>
      <c r="S444" s="70">
        <f t="shared" si="366"/>
        <v>3338.4484999999995</v>
      </c>
      <c r="T444" s="70" t="str">
        <f t="shared" si="367"/>
        <v>熊</v>
      </c>
      <c r="U444" s="70">
        <f t="shared" si="368"/>
        <v>3269.94</v>
      </c>
      <c r="V444" s="70">
        <f t="shared" si="369"/>
        <v>3242.27</v>
      </c>
      <c r="W444" s="40">
        <f t="shared" si="370"/>
        <v>8.4979343464955948E-3</v>
      </c>
      <c r="X444" s="70">
        <f t="shared" si="371"/>
        <v>1106</v>
      </c>
      <c r="Y444" s="70">
        <f t="shared" si="372"/>
        <v>1003</v>
      </c>
      <c r="Z444" s="71">
        <f t="shared" si="373"/>
        <v>8.5179085409964987E-3</v>
      </c>
      <c r="AA444" s="71">
        <f t="shared" si="374"/>
        <v>-7.7581573390448156E-3</v>
      </c>
      <c r="AB444" s="71">
        <f t="shared" si="375"/>
        <v>-4.7237641233132703E-3</v>
      </c>
      <c r="AC444" s="71">
        <f t="shared" si="376"/>
        <v>3.7741702231822807E-3</v>
      </c>
      <c r="AD444" s="71">
        <f t="shared" si="377"/>
        <v>6.5936766162309922E-3</v>
      </c>
      <c r="AE444" s="71">
        <f t="shared" si="378"/>
        <v>-1.9042577302646165E-3</v>
      </c>
      <c r="AF444" s="71">
        <f t="shared" si="379"/>
        <v>1.8699124929177921E-3</v>
      </c>
      <c r="AG444" s="71">
        <f t="shared" si="380"/>
        <v>-5.8882448461270902E-3</v>
      </c>
      <c r="AH444" s="71">
        <f t="shared" si="381"/>
        <v>1.3812433076150553E-3</v>
      </c>
      <c r="AI444" s="71">
        <f t="shared" si="382"/>
        <v>9.2001563438838801E-4</v>
      </c>
      <c r="AJ444" s="71">
        <f t="shared" si="383"/>
        <v>1.0676316362309068E-3</v>
      </c>
      <c r="AK444" s="71">
        <f t="shared" si="384"/>
        <v>4.5242205485148124E-3</v>
      </c>
      <c r="AL444" s="71">
        <f t="shared" si="385"/>
        <v>8.4979343464955948E-3</v>
      </c>
      <c r="AM444" s="71">
        <f t="shared" si="386"/>
        <v>4.0775777748197116E-3</v>
      </c>
      <c r="AN444" s="71">
        <f t="shared" si="387"/>
        <v>9.1930635336036977E-5</v>
      </c>
      <c r="AO444" s="40">
        <f t="shared" si="388"/>
        <v>0.22334658474881894</v>
      </c>
      <c r="AP444" s="40">
        <f t="shared" si="389"/>
        <v>1.1376942537043706</v>
      </c>
      <c r="AQ444" s="71">
        <f t="shared" si="390"/>
        <v>-9.96365647420959E-4</v>
      </c>
      <c r="AR444" s="71">
        <f t="shared" si="365"/>
        <v>-2.746238690933264E-3</v>
      </c>
      <c r="AS444" s="71">
        <f t="shared" si="356"/>
        <v>1.8699124929177921E-3</v>
      </c>
      <c r="AT444" s="28">
        <f t="shared" si="357"/>
        <v>0.75569208529092158</v>
      </c>
      <c r="AU444" s="28">
        <f t="shared" si="358"/>
        <v>0.32605421686749375</v>
      </c>
      <c r="AV444" s="40">
        <f t="shared" si="359"/>
        <v>0.44307914709071866</v>
      </c>
      <c r="AW444" s="71">
        <f t="shared" si="360"/>
        <v>1.8699124929177921E-3</v>
      </c>
      <c r="AX444" s="28">
        <f t="shared" si="361"/>
        <v>-0.32345500542102618</v>
      </c>
      <c r="AY444" s="71">
        <f t="shared" si="362"/>
        <v>6.4284782787794748E-3</v>
      </c>
      <c r="AZ444" s="71">
        <f t="shared" si="363"/>
        <v>1.331339083886439E-3</v>
      </c>
      <c r="BA444" s="71">
        <f t="shared" si="391"/>
        <v>0.87948969578017866</v>
      </c>
      <c r="BB444" s="71">
        <f t="shared" si="364"/>
        <v>-1.7975434350655018E-3</v>
      </c>
      <c r="BC444" s="71">
        <f t="shared" si="392"/>
        <v>1.1879368562935774E-2</v>
      </c>
      <c r="BD444" s="39">
        <f t="shared" si="393"/>
        <v>1</v>
      </c>
      <c r="BE444" t="s">
        <v>713</v>
      </c>
    </row>
    <row r="445" spans="1:57">
      <c r="A445" s="68">
        <v>43164</v>
      </c>
      <c r="B445" s="41">
        <f t="shared" si="355"/>
        <v>1</v>
      </c>
      <c r="C445" s="39">
        <v>3255.87</v>
      </c>
      <c r="D445" s="39">
        <v>3263.66</v>
      </c>
      <c r="E445" s="39">
        <v>3263.66</v>
      </c>
      <c r="F445" s="39">
        <v>3268.92</v>
      </c>
      <c r="G445" s="39">
        <v>3249.22</v>
      </c>
      <c r="H445" s="39">
        <v>3269.2</v>
      </c>
      <c r="I445" s="39">
        <v>3236.73</v>
      </c>
      <c r="J445" s="39">
        <v>941</v>
      </c>
      <c r="K445" s="39">
        <v>1106</v>
      </c>
      <c r="L445" s="39">
        <v>3249.78</v>
      </c>
      <c r="M445" s="39">
        <v>3247.79</v>
      </c>
      <c r="N445" s="39">
        <v>3256.93</v>
      </c>
      <c r="O445" s="39">
        <v>3257.56</v>
      </c>
      <c r="P445" s="39">
        <v>3245.23</v>
      </c>
      <c r="Q445" s="39">
        <v>1459</v>
      </c>
      <c r="R445" s="39">
        <v>1424</v>
      </c>
      <c r="S445" s="70">
        <f t="shared" si="366"/>
        <v>3323.2684999999997</v>
      </c>
      <c r="T445" s="70" t="str">
        <f t="shared" si="367"/>
        <v>熊</v>
      </c>
      <c r="U445" s="70">
        <f t="shared" si="368"/>
        <v>3269.2</v>
      </c>
      <c r="V445" s="70">
        <f t="shared" si="369"/>
        <v>3236.73</v>
      </c>
      <c r="W445" s="40">
        <f t="shared" si="370"/>
        <v>9.9817457599231489E-3</v>
      </c>
      <c r="X445" s="70">
        <f t="shared" si="371"/>
        <v>941</v>
      </c>
      <c r="Y445" s="70">
        <f t="shared" si="372"/>
        <v>1106</v>
      </c>
      <c r="Z445" s="71">
        <f t="shared" si="373"/>
        <v>9.9727568975419168E-3</v>
      </c>
      <c r="AA445" s="71">
        <f t="shared" si="374"/>
        <v>4.1164905963437344E-4</v>
      </c>
      <c r="AB445" s="71">
        <f t="shared" si="375"/>
        <v>-3.7602727674103495E-3</v>
      </c>
      <c r="AC445" s="71">
        <f t="shared" si="376"/>
        <v>6.2214729925128146E-3</v>
      </c>
      <c r="AD445" s="71">
        <f t="shared" si="377"/>
        <v>4.0857856065454482E-3</v>
      </c>
      <c r="AE445" s="71">
        <f t="shared" si="378"/>
        <v>-5.8959601533776435E-3</v>
      </c>
      <c r="AF445" s="71">
        <f t="shared" si="379"/>
        <v>3.2551283913513082E-4</v>
      </c>
      <c r="AG445" s="71">
        <f t="shared" si="380"/>
        <v>7.3716189876968732E-4</v>
      </c>
      <c r="AH445" s="71">
        <f t="shared" si="381"/>
        <v>2.3897439561777925E-3</v>
      </c>
      <c r="AI445" s="71">
        <f t="shared" si="382"/>
        <v>2.3897439561777925E-3</v>
      </c>
      <c r="AJ445" s="71">
        <f t="shared" si="383"/>
        <v>4.0001340736367822E-3</v>
      </c>
      <c r="AK445" s="71">
        <f t="shared" si="384"/>
        <v>-2.0445535162547761E-3</v>
      </c>
      <c r="AL445" s="71">
        <f t="shared" si="385"/>
        <v>9.9817457599231489E-3</v>
      </c>
      <c r="AM445" s="71">
        <f t="shared" si="386"/>
        <v>3.7922229616603074E-3</v>
      </c>
      <c r="AN445" s="71">
        <f t="shared" si="387"/>
        <v>1.723342056889215E-4</v>
      </c>
      <c r="AO445" s="40">
        <f t="shared" si="388"/>
        <v>0.58946720049276224</v>
      </c>
      <c r="AP445" s="40">
        <f t="shared" si="389"/>
        <v>0.54819833692640263</v>
      </c>
      <c r="AQ445" s="71">
        <f t="shared" si="390"/>
        <v>-6.1253670594423743E-4</v>
      </c>
      <c r="AR445" s="71">
        <f t="shared" si="365"/>
        <v>2.1977321497009378E-3</v>
      </c>
      <c r="AS445" s="71">
        <f t="shared" si="356"/>
        <v>3.2551283913513082E-4</v>
      </c>
      <c r="AT445" s="28">
        <f t="shared" si="357"/>
        <v>0.38466276562980778</v>
      </c>
      <c r="AU445" s="28">
        <f t="shared" si="358"/>
        <v>0.94890510948904194</v>
      </c>
      <c r="AV445" s="40">
        <f t="shared" si="359"/>
        <v>0.62211271943332125</v>
      </c>
      <c r="AW445" s="71">
        <f t="shared" si="360"/>
        <v>3.2551283913513082E-4</v>
      </c>
      <c r="AX445" s="28">
        <f t="shared" si="361"/>
        <v>0.22020326455188421</v>
      </c>
      <c r="AY445" s="71">
        <f t="shared" si="362"/>
        <v>3.8514066371228956E-3</v>
      </c>
      <c r="AZ445" s="71">
        <f t="shared" si="363"/>
        <v>3.5988079738519885E-3</v>
      </c>
      <c r="BA445" s="71">
        <f t="shared" si="391"/>
        <v>0.44307914709071866</v>
      </c>
      <c r="BB445" s="71">
        <f t="shared" si="364"/>
        <v>-2.746238690933264E-3</v>
      </c>
      <c r="BC445" s="71">
        <f t="shared" si="392"/>
        <v>1.8699124929177921E-3</v>
      </c>
      <c r="BD445" s="39">
        <f t="shared" si="393"/>
        <v>1</v>
      </c>
    </row>
    <row r="446" spans="1:57">
      <c r="A446" s="68">
        <v>43165</v>
      </c>
      <c r="B446" s="41">
        <f t="shared" si="355"/>
        <v>2</v>
      </c>
      <c r="C446" s="39">
        <v>3266.49</v>
      </c>
      <c r="D446" s="39">
        <v>3266.54</v>
      </c>
      <c r="E446" s="39">
        <v>3265.92</v>
      </c>
      <c r="F446" s="39">
        <v>3265.29</v>
      </c>
      <c r="G446" s="39">
        <v>3263.71</v>
      </c>
      <c r="H446" s="39">
        <v>3270.63</v>
      </c>
      <c r="I446" s="39">
        <v>3243.68</v>
      </c>
      <c r="J446" s="39">
        <v>930</v>
      </c>
      <c r="K446" s="39">
        <v>1052</v>
      </c>
      <c r="L446" s="39">
        <v>3264.42</v>
      </c>
      <c r="M446" s="39">
        <v>3264.76</v>
      </c>
      <c r="N446" s="39">
        <v>3289.64</v>
      </c>
      <c r="O446" s="39">
        <v>3290.25</v>
      </c>
      <c r="P446" s="39">
        <v>3262.92</v>
      </c>
      <c r="Q446" s="39">
        <v>1459</v>
      </c>
      <c r="R446" s="39">
        <v>1307</v>
      </c>
      <c r="S446" s="70">
        <f t="shared" si="366"/>
        <v>3309.9649999999992</v>
      </c>
      <c r="T446" s="70" t="str">
        <f t="shared" si="367"/>
        <v>熊</v>
      </c>
      <c r="U446" s="70">
        <f t="shared" si="368"/>
        <v>3290.25</v>
      </c>
      <c r="V446" s="70">
        <f t="shared" si="369"/>
        <v>3243.68</v>
      </c>
      <c r="W446" s="40">
        <f t="shared" si="370"/>
        <v>1.4255061994549493E-2</v>
      </c>
      <c r="X446" s="70">
        <f t="shared" si="371"/>
        <v>1459</v>
      </c>
      <c r="Y446" s="70">
        <f t="shared" si="372"/>
        <v>1052</v>
      </c>
      <c r="Z446" s="71">
        <f t="shared" si="373"/>
        <v>1.4256893485055875E-2</v>
      </c>
      <c r="AA446" s="71">
        <f t="shared" si="374"/>
        <v>2.9309800208720694E-3</v>
      </c>
      <c r="AB446" s="71">
        <f t="shared" si="375"/>
        <v>-1.8541343449436927E-4</v>
      </c>
      <c r="AC446" s="71">
        <f t="shared" si="376"/>
        <v>1.4069648560055032E-2</v>
      </c>
      <c r="AD446" s="71">
        <f t="shared" si="377"/>
        <v>7.2475358189967578E-3</v>
      </c>
      <c r="AE446" s="71">
        <f t="shared" si="378"/>
        <v>-7.0075261755526488E-3</v>
      </c>
      <c r="AF446" s="71">
        <f t="shared" si="379"/>
        <v>7.0621223845024608E-3</v>
      </c>
      <c r="AG446" s="71">
        <f t="shared" si="380"/>
        <v>9.9931024053745293E-3</v>
      </c>
      <c r="AH446" s="71">
        <f t="shared" si="381"/>
        <v>1.5306833123795465E-5</v>
      </c>
      <c r="AI446" s="71">
        <f t="shared" si="382"/>
        <v>-1.7451445988431682E-4</v>
      </c>
      <c r="AJ446" s="71">
        <f t="shared" si="383"/>
        <v>-3.6743430228837134E-4</v>
      </c>
      <c r="AK446" s="71">
        <f t="shared" si="384"/>
        <v>-8.5142879787510886E-4</v>
      </c>
      <c r="AL446" s="71">
        <f t="shared" si="385"/>
        <v>8.2741391652137175E-3</v>
      </c>
      <c r="AM446" s="71">
        <f t="shared" si="386"/>
        <v>8.3410497370207705E-3</v>
      </c>
      <c r="AN446" s="71">
        <f t="shared" si="387"/>
        <v>2.1752017891777563E-4</v>
      </c>
      <c r="AO446" s="40">
        <f t="shared" si="388"/>
        <v>0.84638218923932151</v>
      </c>
      <c r="AP446" s="40">
        <f t="shared" si="389"/>
        <v>0.49165120593691525</v>
      </c>
      <c r="AQ446" s="71">
        <f t="shared" si="390"/>
        <v>1.0414784101755553E-4</v>
      </c>
      <c r="AR446" s="71">
        <f t="shared" si="365"/>
        <v>7.6960310034597775E-3</v>
      </c>
      <c r="AS446" s="71">
        <f t="shared" si="356"/>
        <v>7.0621223845024608E-3</v>
      </c>
      <c r="AT446" s="28">
        <f t="shared" si="357"/>
        <v>0.74322820037105741</v>
      </c>
      <c r="AU446" s="28">
        <f t="shared" si="358"/>
        <v>0.9776802049030322</v>
      </c>
      <c r="AV446" s="40">
        <f t="shared" si="359"/>
        <v>0.98690143869443581</v>
      </c>
      <c r="AW446" s="71">
        <f t="shared" si="360"/>
        <v>7.0621223845024608E-3</v>
      </c>
      <c r="AX446" s="28">
        <f t="shared" si="361"/>
        <v>0.5415503543053406</v>
      </c>
      <c r="AY446" s="71">
        <f t="shared" si="362"/>
        <v>6.1560973776773626E-3</v>
      </c>
      <c r="AZ446" s="71">
        <f t="shared" si="363"/>
        <v>8.1556363025261768E-3</v>
      </c>
      <c r="BA446" s="71">
        <f t="shared" si="391"/>
        <v>0.62211271943332125</v>
      </c>
      <c r="BB446" s="71">
        <f t="shared" si="364"/>
        <v>2.1977321497009378E-3</v>
      </c>
      <c r="BC446" s="71">
        <f t="shared" si="392"/>
        <v>3.2551283913513082E-4</v>
      </c>
      <c r="BD446" s="39">
        <f t="shared" si="393"/>
        <v>0</v>
      </c>
    </row>
    <row r="447" spans="1:57">
      <c r="A447" s="68">
        <v>43166</v>
      </c>
      <c r="B447" s="41">
        <f t="shared" si="355"/>
        <v>3</v>
      </c>
      <c r="C447" s="39">
        <v>3288.86</v>
      </c>
      <c r="D447" s="39">
        <v>3285.73</v>
      </c>
      <c r="E447" s="39">
        <v>3294.33</v>
      </c>
      <c r="F447" s="39">
        <v>3296.34</v>
      </c>
      <c r="G447" s="39">
        <v>3294.24</v>
      </c>
      <c r="H447" s="39">
        <v>3308.4</v>
      </c>
      <c r="I447" s="39">
        <v>3285.31</v>
      </c>
      <c r="J447" s="39">
        <v>1010</v>
      </c>
      <c r="K447" s="39">
        <v>931</v>
      </c>
      <c r="L447" s="39">
        <v>3294.42</v>
      </c>
      <c r="M447" s="39">
        <v>3290.85</v>
      </c>
      <c r="N447" s="39">
        <v>3271.67</v>
      </c>
      <c r="O447" s="39">
        <v>3294.42</v>
      </c>
      <c r="P447" s="39">
        <v>3264.76</v>
      </c>
      <c r="Q447" s="39">
        <v>1300</v>
      </c>
      <c r="R447" s="39">
        <v>1447</v>
      </c>
      <c r="S447" s="70">
        <f t="shared" si="366"/>
        <v>3300.0464999999995</v>
      </c>
      <c r="T447" s="70" t="str">
        <f t="shared" si="367"/>
        <v>熊</v>
      </c>
      <c r="U447" s="70">
        <f t="shared" si="368"/>
        <v>3308.4</v>
      </c>
      <c r="V447" s="70">
        <f t="shared" si="369"/>
        <v>3264.76</v>
      </c>
      <c r="W447" s="40">
        <f t="shared" si="370"/>
        <v>1.3278435700254842E-2</v>
      </c>
      <c r="X447" s="70">
        <f t="shared" si="371"/>
        <v>1010</v>
      </c>
      <c r="Y447" s="70">
        <f t="shared" si="372"/>
        <v>1447</v>
      </c>
      <c r="Z447" s="71">
        <f t="shared" si="373"/>
        <v>1.3269035471257479E-2</v>
      </c>
      <c r="AA447" s="71">
        <f t="shared" si="374"/>
        <v>-2.3713612636771045E-4</v>
      </c>
      <c r="AB447" s="71">
        <f t="shared" si="375"/>
        <v>-1.1164130927117653E-2</v>
      </c>
      <c r="AC447" s="71">
        <f t="shared" si="376"/>
        <v>2.1143047731372613E-3</v>
      </c>
      <c r="AD447" s="71">
        <f t="shared" si="377"/>
        <v>5.9236886641805056E-3</v>
      </c>
      <c r="AE447" s="71">
        <f t="shared" si="378"/>
        <v>-7.354747036074469E-3</v>
      </c>
      <c r="AF447" s="71">
        <f t="shared" si="379"/>
        <v>-5.2404422629372038E-3</v>
      </c>
      <c r="AG447" s="71">
        <f t="shared" si="380"/>
        <v>-5.4775783893049228E-3</v>
      </c>
      <c r="AH447" s="71">
        <f t="shared" si="381"/>
        <v>-9.5215070033851138E-4</v>
      </c>
      <c r="AI447" s="71">
        <f t="shared" si="382"/>
        <v>1.6618087154807281E-3</v>
      </c>
      <c r="AJ447" s="71">
        <f t="shared" si="383"/>
        <v>2.2717618954509401E-3</v>
      </c>
      <c r="AK447" s="71">
        <f t="shared" si="384"/>
        <v>1.6344886748632225E-3</v>
      </c>
      <c r="AL447" s="71">
        <f t="shared" si="385"/>
        <v>7.003673010508569E-3</v>
      </c>
      <c r="AM447" s="71">
        <f t="shared" si="386"/>
        <v>9.0438750458084003E-3</v>
      </c>
      <c r="AN447" s="71">
        <f t="shared" si="387"/>
        <v>5.4639334870872395E-5</v>
      </c>
      <c r="AO447" s="40">
        <f t="shared" si="388"/>
        <v>0.1537462104807345</v>
      </c>
      <c r="AP447" s="40">
        <f t="shared" si="389"/>
        <v>0.18752706799479862</v>
      </c>
      <c r="AQ447" s="71">
        <f t="shared" si="390"/>
        <v>-1.0842381101254183E-3</v>
      </c>
      <c r="AR447" s="71">
        <f t="shared" si="365"/>
        <v>-6.929570272671339E-3</v>
      </c>
      <c r="AS447" s="71">
        <f t="shared" si="356"/>
        <v>-5.2404422629372038E-3</v>
      </c>
      <c r="AT447" s="28">
        <f t="shared" si="357"/>
        <v>0.38674750974446859</v>
      </c>
      <c r="AU447" s="28">
        <f t="shared" si="358"/>
        <v>0.23297370195549186</v>
      </c>
      <c r="AV447" s="40">
        <f t="shared" si="359"/>
        <v>0.15834097158569832</v>
      </c>
      <c r="AW447" s="71">
        <f t="shared" si="360"/>
        <v>-5.2404422629372038E-3</v>
      </c>
      <c r="AX447" s="28">
        <f t="shared" si="361"/>
        <v>-0.52131072410632595</v>
      </c>
      <c r="AY447" s="71">
        <f t="shared" si="362"/>
        <v>2.7144730211914746E-3</v>
      </c>
      <c r="AZ447" s="71">
        <f t="shared" si="363"/>
        <v>2.1143047731372613E-3</v>
      </c>
      <c r="BA447" s="71">
        <f t="shared" si="391"/>
        <v>0.98690143869443581</v>
      </c>
      <c r="BB447" s="71">
        <f t="shared" si="364"/>
        <v>7.6960310034597775E-3</v>
      </c>
      <c r="BC447" s="71">
        <f t="shared" si="392"/>
        <v>7.0621223845024608E-3</v>
      </c>
      <c r="BD447" s="39">
        <f t="shared" si="393"/>
        <v>0</v>
      </c>
    </row>
    <row r="448" spans="1:57">
      <c r="A448" s="68">
        <v>43167</v>
      </c>
      <c r="B448" s="41">
        <f t="shared" si="355"/>
        <v>4</v>
      </c>
      <c r="C448" s="39">
        <v>3268.35</v>
      </c>
      <c r="D448" s="39">
        <v>3269.6</v>
      </c>
      <c r="E448" s="39">
        <v>3266.18</v>
      </c>
      <c r="F448" s="39">
        <v>3276.28</v>
      </c>
      <c r="G448" s="39">
        <v>3279.68</v>
      </c>
      <c r="H448" s="39">
        <v>3284.06</v>
      </c>
      <c r="I448" s="39">
        <v>3261.55</v>
      </c>
      <c r="J448" s="39">
        <v>1038</v>
      </c>
      <c r="K448" s="39">
        <v>955</v>
      </c>
      <c r="L448" s="39">
        <v>3280.1</v>
      </c>
      <c r="M448" s="39">
        <v>3285.33</v>
      </c>
      <c r="N448" s="39">
        <v>3288.41</v>
      </c>
      <c r="O448" s="39">
        <v>3289.5</v>
      </c>
      <c r="P448" s="39">
        <v>3275.32</v>
      </c>
      <c r="Q448" s="39">
        <v>1459</v>
      </c>
      <c r="R448" s="39">
        <v>1347</v>
      </c>
      <c r="S448" s="70">
        <f t="shared" si="366"/>
        <v>3289.5884999999994</v>
      </c>
      <c r="T448" s="70" t="str">
        <f t="shared" si="367"/>
        <v>熊</v>
      </c>
      <c r="U448" s="70">
        <f t="shared" si="368"/>
        <v>3289.5</v>
      </c>
      <c r="V448" s="70">
        <f t="shared" si="369"/>
        <v>3261.55</v>
      </c>
      <c r="W448" s="40">
        <f t="shared" si="370"/>
        <v>8.53303503794893E-3</v>
      </c>
      <c r="X448" s="70">
        <f t="shared" si="371"/>
        <v>1459</v>
      </c>
      <c r="Y448" s="70">
        <f t="shared" si="372"/>
        <v>955</v>
      </c>
      <c r="Z448" s="71">
        <f t="shared" si="373"/>
        <v>8.5517156975231604E-3</v>
      </c>
      <c r="AA448" s="71">
        <f t="shared" si="374"/>
        <v>-1.0152875022371494E-3</v>
      </c>
      <c r="AB448" s="71">
        <f t="shared" si="375"/>
        <v>-3.3141226011810181E-4</v>
      </c>
      <c r="AC448" s="71">
        <f t="shared" si="376"/>
        <v>8.2016227778307603E-3</v>
      </c>
      <c r="AD448" s="71">
        <f t="shared" si="377"/>
        <v>6.4503071376561224E-3</v>
      </c>
      <c r="AE448" s="71">
        <f t="shared" si="378"/>
        <v>-2.0827279002927821E-3</v>
      </c>
      <c r="AF448" s="71">
        <f t="shared" si="379"/>
        <v>6.1188948775380125E-3</v>
      </c>
      <c r="AG448" s="71">
        <f t="shared" si="380"/>
        <v>5.1036073753006625E-3</v>
      </c>
      <c r="AH448" s="71">
        <f t="shared" si="381"/>
        <v>3.8238286167105581E-4</v>
      </c>
      <c r="AI448" s="71">
        <f t="shared" si="382"/>
        <v>-6.6416408824140623E-4</v>
      </c>
      <c r="AJ448" s="71">
        <f t="shared" si="383"/>
        <v>2.423362017674081E-3</v>
      </c>
      <c r="AK448" s="71">
        <f t="shared" si="384"/>
        <v>3.460586254801556E-3</v>
      </c>
      <c r="AL448" s="71">
        <f t="shared" si="385"/>
        <v>6.8779193192621598E-3</v>
      </c>
      <c r="AM448" s="71">
        <f t="shared" si="386"/>
        <v>4.3200033063397706E-3</v>
      </c>
      <c r="AN448" s="71">
        <f t="shared" si="387"/>
        <v>1.2805307512567829E-4</v>
      </c>
      <c r="AO448" s="40">
        <f t="shared" si="388"/>
        <v>0.30208796090625495</v>
      </c>
      <c r="AP448" s="40">
        <f t="shared" si="389"/>
        <v>0.44957796534873379</v>
      </c>
      <c r="AQ448" s="71">
        <f t="shared" si="390"/>
        <v>1.5931937759631706E-3</v>
      </c>
      <c r="AR448" s="71">
        <f t="shared" si="365"/>
        <v>2.5302555476106291E-3</v>
      </c>
      <c r="AS448" s="71">
        <f t="shared" si="356"/>
        <v>6.1188948775380125E-3</v>
      </c>
      <c r="AT448" s="28">
        <f t="shared" si="357"/>
        <v>0.80541981341625257</v>
      </c>
      <c r="AU448" s="28">
        <f t="shared" si="358"/>
        <v>0.9231311706628943</v>
      </c>
      <c r="AV448" s="40">
        <f t="shared" si="359"/>
        <v>0.9610017889087602</v>
      </c>
      <c r="AW448" s="71">
        <f t="shared" si="360"/>
        <v>6.1188948775380125E-3</v>
      </c>
      <c r="AX448" s="28">
        <f t="shared" si="361"/>
        <v>0.29731663685152054</v>
      </c>
      <c r="AY448" s="71">
        <f t="shared" si="362"/>
        <v>5.5433141550943936E-3</v>
      </c>
      <c r="AZ448" s="71">
        <f t="shared" si="363"/>
        <v>3.9885910462216607E-3</v>
      </c>
      <c r="BA448" s="71">
        <f t="shared" si="391"/>
        <v>0.15834097158569832</v>
      </c>
      <c r="BB448" s="71">
        <f t="shared" si="364"/>
        <v>-6.929570272671339E-3</v>
      </c>
      <c r="BC448" s="71">
        <f t="shared" si="392"/>
        <v>-5.2404422629372038E-3</v>
      </c>
      <c r="BD448" s="39">
        <f t="shared" si="393"/>
        <v>1</v>
      </c>
    </row>
    <row r="449" spans="1:57">
      <c r="A449" s="68">
        <v>43168</v>
      </c>
      <c r="B449" s="41">
        <f t="shared" si="355"/>
        <v>5</v>
      </c>
      <c r="C449" s="39">
        <v>3291.43</v>
      </c>
      <c r="D449" s="39">
        <v>3291.9</v>
      </c>
      <c r="E449" s="39">
        <v>3297.7</v>
      </c>
      <c r="F449" s="39">
        <v>3293.76</v>
      </c>
      <c r="G449" s="39">
        <v>3292.96</v>
      </c>
      <c r="H449" s="39">
        <v>3298.19</v>
      </c>
      <c r="I449" s="39">
        <v>3283.59</v>
      </c>
      <c r="J449" s="39">
        <v>936</v>
      </c>
      <c r="K449" s="39">
        <v>1032</v>
      </c>
      <c r="L449" s="39">
        <v>3293.26</v>
      </c>
      <c r="M449" s="39">
        <v>3293.28</v>
      </c>
      <c r="N449" s="39">
        <v>3307.17</v>
      </c>
      <c r="O449" s="39">
        <v>3309.2</v>
      </c>
      <c r="P449" s="39">
        <v>3291.1</v>
      </c>
      <c r="Q449" s="39">
        <v>1439</v>
      </c>
      <c r="R449" s="39">
        <v>1307</v>
      </c>
      <c r="S449" s="70">
        <f t="shared" si="366"/>
        <v>3281.6599999999989</v>
      </c>
      <c r="T449" s="70" t="str">
        <f t="shared" si="367"/>
        <v>熊</v>
      </c>
      <c r="U449" s="70">
        <f t="shared" si="368"/>
        <v>3309.2</v>
      </c>
      <c r="V449" s="70">
        <f t="shared" si="369"/>
        <v>3283.59</v>
      </c>
      <c r="W449" s="40">
        <f t="shared" si="370"/>
        <v>7.7691322844880553E-3</v>
      </c>
      <c r="X449" s="70">
        <f t="shared" si="371"/>
        <v>1439</v>
      </c>
      <c r="Y449" s="70">
        <f t="shared" si="372"/>
        <v>1032</v>
      </c>
      <c r="Z449" s="71">
        <f t="shared" si="373"/>
        <v>7.7808125951333235E-3</v>
      </c>
      <c r="AA449" s="71">
        <f t="shared" si="374"/>
        <v>9.179555162633278E-4</v>
      </c>
      <c r="AB449" s="71">
        <f t="shared" si="375"/>
        <v>-6.1362954722847432E-4</v>
      </c>
      <c r="AC449" s="71">
        <f t="shared" si="376"/>
        <v>7.1555027372595574E-3</v>
      </c>
      <c r="AD449" s="71">
        <f t="shared" si="377"/>
        <v>5.384347533830016E-3</v>
      </c>
      <c r="AE449" s="71">
        <f t="shared" si="378"/>
        <v>-2.3847847506579256E-3</v>
      </c>
      <c r="AF449" s="71">
        <f t="shared" si="379"/>
        <v>4.7707179866014349E-3</v>
      </c>
      <c r="AG449" s="71">
        <f t="shared" si="380"/>
        <v>5.6886735028648531E-3</v>
      </c>
      <c r="AH449" s="71">
        <f t="shared" si="381"/>
        <v>1.4278488266540227E-4</v>
      </c>
      <c r="AI449" s="71">
        <f t="shared" si="382"/>
        <v>1.9031349791108515E-3</v>
      </c>
      <c r="AJ449" s="71">
        <f t="shared" si="383"/>
        <v>7.0764855599684498E-4</v>
      </c>
      <c r="AK449" s="71">
        <f t="shared" si="384"/>
        <v>4.6473554195226987E-4</v>
      </c>
      <c r="AL449" s="71">
        <f t="shared" si="385"/>
        <v>4.4364971017085524E-3</v>
      </c>
      <c r="AM449" s="71">
        <f t="shared" si="386"/>
        <v>5.4846129333881331E-3</v>
      </c>
      <c r="AN449" s="71">
        <f t="shared" si="387"/>
        <v>9.1099295258103641E-5</v>
      </c>
      <c r="AO449" s="40">
        <f t="shared" si="388"/>
        <v>0.53698630136984515</v>
      </c>
      <c r="AP449" s="40">
        <f t="shared" si="389"/>
        <v>0.33013698630135196</v>
      </c>
      <c r="AQ449" s="71">
        <f t="shared" si="390"/>
        <v>6.0729912822356052E-6</v>
      </c>
      <c r="AR449" s="71">
        <f t="shared" si="365"/>
        <v>4.2148831493910863E-3</v>
      </c>
      <c r="AS449" s="71">
        <f t="shared" ref="AS449:AS480" si="394">LN(N449/C449)</f>
        <v>4.7707179866014349E-3</v>
      </c>
      <c r="AT449" s="28">
        <f t="shared" ref="AT449:AT480" si="395">+(G449-I449)/(H449-I449)</f>
        <v>0.64178082191780472</v>
      </c>
      <c r="AU449" s="28">
        <f t="shared" ref="AU449:AU480" si="396">+(N449-P449)/(O449-P449)</f>
        <v>0.88784530386741678</v>
      </c>
      <c r="AV449" s="40">
        <f t="shared" ref="AV449:AV480" si="397">+(N449-V449)/(U449-V449)</f>
        <v>0.92073408824678749</v>
      </c>
      <c r="AW449" s="71">
        <f t="shared" ref="AW449:AW480" si="398">LN(N449/C449)</f>
        <v>4.7707179866014349E-3</v>
      </c>
      <c r="AX449" s="28">
        <f t="shared" ref="AX449:AX480" si="399">(N449-L449)/(U449-V449)</f>
        <v>0.54314720812182871</v>
      </c>
      <c r="AY449" s="71">
        <f t="shared" ref="AY449:AY480" si="400">LN(G449/I449)</f>
        <v>2.8495202926103174E-3</v>
      </c>
      <c r="AZ449" s="71">
        <f t="shared" ref="AZ449:AZ480" si="401">LN(N449/P449)</f>
        <v>4.8709833861595251E-3</v>
      </c>
      <c r="BA449" s="71">
        <f t="shared" si="391"/>
        <v>0.9610017889087602</v>
      </c>
      <c r="BB449" s="71">
        <f t="shared" ref="BB449:BB480" si="402">AR448</f>
        <v>2.5302555476106291E-3</v>
      </c>
      <c r="BC449" s="71">
        <f t="shared" si="392"/>
        <v>6.1188948775380125E-3</v>
      </c>
      <c r="BD449" s="39">
        <f t="shared" si="393"/>
        <v>0</v>
      </c>
      <c r="BE449" t="s">
        <v>721</v>
      </c>
    </row>
    <row r="450" spans="1:57">
      <c r="A450" s="68">
        <v>43171</v>
      </c>
      <c r="B450" s="41">
        <f t="shared" si="355"/>
        <v>1</v>
      </c>
      <c r="C450" s="39">
        <v>3319.21</v>
      </c>
      <c r="D450" s="39">
        <v>3320.75</v>
      </c>
      <c r="E450" s="39">
        <v>3318.34</v>
      </c>
      <c r="F450" s="39">
        <v>3316.11</v>
      </c>
      <c r="G450" s="39">
        <v>3324.17</v>
      </c>
      <c r="H450" s="39">
        <v>3333.43</v>
      </c>
      <c r="I450" s="39">
        <v>3313.69</v>
      </c>
      <c r="J450" s="39">
        <v>1057</v>
      </c>
      <c r="K450" s="39">
        <v>939</v>
      </c>
      <c r="L450" s="39">
        <v>3324.77</v>
      </c>
      <c r="M450" s="39">
        <v>3327.71</v>
      </c>
      <c r="N450" s="39">
        <v>3326.7</v>
      </c>
      <c r="O450" s="39">
        <v>3330.72</v>
      </c>
      <c r="P450" s="39">
        <v>3322.39</v>
      </c>
      <c r="Q450" s="39">
        <v>1419</v>
      </c>
      <c r="R450" s="39">
        <v>1443</v>
      </c>
      <c r="S450" s="70">
        <f t="shared" si="366"/>
        <v>3273.9144999999999</v>
      </c>
      <c r="T450" s="70" t="str">
        <f t="shared" si="367"/>
        <v>牛</v>
      </c>
      <c r="U450" s="70">
        <f t="shared" si="368"/>
        <v>3333.43</v>
      </c>
      <c r="V450" s="70">
        <f t="shared" si="369"/>
        <v>3313.69</v>
      </c>
      <c r="W450" s="40">
        <f t="shared" si="370"/>
        <v>5.9394318232209881E-3</v>
      </c>
      <c r="X450" s="70">
        <f t="shared" si="371"/>
        <v>1057</v>
      </c>
      <c r="Y450" s="70">
        <f t="shared" si="372"/>
        <v>939</v>
      </c>
      <c r="Z450" s="71">
        <f t="shared" si="373"/>
        <v>5.9471982791085174E-3</v>
      </c>
      <c r="AA450" s="71">
        <f t="shared" si="374"/>
        <v>3.633964019482959E-3</v>
      </c>
      <c r="AB450" s="71">
        <f t="shared" si="375"/>
        <v>-2.0209822603013028E-3</v>
      </c>
      <c r="AC450" s="71">
        <f t="shared" si="376"/>
        <v>3.9184495629196302E-3</v>
      </c>
      <c r="AD450" s="71">
        <f t="shared" si="377"/>
        <v>4.275001099298863E-3</v>
      </c>
      <c r="AE450" s="71">
        <f t="shared" si="378"/>
        <v>-1.6644307239221683E-3</v>
      </c>
      <c r="AF450" s="71">
        <f t="shared" si="379"/>
        <v>2.2540188389975112E-3</v>
      </c>
      <c r="AG450" s="71">
        <f t="shared" si="380"/>
        <v>5.8879828584805106E-3</v>
      </c>
      <c r="AH450" s="71">
        <f t="shared" si="381"/>
        <v>4.6385822433048902E-4</v>
      </c>
      <c r="AI450" s="71">
        <f t="shared" si="382"/>
        <v>-2.6214491943022316E-4</v>
      </c>
      <c r="AJ450" s="71">
        <f t="shared" si="383"/>
        <v>-9.3439358630741315E-4</v>
      </c>
      <c r="AK450" s="71">
        <f t="shared" si="384"/>
        <v>1.4932160802504171E-3</v>
      </c>
      <c r="AL450" s="71">
        <f t="shared" si="385"/>
        <v>5.9394318232209881E-3</v>
      </c>
      <c r="AM450" s="71">
        <f t="shared" si="386"/>
        <v>2.5040933797157868E-3</v>
      </c>
      <c r="AN450" s="71">
        <f t="shared" si="387"/>
        <v>1.804798965333607E-4</v>
      </c>
      <c r="AO450" s="40">
        <f t="shared" si="388"/>
        <v>0.27963525835866476</v>
      </c>
      <c r="AP450" s="40">
        <f t="shared" si="389"/>
        <v>-0.33029381965552451</v>
      </c>
      <c r="AQ450" s="71">
        <f t="shared" si="390"/>
        <v>8.8388095609614396E-4</v>
      </c>
      <c r="AR450" s="71">
        <f t="shared" si="365"/>
        <v>5.8032286221375751E-4</v>
      </c>
      <c r="AS450" s="71">
        <f t="shared" si="394"/>
        <v>2.2540188389975112E-3</v>
      </c>
      <c r="AT450" s="28">
        <f t="shared" si="395"/>
        <v>0.5309017223910909</v>
      </c>
      <c r="AU450" s="28">
        <f t="shared" si="396"/>
        <v>0.517406962785112</v>
      </c>
      <c r="AV450" s="40">
        <f t="shared" si="397"/>
        <v>0.6590678824721331</v>
      </c>
      <c r="AW450" s="71">
        <f t="shared" si="398"/>
        <v>2.2540188389975112E-3</v>
      </c>
      <c r="AX450" s="28">
        <f t="shared" si="399"/>
        <v>9.7771023302930984E-2</v>
      </c>
      <c r="AY450" s="71">
        <f t="shared" si="400"/>
        <v>3.1576468041724362E-3</v>
      </c>
      <c r="AZ450" s="71">
        <f t="shared" si="401"/>
        <v>1.2964181876471497E-3</v>
      </c>
      <c r="BA450" s="71">
        <f t="shared" si="391"/>
        <v>0.92073408824678749</v>
      </c>
      <c r="BB450" s="71">
        <f t="shared" si="402"/>
        <v>4.2148831493910863E-3</v>
      </c>
      <c r="BC450" s="71">
        <f t="shared" si="392"/>
        <v>4.7707179866014349E-3</v>
      </c>
      <c r="BD450" s="39">
        <f t="shared" si="393"/>
        <v>0</v>
      </c>
    </row>
    <row r="451" spans="1:57">
      <c r="A451" s="68">
        <v>43172</v>
      </c>
      <c r="B451" s="41">
        <f t="shared" si="355"/>
        <v>2</v>
      </c>
      <c r="C451" s="39">
        <v>3324.12</v>
      </c>
      <c r="D451" s="39">
        <v>3320.9</v>
      </c>
      <c r="E451" s="39">
        <v>3318.91</v>
      </c>
      <c r="F451" s="39">
        <v>3329.58</v>
      </c>
      <c r="G451" s="39">
        <v>3319.12</v>
      </c>
      <c r="H451" s="39">
        <v>3333.87</v>
      </c>
      <c r="I451" s="39">
        <v>3315.14</v>
      </c>
      <c r="J451" s="39">
        <v>953</v>
      </c>
      <c r="K451" s="39">
        <v>1110</v>
      </c>
      <c r="L451" s="39">
        <v>3319.67</v>
      </c>
      <c r="M451" s="39">
        <v>3317.47</v>
      </c>
      <c r="N451" s="39">
        <v>3310.24</v>
      </c>
      <c r="O451" s="39">
        <v>3323.27</v>
      </c>
      <c r="P451" s="39">
        <v>3307.38</v>
      </c>
      <c r="Q451" s="39">
        <v>1356</v>
      </c>
      <c r="R451" s="39">
        <v>1456</v>
      </c>
      <c r="S451" s="70">
        <f t="shared" si="366"/>
        <v>3265.8744999999994</v>
      </c>
      <c r="T451" s="70" t="str">
        <f t="shared" si="367"/>
        <v>牛</v>
      </c>
      <c r="U451" s="70">
        <f t="shared" si="368"/>
        <v>3333.87</v>
      </c>
      <c r="V451" s="70">
        <f t="shared" si="369"/>
        <v>3307.38</v>
      </c>
      <c r="W451" s="40">
        <f t="shared" si="370"/>
        <v>7.977456197169483E-3</v>
      </c>
      <c r="X451" s="70">
        <f t="shared" si="371"/>
        <v>953</v>
      </c>
      <c r="Y451" s="70">
        <f t="shared" si="372"/>
        <v>1456</v>
      </c>
      <c r="Z451" s="71">
        <f t="shared" si="373"/>
        <v>7.9690263889389615E-3</v>
      </c>
      <c r="AA451" s="71">
        <f t="shared" si="374"/>
        <v>-7.7584422053691873E-4</v>
      </c>
      <c r="AB451" s="71">
        <f t="shared" si="375"/>
        <v>-7.1130970535308634E-3</v>
      </c>
      <c r="AC451" s="71">
        <f t="shared" si="376"/>
        <v>8.6435914363843479E-4</v>
      </c>
      <c r="AD451" s="71">
        <f t="shared" si="377"/>
        <v>2.9288139422211719E-3</v>
      </c>
      <c r="AE451" s="71">
        <f t="shared" si="378"/>
        <v>-5.0486422549482803E-3</v>
      </c>
      <c r="AF451" s="71">
        <f t="shared" si="379"/>
        <v>-4.1842831113097761E-3</v>
      </c>
      <c r="AG451" s="71">
        <f t="shared" si="380"/>
        <v>-4.9601273318467696E-3</v>
      </c>
      <c r="AH451" s="71">
        <f t="shared" si="381"/>
        <v>-9.6914689557916697E-4</v>
      </c>
      <c r="AI451" s="71">
        <f t="shared" si="382"/>
        <v>-1.5685616558159391E-3</v>
      </c>
      <c r="AJ451" s="71">
        <f t="shared" si="383"/>
        <v>1.6411924870519048E-3</v>
      </c>
      <c r="AK451" s="71">
        <f t="shared" si="384"/>
        <v>-1.5052898718468355E-3</v>
      </c>
      <c r="AL451" s="71">
        <f t="shared" si="385"/>
        <v>5.6339363432322282E-3</v>
      </c>
      <c r="AM451" s="71">
        <f t="shared" si="386"/>
        <v>4.7929027828749219E-3</v>
      </c>
      <c r="AN451" s="71">
        <f t="shared" si="387"/>
        <v>1.6569284500902916E-4</v>
      </c>
      <c r="AO451" s="40">
        <f t="shared" si="388"/>
        <v>0.47944474105712809</v>
      </c>
      <c r="AP451" s="40">
        <f t="shared" si="389"/>
        <v>0.61719167111585338</v>
      </c>
      <c r="AQ451" s="71">
        <f t="shared" si="390"/>
        <v>-6.629361684618323E-4</v>
      </c>
      <c r="AR451" s="71">
        <f t="shared" si="365"/>
        <v>-2.8446860844718786E-3</v>
      </c>
      <c r="AS451" s="71">
        <f t="shared" si="394"/>
        <v>-4.1842831113097761E-3</v>
      </c>
      <c r="AT451" s="28">
        <f t="shared" si="395"/>
        <v>0.21249332621462971</v>
      </c>
      <c r="AU451" s="28">
        <f t="shared" si="396"/>
        <v>0.17998741346757052</v>
      </c>
      <c r="AV451" s="40">
        <f t="shared" si="397"/>
        <v>0.10796526991316331</v>
      </c>
      <c r="AW451" s="71">
        <f t="shared" si="398"/>
        <v>-4.1842831113097761E-3</v>
      </c>
      <c r="AX451" s="28">
        <f t="shared" si="399"/>
        <v>-0.35598338995848883</v>
      </c>
      <c r="AY451" s="71">
        <f t="shared" si="400"/>
        <v>1.1998325291642984E-3</v>
      </c>
      <c r="AZ451" s="71">
        <f t="shared" si="401"/>
        <v>8.6435914363843479E-4</v>
      </c>
      <c r="BA451" s="71">
        <f t="shared" si="391"/>
        <v>0.6590678824721331</v>
      </c>
      <c r="BB451" s="71">
        <f t="shared" si="402"/>
        <v>5.8032286221375751E-4</v>
      </c>
      <c r="BC451" s="71">
        <f t="shared" si="392"/>
        <v>2.2540188389975112E-3</v>
      </c>
      <c r="BD451" s="39">
        <f t="shared" si="393"/>
        <v>0</v>
      </c>
      <c r="BE451" t="s">
        <v>723</v>
      </c>
    </row>
    <row r="452" spans="1:57">
      <c r="A452" s="68">
        <v>43173</v>
      </c>
      <c r="B452" s="41">
        <f t="shared" si="355"/>
        <v>3</v>
      </c>
      <c r="C452" s="39">
        <v>3298.67</v>
      </c>
      <c r="D452" s="39">
        <v>3300.07</v>
      </c>
      <c r="E452" s="39">
        <v>3297.11</v>
      </c>
      <c r="F452" s="39">
        <v>3302.33</v>
      </c>
      <c r="G452" s="39">
        <v>3290.72</v>
      </c>
      <c r="H452" s="39">
        <v>3302.58</v>
      </c>
      <c r="I452" s="39">
        <v>3288.61</v>
      </c>
      <c r="J452" s="39">
        <v>941</v>
      </c>
      <c r="K452" s="39">
        <v>1123</v>
      </c>
      <c r="L452" s="39">
        <v>3290.99</v>
      </c>
      <c r="M452" s="39">
        <v>3292.36</v>
      </c>
      <c r="N452" s="39">
        <v>3291.38</v>
      </c>
      <c r="O452" s="39">
        <v>3304.96</v>
      </c>
      <c r="P452" s="39">
        <v>3287.36</v>
      </c>
      <c r="Q452" s="39">
        <v>1422</v>
      </c>
      <c r="R452" s="39">
        <v>1326</v>
      </c>
      <c r="S452" s="70">
        <f t="shared" si="366"/>
        <v>3262.8539999999998</v>
      </c>
      <c r="T452" s="70" t="str">
        <f t="shared" si="367"/>
        <v>牛</v>
      </c>
      <c r="U452" s="70">
        <f t="shared" si="368"/>
        <v>3304.96</v>
      </c>
      <c r="V452" s="70">
        <f t="shared" si="369"/>
        <v>3287.36</v>
      </c>
      <c r="W452" s="40">
        <f t="shared" si="370"/>
        <v>5.3395593102146194E-3</v>
      </c>
      <c r="X452" s="70">
        <f t="shared" si="371"/>
        <v>1422</v>
      </c>
      <c r="Y452" s="70">
        <f t="shared" si="372"/>
        <v>1326</v>
      </c>
      <c r="Z452" s="71">
        <f t="shared" si="373"/>
        <v>5.3354836949436922E-3</v>
      </c>
      <c r="AA452" s="71">
        <f t="shared" si="374"/>
        <v>-3.5013373824328152E-3</v>
      </c>
      <c r="AB452" s="71">
        <f t="shared" si="375"/>
        <v>-4.1174406369285134E-3</v>
      </c>
      <c r="AC452" s="71">
        <f t="shared" si="376"/>
        <v>1.2221186732860442E-3</v>
      </c>
      <c r="AD452" s="71">
        <f t="shared" si="377"/>
        <v>1.9050134251132533E-3</v>
      </c>
      <c r="AE452" s="71">
        <f t="shared" si="378"/>
        <v>-3.4345458851014095E-3</v>
      </c>
      <c r="AF452" s="71">
        <f t="shared" si="379"/>
        <v>-2.2124272118152115E-3</v>
      </c>
      <c r="AG452" s="71">
        <f t="shared" si="380"/>
        <v>-5.7137645942480029E-3</v>
      </c>
      <c r="AH452" s="71">
        <f t="shared" si="381"/>
        <v>4.2432343780974342E-4</v>
      </c>
      <c r="AI452" s="71">
        <f t="shared" si="382"/>
        <v>-4.730297338869147E-4</v>
      </c>
      <c r="AJ452" s="71">
        <f t="shared" si="383"/>
        <v>1.1089230041090197E-3</v>
      </c>
      <c r="AK452" s="71">
        <f t="shared" si="384"/>
        <v>-2.4129711118508414E-3</v>
      </c>
      <c r="AL452" s="71">
        <f t="shared" si="385"/>
        <v>4.2389980926134992E-3</v>
      </c>
      <c r="AM452" s="71">
        <f t="shared" si="386"/>
        <v>5.3395593102146194E-3</v>
      </c>
      <c r="AN452" s="71">
        <f t="shared" si="387"/>
        <v>8.2045547479783586E-5</v>
      </c>
      <c r="AO452" s="40">
        <f t="shared" si="388"/>
        <v>0.7201145311381596</v>
      </c>
      <c r="AP452" s="40">
        <f t="shared" si="389"/>
        <v>1.5483178239083726</v>
      </c>
      <c r="AQ452" s="71">
        <f t="shared" si="390"/>
        <v>4.1620148397913102E-4</v>
      </c>
      <c r="AR452" s="71">
        <f t="shared" si="365"/>
        <v>1.1849835255579019E-4</v>
      </c>
      <c r="AS452" s="71">
        <f t="shared" si="394"/>
        <v>-2.2124272118152115E-3</v>
      </c>
      <c r="AT452" s="28">
        <f t="shared" si="395"/>
        <v>0.15103793843949198</v>
      </c>
      <c r="AU452" s="28">
        <f t="shared" si="396"/>
        <v>0.22840909090909106</v>
      </c>
      <c r="AV452" s="40">
        <f t="shared" si="397"/>
        <v>0.22840909090909106</v>
      </c>
      <c r="AW452" s="71">
        <f t="shared" si="398"/>
        <v>-2.2124272118152115E-3</v>
      </c>
      <c r="AX452" s="28">
        <f t="shared" si="399"/>
        <v>2.2159090909109627E-2</v>
      </c>
      <c r="AY452" s="71">
        <f t="shared" si="400"/>
        <v>6.4140271800829736E-4</v>
      </c>
      <c r="AZ452" s="71">
        <f t="shared" si="401"/>
        <v>1.2221186732860442E-3</v>
      </c>
      <c r="BA452" s="71">
        <f t="shared" si="391"/>
        <v>0.10796526991316331</v>
      </c>
      <c r="BB452" s="71">
        <f t="shared" si="402"/>
        <v>-2.8446860844718786E-3</v>
      </c>
      <c r="BC452" s="71">
        <f t="shared" si="392"/>
        <v>-4.1842831113097761E-3</v>
      </c>
      <c r="BD452" s="39">
        <f t="shared" si="393"/>
        <v>1</v>
      </c>
      <c r="BE452" t="s">
        <v>726</v>
      </c>
    </row>
    <row r="453" spans="1:57">
      <c r="A453" s="68">
        <v>43174</v>
      </c>
      <c r="B453" s="41">
        <f t="shared" si="355"/>
        <v>4</v>
      </c>
      <c r="C453" s="39">
        <v>3277.51</v>
      </c>
      <c r="D453" s="39">
        <v>3281.23</v>
      </c>
      <c r="E453" s="39">
        <v>3283.1</v>
      </c>
      <c r="F453" s="39">
        <v>3285.91</v>
      </c>
      <c r="G453" s="39">
        <v>3290.08</v>
      </c>
      <c r="H453" s="39">
        <v>3296.82</v>
      </c>
      <c r="I453" s="39">
        <v>3276.76</v>
      </c>
      <c r="J453" s="39">
        <v>1101</v>
      </c>
      <c r="K453" s="39">
        <v>930</v>
      </c>
      <c r="L453" s="39">
        <v>3290.39</v>
      </c>
      <c r="M453" s="39">
        <v>3286.45</v>
      </c>
      <c r="N453" s="39">
        <v>3291.11</v>
      </c>
      <c r="O453" s="39">
        <v>3291.63</v>
      </c>
      <c r="P453" s="39">
        <v>3273.25</v>
      </c>
      <c r="Q453" s="39">
        <v>1459</v>
      </c>
      <c r="R453" s="39">
        <v>1338</v>
      </c>
      <c r="S453" s="70">
        <f t="shared" si="366"/>
        <v>3261.9599999999991</v>
      </c>
      <c r="T453" s="70" t="str">
        <f t="shared" si="367"/>
        <v>牛</v>
      </c>
      <c r="U453" s="70">
        <f t="shared" si="368"/>
        <v>3296.82</v>
      </c>
      <c r="V453" s="70">
        <f t="shared" si="369"/>
        <v>3273.25</v>
      </c>
      <c r="W453" s="40">
        <f t="shared" si="370"/>
        <v>7.1749923870601685E-3</v>
      </c>
      <c r="X453" s="70">
        <f t="shared" si="371"/>
        <v>1101</v>
      </c>
      <c r="Y453" s="70">
        <f t="shared" si="372"/>
        <v>1338</v>
      </c>
      <c r="Z453" s="71">
        <f t="shared" si="373"/>
        <v>7.1914349612968876E-3</v>
      </c>
      <c r="AA453" s="71">
        <f t="shared" si="374"/>
        <v>-4.2229419619588034E-3</v>
      </c>
      <c r="AB453" s="71">
        <f t="shared" si="375"/>
        <v>-1.7334736191325962E-3</v>
      </c>
      <c r="AC453" s="71">
        <f t="shared" si="376"/>
        <v>5.4415187679276176E-3</v>
      </c>
      <c r="AD453" s="71">
        <f t="shared" si="377"/>
        <v>5.8743797556965998E-3</v>
      </c>
      <c r="AE453" s="71">
        <f t="shared" si="378"/>
        <v>-1.3006126313636788E-3</v>
      </c>
      <c r="AF453" s="71">
        <f t="shared" si="379"/>
        <v>4.1409061365640645E-3</v>
      </c>
      <c r="AG453" s="71">
        <f t="shared" si="380"/>
        <v>-8.2035825394808718E-5</v>
      </c>
      <c r="AH453" s="71">
        <f t="shared" si="381"/>
        <v>1.1343643440363319E-3</v>
      </c>
      <c r="AI453" s="71">
        <f t="shared" si="382"/>
        <v>1.7041102436436684E-3</v>
      </c>
      <c r="AJ453" s="71">
        <f t="shared" si="383"/>
        <v>2.5596425602013285E-3</v>
      </c>
      <c r="AK453" s="71">
        <f t="shared" si="384"/>
        <v>3.827892833981922E-3</v>
      </c>
      <c r="AL453" s="71">
        <f t="shared" si="385"/>
        <v>6.103238195545202E-3</v>
      </c>
      <c r="AM453" s="71">
        <f t="shared" si="386"/>
        <v>5.5995076908021846E-3</v>
      </c>
      <c r="AN453" s="71">
        <f t="shared" si="387"/>
        <v>9.4218194210928343E-5</v>
      </c>
      <c r="AO453" s="40">
        <f t="shared" si="388"/>
        <v>3.7387836490528514E-2</v>
      </c>
      <c r="AP453" s="40">
        <f t="shared" si="389"/>
        <v>0.7288135593220304</v>
      </c>
      <c r="AQ453" s="71">
        <f t="shared" si="390"/>
        <v>-1.1981439327514588E-3</v>
      </c>
      <c r="AR453" s="71">
        <f t="shared" si="365"/>
        <v>2.1879510837110721E-4</v>
      </c>
      <c r="AS453" s="71">
        <f t="shared" si="394"/>
        <v>4.1409061365640645E-3</v>
      </c>
      <c r="AT453" s="28">
        <f t="shared" si="395"/>
        <v>0.66400797607177198</v>
      </c>
      <c r="AU453" s="28">
        <f t="shared" si="396"/>
        <v>0.97170837867247128</v>
      </c>
      <c r="AV453" s="40">
        <f t="shared" si="397"/>
        <v>0.75774289350869761</v>
      </c>
      <c r="AW453" s="71">
        <f t="shared" si="398"/>
        <v>4.1409061365640645E-3</v>
      </c>
      <c r="AX453" s="28">
        <f t="shared" si="399"/>
        <v>3.0547305897337704E-2</v>
      </c>
      <c r="AY453" s="71">
        <f t="shared" si="400"/>
        <v>4.0567512738306187E-3</v>
      </c>
      <c r="AZ453" s="71">
        <f t="shared" si="401"/>
        <v>5.4415187679276176E-3</v>
      </c>
      <c r="BA453" s="71">
        <f t="shared" si="391"/>
        <v>0.22840909090909106</v>
      </c>
      <c r="BB453" s="71">
        <f t="shared" si="402"/>
        <v>1.1849835255579019E-4</v>
      </c>
      <c r="BC453" s="71">
        <f t="shared" si="392"/>
        <v>-2.2124272118152115E-3</v>
      </c>
      <c r="BD453" s="39">
        <f t="shared" si="393"/>
        <v>0</v>
      </c>
    </row>
    <row r="454" spans="1:57">
      <c r="A454" s="68">
        <v>43175</v>
      </c>
      <c r="B454" s="41">
        <f t="shared" si="355"/>
        <v>5</v>
      </c>
      <c r="C454" s="39">
        <v>3290.21</v>
      </c>
      <c r="D454" s="39">
        <v>3291.35</v>
      </c>
      <c r="E454" s="39">
        <v>3292.11</v>
      </c>
      <c r="F454" s="39">
        <v>3289.28</v>
      </c>
      <c r="G454" s="39">
        <v>3287.26</v>
      </c>
      <c r="H454" s="39">
        <v>3300.54</v>
      </c>
      <c r="I454" s="39">
        <v>3286.94</v>
      </c>
      <c r="J454" s="39">
        <v>954</v>
      </c>
      <c r="K454" s="39">
        <v>1129</v>
      </c>
      <c r="L454" s="39">
        <v>3287.79</v>
      </c>
      <c r="M454" s="39">
        <v>3289.01</v>
      </c>
      <c r="N454" s="39">
        <v>3269.88</v>
      </c>
      <c r="O454" s="39">
        <v>3295.02</v>
      </c>
      <c r="P454" s="39">
        <v>3269.44</v>
      </c>
      <c r="Q454" s="39">
        <v>1347</v>
      </c>
      <c r="R454" s="39">
        <v>1459</v>
      </c>
      <c r="S454" s="70">
        <f t="shared" si="366"/>
        <v>3263.4129999999991</v>
      </c>
      <c r="T454" s="70" t="str">
        <f t="shared" si="367"/>
        <v>牛</v>
      </c>
      <c r="U454" s="70">
        <f t="shared" si="368"/>
        <v>3300.54</v>
      </c>
      <c r="V454" s="70">
        <f t="shared" si="369"/>
        <v>3269.44</v>
      </c>
      <c r="W454" s="40">
        <f t="shared" si="370"/>
        <v>9.4673750281796774E-3</v>
      </c>
      <c r="X454" s="70">
        <f t="shared" si="371"/>
        <v>954</v>
      </c>
      <c r="Y454" s="70">
        <f t="shared" si="372"/>
        <v>1459</v>
      </c>
      <c r="Z454" s="71">
        <f t="shared" si="373"/>
        <v>9.4522842007044861E-3</v>
      </c>
      <c r="AA454" s="71">
        <f t="shared" si="374"/>
        <v>-2.7350136617279342E-4</v>
      </c>
      <c r="AB454" s="71">
        <f t="shared" si="375"/>
        <v>-9.3328044610063322E-3</v>
      </c>
      <c r="AC454" s="71">
        <f t="shared" si="376"/>
        <v>1.3457056717336636E-4</v>
      </c>
      <c r="AD454" s="71">
        <f t="shared" si="377"/>
        <v>3.134698921621033E-3</v>
      </c>
      <c r="AE454" s="71">
        <f t="shared" si="378"/>
        <v>-6.3326761065586367E-3</v>
      </c>
      <c r="AF454" s="71">
        <f t="shared" si="379"/>
        <v>-6.1981055393851995E-3</v>
      </c>
      <c r="AG454" s="71">
        <f t="shared" si="380"/>
        <v>-6.4716069055580864E-3</v>
      </c>
      <c r="AH454" s="71">
        <f t="shared" si="381"/>
        <v>3.4642243218957594E-4</v>
      </c>
      <c r="AI454" s="71">
        <f t="shared" si="382"/>
        <v>5.7730406688510515E-4</v>
      </c>
      <c r="AJ454" s="71">
        <f t="shared" si="383"/>
        <v>-2.8269668506025427E-4</v>
      </c>
      <c r="AK454" s="71">
        <f t="shared" si="384"/>
        <v>-8.9700149078602621E-4</v>
      </c>
      <c r="AL454" s="71">
        <f t="shared" si="385"/>
        <v>4.1290506604229459E-3</v>
      </c>
      <c r="AM454" s="71">
        <f t="shared" si="386"/>
        <v>7.7935213178590302E-3</v>
      </c>
      <c r="AN454" s="71">
        <f t="shared" si="387"/>
        <v>1.6121550441359724E-4</v>
      </c>
      <c r="AO454" s="40">
        <f t="shared" si="388"/>
        <v>0.24044117647058852</v>
      </c>
      <c r="AP454" s="40">
        <f t="shared" si="389"/>
        <v>0.30661764705883093</v>
      </c>
      <c r="AQ454" s="71">
        <f t="shared" si="390"/>
        <v>3.7100109901287584E-4</v>
      </c>
      <c r="AR454" s="71">
        <f t="shared" ref="AR454:AR485" si="403">LN(N454/L454)</f>
        <v>-5.4623195530128692E-3</v>
      </c>
      <c r="AS454" s="71">
        <f t="shared" si="394"/>
        <v>-6.1981055393851995E-3</v>
      </c>
      <c r="AT454" s="28">
        <f t="shared" si="395"/>
        <v>2.3529411764718077E-2</v>
      </c>
      <c r="AU454" s="28">
        <f t="shared" si="396"/>
        <v>1.7200938232996708E-2</v>
      </c>
      <c r="AV454" s="40">
        <f t="shared" si="397"/>
        <v>1.4147909967847455E-2</v>
      </c>
      <c r="AW454" s="71">
        <f t="shared" si="398"/>
        <v>-6.1981055393851995E-3</v>
      </c>
      <c r="AX454" s="28">
        <f t="shared" si="399"/>
        <v>-0.57588424437298735</v>
      </c>
      <c r="AY454" s="71">
        <f t="shared" si="400"/>
        <v>9.7350248015769944E-5</v>
      </c>
      <c r="AZ454" s="71">
        <f t="shared" si="401"/>
        <v>1.3457056717336636E-4</v>
      </c>
      <c r="BA454" s="71">
        <f t="shared" si="391"/>
        <v>0.75774289350869761</v>
      </c>
      <c r="BB454" s="71">
        <f t="shared" si="402"/>
        <v>2.1879510837110721E-4</v>
      </c>
      <c r="BC454" s="71">
        <f t="shared" si="392"/>
        <v>4.1409061365640645E-3</v>
      </c>
      <c r="BD454" s="39">
        <f t="shared" si="393"/>
        <v>0</v>
      </c>
      <c r="BE454" t="s">
        <v>733</v>
      </c>
    </row>
    <row r="455" spans="1:57">
      <c r="A455" s="68">
        <v>43178</v>
      </c>
      <c r="B455" s="41">
        <f t="shared" si="355"/>
        <v>1</v>
      </c>
      <c r="C455" s="39">
        <v>3264.93</v>
      </c>
      <c r="D455" s="39">
        <v>3264.31</v>
      </c>
      <c r="E455" s="39">
        <v>3257.62</v>
      </c>
      <c r="F455" s="39">
        <v>3255.59</v>
      </c>
      <c r="G455" s="39">
        <v>3275.37</v>
      </c>
      <c r="H455" s="39">
        <v>3276.74</v>
      </c>
      <c r="I455" s="39">
        <v>3251.18</v>
      </c>
      <c r="J455" s="39">
        <v>1125</v>
      </c>
      <c r="K455" s="39">
        <v>952</v>
      </c>
      <c r="L455" s="39">
        <v>3276.57</v>
      </c>
      <c r="M455" s="39">
        <v>3273.84</v>
      </c>
      <c r="N455" s="39">
        <v>3279.25</v>
      </c>
      <c r="O455" s="39">
        <v>3280.5</v>
      </c>
      <c r="P455" s="39">
        <v>3270.46</v>
      </c>
      <c r="Q455" s="39">
        <v>1427</v>
      </c>
      <c r="R455" s="39">
        <v>1324</v>
      </c>
      <c r="S455" s="70">
        <f t="shared" si="366"/>
        <v>3270.4144999999994</v>
      </c>
      <c r="T455" s="70" t="str">
        <f t="shared" si="367"/>
        <v>牛</v>
      </c>
      <c r="U455" s="70">
        <f t="shared" si="368"/>
        <v>3280.5</v>
      </c>
      <c r="V455" s="70">
        <f t="shared" si="369"/>
        <v>3251.18</v>
      </c>
      <c r="W455" s="40">
        <f t="shared" si="370"/>
        <v>8.9778424345482687E-3</v>
      </c>
      <c r="X455" s="70">
        <f t="shared" si="371"/>
        <v>1427</v>
      </c>
      <c r="Y455" s="70">
        <f t="shared" si="372"/>
        <v>952</v>
      </c>
      <c r="Z455" s="71">
        <f t="shared" si="373"/>
        <v>8.9802844165112767E-3</v>
      </c>
      <c r="AA455" s="71">
        <f t="shared" si="374"/>
        <v>-1.5149639994845002E-3</v>
      </c>
      <c r="AB455" s="71">
        <f t="shared" si="375"/>
        <v>-3.8111208967714838E-4</v>
      </c>
      <c r="AC455" s="71">
        <f t="shared" si="376"/>
        <v>8.5967303448711459E-3</v>
      </c>
      <c r="AD455" s="71">
        <f t="shared" si="377"/>
        <v>4.7575268141844922E-3</v>
      </c>
      <c r="AE455" s="71">
        <f t="shared" si="378"/>
        <v>-4.2203156203639318E-3</v>
      </c>
      <c r="AF455" s="71">
        <f t="shared" si="379"/>
        <v>4.3764147245074119E-3</v>
      </c>
      <c r="AG455" s="71">
        <f t="shared" si="380"/>
        <v>2.8614507250228961E-3</v>
      </c>
      <c r="AH455" s="71">
        <f t="shared" si="381"/>
        <v>-1.8991490644042065E-4</v>
      </c>
      <c r="AI455" s="71">
        <f t="shared" si="382"/>
        <v>-2.2414555842509747E-3</v>
      </c>
      <c r="AJ455" s="71">
        <f t="shared" si="383"/>
        <v>-2.8648041530002265E-3</v>
      </c>
      <c r="AK455" s="71">
        <f t="shared" si="384"/>
        <v>3.1925168164094156E-3</v>
      </c>
      <c r="AL455" s="71">
        <f t="shared" si="385"/>
        <v>7.8310183402348493E-3</v>
      </c>
      <c r="AM455" s="71">
        <f t="shared" si="386"/>
        <v>3.0652020042467266E-3</v>
      </c>
      <c r="AN455" s="71">
        <f t="shared" si="387"/>
        <v>3.663037248260649E-4</v>
      </c>
      <c r="AO455" s="40">
        <f t="shared" si="388"/>
        <v>0.53794992175273981</v>
      </c>
      <c r="AP455" s="40">
        <f t="shared" si="389"/>
        <v>0.73161189358373679</v>
      </c>
      <c r="AQ455" s="71">
        <f t="shared" si="390"/>
        <v>-8.3353565900848412E-4</v>
      </c>
      <c r="AR455" s="71">
        <f t="shared" si="403"/>
        <v>8.1759418327204591E-4</v>
      </c>
      <c r="AS455" s="71">
        <f t="shared" si="394"/>
        <v>4.3764147245074119E-3</v>
      </c>
      <c r="AT455" s="28">
        <f t="shared" si="395"/>
        <v>0.94640062597809493</v>
      </c>
      <c r="AU455" s="28">
        <f t="shared" si="396"/>
        <v>0.87549800796812705</v>
      </c>
      <c r="AV455" s="40">
        <f t="shared" si="397"/>
        <v>0.95736698499317896</v>
      </c>
      <c r="AW455" s="71">
        <f t="shared" si="398"/>
        <v>4.3764147245074119E-3</v>
      </c>
      <c r="AX455" s="28">
        <f t="shared" si="399"/>
        <v>9.1405184174618737E-2</v>
      </c>
      <c r="AY455" s="71">
        <f t="shared" si="400"/>
        <v>7.4128324367732038E-3</v>
      </c>
      <c r="AZ455" s="71">
        <f t="shared" si="401"/>
        <v>2.6840899145694646E-3</v>
      </c>
      <c r="BA455" s="71">
        <f t="shared" si="391"/>
        <v>1.4147909967847455E-2</v>
      </c>
      <c r="BB455" s="71">
        <f t="shared" si="402"/>
        <v>-5.4623195530128692E-3</v>
      </c>
      <c r="BC455" s="71">
        <f t="shared" si="392"/>
        <v>-6.1981055393851995E-3</v>
      </c>
      <c r="BD455" s="39">
        <f t="shared" si="393"/>
        <v>1</v>
      </c>
      <c r="BE455" t="s">
        <v>734</v>
      </c>
    </row>
    <row r="456" spans="1:57">
      <c r="A456" s="68">
        <v>43179</v>
      </c>
      <c r="B456" s="41">
        <f t="shared" si="355"/>
        <v>2</v>
      </c>
      <c r="C456" s="39">
        <v>3257.22</v>
      </c>
      <c r="D456" s="39">
        <v>3258.1</v>
      </c>
      <c r="E456" s="39">
        <v>3262.55</v>
      </c>
      <c r="F456" s="39">
        <v>3266.04</v>
      </c>
      <c r="G456" s="39">
        <v>3270.82</v>
      </c>
      <c r="H456" s="39">
        <v>3276.7</v>
      </c>
      <c r="I456" s="39">
        <v>3252.54</v>
      </c>
      <c r="J456" s="39">
        <v>957</v>
      </c>
      <c r="K456" s="39">
        <v>930</v>
      </c>
      <c r="L456" s="39">
        <v>3271.82</v>
      </c>
      <c r="M456" s="39">
        <v>3269.57</v>
      </c>
      <c r="N456" s="39">
        <v>3290.64</v>
      </c>
      <c r="O456" s="39">
        <v>3292.49</v>
      </c>
      <c r="P456" s="39">
        <v>3269.49</v>
      </c>
      <c r="Q456" s="39">
        <v>1411</v>
      </c>
      <c r="R456" s="39">
        <v>1308</v>
      </c>
      <c r="S456" s="70">
        <f t="shared" si="366"/>
        <v>3276.6704999999993</v>
      </c>
      <c r="T456" s="70" t="str">
        <f t="shared" si="367"/>
        <v>牛</v>
      </c>
      <c r="U456" s="70">
        <f t="shared" si="368"/>
        <v>3292.49</v>
      </c>
      <c r="V456" s="70">
        <f t="shared" si="369"/>
        <v>3252.54</v>
      </c>
      <c r="W456" s="40">
        <f t="shared" si="370"/>
        <v>1.2207887863886185E-2</v>
      </c>
      <c r="X456" s="70">
        <f t="shared" si="371"/>
        <v>1411</v>
      </c>
      <c r="Y456" s="70">
        <f t="shared" si="372"/>
        <v>930</v>
      </c>
      <c r="Z456" s="71">
        <f t="shared" si="373"/>
        <v>1.2265060388920558E-2</v>
      </c>
      <c r="AA456" s="71">
        <f t="shared" si="374"/>
        <v>-6.7406668779764227E-3</v>
      </c>
      <c r="AB456" s="71">
        <f t="shared" si="375"/>
        <v>-5.6204269054379056E-4</v>
      </c>
      <c r="AC456" s="71">
        <f t="shared" si="376"/>
        <v>1.1645845173342476E-2</v>
      </c>
      <c r="AD456" s="71">
        <f t="shared" si="377"/>
        <v>1.0770046589774327E-2</v>
      </c>
      <c r="AE456" s="71">
        <f t="shared" si="378"/>
        <v>-1.4378412741118251E-3</v>
      </c>
      <c r="AF456" s="71">
        <f t="shared" si="379"/>
        <v>1.0208003899230513E-2</v>
      </c>
      <c r="AG456" s="71">
        <f t="shared" si="380"/>
        <v>3.4673370212541122E-3</v>
      </c>
      <c r="AH456" s="71">
        <f t="shared" si="381"/>
        <v>2.7013255077305587E-4</v>
      </c>
      <c r="AI456" s="71">
        <f t="shared" si="382"/>
        <v>1.6350273667316065E-3</v>
      </c>
      <c r="AJ456" s="71">
        <f t="shared" si="383"/>
        <v>2.7041710355610641E-3</v>
      </c>
      <c r="AK456" s="71">
        <f t="shared" si="384"/>
        <v>4.1666471638459063E-3</v>
      </c>
      <c r="AL456" s="71">
        <f t="shared" si="385"/>
        <v>7.4005888181713237E-3</v>
      </c>
      <c r="AM456" s="71">
        <f t="shared" si="386"/>
        <v>7.0101079820469852E-3</v>
      </c>
      <c r="AN456" s="71">
        <f t="shared" si="387"/>
        <v>3.0568700334639647E-4</v>
      </c>
      <c r="AO456" s="40">
        <f t="shared" si="388"/>
        <v>0.19370860927151756</v>
      </c>
      <c r="AP456" s="40">
        <f t="shared" si="389"/>
        <v>1.1055463576159021</v>
      </c>
      <c r="AQ456" s="71">
        <f t="shared" si="390"/>
        <v>-6.8792721080169366E-4</v>
      </c>
      <c r="AR456" s="71">
        <f t="shared" si="403"/>
        <v>5.7356697320381953E-3</v>
      </c>
      <c r="AS456" s="71">
        <f t="shared" si="394"/>
        <v>1.0208003899230513E-2</v>
      </c>
      <c r="AT456" s="28">
        <f t="shared" si="395"/>
        <v>0.75662251655630419</v>
      </c>
      <c r="AU456" s="28">
        <f t="shared" si="396"/>
        <v>0.91956521739130825</v>
      </c>
      <c r="AV456" s="40">
        <f t="shared" si="397"/>
        <v>0.95369211514393193</v>
      </c>
      <c r="AW456" s="71">
        <f t="shared" si="398"/>
        <v>1.0208003899230513E-2</v>
      </c>
      <c r="AX456" s="28">
        <f t="shared" si="399"/>
        <v>0.47108886107634029</v>
      </c>
      <c r="AY456" s="71">
        <f t="shared" si="400"/>
        <v>5.6044884379576046E-3</v>
      </c>
      <c r="AZ456" s="71">
        <f t="shared" si="401"/>
        <v>6.4480652915031742E-3</v>
      </c>
      <c r="BA456" s="71">
        <f t="shared" si="391"/>
        <v>0.95736698499317896</v>
      </c>
      <c r="BB456" s="71">
        <f t="shared" si="402"/>
        <v>8.1759418327204591E-4</v>
      </c>
      <c r="BC456" s="71">
        <f t="shared" si="392"/>
        <v>4.3764147245074119E-3</v>
      </c>
      <c r="BD456" s="39">
        <f t="shared" si="393"/>
        <v>0</v>
      </c>
      <c r="BE456" t="s">
        <v>735</v>
      </c>
    </row>
    <row r="457" spans="1:57">
      <c r="A457" s="68">
        <v>43180</v>
      </c>
      <c r="B457" s="41">
        <f t="shared" si="355"/>
        <v>3</v>
      </c>
      <c r="C457" s="39">
        <v>3299.73</v>
      </c>
      <c r="D457" s="39">
        <v>3300.07</v>
      </c>
      <c r="E457" s="39">
        <v>3300.93</v>
      </c>
      <c r="F457" s="39">
        <v>3305.34</v>
      </c>
      <c r="G457" s="39">
        <v>3306.28</v>
      </c>
      <c r="H457" s="39">
        <v>3314.21</v>
      </c>
      <c r="I457" s="39">
        <v>3298.3</v>
      </c>
      <c r="J457" s="39">
        <v>1011</v>
      </c>
      <c r="K457" s="39">
        <v>933</v>
      </c>
      <c r="L457" s="39">
        <v>3307.51</v>
      </c>
      <c r="M457" s="39">
        <v>3308.45</v>
      </c>
      <c r="N457" s="39">
        <v>3280.95</v>
      </c>
      <c r="O457" s="39">
        <v>3312.11</v>
      </c>
      <c r="P457" s="39">
        <v>3268.9</v>
      </c>
      <c r="Q457" s="39">
        <v>1315</v>
      </c>
      <c r="R457" s="39">
        <v>1446</v>
      </c>
      <c r="S457" s="70">
        <f t="shared" si="366"/>
        <v>3281.9544999999998</v>
      </c>
      <c r="T457" s="70" t="str">
        <f t="shared" si="367"/>
        <v>牛</v>
      </c>
      <c r="U457" s="70">
        <f t="shared" si="368"/>
        <v>3314.21</v>
      </c>
      <c r="V457" s="70">
        <f t="shared" si="369"/>
        <v>3268.9</v>
      </c>
      <c r="W457" s="40">
        <f t="shared" si="370"/>
        <v>1.3765747648855893E-2</v>
      </c>
      <c r="X457" s="70">
        <f t="shared" si="371"/>
        <v>1011</v>
      </c>
      <c r="Y457" s="70">
        <f t="shared" si="372"/>
        <v>1446</v>
      </c>
      <c r="Z457" s="71">
        <f t="shared" si="373"/>
        <v>1.3731426510653885E-2</v>
      </c>
      <c r="AA457" s="71">
        <f t="shared" si="374"/>
        <v>2.7585722089541386E-3</v>
      </c>
      <c r="AB457" s="71">
        <f t="shared" si="375"/>
        <v>-1.0086269921896132E-2</v>
      </c>
      <c r="AC457" s="71">
        <f t="shared" si="376"/>
        <v>3.6794777269596422E-3</v>
      </c>
      <c r="AD457" s="71">
        <f t="shared" si="377"/>
        <v>4.3786375850914175E-3</v>
      </c>
      <c r="AE457" s="71">
        <f t="shared" si="378"/>
        <v>-9.3871100637645359E-3</v>
      </c>
      <c r="AF457" s="71">
        <f t="shared" si="379"/>
        <v>-5.7076323368048026E-3</v>
      </c>
      <c r="AG457" s="71">
        <f t="shared" si="380"/>
        <v>-2.9490601278505738E-3</v>
      </c>
      <c r="AH457" s="71">
        <f t="shared" si="381"/>
        <v>1.0303342534649908E-4</v>
      </c>
      <c r="AI457" s="71">
        <f t="shared" si="382"/>
        <v>3.6360000764185693E-4</v>
      </c>
      <c r="AJ457" s="71">
        <f t="shared" si="383"/>
        <v>1.6986955017894313E-3</v>
      </c>
      <c r="AK457" s="71">
        <f t="shared" si="384"/>
        <v>1.9830433639878371E-3</v>
      </c>
      <c r="AL457" s="71">
        <f t="shared" si="385"/>
        <v>4.8121003072644957E-3</v>
      </c>
      <c r="AM457" s="71">
        <f t="shared" si="386"/>
        <v>1.3131911652313118E-2</v>
      </c>
      <c r="AN457" s="71">
        <f t="shared" si="387"/>
        <v>3.7195012668403383E-4</v>
      </c>
      <c r="AO457" s="40">
        <f t="shared" si="388"/>
        <v>8.9880578252661811E-2</v>
      </c>
      <c r="AP457" s="40">
        <f t="shared" si="389"/>
        <v>-0.48145820238845877</v>
      </c>
      <c r="AQ457" s="71">
        <f t="shared" si="390"/>
        <v>2.8416133299627016E-4</v>
      </c>
      <c r="AR457" s="71">
        <f t="shared" si="403"/>
        <v>-8.0626258274764748E-3</v>
      </c>
      <c r="AS457" s="71">
        <f t="shared" si="394"/>
        <v>-5.7076323368048026E-3</v>
      </c>
      <c r="AT457" s="28">
        <f t="shared" si="395"/>
        <v>0.50157133878064686</v>
      </c>
      <c r="AU457" s="28">
        <f t="shared" si="396"/>
        <v>0.27887063179818833</v>
      </c>
      <c r="AV457" s="40">
        <f t="shared" si="397"/>
        <v>0.26594570734936529</v>
      </c>
      <c r="AW457" s="71">
        <f t="shared" si="398"/>
        <v>-5.7076323368048026E-3</v>
      </c>
      <c r="AX457" s="28">
        <f t="shared" si="399"/>
        <v>-0.5861840653277518</v>
      </c>
      <c r="AY457" s="71">
        <f t="shared" si="400"/>
        <v>2.4165060861608923E-3</v>
      </c>
      <c r="AZ457" s="71">
        <f t="shared" si="401"/>
        <v>3.6794777269596422E-3</v>
      </c>
      <c r="BA457" s="71">
        <f t="shared" si="391"/>
        <v>0.95369211514393193</v>
      </c>
      <c r="BB457" s="71">
        <f t="shared" si="402"/>
        <v>5.7356697320381953E-3</v>
      </c>
      <c r="BC457" s="71">
        <f t="shared" si="392"/>
        <v>1.0208003899230513E-2</v>
      </c>
      <c r="BD457" s="39">
        <f t="shared" si="393"/>
        <v>0</v>
      </c>
      <c r="BE457" t="s">
        <v>737</v>
      </c>
    </row>
    <row r="458" spans="1:57">
      <c r="A458" s="68">
        <v>43181</v>
      </c>
      <c r="B458" s="41">
        <f t="shared" si="355"/>
        <v>4</v>
      </c>
      <c r="C458" s="39">
        <v>3281.26</v>
      </c>
      <c r="D458" s="39">
        <v>3285.15</v>
      </c>
      <c r="E458" s="39">
        <v>3286.17</v>
      </c>
      <c r="F458" s="39">
        <v>3287.72</v>
      </c>
      <c r="G458" s="39">
        <v>3254.31</v>
      </c>
      <c r="H458" s="39">
        <v>3288.76</v>
      </c>
      <c r="I458" s="39">
        <v>3242.83</v>
      </c>
      <c r="J458" s="39">
        <v>939</v>
      </c>
      <c r="K458" s="39">
        <v>1048</v>
      </c>
      <c r="L458" s="39">
        <v>3254.7</v>
      </c>
      <c r="M458" s="39">
        <v>3254.78</v>
      </c>
      <c r="N458" s="39">
        <v>3263.48</v>
      </c>
      <c r="O458" s="39">
        <v>3267.98</v>
      </c>
      <c r="P458" s="39">
        <v>3251.35</v>
      </c>
      <c r="Q458" s="39">
        <v>1354</v>
      </c>
      <c r="R458" s="39">
        <v>1309</v>
      </c>
      <c r="S458" s="70">
        <f t="shared" si="366"/>
        <v>3286.0439999999994</v>
      </c>
      <c r="T458" s="70" t="str">
        <f t="shared" si="367"/>
        <v>熊</v>
      </c>
      <c r="U458" s="70">
        <f t="shared" si="368"/>
        <v>3288.76</v>
      </c>
      <c r="V458" s="70">
        <f t="shared" si="369"/>
        <v>3242.83</v>
      </c>
      <c r="W458" s="40">
        <f t="shared" si="370"/>
        <v>1.4064188683728022E-2</v>
      </c>
      <c r="X458" s="70">
        <f t="shared" si="371"/>
        <v>939</v>
      </c>
      <c r="Y458" s="70">
        <f t="shared" si="372"/>
        <v>1048</v>
      </c>
      <c r="Z458" s="71">
        <f t="shared" si="373"/>
        <v>1.3997671626143703E-2</v>
      </c>
      <c r="AA458" s="71">
        <f t="shared" si="374"/>
        <v>9.4480365679041982E-5</v>
      </c>
      <c r="AB458" s="71">
        <f t="shared" si="375"/>
        <v>-7.7164833520989868E-3</v>
      </c>
      <c r="AC458" s="71">
        <f t="shared" si="376"/>
        <v>6.3477053316290562E-3</v>
      </c>
      <c r="AD458" s="71">
        <f t="shared" si="377"/>
        <v>2.2830990644892831E-3</v>
      </c>
      <c r="AE458" s="71">
        <f t="shared" si="378"/>
        <v>-1.1781089619238698E-2</v>
      </c>
      <c r="AF458" s="71">
        <f t="shared" si="379"/>
        <v>-5.4333842876096768E-3</v>
      </c>
      <c r="AG458" s="71">
        <f t="shared" si="380"/>
        <v>-5.3389039219307165E-3</v>
      </c>
      <c r="AH458" s="71">
        <f t="shared" si="381"/>
        <v>1.1848180223480015E-3</v>
      </c>
      <c r="AI458" s="71">
        <f t="shared" si="382"/>
        <v>1.4952579364570951E-3</v>
      </c>
      <c r="AJ458" s="71">
        <f t="shared" si="383"/>
        <v>1.9668204447202157E-3</v>
      </c>
      <c r="AK458" s="71">
        <f t="shared" si="384"/>
        <v>-8.247223349756326E-3</v>
      </c>
      <c r="AL458" s="71">
        <f t="shared" si="385"/>
        <v>1.4064188683728022E-2</v>
      </c>
      <c r="AM458" s="71">
        <f t="shared" si="386"/>
        <v>5.1017623192644674E-3</v>
      </c>
      <c r="AN458" s="71">
        <f t="shared" si="387"/>
        <v>1.198338919332547E-4</v>
      </c>
      <c r="AO458" s="40">
        <f t="shared" si="388"/>
        <v>0.83670803396472992</v>
      </c>
      <c r="AP458" s="40">
        <f t="shared" si="389"/>
        <v>0.82995863270193004</v>
      </c>
      <c r="AQ458" s="71">
        <f t="shared" si="390"/>
        <v>2.4579536308495114E-5</v>
      </c>
      <c r="AR458" s="71">
        <f t="shared" si="403"/>
        <v>2.6940051702131445E-3</v>
      </c>
      <c r="AS458" s="71">
        <f t="shared" si="394"/>
        <v>-5.4333842876096768E-3</v>
      </c>
      <c r="AT458" s="28">
        <f t="shared" si="395"/>
        <v>0.24994556934465373</v>
      </c>
      <c r="AU458" s="28">
        <f t="shared" si="396"/>
        <v>0.72940469031870292</v>
      </c>
      <c r="AV458" s="40">
        <f t="shared" si="397"/>
        <v>0.44959721315044548</v>
      </c>
      <c r="AW458" s="71">
        <f t="shared" si="398"/>
        <v>-5.4333842876096768E-3</v>
      </c>
      <c r="AX458" s="28">
        <f t="shared" si="399"/>
        <v>0.19116046157196048</v>
      </c>
      <c r="AY458" s="71">
        <f t="shared" si="400"/>
        <v>3.533866269482436E-3</v>
      </c>
      <c r="AZ458" s="71">
        <f t="shared" si="401"/>
        <v>3.7238159758662087E-3</v>
      </c>
      <c r="BA458" s="71">
        <f t="shared" si="391"/>
        <v>0.26594570734936529</v>
      </c>
      <c r="BB458" s="71">
        <f t="shared" si="402"/>
        <v>-8.0626258274764748E-3</v>
      </c>
      <c r="BC458" s="71">
        <f t="shared" si="392"/>
        <v>-5.7076323368048026E-3</v>
      </c>
      <c r="BD458" s="39">
        <f t="shared" si="393"/>
        <v>1</v>
      </c>
      <c r="BE458" t="s">
        <v>740</v>
      </c>
    </row>
    <row r="459" spans="1:57">
      <c r="A459" s="68">
        <v>43182</v>
      </c>
      <c r="B459" s="41">
        <f t="shared" si="355"/>
        <v>5</v>
      </c>
      <c r="C459" s="39">
        <v>3172.77</v>
      </c>
      <c r="D459" s="39">
        <v>3153.46</v>
      </c>
      <c r="E459" s="39">
        <v>3166.83</v>
      </c>
      <c r="F459" s="39">
        <v>3178.8</v>
      </c>
      <c r="G459" s="39">
        <v>3156.89</v>
      </c>
      <c r="H459" s="39">
        <v>3188.15</v>
      </c>
      <c r="I459" s="39">
        <v>3152.74</v>
      </c>
      <c r="J459" s="39">
        <v>1005</v>
      </c>
      <c r="K459" s="39">
        <v>932</v>
      </c>
      <c r="L459" s="39">
        <v>3156.79</v>
      </c>
      <c r="M459" s="39">
        <v>3138.14</v>
      </c>
      <c r="N459" s="39">
        <v>3152.76</v>
      </c>
      <c r="O459" s="39">
        <v>3157</v>
      </c>
      <c r="P459" s="39">
        <v>3111.09</v>
      </c>
      <c r="Q459" s="39">
        <v>1335</v>
      </c>
      <c r="R459" s="39">
        <v>1417</v>
      </c>
      <c r="S459" s="70">
        <f t="shared" si="366"/>
        <v>3285.7899999999995</v>
      </c>
      <c r="T459" s="70" t="str">
        <f t="shared" si="367"/>
        <v>熊</v>
      </c>
      <c r="U459" s="70">
        <f t="shared" si="368"/>
        <v>3188.15</v>
      </c>
      <c r="V459" s="70">
        <f t="shared" si="369"/>
        <v>3111.09</v>
      </c>
      <c r="W459" s="40">
        <f t="shared" si="370"/>
        <v>2.4467664162319283E-2</v>
      </c>
      <c r="X459" s="70">
        <f t="shared" si="371"/>
        <v>1005</v>
      </c>
      <c r="Y459" s="70">
        <f t="shared" si="372"/>
        <v>1417</v>
      </c>
      <c r="Z459" s="71">
        <f t="shared" si="373"/>
        <v>2.4287925062327225E-2</v>
      </c>
      <c r="AA459" s="71">
        <f t="shared" si="374"/>
        <v>-2.8189087316549122E-2</v>
      </c>
      <c r="AB459" s="71">
        <f t="shared" si="375"/>
        <v>-1.11625515810654E-2</v>
      </c>
      <c r="AC459" s="71">
        <f t="shared" si="376"/>
        <v>1.3305112581253874E-2</v>
      </c>
      <c r="AD459" s="71">
        <f t="shared" si="377"/>
        <v>4.8357878959535408E-3</v>
      </c>
      <c r="AE459" s="71">
        <f t="shared" si="378"/>
        <v>-1.9631876266365797E-2</v>
      </c>
      <c r="AF459" s="71">
        <f t="shared" si="379"/>
        <v>-6.3267636851119186E-3</v>
      </c>
      <c r="AG459" s="71">
        <f t="shared" si="380"/>
        <v>-3.4515851001661095E-2</v>
      </c>
      <c r="AH459" s="71">
        <f t="shared" si="381"/>
        <v>-6.1047606459300463E-3</v>
      </c>
      <c r="AI459" s="71">
        <f t="shared" si="382"/>
        <v>-1.8739358124359379E-3</v>
      </c>
      <c r="AJ459" s="71">
        <f t="shared" si="383"/>
        <v>1.8987437158457462E-3</v>
      </c>
      <c r="AK459" s="71">
        <f t="shared" si="384"/>
        <v>-5.0176576048005413E-3</v>
      </c>
      <c r="AL459" s="71">
        <f t="shared" si="385"/>
        <v>1.1168895249291827E-2</v>
      </c>
      <c r="AM459" s="71">
        <f t="shared" si="386"/>
        <v>1.4649062474178881E-2</v>
      </c>
      <c r="AN459" s="71">
        <f t="shared" si="387"/>
        <v>-3.1677246869719391E-5</v>
      </c>
      <c r="AO459" s="40">
        <f t="shared" si="388"/>
        <v>0.5656594182434348</v>
      </c>
      <c r="AP459" s="40">
        <f t="shared" si="389"/>
        <v>3.1273651510872429</v>
      </c>
      <c r="AQ459" s="71">
        <f t="shared" si="390"/>
        <v>-5.9254207966443666E-3</v>
      </c>
      <c r="AR459" s="71">
        <f t="shared" si="403"/>
        <v>-1.2774288334415867E-3</v>
      </c>
      <c r="AS459" s="71">
        <f t="shared" si="394"/>
        <v>-6.3267636851119186E-3</v>
      </c>
      <c r="AT459" s="28">
        <f t="shared" si="395"/>
        <v>0.11719853148828169</v>
      </c>
      <c r="AU459" s="28">
        <f t="shared" si="396"/>
        <v>0.90764539316053594</v>
      </c>
      <c r="AV459" s="40">
        <f t="shared" si="397"/>
        <v>0.54074746950428365</v>
      </c>
      <c r="AW459" s="71">
        <f t="shared" si="398"/>
        <v>-6.3267636851119186E-3</v>
      </c>
      <c r="AX459" s="28">
        <f t="shared" si="399"/>
        <v>-5.2296911497531122E-2</v>
      </c>
      <c r="AY459" s="71">
        <f t="shared" si="400"/>
        <v>1.315449748537606E-3</v>
      </c>
      <c r="AZ459" s="71">
        <f t="shared" si="401"/>
        <v>1.3305112581253874E-2</v>
      </c>
      <c r="BA459" s="71">
        <f t="shared" si="391"/>
        <v>0.44959721315044548</v>
      </c>
      <c r="BB459" s="71">
        <f t="shared" si="402"/>
        <v>2.6940051702131445E-3</v>
      </c>
      <c r="BC459" s="71">
        <f t="shared" si="392"/>
        <v>-5.4333842876096768E-3</v>
      </c>
      <c r="BD459" s="39">
        <f t="shared" si="393"/>
        <v>0</v>
      </c>
    </row>
    <row r="460" spans="1:57">
      <c r="A460" s="68">
        <v>43185</v>
      </c>
      <c r="B460" s="41">
        <f t="shared" si="355"/>
        <v>1</v>
      </c>
      <c r="C460" s="39">
        <v>3117.32</v>
      </c>
      <c r="D460" s="39">
        <v>3119.5</v>
      </c>
      <c r="E460" s="39">
        <v>3105.92</v>
      </c>
      <c r="F460" s="39">
        <v>3098.1</v>
      </c>
      <c r="G460" s="39">
        <v>3100.91</v>
      </c>
      <c r="H460" s="39">
        <v>3128.19</v>
      </c>
      <c r="I460" s="39">
        <v>3091.86</v>
      </c>
      <c r="J460" s="39">
        <v>1032</v>
      </c>
      <c r="K460" s="39">
        <v>938</v>
      </c>
      <c r="L460" s="39">
        <v>3100.82</v>
      </c>
      <c r="M460" s="39">
        <v>3099.5</v>
      </c>
      <c r="N460" s="39">
        <v>3133.72</v>
      </c>
      <c r="O460" s="39">
        <v>3134.16</v>
      </c>
      <c r="P460" s="39">
        <v>3095.67</v>
      </c>
      <c r="Q460" s="39">
        <v>1459</v>
      </c>
      <c r="R460" s="39">
        <v>1359</v>
      </c>
      <c r="S460" s="70">
        <f t="shared" si="366"/>
        <v>3278.9769999999999</v>
      </c>
      <c r="T460" s="70" t="str">
        <f t="shared" si="367"/>
        <v>熊</v>
      </c>
      <c r="U460" s="70">
        <f t="shared" si="368"/>
        <v>3134.16</v>
      </c>
      <c r="V460" s="70">
        <f t="shared" si="369"/>
        <v>3091.86</v>
      </c>
      <c r="W460" s="40">
        <f t="shared" si="370"/>
        <v>1.3588344035162767E-2</v>
      </c>
      <c r="X460" s="70">
        <f t="shared" si="371"/>
        <v>1459</v>
      </c>
      <c r="Y460" s="70">
        <f t="shared" si="372"/>
        <v>938</v>
      </c>
      <c r="Z460" s="71">
        <f t="shared" si="373"/>
        <v>1.3569348029717746E-2</v>
      </c>
      <c r="AA460" s="71">
        <f t="shared" si="374"/>
        <v>-1.1304601350384927E-2</v>
      </c>
      <c r="AB460" s="71">
        <f t="shared" si="375"/>
        <v>-1.4039834863551764E-4</v>
      </c>
      <c r="AC460" s="71">
        <f t="shared" si="376"/>
        <v>1.3447945686527173E-2</v>
      </c>
      <c r="AD460" s="71">
        <f t="shared" si="377"/>
        <v>5.3875372655795449E-3</v>
      </c>
      <c r="AE460" s="71">
        <f t="shared" si="378"/>
        <v>-8.2008067695830411E-3</v>
      </c>
      <c r="AF460" s="71">
        <f t="shared" si="379"/>
        <v>5.2471389169441709E-3</v>
      </c>
      <c r="AG460" s="71">
        <f t="shared" si="380"/>
        <v>-6.0574624334408505E-3</v>
      </c>
      <c r="AH460" s="71">
        <f t="shared" si="381"/>
        <v>6.9907423615916194E-4</v>
      </c>
      <c r="AI460" s="71">
        <f t="shared" si="382"/>
        <v>-3.6636905378851256E-3</v>
      </c>
      <c r="AJ460" s="71">
        <f t="shared" si="383"/>
        <v>-6.1846379692138591E-3</v>
      </c>
      <c r="AK460" s="71">
        <f t="shared" si="384"/>
        <v>-5.2780415312454337E-3</v>
      </c>
      <c r="AL460" s="71">
        <f t="shared" si="385"/>
        <v>1.1681710963380856E-2</v>
      </c>
      <c r="AM460" s="71">
        <f t="shared" si="386"/>
        <v>1.2356834698957425E-2</v>
      </c>
      <c r="AN460" s="71">
        <f t="shared" si="387"/>
        <v>-2.9024159389751765E-5</v>
      </c>
      <c r="AO460" s="40">
        <f t="shared" si="388"/>
        <v>0.70079823837049515</v>
      </c>
      <c r="AP460" s="40">
        <f t="shared" si="389"/>
        <v>1.676300578034688</v>
      </c>
      <c r="AQ460" s="71">
        <f t="shared" si="390"/>
        <v>-4.257844820726353E-4</v>
      </c>
      <c r="AR460" s="71">
        <f t="shared" si="403"/>
        <v>1.0554204607579113E-2</v>
      </c>
      <c r="AS460" s="71">
        <f t="shared" si="394"/>
        <v>5.2471389169441709E-3</v>
      </c>
      <c r="AT460" s="28">
        <f t="shared" si="395"/>
        <v>0.24910542251582013</v>
      </c>
      <c r="AU460" s="28">
        <f t="shared" si="396"/>
        <v>0.98856845934008686</v>
      </c>
      <c r="AV460" s="40">
        <f t="shared" si="397"/>
        <v>0.98959810874704357</v>
      </c>
      <c r="AW460" s="71">
        <f t="shared" si="398"/>
        <v>5.2471389169441709E-3</v>
      </c>
      <c r="AX460" s="28">
        <f t="shared" si="399"/>
        <v>0.77777777777777424</v>
      </c>
      <c r="AY460" s="71">
        <f t="shared" si="400"/>
        <v>2.9227652383377839E-3</v>
      </c>
      <c r="AZ460" s="71">
        <f t="shared" si="401"/>
        <v>1.2216436350321914E-2</v>
      </c>
      <c r="BA460" s="71">
        <f t="shared" si="391"/>
        <v>0.54074746950428365</v>
      </c>
      <c r="BB460" s="71">
        <f t="shared" si="402"/>
        <v>-1.2774288334415867E-3</v>
      </c>
      <c r="BC460" s="71">
        <f t="shared" si="392"/>
        <v>-6.3267636851119186E-3</v>
      </c>
      <c r="BD460" s="39">
        <f t="shared" si="393"/>
        <v>1</v>
      </c>
    </row>
    <row r="461" spans="1:57">
      <c r="A461" s="68">
        <v>43186</v>
      </c>
      <c r="B461" s="41">
        <f t="shared" si="355"/>
        <v>2</v>
      </c>
      <c r="C461" s="39">
        <v>3164.8</v>
      </c>
      <c r="D461" s="39">
        <v>3168.29</v>
      </c>
      <c r="E461" s="39">
        <v>3165.37</v>
      </c>
      <c r="F461" s="39">
        <v>3161</v>
      </c>
      <c r="G461" s="39">
        <v>3164.02</v>
      </c>
      <c r="H461" s="39">
        <v>3172.66</v>
      </c>
      <c r="I461" s="39">
        <v>3155.78</v>
      </c>
      <c r="J461" s="39">
        <v>930</v>
      </c>
      <c r="K461" s="39">
        <v>1031</v>
      </c>
      <c r="L461" s="39">
        <v>3165.13</v>
      </c>
      <c r="M461" s="39">
        <v>3165.79</v>
      </c>
      <c r="N461" s="39">
        <v>3166.65</v>
      </c>
      <c r="O461" s="39">
        <v>3171.57</v>
      </c>
      <c r="P461" s="39">
        <v>3143.63</v>
      </c>
      <c r="Q461" s="39">
        <v>1323</v>
      </c>
      <c r="R461" s="39">
        <v>1423</v>
      </c>
      <c r="S461" s="70">
        <f t="shared" si="366"/>
        <v>3269.1844999999998</v>
      </c>
      <c r="T461" s="70" t="str">
        <f t="shared" si="367"/>
        <v>熊</v>
      </c>
      <c r="U461" s="70">
        <f t="shared" si="368"/>
        <v>3172.66</v>
      </c>
      <c r="V461" s="70">
        <f t="shared" si="369"/>
        <v>3143.63</v>
      </c>
      <c r="W461" s="40">
        <f t="shared" si="370"/>
        <v>9.1921695835922163E-3</v>
      </c>
      <c r="X461" s="70">
        <f t="shared" si="371"/>
        <v>930</v>
      </c>
      <c r="Y461" s="70">
        <f t="shared" si="372"/>
        <v>1423</v>
      </c>
      <c r="Z461" s="71">
        <f t="shared" si="373"/>
        <v>9.1727755308391497E-3</v>
      </c>
      <c r="AA461" s="71">
        <f t="shared" si="374"/>
        <v>9.8690651967671579E-3</v>
      </c>
      <c r="AB461" s="71">
        <f t="shared" si="375"/>
        <v>-1.8961059801791426E-3</v>
      </c>
      <c r="AC461" s="71">
        <f t="shared" si="376"/>
        <v>7.2960636034132935E-3</v>
      </c>
      <c r="AD461" s="71">
        <f t="shared" si="377"/>
        <v>2.4804903005633656E-3</v>
      </c>
      <c r="AE461" s="71">
        <f t="shared" si="378"/>
        <v>-6.7116792830288641E-3</v>
      </c>
      <c r="AF461" s="71">
        <f t="shared" si="379"/>
        <v>5.8438432038432559E-4</v>
      </c>
      <c r="AG461" s="71">
        <f t="shared" si="380"/>
        <v>1.0453449517151488E-2</v>
      </c>
      <c r="AH461" s="71">
        <f t="shared" si="381"/>
        <v>1.1021477203966854E-3</v>
      </c>
      <c r="AI461" s="71">
        <f t="shared" si="382"/>
        <v>1.8008995067746983E-4</v>
      </c>
      <c r="AJ461" s="71">
        <f t="shared" si="383"/>
        <v>-1.2014292127752616E-3</v>
      </c>
      <c r="AK461" s="71">
        <f t="shared" si="384"/>
        <v>-2.4649144831085946E-4</v>
      </c>
      <c r="AL461" s="71">
        <f t="shared" si="385"/>
        <v>5.3346606847031516E-3</v>
      </c>
      <c r="AM461" s="71">
        <f t="shared" si="386"/>
        <v>8.848550259978754E-3</v>
      </c>
      <c r="AN461" s="71">
        <f t="shared" si="387"/>
        <v>3.5075800427562576E-4</v>
      </c>
      <c r="AO461" s="40">
        <f t="shared" si="388"/>
        <v>0.53436018957346954</v>
      </c>
      <c r="AP461" s="40">
        <f t="shared" si="389"/>
        <v>-1.3068720379147425</v>
      </c>
      <c r="AQ461" s="71">
        <f t="shared" si="390"/>
        <v>2.0850050305196E-4</v>
      </c>
      <c r="AR461" s="71">
        <f t="shared" si="403"/>
        <v>4.80117764419506E-4</v>
      </c>
      <c r="AS461" s="71">
        <f t="shared" si="394"/>
        <v>5.8438432038432559E-4</v>
      </c>
      <c r="AT461" s="28">
        <f t="shared" si="395"/>
        <v>0.48815165876776956</v>
      </c>
      <c r="AU461" s="28">
        <f t="shared" si="396"/>
        <v>0.82390837508947523</v>
      </c>
      <c r="AV461" s="40">
        <f t="shared" si="397"/>
        <v>0.79297278677231087</v>
      </c>
      <c r="AW461" s="71">
        <f t="shared" si="398"/>
        <v>5.8438432038432559E-4</v>
      </c>
      <c r="AX461" s="28">
        <f t="shared" si="399"/>
        <v>5.2359627971064249E-2</v>
      </c>
      <c r="AY461" s="71">
        <f t="shared" si="400"/>
        <v>2.6076789358288246E-3</v>
      </c>
      <c r="AZ461" s="71">
        <f t="shared" si="401"/>
        <v>7.2960636034132935E-3</v>
      </c>
      <c r="BA461" s="71">
        <f t="shared" si="391"/>
        <v>0.98959810874704357</v>
      </c>
      <c r="BB461" s="71">
        <f t="shared" si="402"/>
        <v>1.0554204607579113E-2</v>
      </c>
      <c r="BC461" s="71">
        <f t="shared" si="392"/>
        <v>5.2471389169441709E-3</v>
      </c>
      <c r="BD461" s="39">
        <f t="shared" si="393"/>
        <v>0</v>
      </c>
    </row>
    <row r="462" spans="1:57">
      <c r="A462" s="68">
        <v>43187</v>
      </c>
      <c r="B462" s="41">
        <f t="shared" si="355"/>
        <v>3</v>
      </c>
      <c r="C462" s="39">
        <v>3130.57</v>
      </c>
      <c r="D462" s="39">
        <v>3129.4</v>
      </c>
      <c r="E462" s="39">
        <v>3136.21</v>
      </c>
      <c r="F462" s="39">
        <v>3140.82</v>
      </c>
      <c r="G462" s="39">
        <v>3131.48</v>
      </c>
      <c r="H462" s="39">
        <v>3165.15</v>
      </c>
      <c r="I462" s="39">
        <v>3124.94</v>
      </c>
      <c r="J462" s="39">
        <v>1002</v>
      </c>
      <c r="K462" s="39">
        <v>930</v>
      </c>
      <c r="L462" s="39">
        <v>3131.44</v>
      </c>
      <c r="M462" s="39">
        <v>3128.51</v>
      </c>
      <c r="N462" s="39">
        <v>3122.29</v>
      </c>
      <c r="O462" s="39">
        <v>3134.71</v>
      </c>
      <c r="P462" s="39">
        <v>3117.6</v>
      </c>
      <c r="Q462" s="39">
        <v>1402</v>
      </c>
      <c r="R462" s="39">
        <v>1448</v>
      </c>
      <c r="S462" s="70">
        <f t="shared" si="366"/>
        <v>3262.9135000000001</v>
      </c>
      <c r="T462" s="70" t="str">
        <f t="shared" si="367"/>
        <v>熊</v>
      </c>
      <c r="U462" s="70">
        <f t="shared" si="368"/>
        <v>3165.15</v>
      </c>
      <c r="V462" s="70">
        <f t="shared" si="369"/>
        <v>3117.6</v>
      </c>
      <c r="W462" s="40">
        <f t="shared" si="370"/>
        <v>1.5136972795676011E-2</v>
      </c>
      <c r="X462" s="70">
        <f t="shared" si="371"/>
        <v>1002</v>
      </c>
      <c r="Y462" s="70">
        <f t="shared" si="372"/>
        <v>1448</v>
      </c>
      <c r="Z462" s="71">
        <f t="shared" si="373"/>
        <v>1.5188927256058858E-2</v>
      </c>
      <c r="AA462" s="71">
        <f t="shared" si="374"/>
        <v>-1.1459150168143273E-2</v>
      </c>
      <c r="AB462" s="71">
        <f t="shared" si="375"/>
        <v>-1.3633740885123546E-2</v>
      </c>
      <c r="AC462" s="71">
        <f t="shared" si="376"/>
        <v>1.5032319105524948E-3</v>
      </c>
      <c r="AD462" s="71">
        <f t="shared" si="377"/>
        <v>1.0985351239541381E-2</v>
      </c>
      <c r="AE462" s="71">
        <f t="shared" si="378"/>
        <v>-4.1516215561345857E-3</v>
      </c>
      <c r="AF462" s="71">
        <f t="shared" si="379"/>
        <v>-2.6483896455821729E-3</v>
      </c>
      <c r="AG462" s="71">
        <f t="shared" si="380"/>
        <v>-1.4107539813725466E-2</v>
      </c>
      <c r="AH462" s="71">
        <f t="shared" si="381"/>
        <v>-3.7380371267715272E-4</v>
      </c>
      <c r="AI462" s="71">
        <f t="shared" si="382"/>
        <v>1.7999679333709998E-3</v>
      </c>
      <c r="AJ462" s="71">
        <f t="shared" si="383"/>
        <v>3.2688157256694165E-3</v>
      </c>
      <c r="AK462" s="71">
        <f t="shared" si="384"/>
        <v>2.9063964880689052E-4</v>
      </c>
      <c r="AL462" s="71">
        <f t="shared" si="385"/>
        <v>1.2785364833995904E-2</v>
      </c>
      <c r="AM462" s="71">
        <f t="shared" si="386"/>
        <v>5.473190776523076E-3</v>
      </c>
      <c r="AN462" s="71">
        <f t="shared" si="387"/>
        <v>-1.2773594425798827E-5</v>
      </c>
      <c r="AO462" s="40">
        <f t="shared" si="388"/>
        <v>0.14001492166128088</v>
      </c>
      <c r="AP462" s="40">
        <f t="shared" si="389"/>
        <v>1.0373041531957223</v>
      </c>
      <c r="AQ462" s="71">
        <f t="shared" si="390"/>
        <v>-9.3610978169582761E-4</v>
      </c>
      <c r="AR462" s="71">
        <f t="shared" si="403"/>
        <v>-2.9262556999632349E-3</v>
      </c>
      <c r="AS462" s="71">
        <f t="shared" si="394"/>
        <v>-2.6483896455821729E-3</v>
      </c>
      <c r="AT462" s="28">
        <f t="shared" si="395"/>
        <v>0.16264610793334885</v>
      </c>
      <c r="AU462" s="28">
        <f t="shared" si="396"/>
        <v>0.27410870835768669</v>
      </c>
      <c r="AV462" s="40">
        <f t="shared" si="397"/>
        <v>9.8633017875920853E-2</v>
      </c>
      <c r="AW462" s="71">
        <f t="shared" si="398"/>
        <v>-2.6483896455821729E-3</v>
      </c>
      <c r="AX462" s="28">
        <f t="shared" si="399"/>
        <v>-0.19242902208202009</v>
      </c>
      <c r="AY462" s="71">
        <f t="shared" si="400"/>
        <v>2.0906532432614154E-3</v>
      </c>
      <c r="AZ462" s="71">
        <f t="shared" si="401"/>
        <v>1.5032319105524948E-3</v>
      </c>
      <c r="BA462" s="71">
        <f t="shared" si="391"/>
        <v>0.79297278677231087</v>
      </c>
      <c r="BB462" s="71">
        <f t="shared" si="402"/>
        <v>4.80117764419506E-4</v>
      </c>
      <c r="BC462" s="71">
        <f t="shared" si="392"/>
        <v>5.8438432038432559E-4</v>
      </c>
      <c r="BD462" s="39">
        <f t="shared" si="393"/>
        <v>0</v>
      </c>
    </row>
    <row r="463" spans="1:57">
      <c r="A463" s="68">
        <v>43188</v>
      </c>
      <c r="B463" s="41">
        <f t="shared" si="355"/>
        <v>4</v>
      </c>
      <c r="C463" s="39">
        <v>3127.26</v>
      </c>
      <c r="D463" s="39">
        <v>3135.5</v>
      </c>
      <c r="E463" s="39">
        <v>3132.02</v>
      </c>
      <c r="F463" s="39">
        <v>3125.31</v>
      </c>
      <c r="G463" s="39">
        <v>3125.09</v>
      </c>
      <c r="H463" s="39">
        <v>3136.8</v>
      </c>
      <c r="I463" s="39">
        <v>3098.39</v>
      </c>
      <c r="J463" s="39">
        <v>930</v>
      </c>
      <c r="K463" s="39">
        <v>1028</v>
      </c>
      <c r="L463" s="39">
        <v>3125.19</v>
      </c>
      <c r="M463" s="39">
        <v>3131.99</v>
      </c>
      <c r="N463" s="39">
        <v>3160.53</v>
      </c>
      <c r="O463" s="39">
        <v>3174.39</v>
      </c>
      <c r="P463" s="39">
        <v>3125.19</v>
      </c>
      <c r="Q463" s="39">
        <v>1441</v>
      </c>
      <c r="R463" s="39">
        <v>1300</v>
      </c>
      <c r="S463" s="70">
        <f t="shared" si="366"/>
        <v>3256.0574999999999</v>
      </c>
      <c r="T463" s="70" t="str">
        <f t="shared" si="367"/>
        <v>熊</v>
      </c>
      <c r="U463" s="70">
        <f t="shared" si="368"/>
        <v>3174.39</v>
      </c>
      <c r="V463" s="70">
        <f t="shared" si="369"/>
        <v>3098.39</v>
      </c>
      <c r="W463" s="40">
        <f t="shared" si="370"/>
        <v>2.4232866160888485E-2</v>
      </c>
      <c r="X463" s="70">
        <f t="shared" si="371"/>
        <v>1441</v>
      </c>
      <c r="Y463" s="70">
        <f t="shared" si="372"/>
        <v>1028</v>
      </c>
      <c r="Z463" s="71">
        <f t="shared" si="373"/>
        <v>2.4302424486611282E-2</v>
      </c>
      <c r="AA463" s="71">
        <f t="shared" si="374"/>
        <v>1.5905148523440587E-3</v>
      </c>
      <c r="AB463" s="71">
        <f t="shared" si="375"/>
        <v>-4.3757528477151204E-3</v>
      </c>
      <c r="AC463" s="71">
        <f t="shared" si="376"/>
        <v>1.985711331317333E-2</v>
      </c>
      <c r="AD463" s="71">
        <f t="shared" si="377"/>
        <v>1.4958266096582941E-2</v>
      </c>
      <c r="AE463" s="71">
        <f t="shared" si="378"/>
        <v>-9.2746000643054802E-3</v>
      </c>
      <c r="AF463" s="71">
        <f t="shared" si="379"/>
        <v>1.0582513248867848E-2</v>
      </c>
      <c r="AG463" s="71">
        <f t="shared" si="380"/>
        <v>1.2173028101211812E-2</v>
      </c>
      <c r="AH463" s="71">
        <f t="shared" si="381"/>
        <v>2.6314291956796047E-3</v>
      </c>
      <c r="AI463" s="71">
        <f t="shared" si="382"/>
        <v>1.5209419989501939E-3</v>
      </c>
      <c r="AJ463" s="71">
        <f t="shared" si="383"/>
        <v>-6.2374353688861555E-4</v>
      </c>
      <c r="AK463" s="71">
        <f t="shared" si="384"/>
        <v>-6.9413903160593117E-4</v>
      </c>
      <c r="AL463" s="71">
        <f t="shared" si="385"/>
        <v>1.2320550255031549E-2</v>
      </c>
      <c r="AM463" s="71">
        <f t="shared" si="386"/>
        <v>1.562040656172203E-2</v>
      </c>
      <c r="AN463" s="71">
        <f t="shared" si="387"/>
        <v>3.1998566466959197E-5</v>
      </c>
      <c r="AO463" s="40">
        <f t="shared" si="388"/>
        <v>0.75162718042176813</v>
      </c>
      <c r="AP463" s="40">
        <f t="shared" si="389"/>
        <v>0.62223379328299655</v>
      </c>
      <c r="AQ463" s="71">
        <f t="shared" si="390"/>
        <v>2.1735039353191548E-3</v>
      </c>
      <c r="AR463" s="71">
        <f t="shared" si="403"/>
        <v>1.1244653714006863E-2</v>
      </c>
      <c r="AS463" s="71">
        <f t="shared" si="394"/>
        <v>1.0582513248867848E-2</v>
      </c>
      <c r="AT463" s="28">
        <f t="shared" si="395"/>
        <v>0.69513147617808013</v>
      </c>
      <c r="AU463" s="28">
        <f t="shared" si="396"/>
        <v>0.7182926829268349</v>
      </c>
      <c r="AV463" s="40">
        <f t="shared" si="397"/>
        <v>0.81763157894737271</v>
      </c>
      <c r="AW463" s="71">
        <f t="shared" si="398"/>
        <v>1.0582513248867848E-2</v>
      </c>
      <c r="AX463" s="28">
        <f t="shared" si="399"/>
        <v>0.46500000000000191</v>
      </c>
      <c r="AY463" s="71">
        <f t="shared" si="400"/>
        <v>8.5804610326994709E-3</v>
      </c>
      <c r="AZ463" s="71">
        <f t="shared" si="401"/>
        <v>1.1244653714006863E-2</v>
      </c>
      <c r="BA463" s="71">
        <f t="shared" si="391"/>
        <v>9.8633017875920853E-2</v>
      </c>
      <c r="BB463" s="71">
        <f t="shared" si="402"/>
        <v>-2.9262556999632349E-3</v>
      </c>
      <c r="BC463" s="71">
        <f t="shared" si="392"/>
        <v>-2.6483896455821729E-3</v>
      </c>
      <c r="BD463" s="39">
        <f t="shared" si="393"/>
        <v>1</v>
      </c>
    </row>
    <row r="464" spans="1:57">
      <c r="A464" s="68">
        <v>43189</v>
      </c>
      <c r="B464" s="41">
        <f t="shared" si="355"/>
        <v>5</v>
      </c>
      <c r="C464" s="39">
        <v>3161.79</v>
      </c>
      <c r="D464" s="39">
        <v>3161.56</v>
      </c>
      <c r="E464" s="39">
        <v>3168.67</v>
      </c>
      <c r="F464" s="39">
        <v>3164.37</v>
      </c>
      <c r="G464" s="39">
        <v>3164.22</v>
      </c>
      <c r="H464" s="39">
        <v>3169.12</v>
      </c>
      <c r="I464" s="39">
        <v>3153.26</v>
      </c>
      <c r="J464" s="39">
        <v>936</v>
      </c>
      <c r="K464" s="39">
        <v>1007</v>
      </c>
      <c r="L464" s="39">
        <v>3164.62</v>
      </c>
      <c r="M464" s="39">
        <v>3166.73</v>
      </c>
      <c r="N464" s="39">
        <v>3168.9</v>
      </c>
      <c r="O464" s="39">
        <v>3177.63</v>
      </c>
      <c r="P464" s="39">
        <v>3163.64</v>
      </c>
      <c r="Q464" s="39">
        <v>1330</v>
      </c>
      <c r="R464" s="39">
        <v>1442</v>
      </c>
      <c r="S464" s="70">
        <f t="shared" si="366"/>
        <v>3250.3964999999998</v>
      </c>
      <c r="T464" s="70" t="str">
        <f t="shared" si="367"/>
        <v>熊</v>
      </c>
      <c r="U464" s="70">
        <f t="shared" si="368"/>
        <v>3177.63</v>
      </c>
      <c r="V464" s="70">
        <f t="shared" si="369"/>
        <v>3153.26</v>
      </c>
      <c r="W464" s="40">
        <f t="shared" si="370"/>
        <v>7.698797600459854E-3</v>
      </c>
      <c r="X464" s="70">
        <f t="shared" si="371"/>
        <v>1330</v>
      </c>
      <c r="Y464" s="70">
        <f t="shared" si="372"/>
        <v>1007</v>
      </c>
      <c r="Z464" s="71">
        <f t="shared" si="373"/>
        <v>7.7076592689583725E-3</v>
      </c>
      <c r="AA464" s="71">
        <f t="shared" si="374"/>
        <v>3.9858786542951846E-4</v>
      </c>
      <c r="AB464" s="71">
        <f t="shared" si="375"/>
        <v>-2.7511113966738098E-3</v>
      </c>
      <c r="AC464" s="71">
        <f t="shared" si="376"/>
        <v>4.9476862037859557E-3</v>
      </c>
      <c r="AD464" s="71">
        <f t="shared" si="377"/>
        <v>4.9973129922066296E-3</v>
      </c>
      <c r="AE464" s="71">
        <f t="shared" si="378"/>
        <v>-2.7014846082531112E-3</v>
      </c>
      <c r="AF464" s="71">
        <f t="shared" si="379"/>
        <v>2.2462015955328966E-3</v>
      </c>
      <c r="AG464" s="71">
        <f t="shared" si="380"/>
        <v>2.6447894609624933E-3</v>
      </c>
      <c r="AH464" s="71">
        <f t="shared" si="381"/>
        <v>-7.2746250041988889E-5</v>
      </c>
      <c r="AI464" s="71">
        <f t="shared" si="382"/>
        <v>2.1736185707770198E-3</v>
      </c>
      <c r="AJ464" s="71">
        <f t="shared" si="383"/>
        <v>8.1566073037669419E-4</v>
      </c>
      <c r="AK464" s="71">
        <f t="shared" si="384"/>
        <v>7.6825680627097483E-4</v>
      </c>
      <c r="AL464" s="71">
        <f t="shared" si="385"/>
        <v>5.0171085155137881E-3</v>
      </c>
      <c r="AM464" s="71">
        <f t="shared" si="386"/>
        <v>4.4123725050780657E-3</v>
      </c>
      <c r="AN464" s="71">
        <f t="shared" si="387"/>
        <v>1.2640547099705232E-4</v>
      </c>
      <c r="AO464" s="40">
        <f t="shared" si="388"/>
        <v>0.53783102143757389</v>
      </c>
      <c r="AP464" s="40">
        <f t="shared" si="389"/>
        <v>0.45838587641867162</v>
      </c>
      <c r="AQ464" s="71">
        <f t="shared" si="390"/>
        <v>6.6652454156376924E-4</v>
      </c>
      <c r="AR464" s="71">
        <f t="shared" si="403"/>
        <v>1.3515393182648393E-3</v>
      </c>
      <c r="AS464" s="71">
        <f t="shared" si="394"/>
        <v>2.2462015955328966E-3</v>
      </c>
      <c r="AT464" s="28">
        <f t="shared" si="395"/>
        <v>0.69104665825976086</v>
      </c>
      <c r="AU464" s="28">
        <f t="shared" si="396"/>
        <v>0.37598284488921585</v>
      </c>
      <c r="AV464" s="40">
        <f t="shared" si="397"/>
        <v>0.64177267131719096</v>
      </c>
      <c r="AW464" s="71">
        <f t="shared" si="398"/>
        <v>2.2462015955328966E-3</v>
      </c>
      <c r="AX464" s="28">
        <f t="shared" si="399"/>
        <v>0.17562576938860153</v>
      </c>
      <c r="AY464" s="71">
        <f t="shared" si="400"/>
        <v>3.46974141452415E-3</v>
      </c>
      <c r="AZ464" s="71">
        <f t="shared" si="401"/>
        <v>1.6612611084042737E-3</v>
      </c>
      <c r="BA464" s="71">
        <f t="shared" si="391"/>
        <v>0.81763157894737271</v>
      </c>
      <c r="BB464" s="71">
        <f t="shared" si="402"/>
        <v>1.1244653714006863E-2</v>
      </c>
      <c r="BC464" s="71">
        <f t="shared" si="392"/>
        <v>1.0582513248867848E-2</v>
      </c>
      <c r="BD464" s="39">
        <f t="shared" si="393"/>
        <v>0</v>
      </c>
    </row>
    <row r="465" spans="1:57">
      <c r="A465" s="68">
        <v>43192</v>
      </c>
      <c r="B465" s="41">
        <f t="shared" si="355"/>
        <v>1</v>
      </c>
      <c r="C465" s="39">
        <v>3169.78</v>
      </c>
      <c r="D465" s="39">
        <v>3167.75</v>
      </c>
      <c r="E465" s="39">
        <v>3162.15</v>
      </c>
      <c r="F465" s="39">
        <v>3165.4</v>
      </c>
      <c r="G465" s="39">
        <v>3174.47</v>
      </c>
      <c r="H465" s="39">
        <v>3192.13</v>
      </c>
      <c r="I465" s="39">
        <v>3160.19</v>
      </c>
      <c r="J465" s="39">
        <v>1004</v>
      </c>
      <c r="K465" s="39">
        <v>935</v>
      </c>
      <c r="L465" s="39">
        <v>3175</v>
      </c>
      <c r="M465" s="39">
        <v>3176.95</v>
      </c>
      <c r="N465" s="39">
        <v>3163.18</v>
      </c>
      <c r="O465" s="39">
        <v>3179.4</v>
      </c>
      <c r="P465" s="39">
        <v>3160.11</v>
      </c>
      <c r="Q465" s="39">
        <v>1321</v>
      </c>
      <c r="R465" s="39">
        <v>1449</v>
      </c>
      <c r="S465" s="70">
        <f t="shared" si="366"/>
        <v>3246.1150000000007</v>
      </c>
      <c r="T465" s="70" t="str">
        <f t="shared" si="367"/>
        <v>熊</v>
      </c>
      <c r="U465" s="70">
        <f t="shared" si="368"/>
        <v>3192.13</v>
      </c>
      <c r="V465" s="70">
        <f t="shared" si="369"/>
        <v>3160.11</v>
      </c>
      <c r="W465" s="40">
        <f t="shared" si="370"/>
        <v>1.0081568455745982E-2</v>
      </c>
      <c r="X465" s="70">
        <f t="shared" si="371"/>
        <v>1004</v>
      </c>
      <c r="Y465" s="70">
        <f t="shared" si="372"/>
        <v>1449</v>
      </c>
      <c r="Z465" s="71">
        <f t="shared" si="373"/>
        <v>1.0101647432944868E-2</v>
      </c>
      <c r="AA465" s="71">
        <f t="shared" si="374"/>
        <v>2.7766033485015557E-4</v>
      </c>
      <c r="AB465" s="71">
        <f t="shared" si="375"/>
        <v>-9.1105548722422453E-3</v>
      </c>
      <c r="AC465" s="71">
        <f t="shared" si="376"/>
        <v>9.7101358350370137E-4</v>
      </c>
      <c r="AD465" s="71">
        <f t="shared" si="377"/>
        <v>7.0262207253514166E-3</v>
      </c>
      <c r="AE465" s="71">
        <f t="shared" si="378"/>
        <v>-3.0553477303945642E-3</v>
      </c>
      <c r="AF465" s="71">
        <f t="shared" si="379"/>
        <v>-2.0843341468909332E-3</v>
      </c>
      <c r="AG465" s="71">
        <f t="shared" si="380"/>
        <v>-1.8066738120407525E-3</v>
      </c>
      <c r="AH465" s="71">
        <f t="shared" si="381"/>
        <v>-6.4062815305865556E-4</v>
      </c>
      <c r="AI465" s="71">
        <f t="shared" si="382"/>
        <v>-2.4100088576502125E-3</v>
      </c>
      <c r="AJ465" s="71">
        <f t="shared" si="383"/>
        <v>-1.3827549328935059E-3</v>
      </c>
      <c r="AK465" s="71">
        <f t="shared" si="384"/>
        <v>1.4785044266387704E-3</v>
      </c>
      <c r="AL465" s="71">
        <f t="shared" si="385"/>
        <v>1.005625320172202E-2</v>
      </c>
      <c r="AM465" s="71">
        <f t="shared" si="386"/>
        <v>6.0856626250898145E-3</v>
      </c>
      <c r="AN465" s="71">
        <f t="shared" si="387"/>
        <v>1.6694306807680772E-4</v>
      </c>
      <c r="AO465" s="40">
        <f t="shared" si="388"/>
        <v>0.30025046963056135</v>
      </c>
      <c r="AP465" s="40">
        <f t="shared" si="389"/>
        <v>0.27269881026925552</v>
      </c>
      <c r="AQ465" s="71">
        <f t="shared" si="390"/>
        <v>6.1398470115752509E-4</v>
      </c>
      <c r="AR465" s="71">
        <f t="shared" si="403"/>
        <v>-3.7297816416066022E-3</v>
      </c>
      <c r="AS465" s="71">
        <f t="shared" si="394"/>
        <v>-2.0843341468909332E-3</v>
      </c>
      <c r="AT465" s="28">
        <f t="shared" si="395"/>
        <v>0.44708829054476273</v>
      </c>
      <c r="AU465" s="28">
        <f t="shared" si="396"/>
        <v>0.15914981855882399</v>
      </c>
      <c r="AV465" s="40">
        <f t="shared" si="397"/>
        <v>9.5877576514669285E-2</v>
      </c>
      <c r="AW465" s="71">
        <f t="shared" si="398"/>
        <v>-2.0843341468909332E-3</v>
      </c>
      <c r="AX465" s="28">
        <f t="shared" si="399"/>
        <v>-0.36914428482199158</v>
      </c>
      <c r="AY465" s="71">
        <f t="shared" si="400"/>
        <v>4.5085369030094099E-3</v>
      </c>
      <c r="AZ465" s="71">
        <f t="shared" si="401"/>
        <v>9.7101358350370137E-4</v>
      </c>
      <c r="BA465" s="71">
        <f t="shared" si="391"/>
        <v>0.64177267131719096</v>
      </c>
      <c r="BB465" s="71">
        <f t="shared" si="402"/>
        <v>1.3515393182648393E-3</v>
      </c>
      <c r="BC465" s="71">
        <f t="shared" si="392"/>
        <v>2.2462015955328966E-3</v>
      </c>
      <c r="BD465" s="39">
        <f t="shared" si="393"/>
        <v>0</v>
      </c>
    </row>
    <row r="466" spans="1:57">
      <c r="A466" s="68">
        <v>43193</v>
      </c>
      <c r="B466" s="41">
        <f t="shared" si="355"/>
        <v>2</v>
      </c>
      <c r="C466" s="39">
        <v>3130.01</v>
      </c>
      <c r="D466" s="39">
        <v>3126.56</v>
      </c>
      <c r="E466" s="39">
        <v>3127.56</v>
      </c>
      <c r="F466" s="39">
        <v>3137.97</v>
      </c>
      <c r="G466" s="39">
        <v>3133.67</v>
      </c>
      <c r="H466" s="39">
        <v>3144.33</v>
      </c>
      <c r="I466" s="39">
        <v>3121.28</v>
      </c>
      <c r="J466" s="39">
        <v>1105</v>
      </c>
      <c r="K466" s="39">
        <v>1034</v>
      </c>
      <c r="L466" s="39">
        <v>3134.54</v>
      </c>
      <c r="M466" s="39">
        <v>3130</v>
      </c>
      <c r="N466" s="39">
        <v>3136.63</v>
      </c>
      <c r="O466" s="39">
        <v>3139.35</v>
      </c>
      <c r="P466" s="39">
        <v>3119.13</v>
      </c>
      <c r="Q466" s="39">
        <v>1446</v>
      </c>
      <c r="R466" s="39">
        <v>1415</v>
      </c>
      <c r="S466" s="70">
        <f t="shared" si="366"/>
        <v>3241.4275000000007</v>
      </c>
      <c r="T466" s="70" t="str">
        <f t="shared" si="367"/>
        <v>熊</v>
      </c>
      <c r="U466" s="70">
        <f t="shared" si="368"/>
        <v>3144.33</v>
      </c>
      <c r="V466" s="70">
        <f t="shared" si="369"/>
        <v>3119.13</v>
      </c>
      <c r="W466" s="40">
        <f t="shared" si="370"/>
        <v>8.0467141081861579E-3</v>
      </c>
      <c r="X466" s="70">
        <f t="shared" si="371"/>
        <v>1105</v>
      </c>
      <c r="Y466" s="70">
        <f t="shared" si="372"/>
        <v>1415</v>
      </c>
      <c r="Z466" s="71">
        <f t="shared" si="373"/>
        <v>8.0510924885223416E-3</v>
      </c>
      <c r="AA466" s="71">
        <f t="shared" si="374"/>
        <v>-1.0541651267911232E-2</v>
      </c>
      <c r="AB466" s="71">
        <f t="shared" si="375"/>
        <v>-2.4518557218770301E-3</v>
      </c>
      <c r="AC466" s="71">
        <f t="shared" si="376"/>
        <v>5.5948583863090501E-3</v>
      </c>
      <c r="AD466" s="71">
        <f t="shared" si="377"/>
        <v>4.5646314557762488E-3</v>
      </c>
      <c r="AE466" s="71">
        <f t="shared" si="378"/>
        <v>-3.4820826524098562E-3</v>
      </c>
      <c r="AF466" s="71">
        <f t="shared" si="379"/>
        <v>2.1127757338991657E-3</v>
      </c>
      <c r="AG466" s="71">
        <f t="shared" si="380"/>
        <v>-8.4288755340119759E-3</v>
      </c>
      <c r="AH466" s="71">
        <f t="shared" si="381"/>
        <v>-1.1028408056409482E-3</v>
      </c>
      <c r="AI466" s="71">
        <f t="shared" si="382"/>
        <v>-7.8305160795296119E-4</v>
      </c>
      <c r="AJ466" s="71">
        <f t="shared" si="383"/>
        <v>2.5398946005588058E-3</v>
      </c>
      <c r="AK466" s="71">
        <f t="shared" si="384"/>
        <v>1.1686422092270319E-3</v>
      </c>
      <c r="AL466" s="71">
        <f t="shared" si="385"/>
        <v>7.3576567914173828E-3</v>
      </c>
      <c r="AM466" s="71">
        <f t="shared" si="386"/>
        <v>6.4616553392320723E-3</v>
      </c>
      <c r="AN466" s="71">
        <f t="shared" si="387"/>
        <v>2.77591212032312E-4</v>
      </c>
      <c r="AO466" s="40">
        <f t="shared" si="388"/>
        <v>0.37874186550976668</v>
      </c>
      <c r="AP466" s="40">
        <f t="shared" si="389"/>
        <v>1.8177874186551033</v>
      </c>
      <c r="AQ466" s="71">
        <f t="shared" si="390"/>
        <v>-1.4494283043347839E-3</v>
      </c>
      <c r="AR466" s="71">
        <f t="shared" si="403"/>
        <v>6.6654231263971501E-4</v>
      </c>
      <c r="AS466" s="71">
        <f t="shared" si="394"/>
        <v>2.1127757338991657E-3</v>
      </c>
      <c r="AT466" s="28">
        <f t="shared" si="395"/>
        <v>0.53752711496746286</v>
      </c>
      <c r="AU466" s="28">
        <f t="shared" si="396"/>
        <v>0.86547972304649723</v>
      </c>
      <c r="AV466" s="40">
        <f t="shared" si="397"/>
        <v>0.69444444444444942</v>
      </c>
      <c r="AW466" s="71">
        <f t="shared" si="398"/>
        <v>2.1127757338991657E-3</v>
      </c>
      <c r="AX466" s="28">
        <f t="shared" si="399"/>
        <v>8.2936507936514303E-2</v>
      </c>
      <c r="AY466" s="71">
        <f t="shared" si="400"/>
        <v>3.9616675448681795E-3</v>
      </c>
      <c r="AZ466" s="71">
        <f t="shared" si="401"/>
        <v>5.5948583863090501E-3</v>
      </c>
      <c r="BA466" s="71">
        <f t="shared" si="391"/>
        <v>9.5877576514669285E-2</v>
      </c>
      <c r="BB466" s="71">
        <f t="shared" si="402"/>
        <v>-3.7297816416066022E-3</v>
      </c>
      <c r="BC466" s="71">
        <f t="shared" si="392"/>
        <v>-2.0843341468909332E-3</v>
      </c>
      <c r="BD466" s="39">
        <f t="shared" si="393"/>
        <v>1</v>
      </c>
    </row>
    <row r="467" spans="1:57">
      <c r="A467" s="68">
        <v>43194</v>
      </c>
      <c r="B467" s="41">
        <f t="shared" si="355"/>
        <v>3</v>
      </c>
      <c r="C467" s="39">
        <v>3147.05</v>
      </c>
      <c r="D467" s="39">
        <v>3148.61</v>
      </c>
      <c r="E467" s="39">
        <v>3148.73</v>
      </c>
      <c r="F467" s="39">
        <v>3145.44</v>
      </c>
      <c r="G467" s="39">
        <v>3161.7</v>
      </c>
      <c r="H467" s="39">
        <v>3162.01</v>
      </c>
      <c r="I467" s="39">
        <v>3143.89</v>
      </c>
      <c r="J467" s="39">
        <v>1005</v>
      </c>
      <c r="K467" s="39">
        <v>940</v>
      </c>
      <c r="L467" s="39">
        <v>3162.36</v>
      </c>
      <c r="M467" s="39">
        <v>3159.57</v>
      </c>
      <c r="N467" s="39">
        <v>3131.11</v>
      </c>
      <c r="O467" s="39">
        <v>3163.34</v>
      </c>
      <c r="P467" s="39">
        <v>3128.94</v>
      </c>
      <c r="Q467" s="39">
        <v>1300</v>
      </c>
      <c r="R467" s="39">
        <v>1451</v>
      </c>
      <c r="S467" s="70">
        <f t="shared" si="366"/>
        <v>3233.7770000000005</v>
      </c>
      <c r="T467" s="70" t="str">
        <f t="shared" si="367"/>
        <v>熊</v>
      </c>
      <c r="U467" s="70">
        <f t="shared" si="368"/>
        <v>3163.34</v>
      </c>
      <c r="V467" s="70">
        <f t="shared" si="369"/>
        <v>3128.94</v>
      </c>
      <c r="W467" s="40">
        <f t="shared" si="370"/>
        <v>1.0934142385588931E-2</v>
      </c>
      <c r="X467" s="70">
        <f t="shared" si="371"/>
        <v>1300</v>
      </c>
      <c r="Y467" s="70">
        <f t="shared" si="372"/>
        <v>1451</v>
      </c>
      <c r="Z467" s="71">
        <f t="shared" si="373"/>
        <v>1.093087176879938E-2</v>
      </c>
      <c r="AA467" s="71">
        <f t="shared" si="374"/>
        <v>3.3165309344601133E-3</v>
      </c>
      <c r="AB467" s="71">
        <f t="shared" si="375"/>
        <v>-1.0240857160417826E-2</v>
      </c>
      <c r="AC467" s="71">
        <f t="shared" si="376"/>
        <v>6.9328522517128404E-4</v>
      </c>
      <c r="AD467" s="71">
        <f t="shared" si="377"/>
        <v>5.1629253295689655E-3</v>
      </c>
      <c r="AE467" s="71">
        <f t="shared" si="378"/>
        <v>-5.77121705601992E-3</v>
      </c>
      <c r="AF467" s="71">
        <f t="shared" si="379"/>
        <v>-5.0779318308487474E-3</v>
      </c>
      <c r="AG467" s="71">
        <f t="shared" si="380"/>
        <v>-1.761400896388484E-3</v>
      </c>
      <c r="AH467" s="71">
        <f t="shared" si="381"/>
        <v>4.9557950458815479E-4</v>
      </c>
      <c r="AI467" s="71">
        <f t="shared" si="382"/>
        <v>5.3369083413818655E-4</v>
      </c>
      <c r="AJ467" s="71">
        <f t="shared" si="383"/>
        <v>-5.1172112633716624E-4</v>
      </c>
      <c r="AK467" s="71">
        <f t="shared" si="384"/>
        <v>4.6443515223670599E-3</v>
      </c>
      <c r="AL467" s="71">
        <f t="shared" si="385"/>
        <v>5.7470146600868358E-3</v>
      </c>
      <c r="AM467" s="71">
        <f t="shared" si="386"/>
        <v>1.0934142385588931E-2</v>
      </c>
      <c r="AN467" s="71">
        <f t="shared" si="387"/>
        <v>2.0872667318042274E-4</v>
      </c>
      <c r="AO467" s="40">
        <f t="shared" si="388"/>
        <v>0.1743929359823537</v>
      </c>
      <c r="AP467" s="40">
        <f t="shared" si="389"/>
        <v>-0.40066225165560843</v>
      </c>
      <c r="AQ467" s="71">
        <f t="shared" si="390"/>
        <v>-8.8264190876223927E-4</v>
      </c>
      <c r="AR467" s="71">
        <f t="shared" si="403"/>
        <v>-9.9310100263960508E-3</v>
      </c>
      <c r="AS467" s="71">
        <f t="shared" si="394"/>
        <v>-5.0779318308487474E-3</v>
      </c>
      <c r="AT467" s="28">
        <f t="shared" si="395"/>
        <v>0.98289183222955878</v>
      </c>
      <c r="AU467" s="28">
        <f t="shared" si="396"/>
        <v>6.3081395348839164E-2</v>
      </c>
      <c r="AV467" s="40">
        <f t="shared" si="397"/>
        <v>6.3081395348839164E-2</v>
      </c>
      <c r="AW467" s="71">
        <f t="shared" si="398"/>
        <v>-5.0779318308487474E-3</v>
      </c>
      <c r="AX467" s="28">
        <f t="shared" si="399"/>
        <v>-0.90843023255813715</v>
      </c>
      <c r="AY467" s="71">
        <f t="shared" si="400"/>
        <v>5.6489709483262748E-3</v>
      </c>
      <c r="AZ467" s="71">
        <f t="shared" si="401"/>
        <v>6.9328522517128404E-4</v>
      </c>
      <c r="BA467" s="71">
        <f t="shared" si="391"/>
        <v>0.69444444444444942</v>
      </c>
      <c r="BB467" s="71">
        <f t="shared" si="402"/>
        <v>6.6654231263971501E-4</v>
      </c>
      <c r="BC467" s="71">
        <f t="shared" si="392"/>
        <v>2.1127757338991657E-3</v>
      </c>
      <c r="BD467" s="39">
        <f t="shared" si="393"/>
        <v>0</v>
      </c>
    </row>
    <row r="468" spans="1:57">
      <c r="A468" s="68">
        <v>43199</v>
      </c>
      <c r="B468" s="41">
        <f t="shared" si="355"/>
        <v>1</v>
      </c>
      <c r="C468" s="39">
        <v>3125.44</v>
      </c>
      <c r="D468" s="39">
        <v>3131.78</v>
      </c>
      <c r="E468" s="39">
        <v>3135.88</v>
      </c>
      <c r="F468" s="39">
        <v>3116.81</v>
      </c>
      <c r="G468" s="39">
        <v>3142.58</v>
      </c>
      <c r="H468" s="39">
        <v>3142.58</v>
      </c>
      <c r="I468" s="39">
        <v>3110.3</v>
      </c>
      <c r="J468" s="39">
        <v>1129</v>
      </c>
      <c r="K468" s="39">
        <v>947</v>
      </c>
      <c r="L468" s="39">
        <v>3143.28</v>
      </c>
      <c r="M468" s="39">
        <v>3144.39</v>
      </c>
      <c r="N468" s="39">
        <v>3138.29</v>
      </c>
      <c r="O468" s="39">
        <v>3145.95</v>
      </c>
      <c r="P468" s="39">
        <v>3128.31</v>
      </c>
      <c r="Q468" s="39">
        <v>1301</v>
      </c>
      <c r="R468" s="39">
        <v>1444</v>
      </c>
      <c r="S468" s="70">
        <f t="shared" ref="S468:S473" si="404">AVERAGE($N450:$N467)</f>
        <v>3218.8555555555558</v>
      </c>
      <c r="T468" s="70" t="str">
        <f t="shared" si="367"/>
        <v>熊</v>
      </c>
      <c r="U468" s="70">
        <f t="shared" si="368"/>
        <v>3145.95</v>
      </c>
      <c r="V468" s="70">
        <f t="shared" si="369"/>
        <v>3110.3</v>
      </c>
      <c r="W468" s="40">
        <f t="shared" si="370"/>
        <v>1.139672675068383E-2</v>
      </c>
      <c r="X468" s="70">
        <f t="shared" si="371"/>
        <v>1301</v>
      </c>
      <c r="Y468" s="70">
        <f t="shared" si="372"/>
        <v>947</v>
      </c>
      <c r="Z468" s="71">
        <f t="shared" si="373"/>
        <v>1.1406393979727538E-2</v>
      </c>
      <c r="AA468" s="71">
        <f t="shared" si="374"/>
        <v>-1.8125009956726915E-3</v>
      </c>
      <c r="AB468" s="71">
        <f t="shared" si="375"/>
        <v>-2.4378457199830204E-3</v>
      </c>
      <c r="AC468" s="71">
        <f t="shared" si="376"/>
        <v>8.9588810307006522E-3</v>
      </c>
      <c r="AD468" s="71">
        <f t="shared" si="377"/>
        <v>6.5408380351012754E-3</v>
      </c>
      <c r="AE468" s="71">
        <f t="shared" si="378"/>
        <v>-4.8558887155824761E-3</v>
      </c>
      <c r="AF468" s="71">
        <f t="shared" si="379"/>
        <v>4.1029923151181492E-3</v>
      </c>
      <c r="AG468" s="71">
        <f t="shared" si="380"/>
        <v>2.2904913194454371E-3</v>
      </c>
      <c r="AH468" s="71">
        <f t="shared" si="381"/>
        <v>2.0264597280010592E-3</v>
      </c>
      <c r="AI468" s="71">
        <f t="shared" si="382"/>
        <v>3.3347631729282925E-3</v>
      </c>
      <c r="AJ468" s="71">
        <f t="shared" si="383"/>
        <v>-2.7650303971520265E-3</v>
      </c>
      <c r="AK468" s="71">
        <f t="shared" si="384"/>
        <v>5.469045319600384E-3</v>
      </c>
      <c r="AL468" s="71">
        <f t="shared" si="385"/>
        <v>1.0324934035182904E-2</v>
      </c>
      <c r="AM468" s="71">
        <f t="shared" si="386"/>
        <v>5.6229886802389951E-3</v>
      </c>
      <c r="AN468" s="71">
        <f t="shared" si="387"/>
        <v>2.2272211054465968E-4</v>
      </c>
      <c r="AO468" s="40">
        <f t="shared" si="388"/>
        <v>0.46902106567534052</v>
      </c>
      <c r="AP468" s="40">
        <f t="shared" si="389"/>
        <v>0.64467162329616201</v>
      </c>
      <c r="AQ468" s="71">
        <f t="shared" si="390"/>
        <v>3.5307196832234689E-4</v>
      </c>
      <c r="AR468" s="71">
        <f t="shared" si="403"/>
        <v>-1.5887751150267574E-3</v>
      </c>
      <c r="AS468" s="71">
        <f t="shared" si="394"/>
        <v>4.1029923151181492E-3</v>
      </c>
      <c r="AT468" s="28">
        <f t="shared" si="395"/>
        <v>1</v>
      </c>
      <c r="AU468" s="28">
        <f t="shared" si="396"/>
        <v>0.56575963718821376</v>
      </c>
      <c r="AV468" s="40">
        <f t="shared" si="397"/>
        <v>0.78513323983169891</v>
      </c>
      <c r="AW468" s="71">
        <f t="shared" si="398"/>
        <v>4.1029923151181492E-3</v>
      </c>
      <c r="AX468" s="28">
        <f t="shared" si="399"/>
        <v>-0.13997194950912448</v>
      </c>
      <c r="AY468" s="71">
        <f t="shared" si="400"/>
        <v>1.0324934035182904E-2</v>
      </c>
      <c r="AZ468" s="71">
        <f t="shared" si="401"/>
        <v>3.1851429602559227E-3</v>
      </c>
      <c r="BA468" s="71">
        <f t="shared" si="391"/>
        <v>6.3081395348839164E-2</v>
      </c>
      <c r="BB468" s="71">
        <f t="shared" si="402"/>
        <v>-9.9310100263960508E-3</v>
      </c>
      <c r="BC468" s="71">
        <f t="shared" ref="BC468:BC473" si="405">AS467</f>
        <v>-5.0779318308487474E-3</v>
      </c>
      <c r="BD468" s="39">
        <f t="shared" si="393"/>
        <v>1</v>
      </c>
      <c r="BE468" t="s">
        <v>754</v>
      </c>
    </row>
    <row r="469" spans="1:57">
      <c r="A469" s="68">
        <v>43200</v>
      </c>
      <c r="B469" s="41">
        <f t="shared" si="355"/>
        <v>2</v>
      </c>
      <c r="C469" s="39">
        <v>3144.26</v>
      </c>
      <c r="D469" s="39">
        <v>3141.17</v>
      </c>
      <c r="E469" s="39">
        <v>3144.26</v>
      </c>
      <c r="F469" s="39">
        <v>3141.48</v>
      </c>
      <c r="G469" s="39">
        <v>3154.26</v>
      </c>
      <c r="H469" s="39">
        <v>3165.28</v>
      </c>
      <c r="I469" s="39">
        <v>3139.12</v>
      </c>
      <c r="J469" s="39">
        <v>1054</v>
      </c>
      <c r="K469" s="39">
        <v>932</v>
      </c>
      <c r="L469" s="39">
        <v>3154.05</v>
      </c>
      <c r="M469" s="39">
        <v>3158</v>
      </c>
      <c r="N469" s="39">
        <v>3190.32</v>
      </c>
      <c r="O469" s="39">
        <v>3190.65</v>
      </c>
      <c r="P469" s="39">
        <v>3146.52</v>
      </c>
      <c r="Q469" s="39">
        <v>1459</v>
      </c>
      <c r="R469" s="39">
        <v>1328</v>
      </c>
      <c r="S469" s="70">
        <f t="shared" si="404"/>
        <v>3208.3883333333338</v>
      </c>
      <c r="T469" s="70" t="str">
        <f t="shared" si="367"/>
        <v>熊</v>
      </c>
      <c r="U469" s="70">
        <f t="shared" si="368"/>
        <v>3190.65</v>
      </c>
      <c r="V469" s="70">
        <f t="shared" si="369"/>
        <v>3139.12</v>
      </c>
      <c r="W469" s="40">
        <f t="shared" si="370"/>
        <v>1.6282151931249111E-2</v>
      </c>
      <c r="X469" s="70">
        <f t="shared" si="371"/>
        <v>1459</v>
      </c>
      <c r="Y469" s="70">
        <f t="shared" si="372"/>
        <v>932</v>
      </c>
      <c r="Z469" s="71">
        <f t="shared" si="373"/>
        <v>1.6388593818577407E-2</v>
      </c>
      <c r="AA469" s="71">
        <f t="shared" si="374"/>
        <v>1.9005027566595448E-3</v>
      </c>
      <c r="AB469" s="71">
        <f t="shared" si="375"/>
        <v>-1.0343255031573471E-4</v>
      </c>
      <c r="AC469" s="71">
        <f t="shared" si="376"/>
        <v>1.6178719380933348E-2</v>
      </c>
      <c r="AD469" s="71">
        <f t="shared" si="377"/>
        <v>1.4646089446879246E-2</v>
      </c>
      <c r="AE469" s="71">
        <f t="shared" si="378"/>
        <v>-1.6360624843700204E-3</v>
      </c>
      <c r="AF469" s="71">
        <f t="shared" si="379"/>
        <v>1.4542656896563507E-2</v>
      </c>
      <c r="AG469" s="71">
        <f t="shared" si="380"/>
        <v>1.644315965322312E-2</v>
      </c>
      <c r="AH469" s="71">
        <f t="shared" si="381"/>
        <v>-9.8322636603519328E-4</v>
      </c>
      <c r="AI469" s="71">
        <f t="shared" si="382"/>
        <v>0</v>
      </c>
      <c r="AJ469" s="71">
        <f t="shared" si="383"/>
        <v>-8.845418936384281E-4</v>
      </c>
      <c r="AK469" s="71">
        <f t="shared" si="384"/>
        <v>3.1753517976861574E-3</v>
      </c>
      <c r="AL469" s="71">
        <f t="shared" si="385"/>
        <v>8.2990134332618995E-3</v>
      </c>
      <c r="AM469" s="71">
        <f t="shared" si="386"/>
        <v>1.3927577562111869E-2</v>
      </c>
      <c r="AN469" s="71">
        <f t="shared" si="387"/>
        <v>-6.6578846022958258E-5</v>
      </c>
      <c r="AO469" s="40">
        <f t="shared" si="388"/>
        <v>0.19648318042814475</v>
      </c>
      <c r="AP469" s="40">
        <f t="shared" si="389"/>
        <v>-3.1727828746174212E-2</v>
      </c>
      <c r="AQ469" s="71">
        <f t="shared" si="390"/>
        <v>1.2515745330342913E-3</v>
      </c>
      <c r="AR469" s="71">
        <f t="shared" si="403"/>
        <v>1.143388394490037E-2</v>
      </c>
      <c r="AS469" s="71">
        <f t="shared" si="394"/>
        <v>1.4542656896563507E-2</v>
      </c>
      <c r="AT469" s="28">
        <f t="shared" si="395"/>
        <v>0.57874617737003631</v>
      </c>
      <c r="AU469" s="28">
        <f t="shared" si="396"/>
        <v>0.9925220938137338</v>
      </c>
      <c r="AV469" s="40">
        <f t="shared" si="397"/>
        <v>0.99359596351639967</v>
      </c>
      <c r="AW469" s="71">
        <f t="shared" si="398"/>
        <v>1.4542656896563507E-2</v>
      </c>
      <c r="AX469" s="28">
        <f t="shared" si="399"/>
        <v>0.70386182806132036</v>
      </c>
      <c r="AY469" s="71">
        <f t="shared" si="400"/>
        <v>4.8114142820560616E-3</v>
      </c>
      <c r="AZ469" s="71">
        <f t="shared" si="401"/>
        <v>1.3824145011796093E-2</v>
      </c>
      <c r="BA469" s="71">
        <f t="shared" si="391"/>
        <v>0.78513323983169891</v>
      </c>
      <c r="BB469" s="71">
        <f t="shared" si="402"/>
        <v>-1.5887751150267574E-3</v>
      </c>
      <c r="BC469" s="71">
        <f t="shared" si="405"/>
        <v>4.1029923151181492E-3</v>
      </c>
      <c r="BD469" s="39">
        <f t="shared" si="393"/>
        <v>1</v>
      </c>
      <c r="BE469" t="s">
        <v>755</v>
      </c>
    </row>
    <row r="470" spans="1:57">
      <c r="A470" s="68">
        <v>43201</v>
      </c>
      <c r="B470" s="41">
        <f t="shared" si="355"/>
        <v>3</v>
      </c>
      <c r="C470" s="39">
        <v>3197.37</v>
      </c>
      <c r="D470" s="39">
        <v>3198.09</v>
      </c>
      <c r="E470" s="39">
        <v>3204.66</v>
      </c>
      <c r="F470" s="39">
        <v>3197.53</v>
      </c>
      <c r="G470" s="39">
        <v>3219.07</v>
      </c>
      <c r="H470" s="39">
        <v>3219.07</v>
      </c>
      <c r="I470" s="39">
        <v>3191.84</v>
      </c>
      <c r="J470" s="39">
        <v>1129</v>
      </c>
      <c r="K470" s="39">
        <v>954</v>
      </c>
      <c r="L470" s="39">
        <v>3219.2</v>
      </c>
      <c r="M470" s="39">
        <v>3218.52</v>
      </c>
      <c r="N470" s="39">
        <v>3208.08</v>
      </c>
      <c r="O470" s="39">
        <v>3220.75</v>
      </c>
      <c r="P470" s="39">
        <v>3198.12</v>
      </c>
      <c r="Q470" s="39">
        <v>1300</v>
      </c>
      <c r="R470" s="39">
        <v>1429</v>
      </c>
      <c r="S470" s="70">
        <f t="shared" si="404"/>
        <v>3201.7261111111111</v>
      </c>
      <c r="T470" s="70" t="str">
        <f t="shared" si="367"/>
        <v>熊</v>
      </c>
      <c r="U470" s="70">
        <f t="shared" si="368"/>
        <v>3220.75</v>
      </c>
      <c r="V470" s="70">
        <f t="shared" si="369"/>
        <v>3191.84</v>
      </c>
      <c r="W470" s="40">
        <f t="shared" si="370"/>
        <v>9.016698671533388E-3</v>
      </c>
      <c r="X470" s="70">
        <f t="shared" si="371"/>
        <v>1300</v>
      </c>
      <c r="Y470" s="70">
        <f t="shared" si="372"/>
        <v>954</v>
      </c>
      <c r="Z470" s="71">
        <f t="shared" si="373"/>
        <v>9.0418062344989336E-3</v>
      </c>
      <c r="AA470" s="71">
        <f t="shared" si="374"/>
        <v>2.2073716359395567E-3</v>
      </c>
      <c r="AB470" s="71">
        <f t="shared" si="375"/>
        <v>-3.9416243403068213E-3</v>
      </c>
      <c r="AC470" s="71">
        <f t="shared" si="376"/>
        <v>5.0750743312266066E-3</v>
      </c>
      <c r="AD470" s="71">
        <f t="shared" si="377"/>
        <v>7.2856548082411397E-3</v>
      </c>
      <c r="AE470" s="71">
        <f t="shared" si="378"/>
        <v>-1.7310438632922153E-3</v>
      </c>
      <c r="AF470" s="71">
        <f t="shared" si="379"/>
        <v>3.3440304679342634E-3</v>
      </c>
      <c r="AG470" s="71">
        <f t="shared" si="380"/>
        <v>5.5514021038737503E-3</v>
      </c>
      <c r="AH470" s="71">
        <f t="shared" si="381"/>
        <v>2.2515972362956252E-4</v>
      </c>
      <c r="AI470" s="71">
        <f t="shared" si="382"/>
        <v>2.2774036206764346E-3</v>
      </c>
      <c r="AJ470" s="71">
        <f t="shared" si="383"/>
        <v>5.003987553645881E-5</v>
      </c>
      <c r="AK470" s="71">
        <f t="shared" si="384"/>
        <v>6.7639010827917814E-3</v>
      </c>
      <c r="AL470" s="71">
        <f t="shared" si="385"/>
        <v>8.4949449460840817E-3</v>
      </c>
      <c r="AM470" s="71">
        <f t="shared" si="386"/>
        <v>7.0511145295640426E-3</v>
      </c>
      <c r="AN470" s="71">
        <f t="shared" si="387"/>
        <v>4.0383519180671222E-5</v>
      </c>
      <c r="AO470" s="40">
        <f t="shared" si="388"/>
        <v>0.20308483290487483</v>
      </c>
      <c r="AP470" s="40">
        <f t="shared" si="389"/>
        <v>-5.5820785897906018E-2</v>
      </c>
      <c r="AQ470" s="71">
        <f t="shared" si="390"/>
        <v>-2.1125491712247396E-4</v>
      </c>
      <c r="AR470" s="71">
        <f t="shared" si="403"/>
        <v>-3.4602541340380314E-3</v>
      </c>
      <c r="AS470" s="71">
        <f t="shared" si="394"/>
        <v>3.3440304679342634E-3</v>
      </c>
      <c r="AT470" s="28">
        <f t="shared" si="395"/>
        <v>1</v>
      </c>
      <c r="AU470" s="28">
        <f t="shared" si="396"/>
        <v>0.4401237295625271</v>
      </c>
      <c r="AV470" s="40">
        <f t="shared" si="397"/>
        <v>0.56174334140435367</v>
      </c>
      <c r="AW470" s="71">
        <f t="shared" si="398"/>
        <v>3.3440304679342634E-3</v>
      </c>
      <c r="AX470" s="28">
        <f t="shared" si="399"/>
        <v>-0.38464199239017455</v>
      </c>
      <c r="AY470" s="71">
        <f t="shared" si="400"/>
        <v>8.4949449460840817E-3</v>
      </c>
      <c r="AZ470" s="71">
        <f t="shared" si="401"/>
        <v>3.1094901892573393E-3</v>
      </c>
      <c r="BA470" s="71">
        <f t="shared" si="391"/>
        <v>0.99359596351639967</v>
      </c>
      <c r="BB470" s="71">
        <f t="shared" si="402"/>
        <v>1.143388394490037E-2</v>
      </c>
      <c r="BC470" s="71">
        <f t="shared" si="405"/>
        <v>1.4542656896563507E-2</v>
      </c>
      <c r="BD470" s="39">
        <f t="shared" ref="BD470:BD501" si="406">IF(AR469&lt;0,1,0)</f>
        <v>0</v>
      </c>
      <c r="BE470" t="s">
        <v>758</v>
      </c>
    </row>
    <row r="471" spans="1:57">
      <c r="A471" s="68">
        <v>43202</v>
      </c>
      <c r="B471" s="41">
        <f t="shared" si="355"/>
        <v>4</v>
      </c>
      <c r="C471" s="39">
        <v>3203.28</v>
      </c>
      <c r="D471" s="39">
        <v>3200.22</v>
      </c>
      <c r="E471" s="39">
        <v>3202.81</v>
      </c>
      <c r="F471" s="39">
        <v>3203.02</v>
      </c>
      <c r="G471" s="39">
        <v>3188.97</v>
      </c>
      <c r="H471" s="39">
        <v>3205.21</v>
      </c>
      <c r="I471" s="39">
        <v>3188.49</v>
      </c>
      <c r="J471" s="39">
        <v>942</v>
      </c>
      <c r="K471" s="39">
        <v>1128</v>
      </c>
      <c r="L471" s="39">
        <v>3189.09</v>
      </c>
      <c r="M471" s="39">
        <v>3192.56</v>
      </c>
      <c r="N471" s="39">
        <v>3180.16</v>
      </c>
      <c r="O471" s="39">
        <v>3197.2</v>
      </c>
      <c r="P471" s="39">
        <v>3177.21</v>
      </c>
      <c r="Q471" s="39">
        <v>1345</v>
      </c>
      <c r="R471" s="39">
        <v>1445</v>
      </c>
      <c r="S471" s="70">
        <f t="shared" si="404"/>
        <v>3197.0983333333334</v>
      </c>
      <c r="T471" s="70" t="str">
        <f t="shared" si="367"/>
        <v>牛</v>
      </c>
      <c r="U471" s="70">
        <f t="shared" si="368"/>
        <v>3205.21</v>
      </c>
      <c r="V471" s="70">
        <f t="shared" si="369"/>
        <v>3177.21</v>
      </c>
      <c r="W471" s="40">
        <f t="shared" si="370"/>
        <v>8.7741576497322501E-3</v>
      </c>
      <c r="X471" s="70">
        <f t="shared" si="371"/>
        <v>942</v>
      </c>
      <c r="Y471" s="70">
        <f t="shared" si="372"/>
        <v>1445</v>
      </c>
      <c r="Z471" s="71">
        <f t="shared" si="373"/>
        <v>8.7410404335556049E-3</v>
      </c>
      <c r="AA471" s="71">
        <f t="shared" si="374"/>
        <v>-1.4973424973214375E-3</v>
      </c>
      <c r="AB471" s="71">
        <f t="shared" si="375"/>
        <v>-7.8461008552610425E-3</v>
      </c>
      <c r="AC471" s="71">
        <f t="shared" si="376"/>
        <v>9.2805679447109136E-4</v>
      </c>
      <c r="AD471" s="71">
        <f t="shared" si="377"/>
        <v>6.0232599515631501E-4</v>
      </c>
      <c r="AE471" s="71">
        <f t="shared" si="378"/>
        <v>-8.1718316545759031E-3</v>
      </c>
      <c r="AF471" s="71">
        <f t="shared" si="379"/>
        <v>-7.2437748601047545E-3</v>
      </c>
      <c r="AG471" s="71">
        <f t="shared" si="380"/>
        <v>-8.7411173574263035E-3</v>
      </c>
      <c r="AH471" s="71">
        <f t="shared" si="381"/>
        <v>-9.5572740936088099E-4</v>
      </c>
      <c r="AI471" s="71">
        <f t="shared" si="382"/>
        <v>-1.467353723858115E-4</v>
      </c>
      <c r="AJ471" s="71">
        <f t="shared" si="383"/>
        <v>-8.1170098229215205E-5</v>
      </c>
      <c r="AK471" s="71">
        <f t="shared" si="384"/>
        <v>-4.4773042059209579E-3</v>
      </c>
      <c r="AL471" s="71">
        <f t="shared" si="385"/>
        <v>5.230160349727747E-3</v>
      </c>
      <c r="AM471" s="71">
        <f t="shared" si="386"/>
        <v>6.2719735724341063E-3</v>
      </c>
      <c r="AN471" s="71">
        <f t="shared" si="387"/>
        <v>3.7628996909601676E-5</v>
      </c>
      <c r="AO471" s="40">
        <f t="shared" si="388"/>
        <v>0.88456937799044222</v>
      </c>
      <c r="AP471" s="40">
        <f t="shared" si="389"/>
        <v>1.1716507177033402</v>
      </c>
      <c r="AQ471" s="71">
        <f t="shared" si="390"/>
        <v>1.0874931536452588E-3</v>
      </c>
      <c r="AR471" s="71">
        <f t="shared" si="403"/>
        <v>-2.8040996510933502E-3</v>
      </c>
      <c r="AS471" s="71">
        <f t="shared" si="394"/>
        <v>-7.2437748601047545E-3</v>
      </c>
      <c r="AT471" s="28">
        <f t="shared" si="395"/>
        <v>2.8708133971292515E-2</v>
      </c>
      <c r="AU471" s="28">
        <f t="shared" si="396"/>
        <v>0.14757378689343922</v>
      </c>
      <c r="AV471" s="40">
        <f t="shared" si="397"/>
        <v>0.10535714285713636</v>
      </c>
      <c r="AW471" s="71">
        <f t="shared" si="398"/>
        <v>-7.2437748601047545E-3</v>
      </c>
      <c r="AX471" s="28">
        <f t="shared" si="399"/>
        <v>-0.31892857142858183</v>
      </c>
      <c r="AY471" s="71">
        <f t="shared" si="400"/>
        <v>1.5053014865049408E-4</v>
      </c>
      <c r="AZ471" s="71">
        <f t="shared" si="401"/>
        <v>9.2805679447109136E-4</v>
      </c>
      <c r="BA471" s="71">
        <f t="shared" si="391"/>
        <v>0.56174334140435367</v>
      </c>
      <c r="BB471" s="71">
        <f t="shared" si="402"/>
        <v>-3.4602541340380314E-3</v>
      </c>
      <c r="BC471" s="71">
        <f t="shared" si="405"/>
        <v>3.3440304679342634E-3</v>
      </c>
      <c r="BD471" s="39">
        <f t="shared" si="406"/>
        <v>1</v>
      </c>
      <c r="BE471" t="s">
        <v>759</v>
      </c>
    </row>
    <row r="472" spans="1:57">
      <c r="A472" s="68">
        <v>43203</v>
      </c>
      <c r="B472" s="41">
        <f t="shared" si="355"/>
        <v>5</v>
      </c>
      <c r="C472" s="39">
        <v>3192.04</v>
      </c>
      <c r="D472" s="39">
        <v>3192.49</v>
      </c>
      <c r="E472" s="39">
        <v>3196.8</v>
      </c>
      <c r="F472" s="39">
        <v>3190.38</v>
      </c>
      <c r="G472" s="39">
        <v>3167.89</v>
      </c>
      <c r="H472" s="39">
        <v>3197.81</v>
      </c>
      <c r="I472" s="39">
        <v>3163.13</v>
      </c>
      <c r="J472" s="39">
        <v>934</v>
      </c>
      <c r="K472" s="39">
        <v>1122</v>
      </c>
      <c r="L472" s="39">
        <v>3167.66</v>
      </c>
      <c r="M472" s="39">
        <v>3171.34</v>
      </c>
      <c r="N472" s="39">
        <v>3159.05</v>
      </c>
      <c r="O472" s="39">
        <v>3178</v>
      </c>
      <c r="P472" s="39">
        <v>3155.59</v>
      </c>
      <c r="Q472" s="39">
        <v>1339</v>
      </c>
      <c r="R472" s="39">
        <v>1438</v>
      </c>
      <c r="S472" s="70">
        <f t="shared" si="404"/>
        <v>3190.934444444445</v>
      </c>
      <c r="T472" s="70" t="str">
        <f t="shared" si="367"/>
        <v>熊</v>
      </c>
      <c r="U472" s="70">
        <f t="shared" si="368"/>
        <v>3197.81</v>
      </c>
      <c r="V472" s="70">
        <f t="shared" si="369"/>
        <v>3155.59</v>
      </c>
      <c r="W472" s="40">
        <f t="shared" si="370"/>
        <v>1.3290717249883821E-2</v>
      </c>
      <c r="X472" s="70">
        <f t="shared" si="371"/>
        <v>934</v>
      </c>
      <c r="Y472" s="70">
        <f t="shared" si="372"/>
        <v>1438</v>
      </c>
      <c r="Z472" s="71">
        <f t="shared" si="373"/>
        <v>1.322665129509649E-2</v>
      </c>
      <c r="AA472" s="71">
        <f t="shared" si="374"/>
        <v>3.7287008456026701E-3</v>
      </c>
      <c r="AB472" s="71">
        <f t="shared" si="375"/>
        <v>-1.2194851025913384E-2</v>
      </c>
      <c r="AC472" s="71">
        <f t="shared" si="376"/>
        <v>1.0958662239703059E-3</v>
      </c>
      <c r="AD472" s="71">
        <f t="shared" si="377"/>
        <v>1.805989676842319E-3</v>
      </c>
      <c r="AE472" s="71">
        <f t="shared" si="378"/>
        <v>-1.1484727573041528E-2</v>
      </c>
      <c r="AF472" s="71">
        <f t="shared" si="379"/>
        <v>-1.0388861349071131E-2</v>
      </c>
      <c r="AG472" s="71">
        <f t="shared" si="380"/>
        <v>-6.6601605034684284E-3</v>
      </c>
      <c r="AH472" s="71">
        <f t="shared" si="381"/>
        <v>1.4096574085963002E-4</v>
      </c>
      <c r="AI472" s="71">
        <f t="shared" si="382"/>
        <v>1.4900986347305917E-3</v>
      </c>
      <c r="AJ472" s="71">
        <f t="shared" si="383"/>
        <v>-5.2017887805279458E-4</v>
      </c>
      <c r="AK472" s="71">
        <f t="shared" si="384"/>
        <v>-7.5944597102398309E-3</v>
      </c>
      <c r="AL472" s="71">
        <f t="shared" si="385"/>
        <v>1.0904156813979219E-2</v>
      </c>
      <c r="AM472" s="71">
        <f t="shared" si="386"/>
        <v>7.0765848501990834E-3</v>
      </c>
      <c r="AN472" s="71">
        <f t="shared" si="387"/>
        <v>-7.2606166820919507E-5</v>
      </c>
      <c r="AO472" s="40">
        <f t="shared" si="388"/>
        <v>0.83362168396770442</v>
      </c>
      <c r="AP472" s="40">
        <f t="shared" si="389"/>
        <v>0.49106113033448173</v>
      </c>
      <c r="AQ472" s="71">
        <f t="shared" si="390"/>
        <v>1.1610665446946875E-3</v>
      </c>
      <c r="AR472" s="71">
        <f t="shared" si="403"/>
        <v>-2.7217954720103825E-3</v>
      </c>
      <c r="AS472" s="71">
        <f t="shared" si="394"/>
        <v>-1.0388861349071131E-2</v>
      </c>
      <c r="AT472" s="28">
        <f t="shared" si="395"/>
        <v>0.13725490196077814</v>
      </c>
      <c r="AU472" s="28">
        <f t="shared" si="396"/>
        <v>0.15439535921463896</v>
      </c>
      <c r="AV472" s="40">
        <f t="shared" si="397"/>
        <v>8.1951681667457435E-2</v>
      </c>
      <c r="AW472" s="71">
        <f t="shared" si="398"/>
        <v>-1.0388861349071131E-2</v>
      </c>
      <c r="AX472" s="28">
        <f t="shared" si="399"/>
        <v>-0.20393178588346075</v>
      </c>
      <c r="AY472" s="71">
        <f t="shared" si="400"/>
        <v>1.5037074268970472E-3</v>
      </c>
      <c r="AZ472" s="71">
        <f t="shared" si="401"/>
        <v>1.0958662239703059E-3</v>
      </c>
      <c r="BA472" s="71">
        <f t="shared" si="391"/>
        <v>0.10535714285713636</v>
      </c>
      <c r="BB472" s="71">
        <f t="shared" si="402"/>
        <v>-2.8040996510933502E-3</v>
      </c>
      <c r="BC472" s="71">
        <f t="shared" si="405"/>
        <v>-7.2437748601047545E-3</v>
      </c>
      <c r="BD472" s="39">
        <f t="shared" si="406"/>
        <v>1</v>
      </c>
    </row>
    <row r="473" spans="1:57">
      <c r="A473" s="68">
        <v>43206</v>
      </c>
      <c r="B473" s="41">
        <f t="shared" si="355"/>
        <v>1</v>
      </c>
      <c r="C473" s="39">
        <v>3152.89</v>
      </c>
      <c r="D473" s="39">
        <v>3145.57</v>
      </c>
      <c r="E473" s="39">
        <v>3151.93</v>
      </c>
      <c r="F473" s="39">
        <v>3141.66</v>
      </c>
      <c r="G473" s="39">
        <v>3111.65</v>
      </c>
      <c r="H473" s="39">
        <v>3153.11</v>
      </c>
      <c r="I473" s="39">
        <v>3107.45</v>
      </c>
      <c r="J473" s="39">
        <v>936</v>
      </c>
      <c r="K473" s="39">
        <v>1116</v>
      </c>
      <c r="L473" s="39">
        <v>3111.71</v>
      </c>
      <c r="M473" s="39">
        <v>3116.06</v>
      </c>
      <c r="N473" s="39">
        <v>3110.65</v>
      </c>
      <c r="O473" s="39">
        <v>3117.5</v>
      </c>
      <c r="P473" s="39">
        <v>3096.15</v>
      </c>
      <c r="Q473" s="39">
        <v>1313</v>
      </c>
      <c r="R473" s="39">
        <v>1357</v>
      </c>
      <c r="S473" s="70">
        <f t="shared" si="404"/>
        <v>3184.7772222222225</v>
      </c>
      <c r="T473" s="70" t="str">
        <f t="shared" si="367"/>
        <v>熊</v>
      </c>
      <c r="U473" s="70">
        <f t="shared" si="368"/>
        <v>3153.11</v>
      </c>
      <c r="V473" s="70">
        <f t="shared" si="369"/>
        <v>3096.15</v>
      </c>
      <c r="W473" s="40">
        <f t="shared" si="370"/>
        <v>1.8229863196950042E-2</v>
      </c>
      <c r="X473" s="70">
        <f t="shared" si="371"/>
        <v>936</v>
      </c>
      <c r="Y473" s="70">
        <f t="shared" si="372"/>
        <v>1357</v>
      </c>
      <c r="Z473" s="71">
        <f t="shared" si="373"/>
        <v>1.8065964876668721E-2</v>
      </c>
      <c r="AA473" s="71">
        <f t="shared" si="374"/>
        <v>-1.9518569427686937E-3</v>
      </c>
      <c r="AB473" s="71">
        <f t="shared" si="375"/>
        <v>-1.3557559794741636E-2</v>
      </c>
      <c r="AC473" s="71">
        <f t="shared" si="376"/>
        <v>4.672303402208409E-3</v>
      </c>
      <c r="AD473" s="71">
        <f t="shared" si="377"/>
        <v>6.9774817662332197E-5</v>
      </c>
      <c r="AE473" s="71">
        <f t="shared" si="378"/>
        <v>-1.8160088379287682E-2</v>
      </c>
      <c r="AF473" s="71">
        <f t="shared" si="379"/>
        <v>-1.3487784977079293E-2</v>
      </c>
      <c r="AG473" s="71">
        <f t="shared" si="380"/>
        <v>-1.5439641919847941E-2</v>
      </c>
      <c r="AH473" s="71">
        <f t="shared" si="381"/>
        <v>-2.3243787515261874E-3</v>
      </c>
      <c r="AI473" s="71">
        <f t="shared" si="382"/>
        <v>-3.0452891832571732E-4</v>
      </c>
      <c r="AJ473" s="71">
        <f t="shared" si="383"/>
        <v>-3.5681698977288409E-3</v>
      </c>
      <c r="AK473" s="71">
        <f t="shared" si="384"/>
        <v>-1.3166360420690323E-2</v>
      </c>
      <c r="AL473" s="71">
        <f t="shared" si="385"/>
        <v>1.4586813194493143E-2</v>
      </c>
      <c r="AM473" s="71">
        <f t="shared" si="386"/>
        <v>6.871994405815306E-3</v>
      </c>
      <c r="AN473" s="71">
        <f t="shared" si="387"/>
        <v>1.9282188400452736E-5</v>
      </c>
      <c r="AO473" s="40">
        <f t="shared" si="388"/>
        <v>0.99518177836179911</v>
      </c>
      <c r="AP473" s="40">
        <f t="shared" si="389"/>
        <v>1.1300919842312749</v>
      </c>
      <c r="AQ473" s="71">
        <f t="shared" si="390"/>
        <v>1.396968965593411E-3</v>
      </c>
      <c r="AR473" s="71">
        <f t="shared" si="403"/>
        <v>-3.4070674478932031E-4</v>
      </c>
      <c r="AS473" s="71">
        <f t="shared" si="394"/>
        <v>-1.3487784977079293E-2</v>
      </c>
      <c r="AT473" s="28">
        <f t="shared" si="395"/>
        <v>9.1984231274643988E-2</v>
      </c>
      <c r="AU473" s="28">
        <f t="shared" si="396"/>
        <v>0.67915690866510825</v>
      </c>
      <c r="AV473" s="40">
        <f t="shared" si="397"/>
        <v>0.25456460674157289</v>
      </c>
      <c r="AW473" s="71">
        <f t="shared" si="398"/>
        <v>-1.3487784977079293E-2</v>
      </c>
      <c r="AX473" s="28">
        <f t="shared" si="399"/>
        <v>-1.8609550561796782E-2</v>
      </c>
      <c r="AY473" s="71">
        <f t="shared" si="400"/>
        <v>1.3506779561402579E-3</v>
      </c>
      <c r="AZ473" s="71">
        <f t="shared" si="401"/>
        <v>4.672303402208409E-3</v>
      </c>
      <c r="BA473" s="71">
        <f t="shared" si="391"/>
        <v>8.1951681667457435E-2</v>
      </c>
      <c r="BB473" s="71">
        <f t="shared" si="402"/>
        <v>-2.7217954720103825E-3</v>
      </c>
      <c r="BC473" s="71">
        <f t="shared" si="405"/>
        <v>-1.0388861349071131E-2</v>
      </c>
      <c r="BD473" s="39">
        <f t="shared" si="406"/>
        <v>1</v>
      </c>
    </row>
    <row r="474" spans="1:57">
      <c r="A474" s="68">
        <v>43207</v>
      </c>
      <c r="B474" s="41">
        <f t="shared" si="355"/>
        <v>2</v>
      </c>
      <c r="C474" s="39">
        <v>3112.97</v>
      </c>
      <c r="D474" s="39">
        <v>3115.08</v>
      </c>
      <c r="E474" s="39">
        <v>3117.12</v>
      </c>
      <c r="F474" s="39">
        <v>3108.9</v>
      </c>
      <c r="G474" s="39">
        <v>3099.9</v>
      </c>
      <c r="H474" s="39">
        <v>3118.65</v>
      </c>
      <c r="I474" s="39">
        <v>3092.64</v>
      </c>
      <c r="J474" s="39">
        <v>934</v>
      </c>
      <c r="K474" s="39">
        <v>1001</v>
      </c>
      <c r="L474" s="39">
        <v>3100.04</v>
      </c>
      <c r="M474" s="39">
        <v>3096.06</v>
      </c>
      <c r="N474" s="39">
        <v>3066.8</v>
      </c>
      <c r="O474" s="39">
        <v>3101.26</v>
      </c>
      <c r="P474" s="39">
        <v>3064.03</v>
      </c>
      <c r="Q474" s="39">
        <v>1303</v>
      </c>
      <c r="R474" s="39">
        <v>1454</v>
      </c>
      <c r="S474" s="70">
        <f t="shared" ref="S474:S627" si="407">AVERAGE($N456:$N473)</f>
        <v>3175.4105555555561</v>
      </c>
      <c r="T474" s="70" t="str">
        <f t="shared" si="367"/>
        <v>熊</v>
      </c>
      <c r="U474" s="70">
        <f t="shared" si="368"/>
        <v>3118.65</v>
      </c>
      <c r="V474" s="70">
        <f t="shared" si="369"/>
        <v>3064.03</v>
      </c>
      <c r="W474" s="40">
        <f t="shared" si="370"/>
        <v>1.7669172922242512E-2</v>
      </c>
      <c r="X474" s="70">
        <f t="shared" si="371"/>
        <v>934</v>
      </c>
      <c r="Y474" s="70">
        <f t="shared" si="372"/>
        <v>1454</v>
      </c>
      <c r="Z474" s="71">
        <f t="shared" si="373"/>
        <v>1.7545944869369088E-2</v>
      </c>
      <c r="AA474" s="71">
        <f t="shared" si="374"/>
        <v>7.4554683848367847E-4</v>
      </c>
      <c r="AB474" s="71">
        <f t="shared" si="375"/>
        <v>-1.6765543172767711E-2</v>
      </c>
      <c r="AC474" s="71">
        <f t="shared" si="376"/>
        <v>9.0362974947466286E-4</v>
      </c>
      <c r="AD474" s="71">
        <f t="shared" si="377"/>
        <v>1.8229614684386682E-3</v>
      </c>
      <c r="AE474" s="71">
        <f t="shared" si="378"/>
        <v>-1.5846211453803747E-2</v>
      </c>
      <c r="AF474" s="71">
        <f t="shared" si="379"/>
        <v>-1.4942581704328956E-2</v>
      </c>
      <c r="AG474" s="71">
        <f t="shared" si="380"/>
        <v>-1.4197034865845256E-2</v>
      </c>
      <c r="AH474" s="71">
        <f t="shared" si="381"/>
        <v>6.7757968568889931E-4</v>
      </c>
      <c r="AI474" s="71">
        <f t="shared" si="382"/>
        <v>1.3322441935223188E-3</v>
      </c>
      <c r="AJ474" s="71">
        <f t="shared" si="383"/>
        <v>-1.3082885307869638E-3</v>
      </c>
      <c r="AK474" s="71">
        <f t="shared" si="384"/>
        <v>-4.2074015006494476E-3</v>
      </c>
      <c r="AL474" s="71">
        <f t="shared" si="385"/>
        <v>8.3751207990653241E-3</v>
      </c>
      <c r="AM474" s="71">
        <f t="shared" si="386"/>
        <v>1.2077437571794884E-2</v>
      </c>
      <c r="AN474" s="71">
        <f t="shared" si="387"/>
        <v>4.5161727379194674E-5</v>
      </c>
      <c r="AO474" s="40">
        <f t="shared" si="388"/>
        <v>0.78162245290272037</v>
      </c>
      <c r="AP474" s="40">
        <f t="shared" si="389"/>
        <v>0.6924259900038473</v>
      </c>
      <c r="AQ474" s="71">
        <f t="shared" si="390"/>
        <v>-1.2846792490059983E-3</v>
      </c>
      <c r="AR474" s="71">
        <f t="shared" si="403"/>
        <v>-1.0780341931058701E-2</v>
      </c>
      <c r="AS474" s="71">
        <f t="shared" si="394"/>
        <v>-1.4942581704328956E-2</v>
      </c>
      <c r="AT474" s="28">
        <f t="shared" si="395"/>
        <v>0.27912341407151703</v>
      </c>
      <c r="AU474" s="28">
        <f t="shared" si="396"/>
        <v>7.4402363685199577E-2</v>
      </c>
      <c r="AV474" s="40">
        <f t="shared" si="397"/>
        <v>5.0714024166971572E-2</v>
      </c>
      <c r="AW474" s="71">
        <f t="shared" si="398"/>
        <v>-1.4942581704328956E-2</v>
      </c>
      <c r="AX474" s="28">
        <f t="shared" si="399"/>
        <v>-0.60856829000365886</v>
      </c>
      <c r="AY474" s="71">
        <f t="shared" si="400"/>
        <v>2.3447578299771155E-3</v>
      </c>
      <c r="AZ474" s="71">
        <f t="shared" si="401"/>
        <v>9.0362974947466286E-4</v>
      </c>
      <c r="BA474" s="71">
        <f t="shared" si="391"/>
        <v>0.25456460674157289</v>
      </c>
      <c r="BB474" s="71">
        <f t="shared" si="402"/>
        <v>-3.4070674478932031E-4</v>
      </c>
      <c r="BC474" s="71">
        <f t="shared" ref="BC474:BC505" si="408">AS473</f>
        <v>-1.3487784977079293E-2</v>
      </c>
      <c r="BD474" s="39">
        <f t="shared" si="406"/>
        <v>1</v>
      </c>
    </row>
    <row r="475" spans="1:57">
      <c r="A475" s="68">
        <v>43208</v>
      </c>
      <c r="B475" s="41">
        <f t="shared" si="355"/>
        <v>3</v>
      </c>
      <c r="C475" s="39">
        <v>3091.91</v>
      </c>
      <c r="D475" s="39">
        <v>3091.19</v>
      </c>
      <c r="E475" s="39">
        <v>3080.4</v>
      </c>
      <c r="F475" s="39">
        <v>3074.7</v>
      </c>
      <c r="G475" s="39">
        <v>3055.43</v>
      </c>
      <c r="H475" s="39">
        <v>3096.89</v>
      </c>
      <c r="I475" s="39">
        <v>3041.63</v>
      </c>
      <c r="J475" s="39">
        <v>930</v>
      </c>
      <c r="K475" s="39">
        <v>1044</v>
      </c>
      <c r="L475" s="39">
        <v>3057.14</v>
      </c>
      <c r="M475" s="39">
        <v>3061.43</v>
      </c>
      <c r="N475" s="39">
        <v>3091.4</v>
      </c>
      <c r="O475" s="39">
        <v>3095.21</v>
      </c>
      <c r="P475" s="39">
        <v>3056.76</v>
      </c>
      <c r="Q475" s="39">
        <v>1438</v>
      </c>
      <c r="R475" s="39">
        <v>1305</v>
      </c>
      <c r="S475" s="70">
        <f t="shared" si="407"/>
        <v>3162.9750000000004</v>
      </c>
      <c r="T475" s="70" t="str">
        <f t="shared" si="367"/>
        <v>熊</v>
      </c>
      <c r="U475" s="70">
        <f t="shared" si="368"/>
        <v>3096.89</v>
      </c>
      <c r="V475" s="70">
        <f t="shared" si="369"/>
        <v>3041.63</v>
      </c>
      <c r="W475" s="40">
        <f t="shared" si="370"/>
        <v>1.80048261835512E-2</v>
      </c>
      <c r="X475" s="70">
        <f t="shared" si="371"/>
        <v>930</v>
      </c>
      <c r="Y475" s="70">
        <f t="shared" si="372"/>
        <v>1044</v>
      </c>
      <c r="Z475" s="71">
        <f t="shared" si="373"/>
        <v>1.7872447774999845E-2</v>
      </c>
      <c r="AA475" s="71">
        <f t="shared" si="374"/>
        <v>8.1543502250772254E-3</v>
      </c>
      <c r="AB475" s="71">
        <f t="shared" si="375"/>
        <v>-1.7743193807353505E-3</v>
      </c>
      <c r="AC475" s="71">
        <f t="shared" si="376"/>
        <v>1.6230506802815771E-2</v>
      </c>
      <c r="AD475" s="71">
        <f t="shared" si="377"/>
        <v>1.6093591891368293E-3</v>
      </c>
      <c r="AE475" s="71">
        <f t="shared" si="378"/>
        <v>-1.6395466994414236E-2</v>
      </c>
      <c r="AF475" s="71">
        <f t="shared" si="379"/>
        <v>-1.6496019159848536E-4</v>
      </c>
      <c r="AG475" s="71">
        <f t="shared" si="380"/>
        <v>7.989390033478861E-3</v>
      </c>
      <c r="AH475" s="71">
        <f t="shared" si="381"/>
        <v>-2.3289288649844269E-4</v>
      </c>
      <c r="AI475" s="71">
        <f t="shared" si="382"/>
        <v>-3.7295642447216157E-3</v>
      </c>
      <c r="AJ475" s="71">
        <f t="shared" si="383"/>
        <v>-5.5816874041897955E-3</v>
      </c>
      <c r="AK475" s="71">
        <f t="shared" si="384"/>
        <v>-1.1868687344718841E-2</v>
      </c>
      <c r="AL475" s="71">
        <f t="shared" si="385"/>
        <v>1.80048261835512E-2</v>
      </c>
      <c r="AM475" s="71">
        <f t="shared" si="386"/>
        <v>1.2500223722696692E-2</v>
      </c>
      <c r="AN475" s="71">
        <f t="shared" si="387"/>
        <v>5.5950280965582602E-4</v>
      </c>
      <c r="AO475" s="40">
        <f t="shared" si="388"/>
        <v>0.90988056460369093</v>
      </c>
      <c r="AP475" s="40">
        <f t="shared" si="389"/>
        <v>0.45548317046688708</v>
      </c>
      <c r="AQ475" s="71">
        <f t="shared" si="390"/>
        <v>1.4022886730044861E-3</v>
      </c>
      <c r="AR475" s="71">
        <f t="shared" si="403"/>
        <v>1.1144224343464706E-2</v>
      </c>
      <c r="AS475" s="71">
        <f t="shared" si="394"/>
        <v>-1.6496019159848536E-4</v>
      </c>
      <c r="AT475" s="28">
        <f t="shared" si="395"/>
        <v>0.24972855591747714</v>
      </c>
      <c r="AU475" s="28">
        <f t="shared" si="396"/>
        <v>0.90091027308192551</v>
      </c>
      <c r="AV475" s="40">
        <f t="shared" si="397"/>
        <v>0.90065146579804911</v>
      </c>
      <c r="AW475" s="71">
        <f t="shared" si="398"/>
        <v>-1.6496019159848536E-4</v>
      </c>
      <c r="AX475" s="28">
        <f t="shared" si="399"/>
        <v>0.61997828447340508</v>
      </c>
      <c r="AY475" s="71">
        <f t="shared" si="400"/>
        <v>4.5267796496953842E-3</v>
      </c>
      <c r="AZ475" s="71">
        <f t="shared" si="401"/>
        <v>1.1268531250836086E-2</v>
      </c>
      <c r="BA475" s="71">
        <f t="shared" si="391"/>
        <v>5.0714024166971572E-2</v>
      </c>
      <c r="BB475" s="71">
        <f t="shared" si="402"/>
        <v>-1.0780341931058701E-2</v>
      </c>
      <c r="BC475" s="71">
        <f t="shared" si="408"/>
        <v>-1.4942581704328956E-2</v>
      </c>
      <c r="BD475" s="39">
        <f t="shared" si="406"/>
        <v>1</v>
      </c>
      <c r="BE475" t="s">
        <v>764</v>
      </c>
    </row>
    <row r="476" spans="1:57">
      <c r="A476" s="68">
        <v>43209</v>
      </c>
      <c r="B476" s="41">
        <f t="shared" si="355"/>
        <v>4</v>
      </c>
      <c r="C476" s="39">
        <v>3094.27</v>
      </c>
      <c r="D476" s="39">
        <v>3090.32</v>
      </c>
      <c r="E476" s="39">
        <v>3102.61</v>
      </c>
      <c r="F476" s="39">
        <v>3101.85</v>
      </c>
      <c r="G476" s="39">
        <v>3121.51</v>
      </c>
      <c r="H476" s="39">
        <v>3121.81</v>
      </c>
      <c r="I476" s="39">
        <v>3090.29</v>
      </c>
      <c r="J476" s="39">
        <v>1053</v>
      </c>
      <c r="K476" s="39">
        <v>932</v>
      </c>
      <c r="L476" s="39">
        <v>3122.29</v>
      </c>
      <c r="M476" s="39">
        <v>3125.22</v>
      </c>
      <c r="N476" s="39">
        <v>3117.38</v>
      </c>
      <c r="O476" s="39">
        <v>3127.38</v>
      </c>
      <c r="P476" s="39">
        <v>3107.88</v>
      </c>
      <c r="Q476" s="39">
        <v>1315</v>
      </c>
      <c r="R476" s="39">
        <v>1430</v>
      </c>
      <c r="S476" s="70">
        <f t="shared" si="407"/>
        <v>3152.4444444444453</v>
      </c>
      <c r="T476" s="70" t="str">
        <f t="shared" si="367"/>
        <v>熊</v>
      </c>
      <c r="U476" s="70">
        <f t="shared" si="368"/>
        <v>3127.38</v>
      </c>
      <c r="V476" s="70">
        <f t="shared" si="369"/>
        <v>3090.29</v>
      </c>
      <c r="W476" s="40">
        <f t="shared" si="370"/>
        <v>1.1930655679654059E-2</v>
      </c>
      <c r="X476" s="70">
        <f t="shared" si="371"/>
        <v>1315</v>
      </c>
      <c r="Y476" s="70">
        <f t="shared" si="372"/>
        <v>932</v>
      </c>
      <c r="Z476" s="71">
        <f t="shared" si="373"/>
        <v>1.1986672139147569E-2</v>
      </c>
      <c r="AA476" s="71">
        <f t="shared" si="374"/>
        <v>9.2795128286664026E-4</v>
      </c>
      <c r="AB476" s="71">
        <f t="shared" si="375"/>
        <v>-3.2026878687645504E-3</v>
      </c>
      <c r="AC476" s="71">
        <f t="shared" si="376"/>
        <v>8.7279678108895236E-3</v>
      </c>
      <c r="AD476" s="71">
        <f t="shared" si="377"/>
        <v>1.0643579299304349E-2</v>
      </c>
      <c r="AE476" s="71">
        <f t="shared" si="378"/>
        <v>-1.287076380349683E-3</v>
      </c>
      <c r="AF476" s="71">
        <f t="shared" si="379"/>
        <v>7.4408914305398813E-3</v>
      </c>
      <c r="AG476" s="71">
        <f t="shared" si="380"/>
        <v>8.3688427134064464E-3</v>
      </c>
      <c r="AH476" s="71">
        <f t="shared" si="381"/>
        <v>-1.2773686006967338E-3</v>
      </c>
      <c r="AI476" s="71">
        <f t="shared" si="382"/>
        <v>2.6916787271556572E-3</v>
      </c>
      <c r="AJ476" s="71">
        <f t="shared" si="383"/>
        <v>2.4466936667954151E-3</v>
      </c>
      <c r="AK476" s="71">
        <f t="shared" si="384"/>
        <v>8.7648450836011211E-3</v>
      </c>
      <c r="AL476" s="71">
        <f t="shared" si="385"/>
        <v>1.0148024178605915E-2</v>
      </c>
      <c r="AM476" s="71">
        <f t="shared" si="386"/>
        <v>6.2547715968478811E-3</v>
      </c>
      <c r="AN476" s="71">
        <f t="shared" si="387"/>
        <v>2.4984785036592967E-4</v>
      </c>
      <c r="AO476" s="40">
        <f t="shared" si="388"/>
        <v>0.12626903553299557</v>
      </c>
      <c r="AP476" s="40">
        <f t="shared" si="389"/>
        <v>3.5215736040613198E-2</v>
      </c>
      <c r="AQ476" s="71">
        <f t="shared" si="390"/>
        <v>9.3797375748633682E-4</v>
      </c>
      <c r="AR476" s="71">
        <f t="shared" si="403"/>
        <v>-1.5738015034271677E-3</v>
      </c>
      <c r="AS476" s="71">
        <f t="shared" si="394"/>
        <v>7.4408914305398813E-3</v>
      </c>
      <c r="AT476" s="28">
        <f t="shared" si="395"/>
        <v>0.99048223350254672</v>
      </c>
      <c r="AU476" s="28">
        <f t="shared" si="396"/>
        <v>0.48717948717948717</v>
      </c>
      <c r="AV476" s="40">
        <f t="shared" si="397"/>
        <v>0.7303855486654095</v>
      </c>
      <c r="AW476" s="71">
        <f t="shared" si="398"/>
        <v>7.4408914305398813E-3</v>
      </c>
      <c r="AX476" s="28">
        <f t="shared" si="399"/>
        <v>-0.13238069560528001</v>
      </c>
      <c r="AY476" s="71">
        <f t="shared" si="400"/>
        <v>1.0051921463950798E-2</v>
      </c>
      <c r="AZ476" s="71">
        <f t="shared" si="401"/>
        <v>3.0520837280834526E-3</v>
      </c>
      <c r="BA476" s="71">
        <f t="shared" si="391"/>
        <v>0.90065146579804911</v>
      </c>
      <c r="BB476" s="71">
        <f t="shared" si="402"/>
        <v>1.1144224343464706E-2</v>
      </c>
      <c r="BC476" s="71">
        <f t="shared" si="408"/>
        <v>-1.6496019159848536E-4</v>
      </c>
      <c r="BD476" s="39">
        <f t="shared" si="406"/>
        <v>0</v>
      </c>
    </row>
    <row r="477" spans="1:57">
      <c r="A477" s="68">
        <v>43210</v>
      </c>
      <c r="B477" s="41">
        <f t="shared" si="355"/>
        <v>5</v>
      </c>
      <c r="C477" s="39">
        <v>3105.46</v>
      </c>
      <c r="D477" s="39">
        <v>3106.26</v>
      </c>
      <c r="E477" s="39">
        <v>3099.86</v>
      </c>
      <c r="F477" s="39">
        <v>3105.02</v>
      </c>
      <c r="G477" s="39">
        <v>3080.01</v>
      </c>
      <c r="H477" s="39">
        <v>3110.91</v>
      </c>
      <c r="I477" s="39">
        <v>3079.77</v>
      </c>
      <c r="J477" s="39">
        <v>1014</v>
      </c>
      <c r="K477" s="39">
        <v>1129</v>
      </c>
      <c r="L477" s="39">
        <v>3079.69</v>
      </c>
      <c r="M477" s="39">
        <v>3072.94</v>
      </c>
      <c r="N477" s="39">
        <v>3071.54</v>
      </c>
      <c r="O477" s="39">
        <v>3079.69</v>
      </c>
      <c r="P477" s="39">
        <v>3065.92</v>
      </c>
      <c r="Q477" s="39">
        <v>1300</v>
      </c>
      <c r="R477" s="39">
        <v>1346</v>
      </c>
      <c r="S477" s="70">
        <f t="shared" si="407"/>
        <v>3144.3277777777785</v>
      </c>
      <c r="T477" s="70" t="str">
        <f t="shared" si="367"/>
        <v>熊</v>
      </c>
      <c r="U477" s="70">
        <f t="shared" si="368"/>
        <v>3110.91</v>
      </c>
      <c r="V477" s="70">
        <f t="shared" si="369"/>
        <v>3065.92</v>
      </c>
      <c r="W477" s="40">
        <f t="shared" si="370"/>
        <v>1.4567600412030679E-2</v>
      </c>
      <c r="X477" s="70">
        <f t="shared" si="371"/>
        <v>1014</v>
      </c>
      <c r="Y477" s="70">
        <f t="shared" si="372"/>
        <v>1346</v>
      </c>
      <c r="Z477" s="71">
        <f t="shared" si="373"/>
        <v>1.4487386731756256E-2</v>
      </c>
      <c r="AA477" s="71">
        <f t="shared" si="374"/>
        <v>-3.8310528887505377E-3</v>
      </c>
      <c r="AB477" s="71">
        <f t="shared" si="375"/>
        <v>-1.2736223402400444E-2</v>
      </c>
      <c r="AC477" s="71">
        <f t="shared" si="376"/>
        <v>1.8313770096302236E-3</v>
      </c>
      <c r="AD477" s="71">
        <f t="shared" si="377"/>
        <v>1.753435331664993E-3</v>
      </c>
      <c r="AE477" s="71">
        <f t="shared" si="378"/>
        <v>-1.2814165080365566E-2</v>
      </c>
      <c r="AF477" s="71">
        <f t="shared" si="379"/>
        <v>-1.0982788070735359E-2</v>
      </c>
      <c r="AG477" s="71">
        <f t="shared" si="380"/>
        <v>-1.4813840959485923E-2</v>
      </c>
      <c r="AH477" s="71">
        <f t="shared" si="381"/>
        <v>2.5757761277827863E-4</v>
      </c>
      <c r="AI477" s="71">
        <f t="shared" si="382"/>
        <v>-1.8049033797607882E-3</v>
      </c>
      <c r="AJ477" s="71">
        <f t="shared" si="383"/>
        <v>-1.416959722070538E-4</v>
      </c>
      <c r="AK477" s="71">
        <f t="shared" si="384"/>
        <v>-8.2290088272778655E-3</v>
      </c>
      <c r="AL477" s="71">
        <f t="shared" si="385"/>
        <v>1.0060369019935187E-2</v>
      </c>
      <c r="AM477" s="71">
        <f t="shared" si="386"/>
        <v>4.4812550889765362E-3</v>
      </c>
      <c r="AN477" s="71">
        <f t="shared" si="387"/>
        <v>-1.0390116411122847E-4</v>
      </c>
      <c r="AO477" s="40">
        <f t="shared" si="388"/>
        <v>0.82498394348105841</v>
      </c>
      <c r="AP477" s="40">
        <f t="shared" si="389"/>
        <v>1.2077713551702081</v>
      </c>
      <c r="AQ477" s="71">
        <f t="shared" si="390"/>
        <v>-2.1941845058537392E-3</v>
      </c>
      <c r="AR477" s="71">
        <f t="shared" si="403"/>
        <v>-2.6498780793462982E-3</v>
      </c>
      <c r="AS477" s="71">
        <f t="shared" si="394"/>
        <v>-1.0982788070735359E-2</v>
      </c>
      <c r="AT477" s="28">
        <f t="shared" si="395"/>
        <v>7.7071290944199563E-3</v>
      </c>
      <c r="AU477" s="28">
        <f t="shared" si="396"/>
        <v>0.40813362381989093</v>
      </c>
      <c r="AV477" s="40">
        <f t="shared" si="397"/>
        <v>0.12491664814403018</v>
      </c>
      <c r="AW477" s="71">
        <f t="shared" si="398"/>
        <v>-1.0982788070735359E-2</v>
      </c>
      <c r="AX477" s="28">
        <f t="shared" si="399"/>
        <v>-0.18115136697044076</v>
      </c>
      <c r="AY477" s="71">
        <f t="shared" si="400"/>
        <v>7.7924860992324767E-5</v>
      </c>
      <c r="AZ477" s="71">
        <f t="shared" si="401"/>
        <v>1.8313770096302236E-3</v>
      </c>
      <c r="BA477" s="71">
        <f t="shared" si="391"/>
        <v>0.7303855486654095</v>
      </c>
      <c r="BB477" s="71">
        <f t="shared" si="402"/>
        <v>-1.5738015034271677E-3</v>
      </c>
      <c r="BC477" s="71">
        <f t="shared" si="408"/>
        <v>7.4408914305398813E-3</v>
      </c>
      <c r="BD477" s="39">
        <f t="shared" si="406"/>
        <v>1</v>
      </c>
    </row>
    <row r="478" spans="1:57">
      <c r="A478" s="68">
        <v>43213</v>
      </c>
      <c r="B478" s="41">
        <f t="shared" si="355"/>
        <v>1</v>
      </c>
      <c r="C478" s="39">
        <v>3063.44</v>
      </c>
      <c r="D478" s="39">
        <v>3069.89</v>
      </c>
      <c r="E478" s="39">
        <v>3059.99</v>
      </c>
      <c r="F478" s="39">
        <v>3077.54</v>
      </c>
      <c r="G478" s="39">
        <v>3068.28</v>
      </c>
      <c r="H478" s="39">
        <v>3085.06</v>
      </c>
      <c r="I478" s="39">
        <v>3054.64</v>
      </c>
      <c r="J478" s="39">
        <v>946</v>
      </c>
      <c r="K478" s="39">
        <v>1035</v>
      </c>
      <c r="L478" s="39">
        <v>3068.17</v>
      </c>
      <c r="M478" s="39">
        <v>3065.05</v>
      </c>
      <c r="N478" s="39">
        <v>3068.01</v>
      </c>
      <c r="O478" s="39">
        <v>3068.8</v>
      </c>
      <c r="P478" s="39">
        <v>3045.97</v>
      </c>
      <c r="Q478" s="39">
        <v>1459</v>
      </c>
      <c r="R478" s="39">
        <v>1424</v>
      </c>
      <c r="S478" s="70">
        <f t="shared" si="407"/>
        <v>3139.8155555555559</v>
      </c>
      <c r="T478" s="70" t="str">
        <f t="shared" si="367"/>
        <v>熊</v>
      </c>
      <c r="U478" s="70">
        <f t="shared" si="368"/>
        <v>3085.06</v>
      </c>
      <c r="V478" s="70">
        <f t="shared" si="369"/>
        <v>3045.97</v>
      </c>
      <c r="W478" s="40">
        <f t="shared" si="370"/>
        <v>1.2751700672541595E-2</v>
      </c>
      <c r="X478" s="70">
        <f t="shared" si="371"/>
        <v>946</v>
      </c>
      <c r="Y478" s="70">
        <f t="shared" si="372"/>
        <v>1424</v>
      </c>
      <c r="Z478" s="71">
        <f t="shared" si="373"/>
        <v>1.2760165043219435E-2</v>
      </c>
      <c r="AA478" s="71">
        <f t="shared" si="374"/>
        <v>-2.6405969397152373E-3</v>
      </c>
      <c r="AB478" s="71">
        <f t="shared" si="375"/>
        <v>-5.5419631626283765E-3</v>
      </c>
      <c r="AC478" s="71">
        <f t="shared" si="376"/>
        <v>7.2097375099131316E-3</v>
      </c>
      <c r="AD478" s="71">
        <f t="shared" si="377"/>
        <v>7.0326385644517032E-3</v>
      </c>
      <c r="AE478" s="71">
        <f t="shared" si="378"/>
        <v>-5.719062108089863E-3</v>
      </c>
      <c r="AF478" s="71">
        <f t="shared" si="379"/>
        <v>1.4906754018232504E-3</v>
      </c>
      <c r="AG478" s="71">
        <f t="shared" si="380"/>
        <v>-1.1499215378918965E-3</v>
      </c>
      <c r="AH478" s="71">
        <f t="shared" si="381"/>
        <v>2.1032627879948368E-3</v>
      </c>
      <c r="AI478" s="71">
        <f t="shared" si="382"/>
        <v>-1.1268195651932013E-3</v>
      </c>
      <c r="AJ478" s="71">
        <f t="shared" si="383"/>
        <v>4.5921090046743057E-3</v>
      </c>
      <c r="AK478" s="71">
        <f t="shared" si="384"/>
        <v>1.5786764578929115E-3</v>
      </c>
      <c r="AL478" s="71">
        <f t="shared" si="385"/>
        <v>9.9093600420128141E-3</v>
      </c>
      <c r="AM478" s="71">
        <f t="shared" si="386"/>
        <v>7.4672002647853571E-3</v>
      </c>
      <c r="AN478" s="71">
        <f t="shared" si="387"/>
        <v>-3.5851347281174222E-5</v>
      </c>
      <c r="AO478" s="40">
        <f t="shared" si="388"/>
        <v>0.2892833662064484</v>
      </c>
      <c r="AP478" s="40">
        <f t="shared" si="389"/>
        <v>0.55555555555555725</v>
      </c>
      <c r="AQ478" s="71">
        <f t="shared" si="390"/>
        <v>-1.0174101920792094E-3</v>
      </c>
      <c r="AR478" s="71">
        <f t="shared" si="403"/>
        <v>-5.214970878821635E-5</v>
      </c>
      <c r="AS478" s="71">
        <f t="shared" si="394"/>
        <v>1.4906754018232504E-3</v>
      </c>
      <c r="AT478" s="28">
        <f t="shared" si="395"/>
        <v>0.44838921761999656</v>
      </c>
      <c r="AU478" s="28">
        <f t="shared" si="396"/>
        <v>0.96539640823478101</v>
      </c>
      <c r="AV478" s="40">
        <f t="shared" si="397"/>
        <v>0.56382706574572361</v>
      </c>
      <c r="AW478" s="71">
        <f t="shared" si="398"/>
        <v>1.4906754018232504E-3</v>
      </c>
      <c r="AX478" s="28">
        <f t="shared" si="399"/>
        <v>-4.093118444611253E-3</v>
      </c>
      <c r="AY478" s="71">
        <f t="shared" si="400"/>
        <v>4.4553979354538973E-3</v>
      </c>
      <c r="AZ478" s="71">
        <f t="shared" si="401"/>
        <v>7.2097375099131316E-3</v>
      </c>
      <c r="BA478" s="71">
        <f t="shared" si="391"/>
        <v>0.12491664814403018</v>
      </c>
      <c r="BB478" s="71">
        <f t="shared" si="402"/>
        <v>-2.6498780793462982E-3</v>
      </c>
      <c r="BC478" s="71">
        <f t="shared" si="408"/>
        <v>-1.0982788070735359E-2</v>
      </c>
      <c r="BD478" s="39">
        <f t="shared" si="406"/>
        <v>1</v>
      </c>
    </row>
    <row r="479" spans="1:57">
      <c r="A479" s="68">
        <v>43214</v>
      </c>
      <c r="B479" s="41">
        <f t="shared" si="355"/>
        <v>2</v>
      </c>
      <c r="C479" s="39">
        <v>3069.75</v>
      </c>
      <c r="D479" s="39">
        <v>3079.38</v>
      </c>
      <c r="E479" s="39">
        <v>3090.5</v>
      </c>
      <c r="F479" s="39">
        <v>3087.67</v>
      </c>
      <c r="G479" s="39">
        <v>3131.52</v>
      </c>
      <c r="H479" s="39">
        <v>3135.94</v>
      </c>
      <c r="I479" s="39">
        <v>3069.75</v>
      </c>
      <c r="J479" s="39">
        <v>1121</v>
      </c>
      <c r="K479" s="39">
        <v>930</v>
      </c>
      <c r="L479" s="39">
        <v>3132.58</v>
      </c>
      <c r="M479" s="39">
        <v>3126.64</v>
      </c>
      <c r="N479" s="39">
        <v>3128.93</v>
      </c>
      <c r="O479" s="39">
        <v>3134.79</v>
      </c>
      <c r="P479" s="39">
        <v>3116.16</v>
      </c>
      <c r="Q479" s="39">
        <v>1301</v>
      </c>
      <c r="R479" s="39">
        <v>1442</v>
      </c>
      <c r="S479" s="70">
        <f t="shared" si="407"/>
        <v>3136.1650000000004</v>
      </c>
      <c r="T479" s="70" t="str">
        <f t="shared" si="367"/>
        <v>熊</v>
      </c>
      <c r="U479" s="70">
        <f t="shared" si="368"/>
        <v>3135.94</v>
      </c>
      <c r="V479" s="70">
        <f t="shared" si="369"/>
        <v>3069.75</v>
      </c>
      <c r="W479" s="40">
        <f t="shared" si="370"/>
        <v>2.1332844593583564E-2</v>
      </c>
      <c r="X479" s="70">
        <f t="shared" si="371"/>
        <v>1121</v>
      </c>
      <c r="Y479" s="70">
        <f t="shared" si="372"/>
        <v>930</v>
      </c>
      <c r="Z479" s="71">
        <f t="shared" si="373"/>
        <v>2.1562016450851065E-2</v>
      </c>
      <c r="AA479" s="71">
        <f t="shared" si="374"/>
        <v>5.6698210637519874E-4</v>
      </c>
      <c r="AB479" s="71">
        <f t="shared" si="375"/>
        <v>-2.237876580219639E-3</v>
      </c>
      <c r="AC479" s="71">
        <f t="shared" si="376"/>
        <v>1.9094968013363967E-2</v>
      </c>
      <c r="AD479" s="71">
        <f t="shared" si="377"/>
        <v>2.1332844593583564E-2</v>
      </c>
      <c r="AE479" s="71">
        <f t="shared" si="378"/>
        <v>0</v>
      </c>
      <c r="AF479" s="71">
        <f t="shared" si="379"/>
        <v>1.9094968013363967E-2</v>
      </c>
      <c r="AG479" s="71">
        <f t="shared" si="380"/>
        <v>1.9661950119739341E-2</v>
      </c>
      <c r="AH479" s="71">
        <f t="shared" si="381"/>
        <v>3.132152962396426E-3</v>
      </c>
      <c r="AI479" s="71">
        <f t="shared" si="382"/>
        <v>6.7367650587058401E-3</v>
      </c>
      <c r="AJ479" s="71">
        <f t="shared" si="383"/>
        <v>5.8206361085692375E-3</v>
      </c>
      <c r="AK479" s="71">
        <f t="shared" si="384"/>
        <v>1.9922384620081959E-2</v>
      </c>
      <c r="AL479" s="71">
        <f t="shared" si="385"/>
        <v>2.1332844593583564E-2</v>
      </c>
      <c r="AM479" s="71">
        <f t="shared" si="386"/>
        <v>5.9607116231681521E-3</v>
      </c>
      <c r="AN479" s="71">
        <f t="shared" si="387"/>
        <v>3.3843649051501653E-4</v>
      </c>
      <c r="AO479" s="40">
        <f t="shared" si="388"/>
        <v>0</v>
      </c>
      <c r="AP479" s="40">
        <f t="shared" si="389"/>
        <v>-2.628795890617586E-2</v>
      </c>
      <c r="AQ479" s="71">
        <f t="shared" si="390"/>
        <v>-1.8980006400768983E-3</v>
      </c>
      <c r="AR479" s="71">
        <f t="shared" si="403"/>
        <v>-1.1658530972329828E-3</v>
      </c>
      <c r="AS479" s="71">
        <f t="shared" si="394"/>
        <v>1.9094968013363967E-2</v>
      </c>
      <c r="AT479" s="28">
        <f t="shared" si="395"/>
        <v>0.93322254116935988</v>
      </c>
      <c r="AU479" s="28">
        <f t="shared" si="396"/>
        <v>0.68545356951153558</v>
      </c>
      <c r="AV479" s="40">
        <f t="shared" si="397"/>
        <v>0.89409276325728637</v>
      </c>
      <c r="AW479" s="71">
        <f t="shared" si="398"/>
        <v>1.9094968013363967E-2</v>
      </c>
      <c r="AX479" s="28">
        <f t="shared" si="399"/>
        <v>-5.5144281613538119E-2</v>
      </c>
      <c r="AY479" s="71">
        <f t="shared" si="400"/>
        <v>1.9922384620081959E-2</v>
      </c>
      <c r="AZ479" s="71">
        <f t="shared" si="401"/>
        <v>4.0896184997048076E-3</v>
      </c>
      <c r="BA479" s="71">
        <f t="shared" si="391"/>
        <v>0.56382706574572361</v>
      </c>
      <c r="BB479" s="71">
        <f t="shared" si="402"/>
        <v>-5.214970878821635E-5</v>
      </c>
      <c r="BC479" s="71">
        <f t="shared" si="408"/>
        <v>1.4906754018232504E-3</v>
      </c>
      <c r="BD479" s="39">
        <f t="shared" si="406"/>
        <v>1</v>
      </c>
    </row>
    <row r="480" spans="1:57">
      <c r="A480" s="68">
        <v>43215</v>
      </c>
      <c r="B480" s="41">
        <f t="shared" si="355"/>
        <v>3</v>
      </c>
      <c r="C480" s="39">
        <v>3112.4</v>
      </c>
      <c r="D480" s="39">
        <v>3115.86</v>
      </c>
      <c r="E480" s="39">
        <v>3112.31</v>
      </c>
      <c r="F480" s="39">
        <v>3119.18</v>
      </c>
      <c r="G480" s="39">
        <v>3119.3</v>
      </c>
      <c r="H480" s="39">
        <v>3122.72</v>
      </c>
      <c r="I480" s="39">
        <v>3107</v>
      </c>
      <c r="J480" s="39">
        <v>1036</v>
      </c>
      <c r="K480" s="39">
        <v>1006</v>
      </c>
      <c r="L480" s="39">
        <v>3119.93</v>
      </c>
      <c r="M480" s="39">
        <v>3118.1</v>
      </c>
      <c r="N480" s="39">
        <v>3117.97</v>
      </c>
      <c r="O480" s="39">
        <v>3122.38</v>
      </c>
      <c r="P480" s="39">
        <v>3110.94</v>
      </c>
      <c r="Q480" s="39">
        <v>1323</v>
      </c>
      <c r="R480" s="39">
        <v>1402</v>
      </c>
      <c r="S480" s="70">
        <f t="shared" si="407"/>
        <v>3134.0694444444448</v>
      </c>
      <c r="T480" s="70" t="str">
        <f t="shared" si="367"/>
        <v>熊</v>
      </c>
      <c r="U480" s="70">
        <f t="shared" si="368"/>
        <v>3122.72</v>
      </c>
      <c r="V480" s="70">
        <f t="shared" si="369"/>
        <v>3107</v>
      </c>
      <c r="W480" s="40">
        <f t="shared" si="370"/>
        <v>5.0467864898442105E-3</v>
      </c>
      <c r="X480" s="70">
        <f t="shared" si="371"/>
        <v>1036</v>
      </c>
      <c r="Y480" s="70">
        <f t="shared" si="372"/>
        <v>1006</v>
      </c>
      <c r="Z480" s="71">
        <f t="shared" si="373"/>
        <v>5.0507646832026083E-3</v>
      </c>
      <c r="AA480" s="71">
        <f t="shared" si="374"/>
        <v>-5.2969603112110828E-3</v>
      </c>
      <c r="AB480" s="71">
        <f t="shared" si="375"/>
        <v>-1.5222678637343491E-3</v>
      </c>
      <c r="AC480" s="71">
        <f t="shared" si="376"/>
        <v>3.5245186261099238E-3</v>
      </c>
      <c r="AD480" s="71">
        <f t="shared" si="377"/>
        <v>3.3102841401164988E-3</v>
      </c>
      <c r="AE480" s="71">
        <f t="shared" si="378"/>
        <v>-1.7365023497276624E-3</v>
      </c>
      <c r="AF480" s="71">
        <f t="shared" si="379"/>
        <v>1.7880162763822063E-3</v>
      </c>
      <c r="AG480" s="71">
        <f t="shared" si="380"/>
        <v>-3.5089440348289366E-3</v>
      </c>
      <c r="AH480" s="71">
        <f t="shared" si="381"/>
        <v>1.1110648418458959E-3</v>
      </c>
      <c r="AI480" s="71">
        <f t="shared" si="382"/>
        <v>-2.8917009790489421E-5</v>
      </c>
      <c r="AJ480" s="71">
        <f t="shared" si="383"/>
        <v>2.1760140045687876E-3</v>
      </c>
      <c r="AK480" s="71">
        <f t="shared" si="384"/>
        <v>2.2144849141541596E-3</v>
      </c>
      <c r="AL480" s="71">
        <f t="shared" si="385"/>
        <v>5.0467864898442105E-3</v>
      </c>
      <c r="AM480" s="71">
        <f t="shared" si="386"/>
        <v>3.6706002080910301E-3</v>
      </c>
      <c r="AN480" s="71">
        <f t="shared" si="387"/>
        <v>2.0194799747422443E-4</v>
      </c>
      <c r="AO480" s="40">
        <f t="shared" si="388"/>
        <v>0.34351145038168956</v>
      </c>
      <c r="AP480" s="40">
        <f t="shared" si="389"/>
        <v>1.3950381679389385</v>
      </c>
      <c r="AQ480" s="71">
        <f t="shared" si="390"/>
        <v>-5.8672371004860979E-4</v>
      </c>
      <c r="AR480" s="71">
        <f t="shared" si="403"/>
        <v>-6.2841663524630859E-4</v>
      </c>
      <c r="AS480" s="71">
        <f t="shared" si="394"/>
        <v>1.7880162763822063E-3</v>
      </c>
      <c r="AT480" s="28">
        <f t="shared" si="395"/>
        <v>0.78244274809162462</v>
      </c>
      <c r="AU480" s="28">
        <f t="shared" si="396"/>
        <v>0.61451048951046428</v>
      </c>
      <c r="AV480" s="40">
        <f t="shared" si="397"/>
        <v>0.69783715012722258</v>
      </c>
      <c r="AW480" s="71">
        <f t="shared" si="398"/>
        <v>1.7880162763822063E-3</v>
      </c>
      <c r="AX480" s="28">
        <f t="shared" si="399"/>
        <v>-0.12468193384224309</v>
      </c>
      <c r="AY480" s="71">
        <f t="shared" si="400"/>
        <v>3.9509872638818751E-3</v>
      </c>
      <c r="AZ480" s="71">
        <f t="shared" si="401"/>
        <v>2.257217710590992E-3</v>
      </c>
      <c r="BA480" s="71">
        <f t="shared" si="391"/>
        <v>0.89409276325728637</v>
      </c>
      <c r="BB480" s="71">
        <f t="shared" si="402"/>
        <v>-1.1658530972329828E-3</v>
      </c>
      <c r="BC480" s="71">
        <f t="shared" si="408"/>
        <v>1.9094968013363967E-2</v>
      </c>
      <c r="BD480" s="39">
        <f t="shared" si="406"/>
        <v>1</v>
      </c>
    </row>
    <row r="481" spans="1:56">
      <c r="A481" s="68">
        <v>43216</v>
      </c>
      <c r="B481" s="41">
        <f t="shared" si="355"/>
        <v>4</v>
      </c>
      <c r="C481" s="39">
        <v>3119.5</v>
      </c>
      <c r="D481" s="39">
        <v>3114.96</v>
      </c>
      <c r="E481" s="39">
        <v>3110.72</v>
      </c>
      <c r="F481" s="39">
        <v>3108.4</v>
      </c>
      <c r="G481" s="39">
        <v>3089.21</v>
      </c>
      <c r="H481" s="39">
        <v>3121.84</v>
      </c>
      <c r="I481" s="39">
        <v>3082.57</v>
      </c>
      <c r="J481" s="39">
        <v>933</v>
      </c>
      <c r="K481" s="39">
        <v>1102</v>
      </c>
      <c r="L481" s="39">
        <v>3089.65</v>
      </c>
      <c r="M481" s="39">
        <v>3086.65</v>
      </c>
      <c r="N481" s="39">
        <v>3075.03</v>
      </c>
      <c r="O481" s="39">
        <v>3089.65</v>
      </c>
      <c r="P481" s="39">
        <v>3067.99</v>
      </c>
      <c r="Q481" s="39">
        <v>1300</v>
      </c>
      <c r="R481" s="39">
        <v>1436</v>
      </c>
      <c r="S481" s="70">
        <f t="shared" si="407"/>
        <v>3133.829444444445</v>
      </c>
      <c r="T481" s="70" t="str">
        <f t="shared" si="367"/>
        <v>熊</v>
      </c>
      <c r="U481" s="70">
        <f t="shared" si="368"/>
        <v>3121.84</v>
      </c>
      <c r="V481" s="70">
        <f t="shared" si="369"/>
        <v>3067.99</v>
      </c>
      <c r="W481" s="40">
        <f t="shared" si="370"/>
        <v>1.7399947533438313E-2</v>
      </c>
      <c r="X481" s="70">
        <f t="shared" si="371"/>
        <v>933</v>
      </c>
      <c r="Y481" s="70">
        <f t="shared" si="372"/>
        <v>1436</v>
      </c>
      <c r="Z481" s="71">
        <f t="shared" si="373"/>
        <v>1.7262381791953954E-2</v>
      </c>
      <c r="AA481" s="71">
        <f t="shared" si="374"/>
        <v>4.9058353168380826E-4</v>
      </c>
      <c r="AB481" s="71">
        <f t="shared" si="375"/>
        <v>-1.5107914272272161E-2</v>
      </c>
      <c r="AC481" s="71">
        <f t="shared" si="376"/>
        <v>2.2920332611662164E-3</v>
      </c>
      <c r="AD481" s="71">
        <f t="shared" si="377"/>
        <v>7.4983901202012272E-4</v>
      </c>
      <c r="AE481" s="71">
        <f t="shared" si="378"/>
        <v>-1.6650108521418336E-2</v>
      </c>
      <c r="AF481" s="71">
        <f t="shared" si="379"/>
        <v>-1.4358075260252132E-2</v>
      </c>
      <c r="AG481" s="71">
        <f t="shared" si="380"/>
        <v>-1.3867491728568338E-2</v>
      </c>
      <c r="AH481" s="71">
        <f t="shared" si="381"/>
        <v>-1.4564215032278048E-3</v>
      </c>
      <c r="AI481" s="71">
        <f t="shared" si="382"/>
        <v>-2.8185219181369415E-3</v>
      </c>
      <c r="AJ481" s="71">
        <f t="shared" si="383"/>
        <v>-3.5646082157538826E-3</v>
      </c>
      <c r="AK481" s="71">
        <f t="shared" si="384"/>
        <v>-9.7573377769369033E-3</v>
      </c>
      <c r="AL481" s="71">
        <f t="shared" si="385"/>
        <v>1.2658906941976283E-2</v>
      </c>
      <c r="AM481" s="71">
        <f t="shared" si="386"/>
        <v>7.0351918385810333E-3</v>
      </c>
      <c r="AN481" s="71">
        <f t="shared" si="387"/>
        <v>1.4242109409955603E-4</v>
      </c>
      <c r="AO481" s="40">
        <f t="shared" si="388"/>
        <v>0.94041252864781899</v>
      </c>
      <c r="AP481" s="40">
        <f t="shared" si="389"/>
        <v>0.90145148968677491</v>
      </c>
      <c r="AQ481" s="71">
        <f t="shared" si="390"/>
        <v>-9.7145547850053247E-4</v>
      </c>
      <c r="AR481" s="71">
        <f t="shared" si="403"/>
        <v>-4.7431585774147748E-3</v>
      </c>
      <c r="AS481" s="71">
        <f t="shared" ref="AS481:AS512" si="409">LN(N481/C481)</f>
        <v>-1.4358075260252132E-2</v>
      </c>
      <c r="AT481" s="28">
        <f t="shared" ref="AT481:AT512" si="410">+(G481-I481)/(H481-I481)</f>
        <v>0.1690858161446365</v>
      </c>
      <c r="AU481" s="28">
        <f t="shared" ref="AU481:AU512" si="411">+(N481-P481)/(O481-P481)</f>
        <v>0.32502308402586877</v>
      </c>
      <c r="AV481" s="40">
        <f t="shared" ref="AV481:AV512" si="412">+(N481-V481)/(U481-V481)</f>
        <v>0.13073351903436156</v>
      </c>
      <c r="AW481" s="71">
        <f t="shared" ref="AW481:AW512" si="413">LN(N481/C481)</f>
        <v>-1.4358075260252132E-2</v>
      </c>
      <c r="AX481" s="28">
        <f t="shared" ref="AX481:AX512" si="414">(N481-L481)/(U481-V481)</f>
        <v>-0.27149489322190884</v>
      </c>
      <c r="AY481" s="71">
        <f t="shared" ref="AY481:AY512" si="415">LN(G481/I481)</f>
        <v>2.151730153019546E-3</v>
      </c>
      <c r="AZ481" s="71">
        <f t="shared" ref="AZ481:AZ512" si="416">LN(N481/P481)</f>
        <v>2.2920332611662164E-3</v>
      </c>
      <c r="BA481" s="71">
        <f t="shared" si="391"/>
        <v>0.69783715012722258</v>
      </c>
      <c r="BB481" s="71">
        <f t="shared" ref="BB481:BB512" si="417">AR480</f>
        <v>-6.2841663524630859E-4</v>
      </c>
      <c r="BC481" s="71">
        <f t="shared" si="408"/>
        <v>1.7880162763822063E-3</v>
      </c>
      <c r="BD481" s="39">
        <f t="shared" si="406"/>
        <v>1</v>
      </c>
    </row>
    <row r="482" spans="1:56">
      <c r="A482" s="68">
        <v>43217</v>
      </c>
      <c r="B482" s="41">
        <f t="shared" si="355"/>
        <v>5</v>
      </c>
      <c r="C482" s="39">
        <v>3082.41</v>
      </c>
      <c r="D482" s="39">
        <v>3082.66</v>
      </c>
      <c r="E482" s="39">
        <v>3080.95</v>
      </c>
      <c r="F482" s="39">
        <v>3073.91</v>
      </c>
      <c r="G482" s="39">
        <v>3052.32</v>
      </c>
      <c r="H482" s="39">
        <v>3088.03</v>
      </c>
      <c r="I482" s="39">
        <v>3051.9</v>
      </c>
      <c r="J482" s="39">
        <v>930</v>
      </c>
      <c r="K482" s="39">
        <v>1129</v>
      </c>
      <c r="L482" s="39">
        <v>3051.85</v>
      </c>
      <c r="M482" s="39">
        <v>3058.05</v>
      </c>
      <c r="N482" s="39">
        <v>3082.23</v>
      </c>
      <c r="O482" s="39">
        <v>3082.95</v>
      </c>
      <c r="P482" s="39">
        <v>3049.91</v>
      </c>
      <c r="Q482" s="39">
        <v>1444</v>
      </c>
      <c r="R482" s="39">
        <v>1302</v>
      </c>
      <c r="S482" s="70">
        <f t="shared" si="407"/>
        <v>3129.079444444445</v>
      </c>
      <c r="T482" s="70" t="str">
        <f t="shared" si="367"/>
        <v>熊</v>
      </c>
      <c r="U482" s="70">
        <f t="shared" si="368"/>
        <v>3088.03</v>
      </c>
      <c r="V482" s="70">
        <f t="shared" si="369"/>
        <v>3049.91</v>
      </c>
      <c r="W482" s="40">
        <f t="shared" si="370"/>
        <v>1.2421265154022417E-2</v>
      </c>
      <c r="X482" s="70">
        <f t="shared" si="371"/>
        <v>930</v>
      </c>
      <c r="Y482" s="70">
        <f t="shared" si="372"/>
        <v>1302</v>
      </c>
      <c r="Z482" s="71">
        <f t="shared" si="373"/>
        <v>1.2366946642400053E-2</v>
      </c>
      <c r="AA482" s="71">
        <f t="shared" si="374"/>
        <v>2.3971012413754604E-3</v>
      </c>
      <c r="AB482" s="71">
        <f t="shared" si="375"/>
        <v>-1.8799861620962858E-3</v>
      </c>
      <c r="AC482" s="71">
        <f t="shared" si="376"/>
        <v>1.05412789919261E-2</v>
      </c>
      <c r="AD482" s="71">
        <f t="shared" si="377"/>
        <v>1.8215885914186374E-3</v>
      </c>
      <c r="AE482" s="71">
        <f t="shared" si="378"/>
        <v>-1.0599676562603808E-2</v>
      </c>
      <c r="AF482" s="71">
        <f t="shared" si="379"/>
        <v>-5.8397570677596999E-5</v>
      </c>
      <c r="AG482" s="71">
        <f t="shared" si="380"/>
        <v>2.338703670697741E-3</v>
      </c>
      <c r="AH482" s="71">
        <f t="shared" si="381"/>
        <v>8.1102079988375702E-5</v>
      </c>
      <c r="AI482" s="71">
        <f t="shared" si="382"/>
        <v>-4.7376756422107784E-4</v>
      </c>
      <c r="AJ482" s="71">
        <f t="shared" si="383"/>
        <v>-2.7613916759499173E-3</v>
      </c>
      <c r="AK482" s="71">
        <f t="shared" si="384"/>
        <v>-9.8098013447569018E-3</v>
      </c>
      <c r="AL482" s="71">
        <f t="shared" si="385"/>
        <v>1.1768999655570598E-2</v>
      </c>
      <c r="AM482" s="71">
        <f t="shared" si="386"/>
        <v>1.0774848815766791E-2</v>
      </c>
      <c r="AN482" s="71">
        <f t="shared" si="387"/>
        <v>-1.5399309027404136E-4</v>
      </c>
      <c r="AO482" s="40">
        <f t="shared" si="388"/>
        <v>0.8444505950733372</v>
      </c>
      <c r="AP482" s="40">
        <f t="shared" si="389"/>
        <v>0.64018820924439634</v>
      </c>
      <c r="AQ482" s="71">
        <f t="shared" si="390"/>
        <v>2.0294938143243786E-3</v>
      </c>
      <c r="AR482" s="71">
        <f t="shared" si="403"/>
        <v>9.9053968643533948E-3</v>
      </c>
      <c r="AS482" s="71">
        <f t="shared" si="409"/>
        <v>-5.8397570677596999E-5</v>
      </c>
      <c r="AT482" s="28">
        <f t="shared" si="410"/>
        <v>1.1624688624413826E-2</v>
      </c>
      <c r="AU482" s="28">
        <f t="shared" si="411"/>
        <v>0.97820823244552657</v>
      </c>
      <c r="AV482" s="40">
        <f t="shared" si="412"/>
        <v>0.84784889821615605</v>
      </c>
      <c r="AW482" s="71">
        <f t="shared" si="413"/>
        <v>-5.8397570677596999E-5</v>
      </c>
      <c r="AX482" s="28">
        <f t="shared" si="414"/>
        <v>0.79695697796431886</v>
      </c>
      <c r="AY482" s="71">
        <f t="shared" si="415"/>
        <v>1.3760971939513192E-4</v>
      </c>
      <c r="AZ482" s="71">
        <f t="shared" si="416"/>
        <v>1.05412789919261E-2</v>
      </c>
      <c r="BA482" s="71">
        <f t="shared" si="391"/>
        <v>0.13073351903436156</v>
      </c>
      <c r="BB482" s="71">
        <f t="shared" si="417"/>
        <v>-4.7431585774147748E-3</v>
      </c>
      <c r="BC482" s="71">
        <f t="shared" si="408"/>
        <v>-1.4358075260252132E-2</v>
      </c>
      <c r="BD482" s="39">
        <f t="shared" si="406"/>
        <v>1</v>
      </c>
    </row>
    <row r="483" spans="1:56">
      <c r="A483" s="68">
        <v>43222</v>
      </c>
      <c r="B483" s="41">
        <f t="shared" si="355"/>
        <v>3</v>
      </c>
      <c r="C483" s="39">
        <v>3087.41</v>
      </c>
      <c r="D483" s="39">
        <v>3087.47</v>
      </c>
      <c r="E483" s="39">
        <v>3080.09</v>
      </c>
      <c r="F483" s="39">
        <v>3089.8</v>
      </c>
      <c r="G483" s="39">
        <v>3070.45</v>
      </c>
      <c r="H483" s="39">
        <v>3097.46</v>
      </c>
      <c r="I483" s="39">
        <v>3069.38</v>
      </c>
      <c r="J483" s="39">
        <v>947</v>
      </c>
      <c r="K483" s="39">
        <v>1129</v>
      </c>
      <c r="L483" s="39">
        <v>3069.94</v>
      </c>
      <c r="M483" s="39">
        <v>3069.5</v>
      </c>
      <c r="N483" s="39">
        <v>3081.18</v>
      </c>
      <c r="O483" s="39">
        <v>3082.1</v>
      </c>
      <c r="P483" s="39">
        <v>3064.76</v>
      </c>
      <c r="Q483" s="39">
        <v>1459</v>
      </c>
      <c r="R483" s="39">
        <v>1415</v>
      </c>
      <c r="S483" s="70">
        <f t="shared" si="407"/>
        <v>3124.2644444444445</v>
      </c>
      <c r="T483" s="70" t="str">
        <f t="shared" si="367"/>
        <v>熊</v>
      </c>
      <c r="U483" s="70">
        <f t="shared" si="368"/>
        <v>3097.46</v>
      </c>
      <c r="V483" s="70">
        <f t="shared" si="369"/>
        <v>3064.76</v>
      </c>
      <c r="W483" s="40">
        <f t="shared" si="370"/>
        <v>1.0613157901219823E-2</v>
      </c>
      <c r="X483" s="70">
        <f t="shared" si="371"/>
        <v>947</v>
      </c>
      <c r="Y483" s="70">
        <f t="shared" si="372"/>
        <v>1415</v>
      </c>
      <c r="Z483" s="71">
        <f t="shared" si="373"/>
        <v>1.0591401854628903E-2</v>
      </c>
      <c r="AA483" s="71">
        <f t="shared" si="374"/>
        <v>1.6791907525114593E-3</v>
      </c>
      <c r="AB483" s="71">
        <f t="shared" si="375"/>
        <v>-5.2697802996804757E-3</v>
      </c>
      <c r="AC483" s="71">
        <f t="shared" si="376"/>
        <v>5.3433776015393911E-3</v>
      </c>
      <c r="AD483" s="71">
        <f t="shared" si="377"/>
        <v>3.2498690660852734E-3</v>
      </c>
      <c r="AE483" s="71">
        <f t="shared" si="378"/>
        <v>-7.363288835134432E-3</v>
      </c>
      <c r="AF483" s="71">
        <f t="shared" si="379"/>
        <v>-2.0199112335951459E-3</v>
      </c>
      <c r="AG483" s="71">
        <f t="shared" si="380"/>
        <v>-3.4072048108373283E-4</v>
      </c>
      <c r="AH483" s="71">
        <f t="shared" si="381"/>
        <v>1.9433576037739943E-5</v>
      </c>
      <c r="AI483" s="71">
        <f t="shared" si="382"/>
        <v>-2.3737343938758392E-3</v>
      </c>
      <c r="AJ483" s="71">
        <f t="shared" si="383"/>
        <v>7.7381216415122161E-4</v>
      </c>
      <c r="AK483" s="71">
        <f t="shared" si="384"/>
        <v>-5.5084210697649199E-3</v>
      </c>
      <c r="AL483" s="71">
        <f t="shared" si="385"/>
        <v>9.106833991569965E-3</v>
      </c>
      <c r="AM483" s="71">
        <f t="shared" si="386"/>
        <v>5.6419199383576455E-3</v>
      </c>
      <c r="AN483" s="71">
        <f t="shared" si="387"/>
        <v>-1.6611322771763339E-4</v>
      </c>
      <c r="AO483" s="40">
        <f t="shared" si="388"/>
        <v>0.64209401709400971</v>
      </c>
      <c r="AP483" s="40">
        <f t="shared" si="389"/>
        <v>0.45762108262108059</v>
      </c>
      <c r="AQ483" s="71">
        <f t="shared" si="390"/>
        <v>-1.4333554876454753E-4</v>
      </c>
      <c r="AR483" s="71">
        <f t="shared" si="403"/>
        <v>3.6546230638873729E-3</v>
      </c>
      <c r="AS483" s="71">
        <f t="shared" si="409"/>
        <v>-2.0199112335951459E-3</v>
      </c>
      <c r="AT483" s="28">
        <f t="shared" si="410"/>
        <v>3.8105413105402837E-2</v>
      </c>
      <c r="AU483" s="28">
        <f t="shared" si="411"/>
        <v>0.94694348327565803</v>
      </c>
      <c r="AV483" s="40">
        <f t="shared" si="412"/>
        <v>0.50214067278286578</v>
      </c>
      <c r="AW483" s="71">
        <f t="shared" si="413"/>
        <v>-2.0199112335951459E-3</v>
      </c>
      <c r="AX483" s="28">
        <f t="shared" si="414"/>
        <v>0.34373088685014813</v>
      </c>
      <c r="AY483" s="71">
        <f t="shared" si="415"/>
        <v>3.4854385571986485E-4</v>
      </c>
      <c r="AZ483" s="71">
        <f t="shared" si="416"/>
        <v>5.3433776015393911E-3</v>
      </c>
      <c r="BA483" s="71">
        <f t="shared" si="391"/>
        <v>0.84784889821615605</v>
      </c>
      <c r="BB483" s="71">
        <f t="shared" si="417"/>
        <v>9.9053968643533948E-3</v>
      </c>
      <c r="BC483" s="71">
        <f t="shared" si="408"/>
        <v>-5.8397570677596999E-5</v>
      </c>
      <c r="BD483" s="39">
        <f t="shared" si="406"/>
        <v>0</v>
      </c>
    </row>
    <row r="484" spans="1:56">
      <c r="A484" s="68">
        <v>43223</v>
      </c>
      <c r="B484" s="41">
        <f t="shared" si="355"/>
        <v>4</v>
      </c>
      <c r="C484" s="39">
        <v>3074.52</v>
      </c>
      <c r="D484" s="39">
        <v>3069.27</v>
      </c>
      <c r="E484" s="39">
        <v>3075.85</v>
      </c>
      <c r="F484" s="39">
        <v>3078.38</v>
      </c>
      <c r="G484" s="39">
        <v>3076.32</v>
      </c>
      <c r="H484" s="39">
        <v>3080.81</v>
      </c>
      <c r="I484" s="39">
        <v>3056.38</v>
      </c>
      <c r="J484" s="39">
        <v>939</v>
      </c>
      <c r="K484" s="39">
        <v>1038</v>
      </c>
      <c r="L484" s="39">
        <v>3075.94</v>
      </c>
      <c r="M484" s="39">
        <v>3072.62</v>
      </c>
      <c r="N484" s="39">
        <v>3100.86</v>
      </c>
      <c r="O484" s="39">
        <v>3105.15</v>
      </c>
      <c r="P484" s="39">
        <v>3072.51</v>
      </c>
      <c r="Q484" s="39">
        <v>1407</v>
      </c>
      <c r="R484" s="39">
        <v>1311</v>
      </c>
      <c r="S484" s="70">
        <f t="shared" si="407"/>
        <v>3119.7088888888889</v>
      </c>
      <c r="T484" s="70" t="str">
        <f t="shared" si="367"/>
        <v>熊</v>
      </c>
      <c r="U484" s="70">
        <f t="shared" si="368"/>
        <v>3105.15</v>
      </c>
      <c r="V484" s="70">
        <f t="shared" si="369"/>
        <v>3056.38</v>
      </c>
      <c r="W484" s="40">
        <f t="shared" si="370"/>
        <v>1.5830814273589948E-2</v>
      </c>
      <c r="X484" s="70">
        <f t="shared" si="371"/>
        <v>1407</v>
      </c>
      <c r="Y484" s="70">
        <f t="shared" si="372"/>
        <v>1038</v>
      </c>
      <c r="Z484" s="71">
        <f t="shared" si="373"/>
        <v>1.5862638720840972E-2</v>
      </c>
      <c r="AA484" s="71">
        <f t="shared" si="374"/>
        <v>-2.1638489850525932E-3</v>
      </c>
      <c r="AB484" s="71">
        <f t="shared" si="375"/>
        <v>-1.382531025029851E-3</v>
      </c>
      <c r="AC484" s="71">
        <f t="shared" si="376"/>
        <v>1.4448283248560232E-2</v>
      </c>
      <c r="AD484" s="71">
        <f t="shared" si="377"/>
        <v>9.9132318843219418E-3</v>
      </c>
      <c r="AE484" s="71">
        <f t="shared" si="378"/>
        <v>-5.9175823892680425E-3</v>
      </c>
      <c r="AF484" s="71">
        <f t="shared" si="379"/>
        <v>8.5307008592921899E-3</v>
      </c>
      <c r="AG484" s="71">
        <f t="shared" si="380"/>
        <v>6.3668518742396154E-3</v>
      </c>
      <c r="AH484" s="71">
        <f t="shared" si="381"/>
        <v>-1.7090432055335636E-3</v>
      </c>
      <c r="AI484" s="71">
        <f t="shared" si="382"/>
        <v>4.3249431196227259E-4</v>
      </c>
      <c r="AJ484" s="71">
        <f t="shared" si="383"/>
        <v>1.2546930736353468E-3</v>
      </c>
      <c r="AK484" s="71">
        <f t="shared" si="384"/>
        <v>5.8528592887618772E-4</v>
      </c>
      <c r="AL484" s="71">
        <f t="shared" si="385"/>
        <v>7.961340299702073E-3</v>
      </c>
      <c r="AM484" s="71">
        <f t="shared" si="386"/>
        <v>1.0567206265978315E-2</v>
      </c>
      <c r="AN484" s="71">
        <f t="shared" si="387"/>
        <v>-1.2353184048898355E-4</v>
      </c>
      <c r="AO484" s="40">
        <f t="shared" si="388"/>
        <v>0.74252967662709757</v>
      </c>
      <c r="AP484" s="40">
        <f t="shared" si="389"/>
        <v>1.015145313139578</v>
      </c>
      <c r="AQ484" s="71">
        <f t="shared" si="390"/>
        <v>-1.0799277628130747E-3</v>
      </c>
      <c r="AR484" s="71">
        <f t="shared" si="403"/>
        <v>8.0689467709050399E-3</v>
      </c>
      <c r="AS484" s="71">
        <f t="shared" si="409"/>
        <v>8.5307008592921899E-3</v>
      </c>
      <c r="AT484" s="28">
        <f t="shared" si="410"/>
        <v>0.81620957838723651</v>
      </c>
      <c r="AU484" s="28">
        <f t="shared" si="411"/>
        <v>0.86856617647058887</v>
      </c>
      <c r="AV484" s="40">
        <f t="shared" si="412"/>
        <v>0.91203608775886891</v>
      </c>
      <c r="AW484" s="71">
        <f t="shared" si="413"/>
        <v>8.5307008592921899E-3</v>
      </c>
      <c r="AX484" s="28">
        <f t="shared" si="414"/>
        <v>0.51096985851958343</v>
      </c>
      <c r="AY484" s="71">
        <f t="shared" si="415"/>
        <v>6.502868318144236E-3</v>
      </c>
      <c r="AZ484" s="71">
        <f t="shared" si="416"/>
        <v>9.1846752409485664E-3</v>
      </c>
      <c r="BA484" s="71">
        <f t="shared" si="391"/>
        <v>0.50214067278286578</v>
      </c>
      <c r="BB484" s="71">
        <f t="shared" si="417"/>
        <v>3.6546230638873729E-3</v>
      </c>
      <c r="BC484" s="71">
        <f t="shared" si="408"/>
        <v>-2.0199112335951459E-3</v>
      </c>
      <c r="BD484" s="39">
        <f t="shared" si="406"/>
        <v>0</v>
      </c>
    </row>
    <row r="485" spans="1:56">
      <c r="A485" s="68">
        <v>43224</v>
      </c>
      <c r="B485" s="41">
        <f t="shared" si="355"/>
        <v>5</v>
      </c>
      <c r="C485" s="39">
        <v>3093.12</v>
      </c>
      <c r="D485" s="39">
        <v>3094.28</v>
      </c>
      <c r="E485" s="39">
        <v>3095.93</v>
      </c>
      <c r="F485" s="39">
        <v>3099.5</v>
      </c>
      <c r="G485" s="39">
        <v>3097.02</v>
      </c>
      <c r="H485" s="39">
        <v>3104.09</v>
      </c>
      <c r="I485" s="39">
        <v>3090.01</v>
      </c>
      <c r="J485" s="39">
        <v>945</v>
      </c>
      <c r="K485" s="39">
        <v>1102</v>
      </c>
      <c r="L485" s="39">
        <v>3097.02</v>
      </c>
      <c r="M485" s="39">
        <v>3096.83</v>
      </c>
      <c r="N485" s="39">
        <v>3091.03</v>
      </c>
      <c r="O485" s="39">
        <v>3103.19</v>
      </c>
      <c r="P485" s="39">
        <v>3087.23</v>
      </c>
      <c r="Q485" s="39">
        <v>1348</v>
      </c>
      <c r="R485" s="39">
        <v>1434</v>
      </c>
      <c r="S485" s="70">
        <f t="shared" si="407"/>
        <v>3117.7216666666668</v>
      </c>
      <c r="T485" s="70" t="str">
        <f t="shared" si="367"/>
        <v>熊</v>
      </c>
      <c r="U485" s="70">
        <f t="shared" si="368"/>
        <v>3104.09</v>
      </c>
      <c r="V485" s="70">
        <f t="shared" si="369"/>
        <v>3087.23</v>
      </c>
      <c r="W485" s="40">
        <f t="shared" si="370"/>
        <v>5.4463480085287204E-3</v>
      </c>
      <c r="X485" s="70">
        <f t="shared" si="371"/>
        <v>945</v>
      </c>
      <c r="Y485" s="70">
        <f t="shared" si="372"/>
        <v>1434</v>
      </c>
      <c r="Z485" s="71">
        <f t="shared" si="373"/>
        <v>5.4508069522036413E-3</v>
      </c>
      <c r="AA485" s="71">
        <f t="shared" si="374"/>
        <v>-2.4992021377780661E-3</v>
      </c>
      <c r="AB485" s="71">
        <f t="shared" si="375"/>
        <v>-4.2162280462162745E-3</v>
      </c>
      <c r="AC485" s="71">
        <f t="shared" si="376"/>
        <v>1.230119962312543E-3</v>
      </c>
      <c r="AD485" s="71">
        <f t="shared" si="377"/>
        <v>3.5403065114633296E-3</v>
      </c>
      <c r="AE485" s="71">
        <f t="shared" si="378"/>
        <v>-1.906041497065532E-3</v>
      </c>
      <c r="AF485" s="71">
        <f t="shared" si="379"/>
        <v>-6.7592153475294148E-4</v>
      </c>
      <c r="AG485" s="71">
        <f t="shared" si="380"/>
        <v>-3.1751236725310007E-3</v>
      </c>
      <c r="AH485" s="71">
        <f t="shared" si="381"/>
        <v>3.7495555923039073E-4</v>
      </c>
      <c r="AI485" s="71">
        <f t="shared" si="382"/>
        <v>9.080554182258917E-4</v>
      </c>
      <c r="AJ485" s="71">
        <f t="shared" si="383"/>
        <v>2.0605179253095863E-3</v>
      </c>
      <c r="AK485" s="71">
        <f t="shared" si="384"/>
        <v>1.2600685981339031E-3</v>
      </c>
      <c r="AL485" s="71">
        <f t="shared" si="385"/>
        <v>4.5462695956185357E-3</v>
      </c>
      <c r="AM485" s="71">
        <f t="shared" si="386"/>
        <v>5.1563659209455017E-3</v>
      </c>
      <c r="AN485" s="71">
        <f t="shared" si="387"/>
        <v>0</v>
      </c>
      <c r="AO485" s="40">
        <f t="shared" si="388"/>
        <v>0.2208806818181597</v>
      </c>
      <c r="AP485" s="40">
        <f t="shared" si="389"/>
        <v>0.77059659090908839</v>
      </c>
      <c r="AQ485" s="71">
        <f t="shared" si="390"/>
        <v>-6.1351179011345138E-5</v>
      </c>
      <c r="AR485" s="71">
        <f t="shared" si="403"/>
        <v>-1.93599013288687E-3</v>
      </c>
      <c r="AS485" s="71">
        <f t="shared" si="409"/>
        <v>-6.7592153475294148E-4</v>
      </c>
      <c r="AT485" s="28">
        <f t="shared" si="410"/>
        <v>0.49786931818180397</v>
      </c>
      <c r="AU485" s="28">
        <f t="shared" si="411"/>
        <v>0.23809523809524896</v>
      </c>
      <c r="AV485" s="40">
        <f t="shared" si="412"/>
        <v>0.22538552787664018</v>
      </c>
      <c r="AW485" s="71">
        <f t="shared" si="413"/>
        <v>-6.7592153475294148E-4</v>
      </c>
      <c r="AX485" s="28">
        <f t="shared" si="414"/>
        <v>-0.35527876631077915</v>
      </c>
      <c r="AY485" s="71">
        <f t="shared" si="415"/>
        <v>2.2660316822891609E-3</v>
      </c>
      <c r="AZ485" s="71">
        <f t="shared" si="416"/>
        <v>1.230119962312543E-3</v>
      </c>
      <c r="BA485" s="71">
        <f t="shared" si="391"/>
        <v>0.91203608775886891</v>
      </c>
      <c r="BB485" s="71">
        <f t="shared" si="417"/>
        <v>8.0689467709050399E-3</v>
      </c>
      <c r="BC485" s="71">
        <f t="shared" si="408"/>
        <v>8.5307008592921899E-3</v>
      </c>
      <c r="BD485" s="39">
        <f t="shared" si="406"/>
        <v>0</v>
      </c>
    </row>
    <row r="486" spans="1:56">
      <c r="A486" s="68">
        <v>43227</v>
      </c>
      <c r="B486" s="41">
        <f t="shared" si="355"/>
        <v>1</v>
      </c>
      <c r="C486" s="39">
        <v>3094.9</v>
      </c>
      <c r="D486" s="39">
        <v>3097.39</v>
      </c>
      <c r="E486" s="39">
        <v>3093.75</v>
      </c>
      <c r="F486" s="39">
        <v>3097.89</v>
      </c>
      <c r="G486" s="39">
        <v>3128.34</v>
      </c>
      <c r="H486" s="39">
        <v>3129.36</v>
      </c>
      <c r="I486" s="39">
        <v>3091.88</v>
      </c>
      <c r="J486" s="39">
        <v>1121</v>
      </c>
      <c r="K486" s="39">
        <v>937</v>
      </c>
      <c r="L486" s="39">
        <v>3129.27</v>
      </c>
      <c r="M486" s="39">
        <v>3130.23</v>
      </c>
      <c r="N486" s="39">
        <v>3136.64</v>
      </c>
      <c r="O486" s="39">
        <v>3136.76</v>
      </c>
      <c r="P486" s="39">
        <v>3126.68</v>
      </c>
      <c r="Q486" s="39">
        <v>1459</v>
      </c>
      <c r="R486" s="39">
        <v>1358</v>
      </c>
      <c r="S486" s="70">
        <f t="shared" si="407"/>
        <v>3115.4950000000008</v>
      </c>
      <c r="T486" s="70" t="str">
        <f t="shared" si="367"/>
        <v>熊</v>
      </c>
      <c r="U486" s="70">
        <f t="shared" si="368"/>
        <v>3136.76</v>
      </c>
      <c r="V486" s="70">
        <f t="shared" si="369"/>
        <v>3091.88</v>
      </c>
      <c r="W486" s="40">
        <f t="shared" si="370"/>
        <v>1.441109992543081E-2</v>
      </c>
      <c r="X486" s="70">
        <f t="shared" si="371"/>
        <v>1459</v>
      </c>
      <c r="Y486" s="70">
        <f t="shared" si="372"/>
        <v>937</v>
      </c>
      <c r="Z486" s="71">
        <f t="shared" si="373"/>
        <v>1.4501276293256683E-2</v>
      </c>
      <c r="AA486" s="71">
        <f t="shared" si="374"/>
        <v>1.2512267370939991E-3</v>
      </c>
      <c r="AB486" s="71">
        <f t="shared" si="375"/>
        <v>-3.8256766670371646E-5</v>
      </c>
      <c r="AC486" s="71">
        <f t="shared" si="376"/>
        <v>1.43728431587603E-2</v>
      </c>
      <c r="AD486" s="71">
        <f t="shared" si="377"/>
        <v>1.343482462879282E-2</v>
      </c>
      <c r="AE486" s="71">
        <f t="shared" si="378"/>
        <v>-9.7627529663798422E-4</v>
      </c>
      <c r="AF486" s="71">
        <f t="shared" si="379"/>
        <v>1.3396567862122535E-2</v>
      </c>
      <c r="AG486" s="71">
        <f t="shared" si="380"/>
        <v>1.4647794599216274E-2</v>
      </c>
      <c r="AH486" s="71">
        <f t="shared" si="381"/>
        <v>8.0422594361909247E-4</v>
      </c>
      <c r="AI486" s="71">
        <f t="shared" si="382"/>
        <v>-3.7164810200505499E-4</v>
      </c>
      <c r="AJ486" s="71">
        <f t="shared" si="383"/>
        <v>9.6563914886104536E-4</v>
      </c>
      <c r="AK486" s="71">
        <f t="shared" si="384"/>
        <v>1.0746916991425841E-2</v>
      </c>
      <c r="AL486" s="71">
        <f t="shared" si="385"/>
        <v>1.2049190660959037E-2</v>
      </c>
      <c r="AM486" s="71">
        <f t="shared" si="386"/>
        <v>3.2186813324060789E-3</v>
      </c>
      <c r="AN486" s="71">
        <f t="shared" si="387"/>
        <v>2.972380850985742E-4</v>
      </c>
      <c r="AO486" s="40">
        <f t="shared" si="388"/>
        <v>8.0576307363926902E-2</v>
      </c>
      <c r="AP486" s="40">
        <f t="shared" si="389"/>
        <v>-2.2678762006400979E-2</v>
      </c>
      <c r="AQ486" s="71">
        <f t="shared" si="390"/>
        <v>3.0673376708264296E-4</v>
      </c>
      <c r="AR486" s="71">
        <f t="shared" ref="AR486:AR517" si="418">LN(N486/L486)</f>
        <v>2.3524127855979928E-3</v>
      </c>
      <c r="AS486" s="71">
        <f t="shared" si="409"/>
        <v>1.3396567862122535E-2</v>
      </c>
      <c r="AT486" s="28">
        <f t="shared" si="410"/>
        <v>0.97278548559231637</v>
      </c>
      <c r="AU486" s="28">
        <f t="shared" si="411"/>
        <v>0.98809523809520428</v>
      </c>
      <c r="AV486" s="40">
        <f t="shared" si="412"/>
        <v>0.99732620320854848</v>
      </c>
      <c r="AW486" s="71">
        <f t="shared" si="413"/>
        <v>1.3396567862122535E-2</v>
      </c>
      <c r="AX486" s="28">
        <f t="shared" si="414"/>
        <v>0.16421568627450697</v>
      </c>
      <c r="AY486" s="71">
        <f t="shared" si="415"/>
        <v>1.1723192288063809E-2</v>
      </c>
      <c r="AZ486" s="71">
        <f t="shared" si="416"/>
        <v>3.1804245657357129E-3</v>
      </c>
      <c r="BA486" s="71">
        <f t="shared" si="391"/>
        <v>0.22538552787664018</v>
      </c>
      <c r="BB486" s="71">
        <f t="shared" si="417"/>
        <v>-1.93599013288687E-3</v>
      </c>
      <c r="BC486" s="71">
        <f t="shared" si="408"/>
        <v>-6.7592153475294148E-4</v>
      </c>
      <c r="BD486" s="39">
        <f t="shared" si="406"/>
        <v>1</v>
      </c>
    </row>
    <row r="487" spans="1:56">
      <c r="A487" s="68">
        <v>43228</v>
      </c>
      <c r="B487" s="41">
        <f t="shared" si="355"/>
        <v>2</v>
      </c>
      <c r="C487" s="39">
        <v>3135.3</v>
      </c>
      <c r="D487" s="39">
        <v>3136.53</v>
      </c>
      <c r="E487" s="39">
        <v>3139.95</v>
      </c>
      <c r="F487" s="39">
        <v>3142.51</v>
      </c>
      <c r="G487" s="39">
        <v>3165.08</v>
      </c>
      <c r="H487" s="39">
        <v>3165.36</v>
      </c>
      <c r="I487" s="39">
        <v>3134.1</v>
      </c>
      <c r="J487" s="39">
        <v>1129</v>
      </c>
      <c r="K487" s="39">
        <v>930</v>
      </c>
      <c r="L487" s="39">
        <v>3165.26</v>
      </c>
      <c r="M487" s="39">
        <v>3166.2</v>
      </c>
      <c r="N487" s="39">
        <v>3161.5</v>
      </c>
      <c r="O487" s="39">
        <v>3169.7</v>
      </c>
      <c r="P487" s="39">
        <v>3153.39</v>
      </c>
      <c r="Q487" s="39">
        <v>1316</v>
      </c>
      <c r="R487" s="39">
        <v>1434</v>
      </c>
      <c r="S487" s="70">
        <f t="shared" si="407"/>
        <v>3115.4033333333336</v>
      </c>
      <c r="T487" s="70" t="str">
        <f t="shared" si="367"/>
        <v>牛</v>
      </c>
      <c r="U487" s="70">
        <f t="shared" si="368"/>
        <v>3169.7</v>
      </c>
      <c r="V487" s="70">
        <f t="shared" si="369"/>
        <v>3134.1</v>
      </c>
      <c r="W487" s="40">
        <f t="shared" si="370"/>
        <v>1.1294894657394978E-2</v>
      </c>
      <c r="X487" s="70">
        <f t="shared" si="371"/>
        <v>1316</v>
      </c>
      <c r="Y487" s="70">
        <f t="shared" si="372"/>
        <v>930</v>
      </c>
      <c r="Z487" s="71">
        <f t="shared" si="373"/>
        <v>1.1354575319746088E-2</v>
      </c>
      <c r="AA487" s="71">
        <f t="shared" si="374"/>
        <v>-4.2730001256021603E-4</v>
      </c>
      <c r="AB487" s="71">
        <f t="shared" si="375"/>
        <v>-2.5903476702989234E-3</v>
      </c>
      <c r="AC487" s="71">
        <f t="shared" si="376"/>
        <v>8.7045469870958639E-3</v>
      </c>
      <c r="AD487" s="71">
        <f t="shared" si="377"/>
        <v>1.0912082900399151E-2</v>
      </c>
      <c r="AE487" s="71">
        <f t="shared" si="378"/>
        <v>-3.8281175699581124E-4</v>
      </c>
      <c r="AF487" s="71">
        <f t="shared" si="379"/>
        <v>8.3217352301000764E-3</v>
      </c>
      <c r="AG487" s="71">
        <f t="shared" si="380"/>
        <v>7.8944352175399166E-3</v>
      </c>
      <c r="AH487" s="71">
        <f t="shared" si="381"/>
        <v>3.9223002401820418E-4</v>
      </c>
      <c r="AI487" s="71">
        <f t="shared" si="382"/>
        <v>1.4820129400709714E-3</v>
      </c>
      <c r="AJ487" s="71">
        <f t="shared" si="383"/>
        <v>2.2969803705648216E-3</v>
      </c>
      <c r="AK487" s="71">
        <f t="shared" si="384"/>
        <v>9.4534684515598343E-3</v>
      </c>
      <c r="AL487" s="71">
        <f t="shared" si="385"/>
        <v>9.9247416741671621E-3</v>
      </c>
      <c r="AM487" s="71">
        <f t="shared" si="386"/>
        <v>5.1588815509270546E-3</v>
      </c>
      <c r="AN487" s="71">
        <f t="shared" si="387"/>
        <v>5.6868983356073577E-5</v>
      </c>
      <c r="AO487" s="40">
        <f t="shared" si="388"/>
        <v>3.8387715930910574E-2</v>
      </c>
      <c r="AP487" s="40">
        <f t="shared" si="389"/>
        <v>8.1253998720407741E-2</v>
      </c>
      <c r="AQ487" s="71">
        <f t="shared" si="390"/>
        <v>2.9692993619357847E-4</v>
      </c>
      <c r="AR487" s="71">
        <f t="shared" si="418"/>
        <v>-1.1886022048157089E-3</v>
      </c>
      <c r="AS487" s="71">
        <f t="shared" si="409"/>
        <v>8.3217352301000764E-3</v>
      </c>
      <c r="AT487" s="28">
        <f t="shared" si="410"/>
        <v>0.99104286628278315</v>
      </c>
      <c r="AU487" s="28">
        <f t="shared" si="411"/>
        <v>0.49724095646843375</v>
      </c>
      <c r="AV487" s="40">
        <f t="shared" si="412"/>
        <v>0.76966292134831915</v>
      </c>
      <c r="AW487" s="71">
        <f t="shared" si="413"/>
        <v>8.3217352301000764E-3</v>
      </c>
      <c r="AX487" s="28">
        <f t="shared" si="414"/>
        <v>-0.10561797752809629</v>
      </c>
      <c r="AY487" s="71">
        <f t="shared" si="415"/>
        <v>9.8362802085555992E-3</v>
      </c>
      <c r="AZ487" s="71">
        <f t="shared" si="416"/>
        <v>2.5685338806280258E-3</v>
      </c>
      <c r="BA487" s="71">
        <f t="shared" si="391"/>
        <v>0.99732620320854848</v>
      </c>
      <c r="BB487" s="71">
        <f t="shared" si="417"/>
        <v>2.3524127855979928E-3</v>
      </c>
      <c r="BC487" s="71">
        <f t="shared" si="408"/>
        <v>1.3396567862122535E-2</v>
      </c>
      <c r="BD487" s="39">
        <f t="shared" si="406"/>
        <v>0</v>
      </c>
    </row>
    <row r="488" spans="1:56">
      <c r="A488" s="68">
        <v>43229</v>
      </c>
      <c r="B488" s="41">
        <f t="shared" si="355"/>
        <v>3</v>
      </c>
      <c r="C488" s="39">
        <v>3160.14</v>
      </c>
      <c r="D488" s="39">
        <v>3158.8</v>
      </c>
      <c r="E488" s="39">
        <v>3160.42</v>
      </c>
      <c r="F488" s="39">
        <v>3154.98</v>
      </c>
      <c r="G488" s="39">
        <v>3163.25</v>
      </c>
      <c r="H488" s="39">
        <v>3163.93</v>
      </c>
      <c r="I488" s="39">
        <v>3152.88</v>
      </c>
      <c r="J488" s="39">
        <v>958</v>
      </c>
      <c r="K488" s="39">
        <v>1022</v>
      </c>
      <c r="L488" s="39">
        <v>3164.53</v>
      </c>
      <c r="M488" s="39">
        <v>3158.97</v>
      </c>
      <c r="N488" s="39">
        <v>3159.15</v>
      </c>
      <c r="O488" s="39">
        <v>3165.33</v>
      </c>
      <c r="P488" s="39">
        <v>3145.66</v>
      </c>
      <c r="Q488" s="39">
        <v>1300</v>
      </c>
      <c r="R488" s="39">
        <v>1428</v>
      </c>
      <c r="S488" s="70">
        <f t="shared" si="407"/>
        <v>3113.8022222222226</v>
      </c>
      <c r="T488" s="70" t="str">
        <f t="shared" si="367"/>
        <v>牛</v>
      </c>
      <c r="U488" s="70">
        <f t="shared" si="368"/>
        <v>3165.33</v>
      </c>
      <c r="V488" s="70">
        <f t="shared" si="369"/>
        <v>3145.66</v>
      </c>
      <c r="W488" s="40">
        <f t="shared" si="370"/>
        <v>6.2335905124631056E-3</v>
      </c>
      <c r="X488" s="70">
        <f t="shared" si="371"/>
        <v>1300</v>
      </c>
      <c r="Y488" s="70">
        <f t="shared" si="372"/>
        <v>1428</v>
      </c>
      <c r="Z488" s="71">
        <f t="shared" si="373"/>
        <v>6.224407779402202E-3</v>
      </c>
      <c r="AA488" s="71">
        <f t="shared" si="374"/>
        <v>-4.3026810162601168E-4</v>
      </c>
      <c r="AB488" s="71">
        <f t="shared" si="375"/>
        <v>-1.9543114902589348E-3</v>
      </c>
      <c r="AC488" s="71">
        <f t="shared" si="376"/>
        <v>4.2792790222040593E-3</v>
      </c>
      <c r="AD488" s="71">
        <f t="shared" si="377"/>
        <v>1.6409851488188665E-3</v>
      </c>
      <c r="AE488" s="71">
        <f t="shared" si="378"/>
        <v>-4.5926053636441127E-3</v>
      </c>
      <c r="AF488" s="71">
        <f t="shared" si="379"/>
        <v>-3.1332634143998637E-4</v>
      </c>
      <c r="AG488" s="71">
        <f t="shared" si="380"/>
        <v>-7.4359444306598091E-4</v>
      </c>
      <c r="AH488" s="71">
        <f t="shared" si="381"/>
        <v>-4.2412177361592069E-4</v>
      </c>
      <c r="AI488" s="71">
        <f t="shared" si="382"/>
        <v>8.859974438457111E-5</v>
      </c>
      <c r="AJ488" s="71">
        <f t="shared" si="383"/>
        <v>-1.6341735860363402E-3</v>
      </c>
      <c r="AK488" s="71">
        <f t="shared" si="384"/>
        <v>9.8364967233129813E-4</v>
      </c>
      <c r="AL488" s="71">
        <f t="shared" si="385"/>
        <v>3.498604919639848E-3</v>
      </c>
      <c r="AM488" s="71">
        <f t="shared" si="386"/>
        <v>6.2335905124631056E-3</v>
      </c>
      <c r="AN488" s="71">
        <f t="shared" si="387"/>
        <v>4.045652716935294E-4</v>
      </c>
      <c r="AO488" s="40">
        <f t="shared" si="388"/>
        <v>0.65701357466062826</v>
      </c>
      <c r="AP488" s="40">
        <f t="shared" si="389"/>
        <v>0.78009049773756589</v>
      </c>
      <c r="AQ488" s="71">
        <f t="shared" si="390"/>
        <v>-1.7585202602385488E-3</v>
      </c>
      <c r="AR488" s="71">
        <f t="shared" si="418"/>
        <v>-1.7015412854647237E-3</v>
      </c>
      <c r="AS488" s="71">
        <f t="shared" si="409"/>
        <v>-3.1332634143998637E-4</v>
      </c>
      <c r="AT488" s="28">
        <f t="shared" si="410"/>
        <v>0.93846153846155178</v>
      </c>
      <c r="AU488" s="28">
        <f t="shared" si="411"/>
        <v>0.685815963396044</v>
      </c>
      <c r="AV488" s="40">
        <f t="shared" si="412"/>
        <v>0.685815963396044</v>
      </c>
      <c r="AW488" s="71">
        <f t="shared" si="413"/>
        <v>-3.1332634143998637E-4</v>
      </c>
      <c r="AX488" s="28">
        <f t="shared" si="414"/>
        <v>-0.27351296390442753</v>
      </c>
      <c r="AY488" s="71">
        <f t="shared" si="415"/>
        <v>3.2836592400106381E-3</v>
      </c>
      <c r="AZ488" s="71">
        <f t="shared" si="416"/>
        <v>4.2792790222040593E-3</v>
      </c>
      <c r="BA488" s="71">
        <f t="shared" si="391"/>
        <v>0.76966292134831915</v>
      </c>
      <c r="BB488" s="71">
        <f t="shared" si="417"/>
        <v>-1.1886022048157089E-3</v>
      </c>
      <c r="BC488" s="71">
        <f t="shared" si="408"/>
        <v>8.3217352301000764E-3</v>
      </c>
      <c r="BD488" s="39">
        <f t="shared" si="406"/>
        <v>1</v>
      </c>
    </row>
    <row r="489" spans="1:56">
      <c r="A489" s="68">
        <v>43230</v>
      </c>
      <c r="B489" s="41">
        <f t="shared" si="355"/>
        <v>4</v>
      </c>
      <c r="C489" s="39">
        <v>3169.05</v>
      </c>
      <c r="D489" s="39">
        <v>3171.21</v>
      </c>
      <c r="E489" s="39">
        <v>3173.35</v>
      </c>
      <c r="F489" s="39">
        <v>3172.36</v>
      </c>
      <c r="G489" s="39">
        <v>3165.11</v>
      </c>
      <c r="H489" s="39">
        <v>3175.88</v>
      </c>
      <c r="I489" s="39">
        <v>3159.86</v>
      </c>
      <c r="J489" s="39">
        <v>933</v>
      </c>
      <c r="K489" s="39">
        <v>1103</v>
      </c>
      <c r="L489" s="39">
        <v>3165.42</v>
      </c>
      <c r="M489" s="39">
        <v>3163.12</v>
      </c>
      <c r="N489" s="39">
        <v>3174.41</v>
      </c>
      <c r="O489" s="39">
        <v>3175.17</v>
      </c>
      <c r="P489" s="39">
        <v>3155.57</v>
      </c>
      <c r="Q489" s="39">
        <v>1459</v>
      </c>
      <c r="R489" s="39">
        <v>1404</v>
      </c>
      <c r="S489" s="70">
        <f t="shared" si="407"/>
        <v>3111.0838888888889</v>
      </c>
      <c r="T489" s="70" t="str">
        <f t="shared" si="367"/>
        <v>牛</v>
      </c>
      <c r="U489" s="70">
        <f t="shared" si="368"/>
        <v>3175.88</v>
      </c>
      <c r="V489" s="70">
        <f t="shared" si="369"/>
        <v>3155.57</v>
      </c>
      <c r="W489" s="40">
        <f t="shared" si="370"/>
        <v>6.4156140105114503E-3</v>
      </c>
      <c r="X489" s="70">
        <f t="shared" si="371"/>
        <v>933</v>
      </c>
      <c r="Y489" s="70">
        <f t="shared" si="372"/>
        <v>1404</v>
      </c>
      <c r="Z489" s="71">
        <f t="shared" si="373"/>
        <v>6.4088606995787202E-3</v>
      </c>
      <c r="AA489" s="71">
        <f t="shared" si="374"/>
        <v>3.1288543587515609E-3</v>
      </c>
      <c r="AB489" s="71">
        <f t="shared" si="375"/>
        <v>-4.6297099069722385E-4</v>
      </c>
      <c r="AC489" s="71">
        <f t="shared" si="376"/>
        <v>5.9526430198143894E-3</v>
      </c>
      <c r="AD489" s="71">
        <f t="shared" si="377"/>
        <v>2.1529008635483033E-3</v>
      </c>
      <c r="AE489" s="71">
        <f t="shared" si="378"/>
        <v>-4.2627131469631131E-3</v>
      </c>
      <c r="AF489" s="71">
        <f t="shared" si="379"/>
        <v>1.6899298728512396E-3</v>
      </c>
      <c r="AG489" s="71">
        <f t="shared" si="380"/>
        <v>4.8187842316026359E-3</v>
      </c>
      <c r="AH489" s="71">
        <f t="shared" si="381"/>
        <v>6.813600967672806E-4</v>
      </c>
      <c r="AI489" s="71">
        <f t="shared" si="382"/>
        <v>1.3559537899959619E-3</v>
      </c>
      <c r="AJ489" s="71">
        <f t="shared" si="383"/>
        <v>1.0439319648474616E-3</v>
      </c>
      <c r="AK489" s="71">
        <f t="shared" si="384"/>
        <v>-1.2440483057413281E-3</v>
      </c>
      <c r="AL489" s="71">
        <f t="shared" si="385"/>
        <v>5.0570364758545493E-3</v>
      </c>
      <c r="AM489" s="71">
        <f t="shared" si="386"/>
        <v>6.1920289330966403E-3</v>
      </c>
      <c r="AN489" s="71">
        <f t="shared" si="387"/>
        <v>9.7938087410678871E-5</v>
      </c>
      <c r="AO489" s="40">
        <f t="shared" si="388"/>
        <v>0.57365792759051593</v>
      </c>
      <c r="AP489" s="40">
        <f t="shared" si="389"/>
        <v>-4.4319600499378102E-2</v>
      </c>
      <c r="AQ489" s="71">
        <f t="shared" si="390"/>
        <v>-7.2686594420329686E-4</v>
      </c>
      <c r="AR489" s="71">
        <f t="shared" si="418"/>
        <v>2.8360400911818964E-3</v>
      </c>
      <c r="AS489" s="71">
        <f t="shared" si="409"/>
        <v>1.6899298728512396E-3</v>
      </c>
      <c r="AT489" s="28">
        <f t="shared" si="410"/>
        <v>0.3277153558052438</v>
      </c>
      <c r="AU489" s="28">
        <f t="shared" si="411"/>
        <v>0.96122448979590702</v>
      </c>
      <c r="AV489" s="40">
        <f t="shared" si="412"/>
        <v>0.92762186115212908</v>
      </c>
      <c r="AW489" s="71">
        <f t="shared" si="413"/>
        <v>1.6899298728512396E-3</v>
      </c>
      <c r="AX489" s="28">
        <f t="shared" si="414"/>
        <v>0.44263909404233409</v>
      </c>
      <c r="AY489" s="71">
        <f t="shared" si="415"/>
        <v>1.6600873065648145E-3</v>
      </c>
      <c r="AZ489" s="71">
        <f t="shared" si="416"/>
        <v>5.9526430198143894E-3</v>
      </c>
      <c r="BA489" s="71">
        <f t="shared" si="391"/>
        <v>0.685815963396044</v>
      </c>
      <c r="BB489" s="71">
        <f t="shared" si="417"/>
        <v>-1.7015412854647237E-3</v>
      </c>
      <c r="BC489" s="71">
        <f t="shared" si="408"/>
        <v>-3.1332634143998637E-4</v>
      </c>
      <c r="BD489" s="39">
        <f t="shared" si="406"/>
        <v>1</v>
      </c>
    </row>
    <row r="490" spans="1:56">
      <c r="A490" s="68">
        <v>43231</v>
      </c>
      <c r="B490" s="41">
        <f t="shared" si="355"/>
        <v>5</v>
      </c>
      <c r="C490" s="39">
        <v>3179.8</v>
      </c>
      <c r="D490" s="39">
        <v>3178.14</v>
      </c>
      <c r="E490" s="39">
        <v>3179.06</v>
      </c>
      <c r="F490" s="39">
        <v>3175.72</v>
      </c>
      <c r="G490" s="39">
        <v>3171.9</v>
      </c>
      <c r="H490" s="39">
        <v>3180.67</v>
      </c>
      <c r="I490" s="39">
        <v>3166.21</v>
      </c>
      <c r="J490" s="39">
        <v>930</v>
      </c>
      <c r="K490" s="39">
        <v>1017</v>
      </c>
      <c r="L490" s="39">
        <v>3172.06</v>
      </c>
      <c r="M490" s="39">
        <v>3171.86</v>
      </c>
      <c r="N490" s="39">
        <v>3163.26</v>
      </c>
      <c r="O490" s="39">
        <v>3178.58</v>
      </c>
      <c r="P490" s="39">
        <v>3162.35</v>
      </c>
      <c r="Q490" s="39">
        <v>1341</v>
      </c>
      <c r="R490" s="39">
        <v>1459</v>
      </c>
      <c r="S490" s="70">
        <f t="shared" si="407"/>
        <v>3110.764444444445</v>
      </c>
      <c r="T490" s="70" t="str">
        <f t="shared" si="367"/>
        <v>牛</v>
      </c>
      <c r="U490" s="70">
        <f t="shared" si="368"/>
        <v>3180.67</v>
      </c>
      <c r="V490" s="70">
        <f t="shared" si="369"/>
        <v>3162.35</v>
      </c>
      <c r="W490" s="40">
        <f t="shared" si="370"/>
        <v>5.7764443248580063E-3</v>
      </c>
      <c r="X490" s="70">
        <f t="shared" si="371"/>
        <v>930</v>
      </c>
      <c r="Y490" s="70">
        <f t="shared" si="372"/>
        <v>1459</v>
      </c>
      <c r="Z490" s="71">
        <f t="shared" si="373"/>
        <v>5.7613686395371292E-3</v>
      </c>
      <c r="AA490" s="71">
        <f t="shared" si="374"/>
        <v>1.6965134274042259E-3</v>
      </c>
      <c r="AB490" s="71">
        <f t="shared" si="375"/>
        <v>-5.4887250357213112E-3</v>
      </c>
      <c r="AC490" s="71">
        <f t="shared" si="376"/>
        <v>2.8771928913661469E-4</v>
      </c>
      <c r="AD490" s="71">
        <f t="shared" si="377"/>
        <v>2.7356469110798769E-4</v>
      </c>
      <c r="AE490" s="71">
        <f t="shared" si="378"/>
        <v>-5.502879633749987E-3</v>
      </c>
      <c r="AF490" s="71">
        <f t="shared" si="379"/>
        <v>-5.215160344613402E-3</v>
      </c>
      <c r="AG490" s="71">
        <f t="shared" si="380"/>
        <v>-3.5186469172092212E-3</v>
      </c>
      <c r="AH490" s="71">
        <f t="shared" si="381"/>
        <v>-5.2218172481031705E-4</v>
      </c>
      <c r="AI490" s="71">
        <f t="shared" si="382"/>
        <v>-2.3274612221077875E-4</v>
      </c>
      <c r="AJ490" s="71">
        <f t="shared" si="383"/>
        <v>-1.2839234430783416E-3</v>
      </c>
      <c r="AK490" s="71">
        <f t="shared" si="384"/>
        <v>-2.4875243080182486E-3</v>
      </c>
      <c r="AL490" s="71">
        <f t="shared" si="385"/>
        <v>4.5565774108478167E-3</v>
      </c>
      <c r="AM490" s="71">
        <f t="shared" si="386"/>
        <v>5.1191340837916906E-3</v>
      </c>
      <c r="AN490" s="71">
        <f t="shared" si="387"/>
        <v>5.0441679970782907E-5</v>
      </c>
      <c r="AO490" s="40">
        <f t="shared" si="388"/>
        <v>0.93983402489627321</v>
      </c>
      <c r="AP490" s="40">
        <f t="shared" si="389"/>
        <v>0.56708160442598876</v>
      </c>
      <c r="AQ490" s="71">
        <f t="shared" si="390"/>
        <v>-6.305249753024036E-5</v>
      </c>
      <c r="AR490" s="71">
        <f t="shared" si="418"/>
        <v>-2.778077716565925E-3</v>
      </c>
      <c r="AS490" s="71">
        <f t="shared" si="409"/>
        <v>-5.215160344613402E-3</v>
      </c>
      <c r="AT490" s="28">
        <f t="shared" si="410"/>
        <v>0.39349930843707054</v>
      </c>
      <c r="AU490" s="28">
        <f t="shared" si="411"/>
        <v>5.6069008009877276E-2</v>
      </c>
      <c r="AV490" s="40">
        <f t="shared" si="412"/>
        <v>4.9672489082985868E-2</v>
      </c>
      <c r="AW490" s="71">
        <f t="shared" si="413"/>
        <v>-5.215160344613402E-3</v>
      </c>
      <c r="AX490" s="28">
        <f t="shared" si="414"/>
        <v>-0.48034934497814674</v>
      </c>
      <c r="AY490" s="71">
        <f t="shared" si="415"/>
        <v>1.7954884117215685E-3</v>
      </c>
      <c r="AZ490" s="71">
        <f t="shared" si="416"/>
        <v>2.8771928913661469E-4</v>
      </c>
      <c r="BA490" s="71">
        <f t="shared" si="391"/>
        <v>0.92762186115212908</v>
      </c>
      <c r="BB490" s="71">
        <f t="shared" si="417"/>
        <v>2.8360400911818964E-3</v>
      </c>
      <c r="BC490" s="71">
        <f t="shared" si="408"/>
        <v>1.6899298728512396E-3</v>
      </c>
      <c r="BD490" s="39">
        <f t="shared" si="406"/>
        <v>0</v>
      </c>
    </row>
    <row r="491" spans="1:56">
      <c r="A491" s="68">
        <v>43234</v>
      </c>
      <c r="B491" s="41">
        <f t="shared" si="355"/>
        <v>1</v>
      </c>
      <c r="C491" s="39">
        <v>3167.04</v>
      </c>
      <c r="D491" s="39">
        <v>3170.05</v>
      </c>
      <c r="E491" s="39">
        <v>3180.95</v>
      </c>
      <c r="F491" s="39">
        <v>3178.27</v>
      </c>
      <c r="G491" s="39">
        <v>3180.8</v>
      </c>
      <c r="H491" s="39">
        <v>3183.71</v>
      </c>
      <c r="I491" s="39">
        <v>3167.04</v>
      </c>
      <c r="J491" s="39">
        <v>1052</v>
      </c>
      <c r="K491" s="39">
        <v>930</v>
      </c>
      <c r="L491" s="39">
        <v>3180.97</v>
      </c>
      <c r="M491" s="39">
        <v>3181.38</v>
      </c>
      <c r="N491" s="39">
        <v>3174.03</v>
      </c>
      <c r="O491" s="39">
        <v>3182.74</v>
      </c>
      <c r="P491" s="39">
        <v>3163.55</v>
      </c>
      <c r="Q491" s="39">
        <v>1309</v>
      </c>
      <c r="R491" s="39">
        <v>1445</v>
      </c>
      <c r="S491" s="70">
        <f t="shared" si="407"/>
        <v>3110.998333333333</v>
      </c>
      <c r="T491" s="70" t="str">
        <f t="shared" si="367"/>
        <v>牛</v>
      </c>
      <c r="U491" s="70">
        <f t="shared" si="368"/>
        <v>3183.71</v>
      </c>
      <c r="V491" s="70">
        <f t="shared" si="369"/>
        <v>3163.55</v>
      </c>
      <c r="W491" s="40">
        <f t="shared" si="370"/>
        <v>6.3523686731917668E-3</v>
      </c>
      <c r="X491" s="70">
        <f t="shared" si="371"/>
        <v>1052</v>
      </c>
      <c r="Y491" s="70">
        <f t="shared" si="372"/>
        <v>1445</v>
      </c>
      <c r="Z491" s="71">
        <f t="shared" si="373"/>
        <v>6.3655653228250524E-3</v>
      </c>
      <c r="AA491" s="71">
        <f t="shared" si="374"/>
        <v>1.1942563383309502E-3</v>
      </c>
      <c r="AB491" s="71">
        <f t="shared" si="375"/>
        <v>-3.0451095766641369E-3</v>
      </c>
      <c r="AC491" s="71">
        <f t="shared" si="376"/>
        <v>3.3072590965276772E-3</v>
      </c>
      <c r="AD491" s="71">
        <f t="shared" si="377"/>
        <v>5.2497857058655404E-3</v>
      </c>
      <c r="AE491" s="71">
        <f t="shared" si="378"/>
        <v>-1.1025829673261603E-3</v>
      </c>
      <c r="AF491" s="71">
        <f t="shared" si="379"/>
        <v>2.2046761292013237E-3</v>
      </c>
      <c r="AG491" s="71">
        <f t="shared" si="380"/>
        <v>3.3989324675322541E-3</v>
      </c>
      <c r="AH491" s="71">
        <f t="shared" si="381"/>
        <v>9.4996290927210753E-4</v>
      </c>
      <c r="AI491" s="71">
        <f t="shared" si="382"/>
        <v>4.3824965897137219E-3</v>
      </c>
      <c r="AJ491" s="71">
        <f t="shared" si="383"/>
        <v>3.5396258732852243E-3</v>
      </c>
      <c r="AK491" s="71">
        <f t="shared" si="384"/>
        <v>4.3353397539287785E-3</v>
      </c>
      <c r="AL491" s="71">
        <f t="shared" si="385"/>
        <v>5.2497857058655404E-3</v>
      </c>
      <c r="AM491" s="71">
        <f t="shared" si="386"/>
        <v>6.0476462588146046E-3</v>
      </c>
      <c r="AN491" s="71">
        <f t="shared" si="387"/>
        <v>5.3444245875043712E-5</v>
      </c>
      <c r="AO491" s="40">
        <f t="shared" si="388"/>
        <v>0</v>
      </c>
      <c r="AP491" s="40">
        <f t="shared" si="389"/>
        <v>-0.22675464907016971</v>
      </c>
      <c r="AQ491" s="71">
        <f t="shared" si="390"/>
        <v>1.2888319585316682E-4</v>
      </c>
      <c r="AR491" s="71">
        <f t="shared" si="418"/>
        <v>-2.1841078706022706E-3</v>
      </c>
      <c r="AS491" s="71">
        <f t="shared" si="409"/>
        <v>2.2046761292013237E-3</v>
      </c>
      <c r="AT491" s="28">
        <f t="shared" si="410"/>
        <v>0.82543491301740601</v>
      </c>
      <c r="AU491" s="28">
        <f t="shared" si="411"/>
        <v>0.54611776967171632</v>
      </c>
      <c r="AV491" s="40">
        <f t="shared" si="412"/>
        <v>0.51984126984127454</v>
      </c>
      <c r="AW491" s="71">
        <f t="shared" si="413"/>
        <v>2.2046761292013237E-3</v>
      </c>
      <c r="AX491" s="28">
        <f t="shared" si="414"/>
        <v>-0.34424603174601437</v>
      </c>
      <c r="AY491" s="71">
        <f t="shared" si="415"/>
        <v>4.3353397539287785E-3</v>
      </c>
      <c r="AZ491" s="71">
        <f t="shared" si="416"/>
        <v>3.3072590965276772E-3</v>
      </c>
      <c r="BA491" s="71">
        <f t="shared" si="391"/>
        <v>4.9672489082985868E-2</v>
      </c>
      <c r="BB491" s="71">
        <f t="shared" si="417"/>
        <v>-2.778077716565925E-3</v>
      </c>
      <c r="BC491" s="71">
        <f t="shared" si="408"/>
        <v>-5.215160344613402E-3</v>
      </c>
      <c r="BD491" s="39">
        <f t="shared" si="406"/>
        <v>1</v>
      </c>
    </row>
    <row r="492" spans="1:56">
      <c r="A492" s="68">
        <v>43235</v>
      </c>
      <c r="B492" s="41">
        <f t="shared" si="355"/>
        <v>2</v>
      </c>
      <c r="C492" s="39">
        <v>3180.42</v>
      </c>
      <c r="D492" s="39">
        <v>3178.64</v>
      </c>
      <c r="E492" s="39">
        <v>3176.55</v>
      </c>
      <c r="F492" s="39">
        <v>3173.13</v>
      </c>
      <c r="G492" s="39">
        <v>3167.16</v>
      </c>
      <c r="H492" s="39">
        <v>3182.13</v>
      </c>
      <c r="I492" s="39">
        <v>3164.79</v>
      </c>
      <c r="J492" s="39">
        <v>951</v>
      </c>
      <c r="K492" s="39">
        <v>1058</v>
      </c>
      <c r="L492" s="39">
        <v>3167.45</v>
      </c>
      <c r="M492" s="39">
        <v>3168.3</v>
      </c>
      <c r="N492" s="39">
        <v>3192.12</v>
      </c>
      <c r="O492" s="39">
        <v>3192.58</v>
      </c>
      <c r="P492" s="39">
        <v>3165.65</v>
      </c>
      <c r="Q492" s="39">
        <v>1459</v>
      </c>
      <c r="R492" s="39">
        <v>1333</v>
      </c>
      <c r="S492" s="70">
        <f t="shared" si="407"/>
        <v>3114.5194444444442</v>
      </c>
      <c r="T492" s="70" t="str">
        <f t="shared" si="367"/>
        <v>牛</v>
      </c>
      <c r="U492" s="70">
        <f t="shared" si="368"/>
        <v>3192.58</v>
      </c>
      <c r="V492" s="70">
        <f t="shared" si="369"/>
        <v>3164.79</v>
      </c>
      <c r="W492" s="40">
        <f t="shared" si="370"/>
        <v>8.7426646580609831E-3</v>
      </c>
      <c r="X492" s="70">
        <f t="shared" si="371"/>
        <v>1459</v>
      </c>
      <c r="Y492" s="70">
        <f t="shared" si="372"/>
        <v>1058</v>
      </c>
      <c r="Z492" s="71">
        <f t="shared" si="373"/>
        <v>8.7378396563975707E-3</v>
      </c>
      <c r="AA492" s="71">
        <f t="shared" si="374"/>
        <v>2.0111896871956429E-3</v>
      </c>
      <c r="AB492" s="71">
        <f t="shared" si="375"/>
        <v>-1.440944761057296E-4</v>
      </c>
      <c r="AC492" s="71">
        <f t="shared" si="376"/>
        <v>8.5985701819553204E-3</v>
      </c>
      <c r="AD492" s="71">
        <f t="shared" si="377"/>
        <v>3.8161037994078589E-3</v>
      </c>
      <c r="AE492" s="71">
        <f t="shared" si="378"/>
        <v>-4.9265608586532049E-3</v>
      </c>
      <c r="AF492" s="71">
        <f t="shared" si="379"/>
        <v>3.6720093233021259E-3</v>
      </c>
      <c r="AG492" s="71">
        <f t="shared" si="380"/>
        <v>5.6831990104979496E-3</v>
      </c>
      <c r="AH492" s="71">
        <f t="shared" si="381"/>
        <v>-5.5983118463720082E-4</v>
      </c>
      <c r="AI492" s="71">
        <f t="shared" si="382"/>
        <v>-1.2175613470228473E-3</v>
      </c>
      <c r="AJ492" s="71">
        <f t="shared" si="383"/>
        <v>-2.2947810906051142E-3</v>
      </c>
      <c r="AK492" s="71">
        <f t="shared" si="384"/>
        <v>-4.1779762644365602E-3</v>
      </c>
      <c r="AL492" s="71">
        <f t="shared" si="385"/>
        <v>5.4640812054236876E-3</v>
      </c>
      <c r="AM492" s="71">
        <f t="shared" si="386"/>
        <v>8.4709615836173393E-3</v>
      </c>
      <c r="AN492" s="71">
        <f t="shared" si="387"/>
        <v>9.1560490765111191E-5</v>
      </c>
      <c r="AO492" s="40">
        <f t="shared" si="388"/>
        <v>0.90138408304498141</v>
      </c>
      <c r="AP492" s="40">
        <f t="shared" si="389"/>
        <v>0.53287197231834826</v>
      </c>
      <c r="AQ492" s="71">
        <f t="shared" si="390"/>
        <v>2.6831866948672103E-4</v>
      </c>
      <c r="AR492" s="71">
        <f t="shared" si="418"/>
        <v>7.7584250969738181E-3</v>
      </c>
      <c r="AS492" s="71">
        <f t="shared" si="409"/>
        <v>3.6720093233021259E-3</v>
      </c>
      <c r="AT492" s="28">
        <f t="shared" si="410"/>
        <v>0.13667820069203407</v>
      </c>
      <c r="AU492" s="28">
        <f t="shared" si="411"/>
        <v>0.98291867805421318</v>
      </c>
      <c r="AV492" s="40">
        <f t="shared" si="412"/>
        <v>0.98344728319539265</v>
      </c>
      <c r="AW492" s="71">
        <f t="shared" si="413"/>
        <v>3.6720093233021259E-3</v>
      </c>
      <c r="AX492" s="28">
        <f t="shared" si="414"/>
        <v>0.88772939906441539</v>
      </c>
      <c r="AY492" s="71">
        <f t="shared" si="415"/>
        <v>7.4858459421644282E-4</v>
      </c>
      <c r="AZ492" s="71">
        <f t="shared" si="416"/>
        <v>8.3268671075115812E-3</v>
      </c>
      <c r="BA492" s="71">
        <f t="shared" si="391"/>
        <v>0.51984126984127454</v>
      </c>
      <c r="BB492" s="71">
        <f t="shared" si="417"/>
        <v>-2.1841078706022706E-3</v>
      </c>
      <c r="BC492" s="71">
        <f t="shared" si="408"/>
        <v>2.2046761292013237E-3</v>
      </c>
      <c r="BD492" s="39">
        <f t="shared" si="406"/>
        <v>1</v>
      </c>
    </row>
    <row r="493" spans="1:56">
      <c r="A493" s="68">
        <v>43236</v>
      </c>
      <c r="B493" s="41">
        <f t="shared" si="355"/>
        <v>3</v>
      </c>
      <c r="C493" s="39">
        <v>3180.23</v>
      </c>
      <c r="D493" s="39">
        <v>3176.53</v>
      </c>
      <c r="E493" s="39">
        <v>3180.2</v>
      </c>
      <c r="F493" s="39">
        <v>3180.37</v>
      </c>
      <c r="G493" s="39">
        <v>3183.28</v>
      </c>
      <c r="H493" s="39">
        <v>3186.08</v>
      </c>
      <c r="I493" s="39">
        <v>3172.43</v>
      </c>
      <c r="J493" s="39">
        <v>1107</v>
      </c>
      <c r="K493" s="39">
        <v>955</v>
      </c>
      <c r="L493" s="39">
        <v>3183.42</v>
      </c>
      <c r="M493" s="39">
        <v>3183.23</v>
      </c>
      <c r="N493" s="39">
        <v>3169.57</v>
      </c>
      <c r="O493" s="39">
        <v>3191.95</v>
      </c>
      <c r="P493" s="39">
        <v>3166.98</v>
      </c>
      <c r="Q493" s="39">
        <v>1344</v>
      </c>
      <c r="R493" s="39">
        <v>1452</v>
      </c>
      <c r="S493" s="70">
        <f t="shared" si="407"/>
        <v>3121.4816666666666</v>
      </c>
      <c r="T493" s="70" t="str">
        <f t="shared" si="367"/>
        <v>牛</v>
      </c>
      <c r="U493" s="70">
        <f t="shared" si="368"/>
        <v>3191.95</v>
      </c>
      <c r="V493" s="70">
        <f t="shared" si="369"/>
        <v>3166.98</v>
      </c>
      <c r="W493" s="40">
        <f t="shared" si="370"/>
        <v>7.8535628926385583E-3</v>
      </c>
      <c r="X493" s="70">
        <f t="shared" si="371"/>
        <v>1344</v>
      </c>
      <c r="Y493" s="70">
        <f t="shared" si="372"/>
        <v>1452</v>
      </c>
      <c r="Z493" s="71">
        <f t="shared" si="373"/>
        <v>7.851633372428975E-3</v>
      </c>
      <c r="AA493" s="71">
        <f t="shared" si="374"/>
        <v>-3.7317516452524536E-3</v>
      </c>
      <c r="AB493" s="71">
        <f t="shared" si="375"/>
        <v>-7.0360833038289284E-3</v>
      </c>
      <c r="AC493" s="71">
        <f t="shared" si="376"/>
        <v>8.1747958880949278E-4</v>
      </c>
      <c r="AD493" s="71">
        <f t="shared" si="377"/>
        <v>3.6784940838408787E-3</v>
      </c>
      <c r="AE493" s="71">
        <f t="shared" si="378"/>
        <v>-4.1750688087975156E-3</v>
      </c>
      <c r="AF493" s="71">
        <f t="shared" si="379"/>
        <v>-3.3575892199879109E-3</v>
      </c>
      <c r="AG493" s="71">
        <f t="shared" si="380"/>
        <v>-7.0893408652404309E-3</v>
      </c>
      <c r="AH493" s="71">
        <f t="shared" si="381"/>
        <v>-1.1641151837860596E-3</v>
      </c>
      <c r="AI493" s="71">
        <f t="shared" si="382"/>
        <v>-9.433324476594298E-6</v>
      </c>
      <c r="AJ493" s="71">
        <f t="shared" si="383"/>
        <v>4.402100431474371E-5</v>
      </c>
      <c r="AK493" s="71">
        <f t="shared" si="384"/>
        <v>9.5859053684303958E-4</v>
      </c>
      <c r="AL493" s="71">
        <f t="shared" si="385"/>
        <v>4.2934652830588895E-3</v>
      </c>
      <c r="AM493" s="71">
        <f t="shared" si="386"/>
        <v>7.8535628926385583E-3</v>
      </c>
      <c r="AN493" s="71">
        <f t="shared" si="387"/>
        <v>4.3978827343025982E-5</v>
      </c>
      <c r="AO493" s="40">
        <f t="shared" si="388"/>
        <v>0.57142857142858094</v>
      </c>
      <c r="AP493" s="40">
        <f t="shared" si="389"/>
        <v>1.4424908424908369</v>
      </c>
      <c r="AQ493" s="71">
        <f t="shared" si="390"/>
        <v>-5.9686020138249579E-5</v>
      </c>
      <c r="AR493" s="71">
        <f t="shared" si="418"/>
        <v>-4.3601585841739525E-3</v>
      </c>
      <c r="AS493" s="71">
        <f t="shared" si="409"/>
        <v>-3.3575892199879109E-3</v>
      </c>
      <c r="AT493" s="28">
        <f t="shared" si="410"/>
        <v>0.79487179487181625</v>
      </c>
      <c r="AU493" s="28">
        <f t="shared" si="411"/>
        <v>0.10372446936324255</v>
      </c>
      <c r="AV493" s="40">
        <f t="shared" si="412"/>
        <v>0.10372446936324255</v>
      </c>
      <c r="AW493" s="71">
        <f t="shared" si="413"/>
        <v>-3.3575892199879109E-3</v>
      </c>
      <c r="AX493" s="28">
        <f t="shared" si="414"/>
        <v>-0.55466559871846299</v>
      </c>
      <c r="AY493" s="71">
        <f t="shared" si="415"/>
        <v>3.4142560123101122E-3</v>
      </c>
      <c r="AZ493" s="71">
        <f t="shared" si="416"/>
        <v>8.1747958880949278E-4</v>
      </c>
      <c r="BA493" s="71">
        <f t="shared" si="391"/>
        <v>0.98344728319539265</v>
      </c>
      <c r="BB493" s="71">
        <f t="shared" si="417"/>
        <v>7.7584250969738181E-3</v>
      </c>
      <c r="BC493" s="71">
        <f t="shared" si="408"/>
        <v>3.6720093233021259E-3</v>
      </c>
      <c r="BD493" s="39">
        <f t="shared" si="406"/>
        <v>0</v>
      </c>
    </row>
    <row r="494" spans="1:56">
      <c r="A494" s="68">
        <v>43237</v>
      </c>
      <c r="B494" s="41">
        <f t="shared" si="355"/>
        <v>4</v>
      </c>
      <c r="C494" s="39">
        <v>3170.01</v>
      </c>
      <c r="D494" s="39">
        <v>3169.48</v>
      </c>
      <c r="E494" s="39">
        <v>3164.39</v>
      </c>
      <c r="F494" s="39">
        <v>3166.84</v>
      </c>
      <c r="G494" s="39">
        <v>3162.23</v>
      </c>
      <c r="H494" s="39">
        <v>3172.75</v>
      </c>
      <c r="I494" s="39">
        <v>3155.66</v>
      </c>
      <c r="J494" s="39">
        <v>930</v>
      </c>
      <c r="K494" s="39">
        <v>1052</v>
      </c>
      <c r="L494" s="39">
        <v>3162.57</v>
      </c>
      <c r="M494" s="39">
        <v>3161.37</v>
      </c>
      <c r="N494" s="39">
        <v>3154.28</v>
      </c>
      <c r="O494" s="39">
        <v>3163.77</v>
      </c>
      <c r="P494" s="39">
        <v>3148.67</v>
      </c>
      <c r="Q494" s="39">
        <v>1300</v>
      </c>
      <c r="R494" s="39">
        <v>1425</v>
      </c>
      <c r="S494" s="70">
        <f t="shared" si="407"/>
        <v>3125.8244444444445</v>
      </c>
      <c r="T494" s="70" t="str">
        <f t="shared" si="367"/>
        <v>牛</v>
      </c>
      <c r="U494" s="70">
        <f t="shared" si="368"/>
        <v>3172.75</v>
      </c>
      <c r="V494" s="70">
        <f t="shared" si="369"/>
        <v>3148.67</v>
      </c>
      <c r="W494" s="40">
        <f t="shared" si="370"/>
        <v>7.6185782537177248E-3</v>
      </c>
      <c r="X494" s="70">
        <f t="shared" si="371"/>
        <v>930</v>
      </c>
      <c r="Y494" s="70">
        <f t="shared" si="372"/>
        <v>1425</v>
      </c>
      <c r="Z494" s="71">
        <f t="shared" si="373"/>
        <v>7.5961905482947768E-3</v>
      </c>
      <c r="AA494" s="71">
        <f t="shared" si="374"/>
        <v>1.388104576979883E-4</v>
      </c>
      <c r="AB494" s="71">
        <f t="shared" si="375"/>
        <v>-5.8384589503992614E-3</v>
      </c>
      <c r="AC494" s="71">
        <f t="shared" si="376"/>
        <v>1.7801193033185796E-3</v>
      </c>
      <c r="AD494" s="71">
        <f t="shared" si="377"/>
        <v>8.6397724979048207E-4</v>
      </c>
      <c r="AE494" s="71">
        <f t="shared" si="378"/>
        <v>-6.7546010039271753E-3</v>
      </c>
      <c r="AF494" s="71">
        <f t="shared" si="379"/>
        <v>-4.9744817006087093E-3</v>
      </c>
      <c r="AG494" s="71">
        <f t="shared" si="380"/>
        <v>-4.8356712429106219E-3</v>
      </c>
      <c r="AH494" s="71">
        <f t="shared" si="381"/>
        <v>-1.6720587972688083E-4</v>
      </c>
      <c r="AI494" s="71">
        <f t="shared" si="382"/>
        <v>-1.7744384549790541E-3</v>
      </c>
      <c r="AJ494" s="71">
        <f t="shared" si="383"/>
        <v>-1.000497175861652E-3</v>
      </c>
      <c r="AK494" s="71">
        <f t="shared" si="384"/>
        <v>-2.4572675434735526E-3</v>
      </c>
      <c r="AL494" s="71">
        <f t="shared" si="385"/>
        <v>5.4010538333928012E-3</v>
      </c>
      <c r="AM494" s="71">
        <f t="shared" si="386"/>
        <v>4.7842130148075491E-3</v>
      </c>
      <c r="AN494" s="71">
        <f t="shared" si="387"/>
        <v>1.0751328115593955E-4</v>
      </c>
      <c r="AO494" s="40">
        <f t="shared" si="388"/>
        <v>0.83967232299591821</v>
      </c>
      <c r="AP494" s="40">
        <f t="shared" si="389"/>
        <v>0.81392627267408957</v>
      </c>
      <c r="AQ494" s="71">
        <f t="shared" si="390"/>
        <v>-3.7951024658777234E-4</v>
      </c>
      <c r="AR494" s="71">
        <f t="shared" si="418"/>
        <v>-2.6247274382910852E-3</v>
      </c>
      <c r="AS494" s="71">
        <f t="shared" si="409"/>
        <v>-4.9744817006087093E-3</v>
      </c>
      <c r="AT494" s="28">
        <f t="shared" si="410"/>
        <v>0.38443534230544807</v>
      </c>
      <c r="AU494" s="28">
        <f t="shared" si="411"/>
        <v>0.37152317880795771</v>
      </c>
      <c r="AV494" s="40">
        <f t="shared" si="412"/>
        <v>0.23297342192691628</v>
      </c>
      <c r="AW494" s="71">
        <f t="shared" si="413"/>
        <v>-4.9744817006087093E-3</v>
      </c>
      <c r="AX494" s="28">
        <f t="shared" si="414"/>
        <v>-0.34426910299003277</v>
      </c>
      <c r="AY494" s="71">
        <f t="shared" si="415"/>
        <v>2.0798090401286037E-3</v>
      </c>
      <c r="AZ494" s="71">
        <f t="shared" si="416"/>
        <v>1.7801193033185796E-3</v>
      </c>
      <c r="BA494" s="71">
        <f t="shared" si="391"/>
        <v>0.10372446936324255</v>
      </c>
      <c r="BB494" s="71">
        <f t="shared" si="417"/>
        <v>-4.3601585841739525E-3</v>
      </c>
      <c r="BC494" s="71">
        <f t="shared" si="408"/>
        <v>-3.3575892199879109E-3</v>
      </c>
      <c r="BD494" s="39">
        <f t="shared" si="406"/>
        <v>1</v>
      </c>
    </row>
    <row r="495" spans="1:56">
      <c r="A495" s="68">
        <v>43238</v>
      </c>
      <c r="B495" s="41">
        <f t="shared" si="355"/>
        <v>5</v>
      </c>
      <c r="C495" s="39">
        <v>3151.08</v>
      </c>
      <c r="D495" s="39">
        <v>3150.5</v>
      </c>
      <c r="E495" s="39">
        <v>3155.43</v>
      </c>
      <c r="F495" s="39">
        <v>3157.95</v>
      </c>
      <c r="G495" s="39">
        <v>3162.97</v>
      </c>
      <c r="H495" s="39">
        <v>3169.26</v>
      </c>
      <c r="I495" s="39">
        <v>3144.84</v>
      </c>
      <c r="J495" s="39">
        <v>1058</v>
      </c>
      <c r="K495" s="39">
        <v>1000</v>
      </c>
      <c r="L495" s="39">
        <v>3162.7</v>
      </c>
      <c r="M495" s="39">
        <v>3162.68</v>
      </c>
      <c r="N495" s="39">
        <v>3193.3</v>
      </c>
      <c r="O495" s="39">
        <v>3193.31</v>
      </c>
      <c r="P495" s="39">
        <v>3154.78</v>
      </c>
      <c r="Q495" s="39">
        <v>1459</v>
      </c>
      <c r="R495" s="39">
        <v>1339</v>
      </c>
      <c r="S495" s="70">
        <f t="shared" si="407"/>
        <v>3127.8744444444442</v>
      </c>
      <c r="T495" s="70" t="str">
        <f t="shared" ref="T495:T558" si="419">IF(AVERAGE(N494)&lt;S494,"熊",IF(AVERAGE(N494)&gt;S494,"牛",""))</f>
        <v>牛</v>
      </c>
      <c r="U495" s="70">
        <f t="shared" ref="U495:U558" si="420">MAX(H495,O495)</f>
        <v>3193.31</v>
      </c>
      <c r="V495" s="70">
        <f t="shared" ref="V495:V558" si="421">MIN(I495,P495)</f>
        <v>3144.84</v>
      </c>
      <c r="W495" s="40">
        <f t="shared" ref="W495:W558" si="422">LN(U495/V495)</f>
        <v>1.5294981944169207E-2</v>
      </c>
      <c r="X495" s="70">
        <f t="shared" ref="X495:X558" si="423">IF(U495=H495,J495,Q495)</f>
        <v>1459</v>
      </c>
      <c r="Y495" s="70">
        <f t="shared" ref="Y495:Y558" si="424">IF(V495=I495,K495,R495)</f>
        <v>1000</v>
      </c>
      <c r="Z495" s="71">
        <f t="shared" ref="Z495:Z558" si="425">(U495-V495)/(C495)</f>
        <v>1.5382027749216079E-2</v>
      </c>
      <c r="AA495" s="71">
        <f t="shared" ref="AA495:AA558" si="426">LN(C495/N494)</f>
        <v>-1.0150095394179731E-3</v>
      </c>
      <c r="AB495" s="71">
        <f t="shared" ref="AB495:AB558" si="427">LN(N495/U495)</f>
        <v>-3.1315517934370399E-6</v>
      </c>
      <c r="AC495" s="71">
        <f t="shared" ref="AC495:AC558" si="428">LN(N495/V495)</f>
        <v>1.5291850392375721E-2</v>
      </c>
      <c r="AD495" s="71">
        <f t="shared" ref="AD495:AD558" si="429">LN(U495/C495)</f>
        <v>1.3312745180291597E-2</v>
      </c>
      <c r="AE495" s="71">
        <f t="shared" ref="AE495:AE558" si="430">LN(V495/C495)</f>
        <v>-1.982236763877634E-3</v>
      </c>
      <c r="AF495" s="71">
        <f t="shared" ref="AF495:AF558" si="431">LN(N495/C495)</f>
        <v>1.33096136284981E-2</v>
      </c>
      <c r="AG495" s="71">
        <f t="shared" ref="AG495:AG558" si="432">LN(N495/N494)</f>
        <v>1.2294604089080357E-2</v>
      </c>
      <c r="AH495" s="71">
        <f t="shared" ref="AH495:AH558" si="433">LN(D495/C495)</f>
        <v>-1.8408081834642276E-4</v>
      </c>
      <c r="AI495" s="71">
        <f t="shared" ref="AI495:AI558" si="434">LN(E495/C495)</f>
        <v>1.379527088634488E-3</v>
      </c>
      <c r="AJ495" s="71">
        <f t="shared" ref="AJ495:AJ558" si="435">LN(F495/C495)</f>
        <v>2.1778316842173311E-3</v>
      </c>
      <c r="AK495" s="71">
        <f t="shared" ref="AK495:AK558" si="436">+LN(G495/C495)</f>
        <v>3.7662083937566294E-3</v>
      </c>
      <c r="AL495" s="71">
        <f t="shared" ref="AL495:AL558" si="437">LN(H495/I495)</f>
        <v>7.7351076979386493E-3</v>
      </c>
      <c r="AM495" s="71">
        <f t="shared" ref="AM495:AM558" si="438">LN(O495/P495)</f>
        <v>1.2139233423095841E-2</v>
      </c>
      <c r="AN495" s="71">
        <f t="shared" ref="AN495:AN558" si="439">LN(L495/G495)</f>
        <v>-8.5366451352678725E-5</v>
      </c>
      <c r="AO495" s="40">
        <f t="shared" ref="AO495:AO558" si="440">(C495-I495)/(H495-I495)</f>
        <v>0.25552825552824582</v>
      </c>
      <c r="AP495" s="40">
        <f t="shared" ref="AP495:AP558" si="441">(N494-I495)/(H495-I495)</f>
        <v>0.38656838656838766</v>
      </c>
      <c r="AQ495" s="71">
        <f t="shared" ref="AQ495:AQ558" si="442">LN(M495/L495)</f>
        <v>-6.3237307482295081E-6</v>
      </c>
      <c r="AR495" s="71">
        <f t="shared" si="418"/>
        <v>9.628771686094377E-3</v>
      </c>
      <c r="AS495" s="71">
        <f t="shared" si="409"/>
        <v>1.33096136284981E-2</v>
      </c>
      <c r="AT495" s="28">
        <f t="shared" si="410"/>
        <v>0.74242424242422611</v>
      </c>
      <c r="AU495" s="28">
        <f t="shared" si="411"/>
        <v>0.99974046197768585</v>
      </c>
      <c r="AV495" s="40">
        <f t="shared" si="412"/>
        <v>0.99979368681659242</v>
      </c>
      <c r="AW495" s="71">
        <f t="shared" si="413"/>
        <v>1.33096136284981E-2</v>
      </c>
      <c r="AX495" s="28">
        <f t="shared" si="414"/>
        <v>0.63131834124201547</v>
      </c>
      <c r="AY495" s="71">
        <f t="shared" si="415"/>
        <v>5.7484451576340764E-3</v>
      </c>
      <c r="AZ495" s="71">
        <f t="shared" si="416"/>
        <v>1.2136101871302318E-2</v>
      </c>
      <c r="BA495" s="71">
        <f t="shared" ref="BA495:BA558" si="443">AV494</f>
        <v>0.23297342192691628</v>
      </c>
      <c r="BB495" s="71">
        <f t="shared" si="417"/>
        <v>-2.6247274382910852E-3</v>
      </c>
      <c r="BC495" s="71">
        <f t="shared" si="408"/>
        <v>-4.9744817006087093E-3</v>
      </c>
      <c r="BD495" s="39">
        <f t="shared" si="406"/>
        <v>1</v>
      </c>
    </row>
    <row r="496" spans="1:56">
      <c r="A496" s="68">
        <v>43241</v>
      </c>
      <c r="B496" s="41">
        <f t="shared" si="355"/>
        <v>1</v>
      </c>
      <c r="C496" s="39">
        <v>3206.18</v>
      </c>
      <c r="D496" s="39">
        <v>3208.93</v>
      </c>
      <c r="E496" s="39">
        <v>3206.8</v>
      </c>
      <c r="F496" s="39">
        <v>3205.07</v>
      </c>
      <c r="G496" s="39">
        <v>3217.93</v>
      </c>
      <c r="H496" s="39">
        <v>3218.09</v>
      </c>
      <c r="I496" s="39">
        <v>3203.53</v>
      </c>
      <c r="J496" s="39">
        <v>1129</v>
      </c>
      <c r="K496" s="39">
        <v>939</v>
      </c>
      <c r="L496" s="39">
        <v>3218.35</v>
      </c>
      <c r="M496" s="39">
        <v>3219.27</v>
      </c>
      <c r="N496" s="39">
        <v>3213.84</v>
      </c>
      <c r="O496" s="39">
        <v>3219.66</v>
      </c>
      <c r="P496" s="39">
        <v>3207.3</v>
      </c>
      <c r="Q496" s="39">
        <v>1328</v>
      </c>
      <c r="R496" s="39">
        <v>1445</v>
      </c>
      <c r="S496" s="70">
        <f t="shared" si="407"/>
        <v>3134.6388888888891</v>
      </c>
      <c r="T496" s="70" t="str">
        <f t="shared" si="419"/>
        <v>牛</v>
      </c>
      <c r="U496" s="70">
        <f t="shared" si="420"/>
        <v>3219.66</v>
      </c>
      <c r="V496" s="70">
        <f t="shared" si="421"/>
        <v>3203.53</v>
      </c>
      <c r="W496" s="40">
        <f t="shared" si="422"/>
        <v>5.0224371087951832E-3</v>
      </c>
      <c r="X496" s="70">
        <f t="shared" si="423"/>
        <v>1328</v>
      </c>
      <c r="Y496" s="70">
        <f t="shared" si="424"/>
        <v>939</v>
      </c>
      <c r="Z496" s="71">
        <f t="shared" si="425"/>
        <v>5.0309090568837851E-3</v>
      </c>
      <c r="AA496" s="71">
        <f t="shared" si="426"/>
        <v>4.025332493121014E-3</v>
      </c>
      <c r="AB496" s="71">
        <f t="shared" si="427"/>
        <v>-1.8092800458986075E-3</v>
      </c>
      <c r="AC496" s="71">
        <f t="shared" si="428"/>
        <v>3.2131570628964145E-3</v>
      </c>
      <c r="AD496" s="71">
        <f t="shared" si="429"/>
        <v>4.195566579243297E-3</v>
      </c>
      <c r="AE496" s="71">
        <f t="shared" si="430"/>
        <v>-8.2687052955179364E-4</v>
      </c>
      <c r="AF496" s="71">
        <f t="shared" si="431"/>
        <v>2.3862865333447599E-3</v>
      </c>
      <c r="AG496" s="71">
        <f t="shared" si="432"/>
        <v>6.4116190264657475E-3</v>
      </c>
      <c r="AH496" s="71">
        <f t="shared" si="433"/>
        <v>8.5735090074800342E-4</v>
      </c>
      <c r="AI496" s="71">
        <f t="shared" si="434"/>
        <v>1.9335784672091299E-4</v>
      </c>
      <c r="AJ496" s="71">
        <f t="shared" si="435"/>
        <v>-3.4626633217878531E-4</v>
      </c>
      <c r="AK496" s="71">
        <f t="shared" si="436"/>
        <v>3.6580983522683979E-3</v>
      </c>
      <c r="AL496" s="71">
        <f t="shared" si="437"/>
        <v>4.5346890505062725E-3</v>
      </c>
      <c r="AM496" s="71">
        <f t="shared" si="438"/>
        <v>3.8463022137551852E-3</v>
      </c>
      <c r="AN496" s="71">
        <f t="shared" si="439"/>
        <v>1.3051017065632406E-4</v>
      </c>
      <c r="AO496" s="40">
        <f t="shared" si="440"/>
        <v>0.18200549450547021</v>
      </c>
      <c r="AP496" s="40">
        <f t="shared" si="441"/>
        <v>-0.70260989010989394</v>
      </c>
      <c r="AQ496" s="71">
        <f t="shared" si="442"/>
        <v>2.8581991675914655E-4</v>
      </c>
      <c r="AR496" s="71">
        <f t="shared" si="418"/>
        <v>-1.4023219895800672E-3</v>
      </c>
      <c r="AS496" s="71">
        <f t="shared" si="409"/>
        <v>2.3862865333447599E-3</v>
      </c>
      <c r="AT496" s="28">
        <f t="shared" si="410"/>
        <v>0.98901098901096773</v>
      </c>
      <c r="AU496" s="28">
        <f t="shared" si="411"/>
        <v>0.5291262135922441</v>
      </c>
      <c r="AV496" s="40">
        <f t="shared" si="412"/>
        <v>0.63918164910106423</v>
      </c>
      <c r="AW496" s="71">
        <f t="shared" si="413"/>
        <v>2.3862865333447599E-3</v>
      </c>
      <c r="AX496" s="28">
        <f t="shared" si="414"/>
        <v>-0.27960322380656294</v>
      </c>
      <c r="AY496" s="71">
        <f t="shared" si="415"/>
        <v>4.4849688818202962E-3</v>
      </c>
      <c r="AZ496" s="71">
        <f t="shared" si="416"/>
        <v>2.037022167856473E-3</v>
      </c>
      <c r="BA496" s="71">
        <f t="shared" si="443"/>
        <v>0.99979368681659242</v>
      </c>
      <c r="BB496" s="71">
        <f t="shared" si="417"/>
        <v>9.628771686094377E-3</v>
      </c>
      <c r="BC496" s="71">
        <f t="shared" si="408"/>
        <v>1.33096136284981E-2</v>
      </c>
      <c r="BD496" s="39">
        <f t="shared" si="406"/>
        <v>0</v>
      </c>
    </row>
    <row r="497" spans="1:57">
      <c r="A497" s="68">
        <v>43242</v>
      </c>
      <c r="B497" s="41">
        <f t="shared" si="355"/>
        <v>2</v>
      </c>
      <c r="C497" s="39">
        <v>3211.25</v>
      </c>
      <c r="D497" s="39">
        <v>3209</v>
      </c>
      <c r="E497" s="39">
        <v>3207.89</v>
      </c>
      <c r="F497" s="39">
        <v>3207.35</v>
      </c>
      <c r="G497" s="39">
        <v>3201.11</v>
      </c>
      <c r="H497" s="39">
        <v>3211.25</v>
      </c>
      <c r="I497" s="39">
        <v>3195.74</v>
      </c>
      <c r="J497" s="39">
        <v>930</v>
      </c>
      <c r="K497" s="39">
        <v>1041</v>
      </c>
      <c r="L497" s="39">
        <v>3201.44</v>
      </c>
      <c r="M497" s="39">
        <v>3203.5</v>
      </c>
      <c r="N497" s="39">
        <v>3214.35</v>
      </c>
      <c r="O497" s="39">
        <v>3214.55</v>
      </c>
      <c r="P497" s="39">
        <v>3192.23</v>
      </c>
      <c r="Q497" s="39">
        <v>1459</v>
      </c>
      <c r="R497" s="39">
        <v>1407</v>
      </c>
      <c r="S497" s="70">
        <f t="shared" si="407"/>
        <v>3142.7405555555556</v>
      </c>
      <c r="T497" s="70" t="str">
        <f t="shared" si="419"/>
        <v>牛</v>
      </c>
      <c r="U497" s="70">
        <f t="shared" si="420"/>
        <v>3214.55</v>
      </c>
      <c r="V497" s="70">
        <f t="shared" si="421"/>
        <v>3192.23</v>
      </c>
      <c r="W497" s="40">
        <f t="shared" si="422"/>
        <v>6.9676468676616171E-3</v>
      </c>
      <c r="X497" s="70">
        <f t="shared" si="423"/>
        <v>1459</v>
      </c>
      <c r="Y497" s="70">
        <f t="shared" si="424"/>
        <v>1407</v>
      </c>
      <c r="Z497" s="71">
        <f t="shared" si="425"/>
        <v>6.9505644219541186E-3</v>
      </c>
      <c r="AA497" s="71">
        <f t="shared" si="426"/>
        <v>-8.062144313271709E-4</v>
      </c>
      <c r="AB497" s="71">
        <f t="shared" si="427"/>
        <v>-6.221904215794766E-5</v>
      </c>
      <c r="AC497" s="71">
        <f t="shared" si="428"/>
        <v>6.9054278255035765E-3</v>
      </c>
      <c r="AD497" s="71">
        <f t="shared" si="429"/>
        <v>1.0271095552655575E-3</v>
      </c>
      <c r="AE497" s="71">
        <f t="shared" si="430"/>
        <v>-5.9405373123960943E-3</v>
      </c>
      <c r="AF497" s="71">
        <f t="shared" si="431"/>
        <v>9.648905131075116E-4</v>
      </c>
      <c r="AG497" s="71">
        <f t="shared" si="432"/>
        <v>1.5867608178035897E-4</v>
      </c>
      <c r="AH497" s="71">
        <f t="shared" si="433"/>
        <v>-7.009073142364568E-4</v>
      </c>
      <c r="AI497" s="71">
        <f t="shared" si="434"/>
        <v>-1.0468693023869048E-3</v>
      </c>
      <c r="AJ497" s="71">
        <f t="shared" si="435"/>
        <v>-1.2152184214457317E-3</v>
      </c>
      <c r="AK497" s="71">
        <f t="shared" si="436"/>
        <v>-3.1626447834995374E-3</v>
      </c>
      <c r="AL497" s="71">
        <f t="shared" si="437"/>
        <v>4.8415965367682593E-3</v>
      </c>
      <c r="AM497" s="71">
        <f t="shared" si="438"/>
        <v>6.9676468676616171E-3</v>
      </c>
      <c r="AN497" s="71">
        <f t="shared" si="439"/>
        <v>1.0308392758887221E-4</v>
      </c>
      <c r="AO497" s="40">
        <f t="shared" si="440"/>
        <v>1</v>
      </c>
      <c r="AP497" s="40">
        <f t="shared" si="441"/>
        <v>1.166989039329472</v>
      </c>
      <c r="AQ497" s="71">
        <f t="shared" si="442"/>
        <v>6.4325351089357331E-4</v>
      </c>
      <c r="AR497" s="71">
        <f t="shared" si="418"/>
        <v>4.024451369018218E-3</v>
      </c>
      <c r="AS497" s="71">
        <f t="shared" si="409"/>
        <v>9.648905131075116E-4</v>
      </c>
      <c r="AT497" s="28">
        <f t="shared" si="410"/>
        <v>0.34622823984527851</v>
      </c>
      <c r="AU497" s="28">
        <f t="shared" si="411"/>
        <v>0.99103942652328536</v>
      </c>
      <c r="AV497" s="40">
        <f t="shared" si="412"/>
        <v>0.99103942652328536</v>
      </c>
      <c r="AW497" s="71">
        <f t="shared" si="413"/>
        <v>9.648905131075116E-4</v>
      </c>
      <c r="AX497" s="28">
        <f t="shared" si="414"/>
        <v>0.57840501792113619</v>
      </c>
      <c r="AY497" s="71">
        <f t="shared" si="415"/>
        <v>1.6789517532688524E-3</v>
      </c>
      <c r="AZ497" s="71">
        <f t="shared" si="416"/>
        <v>6.9054278255035765E-3</v>
      </c>
      <c r="BA497" s="71">
        <f t="shared" si="443"/>
        <v>0.63918164910106423</v>
      </c>
      <c r="BB497" s="71">
        <f t="shared" si="417"/>
        <v>-1.4023219895800672E-3</v>
      </c>
      <c r="BC497" s="71">
        <f t="shared" si="408"/>
        <v>2.3862865333447599E-3</v>
      </c>
      <c r="BD497" s="39">
        <f t="shared" si="406"/>
        <v>1</v>
      </c>
    </row>
    <row r="498" spans="1:57">
      <c r="A498" s="68">
        <v>43243</v>
      </c>
      <c r="B498" s="41">
        <f t="shared" si="355"/>
        <v>3</v>
      </c>
      <c r="C498" s="39">
        <v>3205.44</v>
      </c>
      <c r="D498" s="39">
        <v>3200.71</v>
      </c>
      <c r="E498" s="39">
        <v>3201.85</v>
      </c>
      <c r="F498" s="39">
        <v>3199.4</v>
      </c>
      <c r="G498" s="39">
        <v>3188.65</v>
      </c>
      <c r="H498" s="39">
        <v>3205.44</v>
      </c>
      <c r="I498" s="39">
        <v>3184.88</v>
      </c>
      <c r="J498" s="39">
        <v>930</v>
      </c>
      <c r="K498" s="39">
        <v>1125</v>
      </c>
      <c r="L498" s="39">
        <v>3188.96</v>
      </c>
      <c r="M498" s="39">
        <v>3188.79</v>
      </c>
      <c r="N498" s="39">
        <v>3168.96</v>
      </c>
      <c r="O498" s="39">
        <v>3189.78</v>
      </c>
      <c r="P498" s="39">
        <v>3168.96</v>
      </c>
      <c r="Q498" s="39">
        <v>1308</v>
      </c>
      <c r="R498" s="39">
        <v>1459</v>
      </c>
      <c r="S498" s="70">
        <f t="shared" si="407"/>
        <v>3147.4861111111113</v>
      </c>
      <c r="T498" s="70" t="str">
        <f t="shared" si="419"/>
        <v>牛</v>
      </c>
      <c r="U498" s="70">
        <f t="shared" si="420"/>
        <v>3205.44</v>
      </c>
      <c r="V498" s="70">
        <f t="shared" si="421"/>
        <v>3168.96</v>
      </c>
      <c r="W498" s="40">
        <f t="shared" si="422"/>
        <v>1.1445908090461547E-2</v>
      </c>
      <c r="X498" s="70">
        <f t="shared" si="423"/>
        <v>930</v>
      </c>
      <c r="Y498" s="70">
        <f t="shared" si="424"/>
        <v>1459</v>
      </c>
      <c r="Z498" s="71">
        <f t="shared" si="425"/>
        <v>1.1380652890086858E-2</v>
      </c>
      <c r="AA498" s="71">
        <f t="shared" si="426"/>
        <v>-2.7757935138014323E-3</v>
      </c>
      <c r="AB498" s="71">
        <f t="shared" si="427"/>
        <v>-1.1445908090461485E-2</v>
      </c>
      <c r="AC498" s="71">
        <f t="shared" si="428"/>
        <v>0</v>
      </c>
      <c r="AD498" s="71">
        <f t="shared" si="429"/>
        <v>0</v>
      </c>
      <c r="AE498" s="71">
        <f t="shared" si="430"/>
        <v>-1.1445908090461485E-2</v>
      </c>
      <c r="AF498" s="71">
        <f t="shared" si="431"/>
        <v>-1.1445908090461485E-2</v>
      </c>
      <c r="AG498" s="71">
        <f t="shared" si="432"/>
        <v>-1.4221701604262971E-2</v>
      </c>
      <c r="AH498" s="71">
        <f t="shared" si="433"/>
        <v>-1.4767062461990266E-3</v>
      </c>
      <c r="AI498" s="71">
        <f t="shared" si="434"/>
        <v>-1.1205986854586024E-3</v>
      </c>
      <c r="AJ498" s="71">
        <f t="shared" si="435"/>
        <v>-1.8860742159040062E-3</v>
      </c>
      <c r="AK498" s="71">
        <f t="shared" si="436"/>
        <v>-5.2517367100031482E-3</v>
      </c>
      <c r="AL498" s="71">
        <f t="shared" si="437"/>
        <v>6.4347547360220419E-3</v>
      </c>
      <c r="AM498" s="71">
        <f t="shared" si="438"/>
        <v>6.5484905504803728E-3</v>
      </c>
      <c r="AN498" s="71">
        <f t="shared" si="439"/>
        <v>9.7215101031228004E-5</v>
      </c>
      <c r="AO498" s="40">
        <f t="shared" si="440"/>
        <v>1</v>
      </c>
      <c r="AP498" s="40">
        <f t="shared" si="441"/>
        <v>1.4333657587548578</v>
      </c>
      <c r="AQ498" s="71">
        <f t="shared" si="442"/>
        <v>-5.3310336730137117E-5</v>
      </c>
      <c r="AR498" s="71">
        <f t="shared" si="418"/>
        <v>-6.2913864814896116E-3</v>
      </c>
      <c r="AS498" s="71">
        <f t="shared" si="409"/>
        <v>-1.1445908090461485E-2</v>
      </c>
      <c r="AT498" s="28">
        <f t="shared" si="410"/>
        <v>0.18336575875486341</v>
      </c>
      <c r="AU498" s="28">
        <f t="shared" si="411"/>
        <v>0</v>
      </c>
      <c r="AV498" s="40">
        <f t="shared" si="412"/>
        <v>0</v>
      </c>
      <c r="AW498" s="71">
        <f t="shared" si="413"/>
        <v>-1.1445908090461485E-2</v>
      </c>
      <c r="AX498" s="28">
        <f t="shared" si="414"/>
        <v>-0.54824561403508743</v>
      </c>
      <c r="AY498" s="71">
        <f t="shared" si="415"/>
        <v>1.1830180260188846E-3</v>
      </c>
      <c r="AZ498" s="71">
        <f t="shared" si="416"/>
        <v>0</v>
      </c>
      <c r="BA498" s="71">
        <f t="shared" si="443"/>
        <v>0.99103942652328536</v>
      </c>
      <c r="BB498" s="71">
        <f t="shared" si="417"/>
        <v>4.024451369018218E-3</v>
      </c>
      <c r="BC498" s="71">
        <f t="shared" si="408"/>
        <v>9.648905131075116E-4</v>
      </c>
      <c r="BD498" s="39">
        <f t="shared" si="406"/>
        <v>0</v>
      </c>
    </row>
    <row r="499" spans="1:57">
      <c r="A499" s="68">
        <v>43244</v>
      </c>
      <c r="B499" s="41">
        <f t="shared" si="355"/>
        <v>4</v>
      </c>
      <c r="C499" s="39">
        <v>3167.94</v>
      </c>
      <c r="D499" s="39">
        <v>3167.64</v>
      </c>
      <c r="E499" s="39">
        <v>3169.75</v>
      </c>
      <c r="F499" s="39">
        <v>3166.31</v>
      </c>
      <c r="G499" s="39">
        <v>3167.83</v>
      </c>
      <c r="H499" s="39">
        <v>3173.53</v>
      </c>
      <c r="I499" s="39">
        <v>3160.78</v>
      </c>
      <c r="J499" s="39">
        <v>1106</v>
      </c>
      <c r="K499" s="39">
        <v>1040</v>
      </c>
      <c r="L499" s="39">
        <v>3168</v>
      </c>
      <c r="M499" s="39">
        <v>3165.78</v>
      </c>
      <c r="N499" s="39">
        <v>3154.65</v>
      </c>
      <c r="O499" s="39">
        <v>3168.53</v>
      </c>
      <c r="P499" s="39">
        <v>3152.38</v>
      </c>
      <c r="Q499" s="39">
        <v>1300</v>
      </c>
      <c r="R499" s="39">
        <v>1438</v>
      </c>
      <c r="S499" s="70">
        <f t="shared" si="407"/>
        <v>3150.318888888889</v>
      </c>
      <c r="T499" s="70" t="str">
        <f t="shared" si="419"/>
        <v>牛</v>
      </c>
      <c r="U499" s="70">
        <f t="shared" si="420"/>
        <v>3173.53</v>
      </c>
      <c r="V499" s="70">
        <f t="shared" si="421"/>
        <v>3152.38</v>
      </c>
      <c r="W499" s="40">
        <f t="shared" si="422"/>
        <v>6.6868099000321393E-3</v>
      </c>
      <c r="X499" s="70">
        <f t="shared" si="423"/>
        <v>1106</v>
      </c>
      <c r="Y499" s="70">
        <f t="shared" si="424"/>
        <v>1438</v>
      </c>
      <c r="Z499" s="71">
        <f t="shared" si="425"/>
        <v>6.6762628080077558E-3</v>
      </c>
      <c r="AA499" s="71">
        <f t="shared" si="426"/>
        <v>-3.2192397191335687E-4</v>
      </c>
      <c r="AB499" s="71">
        <f t="shared" si="427"/>
        <v>-5.9669781890624779E-3</v>
      </c>
      <c r="AC499" s="71">
        <f t="shared" si="428"/>
        <v>7.1983171096945842E-4</v>
      </c>
      <c r="AD499" s="71">
        <f t="shared" si="429"/>
        <v>1.7629986258349023E-3</v>
      </c>
      <c r="AE499" s="71">
        <f t="shared" si="430"/>
        <v>-4.9238112741971886E-3</v>
      </c>
      <c r="AF499" s="71">
        <f t="shared" si="431"/>
        <v>-4.2039795632275705E-3</v>
      </c>
      <c r="AG499" s="71">
        <f t="shared" si="432"/>
        <v>-4.5259035351410109E-3</v>
      </c>
      <c r="AH499" s="71">
        <f t="shared" si="433"/>
        <v>-9.4703247445183001E-5</v>
      </c>
      <c r="AI499" s="71">
        <f t="shared" si="434"/>
        <v>5.7118604703285515E-4</v>
      </c>
      <c r="AJ499" s="71">
        <f t="shared" si="435"/>
        <v>-5.1466236286199136E-4</v>
      </c>
      <c r="AK499" s="71">
        <f t="shared" si="436"/>
        <v>-3.472348270565908E-5</v>
      </c>
      <c r="AL499" s="71">
        <f t="shared" si="437"/>
        <v>4.0257004217194988E-3</v>
      </c>
      <c r="AM499" s="71">
        <f t="shared" si="438"/>
        <v>5.1100348345408525E-3</v>
      </c>
      <c r="AN499" s="71">
        <f t="shared" si="439"/>
        <v>5.3663055997740452E-5</v>
      </c>
      <c r="AO499" s="40">
        <f t="shared" si="440"/>
        <v>0.56156862745096903</v>
      </c>
      <c r="AP499" s="40">
        <f t="shared" si="441"/>
        <v>0.64156862745096754</v>
      </c>
      <c r="AQ499" s="71">
        <f t="shared" si="442"/>
        <v>-7.0100322111275068E-4</v>
      </c>
      <c r="AR499" s="71">
        <f t="shared" si="418"/>
        <v>-4.2229191365195391E-3</v>
      </c>
      <c r="AS499" s="71">
        <f t="shared" si="409"/>
        <v>-4.2039795632275705E-3</v>
      </c>
      <c r="AT499" s="28">
        <f t="shared" si="410"/>
        <v>0.55294117647056684</v>
      </c>
      <c r="AU499" s="28">
        <f t="shared" si="411"/>
        <v>0.14055727554179376</v>
      </c>
      <c r="AV499" s="40">
        <f t="shared" si="412"/>
        <v>0.10732860520094431</v>
      </c>
      <c r="AW499" s="71">
        <f t="shared" si="413"/>
        <v>-4.2039795632275705E-3</v>
      </c>
      <c r="AX499" s="28">
        <f t="shared" si="414"/>
        <v>-0.63120567375885828</v>
      </c>
      <c r="AY499" s="71">
        <f t="shared" si="415"/>
        <v>2.2279783131788447E-3</v>
      </c>
      <c r="AZ499" s="71">
        <f t="shared" si="416"/>
        <v>7.1983171096945842E-4</v>
      </c>
      <c r="BA499" s="71">
        <f t="shared" si="443"/>
        <v>0</v>
      </c>
      <c r="BB499" s="71">
        <f t="shared" si="417"/>
        <v>-6.2913864814896116E-3</v>
      </c>
      <c r="BC499" s="71">
        <f t="shared" si="408"/>
        <v>-1.1445908090461485E-2</v>
      </c>
      <c r="BD499" s="39">
        <f t="shared" si="406"/>
        <v>1</v>
      </c>
    </row>
    <row r="500" spans="1:57">
      <c r="A500" s="68">
        <v>43245</v>
      </c>
      <c r="B500" s="41">
        <f t="shared" si="355"/>
        <v>5</v>
      </c>
      <c r="C500" s="39">
        <v>3148.41</v>
      </c>
      <c r="D500" s="39">
        <v>3147.01</v>
      </c>
      <c r="E500" s="39">
        <v>3152.36</v>
      </c>
      <c r="F500" s="39">
        <v>3151.11</v>
      </c>
      <c r="G500" s="39">
        <v>3152.35</v>
      </c>
      <c r="H500" s="39">
        <v>3156.62</v>
      </c>
      <c r="I500" s="39">
        <v>3137.28</v>
      </c>
      <c r="J500" s="39">
        <v>1010</v>
      </c>
      <c r="K500" s="39">
        <v>1103</v>
      </c>
      <c r="L500" s="39">
        <v>3153</v>
      </c>
      <c r="M500" s="39">
        <v>3152.68</v>
      </c>
      <c r="N500" s="39">
        <v>3141.3</v>
      </c>
      <c r="O500" s="39">
        <v>3153.84</v>
      </c>
      <c r="P500" s="39">
        <v>3131.09</v>
      </c>
      <c r="Q500" s="39">
        <v>1311</v>
      </c>
      <c r="R500" s="39">
        <v>1426</v>
      </c>
      <c r="S500" s="70">
        <f t="shared" si="407"/>
        <v>3154.7422222222226</v>
      </c>
      <c r="T500" s="70" t="str">
        <f t="shared" si="419"/>
        <v>牛</v>
      </c>
      <c r="U500" s="70">
        <f t="shared" si="420"/>
        <v>3156.62</v>
      </c>
      <c r="V500" s="70">
        <f t="shared" si="421"/>
        <v>3131.09</v>
      </c>
      <c r="W500" s="40">
        <f t="shared" si="422"/>
        <v>8.120648152563182E-3</v>
      </c>
      <c r="X500" s="70">
        <f t="shared" si="423"/>
        <v>1010</v>
      </c>
      <c r="Y500" s="70">
        <f t="shared" si="424"/>
        <v>1426</v>
      </c>
      <c r="Z500" s="71">
        <f t="shared" si="425"/>
        <v>8.1088549458297188E-3</v>
      </c>
      <c r="AA500" s="71">
        <f t="shared" si="426"/>
        <v>-1.9799913180551135E-3</v>
      </c>
      <c r="AB500" s="71">
        <f t="shared" si="427"/>
        <v>-4.8651079142835504E-3</v>
      </c>
      <c r="AC500" s="71">
        <f t="shared" si="428"/>
        <v>3.2555402382796E-3</v>
      </c>
      <c r="AD500" s="71">
        <f t="shared" si="429"/>
        <v>2.6042713960679458E-3</v>
      </c>
      <c r="AE500" s="71">
        <f t="shared" si="430"/>
        <v>-5.5163767564953116E-3</v>
      </c>
      <c r="AF500" s="71">
        <f t="shared" si="431"/>
        <v>-2.2608365182156575E-3</v>
      </c>
      <c r="AG500" s="71">
        <f t="shared" si="432"/>
        <v>-4.2408278362707939E-3</v>
      </c>
      <c r="AH500" s="71">
        <f t="shared" si="433"/>
        <v>-4.4476779089507398E-4</v>
      </c>
      <c r="AI500" s="71">
        <f t="shared" si="434"/>
        <v>1.2538151741667608E-3</v>
      </c>
      <c r="AJ500" s="71">
        <f t="shared" si="435"/>
        <v>8.5720822073163787E-4</v>
      </c>
      <c r="AK500" s="71">
        <f t="shared" si="436"/>
        <v>1.2506429426129295E-3</v>
      </c>
      <c r="AL500" s="71">
        <f t="shared" si="437"/>
        <v>6.1456524161711294E-3</v>
      </c>
      <c r="AM500" s="71">
        <f t="shared" si="438"/>
        <v>7.2395712802459352E-3</v>
      </c>
      <c r="AN500" s="71">
        <f t="shared" si="439"/>
        <v>2.0617412270604248E-4</v>
      </c>
      <c r="AO500" s="40">
        <f t="shared" si="440"/>
        <v>0.5754912099276025</v>
      </c>
      <c r="AP500" s="40">
        <f t="shared" si="441"/>
        <v>0.89813857290590327</v>
      </c>
      <c r="AQ500" s="71">
        <f t="shared" si="442"/>
        <v>-1.0149579435524123E-4</v>
      </c>
      <c r="AR500" s="71">
        <f t="shared" si="418"/>
        <v>-3.717653583534701E-3</v>
      </c>
      <c r="AS500" s="71">
        <f t="shared" si="409"/>
        <v>-2.2608365182156575E-3</v>
      </c>
      <c r="AT500" s="28">
        <f t="shared" si="410"/>
        <v>0.7792140641158195</v>
      </c>
      <c r="AU500" s="28">
        <f t="shared" si="411"/>
        <v>0.44879120879121037</v>
      </c>
      <c r="AV500" s="40">
        <f t="shared" si="412"/>
        <v>0.39992166079123143</v>
      </c>
      <c r="AW500" s="71">
        <f t="shared" si="413"/>
        <v>-2.2608365182156575E-3</v>
      </c>
      <c r="AX500" s="28">
        <f t="shared" si="414"/>
        <v>-0.45828437132784705</v>
      </c>
      <c r="AY500" s="71">
        <f t="shared" si="415"/>
        <v>4.7920239627162993E-3</v>
      </c>
      <c r="AZ500" s="71">
        <f t="shared" si="416"/>
        <v>3.2555402382796E-3</v>
      </c>
      <c r="BA500" s="71">
        <f t="shared" si="443"/>
        <v>0.10732860520094431</v>
      </c>
      <c r="BB500" s="71">
        <f t="shared" si="417"/>
        <v>-4.2229191365195391E-3</v>
      </c>
      <c r="BC500" s="71">
        <f t="shared" si="408"/>
        <v>-4.2039795632275705E-3</v>
      </c>
      <c r="BD500" s="39">
        <f t="shared" si="406"/>
        <v>1</v>
      </c>
    </row>
    <row r="501" spans="1:57">
      <c r="A501" s="68">
        <v>43248</v>
      </c>
      <c r="B501" s="41">
        <f t="shared" si="355"/>
        <v>1</v>
      </c>
      <c r="C501" s="39">
        <v>3136.81</v>
      </c>
      <c r="D501" s="39">
        <v>3132.92</v>
      </c>
      <c r="E501" s="39">
        <v>3129.16</v>
      </c>
      <c r="F501" s="39">
        <v>3125.95</v>
      </c>
      <c r="G501" s="39">
        <v>3146.85</v>
      </c>
      <c r="H501" s="39">
        <v>3149.56</v>
      </c>
      <c r="I501" s="39">
        <v>3116.21</v>
      </c>
      <c r="J501" s="39">
        <v>1121</v>
      </c>
      <c r="K501" s="39">
        <v>951</v>
      </c>
      <c r="L501" s="39">
        <v>3147.32</v>
      </c>
      <c r="M501" s="39">
        <v>3143.84</v>
      </c>
      <c r="N501" s="39">
        <v>3135.08</v>
      </c>
      <c r="O501" s="39">
        <v>3147.51</v>
      </c>
      <c r="P501" s="39">
        <v>3127.69</v>
      </c>
      <c r="Q501" s="39">
        <v>1303</v>
      </c>
      <c r="R501" s="39">
        <v>1429</v>
      </c>
      <c r="S501" s="70">
        <f t="shared" si="407"/>
        <v>3158.0238888888889</v>
      </c>
      <c r="T501" s="70" t="str">
        <f t="shared" si="419"/>
        <v>熊</v>
      </c>
      <c r="U501" s="70">
        <f t="shared" si="420"/>
        <v>3149.56</v>
      </c>
      <c r="V501" s="70">
        <f t="shared" si="421"/>
        <v>3116.21</v>
      </c>
      <c r="W501" s="40">
        <f t="shared" si="422"/>
        <v>1.0645240708729284E-2</v>
      </c>
      <c r="X501" s="70">
        <f t="shared" si="423"/>
        <v>1121</v>
      </c>
      <c r="Y501" s="70">
        <f t="shared" si="424"/>
        <v>951</v>
      </c>
      <c r="Z501" s="71">
        <f t="shared" si="425"/>
        <v>1.0631820225005631E-2</v>
      </c>
      <c r="AA501" s="71">
        <f t="shared" si="426"/>
        <v>-1.4303670262312456E-3</v>
      </c>
      <c r="AB501" s="71">
        <f t="shared" si="427"/>
        <v>-4.60806844074015E-3</v>
      </c>
      <c r="AC501" s="71">
        <f t="shared" si="428"/>
        <v>6.0371722679889456E-3</v>
      </c>
      <c r="AD501" s="71">
        <f t="shared" si="429"/>
        <v>4.0564005881868325E-3</v>
      </c>
      <c r="AE501" s="71">
        <f t="shared" si="430"/>
        <v>-6.5888401205423828E-3</v>
      </c>
      <c r="AF501" s="71">
        <f t="shared" si="431"/>
        <v>-5.5166785255331575E-4</v>
      </c>
      <c r="AG501" s="71">
        <f t="shared" si="432"/>
        <v>-1.9820348787846407E-3</v>
      </c>
      <c r="AH501" s="71">
        <f t="shared" si="433"/>
        <v>-1.240882940461097E-3</v>
      </c>
      <c r="AI501" s="71">
        <f t="shared" si="434"/>
        <v>-2.4417620259603299E-3</v>
      </c>
      <c r="AJ501" s="71">
        <f t="shared" si="435"/>
        <v>-3.4681229634303044E-3</v>
      </c>
      <c r="AK501" s="71">
        <f t="shared" si="436"/>
        <v>3.195592550800405E-3</v>
      </c>
      <c r="AL501" s="71">
        <f t="shared" si="437"/>
        <v>1.0645240708729284E-2</v>
      </c>
      <c r="AM501" s="71">
        <f t="shared" si="438"/>
        <v>6.3169511435016909E-3</v>
      </c>
      <c r="AN501" s="71">
        <f t="shared" si="439"/>
        <v>1.4934455245840453E-4</v>
      </c>
      <c r="AO501" s="40">
        <f t="shared" si="440"/>
        <v>0.61769115442278755</v>
      </c>
      <c r="AP501" s="40">
        <f t="shared" si="441"/>
        <v>0.75232383808096592</v>
      </c>
      <c r="AQ501" s="71">
        <f t="shared" si="442"/>
        <v>-1.1063143696679681E-3</v>
      </c>
      <c r="AR501" s="71">
        <f t="shared" si="418"/>
        <v>-3.8966049558121513E-3</v>
      </c>
      <c r="AS501" s="71">
        <f t="shared" si="409"/>
        <v>-5.5166785255331575E-4</v>
      </c>
      <c r="AT501" s="28">
        <f t="shared" si="410"/>
        <v>0.91874062968515613</v>
      </c>
      <c r="AU501" s="28">
        <f t="shared" si="411"/>
        <v>0.37285570131179674</v>
      </c>
      <c r="AV501" s="40">
        <f t="shared" si="412"/>
        <v>0.56581709145427117</v>
      </c>
      <c r="AW501" s="71">
        <f t="shared" si="413"/>
        <v>-5.5166785255331575E-4</v>
      </c>
      <c r="AX501" s="28">
        <f t="shared" si="414"/>
        <v>-0.36701649175413104</v>
      </c>
      <c r="AY501" s="71">
        <f t="shared" si="415"/>
        <v>9.784432671342715E-3</v>
      </c>
      <c r="AZ501" s="71">
        <f t="shared" si="416"/>
        <v>2.3599791880859027E-3</v>
      </c>
      <c r="BA501" s="71">
        <f t="shared" si="443"/>
        <v>0.39992166079123143</v>
      </c>
      <c r="BB501" s="71">
        <f t="shared" si="417"/>
        <v>-3.717653583534701E-3</v>
      </c>
      <c r="BC501" s="71">
        <f t="shared" si="408"/>
        <v>-2.2608365182156575E-3</v>
      </c>
      <c r="BD501" s="39">
        <f t="shared" si="406"/>
        <v>1</v>
      </c>
    </row>
    <row r="502" spans="1:57">
      <c r="A502" s="68">
        <v>43249</v>
      </c>
      <c r="B502" s="41">
        <f t="shared" si="355"/>
        <v>2</v>
      </c>
      <c r="C502" s="39">
        <v>3129.62</v>
      </c>
      <c r="D502" s="39">
        <v>3127.85</v>
      </c>
      <c r="E502" s="39">
        <v>3133.38</v>
      </c>
      <c r="F502" s="39">
        <v>3136.32</v>
      </c>
      <c r="G502" s="39">
        <v>3116.59</v>
      </c>
      <c r="H502" s="39">
        <v>3143.05</v>
      </c>
      <c r="I502" s="39">
        <v>3116.59</v>
      </c>
      <c r="J502" s="39">
        <v>948</v>
      </c>
      <c r="K502" s="39">
        <v>1129</v>
      </c>
      <c r="L502" s="39">
        <v>3116.59</v>
      </c>
      <c r="M502" s="39">
        <v>3118.93</v>
      </c>
      <c r="N502" s="39">
        <v>3120.46</v>
      </c>
      <c r="O502" s="39">
        <v>3131.89</v>
      </c>
      <c r="P502" s="39">
        <v>3112.64</v>
      </c>
      <c r="Q502" s="39">
        <v>1422</v>
      </c>
      <c r="R502" s="39">
        <v>1317</v>
      </c>
      <c r="S502" s="70">
        <f t="shared" si="407"/>
        <v>3161.0183333333339</v>
      </c>
      <c r="T502" s="70" t="str">
        <f t="shared" si="419"/>
        <v>熊</v>
      </c>
      <c r="U502" s="70">
        <f t="shared" si="420"/>
        <v>3143.05</v>
      </c>
      <c r="V502" s="70">
        <f t="shared" si="421"/>
        <v>3112.64</v>
      </c>
      <c r="W502" s="40">
        <f t="shared" si="422"/>
        <v>9.7224253577570113E-3</v>
      </c>
      <c r="X502" s="70">
        <f t="shared" si="423"/>
        <v>948</v>
      </c>
      <c r="Y502" s="70">
        <f t="shared" si="424"/>
        <v>1317</v>
      </c>
      <c r="Z502" s="71">
        <f t="shared" si="425"/>
        <v>9.7168346316806233E-3</v>
      </c>
      <c r="AA502" s="71">
        <f t="shared" si="426"/>
        <v>-1.7431006696161041E-3</v>
      </c>
      <c r="AB502" s="71">
        <f t="shared" si="427"/>
        <v>-7.2132392054721382E-3</v>
      </c>
      <c r="AC502" s="71">
        <f t="shared" si="428"/>
        <v>2.5091861522847998E-3</v>
      </c>
      <c r="AD502" s="71">
        <f t="shared" si="429"/>
        <v>4.2820746257069284E-3</v>
      </c>
      <c r="AE502" s="71">
        <f t="shared" si="430"/>
        <v>-5.4403507320499563E-3</v>
      </c>
      <c r="AF502" s="71">
        <f t="shared" si="431"/>
        <v>-2.9311645797652258E-3</v>
      </c>
      <c r="AG502" s="71">
        <f t="shared" si="432"/>
        <v>-4.6742652493813519E-3</v>
      </c>
      <c r="AH502" s="71">
        <f t="shared" si="433"/>
        <v>-5.6572386194620155E-4</v>
      </c>
      <c r="AI502" s="71">
        <f t="shared" si="434"/>
        <v>1.2007026829726653E-3</v>
      </c>
      <c r="AJ502" s="71">
        <f t="shared" si="435"/>
        <v>2.1385466676896378E-3</v>
      </c>
      <c r="AK502" s="71">
        <f t="shared" si="436"/>
        <v>-4.1721360315423442E-3</v>
      </c>
      <c r="AL502" s="71">
        <f t="shared" si="437"/>
        <v>8.4542106572491806E-3</v>
      </c>
      <c r="AM502" s="71">
        <f t="shared" si="438"/>
        <v>6.165415484625212E-3</v>
      </c>
      <c r="AN502" s="71">
        <f t="shared" si="439"/>
        <v>0</v>
      </c>
      <c r="AO502" s="40">
        <f t="shared" si="440"/>
        <v>0.49244142101283928</v>
      </c>
      <c r="AP502" s="40">
        <f t="shared" si="441"/>
        <v>0.69879062736204667</v>
      </c>
      <c r="AQ502" s="71">
        <f t="shared" si="442"/>
        <v>7.5053888363592499E-4</v>
      </c>
      <c r="AR502" s="71">
        <f t="shared" si="418"/>
        <v>1.2409714517772001E-3</v>
      </c>
      <c r="AS502" s="71">
        <f t="shared" si="409"/>
        <v>-2.9311645797652258E-3</v>
      </c>
      <c r="AT502" s="28">
        <f t="shared" si="410"/>
        <v>0</v>
      </c>
      <c r="AU502" s="28">
        <f t="shared" si="411"/>
        <v>0.40623376623377472</v>
      </c>
      <c r="AV502" s="40">
        <f t="shared" si="412"/>
        <v>0.25715225254850654</v>
      </c>
      <c r="AW502" s="71">
        <f t="shared" si="413"/>
        <v>-2.9311645797652258E-3</v>
      </c>
      <c r="AX502" s="28">
        <f t="shared" si="414"/>
        <v>0.12726076948371759</v>
      </c>
      <c r="AY502" s="71">
        <f t="shared" si="415"/>
        <v>0</v>
      </c>
      <c r="AZ502" s="71">
        <f t="shared" si="416"/>
        <v>2.5091861522847998E-3</v>
      </c>
      <c r="BA502" s="71">
        <f t="shared" si="443"/>
        <v>0.56581709145427117</v>
      </c>
      <c r="BB502" s="71">
        <f t="shared" si="417"/>
        <v>-3.8966049558121513E-3</v>
      </c>
      <c r="BC502" s="71">
        <f t="shared" si="408"/>
        <v>-5.5166785255331575E-4</v>
      </c>
      <c r="BD502" s="39">
        <f t="shared" ref="BD502:BD533" si="444">IF(AR501&lt;0,1,0)</f>
        <v>1</v>
      </c>
    </row>
    <row r="503" spans="1:57">
      <c r="A503" s="68">
        <v>43250</v>
      </c>
      <c r="B503" s="41">
        <f t="shared" si="355"/>
        <v>3</v>
      </c>
      <c r="C503" s="39">
        <v>3081.14</v>
      </c>
      <c r="D503" s="39">
        <v>3065.8</v>
      </c>
      <c r="E503" s="39">
        <v>3070.01</v>
      </c>
      <c r="F503" s="39">
        <v>3070.46</v>
      </c>
      <c r="G503" s="39">
        <v>3065.08</v>
      </c>
      <c r="H503" s="39">
        <v>3085.19</v>
      </c>
      <c r="I503" s="39">
        <v>3051.88</v>
      </c>
      <c r="J503" s="39">
        <v>1007</v>
      </c>
      <c r="K503" s="39">
        <v>1047</v>
      </c>
      <c r="L503" s="39">
        <v>3066.01</v>
      </c>
      <c r="M503" s="39">
        <v>3071.39</v>
      </c>
      <c r="N503" s="39">
        <v>3041.44</v>
      </c>
      <c r="O503" s="39">
        <v>3080.47</v>
      </c>
      <c r="P503" s="39">
        <v>3041.27</v>
      </c>
      <c r="Q503" s="39">
        <v>1404</v>
      </c>
      <c r="R503" s="39">
        <v>1459</v>
      </c>
      <c r="S503" s="70">
        <f t="shared" si="407"/>
        <v>3162.1072222222219</v>
      </c>
      <c r="T503" s="70" t="str">
        <f t="shared" si="419"/>
        <v>熊</v>
      </c>
      <c r="U503" s="70">
        <f t="shared" si="420"/>
        <v>3085.19</v>
      </c>
      <c r="V503" s="70">
        <f t="shared" si="421"/>
        <v>3041.27</v>
      </c>
      <c r="W503" s="40">
        <f t="shared" si="422"/>
        <v>1.433805245420699E-2</v>
      </c>
      <c r="X503" s="70">
        <f t="shared" si="423"/>
        <v>1007</v>
      </c>
      <c r="Y503" s="70">
        <f t="shared" si="424"/>
        <v>1459</v>
      </c>
      <c r="Z503" s="71">
        <f t="shared" si="425"/>
        <v>1.4254464256736167E-2</v>
      </c>
      <c r="AA503" s="71">
        <f t="shared" si="426"/>
        <v>-1.2680768476773113E-2</v>
      </c>
      <c r="AB503" s="71">
        <f t="shared" si="427"/>
        <v>-1.4282156315793564E-2</v>
      </c>
      <c r="AC503" s="71">
        <f t="shared" si="428"/>
        <v>5.5896138413494304E-5</v>
      </c>
      <c r="AD503" s="71">
        <f t="shared" si="429"/>
        <v>1.3135854170498074E-3</v>
      </c>
      <c r="AE503" s="71">
        <f t="shared" si="430"/>
        <v>-1.3024467037157025E-2</v>
      </c>
      <c r="AF503" s="71">
        <f t="shared" si="431"/>
        <v>-1.2968570898743597E-2</v>
      </c>
      <c r="AG503" s="71">
        <f t="shared" si="432"/>
        <v>-2.564933937551676E-2</v>
      </c>
      <c r="AH503" s="71">
        <f t="shared" si="433"/>
        <v>-4.9911116245799072E-3</v>
      </c>
      <c r="AI503" s="71">
        <f t="shared" si="434"/>
        <v>-3.6188394516589884E-3</v>
      </c>
      <c r="AJ503" s="71">
        <f t="shared" si="435"/>
        <v>-3.4722708662557537E-3</v>
      </c>
      <c r="AK503" s="71">
        <f t="shared" si="436"/>
        <v>-5.2259881849791613E-3</v>
      </c>
      <c r="AL503" s="71">
        <f t="shared" si="437"/>
        <v>1.085544962196631E-2</v>
      </c>
      <c r="AM503" s="71">
        <f t="shared" si="438"/>
        <v>1.2806991408988262E-2</v>
      </c>
      <c r="AN503" s="71">
        <f t="shared" si="439"/>
        <v>3.0337183343671345E-4</v>
      </c>
      <c r="AO503" s="40">
        <f t="shared" si="440"/>
        <v>0.87841489042329068</v>
      </c>
      <c r="AP503" s="40">
        <f t="shared" si="441"/>
        <v>2.0588411888321838</v>
      </c>
      <c r="AQ503" s="71">
        <f t="shared" si="442"/>
        <v>1.753185837007173E-3</v>
      </c>
      <c r="AR503" s="71">
        <f t="shared" si="418"/>
        <v>-8.0459545472012228E-3</v>
      </c>
      <c r="AS503" s="71">
        <f t="shared" si="409"/>
        <v>-1.2968570898743597E-2</v>
      </c>
      <c r="AT503" s="28">
        <f t="shared" si="410"/>
        <v>0.39627739417591834</v>
      </c>
      <c r="AU503" s="28">
        <f t="shared" si="411"/>
        <v>4.3367346938794271E-3</v>
      </c>
      <c r="AV503" s="40">
        <f t="shared" si="412"/>
        <v>3.870673952642816E-3</v>
      </c>
      <c r="AW503" s="71">
        <f t="shared" si="413"/>
        <v>-1.2968570898743597E-2</v>
      </c>
      <c r="AX503" s="28">
        <f t="shared" si="414"/>
        <v>-0.55942622950819954</v>
      </c>
      <c r="AY503" s="71">
        <f t="shared" si="415"/>
        <v>4.3158760199373675E-3</v>
      </c>
      <c r="AZ503" s="71">
        <f t="shared" si="416"/>
        <v>5.5896138413494304E-5</v>
      </c>
      <c r="BA503" s="71">
        <f t="shared" si="443"/>
        <v>0.25715225254850654</v>
      </c>
      <c r="BB503" s="71">
        <f t="shared" si="417"/>
        <v>1.2409714517772001E-3</v>
      </c>
      <c r="BC503" s="71">
        <f t="shared" si="408"/>
        <v>-2.9311645797652258E-3</v>
      </c>
      <c r="BD503" s="39">
        <f t="shared" si="444"/>
        <v>0</v>
      </c>
    </row>
    <row r="504" spans="1:57">
      <c r="A504" s="68">
        <v>43251</v>
      </c>
      <c r="B504" s="41">
        <f t="shared" si="355"/>
        <v>4</v>
      </c>
      <c r="C504" s="39">
        <v>3061.83</v>
      </c>
      <c r="D504" s="39">
        <v>3066.24</v>
      </c>
      <c r="E504" s="39">
        <v>3064.51</v>
      </c>
      <c r="F504" s="39">
        <v>3066.17</v>
      </c>
      <c r="G504" s="39">
        <v>3083.49</v>
      </c>
      <c r="H504" s="39">
        <v>3083.58</v>
      </c>
      <c r="I504" s="39">
        <v>3054.33</v>
      </c>
      <c r="J504" s="39">
        <v>1129</v>
      </c>
      <c r="K504" s="39">
        <v>1041</v>
      </c>
      <c r="L504" s="39">
        <v>3083.61</v>
      </c>
      <c r="M504" s="39">
        <v>3080.62</v>
      </c>
      <c r="N504" s="39">
        <v>3095.47</v>
      </c>
      <c r="O504" s="39">
        <v>3098.05</v>
      </c>
      <c r="P504" s="39">
        <v>3079.91</v>
      </c>
      <c r="Q504" s="39">
        <v>1459</v>
      </c>
      <c r="R504" s="39">
        <v>1310</v>
      </c>
      <c r="S504" s="70">
        <f t="shared" si="407"/>
        <v>3159.3522222222218</v>
      </c>
      <c r="T504" s="70" t="str">
        <f t="shared" si="419"/>
        <v>熊</v>
      </c>
      <c r="U504" s="70">
        <f t="shared" si="420"/>
        <v>3098.05</v>
      </c>
      <c r="V504" s="70">
        <f t="shared" si="421"/>
        <v>3054.33</v>
      </c>
      <c r="W504" s="40">
        <f t="shared" si="422"/>
        <v>1.4212625340498783E-2</v>
      </c>
      <c r="X504" s="70">
        <f t="shared" si="423"/>
        <v>1459</v>
      </c>
      <c r="Y504" s="70">
        <f t="shared" si="424"/>
        <v>1041</v>
      </c>
      <c r="Z504" s="71">
        <f t="shared" si="425"/>
        <v>1.4279042272105328E-2</v>
      </c>
      <c r="AA504" s="71">
        <f t="shared" si="426"/>
        <v>6.6816889500820632E-3</v>
      </c>
      <c r="AB504" s="71">
        <f t="shared" si="427"/>
        <v>-8.3312886669697833E-4</v>
      </c>
      <c r="AC504" s="71">
        <f t="shared" si="428"/>
        <v>1.3379496473801898E-2</v>
      </c>
      <c r="AD504" s="71">
        <f t="shared" si="429"/>
        <v>1.1760104883452291E-2</v>
      </c>
      <c r="AE504" s="71">
        <f t="shared" si="430"/>
        <v>-2.4525204570466142E-3</v>
      </c>
      <c r="AF504" s="71">
        <f t="shared" si="431"/>
        <v>1.0926976016755201E-2</v>
      </c>
      <c r="AG504" s="71">
        <f t="shared" si="432"/>
        <v>1.7608664966837242E-2</v>
      </c>
      <c r="AH504" s="71">
        <f t="shared" si="433"/>
        <v>1.4392788467771829E-3</v>
      </c>
      <c r="AI504" s="71">
        <f t="shared" si="434"/>
        <v>8.7491068760630361E-4</v>
      </c>
      <c r="AJ504" s="71">
        <f t="shared" si="435"/>
        <v>1.4164493229838315E-3</v>
      </c>
      <c r="AK504" s="71">
        <f t="shared" si="436"/>
        <v>7.0492959504208988E-3</v>
      </c>
      <c r="AL504" s="71">
        <f t="shared" si="437"/>
        <v>9.5310036876528736E-3</v>
      </c>
      <c r="AM504" s="71">
        <f t="shared" si="438"/>
        <v>5.8725055299135775E-3</v>
      </c>
      <c r="AN504" s="71">
        <f t="shared" si="439"/>
        <v>3.8916184273063888E-5</v>
      </c>
      <c r="AO504" s="40">
        <f t="shared" si="440"/>
        <v>0.25641025641025639</v>
      </c>
      <c r="AP504" s="40">
        <f t="shared" si="441"/>
        <v>-0.44068376068375631</v>
      </c>
      <c r="AQ504" s="71">
        <f t="shared" si="442"/>
        <v>-9.7011313156580121E-4</v>
      </c>
      <c r="AR504" s="71">
        <f t="shared" si="418"/>
        <v>3.8387638820610685E-3</v>
      </c>
      <c r="AS504" s="71">
        <f t="shared" si="409"/>
        <v>1.0926976016755201E-2</v>
      </c>
      <c r="AT504" s="28">
        <f t="shared" si="410"/>
        <v>0.99692307692307192</v>
      </c>
      <c r="AU504" s="28">
        <f t="shared" si="411"/>
        <v>0.85777287761850407</v>
      </c>
      <c r="AV504" s="40">
        <f t="shared" si="412"/>
        <v>0.94098810612990924</v>
      </c>
      <c r="AW504" s="71">
        <f t="shared" si="413"/>
        <v>1.0926976016755201E-2</v>
      </c>
      <c r="AX504" s="28">
        <f t="shared" si="414"/>
        <v>0.27127172918571829</v>
      </c>
      <c r="AY504" s="71">
        <f t="shared" si="415"/>
        <v>9.5018164074674744E-3</v>
      </c>
      <c r="AZ504" s="71">
        <f t="shared" si="416"/>
        <v>5.0393766632165216E-3</v>
      </c>
      <c r="BA504" s="71">
        <f t="shared" si="443"/>
        <v>3.870673952642816E-3</v>
      </c>
      <c r="BB504" s="71">
        <f t="shared" si="417"/>
        <v>-8.0459545472012228E-3</v>
      </c>
      <c r="BC504" s="71">
        <f t="shared" si="408"/>
        <v>-1.2968570898743597E-2</v>
      </c>
      <c r="BD504" s="39">
        <f t="shared" si="444"/>
        <v>1</v>
      </c>
    </row>
    <row r="505" spans="1:57">
      <c r="A505" s="68">
        <v>43252</v>
      </c>
      <c r="B505" s="41">
        <f t="shared" si="355"/>
        <v>5</v>
      </c>
      <c r="C505" s="39">
        <v>3084.75</v>
      </c>
      <c r="D505" s="39">
        <v>3080.86</v>
      </c>
      <c r="E505" s="39">
        <v>3085.81</v>
      </c>
      <c r="F505" s="39">
        <v>3086.9</v>
      </c>
      <c r="G505" s="39">
        <v>3079.16</v>
      </c>
      <c r="H505" s="39">
        <v>3101.91</v>
      </c>
      <c r="I505" s="39">
        <v>3078.59</v>
      </c>
      <c r="J505" s="39">
        <v>1039</v>
      </c>
      <c r="K505" s="39">
        <v>1129</v>
      </c>
      <c r="L505" s="39">
        <v>3079.37</v>
      </c>
      <c r="M505" s="39">
        <v>3075.29</v>
      </c>
      <c r="N505" s="39">
        <v>3075.14</v>
      </c>
      <c r="O505" s="39">
        <v>3081.58</v>
      </c>
      <c r="P505" s="39">
        <v>3059.98</v>
      </c>
      <c r="Q505" s="39">
        <v>1334</v>
      </c>
      <c r="R505" s="39">
        <v>1411</v>
      </c>
      <c r="S505" s="70">
        <f t="shared" si="407"/>
        <v>3157.0650000000005</v>
      </c>
      <c r="T505" s="70" t="str">
        <f t="shared" si="419"/>
        <v>熊</v>
      </c>
      <c r="U505" s="70">
        <f t="shared" si="420"/>
        <v>3101.91</v>
      </c>
      <c r="V505" s="70">
        <f t="shared" si="421"/>
        <v>3059.98</v>
      </c>
      <c r="W505" s="40">
        <f t="shared" si="422"/>
        <v>1.3609670798576785E-2</v>
      </c>
      <c r="X505" s="70">
        <f t="shared" si="423"/>
        <v>1039</v>
      </c>
      <c r="Y505" s="70">
        <f t="shared" si="424"/>
        <v>1411</v>
      </c>
      <c r="Z505" s="71">
        <f t="shared" si="425"/>
        <v>1.359267363643726E-2</v>
      </c>
      <c r="AA505" s="71">
        <f t="shared" si="426"/>
        <v>-3.4691356460375185E-3</v>
      </c>
      <c r="AB505" s="71">
        <f t="shared" si="427"/>
        <v>-8.6676221164172524E-3</v>
      </c>
      <c r="AC505" s="71">
        <f t="shared" si="428"/>
        <v>4.9420486821594462E-3</v>
      </c>
      <c r="AD505" s="71">
        <f t="shared" si="429"/>
        <v>5.547433997288161E-3</v>
      </c>
      <c r="AE505" s="71">
        <f t="shared" si="430"/>
        <v>-8.0622368012885359E-3</v>
      </c>
      <c r="AF505" s="71">
        <f t="shared" si="431"/>
        <v>-3.1201881191290086E-3</v>
      </c>
      <c r="AG505" s="71">
        <f t="shared" si="432"/>
        <v>-6.5893237651665198E-3</v>
      </c>
      <c r="AH505" s="71">
        <f t="shared" si="433"/>
        <v>-1.2618380066690507E-3</v>
      </c>
      <c r="AI505" s="71">
        <f t="shared" si="434"/>
        <v>3.4356687575410217E-4</v>
      </c>
      <c r="AJ505" s="71">
        <f t="shared" si="435"/>
        <v>6.9673428887716737E-4</v>
      </c>
      <c r="AK505" s="71">
        <f t="shared" si="436"/>
        <v>-1.8137842805961673E-3</v>
      </c>
      <c r="AL505" s="71">
        <f t="shared" si="437"/>
        <v>7.5463508349474569E-3</v>
      </c>
      <c r="AM505" s="71">
        <f t="shared" si="438"/>
        <v>7.0340724703958513E-3</v>
      </c>
      <c r="AN505" s="71">
        <f t="shared" si="439"/>
        <v>6.8198092753123026E-5</v>
      </c>
      <c r="AO505" s="40">
        <f t="shared" si="440"/>
        <v>0.26415094339622347</v>
      </c>
      <c r="AP505" s="40">
        <f t="shared" si="441"/>
        <v>0.72384219554030294</v>
      </c>
      <c r="AQ505" s="71">
        <f t="shared" si="442"/>
        <v>-1.3258248539011648E-3</v>
      </c>
      <c r="AR505" s="71">
        <f t="shared" si="418"/>
        <v>-1.3746019312860292E-3</v>
      </c>
      <c r="AS505" s="71">
        <f t="shared" si="409"/>
        <v>-3.1201881191290086E-3</v>
      </c>
      <c r="AT505" s="28">
        <f t="shared" si="410"/>
        <v>2.4442538593469815E-2</v>
      </c>
      <c r="AU505" s="28">
        <f t="shared" si="411"/>
        <v>0.70185185185184806</v>
      </c>
      <c r="AV505" s="40">
        <f t="shared" si="412"/>
        <v>0.36155497257333447</v>
      </c>
      <c r="AW505" s="71">
        <f t="shared" si="413"/>
        <v>-3.1201881191290086E-3</v>
      </c>
      <c r="AX505" s="28">
        <f t="shared" si="414"/>
        <v>-0.1008824230860967</v>
      </c>
      <c r="AY505" s="71">
        <f t="shared" si="415"/>
        <v>1.8513255706316555E-4</v>
      </c>
      <c r="AZ505" s="71">
        <f t="shared" si="416"/>
        <v>4.9420486821594462E-3</v>
      </c>
      <c r="BA505" s="71">
        <f t="shared" si="443"/>
        <v>0.94098810612990924</v>
      </c>
      <c r="BB505" s="71">
        <f t="shared" si="417"/>
        <v>3.8387638820610685E-3</v>
      </c>
      <c r="BC505" s="71">
        <f t="shared" si="408"/>
        <v>1.0926976016755201E-2</v>
      </c>
      <c r="BD505" s="39">
        <f t="shared" si="444"/>
        <v>0</v>
      </c>
    </row>
    <row r="506" spans="1:57">
      <c r="A506" s="68">
        <v>43255</v>
      </c>
      <c r="B506" s="41">
        <f t="shared" si="355"/>
        <v>1</v>
      </c>
      <c r="C506" s="39">
        <v>3083.43</v>
      </c>
      <c r="D506" s="39">
        <v>3083.69</v>
      </c>
      <c r="E506" s="39">
        <v>3080.44</v>
      </c>
      <c r="F506" s="39">
        <v>3085.79</v>
      </c>
      <c r="G506" s="39">
        <v>3081.77</v>
      </c>
      <c r="H506" s="39">
        <v>3098.4</v>
      </c>
      <c r="I506" s="39">
        <v>3077</v>
      </c>
      <c r="J506" s="39">
        <v>951</v>
      </c>
      <c r="K506" s="39">
        <v>1021</v>
      </c>
      <c r="L506" s="39">
        <v>3082.24</v>
      </c>
      <c r="M506" s="39">
        <v>3084.67</v>
      </c>
      <c r="N506" s="39">
        <v>3091.19</v>
      </c>
      <c r="O506" s="39">
        <v>3095.65</v>
      </c>
      <c r="P506" s="39">
        <v>3082.06</v>
      </c>
      <c r="Q506" s="39">
        <v>1401</v>
      </c>
      <c r="R506" s="39">
        <v>1301</v>
      </c>
      <c r="S506" s="70">
        <f t="shared" si="407"/>
        <v>3152.2672222222227</v>
      </c>
      <c r="T506" s="70" t="str">
        <f t="shared" si="419"/>
        <v>熊</v>
      </c>
      <c r="U506" s="70">
        <f t="shared" si="420"/>
        <v>3098.4</v>
      </c>
      <c r="V506" s="70">
        <f t="shared" si="421"/>
        <v>3077</v>
      </c>
      <c r="W506" s="40">
        <f t="shared" si="422"/>
        <v>6.9307528785006777E-3</v>
      </c>
      <c r="X506" s="70">
        <f t="shared" si="423"/>
        <v>951</v>
      </c>
      <c r="Y506" s="70">
        <f t="shared" si="424"/>
        <v>1021</v>
      </c>
      <c r="Z506" s="71">
        <f t="shared" si="425"/>
        <v>6.9403229520372091E-3</v>
      </c>
      <c r="AA506" s="71">
        <f t="shared" si="426"/>
        <v>2.6921850387549946E-3</v>
      </c>
      <c r="AB506" s="71">
        <f t="shared" si="427"/>
        <v>-2.3297191772242154E-3</v>
      </c>
      <c r="AC506" s="71">
        <f t="shared" si="428"/>
        <v>4.6010337012764215E-3</v>
      </c>
      <c r="AD506" s="71">
        <f t="shared" si="429"/>
        <v>4.8432355022732304E-3</v>
      </c>
      <c r="AE506" s="71">
        <f t="shared" si="430"/>
        <v>-2.0875173762272578E-3</v>
      </c>
      <c r="AF506" s="71">
        <f t="shared" si="431"/>
        <v>2.5135163250492171E-3</v>
      </c>
      <c r="AG506" s="71">
        <f t="shared" si="432"/>
        <v>5.2057013638041423E-3</v>
      </c>
      <c r="AH506" s="71">
        <f t="shared" si="433"/>
        <v>8.4318125852721001E-5</v>
      </c>
      <c r="AI506" s="71">
        <f t="shared" si="434"/>
        <v>-9.7016979090177777E-4</v>
      </c>
      <c r="AJ506" s="71">
        <f t="shared" si="435"/>
        <v>7.650886546828055E-4</v>
      </c>
      <c r="AK506" s="71">
        <f t="shared" si="436"/>
        <v>-5.3850646860275882E-4</v>
      </c>
      <c r="AL506" s="71">
        <f t="shared" si="437"/>
        <v>6.9307528785006777E-3</v>
      </c>
      <c r="AM506" s="71">
        <f t="shared" si="438"/>
        <v>4.3996956549141328E-3</v>
      </c>
      <c r="AN506" s="71">
        <f t="shared" si="439"/>
        <v>1.5249813057103978E-4</v>
      </c>
      <c r="AO506" s="40">
        <f t="shared" si="440"/>
        <v>0.30046728971961723</v>
      </c>
      <c r="AP506" s="40">
        <f t="shared" si="441"/>
        <v>-8.691588785047287E-2</v>
      </c>
      <c r="AQ506" s="71">
        <f t="shared" si="442"/>
        <v>7.8807705180256634E-4</v>
      </c>
      <c r="AR506" s="71">
        <f t="shared" si="418"/>
        <v>2.8995246630807874E-3</v>
      </c>
      <c r="AS506" s="71">
        <f t="shared" si="409"/>
        <v>2.5135163250492171E-3</v>
      </c>
      <c r="AT506" s="28">
        <f t="shared" si="410"/>
        <v>0.22289719626168045</v>
      </c>
      <c r="AU506" s="28">
        <f t="shared" si="411"/>
        <v>0.67181751287711633</v>
      </c>
      <c r="AV506" s="40">
        <f t="shared" si="412"/>
        <v>0.66308411214953245</v>
      </c>
      <c r="AW506" s="71">
        <f t="shared" si="413"/>
        <v>2.5135163250492171E-3</v>
      </c>
      <c r="AX506" s="28">
        <f t="shared" si="414"/>
        <v>0.41822429906543152</v>
      </c>
      <c r="AY506" s="71">
        <f t="shared" si="415"/>
        <v>1.5490109076243936E-3</v>
      </c>
      <c r="AZ506" s="71">
        <f t="shared" si="416"/>
        <v>2.9579254547526163E-3</v>
      </c>
      <c r="BA506" s="71">
        <f t="shared" si="443"/>
        <v>0.36155497257333447</v>
      </c>
      <c r="BB506" s="71">
        <f t="shared" si="417"/>
        <v>-1.3746019312860292E-3</v>
      </c>
      <c r="BC506" s="71">
        <f t="shared" ref="BC506:BC537" si="445">AS505</f>
        <v>-3.1201881191290086E-3</v>
      </c>
      <c r="BD506" s="39">
        <f t="shared" si="444"/>
        <v>1</v>
      </c>
    </row>
    <row r="507" spans="1:57">
      <c r="A507" s="68">
        <v>43256</v>
      </c>
      <c r="B507" s="41">
        <f t="shared" si="355"/>
        <v>2</v>
      </c>
      <c r="C507" s="39">
        <v>3088.01</v>
      </c>
      <c r="D507" s="39">
        <v>3084.32</v>
      </c>
      <c r="E507" s="39">
        <v>3085.57</v>
      </c>
      <c r="F507" s="39">
        <v>3091.98</v>
      </c>
      <c r="G507" s="39">
        <v>3098.34</v>
      </c>
      <c r="H507" s="39">
        <v>3098.41</v>
      </c>
      <c r="I507" s="39">
        <v>3080.27</v>
      </c>
      <c r="J507" s="39">
        <v>1129</v>
      </c>
      <c r="K507" s="39">
        <v>1036</v>
      </c>
      <c r="L507" s="39">
        <v>3099.16</v>
      </c>
      <c r="M507" s="39">
        <v>3097.51</v>
      </c>
      <c r="N507" s="39">
        <v>3114.21</v>
      </c>
      <c r="O507" s="39">
        <v>3114.56</v>
      </c>
      <c r="P507" s="39">
        <v>3096.23</v>
      </c>
      <c r="Q507" s="39">
        <v>1459</v>
      </c>
      <c r="R507" s="39">
        <v>1304</v>
      </c>
      <c r="S507" s="70">
        <f t="shared" si="407"/>
        <v>3148.4916666666668</v>
      </c>
      <c r="T507" s="70" t="str">
        <f t="shared" si="419"/>
        <v>熊</v>
      </c>
      <c r="U507" s="70">
        <f t="shared" si="420"/>
        <v>3114.56</v>
      </c>
      <c r="V507" s="70">
        <f t="shared" si="421"/>
        <v>3080.27</v>
      </c>
      <c r="W507" s="40">
        <f t="shared" si="422"/>
        <v>1.1070634774964524E-2</v>
      </c>
      <c r="X507" s="70">
        <f t="shared" si="423"/>
        <v>1459</v>
      </c>
      <c r="Y507" s="70">
        <f t="shared" si="424"/>
        <v>1036</v>
      </c>
      <c r="Z507" s="71">
        <f t="shared" si="425"/>
        <v>1.1104238652076891E-2</v>
      </c>
      <c r="AA507" s="71">
        <f t="shared" si="426"/>
        <v>-1.0292595419258558E-3</v>
      </c>
      <c r="AB507" s="71">
        <f t="shared" si="427"/>
        <v>-1.1238173840682689E-4</v>
      </c>
      <c r="AC507" s="71">
        <f t="shared" si="428"/>
        <v>1.095825303655763E-2</v>
      </c>
      <c r="AD507" s="71">
        <f t="shared" si="429"/>
        <v>8.5610197567364075E-3</v>
      </c>
      <c r="AE507" s="71">
        <f t="shared" si="430"/>
        <v>-2.5096150182280538E-3</v>
      </c>
      <c r="AF507" s="71">
        <f t="shared" si="431"/>
        <v>8.4486380183295198E-3</v>
      </c>
      <c r="AG507" s="71">
        <f t="shared" si="432"/>
        <v>7.4193784764035884E-3</v>
      </c>
      <c r="AH507" s="71">
        <f t="shared" si="433"/>
        <v>-1.1956588321110422E-3</v>
      </c>
      <c r="AI507" s="71">
        <f t="shared" si="434"/>
        <v>-7.9046521695676458E-4</v>
      </c>
      <c r="AJ507" s="71">
        <f t="shared" si="435"/>
        <v>1.2847918996967366E-3</v>
      </c>
      <c r="AK507" s="71">
        <f t="shared" si="436"/>
        <v>3.3396136981869314E-3</v>
      </c>
      <c r="AL507" s="71">
        <f t="shared" si="437"/>
        <v>5.8718212044135869E-3</v>
      </c>
      <c r="AM507" s="71">
        <f t="shared" si="438"/>
        <v>5.9026478821475707E-3</v>
      </c>
      <c r="AN507" s="71">
        <f t="shared" si="439"/>
        <v>2.6462283333118309E-4</v>
      </c>
      <c r="AO507" s="40">
        <f t="shared" si="440"/>
        <v>0.42668136714444821</v>
      </c>
      <c r="AP507" s="40">
        <f t="shared" si="441"/>
        <v>0.60198456449835447</v>
      </c>
      <c r="AQ507" s="71">
        <f t="shared" si="442"/>
        <v>-5.3254410481597255E-4</v>
      </c>
      <c r="AR507" s="71">
        <f t="shared" si="418"/>
        <v>4.8444014868115424E-3</v>
      </c>
      <c r="AS507" s="71">
        <f t="shared" si="409"/>
        <v>8.4486380183295198E-3</v>
      </c>
      <c r="AT507" s="28">
        <f t="shared" si="410"/>
        <v>0.99614112458656512</v>
      </c>
      <c r="AU507" s="28">
        <f t="shared" si="411"/>
        <v>0.98090561920349639</v>
      </c>
      <c r="AV507" s="40">
        <f t="shared" si="412"/>
        <v>0.98979294254885075</v>
      </c>
      <c r="AW507" s="71">
        <f t="shared" si="413"/>
        <v>8.4486380183295198E-3</v>
      </c>
      <c r="AX507" s="28">
        <f t="shared" si="414"/>
        <v>0.43890347039953914</v>
      </c>
      <c r="AY507" s="71">
        <f t="shared" si="415"/>
        <v>5.8492287164149297E-3</v>
      </c>
      <c r="AZ507" s="71">
        <f t="shared" si="416"/>
        <v>5.7902661437405512E-3</v>
      </c>
      <c r="BA507" s="71">
        <f t="shared" si="443"/>
        <v>0.66308411214953245</v>
      </c>
      <c r="BB507" s="71">
        <f t="shared" si="417"/>
        <v>2.8995246630807874E-3</v>
      </c>
      <c r="BC507" s="71">
        <f t="shared" si="445"/>
        <v>2.5135163250492171E-3</v>
      </c>
      <c r="BD507" s="39">
        <f t="shared" si="444"/>
        <v>0</v>
      </c>
    </row>
    <row r="508" spans="1:57">
      <c r="A508" s="68">
        <v>43257</v>
      </c>
      <c r="B508" s="41">
        <f t="shared" si="355"/>
        <v>3</v>
      </c>
      <c r="C508" s="39">
        <v>3109.17</v>
      </c>
      <c r="D508" s="39">
        <v>3105.4</v>
      </c>
      <c r="E508" s="39">
        <v>3107.36</v>
      </c>
      <c r="F508" s="39">
        <v>3105.04</v>
      </c>
      <c r="G508" s="39">
        <v>3109.61</v>
      </c>
      <c r="H508" s="39">
        <v>3116.57</v>
      </c>
      <c r="I508" s="39">
        <v>3103.53</v>
      </c>
      <c r="J508" s="39">
        <v>1037</v>
      </c>
      <c r="K508" s="39">
        <v>943</v>
      </c>
      <c r="L508" s="39">
        <v>3110.21</v>
      </c>
      <c r="M508" s="39">
        <v>3111.96</v>
      </c>
      <c r="N508" s="39">
        <v>3115.18</v>
      </c>
      <c r="O508" s="39">
        <v>3117.52</v>
      </c>
      <c r="P508" s="39">
        <v>3107.27</v>
      </c>
      <c r="Q508" s="39">
        <v>1428</v>
      </c>
      <c r="R508" s="39">
        <v>1342</v>
      </c>
      <c r="S508" s="70">
        <f t="shared" si="407"/>
        <v>3145.1472222222228</v>
      </c>
      <c r="T508" s="70" t="str">
        <f t="shared" si="419"/>
        <v>熊</v>
      </c>
      <c r="U508" s="70">
        <f t="shared" si="420"/>
        <v>3117.52</v>
      </c>
      <c r="V508" s="70">
        <f t="shared" si="421"/>
        <v>3103.53</v>
      </c>
      <c r="W508" s="40">
        <f t="shared" si="422"/>
        <v>4.4976406180202572E-3</v>
      </c>
      <c r="X508" s="70">
        <f t="shared" si="423"/>
        <v>1428</v>
      </c>
      <c r="Y508" s="70">
        <f t="shared" si="424"/>
        <v>943</v>
      </c>
      <c r="Z508" s="71">
        <f t="shared" si="425"/>
        <v>4.4995931390048732E-3</v>
      </c>
      <c r="AA508" s="71">
        <f t="shared" si="426"/>
        <v>-1.6196989744602422E-3</v>
      </c>
      <c r="AB508" s="71">
        <f t="shared" si="427"/>
        <v>-7.5087846677839389E-4</v>
      </c>
      <c r="AC508" s="71">
        <f t="shared" si="428"/>
        <v>3.7467621512419932E-3</v>
      </c>
      <c r="AD508" s="71">
        <f t="shared" si="429"/>
        <v>2.6820044053039865E-3</v>
      </c>
      <c r="AE508" s="71">
        <f t="shared" si="430"/>
        <v>-1.8156362127162435E-3</v>
      </c>
      <c r="AF508" s="71">
        <f t="shared" si="431"/>
        <v>1.9311259385257306E-3</v>
      </c>
      <c r="AG508" s="71">
        <f t="shared" si="432"/>
        <v>3.1142696406525976E-4</v>
      </c>
      <c r="AH508" s="71">
        <f t="shared" si="433"/>
        <v>-1.2132779781922358E-3</v>
      </c>
      <c r="AI508" s="71">
        <f t="shared" si="434"/>
        <v>-5.8231844812028195E-4</v>
      </c>
      <c r="AJ508" s="71">
        <f t="shared" si="435"/>
        <v>-1.3292117929954096E-3</v>
      </c>
      <c r="AK508" s="71">
        <f t="shared" si="436"/>
        <v>1.4150685527848127E-4</v>
      </c>
      <c r="AL508" s="71">
        <f t="shared" si="437"/>
        <v>4.192864778289453E-3</v>
      </c>
      <c r="AM508" s="71">
        <f t="shared" si="438"/>
        <v>3.2932867660004812E-3</v>
      </c>
      <c r="AN508" s="71">
        <f t="shared" si="439"/>
        <v>1.9293162884480097E-4</v>
      </c>
      <c r="AO508" s="40">
        <f t="shared" si="440"/>
        <v>0.43251533742330434</v>
      </c>
      <c r="AP508" s="40">
        <f t="shared" si="441"/>
        <v>0.81901840490796518</v>
      </c>
      <c r="AQ508" s="71">
        <f t="shared" si="442"/>
        <v>5.6250473585375404E-4</v>
      </c>
      <c r="AR508" s="71">
        <f t="shared" si="418"/>
        <v>1.5966874544022912E-3</v>
      </c>
      <c r="AS508" s="71">
        <f t="shared" si="409"/>
        <v>1.9311259385257306E-3</v>
      </c>
      <c r="AT508" s="28">
        <f t="shared" si="410"/>
        <v>0.46625766871165214</v>
      </c>
      <c r="AU508" s="28">
        <f t="shared" si="411"/>
        <v>0.77170731707315654</v>
      </c>
      <c r="AV508" s="40">
        <f t="shared" si="412"/>
        <v>0.83273766976410424</v>
      </c>
      <c r="AW508" s="71">
        <f t="shared" si="413"/>
        <v>1.9311259385257306E-3</v>
      </c>
      <c r="AX508" s="28">
        <f t="shared" si="414"/>
        <v>0.35525375268047732</v>
      </c>
      <c r="AY508" s="71">
        <f t="shared" si="415"/>
        <v>1.9571430679946643E-3</v>
      </c>
      <c r="AZ508" s="71">
        <f t="shared" si="416"/>
        <v>2.5424082992219813E-3</v>
      </c>
      <c r="BA508" s="71">
        <f t="shared" si="443"/>
        <v>0.98979294254885075</v>
      </c>
      <c r="BB508" s="71">
        <f t="shared" si="417"/>
        <v>4.8444014868115424E-3</v>
      </c>
      <c r="BC508" s="71">
        <f t="shared" si="445"/>
        <v>8.4486380183295198E-3</v>
      </c>
      <c r="BD508" s="39">
        <f t="shared" si="444"/>
        <v>0</v>
      </c>
    </row>
    <row r="509" spans="1:57">
      <c r="A509" s="68">
        <v>43258</v>
      </c>
      <c r="B509" s="41">
        <f t="shared" si="355"/>
        <v>4</v>
      </c>
      <c r="C509" s="39">
        <v>3121.18</v>
      </c>
      <c r="D509" s="39">
        <v>3120.74</v>
      </c>
      <c r="E509" s="39">
        <v>3122.15</v>
      </c>
      <c r="F509" s="39">
        <v>3119.58</v>
      </c>
      <c r="G509" s="39">
        <v>3117.02</v>
      </c>
      <c r="H509" s="39">
        <v>3128.44</v>
      </c>
      <c r="I509" s="39">
        <v>3115.06</v>
      </c>
      <c r="J509" s="39">
        <v>1017</v>
      </c>
      <c r="K509" s="39">
        <v>957</v>
      </c>
      <c r="L509" s="39">
        <v>3117.37</v>
      </c>
      <c r="M509" s="39">
        <v>3112.9</v>
      </c>
      <c r="N509" s="39">
        <v>3109.5</v>
      </c>
      <c r="O509" s="39">
        <v>3117.93</v>
      </c>
      <c r="P509" s="39">
        <v>3105.61</v>
      </c>
      <c r="Q509" s="39">
        <v>1302</v>
      </c>
      <c r="R509" s="39">
        <v>1331</v>
      </c>
      <c r="S509" s="70">
        <f t="shared" si="407"/>
        <v>3142.4761111111111</v>
      </c>
      <c r="T509" s="70" t="str">
        <f t="shared" si="419"/>
        <v>熊</v>
      </c>
      <c r="U509" s="70">
        <f t="shared" si="420"/>
        <v>3128.44</v>
      </c>
      <c r="V509" s="70">
        <f t="shared" si="421"/>
        <v>3105.61</v>
      </c>
      <c r="W509" s="40">
        <f t="shared" si="422"/>
        <v>7.324324335192779E-3</v>
      </c>
      <c r="X509" s="70">
        <f t="shared" si="423"/>
        <v>1017</v>
      </c>
      <c r="Y509" s="70">
        <f t="shared" si="424"/>
        <v>1331</v>
      </c>
      <c r="Z509" s="71">
        <f t="shared" si="425"/>
        <v>7.314541295279327E-3</v>
      </c>
      <c r="AA509" s="71">
        <f t="shared" si="426"/>
        <v>1.9241999664140422E-3</v>
      </c>
      <c r="AB509" s="71">
        <f t="shared" si="427"/>
        <v>-6.072536190506482E-3</v>
      </c>
      <c r="AC509" s="71">
        <f t="shared" si="428"/>
        <v>1.2517881446861925E-3</v>
      </c>
      <c r="AD509" s="71">
        <f t="shared" si="429"/>
        <v>2.3233423042493405E-3</v>
      </c>
      <c r="AE509" s="71">
        <f t="shared" si="430"/>
        <v>-5.0009820309435179E-3</v>
      </c>
      <c r="AF509" s="71">
        <f t="shared" si="431"/>
        <v>-3.7491938862572712E-3</v>
      </c>
      <c r="AG509" s="71">
        <f t="shared" si="432"/>
        <v>-1.8249939198432784E-3</v>
      </c>
      <c r="AH509" s="71">
        <f t="shared" si="433"/>
        <v>-1.4098226210165779E-4</v>
      </c>
      <c r="AI509" s="71">
        <f t="shared" si="434"/>
        <v>3.1073161527735496E-4</v>
      </c>
      <c r="AJ509" s="71">
        <f t="shared" si="435"/>
        <v>-5.1275807275267692E-4</v>
      </c>
      <c r="AK509" s="71">
        <f t="shared" si="436"/>
        <v>-1.3337182573986126E-3</v>
      </c>
      <c r="AL509" s="71">
        <f t="shared" si="437"/>
        <v>4.2860640611608412E-3</v>
      </c>
      <c r="AM509" s="71">
        <f t="shared" si="438"/>
        <v>3.9591666778058766E-3</v>
      </c>
      <c r="AN509" s="71">
        <f t="shared" si="439"/>
        <v>1.1228043172393102E-4</v>
      </c>
      <c r="AO509" s="40">
        <f t="shared" si="440"/>
        <v>0.45739910313900156</v>
      </c>
      <c r="AP509" s="40">
        <f t="shared" si="441"/>
        <v>8.9686098654626224E-3</v>
      </c>
      <c r="AQ509" s="71">
        <f t="shared" si="442"/>
        <v>-1.4349300325623984E-3</v>
      </c>
      <c r="AR509" s="71">
        <f t="shared" si="418"/>
        <v>-2.5277560605825758E-3</v>
      </c>
      <c r="AS509" s="71">
        <f t="shared" si="409"/>
        <v>-3.7491938862572712E-3</v>
      </c>
      <c r="AT509" s="28">
        <f t="shared" si="410"/>
        <v>0.14648729446935876</v>
      </c>
      <c r="AU509" s="28">
        <f t="shared" si="411"/>
        <v>0.31574675324675039</v>
      </c>
      <c r="AV509" s="40">
        <f t="shared" si="412"/>
        <v>0.17038983793253987</v>
      </c>
      <c r="AW509" s="71">
        <f t="shared" si="413"/>
        <v>-3.7491938862572712E-3</v>
      </c>
      <c r="AX509" s="28">
        <f t="shared" si="414"/>
        <v>-0.34472185720542775</v>
      </c>
      <c r="AY509" s="71">
        <f t="shared" si="415"/>
        <v>6.2900349951292673E-4</v>
      </c>
      <c r="AZ509" s="71">
        <f t="shared" si="416"/>
        <v>1.2517881446861925E-3</v>
      </c>
      <c r="BA509" s="71">
        <f t="shared" si="443"/>
        <v>0.83273766976410424</v>
      </c>
      <c r="BB509" s="71">
        <f t="shared" si="417"/>
        <v>1.5966874544022912E-3</v>
      </c>
      <c r="BC509" s="71">
        <f t="shared" si="445"/>
        <v>1.9311259385257306E-3</v>
      </c>
      <c r="BD509" s="39">
        <f t="shared" si="444"/>
        <v>0</v>
      </c>
    </row>
    <row r="510" spans="1:57">
      <c r="A510" s="68">
        <v>43259</v>
      </c>
      <c r="B510" s="41">
        <f t="shared" si="355"/>
        <v>5</v>
      </c>
      <c r="C510" s="39">
        <v>3100.6</v>
      </c>
      <c r="D510" s="39">
        <v>3095.44</v>
      </c>
      <c r="E510" s="39">
        <v>3092.22</v>
      </c>
      <c r="F510" s="39">
        <v>3088.81</v>
      </c>
      <c r="G510" s="39">
        <v>3070.48</v>
      </c>
      <c r="H510" s="39">
        <v>3100.6</v>
      </c>
      <c r="I510" s="39">
        <v>3067.33</v>
      </c>
      <c r="J510" s="39">
        <v>930</v>
      </c>
      <c r="K510" s="39">
        <v>1119</v>
      </c>
      <c r="L510" s="39">
        <v>3070.83</v>
      </c>
      <c r="M510" s="39">
        <v>3064.13</v>
      </c>
      <c r="N510" s="39">
        <v>3067.15</v>
      </c>
      <c r="O510" s="39">
        <v>3071</v>
      </c>
      <c r="P510" s="39">
        <v>3053.46</v>
      </c>
      <c r="Q510" s="39">
        <v>1300</v>
      </c>
      <c r="R510" s="39">
        <v>1418</v>
      </c>
      <c r="S510" s="70">
        <f t="shared" si="407"/>
        <v>3138.8911111111111</v>
      </c>
      <c r="T510" s="70" t="str">
        <f t="shared" si="419"/>
        <v>熊</v>
      </c>
      <c r="U510" s="70">
        <f t="shared" si="420"/>
        <v>3100.6</v>
      </c>
      <c r="V510" s="70">
        <f t="shared" si="421"/>
        <v>3053.46</v>
      </c>
      <c r="W510" s="40">
        <f t="shared" si="422"/>
        <v>1.5320267276505388E-2</v>
      </c>
      <c r="X510" s="70">
        <f t="shared" si="423"/>
        <v>930</v>
      </c>
      <c r="Y510" s="70">
        <f t="shared" si="424"/>
        <v>1418</v>
      </c>
      <c r="Z510" s="71">
        <f t="shared" si="425"/>
        <v>1.5203508998258361E-2</v>
      </c>
      <c r="AA510" s="71">
        <f t="shared" si="426"/>
        <v>-2.8663004116821658E-3</v>
      </c>
      <c r="AB510" s="71">
        <f t="shared" si="427"/>
        <v>-1.0846849486533127E-2</v>
      </c>
      <c r="AC510" s="71">
        <f t="shared" si="428"/>
        <v>4.4734177899721462E-3</v>
      </c>
      <c r="AD510" s="71">
        <f t="shared" si="429"/>
        <v>0</v>
      </c>
      <c r="AE510" s="71">
        <f t="shared" si="430"/>
        <v>-1.5320267276505371E-2</v>
      </c>
      <c r="AF510" s="71">
        <f t="shared" si="431"/>
        <v>-1.0846849486533127E-2</v>
      </c>
      <c r="AG510" s="71">
        <f t="shared" si="432"/>
        <v>-1.371314989821535E-2</v>
      </c>
      <c r="AH510" s="71">
        <f t="shared" si="433"/>
        <v>-1.665580336113949E-3</v>
      </c>
      <c r="AI510" s="71">
        <f t="shared" si="434"/>
        <v>-2.7063615977430252E-3</v>
      </c>
      <c r="AJ510" s="71">
        <f t="shared" si="435"/>
        <v>-3.8097376842383965E-3</v>
      </c>
      <c r="AK510" s="71">
        <f t="shared" si="436"/>
        <v>-9.7617399811553863E-3</v>
      </c>
      <c r="AL510" s="71">
        <f t="shared" si="437"/>
        <v>1.0788164805826157E-2</v>
      </c>
      <c r="AM510" s="71">
        <f t="shared" si="438"/>
        <v>5.7278675850659369E-3</v>
      </c>
      <c r="AN510" s="71">
        <f t="shared" si="439"/>
        <v>1.1398219610426852E-4</v>
      </c>
      <c r="AO510" s="40">
        <f t="shared" si="440"/>
        <v>1</v>
      </c>
      <c r="AP510" s="40">
        <f t="shared" si="441"/>
        <v>1.267508265704842</v>
      </c>
      <c r="AQ510" s="71">
        <f t="shared" si="442"/>
        <v>-2.1842041883458861E-3</v>
      </c>
      <c r="AR510" s="71">
        <f t="shared" si="418"/>
        <v>-1.1990917014820638E-3</v>
      </c>
      <c r="AS510" s="71">
        <f t="shared" si="409"/>
        <v>-1.0846849486533127E-2</v>
      </c>
      <c r="AT510" s="28">
        <f t="shared" si="410"/>
        <v>9.4679891794412163E-2</v>
      </c>
      <c r="AU510" s="28">
        <f t="shared" si="411"/>
        <v>0.78050171037628746</v>
      </c>
      <c r="AV510" s="40">
        <f t="shared" si="412"/>
        <v>0.29041154009334091</v>
      </c>
      <c r="AW510" s="71">
        <f t="shared" si="413"/>
        <v>-1.0846849486533127E-2</v>
      </c>
      <c r="AX510" s="28">
        <f t="shared" si="414"/>
        <v>-7.8065337293166018E-2</v>
      </c>
      <c r="AY510" s="71">
        <f t="shared" si="415"/>
        <v>1.0264248246708708E-3</v>
      </c>
      <c r="AZ510" s="71">
        <f t="shared" si="416"/>
        <v>4.4734177899721462E-3</v>
      </c>
      <c r="BA510" s="71">
        <f t="shared" si="443"/>
        <v>0.17038983793253987</v>
      </c>
      <c r="BB510" s="71">
        <f t="shared" si="417"/>
        <v>-2.5277560605825758E-3</v>
      </c>
      <c r="BC510" s="71">
        <f t="shared" si="445"/>
        <v>-3.7491938862572712E-3</v>
      </c>
      <c r="BD510" s="39">
        <f t="shared" si="444"/>
        <v>1</v>
      </c>
      <c r="BE510" t="s">
        <v>789</v>
      </c>
    </row>
    <row r="511" spans="1:57">
      <c r="A511" s="68">
        <v>43262</v>
      </c>
      <c r="B511" s="41">
        <f t="shared" si="355"/>
        <v>1</v>
      </c>
      <c r="C511" s="39">
        <v>3057.34</v>
      </c>
      <c r="D511" s="39">
        <v>3050.18</v>
      </c>
      <c r="E511" s="39">
        <v>3044.88</v>
      </c>
      <c r="F511" s="39">
        <v>3049.64</v>
      </c>
      <c r="G511" s="39">
        <v>3059.06</v>
      </c>
      <c r="H511" s="39">
        <v>3063.61</v>
      </c>
      <c r="I511" s="39">
        <v>3042.06</v>
      </c>
      <c r="J511" s="39">
        <v>1119</v>
      </c>
      <c r="K511" s="39">
        <v>948</v>
      </c>
      <c r="L511" s="39">
        <v>3059.45</v>
      </c>
      <c r="M511" s="39">
        <v>3057.5</v>
      </c>
      <c r="N511" s="39">
        <v>3052.78</v>
      </c>
      <c r="O511" s="39">
        <v>3059.85</v>
      </c>
      <c r="P511" s="39">
        <v>3038.72</v>
      </c>
      <c r="Q511" s="39">
        <v>1304</v>
      </c>
      <c r="R511" s="39">
        <v>1416</v>
      </c>
      <c r="S511" s="70">
        <f t="shared" si="407"/>
        <v>3131.9483333333337</v>
      </c>
      <c r="T511" s="70" t="str">
        <f t="shared" si="419"/>
        <v>熊</v>
      </c>
      <c r="U511" s="70">
        <f t="shared" si="420"/>
        <v>3063.61</v>
      </c>
      <c r="V511" s="70">
        <f t="shared" si="421"/>
        <v>3038.72</v>
      </c>
      <c r="W511" s="40">
        <f t="shared" si="422"/>
        <v>8.157585062670971E-3</v>
      </c>
      <c r="X511" s="70">
        <f t="shared" si="423"/>
        <v>1119</v>
      </c>
      <c r="Y511" s="70">
        <f t="shared" si="424"/>
        <v>1416</v>
      </c>
      <c r="Z511" s="71">
        <f t="shared" si="425"/>
        <v>8.1410638005587621E-3</v>
      </c>
      <c r="AA511" s="71">
        <f t="shared" si="426"/>
        <v>-3.2035347889220454E-3</v>
      </c>
      <c r="AB511" s="71">
        <f t="shared" si="427"/>
        <v>-3.541308293986343E-3</v>
      </c>
      <c r="AC511" s="71">
        <f t="shared" si="428"/>
        <v>4.6162767686846219E-3</v>
      </c>
      <c r="AD511" s="71">
        <f t="shared" si="429"/>
        <v>2.0487023070037153E-3</v>
      </c>
      <c r="AE511" s="71">
        <f t="shared" si="430"/>
        <v>-6.1088827556673711E-3</v>
      </c>
      <c r="AF511" s="71">
        <f t="shared" si="431"/>
        <v>-1.4926059869827737E-3</v>
      </c>
      <c r="AG511" s="71">
        <f t="shared" si="432"/>
        <v>-4.6961407759048722E-3</v>
      </c>
      <c r="AH511" s="71">
        <f t="shared" si="433"/>
        <v>-2.3446516033054522E-3</v>
      </c>
      <c r="AI511" s="71">
        <f t="shared" si="434"/>
        <v>-4.0837653563539781E-3</v>
      </c>
      <c r="AJ511" s="71">
        <f t="shared" si="435"/>
        <v>-2.5217060086520316E-3</v>
      </c>
      <c r="AK511" s="71">
        <f t="shared" si="436"/>
        <v>5.6242235476382913E-4</v>
      </c>
      <c r="AL511" s="71">
        <f t="shared" si="437"/>
        <v>7.0590416732070624E-3</v>
      </c>
      <c r="AM511" s="71">
        <f t="shared" si="438"/>
        <v>6.929521035944004E-3</v>
      </c>
      <c r="AN511" s="71">
        <f t="shared" si="439"/>
        <v>1.2748201785338007E-4</v>
      </c>
      <c r="AO511" s="40">
        <f t="shared" si="440"/>
        <v>0.70904872389791518</v>
      </c>
      <c r="AP511" s="40">
        <f t="shared" si="441"/>
        <v>1.1642691415313193</v>
      </c>
      <c r="AQ511" s="71">
        <f t="shared" si="442"/>
        <v>-6.3757266809635351E-4</v>
      </c>
      <c r="AR511" s="71">
        <f t="shared" si="418"/>
        <v>-2.1825103596000463E-3</v>
      </c>
      <c r="AS511" s="71">
        <f t="shared" si="409"/>
        <v>-1.4926059869827737E-3</v>
      </c>
      <c r="AT511" s="28">
        <f t="shared" si="410"/>
        <v>0.78886310904871726</v>
      </c>
      <c r="AU511" s="28">
        <f t="shared" si="411"/>
        <v>0.66540463795552895</v>
      </c>
      <c r="AV511" s="40">
        <f t="shared" si="412"/>
        <v>0.56488549618321471</v>
      </c>
      <c r="AW511" s="71">
        <f t="shared" si="413"/>
        <v>-1.4926059869827737E-3</v>
      </c>
      <c r="AX511" s="28">
        <f t="shared" si="414"/>
        <v>-0.26797910807551345</v>
      </c>
      <c r="AY511" s="71">
        <f t="shared" si="415"/>
        <v>5.5727617209674609E-3</v>
      </c>
      <c r="AZ511" s="71">
        <f t="shared" si="416"/>
        <v>4.6162767686846219E-3</v>
      </c>
      <c r="BA511" s="71">
        <f t="shared" si="443"/>
        <v>0.29041154009334091</v>
      </c>
      <c r="BB511" s="71">
        <f t="shared" si="417"/>
        <v>-1.1990917014820638E-3</v>
      </c>
      <c r="BC511" s="71">
        <f t="shared" si="445"/>
        <v>-1.0846849486533127E-2</v>
      </c>
      <c r="BD511" s="39">
        <f t="shared" si="444"/>
        <v>1</v>
      </c>
    </row>
    <row r="512" spans="1:57">
      <c r="A512" s="68">
        <v>43263</v>
      </c>
      <c r="B512" s="41">
        <f t="shared" si="355"/>
        <v>2</v>
      </c>
      <c r="C512" s="39">
        <v>3053.03</v>
      </c>
      <c r="D512" s="39">
        <v>3056.1</v>
      </c>
      <c r="E512" s="39">
        <v>3059.76</v>
      </c>
      <c r="F512" s="39">
        <v>3055.02</v>
      </c>
      <c r="G512" s="39">
        <v>3066.81</v>
      </c>
      <c r="H512" s="39">
        <v>3067.13</v>
      </c>
      <c r="I512" s="39">
        <v>3034.27</v>
      </c>
      <c r="J512" s="39">
        <v>1125</v>
      </c>
      <c r="K512" s="39">
        <v>1017</v>
      </c>
      <c r="L512" s="39">
        <v>3068</v>
      </c>
      <c r="M512" s="39">
        <v>3068.32</v>
      </c>
      <c r="N512" s="39">
        <v>3079.8</v>
      </c>
      <c r="O512" s="39">
        <v>3081.37</v>
      </c>
      <c r="P512" s="39">
        <v>3065.45</v>
      </c>
      <c r="Q512" s="39">
        <v>1445</v>
      </c>
      <c r="R512" s="39">
        <v>1331</v>
      </c>
      <c r="S512" s="70">
        <f t="shared" si="407"/>
        <v>3125.46</v>
      </c>
      <c r="T512" s="70" t="str">
        <f t="shared" si="419"/>
        <v>熊</v>
      </c>
      <c r="U512" s="70">
        <f t="shared" si="420"/>
        <v>3081.37</v>
      </c>
      <c r="V512" s="70">
        <f t="shared" si="421"/>
        <v>3034.27</v>
      </c>
      <c r="W512" s="40">
        <f t="shared" si="422"/>
        <v>1.5403434886490154E-2</v>
      </c>
      <c r="X512" s="70">
        <f t="shared" si="423"/>
        <v>1445</v>
      </c>
      <c r="Y512" s="70">
        <f t="shared" si="424"/>
        <v>1017</v>
      </c>
      <c r="Z512" s="71">
        <f t="shared" si="425"/>
        <v>1.5427296816605112E-2</v>
      </c>
      <c r="AA512" s="71">
        <f t="shared" si="426"/>
        <v>8.188921703752062E-5</v>
      </c>
      <c r="AB512" s="71">
        <f t="shared" si="427"/>
        <v>-5.0964347160744347E-4</v>
      </c>
      <c r="AC512" s="71">
        <f t="shared" si="428"/>
        <v>1.4893791414882661E-2</v>
      </c>
      <c r="AD512" s="71">
        <f t="shared" si="429"/>
        <v>9.2397631790587728E-3</v>
      </c>
      <c r="AE512" s="71">
        <f t="shared" si="430"/>
        <v>-6.1636717074312151E-3</v>
      </c>
      <c r="AF512" s="71">
        <f t="shared" si="431"/>
        <v>8.7301197074513334E-3</v>
      </c>
      <c r="AG512" s="71">
        <f t="shared" si="432"/>
        <v>8.8120089244887803E-3</v>
      </c>
      <c r="AH512" s="71">
        <f t="shared" si="433"/>
        <v>1.0050531772690559E-3</v>
      </c>
      <c r="AI512" s="71">
        <f t="shared" si="434"/>
        <v>2.2019414111154358E-3</v>
      </c>
      <c r="AJ512" s="71">
        <f t="shared" si="435"/>
        <v>6.5159914224979614E-4</v>
      </c>
      <c r="AK512" s="71">
        <f t="shared" si="436"/>
        <v>4.5033933203564077E-3</v>
      </c>
      <c r="AL512" s="71">
        <f t="shared" si="437"/>
        <v>1.077140253362901E-2</v>
      </c>
      <c r="AM512" s="71">
        <f t="shared" si="438"/>
        <v>5.1799257491236114E-3</v>
      </c>
      <c r="AN512" s="71">
        <f t="shared" si="439"/>
        <v>3.8795007992924993E-4</v>
      </c>
      <c r="AO512" s="40">
        <f t="shared" si="440"/>
        <v>0.57090687766281634</v>
      </c>
      <c r="AP512" s="40">
        <f t="shared" si="441"/>
        <v>0.56329884357882365</v>
      </c>
      <c r="AQ512" s="71">
        <f t="shared" si="442"/>
        <v>1.042970380586814E-4</v>
      </c>
      <c r="AR512" s="71">
        <f t="shared" si="418"/>
        <v>3.8387763071656669E-3</v>
      </c>
      <c r="AS512" s="71">
        <f t="shared" si="409"/>
        <v>8.7301197074513334E-3</v>
      </c>
      <c r="AT512" s="28">
        <f t="shared" si="410"/>
        <v>0.99026171637248439</v>
      </c>
      <c r="AU512" s="28">
        <f t="shared" si="411"/>
        <v>0.90138190954775743</v>
      </c>
      <c r="AV512" s="40">
        <f t="shared" si="412"/>
        <v>0.96666666666667278</v>
      </c>
      <c r="AW512" s="71">
        <f t="shared" si="413"/>
        <v>8.7301197074513334E-3</v>
      </c>
      <c r="AX512" s="28">
        <f t="shared" si="414"/>
        <v>0.25053078556263703</v>
      </c>
      <c r="AY512" s="71">
        <f t="shared" si="415"/>
        <v>1.0667065027787607E-2</v>
      </c>
      <c r="AZ512" s="71">
        <f t="shared" si="416"/>
        <v>4.6702822775162786E-3</v>
      </c>
      <c r="BA512" s="71">
        <f t="shared" si="443"/>
        <v>0.56488549618321471</v>
      </c>
      <c r="BB512" s="71">
        <f t="shared" si="417"/>
        <v>-2.1825103596000463E-3</v>
      </c>
      <c r="BC512" s="71">
        <f t="shared" si="445"/>
        <v>-1.4926059869827737E-3</v>
      </c>
      <c r="BD512" s="39">
        <f t="shared" si="444"/>
        <v>1</v>
      </c>
    </row>
    <row r="513" spans="1:56">
      <c r="A513" s="68">
        <v>43264</v>
      </c>
      <c r="B513" s="41">
        <f t="shared" si="355"/>
        <v>3</v>
      </c>
      <c r="C513" s="39">
        <v>3071.46</v>
      </c>
      <c r="D513" s="39">
        <v>3065.95</v>
      </c>
      <c r="E513" s="39">
        <v>3066.72</v>
      </c>
      <c r="F513" s="39">
        <v>3065.17</v>
      </c>
      <c r="G513" s="39">
        <v>3056.69</v>
      </c>
      <c r="H513" s="39">
        <v>3071.46</v>
      </c>
      <c r="I513" s="39">
        <v>3056.4</v>
      </c>
      <c r="J513" s="39">
        <v>930</v>
      </c>
      <c r="K513" s="39">
        <v>1127</v>
      </c>
      <c r="L513" s="39">
        <v>3056.96</v>
      </c>
      <c r="M513" s="39">
        <v>3055.53</v>
      </c>
      <c r="N513" s="39">
        <v>3049.8</v>
      </c>
      <c r="O513" s="39">
        <v>3065.39</v>
      </c>
      <c r="P513" s="39">
        <v>3044.26</v>
      </c>
      <c r="Q513" s="39">
        <v>1348</v>
      </c>
      <c r="R513" s="39">
        <v>1455</v>
      </c>
      <c r="S513" s="70">
        <f t="shared" si="407"/>
        <v>3121.322222222223</v>
      </c>
      <c r="T513" s="70" t="str">
        <f t="shared" si="419"/>
        <v>熊</v>
      </c>
      <c r="U513" s="70">
        <f t="shared" si="420"/>
        <v>3071.46</v>
      </c>
      <c r="V513" s="70">
        <f t="shared" si="421"/>
        <v>3044.26</v>
      </c>
      <c r="W513" s="40">
        <f t="shared" si="422"/>
        <v>8.8951683031727163E-3</v>
      </c>
      <c r="X513" s="70">
        <f t="shared" si="423"/>
        <v>930</v>
      </c>
      <c r="Y513" s="70">
        <f t="shared" si="424"/>
        <v>1455</v>
      </c>
      <c r="Z513" s="71">
        <f t="shared" si="425"/>
        <v>8.8557233367844018E-3</v>
      </c>
      <c r="AA513" s="71">
        <f t="shared" si="426"/>
        <v>-2.7116412280843759E-3</v>
      </c>
      <c r="AB513" s="71">
        <f t="shared" si="427"/>
        <v>-7.0770038853162145E-3</v>
      </c>
      <c r="AC513" s="71">
        <f t="shared" si="428"/>
        <v>1.818164417856472E-3</v>
      </c>
      <c r="AD513" s="71">
        <f t="shared" si="429"/>
        <v>0</v>
      </c>
      <c r="AE513" s="71">
        <f t="shared" si="430"/>
        <v>-8.8951683031728308E-3</v>
      </c>
      <c r="AF513" s="71">
        <f t="shared" si="431"/>
        <v>-7.0770038853162145E-3</v>
      </c>
      <c r="AG513" s="71">
        <f t="shared" si="432"/>
        <v>-9.7886451134006139E-3</v>
      </c>
      <c r="AH513" s="71">
        <f t="shared" si="433"/>
        <v>-1.7955461604640657E-3</v>
      </c>
      <c r="AI513" s="71">
        <f t="shared" si="434"/>
        <v>-1.5444320440853284E-3</v>
      </c>
      <c r="AJ513" s="71">
        <f t="shared" si="435"/>
        <v>-2.0499858074479954E-3</v>
      </c>
      <c r="AK513" s="71">
        <f t="shared" si="436"/>
        <v>-4.8203874251766818E-3</v>
      </c>
      <c r="AL513" s="71">
        <f t="shared" si="437"/>
        <v>4.9152657928164135E-3</v>
      </c>
      <c r="AM513" s="71">
        <f t="shared" si="438"/>
        <v>6.916954079428282E-3</v>
      </c>
      <c r="AN513" s="71">
        <f t="shared" si="439"/>
        <v>8.8326940592078896E-5</v>
      </c>
      <c r="AO513" s="40">
        <f t="shared" si="440"/>
        <v>1</v>
      </c>
      <c r="AP513" s="40">
        <f t="shared" si="441"/>
        <v>1.5537848605577806</v>
      </c>
      <c r="AQ513" s="71">
        <f t="shared" si="442"/>
        <v>-4.678944345392987E-4</v>
      </c>
      <c r="AR513" s="71">
        <f t="shared" si="418"/>
        <v>-2.3449434007316817E-3</v>
      </c>
      <c r="AS513" s="71">
        <f t="shared" ref="AS513:AS544" si="446">LN(N513/C513)</f>
        <v>-7.0770038853162145E-3</v>
      </c>
      <c r="AT513" s="28">
        <f t="shared" ref="AT513:AT544" si="447">+(G513-I513)/(H513-I513)</f>
        <v>1.925630810092727E-2</v>
      </c>
      <c r="AU513" s="28">
        <f t="shared" ref="AU513:AU544" si="448">+(N513-P513)/(O513-P513)</f>
        <v>0.26218646474207546</v>
      </c>
      <c r="AV513" s="40">
        <f t="shared" ref="AV513:AV544" si="449">+(N513-V513)/(U513-V513)</f>
        <v>0.20367647058823532</v>
      </c>
      <c r="AW513" s="71">
        <f t="shared" ref="AW513:AW544" si="450">LN(N513/C513)</f>
        <v>-7.0770038853162145E-3</v>
      </c>
      <c r="AX513" s="28">
        <f t="shared" ref="AX513:AX544" si="451">(N513-L513)/(U513-V513)</f>
        <v>-0.26323529411764346</v>
      </c>
      <c r="AY513" s="71">
        <f t="shared" ref="AY513:AY544" si="452">LN(G513/I513)</f>
        <v>9.4878367639706528E-5</v>
      </c>
      <c r="AZ513" s="71">
        <f t="shared" ref="AZ513:AZ544" si="453">LN(N513/P513)</f>
        <v>1.818164417856472E-3</v>
      </c>
      <c r="BA513" s="71">
        <f t="shared" si="443"/>
        <v>0.96666666666667278</v>
      </c>
      <c r="BB513" s="71">
        <f t="shared" ref="BB513:BB544" si="454">AR512</f>
        <v>3.8387763071656669E-3</v>
      </c>
      <c r="BC513" s="71">
        <f t="shared" si="445"/>
        <v>8.7301197074513334E-3</v>
      </c>
      <c r="BD513" s="39">
        <f t="shared" si="444"/>
        <v>0</v>
      </c>
    </row>
    <row r="514" spans="1:56">
      <c r="A514" s="68">
        <v>43265</v>
      </c>
      <c r="B514" s="41">
        <f t="shared" ref="B514:B577" si="455">WEEKDAY(A514,2)</f>
        <v>4</v>
      </c>
      <c r="C514" s="39">
        <v>3038.07</v>
      </c>
      <c r="D514" s="39">
        <v>3039.92</v>
      </c>
      <c r="E514" s="39">
        <v>3044.38</v>
      </c>
      <c r="F514" s="39">
        <v>3044.72</v>
      </c>
      <c r="G514" s="39">
        <v>3041.22</v>
      </c>
      <c r="H514" s="39">
        <v>3066</v>
      </c>
      <c r="I514" s="39">
        <v>3035.79</v>
      </c>
      <c r="J514" s="39">
        <v>1000</v>
      </c>
      <c r="K514" s="39">
        <v>931</v>
      </c>
      <c r="L514" s="39">
        <v>3041.73</v>
      </c>
      <c r="M514" s="39">
        <v>3038.76</v>
      </c>
      <c r="N514" s="39">
        <v>3044.16</v>
      </c>
      <c r="O514" s="39">
        <v>3050.05</v>
      </c>
      <c r="P514" s="39">
        <v>3032.57</v>
      </c>
      <c r="Q514" s="39">
        <v>1435</v>
      </c>
      <c r="R514" s="39">
        <v>1342</v>
      </c>
      <c r="S514" s="70">
        <f t="shared" si="407"/>
        <v>3113.3500000000004</v>
      </c>
      <c r="T514" s="70" t="str">
        <f t="shared" si="419"/>
        <v>熊</v>
      </c>
      <c r="U514" s="70">
        <f t="shared" si="420"/>
        <v>3066</v>
      </c>
      <c r="V514" s="70">
        <f t="shared" si="421"/>
        <v>3032.57</v>
      </c>
      <c r="W514" s="40">
        <f t="shared" si="422"/>
        <v>1.0963335615335417E-2</v>
      </c>
      <c r="X514" s="70">
        <f t="shared" si="423"/>
        <v>1000</v>
      </c>
      <c r="Y514" s="70">
        <f t="shared" si="424"/>
        <v>1342</v>
      </c>
      <c r="Z514" s="71">
        <f t="shared" si="425"/>
        <v>1.1003696425691257E-2</v>
      </c>
      <c r="AA514" s="71">
        <f t="shared" si="426"/>
        <v>-3.8535693159899662E-3</v>
      </c>
      <c r="AB514" s="71">
        <f t="shared" si="427"/>
        <v>-7.1487794136672993E-3</v>
      </c>
      <c r="AC514" s="71">
        <f t="shared" si="428"/>
        <v>3.8145562016683016E-3</v>
      </c>
      <c r="AD514" s="71">
        <f t="shared" si="429"/>
        <v>9.1513350668376431E-3</v>
      </c>
      <c r="AE514" s="71">
        <f t="shared" si="430"/>
        <v>-1.8120005484979192E-3</v>
      </c>
      <c r="AF514" s="71">
        <f t="shared" si="431"/>
        <v>2.0025556531702935E-3</v>
      </c>
      <c r="AG514" s="71">
        <f t="shared" si="432"/>
        <v>-1.8510136628197473E-3</v>
      </c>
      <c r="AH514" s="71">
        <f t="shared" si="433"/>
        <v>6.0875389960531154E-4</v>
      </c>
      <c r="AI514" s="71">
        <f t="shared" si="434"/>
        <v>2.0748225677658921E-3</v>
      </c>
      <c r="AJ514" s="71">
        <f t="shared" si="435"/>
        <v>2.1864975280565502E-3</v>
      </c>
      <c r="AK514" s="71">
        <f t="shared" si="436"/>
        <v>1.0363053191757528E-3</v>
      </c>
      <c r="AL514" s="71">
        <f t="shared" si="437"/>
        <v>9.9020932690653349E-3</v>
      </c>
      <c r="AM514" s="71">
        <f t="shared" si="438"/>
        <v>5.7475390932854665E-3</v>
      </c>
      <c r="AN514" s="71">
        <f t="shared" si="439"/>
        <v>1.6768179951998503E-4</v>
      </c>
      <c r="AO514" s="40">
        <f t="shared" si="440"/>
        <v>7.5471698113214081E-2</v>
      </c>
      <c r="AP514" s="40">
        <f t="shared" si="441"/>
        <v>0.46375372393247938</v>
      </c>
      <c r="AQ514" s="71">
        <f t="shared" si="442"/>
        <v>-9.768950318790365E-4</v>
      </c>
      <c r="AR514" s="71">
        <f t="shared" si="418"/>
        <v>7.9856853447445443E-4</v>
      </c>
      <c r="AS514" s="71">
        <f t="shared" si="446"/>
        <v>2.0025556531702935E-3</v>
      </c>
      <c r="AT514" s="28">
        <f t="shared" si="447"/>
        <v>0.17974180734855444</v>
      </c>
      <c r="AU514" s="28">
        <f t="shared" si="448"/>
        <v>0.66304347826085119</v>
      </c>
      <c r="AV514" s="40">
        <f t="shared" si="449"/>
        <v>0.34669458570145822</v>
      </c>
      <c r="AW514" s="71">
        <f t="shared" si="450"/>
        <v>2.0025556531702935E-3</v>
      </c>
      <c r="AX514" s="28">
        <f t="shared" si="451"/>
        <v>7.2689201316178523E-2</v>
      </c>
      <c r="AY514" s="71">
        <f t="shared" si="452"/>
        <v>1.7870635214034566E-3</v>
      </c>
      <c r="AZ514" s="71">
        <f t="shared" si="453"/>
        <v>3.8145562016683016E-3</v>
      </c>
      <c r="BA514" s="71">
        <f t="shared" si="443"/>
        <v>0.20367647058823532</v>
      </c>
      <c r="BB514" s="71">
        <f t="shared" si="454"/>
        <v>-2.3449434007316817E-3</v>
      </c>
      <c r="BC514" s="71">
        <f t="shared" si="445"/>
        <v>-7.0770038853162145E-3</v>
      </c>
      <c r="BD514" s="39">
        <f t="shared" si="444"/>
        <v>1</v>
      </c>
    </row>
    <row r="515" spans="1:56">
      <c r="A515" s="68">
        <v>43266</v>
      </c>
      <c r="B515" s="41">
        <f t="shared" si="455"/>
        <v>5</v>
      </c>
      <c r="C515" s="39">
        <v>3037.45</v>
      </c>
      <c r="D515" s="39">
        <v>3038.79</v>
      </c>
      <c r="E515" s="39">
        <v>3046.77</v>
      </c>
      <c r="F515" s="39">
        <v>3043.79</v>
      </c>
      <c r="G515" s="39">
        <v>3016.57</v>
      </c>
      <c r="H515" s="39">
        <v>3048.75</v>
      </c>
      <c r="I515" s="39">
        <v>3010.53</v>
      </c>
      <c r="J515" s="39">
        <v>937</v>
      </c>
      <c r="K515" s="39">
        <v>1121</v>
      </c>
      <c r="L515" s="39">
        <v>3015.72</v>
      </c>
      <c r="M515" s="39">
        <v>3013.29</v>
      </c>
      <c r="N515" s="39">
        <v>3021.9</v>
      </c>
      <c r="O515" s="39">
        <v>3026.75</v>
      </c>
      <c r="P515" s="39">
        <v>3008.73</v>
      </c>
      <c r="Q515" s="39">
        <v>1342</v>
      </c>
      <c r="R515" s="39">
        <v>1309</v>
      </c>
      <c r="S515" s="70">
        <f t="shared" si="407"/>
        <v>3103.9233333333341</v>
      </c>
      <c r="T515" s="70" t="str">
        <f t="shared" si="419"/>
        <v>熊</v>
      </c>
      <c r="U515" s="70">
        <f t="shared" si="420"/>
        <v>3048.75</v>
      </c>
      <c r="V515" s="70">
        <f t="shared" si="421"/>
        <v>3008.73</v>
      </c>
      <c r="W515" s="40">
        <f t="shared" si="422"/>
        <v>1.3213607733711752E-2</v>
      </c>
      <c r="X515" s="70">
        <f t="shared" si="423"/>
        <v>937</v>
      </c>
      <c r="Y515" s="70">
        <f t="shared" si="424"/>
        <v>1309</v>
      </c>
      <c r="Z515" s="71">
        <f t="shared" si="425"/>
        <v>1.3175525523053871E-2</v>
      </c>
      <c r="AA515" s="71">
        <f t="shared" si="426"/>
        <v>-2.2066534101202444E-3</v>
      </c>
      <c r="AB515" s="71">
        <f t="shared" si="427"/>
        <v>-8.8458979133848557E-3</v>
      </c>
      <c r="AC515" s="71">
        <f t="shared" si="428"/>
        <v>4.3677098203270615E-3</v>
      </c>
      <c r="AD515" s="71">
        <f t="shared" si="429"/>
        <v>3.713322922158294E-3</v>
      </c>
      <c r="AE515" s="71">
        <f t="shared" si="430"/>
        <v>-9.5002848115536796E-3</v>
      </c>
      <c r="AF515" s="71">
        <f t="shared" si="431"/>
        <v>-5.1325749912266953E-3</v>
      </c>
      <c r="AG515" s="71">
        <f t="shared" si="432"/>
        <v>-7.3392284013470057E-3</v>
      </c>
      <c r="AH515" s="71">
        <f t="shared" si="433"/>
        <v>4.4106224300671744E-4</v>
      </c>
      <c r="AI515" s="71">
        <f t="shared" si="434"/>
        <v>3.0636654459662237E-3</v>
      </c>
      <c r="AJ515" s="71">
        <f t="shared" si="435"/>
        <v>2.0851018203551074E-3</v>
      </c>
      <c r="AK515" s="71">
        <f t="shared" si="436"/>
        <v>-6.8979232944310701E-3</v>
      </c>
      <c r="AL515" s="71">
        <f t="shared" si="437"/>
        <v>1.2615527553206236E-2</v>
      </c>
      <c r="AM515" s="71">
        <f t="shared" si="438"/>
        <v>5.9713737914315135E-3</v>
      </c>
      <c r="AN515" s="71">
        <f t="shared" si="439"/>
        <v>-2.8181669171278048E-4</v>
      </c>
      <c r="AO515" s="40">
        <f t="shared" si="440"/>
        <v>0.70434327577184086</v>
      </c>
      <c r="AP515" s="40">
        <f t="shared" si="441"/>
        <v>0.87990580847723265</v>
      </c>
      <c r="AQ515" s="71">
        <f t="shared" si="442"/>
        <v>-8.0610253808981343E-4</v>
      </c>
      <c r="AR515" s="71">
        <f t="shared" si="418"/>
        <v>2.0471649949170686E-3</v>
      </c>
      <c r="AS515" s="71">
        <f t="shared" si="446"/>
        <v>-5.1325749912266953E-3</v>
      </c>
      <c r="AT515" s="28">
        <f t="shared" si="447"/>
        <v>0.15803244374672934</v>
      </c>
      <c r="AU515" s="28">
        <f t="shared" si="448"/>
        <v>0.73085460599334551</v>
      </c>
      <c r="AV515" s="40">
        <f t="shared" si="449"/>
        <v>0.32908545727136629</v>
      </c>
      <c r="AW515" s="71">
        <f t="shared" si="450"/>
        <v>-5.1325749912266953E-3</v>
      </c>
      <c r="AX515" s="28">
        <f t="shared" si="451"/>
        <v>0.15442278860570449</v>
      </c>
      <c r="AY515" s="71">
        <f t="shared" si="452"/>
        <v>2.0042813366169566E-3</v>
      </c>
      <c r="AZ515" s="71">
        <f t="shared" si="453"/>
        <v>4.3677098203270615E-3</v>
      </c>
      <c r="BA515" s="71">
        <f t="shared" si="443"/>
        <v>0.34669458570145822</v>
      </c>
      <c r="BB515" s="71">
        <f t="shared" si="454"/>
        <v>7.9856853447445443E-4</v>
      </c>
      <c r="BC515" s="71">
        <f t="shared" si="445"/>
        <v>2.0025556531702935E-3</v>
      </c>
      <c r="BD515" s="39">
        <f t="shared" si="444"/>
        <v>0</v>
      </c>
    </row>
    <row r="516" spans="1:56">
      <c r="A516" s="68">
        <v>43270</v>
      </c>
      <c r="B516" s="41">
        <f t="shared" si="455"/>
        <v>2</v>
      </c>
      <c r="C516" s="39">
        <v>2982.65</v>
      </c>
      <c r="D516" s="39">
        <v>2975.33</v>
      </c>
      <c r="E516" s="39">
        <v>2970.28</v>
      </c>
      <c r="F516" s="39">
        <v>2984.15</v>
      </c>
      <c r="G516" s="39">
        <v>2932.08</v>
      </c>
      <c r="H516" s="39">
        <v>2984.86</v>
      </c>
      <c r="I516" s="39">
        <v>2932.08</v>
      </c>
      <c r="J516" s="39">
        <v>940</v>
      </c>
      <c r="K516" s="39">
        <v>1129</v>
      </c>
      <c r="L516" s="39">
        <v>2929.81</v>
      </c>
      <c r="M516" s="39">
        <v>2933.75</v>
      </c>
      <c r="N516" s="39">
        <v>2907.82</v>
      </c>
      <c r="O516" s="39">
        <v>2933.85</v>
      </c>
      <c r="P516" s="39">
        <v>2871.48</v>
      </c>
      <c r="Q516" s="39">
        <v>1310</v>
      </c>
      <c r="R516" s="39">
        <v>1439</v>
      </c>
      <c r="S516" s="70">
        <f t="shared" si="407"/>
        <v>3093.231666666667</v>
      </c>
      <c r="T516" s="70" t="str">
        <f t="shared" si="419"/>
        <v>熊</v>
      </c>
      <c r="U516" s="70">
        <f t="shared" si="420"/>
        <v>2984.86</v>
      </c>
      <c r="V516" s="70">
        <f t="shared" si="421"/>
        <v>2871.48</v>
      </c>
      <c r="W516" s="40">
        <f t="shared" si="422"/>
        <v>3.8725268275053869E-2</v>
      </c>
      <c r="X516" s="70">
        <f t="shared" si="423"/>
        <v>940</v>
      </c>
      <c r="Y516" s="70">
        <f t="shared" si="424"/>
        <v>1439</v>
      </c>
      <c r="Z516" s="71">
        <f t="shared" si="425"/>
        <v>3.8013176202370408E-2</v>
      </c>
      <c r="AA516" s="71">
        <f t="shared" si="426"/>
        <v>-1.3073605531304933E-2</v>
      </c>
      <c r="AB516" s="71">
        <f t="shared" si="427"/>
        <v>-2.6149185028471564E-2</v>
      </c>
      <c r="AC516" s="71">
        <f t="shared" si="428"/>
        <v>1.2576083246582456E-2</v>
      </c>
      <c r="AD516" s="71">
        <f t="shared" si="429"/>
        <v>7.4067746883854039E-4</v>
      </c>
      <c r="AE516" s="71">
        <f t="shared" si="430"/>
        <v>-3.7984590806215322E-2</v>
      </c>
      <c r="AF516" s="71">
        <f t="shared" si="431"/>
        <v>-2.5408507559632969E-2</v>
      </c>
      <c r="AG516" s="71">
        <f t="shared" si="432"/>
        <v>-3.8482113090937901E-2</v>
      </c>
      <c r="AH516" s="71">
        <f t="shared" si="433"/>
        <v>-2.4572098876152124E-3</v>
      </c>
      <c r="AI516" s="71">
        <f t="shared" si="434"/>
        <v>-4.1559426381304262E-3</v>
      </c>
      <c r="AJ516" s="71">
        <f t="shared" si="435"/>
        <v>5.0278207132753374E-4</v>
      </c>
      <c r="AK516" s="71">
        <f t="shared" si="436"/>
        <v>-1.710009832152614E-2</v>
      </c>
      <c r="AL516" s="71">
        <f t="shared" si="437"/>
        <v>1.7840775790364704E-2</v>
      </c>
      <c r="AM516" s="71">
        <f t="shared" si="438"/>
        <v>2.1487977372411503E-2</v>
      </c>
      <c r="AN516" s="71">
        <f t="shared" si="439"/>
        <v>-7.7449427180311769E-4</v>
      </c>
      <c r="AO516" s="40">
        <f t="shared" si="440"/>
        <v>0.95812807881773343</v>
      </c>
      <c r="AP516" s="40">
        <f t="shared" si="441"/>
        <v>1.7017809776430433</v>
      </c>
      <c r="AQ516" s="71">
        <f t="shared" si="442"/>
        <v>1.3438936731224168E-3</v>
      </c>
      <c r="AR516" s="71">
        <f t="shared" si="418"/>
        <v>-7.5339149663037567E-3</v>
      </c>
      <c r="AS516" s="71">
        <f t="shared" si="446"/>
        <v>-2.5408507559632969E-2</v>
      </c>
      <c r="AT516" s="28">
        <f t="shared" si="447"/>
        <v>0</v>
      </c>
      <c r="AU516" s="28">
        <f t="shared" si="448"/>
        <v>0.58265191598525268</v>
      </c>
      <c r="AV516" s="40">
        <f t="shared" si="449"/>
        <v>0.32051508202504947</v>
      </c>
      <c r="AW516" s="71">
        <f t="shared" si="450"/>
        <v>-2.5408507559632969E-2</v>
      </c>
      <c r="AX516" s="28">
        <f t="shared" si="451"/>
        <v>-0.19394955018521573</v>
      </c>
      <c r="AY516" s="71">
        <f t="shared" si="452"/>
        <v>0</v>
      </c>
      <c r="AZ516" s="71">
        <f t="shared" si="453"/>
        <v>1.2576083246582456E-2</v>
      </c>
      <c r="BA516" s="71">
        <f t="shared" si="443"/>
        <v>0.32908545727136629</v>
      </c>
      <c r="BB516" s="71">
        <f t="shared" si="454"/>
        <v>2.0471649949170686E-3</v>
      </c>
      <c r="BC516" s="71">
        <f t="shared" si="445"/>
        <v>-5.1325749912266953E-3</v>
      </c>
      <c r="BD516" s="39">
        <f t="shared" si="444"/>
        <v>0</v>
      </c>
    </row>
    <row r="517" spans="1:56">
      <c r="A517" s="68">
        <v>43271</v>
      </c>
      <c r="B517" s="41">
        <f t="shared" si="455"/>
        <v>3</v>
      </c>
      <c r="C517" s="39">
        <v>2889.98</v>
      </c>
      <c r="D517" s="39">
        <v>2896.25</v>
      </c>
      <c r="E517" s="39">
        <v>2897.98</v>
      </c>
      <c r="F517" s="39">
        <v>2899.35</v>
      </c>
      <c r="G517" s="39">
        <v>2890.66</v>
      </c>
      <c r="H517" s="39">
        <v>2906.24</v>
      </c>
      <c r="I517" s="39">
        <v>2872.49</v>
      </c>
      <c r="J517" s="39">
        <v>1007</v>
      </c>
      <c r="K517" s="39">
        <v>1110</v>
      </c>
      <c r="L517" s="39">
        <v>2890.94</v>
      </c>
      <c r="M517" s="39">
        <v>2895.41</v>
      </c>
      <c r="N517" s="39">
        <v>2915.73</v>
      </c>
      <c r="O517" s="39">
        <v>2925.56</v>
      </c>
      <c r="P517" s="39">
        <v>2890.94</v>
      </c>
      <c r="Q517" s="39">
        <v>1353</v>
      </c>
      <c r="R517" s="39">
        <v>1300</v>
      </c>
      <c r="S517" s="70">
        <f t="shared" si="407"/>
        <v>3078.7238888888887</v>
      </c>
      <c r="T517" s="70" t="str">
        <f t="shared" si="419"/>
        <v>熊</v>
      </c>
      <c r="U517" s="70">
        <f t="shared" si="420"/>
        <v>2925.56</v>
      </c>
      <c r="V517" s="70">
        <f t="shared" si="421"/>
        <v>2872.49</v>
      </c>
      <c r="W517" s="40">
        <f t="shared" si="422"/>
        <v>1.8306665903850348E-2</v>
      </c>
      <c r="X517" s="70">
        <f t="shared" si="423"/>
        <v>1353</v>
      </c>
      <c r="Y517" s="70">
        <f t="shared" si="424"/>
        <v>1110</v>
      </c>
      <c r="Z517" s="71">
        <f t="shared" si="425"/>
        <v>1.8363448881999238E-2</v>
      </c>
      <c r="AA517" s="71">
        <f t="shared" si="426"/>
        <v>-6.1540778585004938E-3</v>
      </c>
      <c r="AB517" s="71">
        <f t="shared" si="427"/>
        <v>-3.3656980836273224E-3</v>
      </c>
      <c r="AC517" s="71">
        <f t="shared" si="428"/>
        <v>1.4940967820223059E-2</v>
      </c>
      <c r="AD517" s="71">
        <f t="shared" si="429"/>
        <v>1.223633366531808E-2</v>
      </c>
      <c r="AE517" s="71">
        <f t="shared" si="430"/>
        <v>-6.070332238532386E-3</v>
      </c>
      <c r="AF517" s="71">
        <f t="shared" si="431"/>
        <v>8.870635581690654E-3</v>
      </c>
      <c r="AG517" s="71">
        <f t="shared" si="432"/>
        <v>2.7165577231901554E-3</v>
      </c>
      <c r="AH517" s="71">
        <f t="shared" si="433"/>
        <v>2.1672150792792604E-3</v>
      </c>
      <c r="AI517" s="71">
        <f t="shared" si="434"/>
        <v>2.7643608782576862E-3</v>
      </c>
      <c r="AJ517" s="71">
        <f t="shared" si="435"/>
        <v>3.2369922535640848E-3</v>
      </c>
      <c r="AK517" s="71">
        <f t="shared" si="436"/>
        <v>2.3526806828874202E-4</v>
      </c>
      <c r="AL517" s="71">
        <f t="shared" si="437"/>
        <v>1.1680900040757116E-2</v>
      </c>
      <c r="AM517" s="71">
        <f t="shared" si="438"/>
        <v>1.1904206595984733E-2</v>
      </c>
      <c r="AN517" s="71">
        <f t="shared" si="439"/>
        <v>9.685900104438611E-5</v>
      </c>
      <c r="AO517" s="40">
        <f t="shared" si="440"/>
        <v>0.51822222222222925</v>
      </c>
      <c r="AP517" s="40">
        <f t="shared" si="441"/>
        <v>1.0468148148148262</v>
      </c>
      <c r="AQ517" s="71">
        <f t="shared" si="442"/>
        <v>1.5450157315699644E-3</v>
      </c>
      <c r="AR517" s="71">
        <f t="shared" si="418"/>
        <v>8.5385085123574501E-3</v>
      </c>
      <c r="AS517" s="71">
        <f t="shared" si="446"/>
        <v>8.870635581690654E-3</v>
      </c>
      <c r="AT517" s="28">
        <f t="shared" si="447"/>
        <v>0.5383703703703725</v>
      </c>
      <c r="AU517" s="28">
        <f t="shared" si="448"/>
        <v>0.71606008087810635</v>
      </c>
      <c r="AV517" s="40">
        <f t="shared" si="449"/>
        <v>0.81477294139815537</v>
      </c>
      <c r="AW517" s="71">
        <f t="shared" si="450"/>
        <v>8.870635581690654E-3</v>
      </c>
      <c r="AX517" s="28">
        <f t="shared" si="451"/>
        <v>0.46711889956660801</v>
      </c>
      <c r="AY517" s="71">
        <f t="shared" si="452"/>
        <v>6.3056003068211403E-3</v>
      </c>
      <c r="AZ517" s="71">
        <f t="shared" si="453"/>
        <v>8.5385085123574501E-3</v>
      </c>
      <c r="BA517" s="71">
        <f t="shared" si="443"/>
        <v>0.32051508202504947</v>
      </c>
      <c r="BB517" s="71">
        <f t="shared" si="454"/>
        <v>-7.5339149663037567E-3</v>
      </c>
      <c r="BC517" s="71">
        <f t="shared" si="445"/>
        <v>-2.5408507559632969E-2</v>
      </c>
      <c r="BD517" s="39">
        <f t="shared" si="444"/>
        <v>1</v>
      </c>
    </row>
    <row r="518" spans="1:56">
      <c r="A518" s="68">
        <v>43272</v>
      </c>
      <c r="B518" s="41">
        <f t="shared" si="455"/>
        <v>4</v>
      </c>
      <c r="C518" s="39">
        <v>2912</v>
      </c>
      <c r="D518" s="39">
        <v>2911.54</v>
      </c>
      <c r="E518" s="39">
        <v>2913.7</v>
      </c>
      <c r="F518" s="39">
        <v>2922.63</v>
      </c>
      <c r="G518" s="39">
        <v>2909.81</v>
      </c>
      <c r="H518" s="39">
        <v>2940.54</v>
      </c>
      <c r="I518" s="39">
        <v>2907.72</v>
      </c>
      <c r="J518" s="39">
        <v>1030</v>
      </c>
      <c r="K518" s="39">
        <v>1129</v>
      </c>
      <c r="L518" s="39">
        <v>2908.17</v>
      </c>
      <c r="M518" s="39">
        <v>2899.57</v>
      </c>
      <c r="N518" s="39">
        <v>2875.81</v>
      </c>
      <c r="O518" s="39">
        <v>2908.19</v>
      </c>
      <c r="P518" s="39">
        <v>2872.68</v>
      </c>
      <c r="Q518" s="39">
        <v>1300</v>
      </c>
      <c r="R518" s="39">
        <v>1454</v>
      </c>
      <c r="S518" s="70">
        <f t="shared" si="407"/>
        <v>3065.4505555555561</v>
      </c>
      <c r="T518" s="70" t="str">
        <f t="shared" si="419"/>
        <v>熊</v>
      </c>
      <c r="U518" s="70">
        <f t="shared" si="420"/>
        <v>2940.54</v>
      </c>
      <c r="V518" s="70">
        <f t="shared" si="421"/>
        <v>2872.68</v>
      </c>
      <c r="W518" s="40">
        <f t="shared" si="422"/>
        <v>2.3347845991174579E-2</v>
      </c>
      <c r="X518" s="70">
        <f t="shared" si="423"/>
        <v>1030</v>
      </c>
      <c r="Y518" s="70">
        <f t="shared" si="424"/>
        <v>1454</v>
      </c>
      <c r="Z518" s="71">
        <f t="shared" si="425"/>
        <v>2.3303571428571472E-2</v>
      </c>
      <c r="AA518" s="71">
        <f t="shared" si="426"/>
        <v>-1.2800869324208469E-3</v>
      </c>
      <c r="AB518" s="71">
        <f t="shared" si="427"/>
        <v>-2.225886425533885E-2</v>
      </c>
      <c r="AC518" s="71">
        <f t="shared" si="428"/>
        <v>1.0889817358358429E-3</v>
      </c>
      <c r="AD518" s="71">
        <f t="shared" si="429"/>
        <v>9.7531076196318532E-3</v>
      </c>
      <c r="AE518" s="71">
        <f t="shared" si="430"/>
        <v>-1.3594738371542747E-2</v>
      </c>
      <c r="AF518" s="71">
        <f t="shared" si="431"/>
        <v>-1.2505756635706919E-2</v>
      </c>
      <c r="AG518" s="71">
        <f t="shared" si="432"/>
        <v>-1.3785843568127723E-2</v>
      </c>
      <c r="AH518" s="71">
        <f t="shared" si="433"/>
        <v>-1.5797951107285484E-4</v>
      </c>
      <c r="AI518" s="71">
        <f t="shared" si="434"/>
        <v>5.8362086899544621E-4</v>
      </c>
      <c r="AJ518" s="71">
        <f t="shared" si="435"/>
        <v>3.6437655039756626E-3</v>
      </c>
      <c r="AK518" s="71">
        <f t="shared" si="436"/>
        <v>-7.5234337888002516E-4</v>
      </c>
      <c r="AL518" s="71">
        <f t="shared" si="437"/>
        <v>1.1223969025893652E-2</v>
      </c>
      <c r="AM518" s="71">
        <f t="shared" si="438"/>
        <v>1.2285502575382625E-2</v>
      </c>
      <c r="AN518" s="71">
        <f t="shared" si="439"/>
        <v>-5.6376957068857516E-4</v>
      </c>
      <c r="AO518" s="40">
        <f t="shared" si="440"/>
        <v>0.13040828762949966</v>
      </c>
      <c r="AP518" s="40">
        <f t="shared" si="441"/>
        <v>0.24405850091408221</v>
      </c>
      <c r="AQ518" s="71">
        <f t="shared" si="442"/>
        <v>-2.9615672484638333E-3</v>
      </c>
      <c r="AR518" s="71">
        <f t="shared" ref="AR518:AR549" si="456">LN(N518/L518)</f>
        <v>-1.1189643686138185E-2</v>
      </c>
      <c r="AS518" s="71">
        <f t="shared" si="446"/>
        <v>-1.2505756635706919E-2</v>
      </c>
      <c r="AT518" s="28">
        <f t="shared" si="447"/>
        <v>6.3680682510668343E-2</v>
      </c>
      <c r="AU518" s="28">
        <f t="shared" si="448"/>
        <v>8.8144184736696427E-2</v>
      </c>
      <c r="AV518" s="40">
        <f t="shared" si="449"/>
        <v>4.6124373710582131E-2</v>
      </c>
      <c r="AW518" s="71">
        <f t="shared" si="450"/>
        <v>-1.2505756635706919E-2</v>
      </c>
      <c r="AX518" s="28">
        <f t="shared" si="451"/>
        <v>-0.47686413203654682</v>
      </c>
      <c r="AY518" s="71">
        <f t="shared" si="452"/>
        <v>7.1851802738158606E-4</v>
      </c>
      <c r="AZ518" s="71">
        <f t="shared" si="453"/>
        <v>1.0889817358358429E-3</v>
      </c>
      <c r="BA518" s="71">
        <f t="shared" si="443"/>
        <v>0.81477294139815537</v>
      </c>
      <c r="BB518" s="71">
        <f t="shared" si="454"/>
        <v>8.5385085123574501E-3</v>
      </c>
      <c r="BC518" s="71">
        <f t="shared" si="445"/>
        <v>8.870635581690654E-3</v>
      </c>
      <c r="BD518" s="39">
        <f t="shared" si="444"/>
        <v>0</v>
      </c>
    </row>
    <row r="519" spans="1:56">
      <c r="A519" s="68">
        <v>43273</v>
      </c>
      <c r="B519" s="41">
        <f t="shared" si="455"/>
        <v>5</v>
      </c>
      <c r="C519" s="39">
        <v>2855.58</v>
      </c>
      <c r="D519" s="39">
        <v>2850.41</v>
      </c>
      <c r="E519" s="39">
        <v>2841.84</v>
      </c>
      <c r="F519" s="39">
        <v>2855.77</v>
      </c>
      <c r="G519" s="39">
        <v>2885.97</v>
      </c>
      <c r="H519" s="39">
        <v>2890.21</v>
      </c>
      <c r="I519" s="39">
        <v>2837.2</v>
      </c>
      <c r="J519" s="39">
        <v>1112</v>
      </c>
      <c r="K519" s="39">
        <v>935</v>
      </c>
      <c r="L519" s="39">
        <v>2886.93</v>
      </c>
      <c r="M519" s="39">
        <v>2886</v>
      </c>
      <c r="N519" s="39">
        <v>2889.76</v>
      </c>
      <c r="O519" s="39">
        <v>2891.71</v>
      </c>
      <c r="P519" s="39">
        <v>2869.28</v>
      </c>
      <c r="Q519" s="39">
        <v>1316</v>
      </c>
      <c r="R519" s="39">
        <v>1413</v>
      </c>
      <c r="S519" s="70">
        <f t="shared" si="407"/>
        <v>3050.7011111111115</v>
      </c>
      <c r="T519" s="70" t="str">
        <f t="shared" si="419"/>
        <v>熊</v>
      </c>
      <c r="U519" s="70">
        <f t="shared" si="420"/>
        <v>2891.71</v>
      </c>
      <c r="V519" s="70">
        <f t="shared" si="421"/>
        <v>2837.2</v>
      </c>
      <c r="W519" s="40">
        <f t="shared" si="422"/>
        <v>1.903037229751383E-2</v>
      </c>
      <c r="X519" s="70">
        <f t="shared" si="423"/>
        <v>1316</v>
      </c>
      <c r="Y519" s="70">
        <f t="shared" si="424"/>
        <v>935</v>
      </c>
      <c r="Z519" s="71">
        <f t="shared" si="425"/>
        <v>1.908894165108322E-2</v>
      </c>
      <c r="AA519" s="71">
        <f t="shared" si="426"/>
        <v>-7.059398859133174E-3</v>
      </c>
      <c r="AB519" s="71">
        <f t="shared" si="427"/>
        <v>-6.7456895009203939E-4</v>
      </c>
      <c r="AC519" s="71">
        <f t="shared" si="428"/>
        <v>1.8355803347421745E-2</v>
      </c>
      <c r="AD519" s="71">
        <f t="shared" si="429"/>
        <v>1.2573047803708982E-2</v>
      </c>
      <c r="AE519" s="71">
        <f t="shared" si="430"/>
        <v>-6.4573244938049062E-3</v>
      </c>
      <c r="AF519" s="71">
        <f t="shared" si="431"/>
        <v>1.1898478853616936E-2</v>
      </c>
      <c r="AG519" s="71">
        <f t="shared" si="432"/>
        <v>4.8390799944837935E-3</v>
      </c>
      <c r="AH519" s="71">
        <f t="shared" si="433"/>
        <v>-1.8121312567245731E-3</v>
      </c>
      <c r="AI519" s="71">
        <f t="shared" si="434"/>
        <v>-4.8232451309254583E-3</v>
      </c>
      <c r="AJ519" s="71">
        <f t="shared" si="435"/>
        <v>6.6534181960437817E-5</v>
      </c>
      <c r="AK519" s="71">
        <f t="shared" si="436"/>
        <v>1.0586090447656155E-2</v>
      </c>
      <c r="AL519" s="71">
        <f t="shared" si="437"/>
        <v>1.8511513498481055E-2</v>
      </c>
      <c r="AM519" s="71">
        <f t="shared" si="438"/>
        <v>7.7868954253314917E-3</v>
      </c>
      <c r="AN519" s="71">
        <f t="shared" si="439"/>
        <v>3.3258847679652954E-4</v>
      </c>
      <c r="AO519" s="40">
        <f t="shared" si="440"/>
        <v>0.34672703263535243</v>
      </c>
      <c r="AP519" s="40">
        <f t="shared" si="441"/>
        <v>0.72835314091680758</v>
      </c>
      <c r="AQ519" s="71">
        <f t="shared" si="442"/>
        <v>-3.2219341237292847E-4</v>
      </c>
      <c r="AR519" s="71">
        <f t="shared" si="456"/>
        <v>9.7979992916428713E-4</v>
      </c>
      <c r="AS519" s="71">
        <f t="shared" si="446"/>
        <v>1.1898478853616936E-2</v>
      </c>
      <c r="AT519" s="28">
        <f t="shared" si="447"/>
        <v>0.9200150914921672</v>
      </c>
      <c r="AU519" s="28">
        <f t="shared" si="448"/>
        <v>0.91306286223808153</v>
      </c>
      <c r="AV519" s="40">
        <f t="shared" si="449"/>
        <v>0.96422674738580427</v>
      </c>
      <c r="AW519" s="71">
        <f t="shared" si="450"/>
        <v>1.1898478853616936E-2</v>
      </c>
      <c r="AX519" s="28">
        <f t="shared" si="451"/>
        <v>5.1917079434972861E-2</v>
      </c>
      <c r="AY519" s="71">
        <f t="shared" si="452"/>
        <v>1.7043414941461017E-2</v>
      </c>
      <c r="AZ519" s="71">
        <f t="shared" si="453"/>
        <v>7.1123264752393136E-3</v>
      </c>
      <c r="BA519" s="71">
        <f t="shared" si="443"/>
        <v>4.6124373710582131E-2</v>
      </c>
      <c r="BB519" s="71">
        <f t="shared" si="454"/>
        <v>-1.1189643686138185E-2</v>
      </c>
      <c r="BC519" s="71">
        <f t="shared" si="445"/>
        <v>-1.2505756635706919E-2</v>
      </c>
      <c r="BD519" s="39">
        <f t="shared" si="444"/>
        <v>1</v>
      </c>
    </row>
    <row r="520" spans="1:56">
      <c r="A520" s="68">
        <v>43276</v>
      </c>
      <c r="B520" s="41">
        <f t="shared" si="455"/>
        <v>1</v>
      </c>
      <c r="C520" s="39">
        <v>2903.45</v>
      </c>
      <c r="D520" s="39">
        <v>2902.66</v>
      </c>
      <c r="E520" s="39">
        <v>2896.02</v>
      </c>
      <c r="F520" s="39">
        <v>2903.41</v>
      </c>
      <c r="G520" s="39">
        <v>2894.74</v>
      </c>
      <c r="H520" s="39">
        <v>2908.3</v>
      </c>
      <c r="I520" s="39">
        <v>2884.03</v>
      </c>
      <c r="J520" s="39">
        <v>930</v>
      </c>
      <c r="K520" s="39">
        <v>1010</v>
      </c>
      <c r="L520" s="39">
        <v>2894.6</v>
      </c>
      <c r="M520" s="39">
        <v>2890.49</v>
      </c>
      <c r="N520" s="39">
        <v>2859.34</v>
      </c>
      <c r="O520" s="39">
        <v>2895.92</v>
      </c>
      <c r="P520" s="39">
        <v>2858.06</v>
      </c>
      <c r="Q520" s="39">
        <v>1300</v>
      </c>
      <c r="R520" s="39">
        <v>1456</v>
      </c>
      <c r="S520" s="70">
        <f t="shared" si="407"/>
        <v>3037.0722222222225</v>
      </c>
      <c r="T520" s="70" t="str">
        <f t="shared" si="419"/>
        <v>熊</v>
      </c>
      <c r="U520" s="70">
        <f t="shared" si="420"/>
        <v>2908.3</v>
      </c>
      <c r="V520" s="70">
        <f t="shared" si="421"/>
        <v>2858.06</v>
      </c>
      <c r="W520" s="40">
        <f t="shared" si="422"/>
        <v>1.7425645047447872E-2</v>
      </c>
      <c r="X520" s="70">
        <f t="shared" si="423"/>
        <v>930</v>
      </c>
      <c r="Y520" s="70">
        <f t="shared" si="424"/>
        <v>1456</v>
      </c>
      <c r="Z520" s="71">
        <f t="shared" si="425"/>
        <v>1.7303552670099448E-2</v>
      </c>
      <c r="AA520" s="71">
        <f t="shared" si="426"/>
        <v>4.7262313926422035E-3</v>
      </c>
      <c r="AB520" s="71">
        <f t="shared" si="427"/>
        <v>-1.6977889066972351E-2</v>
      </c>
      <c r="AC520" s="71">
        <f t="shared" si="428"/>
        <v>4.4775598047545661E-4</v>
      </c>
      <c r="AD520" s="71">
        <f t="shared" si="429"/>
        <v>1.6690329507896603E-3</v>
      </c>
      <c r="AE520" s="71">
        <f t="shared" si="430"/>
        <v>-1.5756612096658268E-2</v>
      </c>
      <c r="AF520" s="71">
        <f t="shared" si="431"/>
        <v>-1.5308856116182762E-2</v>
      </c>
      <c r="AG520" s="71">
        <f t="shared" si="432"/>
        <v>-1.0582624723540537E-2</v>
      </c>
      <c r="AH520" s="71">
        <f t="shared" si="433"/>
        <v>-2.7212712293606708E-4</v>
      </c>
      <c r="AI520" s="71">
        <f t="shared" si="434"/>
        <v>-2.5623045088875563E-3</v>
      </c>
      <c r="AJ520" s="71">
        <f t="shared" si="435"/>
        <v>-1.3776808809136107E-5</v>
      </c>
      <c r="AK520" s="71">
        <f t="shared" si="436"/>
        <v>-3.0043881113324621E-3</v>
      </c>
      <c r="AL520" s="71">
        <f t="shared" si="437"/>
        <v>8.3800964489080913E-3</v>
      </c>
      <c r="AM520" s="71">
        <f t="shared" si="438"/>
        <v>1.3159776843319024E-2</v>
      </c>
      <c r="AN520" s="71">
        <f t="shared" si="439"/>
        <v>-4.8364753159091429E-5</v>
      </c>
      <c r="AO520" s="40">
        <f t="shared" si="440"/>
        <v>0.80016481252573679</v>
      </c>
      <c r="AP520" s="40">
        <f t="shared" si="441"/>
        <v>0.23609394313967955</v>
      </c>
      <c r="AQ520" s="71">
        <f t="shared" si="442"/>
        <v>-1.4208942960221489E-3</v>
      </c>
      <c r="AR520" s="71">
        <f t="shared" si="456"/>
        <v>-1.2256103251691162E-2</v>
      </c>
      <c r="AS520" s="71">
        <f t="shared" si="446"/>
        <v>-1.5308856116182762E-2</v>
      </c>
      <c r="AT520" s="28">
        <f t="shared" si="447"/>
        <v>0.44128553770084838</v>
      </c>
      <c r="AU520" s="28">
        <f t="shared" si="448"/>
        <v>3.3808769149503322E-2</v>
      </c>
      <c r="AV520" s="40">
        <f t="shared" si="449"/>
        <v>2.547770700637329E-2</v>
      </c>
      <c r="AW520" s="71">
        <f t="shared" si="450"/>
        <v>-1.5308856116182762E-2</v>
      </c>
      <c r="AX520" s="28">
        <f t="shared" si="451"/>
        <v>-0.70183121019107475</v>
      </c>
      <c r="AY520" s="71">
        <f t="shared" si="452"/>
        <v>3.7066753867860676E-3</v>
      </c>
      <c r="AZ520" s="71">
        <f t="shared" si="453"/>
        <v>4.4775598047545661E-4</v>
      </c>
      <c r="BA520" s="71">
        <f t="shared" si="443"/>
        <v>0.96422674738580427</v>
      </c>
      <c r="BB520" s="71">
        <f t="shared" si="454"/>
        <v>9.7979992916428713E-4</v>
      </c>
      <c r="BC520" s="71">
        <f t="shared" si="445"/>
        <v>1.1898478853616936E-2</v>
      </c>
      <c r="BD520" s="39">
        <f t="shared" si="444"/>
        <v>0</v>
      </c>
    </row>
    <row r="521" spans="1:56">
      <c r="A521" s="68">
        <v>43277</v>
      </c>
      <c r="B521" s="41">
        <f t="shared" si="455"/>
        <v>2</v>
      </c>
      <c r="C521" s="39">
        <v>2829.99</v>
      </c>
      <c r="D521" s="39">
        <v>2825</v>
      </c>
      <c r="E521" s="39">
        <v>2832.21</v>
      </c>
      <c r="F521" s="39">
        <v>2827.1</v>
      </c>
      <c r="G521" s="39">
        <v>2835.88</v>
      </c>
      <c r="H521" s="39">
        <v>2847.2</v>
      </c>
      <c r="I521" s="39">
        <v>2803.83</v>
      </c>
      <c r="J521" s="39">
        <v>1104</v>
      </c>
      <c r="K521" s="39">
        <v>1011</v>
      </c>
      <c r="L521" s="39">
        <v>2837.05</v>
      </c>
      <c r="M521" s="39">
        <v>2844.12</v>
      </c>
      <c r="N521" s="39">
        <v>2844.51</v>
      </c>
      <c r="O521" s="39">
        <v>2850.16</v>
      </c>
      <c r="P521" s="39">
        <v>2828.16</v>
      </c>
      <c r="Q521" s="39">
        <v>1317</v>
      </c>
      <c r="R521" s="39">
        <v>1447</v>
      </c>
      <c r="S521" s="70">
        <f t="shared" si="407"/>
        <v>3022.5655555555559</v>
      </c>
      <c r="T521" s="70" t="str">
        <f t="shared" si="419"/>
        <v>熊</v>
      </c>
      <c r="U521" s="70">
        <f t="shared" si="420"/>
        <v>2850.16</v>
      </c>
      <c r="V521" s="70">
        <f t="shared" si="421"/>
        <v>2803.83</v>
      </c>
      <c r="W521" s="40">
        <f t="shared" si="422"/>
        <v>1.6388793395964205E-2</v>
      </c>
      <c r="X521" s="70">
        <f t="shared" si="423"/>
        <v>1317</v>
      </c>
      <c r="Y521" s="70">
        <f t="shared" si="424"/>
        <v>1011</v>
      </c>
      <c r="Z521" s="71">
        <f t="shared" si="425"/>
        <v>1.637108258333066E-2</v>
      </c>
      <c r="AA521" s="71">
        <f t="shared" si="426"/>
        <v>-1.0317650889677376E-2</v>
      </c>
      <c r="AB521" s="71">
        <f t="shared" si="427"/>
        <v>-1.9843122969034478E-3</v>
      </c>
      <c r="AC521" s="71">
        <f t="shared" si="428"/>
        <v>1.4404481099060774E-2</v>
      </c>
      <c r="AD521" s="71">
        <f t="shared" si="429"/>
        <v>7.1019549756272888E-3</v>
      </c>
      <c r="AE521" s="71">
        <f t="shared" si="430"/>
        <v>-9.2868384203369583E-3</v>
      </c>
      <c r="AF521" s="71">
        <f t="shared" si="431"/>
        <v>5.117642678723726E-3</v>
      </c>
      <c r="AG521" s="71">
        <f t="shared" si="432"/>
        <v>-5.200008210953554E-3</v>
      </c>
      <c r="AH521" s="71">
        <f t="shared" si="433"/>
        <v>-1.7648134815942121E-3</v>
      </c>
      <c r="AI521" s="71">
        <f t="shared" si="434"/>
        <v>7.841475446838383E-4</v>
      </c>
      <c r="AJ521" s="71">
        <f t="shared" si="435"/>
        <v>-1.0217268070375207E-3</v>
      </c>
      <c r="AK521" s="71">
        <f t="shared" si="436"/>
        <v>2.0791165775910698E-3</v>
      </c>
      <c r="AL521" s="71">
        <f t="shared" si="437"/>
        <v>1.5349715554184337E-2</v>
      </c>
      <c r="AM521" s="71">
        <f t="shared" si="438"/>
        <v>7.7488095354423967E-3</v>
      </c>
      <c r="AN521" s="71">
        <f t="shared" si="439"/>
        <v>4.1248526478878506E-4</v>
      </c>
      <c r="AO521" s="40">
        <f t="shared" si="440"/>
        <v>0.60318192298823892</v>
      </c>
      <c r="AP521" s="40">
        <f t="shared" si="441"/>
        <v>1.2799169933133585</v>
      </c>
      <c r="AQ521" s="71">
        <f t="shared" si="442"/>
        <v>2.4889252212972296E-3</v>
      </c>
      <c r="AR521" s="71">
        <f t="shared" si="456"/>
        <v>2.6260408363440245E-3</v>
      </c>
      <c r="AS521" s="71">
        <f t="shared" si="446"/>
        <v>5.117642678723726E-3</v>
      </c>
      <c r="AT521" s="28">
        <f t="shared" si="447"/>
        <v>0.73899008531243404</v>
      </c>
      <c r="AU521" s="28">
        <f t="shared" si="448"/>
        <v>0.74318181818183471</v>
      </c>
      <c r="AV521" s="40">
        <f t="shared" si="449"/>
        <v>0.87804878048781254</v>
      </c>
      <c r="AW521" s="71">
        <f t="shared" si="450"/>
        <v>5.117642678723726E-3</v>
      </c>
      <c r="AX521" s="28">
        <f t="shared" si="451"/>
        <v>0.16101877832937725</v>
      </c>
      <c r="AY521" s="71">
        <f t="shared" si="452"/>
        <v>1.1365954997928016E-2</v>
      </c>
      <c r="AZ521" s="71">
        <f t="shared" si="453"/>
        <v>5.7644972385389511E-3</v>
      </c>
      <c r="BA521" s="71">
        <f t="shared" si="443"/>
        <v>2.547770700637329E-2</v>
      </c>
      <c r="BB521" s="71">
        <f t="shared" si="454"/>
        <v>-1.2256103251691162E-2</v>
      </c>
      <c r="BC521" s="71">
        <f t="shared" si="445"/>
        <v>-1.5308856116182762E-2</v>
      </c>
      <c r="BD521" s="39">
        <f t="shared" si="444"/>
        <v>1</v>
      </c>
    </row>
    <row r="522" spans="1:56">
      <c r="A522" s="68">
        <v>43278</v>
      </c>
      <c r="B522" s="41">
        <f t="shared" si="455"/>
        <v>3</v>
      </c>
      <c r="C522" s="39">
        <v>2842.4</v>
      </c>
      <c r="D522" s="39">
        <v>2841.65</v>
      </c>
      <c r="E522" s="39">
        <v>2851.24</v>
      </c>
      <c r="F522" s="39">
        <v>2848.31</v>
      </c>
      <c r="G522" s="39">
        <v>2831.58</v>
      </c>
      <c r="H522" s="39">
        <v>2854.26</v>
      </c>
      <c r="I522" s="39">
        <v>2827.88</v>
      </c>
      <c r="J522" s="39">
        <v>938</v>
      </c>
      <c r="K522" s="39">
        <v>1118</v>
      </c>
      <c r="L522" s="39">
        <v>2830.99</v>
      </c>
      <c r="M522" s="39">
        <v>2821.56</v>
      </c>
      <c r="N522" s="39">
        <v>2813.18</v>
      </c>
      <c r="O522" s="39">
        <v>2831.33</v>
      </c>
      <c r="P522" s="39">
        <v>2799.18</v>
      </c>
      <c r="Q522" s="39">
        <v>1300</v>
      </c>
      <c r="R522" s="39">
        <v>1430</v>
      </c>
      <c r="S522" s="70">
        <f t="shared" si="407"/>
        <v>3011.6250000000005</v>
      </c>
      <c r="T522" s="70" t="str">
        <f t="shared" si="419"/>
        <v>熊</v>
      </c>
      <c r="U522" s="70">
        <f t="shared" si="420"/>
        <v>2854.26</v>
      </c>
      <c r="V522" s="70">
        <f t="shared" si="421"/>
        <v>2799.18</v>
      </c>
      <c r="W522" s="40">
        <f t="shared" si="422"/>
        <v>1.9486097968229955E-2</v>
      </c>
      <c r="X522" s="70">
        <f t="shared" si="423"/>
        <v>938</v>
      </c>
      <c r="Y522" s="70">
        <f t="shared" si="424"/>
        <v>1430</v>
      </c>
      <c r="Z522" s="71">
        <f t="shared" si="425"/>
        <v>1.9377990430622143E-2</v>
      </c>
      <c r="AA522" s="71">
        <f t="shared" si="426"/>
        <v>-7.42055034042078E-4</v>
      </c>
      <c r="AB522" s="71">
        <f t="shared" si="427"/>
        <v>-1.4497099030724233E-2</v>
      </c>
      <c r="AC522" s="71">
        <f t="shared" si="428"/>
        <v>4.9889989375057212E-3</v>
      </c>
      <c r="AD522" s="71">
        <f t="shared" si="429"/>
        <v>4.1638493908236589E-3</v>
      </c>
      <c r="AE522" s="71">
        <f t="shared" si="430"/>
        <v>-1.5322248577406517E-2</v>
      </c>
      <c r="AF522" s="71">
        <f t="shared" si="431"/>
        <v>-1.0333249639900698E-2</v>
      </c>
      <c r="AG522" s="71">
        <f t="shared" si="432"/>
        <v>-1.107530467394276E-2</v>
      </c>
      <c r="AH522" s="71">
        <f t="shared" si="433"/>
        <v>-2.6389634304854661E-4</v>
      </c>
      <c r="AI522" s="71">
        <f t="shared" si="434"/>
        <v>3.1052216519606561E-3</v>
      </c>
      <c r="AJ522" s="71">
        <f t="shared" si="435"/>
        <v>2.0770702161077175E-3</v>
      </c>
      <c r="AK522" s="71">
        <f t="shared" si="436"/>
        <v>-3.8139059762393036E-3</v>
      </c>
      <c r="AL522" s="71">
        <f t="shared" si="437"/>
        <v>9.285300796184795E-3</v>
      </c>
      <c r="AM522" s="71">
        <f t="shared" si="438"/>
        <v>1.1420048773378188E-2</v>
      </c>
      <c r="AN522" s="71">
        <f t="shared" si="439"/>
        <v>-2.0838594565192372E-4</v>
      </c>
      <c r="AO522" s="40">
        <f t="shared" si="440"/>
        <v>0.55041698256254445</v>
      </c>
      <c r="AP522" s="40">
        <f t="shared" si="441"/>
        <v>0.63040181956027441</v>
      </c>
      <c r="AQ522" s="71">
        <f t="shared" si="442"/>
        <v>-3.3365503174112112E-3</v>
      </c>
      <c r="AR522" s="71">
        <f t="shared" si="456"/>
        <v>-6.3109577180094391E-3</v>
      </c>
      <c r="AS522" s="71">
        <f t="shared" si="446"/>
        <v>-1.0333249639900698E-2</v>
      </c>
      <c r="AT522" s="28">
        <f t="shared" si="447"/>
        <v>0.14025777103865819</v>
      </c>
      <c r="AU522" s="28">
        <f t="shared" si="448"/>
        <v>0.43545878693623519</v>
      </c>
      <c r="AV522" s="40">
        <f t="shared" si="449"/>
        <v>0.25417574437182106</v>
      </c>
      <c r="AW522" s="71">
        <f t="shared" si="450"/>
        <v>-1.0333249639900698E-2</v>
      </c>
      <c r="AX522" s="28">
        <f t="shared" si="451"/>
        <v>-0.32334785766157992</v>
      </c>
      <c r="AY522" s="71">
        <f t="shared" si="452"/>
        <v>1.3075454291221636E-3</v>
      </c>
      <c r="AZ522" s="71">
        <f t="shared" si="453"/>
        <v>4.9889989375057212E-3</v>
      </c>
      <c r="BA522" s="71">
        <f t="shared" si="443"/>
        <v>0.87804878048781254</v>
      </c>
      <c r="BB522" s="71">
        <f t="shared" si="454"/>
        <v>2.6260408363440245E-3</v>
      </c>
      <c r="BC522" s="71">
        <f t="shared" si="445"/>
        <v>5.117642678723726E-3</v>
      </c>
      <c r="BD522" s="39">
        <f t="shared" si="444"/>
        <v>0</v>
      </c>
    </row>
    <row r="523" spans="1:56">
      <c r="A523" s="68">
        <v>43279</v>
      </c>
      <c r="B523" s="41">
        <f t="shared" si="455"/>
        <v>4</v>
      </c>
      <c r="C523" s="39">
        <v>2799.9</v>
      </c>
      <c r="D523" s="39">
        <v>2799.13</v>
      </c>
      <c r="E523" s="39">
        <v>2796.84</v>
      </c>
      <c r="F523" s="39">
        <v>2799.35</v>
      </c>
      <c r="G523" s="39">
        <v>2819.89</v>
      </c>
      <c r="H523" s="39">
        <v>2825.86</v>
      </c>
      <c r="I523" s="39">
        <v>2790.6</v>
      </c>
      <c r="J523" s="39">
        <v>1103</v>
      </c>
      <c r="K523" s="39">
        <v>937</v>
      </c>
      <c r="L523" s="39">
        <v>2820.25</v>
      </c>
      <c r="M523" s="39">
        <v>2818.39</v>
      </c>
      <c r="N523" s="39">
        <v>2786.9</v>
      </c>
      <c r="O523" s="39">
        <v>2821.42</v>
      </c>
      <c r="P523" s="39">
        <v>2782.68</v>
      </c>
      <c r="Q523" s="39">
        <v>1300</v>
      </c>
      <c r="R523" s="39">
        <v>1440</v>
      </c>
      <c r="S523" s="70">
        <f t="shared" si="407"/>
        <v>2995.9422222222224</v>
      </c>
      <c r="T523" s="70" t="str">
        <f t="shared" si="419"/>
        <v>熊</v>
      </c>
      <c r="U523" s="70">
        <f t="shared" si="420"/>
        <v>2825.86</v>
      </c>
      <c r="V523" s="70">
        <f t="shared" si="421"/>
        <v>2782.68</v>
      </c>
      <c r="W523" s="40">
        <f t="shared" si="422"/>
        <v>1.5398250947137085E-2</v>
      </c>
      <c r="X523" s="70">
        <f t="shared" si="423"/>
        <v>1103</v>
      </c>
      <c r="Y523" s="70">
        <f t="shared" si="424"/>
        <v>1440</v>
      </c>
      <c r="Z523" s="71">
        <f t="shared" si="425"/>
        <v>1.5421979356405689E-2</v>
      </c>
      <c r="AA523" s="71">
        <f t="shared" si="426"/>
        <v>-4.731813827105965E-3</v>
      </c>
      <c r="AB523" s="71">
        <f t="shared" si="427"/>
        <v>-1.3882876068760626E-2</v>
      </c>
      <c r="AC523" s="71">
        <f t="shared" si="428"/>
        <v>1.5153748783765181E-3</v>
      </c>
      <c r="AD523" s="71">
        <f t="shared" si="429"/>
        <v>9.2290407916706188E-3</v>
      </c>
      <c r="AE523" s="71">
        <f t="shared" si="430"/>
        <v>-6.1692101554663443E-3</v>
      </c>
      <c r="AF523" s="71">
        <f t="shared" si="431"/>
        <v>-4.6538352770898678E-3</v>
      </c>
      <c r="AG523" s="71">
        <f t="shared" si="432"/>
        <v>-9.385649104195825E-3</v>
      </c>
      <c r="AH523" s="71">
        <f t="shared" si="433"/>
        <v>-2.7504764391480629E-4</v>
      </c>
      <c r="AI523" s="71">
        <f t="shared" si="434"/>
        <v>-1.0934938213713295E-3</v>
      </c>
      <c r="AJ523" s="71">
        <f t="shared" si="435"/>
        <v>-1.964548829822495E-4</v>
      </c>
      <c r="AK523" s="71">
        <f t="shared" si="436"/>
        <v>7.1141748393535285E-3</v>
      </c>
      <c r="AL523" s="71">
        <f t="shared" si="437"/>
        <v>1.2556116573375246E-2</v>
      </c>
      <c r="AM523" s="71">
        <f t="shared" si="438"/>
        <v>1.3825812210312018E-2</v>
      </c>
      <c r="AN523" s="71">
        <f t="shared" si="439"/>
        <v>1.2765640586543186E-4</v>
      </c>
      <c r="AO523" s="40">
        <f t="shared" si="440"/>
        <v>0.2637549631310302</v>
      </c>
      <c r="AP523" s="40">
        <f t="shared" si="441"/>
        <v>0.64038570618263724</v>
      </c>
      <c r="AQ523" s="71">
        <f t="shared" si="442"/>
        <v>-6.5973357670064093E-4</v>
      </c>
      <c r="AR523" s="71">
        <f t="shared" si="456"/>
        <v>-1.1895666522308827E-2</v>
      </c>
      <c r="AS523" s="71">
        <f t="shared" si="446"/>
        <v>-4.6538352770898678E-3</v>
      </c>
      <c r="AT523" s="28">
        <f t="shared" si="447"/>
        <v>0.83068633011910897</v>
      </c>
      <c r="AU523" s="28">
        <f t="shared" si="448"/>
        <v>0.10893133711926249</v>
      </c>
      <c r="AV523" s="40">
        <f t="shared" si="449"/>
        <v>9.7730430754984401E-2</v>
      </c>
      <c r="AW523" s="71">
        <f t="shared" si="450"/>
        <v>-4.6538352770898678E-3</v>
      </c>
      <c r="AX523" s="28">
        <f t="shared" si="451"/>
        <v>-0.77234830940249388</v>
      </c>
      <c r="AY523" s="71">
        <f t="shared" si="452"/>
        <v>1.0441250621057994E-2</v>
      </c>
      <c r="AZ523" s="71">
        <f t="shared" si="453"/>
        <v>1.5153748783765181E-3</v>
      </c>
      <c r="BA523" s="71">
        <f t="shared" si="443"/>
        <v>0.25417574437182106</v>
      </c>
      <c r="BB523" s="71">
        <f t="shared" si="454"/>
        <v>-6.3109577180094391E-3</v>
      </c>
      <c r="BC523" s="71">
        <f t="shared" si="445"/>
        <v>-1.0333249639900698E-2</v>
      </c>
      <c r="BD523" s="39">
        <f t="shared" si="444"/>
        <v>1</v>
      </c>
    </row>
    <row r="524" spans="1:56">
      <c r="A524" s="68">
        <v>43280</v>
      </c>
      <c r="B524" s="41">
        <f t="shared" si="455"/>
        <v>5</v>
      </c>
      <c r="C524" s="39">
        <v>2789.81</v>
      </c>
      <c r="D524" s="39">
        <v>2797.06</v>
      </c>
      <c r="E524" s="39">
        <v>2798.81</v>
      </c>
      <c r="F524" s="39">
        <v>2796.06</v>
      </c>
      <c r="G524" s="39">
        <v>2820.33</v>
      </c>
      <c r="H524" s="39">
        <v>2820.77</v>
      </c>
      <c r="I524" s="39">
        <v>2782.39</v>
      </c>
      <c r="J524" s="39">
        <v>1129</v>
      </c>
      <c r="K524" s="39">
        <v>959</v>
      </c>
      <c r="L524" s="39">
        <v>2821.7</v>
      </c>
      <c r="M524" s="39">
        <v>2824.14</v>
      </c>
      <c r="N524" s="39">
        <v>2847.42</v>
      </c>
      <c r="O524" s="39">
        <v>2848.31</v>
      </c>
      <c r="P524" s="39">
        <v>2821.7</v>
      </c>
      <c r="Q524" s="39">
        <v>1459</v>
      </c>
      <c r="R524" s="39">
        <v>1300</v>
      </c>
      <c r="S524" s="70">
        <f t="shared" si="407"/>
        <v>2979.9288888888896</v>
      </c>
      <c r="T524" s="70" t="str">
        <f t="shared" si="419"/>
        <v>熊</v>
      </c>
      <c r="U524" s="70">
        <f t="shared" si="420"/>
        <v>2848.31</v>
      </c>
      <c r="V524" s="70">
        <f t="shared" si="421"/>
        <v>2782.39</v>
      </c>
      <c r="W524" s="40">
        <f t="shared" si="422"/>
        <v>2.3415565348916641E-2</v>
      </c>
      <c r="X524" s="70">
        <f t="shared" si="423"/>
        <v>1459</v>
      </c>
      <c r="Y524" s="70">
        <f t="shared" si="424"/>
        <v>959</v>
      </c>
      <c r="Z524" s="71">
        <f t="shared" si="425"/>
        <v>2.3628849276474052E-2</v>
      </c>
      <c r="AA524" s="71">
        <f t="shared" si="426"/>
        <v>1.0436261753327507E-3</v>
      </c>
      <c r="AB524" s="71">
        <f t="shared" si="427"/>
        <v>-3.1251481627228865E-4</v>
      </c>
      <c r="AC524" s="71">
        <f t="shared" si="428"/>
        <v>2.3103050532644331E-2</v>
      </c>
      <c r="AD524" s="71">
        <f t="shared" si="429"/>
        <v>2.0752342784871501E-2</v>
      </c>
      <c r="AE524" s="71">
        <f t="shared" si="430"/>
        <v>-2.6632225640450501E-3</v>
      </c>
      <c r="AF524" s="71">
        <f t="shared" si="431"/>
        <v>2.0439827968599063E-2</v>
      </c>
      <c r="AG524" s="71">
        <f t="shared" si="432"/>
        <v>2.1483454143931852E-2</v>
      </c>
      <c r="AH524" s="71">
        <f t="shared" si="433"/>
        <v>2.5953723890624609E-3</v>
      </c>
      <c r="AI524" s="71">
        <f t="shared" si="434"/>
        <v>3.2208336871450108E-3</v>
      </c>
      <c r="AJ524" s="71">
        <f t="shared" si="435"/>
        <v>2.237790212869024E-3</v>
      </c>
      <c r="AK524" s="71">
        <f t="shared" si="436"/>
        <v>1.08804062242459E-2</v>
      </c>
      <c r="AL524" s="71">
        <f t="shared" si="437"/>
        <v>1.3699626732270794E-2</v>
      </c>
      <c r="AM524" s="71">
        <f t="shared" si="438"/>
        <v>9.3862957444917454E-3</v>
      </c>
      <c r="AN524" s="71">
        <f t="shared" si="439"/>
        <v>4.8564081613385252E-4</v>
      </c>
      <c r="AO524" s="40">
        <f t="shared" si="440"/>
        <v>0.193329859301721</v>
      </c>
      <c r="AP524" s="40">
        <f t="shared" si="441"/>
        <v>0.11750911933299128</v>
      </c>
      <c r="AQ524" s="71">
        <f t="shared" si="442"/>
        <v>8.6435327671773433E-4</v>
      </c>
      <c r="AR524" s="71">
        <f t="shared" si="456"/>
        <v>9.073780928219451E-3</v>
      </c>
      <c r="AS524" s="71">
        <f t="shared" si="446"/>
        <v>2.0439827968599063E-2</v>
      </c>
      <c r="AT524" s="28">
        <f t="shared" si="447"/>
        <v>0.98853569567482924</v>
      </c>
      <c r="AU524" s="28">
        <f t="shared" si="448"/>
        <v>0.96655392709508203</v>
      </c>
      <c r="AV524" s="40">
        <f t="shared" si="449"/>
        <v>0.98649878640776889</v>
      </c>
      <c r="AW524" s="71">
        <f t="shared" si="450"/>
        <v>2.0439827968599063E-2</v>
      </c>
      <c r="AX524" s="28">
        <f t="shared" si="451"/>
        <v>0.39016990291262477</v>
      </c>
      <c r="AY524" s="71">
        <f t="shared" si="452"/>
        <v>1.3543628788291016E-2</v>
      </c>
      <c r="AZ524" s="71">
        <f t="shared" si="453"/>
        <v>9.073780928219451E-3</v>
      </c>
      <c r="BA524" s="71">
        <f t="shared" si="443"/>
        <v>9.7730430754984401E-2</v>
      </c>
      <c r="BB524" s="71">
        <f t="shared" si="454"/>
        <v>-1.1895666522308827E-2</v>
      </c>
      <c r="BC524" s="71">
        <f t="shared" si="445"/>
        <v>-4.6538352770898678E-3</v>
      </c>
      <c r="BD524" s="39">
        <f t="shared" si="444"/>
        <v>1</v>
      </c>
    </row>
    <row r="525" spans="1:56">
      <c r="A525" s="68">
        <v>43283</v>
      </c>
      <c r="B525" s="41">
        <f t="shared" si="455"/>
        <v>1</v>
      </c>
      <c r="C525" s="39">
        <v>2841.58</v>
      </c>
      <c r="D525" s="39">
        <v>2842.34</v>
      </c>
      <c r="E525" s="39">
        <v>2835.86</v>
      </c>
      <c r="F525" s="39">
        <v>2845.17</v>
      </c>
      <c r="G525" s="39">
        <v>2815.14</v>
      </c>
      <c r="H525" s="39">
        <v>2845.29</v>
      </c>
      <c r="I525" s="39">
        <v>2815.14</v>
      </c>
      <c r="J525" s="39">
        <v>941</v>
      </c>
      <c r="K525" s="39">
        <v>1129</v>
      </c>
      <c r="L525" s="39">
        <v>2815.23</v>
      </c>
      <c r="M525" s="39">
        <v>2809.55</v>
      </c>
      <c r="N525" s="39">
        <v>2775.56</v>
      </c>
      <c r="O525" s="39">
        <v>2815.23</v>
      </c>
      <c r="P525" s="39">
        <v>2757.04</v>
      </c>
      <c r="Q525" s="39">
        <v>1300</v>
      </c>
      <c r="R525" s="39">
        <v>1445</v>
      </c>
      <c r="S525" s="70">
        <f t="shared" si="407"/>
        <v>2966.3861111111114</v>
      </c>
      <c r="T525" s="70" t="str">
        <f t="shared" si="419"/>
        <v>熊</v>
      </c>
      <c r="U525" s="70">
        <f t="shared" si="420"/>
        <v>2845.29</v>
      </c>
      <c r="V525" s="70">
        <f t="shared" si="421"/>
        <v>2757.04</v>
      </c>
      <c r="W525" s="40">
        <f t="shared" si="422"/>
        <v>3.150735513945592E-2</v>
      </c>
      <c r="X525" s="70">
        <f t="shared" si="423"/>
        <v>941</v>
      </c>
      <c r="Y525" s="70">
        <f t="shared" si="424"/>
        <v>1445</v>
      </c>
      <c r="Z525" s="71">
        <f t="shared" si="425"/>
        <v>3.1056665657838246E-2</v>
      </c>
      <c r="AA525" s="71">
        <f t="shared" si="426"/>
        <v>-2.0530856218590973E-3</v>
      </c>
      <c r="AB525" s="71">
        <f t="shared" si="427"/>
        <v>-2.4812466958670665E-2</v>
      </c>
      <c r="AC525" s="71">
        <f t="shared" si="428"/>
        <v>6.6948881807851373E-3</v>
      </c>
      <c r="AD525" s="71">
        <f t="shared" si="429"/>
        <v>1.304760096968892E-3</v>
      </c>
      <c r="AE525" s="71">
        <f t="shared" si="430"/>
        <v>-3.0202595042486933E-2</v>
      </c>
      <c r="AF525" s="71">
        <f t="shared" si="431"/>
        <v>-2.3507706861701765E-2</v>
      </c>
      <c r="AG525" s="71">
        <f t="shared" si="432"/>
        <v>-2.5560792483560739E-2</v>
      </c>
      <c r="AH525" s="71">
        <f t="shared" si="433"/>
        <v>2.6742107718939615E-4</v>
      </c>
      <c r="AI525" s="71">
        <f t="shared" si="434"/>
        <v>-2.014993354526309E-3</v>
      </c>
      <c r="AJ525" s="71">
        <f t="shared" si="435"/>
        <v>1.262584244746969E-3</v>
      </c>
      <c r="AK525" s="71">
        <f t="shared" si="436"/>
        <v>-9.348241577516226E-3</v>
      </c>
      <c r="AL525" s="71">
        <f t="shared" si="437"/>
        <v>1.0653001674485223E-2</v>
      </c>
      <c r="AM525" s="71">
        <f t="shared" si="438"/>
        <v>2.0886322944776711E-2</v>
      </c>
      <c r="AN525" s="71">
        <f t="shared" si="439"/>
        <v>3.1969479806057961E-5</v>
      </c>
      <c r="AO525" s="40">
        <f t="shared" si="440"/>
        <v>0.87694859038142536</v>
      </c>
      <c r="AP525" s="40">
        <f t="shared" si="441"/>
        <v>1.0706467661691577</v>
      </c>
      <c r="AQ525" s="71">
        <f t="shared" si="442"/>
        <v>-2.0196352322016334E-3</v>
      </c>
      <c r="AR525" s="71">
        <f t="shared" si="456"/>
        <v>-1.4191434763991536E-2</v>
      </c>
      <c r="AS525" s="71">
        <f t="shared" si="446"/>
        <v>-2.3507706861701765E-2</v>
      </c>
      <c r="AT525" s="28">
        <f t="shared" si="447"/>
        <v>0</v>
      </c>
      <c r="AU525" s="28">
        <f t="shared" si="448"/>
        <v>0.31826774359855586</v>
      </c>
      <c r="AV525" s="40">
        <f t="shared" si="449"/>
        <v>0.20985835694050972</v>
      </c>
      <c r="AW525" s="71">
        <f t="shared" si="450"/>
        <v>-2.3507706861701765E-2</v>
      </c>
      <c r="AX525" s="28">
        <f t="shared" si="451"/>
        <v>-0.44951841359773453</v>
      </c>
      <c r="AY525" s="71">
        <f t="shared" si="452"/>
        <v>0</v>
      </c>
      <c r="AZ525" s="71">
        <f t="shared" si="453"/>
        <v>6.6948881807851373E-3</v>
      </c>
      <c r="BA525" s="71">
        <f t="shared" si="443"/>
        <v>0.98649878640776889</v>
      </c>
      <c r="BB525" s="71">
        <f t="shared" si="454"/>
        <v>9.073780928219451E-3</v>
      </c>
      <c r="BC525" s="71">
        <f t="shared" si="445"/>
        <v>2.0439827968599063E-2</v>
      </c>
      <c r="BD525" s="39">
        <f t="shared" si="444"/>
        <v>0</v>
      </c>
    </row>
    <row r="526" spans="1:56">
      <c r="A526" s="68">
        <v>43284</v>
      </c>
      <c r="B526" s="41">
        <f t="shared" si="455"/>
        <v>2</v>
      </c>
      <c r="C526" s="39">
        <v>2774.57</v>
      </c>
      <c r="D526" s="39">
        <v>2776.71</v>
      </c>
      <c r="E526" s="39">
        <v>2769.7</v>
      </c>
      <c r="F526" s="39">
        <v>2784.26</v>
      </c>
      <c r="G526" s="39">
        <v>2740.27</v>
      </c>
      <c r="H526" s="39">
        <v>2784.91</v>
      </c>
      <c r="I526" s="39">
        <v>2722.45</v>
      </c>
      <c r="J526" s="39">
        <v>940</v>
      </c>
      <c r="K526" s="39">
        <v>1120</v>
      </c>
      <c r="L526" s="39">
        <v>2740.16</v>
      </c>
      <c r="M526" s="39">
        <v>2752.07</v>
      </c>
      <c r="N526" s="39">
        <v>2786.89</v>
      </c>
      <c r="O526" s="39">
        <v>2786.89</v>
      </c>
      <c r="P526" s="39">
        <v>2739.96</v>
      </c>
      <c r="Q526" s="39">
        <v>1459</v>
      </c>
      <c r="R526" s="39">
        <v>1305</v>
      </c>
      <c r="S526" s="70">
        <f t="shared" si="407"/>
        <v>2947.5722222222221</v>
      </c>
      <c r="T526" s="70" t="str">
        <f t="shared" si="419"/>
        <v>熊</v>
      </c>
      <c r="U526" s="70">
        <f t="shared" si="420"/>
        <v>2786.89</v>
      </c>
      <c r="V526" s="70">
        <f t="shared" si="421"/>
        <v>2722.45</v>
      </c>
      <c r="W526" s="40">
        <f t="shared" si="422"/>
        <v>2.3394068574428224E-2</v>
      </c>
      <c r="X526" s="70">
        <f t="shared" si="423"/>
        <v>1459</v>
      </c>
      <c r="Y526" s="70">
        <f t="shared" si="424"/>
        <v>1120</v>
      </c>
      <c r="Z526" s="71">
        <f t="shared" si="425"/>
        <v>2.3225220484615651E-2</v>
      </c>
      <c r="AA526" s="71">
        <f t="shared" si="426"/>
        <v>-3.5674840427148217E-4</v>
      </c>
      <c r="AB526" s="71">
        <f t="shared" si="427"/>
        <v>0</v>
      </c>
      <c r="AC526" s="71">
        <f t="shared" si="428"/>
        <v>2.3394068574428224E-2</v>
      </c>
      <c r="AD526" s="71">
        <f t="shared" si="429"/>
        <v>4.4304985211648575E-3</v>
      </c>
      <c r="AE526" s="71">
        <f t="shared" si="430"/>
        <v>-1.8963570053263372E-2</v>
      </c>
      <c r="AF526" s="71">
        <f t="shared" si="431"/>
        <v>4.4304985211648575E-3</v>
      </c>
      <c r="AG526" s="71">
        <f t="shared" si="432"/>
        <v>4.0737501168934612E-3</v>
      </c>
      <c r="AH526" s="71">
        <f t="shared" si="433"/>
        <v>7.7099339467898826E-4</v>
      </c>
      <c r="AI526" s="71">
        <f t="shared" si="434"/>
        <v>-1.756769151754322E-3</v>
      </c>
      <c r="AJ526" s="71">
        <f t="shared" si="435"/>
        <v>3.4863486794377376E-3</v>
      </c>
      <c r="AK526" s="71">
        <f t="shared" si="436"/>
        <v>-1.2439324545480562E-2</v>
      </c>
      <c r="AL526" s="71">
        <f t="shared" si="437"/>
        <v>2.2683346695198673E-2</v>
      </c>
      <c r="AM526" s="71">
        <f t="shared" si="438"/>
        <v>1.6982957004575212E-2</v>
      </c>
      <c r="AN526" s="71">
        <f t="shared" si="439"/>
        <v>-4.0142835512912358E-5</v>
      </c>
      <c r="AO526" s="40">
        <f t="shared" si="440"/>
        <v>0.8344540505923842</v>
      </c>
      <c r="AP526" s="40">
        <f t="shared" si="441"/>
        <v>0.85030419468459972</v>
      </c>
      <c r="AQ526" s="71">
        <f t="shared" si="442"/>
        <v>4.337042938428121E-3</v>
      </c>
      <c r="AR526" s="71">
        <f t="shared" si="456"/>
        <v>1.6909965902158288E-2</v>
      </c>
      <c r="AS526" s="71">
        <f t="shared" si="446"/>
        <v>4.4304985211648575E-3</v>
      </c>
      <c r="AT526" s="28">
        <f t="shared" si="447"/>
        <v>0.28530259365994481</v>
      </c>
      <c r="AU526" s="28">
        <f t="shared" si="448"/>
        <v>1</v>
      </c>
      <c r="AV526" s="40">
        <f t="shared" si="449"/>
        <v>1</v>
      </c>
      <c r="AW526" s="71">
        <f t="shared" si="450"/>
        <v>4.4304985211648575E-3</v>
      </c>
      <c r="AX526" s="28">
        <f t="shared" si="451"/>
        <v>0.72517070142768436</v>
      </c>
      <c r="AY526" s="71">
        <f t="shared" si="452"/>
        <v>6.5242455077828762E-3</v>
      </c>
      <c r="AZ526" s="71">
        <f t="shared" si="453"/>
        <v>1.6982957004575212E-2</v>
      </c>
      <c r="BA526" s="71">
        <f t="shared" si="443"/>
        <v>0.20985835694050972</v>
      </c>
      <c r="BB526" s="71">
        <f t="shared" si="454"/>
        <v>-1.4191434763991536E-2</v>
      </c>
      <c r="BC526" s="71">
        <f t="shared" si="445"/>
        <v>-2.3507706861701765E-2</v>
      </c>
      <c r="BD526" s="39">
        <f t="shared" si="444"/>
        <v>1</v>
      </c>
    </row>
    <row r="527" spans="1:56">
      <c r="A527" s="68">
        <v>43285</v>
      </c>
      <c r="B527" s="41">
        <f t="shared" si="455"/>
        <v>3</v>
      </c>
      <c r="C527" s="39">
        <v>2776.63</v>
      </c>
      <c r="D527" s="39">
        <v>2776.15</v>
      </c>
      <c r="E527" s="39">
        <v>2780.24</v>
      </c>
      <c r="F527" s="39">
        <v>2789.63</v>
      </c>
      <c r="G527" s="39">
        <v>2767.91</v>
      </c>
      <c r="H527" s="39">
        <v>2792.65</v>
      </c>
      <c r="I527" s="39">
        <v>2762.14</v>
      </c>
      <c r="J527" s="39">
        <v>939</v>
      </c>
      <c r="K527" s="39">
        <v>1124</v>
      </c>
      <c r="L527" s="39">
        <v>2767.37</v>
      </c>
      <c r="M527" s="39">
        <v>2768.54</v>
      </c>
      <c r="N527" s="39">
        <v>2759.13</v>
      </c>
      <c r="O527" s="39">
        <v>2776.57</v>
      </c>
      <c r="P527" s="39">
        <v>2754.2</v>
      </c>
      <c r="Q527" s="39">
        <v>1331</v>
      </c>
      <c r="R527" s="39">
        <v>1439</v>
      </c>
      <c r="S527" s="70">
        <f t="shared" si="407"/>
        <v>2929.3338888888889</v>
      </c>
      <c r="T527" s="70" t="str">
        <f t="shared" si="419"/>
        <v>熊</v>
      </c>
      <c r="U527" s="70">
        <f t="shared" si="420"/>
        <v>2792.65</v>
      </c>
      <c r="V527" s="70">
        <f t="shared" si="421"/>
        <v>2754.2</v>
      </c>
      <c r="W527" s="40">
        <f t="shared" si="422"/>
        <v>1.3863946516577916E-2</v>
      </c>
      <c r="X527" s="70">
        <f t="shared" si="423"/>
        <v>939</v>
      </c>
      <c r="Y527" s="70">
        <f t="shared" si="424"/>
        <v>1439</v>
      </c>
      <c r="Z527" s="71">
        <f t="shared" si="425"/>
        <v>1.3847721878680368E-2</v>
      </c>
      <c r="AA527" s="71">
        <f t="shared" si="426"/>
        <v>-3.6883166165100562E-3</v>
      </c>
      <c r="AB527" s="71">
        <f t="shared" si="427"/>
        <v>-1.2075553181156499E-2</v>
      </c>
      <c r="AC527" s="71">
        <f t="shared" si="428"/>
        <v>1.7883933354212516E-3</v>
      </c>
      <c r="AD527" s="71">
        <f t="shared" si="429"/>
        <v>5.7530036861278624E-3</v>
      </c>
      <c r="AE527" s="71">
        <f t="shared" si="430"/>
        <v>-8.1109428304499374E-3</v>
      </c>
      <c r="AF527" s="71">
        <f t="shared" si="431"/>
        <v>-6.3225494950285401E-3</v>
      </c>
      <c r="AG527" s="71">
        <f t="shared" si="432"/>
        <v>-1.0010866111538641E-2</v>
      </c>
      <c r="AH527" s="71">
        <f t="shared" si="433"/>
        <v>-1.7288637446308448E-4</v>
      </c>
      <c r="AI527" s="71">
        <f t="shared" si="434"/>
        <v>1.2992927701584091E-3</v>
      </c>
      <c r="AJ527" s="71">
        <f t="shared" si="435"/>
        <v>4.6710084101369304E-3</v>
      </c>
      <c r="AK527" s="71">
        <f t="shared" si="436"/>
        <v>-3.1454393653884945E-3</v>
      </c>
      <c r="AL527" s="71">
        <f t="shared" si="437"/>
        <v>1.0985224217640824E-2</v>
      </c>
      <c r="AM527" s="71">
        <f t="shared" si="438"/>
        <v>8.0893336681642589E-3</v>
      </c>
      <c r="AN527" s="71">
        <f t="shared" si="439"/>
        <v>-1.9511208166991399E-4</v>
      </c>
      <c r="AO527" s="40">
        <f t="shared" si="440"/>
        <v>0.47492625368732</v>
      </c>
      <c r="AP527" s="40">
        <f t="shared" si="441"/>
        <v>0.81120943952801783</v>
      </c>
      <c r="AQ527" s="71">
        <f t="shared" si="442"/>
        <v>4.2269473940879639E-4</v>
      </c>
      <c r="AR527" s="71">
        <f t="shared" si="456"/>
        <v>-2.981998047970147E-3</v>
      </c>
      <c r="AS527" s="71">
        <f t="shared" si="446"/>
        <v>-6.3225494950285401E-3</v>
      </c>
      <c r="AT527" s="28">
        <f t="shared" si="447"/>
        <v>0.18911832186168273</v>
      </c>
      <c r="AU527" s="28">
        <f t="shared" si="448"/>
        <v>0.22038444345106012</v>
      </c>
      <c r="AV527" s="40">
        <f t="shared" si="449"/>
        <v>0.12821846553966856</v>
      </c>
      <c r="AW527" s="71">
        <f t="shared" si="450"/>
        <v>-6.3225494950285401E-3</v>
      </c>
      <c r="AX527" s="28">
        <f t="shared" si="451"/>
        <v>-0.21430429128737902</v>
      </c>
      <c r="AY527" s="71">
        <f t="shared" si="452"/>
        <v>2.0867811661245076E-3</v>
      </c>
      <c r="AZ527" s="71">
        <f t="shared" si="453"/>
        <v>1.7883933354212516E-3</v>
      </c>
      <c r="BA527" s="71">
        <f t="shared" si="443"/>
        <v>1</v>
      </c>
      <c r="BB527" s="71">
        <f t="shared" si="454"/>
        <v>1.6909965902158288E-2</v>
      </c>
      <c r="BC527" s="71">
        <f t="shared" si="445"/>
        <v>4.4304985211648575E-3</v>
      </c>
      <c r="BD527" s="39">
        <f t="shared" si="444"/>
        <v>0</v>
      </c>
    </row>
    <row r="528" spans="1:56">
      <c r="A528" s="68">
        <v>43286</v>
      </c>
      <c r="B528" s="41">
        <f t="shared" si="455"/>
        <v>4</v>
      </c>
      <c r="C528" s="39">
        <v>2755.34</v>
      </c>
      <c r="D528" s="39">
        <v>2761.57</v>
      </c>
      <c r="E528" s="39">
        <v>2767.27</v>
      </c>
      <c r="F528" s="39">
        <v>2777.07</v>
      </c>
      <c r="G528" s="39">
        <v>2734.77</v>
      </c>
      <c r="H528" s="39">
        <v>2777.52</v>
      </c>
      <c r="I528" s="39">
        <v>2734.41</v>
      </c>
      <c r="J528" s="39">
        <v>941</v>
      </c>
      <c r="K528" s="39">
        <v>1129</v>
      </c>
      <c r="L528" s="39">
        <v>2734.66</v>
      </c>
      <c r="M528" s="39">
        <v>2734.76</v>
      </c>
      <c r="N528" s="39">
        <v>2733.88</v>
      </c>
      <c r="O528" s="39">
        <v>2743.12</v>
      </c>
      <c r="P528" s="39">
        <v>2728.17</v>
      </c>
      <c r="Q528" s="39">
        <v>1353</v>
      </c>
      <c r="R528" s="39">
        <v>1306</v>
      </c>
      <c r="S528" s="70">
        <f t="shared" si="407"/>
        <v>2909.8688888888883</v>
      </c>
      <c r="T528" s="70" t="str">
        <f t="shared" si="419"/>
        <v>熊</v>
      </c>
      <c r="U528" s="70">
        <f t="shared" si="420"/>
        <v>2777.52</v>
      </c>
      <c r="V528" s="70">
        <f t="shared" si="421"/>
        <v>2728.17</v>
      </c>
      <c r="W528" s="40">
        <f t="shared" si="422"/>
        <v>1.7927388470642684E-2</v>
      </c>
      <c r="X528" s="70">
        <f t="shared" si="423"/>
        <v>941</v>
      </c>
      <c r="Y528" s="70">
        <f t="shared" si="424"/>
        <v>1306</v>
      </c>
      <c r="Z528" s="71">
        <f t="shared" si="425"/>
        <v>1.7910675270565488E-2</v>
      </c>
      <c r="AA528" s="71">
        <f t="shared" si="426"/>
        <v>-1.3745656778422291E-3</v>
      </c>
      <c r="AB528" s="71">
        <f t="shared" si="427"/>
        <v>-1.5836597621030905E-2</v>
      </c>
      <c r="AC528" s="71">
        <f t="shared" si="428"/>
        <v>2.0907908496117684E-3</v>
      </c>
      <c r="AD528" s="71">
        <f t="shared" si="429"/>
        <v>8.0175962573273748E-3</v>
      </c>
      <c r="AE528" s="71">
        <f t="shared" si="430"/>
        <v>-9.9097922133151734E-3</v>
      </c>
      <c r="AF528" s="71">
        <f t="shared" si="431"/>
        <v>-7.8190013637034952E-3</v>
      </c>
      <c r="AG528" s="71">
        <f t="shared" si="432"/>
        <v>-9.1935670415457423E-3</v>
      </c>
      <c r="AH528" s="71">
        <f t="shared" si="433"/>
        <v>2.2585116118275447E-3</v>
      </c>
      <c r="AI528" s="71">
        <f t="shared" si="434"/>
        <v>4.3204276808263302E-3</v>
      </c>
      <c r="AJ528" s="71">
        <f t="shared" si="435"/>
        <v>7.8555680964786743E-3</v>
      </c>
      <c r="AK528" s="71">
        <f t="shared" si="436"/>
        <v>-7.4935096946965466E-3</v>
      </c>
      <c r="AL528" s="71">
        <f t="shared" si="437"/>
        <v>1.5642752743872026E-2</v>
      </c>
      <c r="AM528" s="71">
        <f t="shared" si="438"/>
        <v>5.4649039648830026E-3</v>
      </c>
      <c r="AN528" s="71">
        <f t="shared" si="439"/>
        <v>-4.0223569920435244E-5</v>
      </c>
      <c r="AO528" s="40">
        <f t="shared" si="440"/>
        <v>0.4855022036650482</v>
      </c>
      <c r="AP528" s="40">
        <f t="shared" si="441"/>
        <v>0.57341684064022691</v>
      </c>
      <c r="AQ528" s="71">
        <f t="shared" si="442"/>
        <v>3.6566948601946053E-5</v>
      </c>
      <c r="AR528" s="71">
        <f t="shared" si="456"/>
        <v>-2.8526809908652591E-4</v>
      </c>
      <c r="AS528" s="71">
        <f t="shared" si="446"/>
        <v>-7.8190013637034952E-3</v>
      </c>
      <c r="AT528" s="28">
        <f t="shared" si="447"/>
        <v>8.350730688938211E-3</v>
      </c>
      <c r="AU528" s="28">
        <f t="shared" si="448"/>
        <v>0.38193979933111077</v>
      </c>
      <c r="AV528" s="40">
        <f t="shared" si="449"/>
        <v>0.1157041540020273</v>
      </c>
      <c r="AW528" s="71">
        <f t="shared" si="450"/>
        <v>-7.8190013637034952E-3</v>
      </c>
      <c r="AX528" s="28">
        <f t="shared" si="451"/>
        <v>-1.5805471124614931E-2</v>
      </c>
      <c r="AY528" s="71">
        <f t="shared" si="452"/>
        <v>1.3164679184818321E-4</v>
      </c>
      <c r="AZ528" s="71">
        <f t="shared" si="453"/>
        <v>2.0907908496117684E-3</v>
      </c>
      <c r="BA528" s="71">
        <f t="shared" si="443"/>
        <v>0.12821846553966856</v>
      </c>
      <c r="BB528" s="71">
        <f t="shared" si="454"/>
        <v>-2.981998047970147E-3</v>
      </c>
      <c r="BC528" s="71">
        <f t="shared" si="445"/>
        <v>-6.3225494950285401E-3</v>
      </c>
      <c r="BD528" s="39">
        <f t="shared" si="444"/>
        <v>1</v>
      </c>
    </row>
    <row r="529" spans="1:56">
      <c r="A529" s="68">
        <v>43287</v>
      </c>
      <c r="B529" s="41">
        <f t="shared" si="455"/>
        <v>5</v>
      </c>
      <c r="C529" s="39">
        <v>2731.35</v>
      </c>
      <c r="D529" s="39">
        <v>2731.47</v>
      </c>
      <c r="E529" s="39">
        <v>2725.36</v>
      </c>
      <c r="F529" s="39">
        <v>2740.47</v>
      </c>
      <c r="G529" s="39">
        <v>2724.7</v>
      </c>
      <c r="H529" s="39">
        <v>2746.94</v>
      </c>
      <c r="I529" s="39">
        <v>2691.15</v>
      </c>
      <c r="J529" s="39">
        <v>945</v>
      </c>
      <c r="K529" s="39">
        <v>1114</v>
      </c>
      <c r="L529" s="39">
        <v>2724.75</v>
      </c>
      <c r="M529" s="39">
        <v>2756.04</v>
      </c>
      <c r="N529" s="39">
        <v>2747.23</v>
      </c>
      <c r="O529" s="39">
        <v>2768.59</v>
      </c>
      <c r="P529" s="39">
        <v>2724.75</v>
      </c>
      <c r="Q529" s="39">
        <v>1402</v>
      </c>
      <c r="R529" s="39">
        <v>1300</v>
      </c>
      <c r="S529" s="70">
        <f t="shared" si="407"/>
        <v>2891.3538888888888</v>
      </c>
      <c r="T529" s="70" t="str">
        <f t="shared" si="419"/>
        <v>熊</v>
      </c>
      <c r="U529" s="70">
        <f t="shared" si="420"/>
        <v>2768.59</v>
      </c>
      <c r="V529" s="70">
        <f t="shared" si="421"/>
        <v>2691.15</v>
      </c>
      <c r="W529" s="40">
        <f t="shared" si="422"/>
        <v>2.8369553779779177E-2</v>
      </c>
      <c r="X529" s="70">
        <f t="shared" si="423"/>
        <v>1402</v>
      </c>
      <c r="Y529" s="70">
        <f t="shared" si="424"/>
        <v>1114</v>
      </c>
      <c r="Z529" s="71">
        <f t="shared" si="425"/>
        <v>2.8352280008054644E-2</v>
      </c>
      <c r="AA529" s="71">
        <f t="shared" si="426"/>
        <v>-9.2585314093913973E-4</v>
      </c>
      <c r="AB529" s="71">
        <f t="shared" si="427"/>
        <v>-7.7450340200281948E-3</v>
      </c>
      <c r="AC529" s="71">
        <f t="shared" si="428"/>
        <v>2.0624519759750975E-2</v>
      </c>
      <c r="AD529" s="71">
        <f t="shared" si="429"/>
        <v>1.3542172867320247E-2</v>
      </c>
      <c r="AE529" s="71">
        <f t="shared" si="430"/>
        <v>-1.4827380912458868E-2</v>
      </c>
      <c r="AF529" s="71">
        <f t="shared" si="431"/>
        <v>5.7971388472921456E-3</v>
      </c>
      <c r="AG529" s="71">
        <f t="shared" si="432"/>
        <v>4.8712857063528724E-3</v>
      </c>
      <c r="AH529" s="71">
        <f t="shared" si="433"/>
        <v>4.393335311027011E-5</v>
      </c>
      <c r="AI529" s="71">
        <f t="shared" si="434"/>
        <v>-2.1954629826440664E-3</v>
      </c>
      <c r="AJ529" s="71">
        <f t="shared" si="435"/>
        <v>3.333446072792541E-3</v>
      </c>
      <c r="AK529" s="71">
        <f t="shared" si="436"/>
        <v>-2.4376621522775622E-3</v>
      </c>
      <c r="AL529" s="71">
        <f t="shared" si="437"/>
        <v>2.0518953313765662E-2</v>
      </c>
      <c r="AM529" s="71">
        <f t="shared" si="438"/>
        <v>1.5961484543861263E-2</v>
      </c>
      <c r="AN529" s="71">
        <f t="shared" si="439"/>
        <v>1.8350475736591125E-5</v>
      </c>
      <c r="AO529" s="40">
        <f t="shared" si="440"/>
        <v>0.72055924000716698</v>
      </c>
      <c r="AP529" s="40">
        <f t="shared" si="441"/>
        <v>0.76590786879369144</v>
      </c>
      <c r="AQ529" s="71">
        <f t="shared" si="442"/>
        <v>1.1418186046902949E-2</v>
      </c>
      <c r="AR529" s="71">
        <f t="shared" si="456"/>
        <v>8.216450523833102E-3</v>
      </c>
      <c r="AS529" s="71">
        <f t="shared" si="446"/>
        <v>5.7971388472921456E-3</v>
      </c>
      <c r="AT529" s="28">
        <f t="shared" si="447"/>
        <v>0.6013622512995116</v>
      </c>
      <c r="AU529" s="28">
        <f t="shared" si="448"/>
        <v>0.51277372262773591</v>
      </c>
      <c r="AV529" s="40">
        <f t="shared" si="449"/>
        <v>0.72417355371900682</v>
      </c>
      <c r="AW529" s="71">
        <f t="shared" si="450"/>
        <v>5.7971388472921456E-3</v>
      </c>
      <c r="AX529" s="28">
        <f t="shared" si="451"/>
        <v>0.29028925619834711</v>
      </c>
      <c r="AY529" s="71">
        <f t="shared" si="452"/>
        <v>1.2389718760181136E-2</v>
      </c>
      <c r="AZ529" s="71">
        <f t="shared" si="453"/>
        <v>8.216450523833102E-3</v>
      </c>
      <c r="BA529" s="71">
        <f t="shared" si="443"/>
        <v>0.1157041540020273</v>
      </c>
      <c r="BB529" s="71">
        <f t="shared" si="454"/>
        <v>-2.8526809908652591E-4</v>
      </c>
      <c r="BC529" s="71">
        <f t="shared" si="445"/>
        <v>-7.8190013637034952E-3</v>
      </c>
      <c r="BD529" s="39">
        <f t="shared" si="444"/>
        <v>1</v>
      </c>
    </row>
    <row r="530" spans="1:56">
      <c r="A530" s="68">
        <v>43290</v>
      </c>
      <c r="B530" s="41">
        <f t="shared" si="455"/>
        <v>1</v>
      </c>
      <c r="C530" s="39">
        <v>2752.45</v>
      </c>
      <c r="D530" s="39">
        <v>2755.41</v>
      </c>
      <c r="E530" s="39">
        <v>2768.74</v>
      </c>
      <c r="F530" s="39">
        <v>2768.72</v>
      </c>
      <c r="G530" s="39">
        <v>2792.57</v>
      </c>
      <c r="H530" s="39">
        <v>2794.15</v>
      </c>
      <c r="I530" s="39">
        <v>2752.45</v>
      </c>
      <c r="J530" s="39">
        <v>1013</v>
      </c>
      <c r="K530" s="39">
        <v>930</v>
      </c>
      <c r="L530" s="39">
        <v>2792.42</v>
      </c>
      <c r="M530" s="39">
        <v>2796.05</v>
      </c>
      <c r="N530" s="39">
        <v>2815.11</v>
      </c>
      <c r="O530" s="39">
        <v>2815.79</v>
      </c>
      <c r="P530" s="39">
        <v>2792.02</v>
      </c>
      <c r="Q530" s="39">
        <v>1459</v>
      </c>
      <c r="R530" s="39">
        <v>1302</v>
      </c>
      <c r="S530" s="70">
        <f t="shared" si="407"/>
        <v>2874.3788888888885</v>
      </c>
      <c r="T530" s="70" t="str">
        <f t="shared" si="419"/>
        <v>熊</v>
      </c>
      <c r="U530" s="70">
        <f t="shared" si="420"/>
        <v>2815.79</v>
      </c>
      <c r="V530" s="70">
        <f t="shared" si="421"/>
        <v>2752.45</v>
      </c>
      <c r="W530" s="40">
        <f t="shared" si="422"/>
        <v>2.2751437505952776E-2</v>
      </c>
      <c r="X530" s="70">
        <f t="shared" si="423"/>
        <v>1459</v>
      </c>
      <c r="Y530" s="70">
        <f t="shared" si="424"/>
        <v>930</v>
      </c>
      <c r="Z530" s="71">
        <f t="shared" si="425"/>
        <v>2.3012225471852405E-2</v>
      </c>
      <c r="AA530" s="71">
        <f t="shared" si="426"/>
        <v>1.8982928343209166E-3</v>
      </c>
      <c r="AB530" s="71">
        <f t="shared" si="427"/>
        <v>-2.4152444664461031E-4</v>
      </c>
      <c r="AC530" s="71">
        <f t="shared" si="428"/>
        <v>2.2509913059308346E-2</v>
      </c>
      <c r="AD530" s="71">
        <f t="shared" si="429"/>
        <v>2.2751437505952776E-2</v>
      </c>
      <c r="AE530" s="71">
        <f t="shared" si="430"/>
        <v>0</v>
      </c>
      <c r="AF530" s="71">
        <f t="shared" si="431"/>
        <v>2.2509913059308346E-2</v>
      </c>
      <c r="AG530" s="71">
        <f t="shared" si="432"/>
        <v>2.4408205893629263E-2</v>
      </c>
      <c r="AH530" s="71">
        <f t="shared" si="433"/>
        <v>1.0748277134722342E-3</v>
      </c>
      <c r="AI530" s="71">
        <f t="shared" si="434"/>
        <v>5.9009189211993883E-3</v>
      </c>
      <c r="AJ530" s="71">
        <f t="shared" si="435"/>
        <v>5.8936953927224717E-3</v>
      </c>
      <c r="AK530" s="71">
        <f t="shared" si="436"/>
        <v>1.4470894645741269E-2</v>
      </c>
      <c r="AL530" s="71">
        <f t="shared" si="437"/>
        <v>1.5036521719274389E-2</v>
      </c>
      <c r="AM530" s="71">
        <f t="shared" si="438"/>
        <v>8.4775134531389351E-3</v>
      </c>
      <c r="AN530" s="71">
        <f t="shared" si="439"/>
        <v>-5.371540505392595E-5</v>
      </c>
      <c r="AO530" s="40">
        <f t="shared" si="440"/>
        <v>0</v>
      </c>
      <c r="AP530" s="40">
        <f t="shared" si="441"/>
        <v>-0.12517985611510229</v>
      </c>
      <c r="AQ530" s="71">
        <f t="shared" si="442"/>
        <v>1.2991035151016495E-3</v>
      </c>
      <c r="AR530" s="71">
        <f t="shared" si="456"/>
        <v>8.0927338186210021E-3</v>
      </c>
      <c r="AS530" s="71">
        <f t="shared" si="446"/>
        <v>2.2509913059308346E-2</v>
      </c>
      <c r="AT530" s="28">
        <f t="shared" si="447"/>
        <v>0.96211031175060147</v>
      </c>
      <c r="AU530" s="28">
        <f t="shared" si="448"/>
        <v>0.97139251156921169</v>
      </c>
      <c r="AV530" s="40">
        <f t="shared" si="449"/>
        <v>0.98926428796969001</v>
      </c>
      <c r="AW530" s="71">
        <f t="shared" si="450"/>
        <v>2.2509913059308346E-2</v>
      </c>
      <c r="AX530" s="28">
        <f t="shared" si="451"/>
        <v>0.35822544995263661</v>
      </c>
      <c r="AY530" s="71">
        <f t="shared" si="452"/>
        <v>1.4470894645741269E-2</v>
      </c>
      <c r="AZ530" s="71">
        <f t="shared" si="453"/>
        <v>8.2359890064943788E-3</v>
      </c>
      <c r="BA530" s="71">
        <f t="shared" si="443"/>
        <v>0.72417355371900682</v>
      </c>
      <c r="BB530" s="71">
        <f t="shared" si="454"/>
        <v>8.216450523833102E-3</v>
      </c>
      <c r="BC530" s="71">
        <f t="shared" si="445"/>
        <v>5.7971388472921456E-3</v>
      </c>
      <c r="BD530" s="39">
        <f t="shared" si="444"/>
        <v>0</v>
      </c>
    </row>
    <row r="531" spans="1:56">
      <c r="A531" s="68">
        <v>43291</v>
      </c>
      <c r="B531" s="41">
        <f t="shared" si="455"/>
        <v>2</v>
      </c>
      <c r="C531" s="39">
        <v>2819.71</v>
      </c>
      <c r="D531" s="39">
        <v>2814.79</v>
      </c>
      <c r="E531" s="39">
        <v>2815.45</v>
      </c>
      <c r="F531" s="39">
        <v>2810.43</v>
      </c>
      <c r="G531" s="39">
        <v>2813.71</v>
      </c>
      <c r="H531" s="39">
        <v>2828.49</v>
      </c>
      <c r="I531" s="39">
        <v>2806.54</v>
      </c>
      <c r="J531" s="39">
        <v>1015</v>
      </c>
      <c r="K531" s="39">
        <v>945</v>
      </c>
      <c r="L531" s="39">
        <v>2814.4</v>
      </c>
      <c r="M531" s="39">
        <v>2817.22</v>
      </c>
      <c r="N531" s="39">
        <v>2827.63</v>
      </c>
      <c r="O531" s="39">
        <v>2827.75</v>
      </c>
      <c r="P531" s="39">
        <v>2800.66</v>
      </c>
      <c r="Q531" s="39">
        <v>1459</v>
      </c>
      <c r="R531" s="39">
        <v>1405</v>
      </c>
      <c r="S531" s="70">
        <f t="shared" si="407"/>
        <v>2859.6738888888885</v>
      </c>
      <c r="T531" s="70" t="str">
        <f t="shared" si="419"/>
        <v>熊</v>
      </c>
      <c r="U531" s="70">
        <f t="shared" si="420"/>
        <v>2828.49</v>
      </c>
      <c r="V531" s="70">
        <f t="shared" si="421"/>
        <v>2800.66</v>
      </c>
      <c r="W531" s="40">
        <f t="shared" si="422"/>
        <v>9.8878966613844058E-3</v>
      </c>
      <c r="X531" s="70">
        <f t="shared" si="423"/>
        <v>1015</v>
      </c>
      <c r="Y531" s="70">
        <f t="shared" si="424"/>
        <v>1405</v>
      </c>
      <c r="Z531" s="71">
        <f t="shared" si="425"/>
        <v>9.8698093066307974E-3</v>
      </c>
      <c r="AA531" s="71">
        <f t="shared" si="426"/>
        <v>1.6327055777688949E-3</v>
      </c>
      <c r="AB531" s="71">
        <f t="shared" si="427"/>
        <v>-3.040953892870054E-4</v>
      </c>
      <c r="AC531" s="71">
        <f t="shared" si="428"/>
        <v>9.5838012720972851E-3</v>
      </c>
      <c r="AD531" s="71">
        <f t="shared" si="429"/>
        <v>3.1089575694941553E-3</v>
      </c>
      <c r="AE531" s="71">
        <f t="shared" si="430"/>
        <v>-6.7789390918901486E-3</v>
      </c>
      <c r="AF531" s="71">
        <f t="shared" si="431"/>
        <v>2.8048621802072007E-3</v>
      </c>
      <c r="AG531" s="71">
        <f t="shared" si="432"/>
        <v>4.437567757976167E-3</v>
      </c>
      <c r="AH531" s="71">
        <f t="shared" si="433"/>
        <v>-1.746384328846138E-3</v>
      </c>
      <c r="AI531" s="71">
        <f t="shared" si="434"/>
        <v>-1.5119360626894799E-3</v>
      </c>
      <c r="AJ531" s="71">
        <f t="shared" si="435"/>
        <v>-3.2965462329461997E-3</v>
      </c>
      <c r="AK531" s="71">
        <f t="shared" si="436"/>
        <v>-2.1301455487997873E-3</v>
      </c>
      <c r="AL531" s="71">
        <f t="shared" si="437"/>
        <v>7.7905924256319965E-3</v>
      </c>
      <c r="AM531" s="71">
        <f t="shared" si="438"/>
        <v>9.6262387387284071E-3</v>
      </c>
      <c r="AN531" s="71">
        <f t="shared" si="439"/>
        <v>2.4519776744141782E-4</v>
      </c>
      <c r="AO531" s="40">
        <f t="shared" si="440"/>
        <v>0.6000000000000083</v>
      </c>
      <c r="AP531" s="40">
        <f t="shared" si="441"/>
        <v>0.39043280182233414</v>
      </c>
      <c r="AQ531" s="71">
        <f t="shared" si="442"/>
        <v>1.0014881102416722E-3</v>
      </c>
      <c r="AR531" s="71">
        <f t="shared" si="456"/>
        <v>4.6898099615656332E-3</v>
      </c>
      <c r="AS531" s="71">
        <f t="shared" si="446"/>
        <v>2.8048621802072007E-3</v>
      </c>
      <c r="AT531" s="28">
        <f t="shared" si="447"/>
        <v>0.32665148063781924</v>
      </c>
      <c r="AU531" s="28">
        <f t="shared" si="448"/>
        <v>0.99557032115172051</v>
      </c>
      <c r="AV531" s="40">
        <f t="shared" si="449"/>
        <v>0.96909809558032067</v>
      </c>
      <c r="AW531" s="71">
        <f t="shared" si="450"/>
        <v>2.8048621802072007E-3</v>
      </c>
      <c r="AX531" s="28">
        <f t="shared" si="451"/>
        <v>0.47538627380524806</v>
      </c>
      <c r="AY531" s="71">
        <f t="shared" si="452"/>
        <v>2.5514893073379894E-3</v>
      </c>
      <c r="AZ531" s="71">
        <f t="shared" si="453"/>
        <v>9.5838012720972851E-3</v>
      </c>
      <c r="BA531" s="71">
        <f t="shared" si="443"/>
        <v>0.98926428796969001</v>
      </c>
      <c r="BB531" s="71">
        <f t="shared" si="454"/>
        <v>8.0927338186210021E-3</v>
      </c>
      <c r="BC531" s="71">
        <f t="shared" si="445"/>
        <v>2.2509913059308346E-2</v>
      </c>
      <c r="BD531" s="39">
        <f t="shared" si="444"/>
        <v>0</v>
      </c>
    </row>
    <row r="532" spans="1:56">
      <c r="A532" s="68">
        <v>43292</v>
      </c>
      <c r="B532" s="41">
        <f t="shared" si="455"/>
        <v>3</v>
      </c>
      <c r="C532" s="39">
        <v>2780.7</v>
      </c>
      <c r="D532" s="39">
        <v>2770.78</v>
      </c>
      <c r="E532" s="39">
        <v>2761.31</v>
      </c>
      <c r="F532" s="39">
        <v>2771.95</v>
      </c>
      <c r="G532" s="39">
        <v>2774.78</v>
      </c>
      <c r="H532" s="39">
        <v>2794.35</v>
      </c>
      <c r="I532" s="39">
        <v>2759.12</v>
      </c>
      <c r="J532" s="39">
        <v>1038</v>
      </c>
      <c r="K532" s="39">
        <v>936</v>
      </c>
      <c r="L532" s="39">
        <v>2774.82</v>
      </c>
      <c r="M532" s="39">
        <v>2771.13</v>
      </c>
      <c r="N532" s="39">
        <v>2777.77</v>
      </c>
      <c r="O532" s="39">
        <v>2778.94</v>
      </c>
      <c r="P532" s="39">
        <v>2752.8</v>
      </c>
      <c r="Q532" s="39">
        <v>1456</v>
      </c>
      <c r="R532" s="39">
        <v>1414</v>
      </c>
      <c r="S532" s="70">
        <f t="shared" si="407"/>
        <v>2847.3311111111107</v>
      </c>
      <c r="T532" s="70" t="str">
        <f t="shared" si="419"/>
        <v>熊</v>
      </c>
      <c r="U532" s="70">
        <f t="shared" si="420"/>
        <v>2794.35</v>
      </c>
      <c r="V532" s="70">
        <f t="shared" si="421"/>
        <v>2752.8</v>
      </c>
      <c r="W532" s="40">
        <f t="shared" si="422"/>
        <v>1.4980945920556555E-2</v>
      </c>
      <c r="X532" s="70">
        <f t="shared" si="423"/>
        <v>1038</v>
      </c>
      <c r="Y532" s="70">
        <f t="shared" si="424"/>
        <v>1414</v>
      </c>
      <c r="Z532" s="71">
        <f t="shared" si="425"/>
        <v>1.4942280720681746E-2</v>
      </c>
      <c r="AA532" s="71">
        <f t="shared" si="426"/>
        <v>-1.6736210394962744E-2</v>
      </c>
      <c r="AB532" s="71">
        <f t="shared" si="427"/>
        <v>-5.9510738936288613E-3</v>
      </c>
      <c r="AC532" s="71">
        <f t="shared" si="428"/>
        <v>9.0298720269276975E-3</v>
      </c>
      <c r="AD532" s="71">
        <f t="shared" si="429"/>
        <v>4.8968268539305903E-3</v>
      </c>
      <c r="AE532" s="71">
        <f t="shared" si="430"/>
        <v>-1.0084119066625935E-2</v>
      </c>
      <c r="AF532" s="71">
        <f t="shared" si="431"/>
        <v>-1.0542470396982214E-3</v>
      </c>
      <c r="AG532" s="71">
        <f t="shared" si="432"/>
        <v>-1.7790457434661004E-2</v>
      </c>
      <c r="AH532" s="71">
        <f t="shared" si="433"/>
        <v>-3.5738255594448451E-3</v>
      </c>
      <c r="AI532" s="71">
        <f t="shared" si="434"/>
        <v>-6.9974897623761492E-3</v>
      </c>
      <c r="AJ532" s="71">
        <f t="shared" si="435"/>
        <v>-3.1516509208182916E-3</v>
      </c>
      <c r="AK532" s="71">
        <f t="shared" si="436"/>
        <v>-2.1312297914091037E-3</v>
      </c>
      <c r="AL532" s="71">
        <f t="shared" si="437"/>
        <v>1.2687733112806382E-2</v>
      </c>
      <c r="AM532" s="71">
        <f t="shared" si="438"/>
        <v>9.4509845259749189E-3</v>
      </c>
      <c r="AN532" s="71">
        <f t="shared" si="439"/>
        <v>1.4415453366295511E-5</v>
      </c>
      <c r="AO532" s="40">
        <f t="shared" si="440"/>
        <v>0.6125461254612522</v>
      </c>
      <c r="AP532" s="40">
        <f t="shared" si="441"/>
        <v>1.9446494464944701</v>
      </c>
      <c r="AQ532" s="71">
        <f t="shared" si="442"/>
        <v>-1.3307009780147293E-3</v>
      </c>
      <c r="AR532" s="71">
        <f t="shared" si="456"/>
        <v>1.0625672983445671E-3</v>
      </c>
      <c r="AS532" s="71">
        <f t="shared" si="446"/>
        <v>-1.0542470396982214E-3</v>
      </c>
      <c r="AT532" s="28">
        <f t="shared" si="447"/>
        <v>0.44450752199830545</v>
      </c>
      <c r="AU532" s="28">
        <f t="shared" si="448"/>
        <v>0.95524100994643923</v>
      </c>
      <c r="AV532" s="40">
        <f t="shared" si="449"/>
        <v>0.60096269554753223</v>
      </c>
      <c r="AW532" s="71">
        <f t="shared" si="450"/>
        <v>-1.0542470396982214E-3</v>
      </c>
      <c r="AX532" s="28">
        <f t="shared" si="451"/>
        <v>7.0998796630561675E-2</v>
      </c>
      <c r="AY532" s="71">
        <f t="shared" si="452"/>
        <v>5.6596764674665028E-3</v>
      </c>
      <c r="AZ532" s="71">
        <f t="shared" si="453"/>
        <v>9.0298720269276975E-3</v>
      </c>
      <c r="BA532" s="71">
        <f t="shared" si="443"/>
        <v>0.96909809558032067</v>
      </c>
      <c r="BB532" s="71">
        <f t="shared" si="454"/>
        <v>4.6898099615656332E-3</v>
      </c>
      <c r="BC532" s="71">
        <f t="shared" si="445"/>
        <v>2.8048621802072007E-3</v>
      </c>
      <c r="BD532" s="39">
        <f t="shared" si="444"/>
        <v>0</v>
      </c>
    </row>
    <row r="533" spans="1:56">
      <c r="A533" s="68">
        <v>43293</v>
      </c>
      <c r="B533" s="41">
        <f t="shared" si="455"/>
        <v>4</v>
      </c>
      <c r="C533" s="39">
        <v>2771.04</v>
      </c>
      <c r="D533" s="39">
        <v>2777.14</v>
      </c>
      <c r="E533" s="39">
        <v>2787.56</v>
      </c>
      <c r="F533" s="39">
        <v>2796.24</v>
      </c>
      <c r="G533" s="39">
        <v>2830.44</v>
      </c>
      <c r="H533" s="39">
        <v>2830.46</v>
      </c>
      <c r="I533" s="39">
        <v>2771.04</v>
      </c>
      <c r="J533" s="39">
        <v>1128</v>
      </c>
      <c r="K533" s="39">
        <v>930</v>
      </c>
      <c r="L533" s="39">
        <v>2831.85</v>
      </c>
      <c r="M533" s="39">
        <v>2840.01</v>
      </c>
      <c r="N533" s="39">
        <v>2837.66</v>
      </c>
      <c r="O533" s="39">
        <v>2843.94</v>
      </c>
      <c r="P533" s="39">
        <v>2831.85</v>
      </c>
      <c r="Q533" s="39">
        <v>1435</v>
      </c>
      <c r="R533" s="39">
        <v>1300</v>
      </c>
      <c r="S533" s="70">
        <f t="shared" si="407"/>
        <v>2832.5316666666668</v>
      </c>
      <c r="T533" s="70" t="str">
        <f t="shared" si="419"/>
        <v>熊</v>
      </c>
      <c r="U533" s="70">
        <f t="shared" si="420"/>
        <v>2843.94</v>
      </c>
      <c r="V533" s="70">
        <f t="shared" si="421"/>
        <v>2771.04</v>
      </c>
      <c r="W533" s="40">
        <f t="shared" si="422"/>
        <v>2.5967713673438968E-2</v>
      </c>
      <c r="X533" s="70">
        <f t="shared" si="423"/>
        <v>1435</v>
      </c>
      <c r="Y533" s="70">
        <f t="shared" si="424"/>
        <v>930</v>
      </c>
      <c r="Z533" s="71">
        <f t="shared" si="425"/>
        <v>2.630781222934353E-2</v>
      </c>
      <c r="AA533" s="71">
        <f t="shared" si="426"/>
        <v>-2.4257465294652554E-3</v>
      </c>
      <c r="AB533" s="71">
        <f t="shared" si="427"/>
        <v>-2.2106457890405462E-3</v>
      </c>
      <c r="AC533" s="71">
        <f t="shared" si="428"/>
        <v>2.3757067884398471E-2</v>
      </c>
      <c r="AD533" s="71">
        <f t="shared" si="429"/>
        <v>2.5967713673438968E-2</v>
      </c>
      <c r="AE533" s="71">
        <f t="shared" si="430"/>
        <v>0</v>
      </c>
      <c r="AF533" s="71">
        <f t="shared" si="431"/>
        <v>2.3757067884398471E-2</v>
      </c>
      <c r="AG533" s="71">
        <f t="shared" si="432"/>
        <v>2.1331321354933212E-2</v>
      </c>
      <c r="AH533" s="71">
        <f t="shared" si="433"/>
        <v>2.1989201712699006E-3</v>
      </c>
      <c r="AI533" s="71">
        <f t="shared" si="434"/>
        <v>5.9439602196659459E-3</v>
      </c>
      <c r="AJ533" s="71">
        <f t="shared" si="435"/>
        <v>9.0529565990621411E-3</v>
      </c>
      <c r="AK533" s="71">
        <f t="shared" si="436"/>
        <v>2.1209475603051298E-2</v>
      </c>
      <c r="AL533" s="71">
        <f t="shared" si="437"/>
        <v>2.1216541617289343E-2</v>
      </c>
      <c r="AM533" s="71">
        <f t="shared" si="438"/>
        <v>4.2602063450102737E-3</v>
      </c>
      <c r="AN533" s="71">
        <f t="shared" si="439"/>
        <v>4.9803172537764425E-4</v>
      </c>
      <c r="AO533" s="40">
        <f t="shared" si="440"/>
        <v>0</v>
      </c>
      <c r="AP533" s="40">
        <f t="shared" si="441"/>
        <v>0.11326152810501532</v>
      </c>
      <c r="AQ533" s="71">
        <f t="shared" si="442"/>
        <v>2.8773649666513084E-3</v>
      </c>
      <c r="AR533" s="71">
        <f t="shared" si="456"/>
        <v>2.0495605559697951E-3</v>
      </c>
      <c r="AS533" s="71">
        <f t="shared" si="446"/>
        <v>2.3757067884398471E-2</v>
      </c>
      <c r="AT533" s="28">
        <f t="shared" si="447"/>
        <v>0.9996634129922588</v>
      </c>
      <c r="AU533" s="28">
        <f t="shared" si="448"/>
        <v>0.4805624483043735</v>
      </c>
      <c r="AV533" s="40">
        <f t="shared" si="449"/>
        <v>0.91385459533607416</v>
      </c>
      <c r="AW533" s="71">
        <f t="shared" si="450"/>
        <v>2.3757067884398471E-2</v>
      </c>
      <c r="AX533" s="28">
        <f t="shared" si="451"/>
        <v>7.969821673525293E-2</v>
      </c>
      <c r="AY533" s="71">
        <f t="shared" si="452"/>
        <v>2.1209475603051298E-2</v>
      </c>
      <c r="AZ533" s="71">
        <f t="shared" si="453"/>
        <v>2.0495605559697951E-3</v>
      </c>
      <c r="BA533" s="71">
        <f t="shared" si="443"/>
        <v>0.60096269554753223</v>
      </c>
      <c r="BB533" s="71">
        <f t="shared" si="454"/>
        <v>1.0625672983445671E-3</v>
      </c>
      <c r="BC533" s="71">
        <f t="shared" si="445"/>
        <v>-1.0542470396982214E-3</v>
      </c>
      <c r="BD533" s="39">
        <f t="shared" si="444"/>
        <v>0</v>
      </c>
    </row>
    <row r="534" spans="1:56">
      <c r="A534" s="68">
        <v>43294</v>
      </c>
      <c r="B534" s="41">
        <f t="shared" si="455"/>
        <v>5</v>
      </c>
      <c r="C534" s="39">
        <v>2831.43</v>
      </c>
      <c r="D534" s="39">
        <v>2827.89</v>
      </c>
      <c r="E534" s="39">
        <v>2827.29</v>
      </c>
      <c r="F534" s="39">
        <v>2831.52</v>
      </c>
      <c r="G534" s="39">
        <v>2834.39</v>
      </c>
      <c r="H534" s="39">
        <v>2834.47</v>
      </c>
      <c r="I534" s="39">
        <v>2818.85</v>
      </c>
      <c r="J534" s="39">
        <v>1129</v>
      </c>
      <c r="K534" s="39">
        <v>1038</v>
      </c>
      <c r="L534" s="39">
        <v>2834.08</v>
      </c>
      <c r="M534" s="39">
        <v>2831.44</v>
      </c>
      <c r="N534" s="39">
        <v>2831.18</v>
      </c>
      <c r="O534" s="39">
        <v>2835.46</v>
      </c>
      <c r="P534" s="39">
        <v>2822.84</v>
      </c>
      <c r="Q534" s="39">
        <v>1300</v>
      </c>
      <c r="R534" s="39">
        <v>1401</v>
      </c>
      <c r="S534" s="70">
        <f t="shared" si="407"/>
        <v>2822.2961111111113</v>
      </c>
      <c r="T534" s="70" t="str">
        <f t="shared" si="419"/>
        <v>牛</v>
      </c>
      <c r="U534" s="70">
        <f t="shared" si="420"/>
        <v>2835.46</v>
      </c>
      <c r="V534" s="70">
        <f t="shared" si="421"/>
        <v>2818.85</v>
      </c>
      <c r="W534" s="40">
        <f t="shared" si="422"/>
        <v>5.8751811550115263E-3</v>
      </c>
      <c r="X534" s="70">
        <f t="shared" si="423"/>
        <v>1300</v>
      </c>
      <c r="Y534" s="70">
        <f t="shared" si="424"/>
        <v>1038</v>
      </c>
      <c r="Z534" s="71">
        <f t="shared" si="425"/>
        <v>5.8662937102453979E-3</v>
      </c>
      <c r="AA534" s="71">
        <f t="shared" si="426"/>
        <v>-2.1978844957255424E-3</v>
      </c>
      <c r="AB534" s="71">
        <f t="shared" si="427"/>
        <v>-1.510595631230333E-3</v>
      </c>
      <c r="AC534" s="71">
        <f t="shared" si="428"/>
        <v>4.3645855237812092E-3</v>
      </c>
      <c r="AD534" s="71">
        <f t="shared" si="429"/>
        <v>1.4222971257135003E-3</v>
      </c>
      <c r="AE534" s="71">
        <f t="shared" si="430"/>
        <v>-4.452884029298004E-3</v>
      </c>
      <c r="AF534" s="71">
        <f t="shared" si="431"/>
        <v>-8.8298505516819947E-5</v>
      </c>
      <c r="AG534" s="71">
        <f t="shared" si="432"/>
        <v>-2.2861830012424391E-3</v>
      </c>
      <c r="AH534" s="71">
        <f t="shared" si="433"/>
        <v>-1.2510338562584712E-3</v>
      </c>
      <c r="AI534" s="71">
        <f t="shared" si="434"/>
        <v>-1.4632286943541937E-3</v>
      </c>
      <c r="AJ534" s="71">
        <f t="shared" si="435"/>
        <v>3.1785553468684852E-5</v>
      </c>
      <c r="AK534" s="71">
        <f t="shared" si="436"/>
        <v>1.0448620920874274E-3</v>
      </c>
      <c r="AL534" s="71">
        <f t="shared" si="437"/>
        <v>5.5259704910135144E-3</v>
      </c>
      <c r="AM534" s="71">
        <f t="shared" si="438"/>
        <v>4.4607111415078619E-3</v>
      </c>
      <c r="AN534" s="71">
        <f t="shared" si="439"/>
        <v>-1.0937695720677058E-4</v>
      </c>
      <c r="AO534" s="40">
        <f t="shared" si="440"/>
        <v>0.8053777208706796</v>
      </c>
      <c r="AP534" s="40">
        <f t="shared" si="441"/>
        <v>1.2042253521126809</v>
      </c>
      <c r="AQ534" s="71">
        <f t="shared" si="442"/>
        <v>-9.3195335682443286E-4</v>
      </c>
      <c r="AR534" s="71">
        <f t="shared" si="456"/>
        <v>-1.0237836403973704E-3</v>
      </c>
      <c r="AS534" s="71">
        <f t="shared" si="446"/>
        <v>-8.8298505516819947E-5</v>
      </c>
      <c r="AT534" s="28">
        <f t="shared" si="447"/>
        <v>0.99487836107554883</v>
      </c>
      <c r="AU534" s="28">
        <f t="shared" si="448"/>
        <v>0.66085578446907789</v>
      </c>
      <c r="AV534" s="40">
        <f t="shared" si="449"/>
        <v>0.7423239012642886</v>
      </c>
      <c r="AW534" s="71">
        <f t="shared" si="450"/>
        <v>-8.8298505516819947E-5</v>
      </c>
      <c r="AX534" s="28">
        <f t="shared" si="451"/>
        <v>-0.17459361830223172</v>
      </c>
      <c r="AY534" s="71">
        <f t="shared" si="452"/>
        <v>5.4977461213853718E-3</v>
      </c>
      <c r="AZ534" s="71">
        <f t="shared" si="453"/>
        <v>2.9501155102775916E-3</v>
      </c>
      <c r="BA534" s="71">
        <f t="shared" si="443"/>
        <v>0.91385459533607416</v>
      </c>
      <c r="BB534" s="71">
        <f t="shared" si="454"/>
        <v>2.0495605559697951E-3</v>
      </c>
      <c r="BC534" s="71">
        <f t="shared" si="445"/>
        <v>2.3757067884398471E-2</v>
      </c>
      <c r="BD534" s="39">
        <f t="shared" ref="BD534:BD569" si="457">IF(AR533&lt;0,1,0)</f>
        <v>0</v>
      </c>
    </row>
    <row r="535" spans="1:56">
      <c r="A535" s="68">
        <v>43297</v>
      </c>
      <c r="B535" s="41">
        <f t="shared" si="455"/>
        <v>1</v>
      </c>
      <c r="C535" s="39">
        <v>2827.08</v>
      </c>
      <c r="D535" s="39">
        <v>2824.17</v>
      </c>
      <c r="E535" s="39">
        <v>2837.48</v>
      </c>
      <c r="F535" s="39">
        <v>2824.85</v>
      </c>
      <c r="G535" s="39">
        <v>2817.76</v>
      </c>
      <c r="H535" s="39">
        <v>2837.48</v>
      </c>
      <c r="I535" s="39">
        <v>2804.49</v>
      </c>
      <c r="J535" s="39">
        <v>935</v>
      </c>
      <c r="K535" s="39">
        <v>1052</v>
      </c>
      <c r="L535" s="39">
        <v>2818.07</v>
      </c>
      <c r="M535" s="39">
        <v>2814.01</v>
      </c>
      <c r="N535" s="39">
        <v>2814.04</v>
      </c>
      <c r="O535" s="39">
        <v>2818.07</v>
      </c>
      <c r="P535" s="39">
        <v>2805.53</v>
      </c>
      <c r="Q535" s="39">
        <v>1300</v>
      </c>
      <c r="R535" s="39">
        <v>1332</v>
      </c>
      <c r="S535" s="70">
        <f t="shared" si="407"/>
        <v>2818.038333333333</v>
      </c>
      <c r="T535" s="70" t="str">
        <f t="shared" si="419"/>
        <v>牛</v>
      </c>
      <c r="U535" s="70">
        <f t="shared" si="420"/>
        <v>2837.48</v>
      </c>
      <c r="V535" s="70">
        <f t="shared" si="421"/>
        <v>2804.49</v>
      </c>
      <c r="W535" s="40">
        <f t="shared" si="422"/>
        <v>1.1694630062618745E-2</v>
      </c>
      <c r="X535" s="70">
        <f t="shared" si="423"/>
        <v>935</v>
      </c>
      <c r="Y535" s="70">
        <f t="shared" si="424"/>
        <v>1052</v>
      </c>
      <c r="Z535" s="71">
        <f t="shared" si="425"/>
        <v>1.1669284208441303E-2</v>
      </c>
      <c r="AA535" s="71">
        <f t="shared" si="426"/>
        <v>-1.4492090209960167E-3</v>
      </c>
      <c r="AB535" s="71">
        <f t="shared" si="427"/>
        <v>-8.2951610922802829E-3</v>
      </c>
      <c r="AC535" s="71">
        <f t="shared" si="428"/>
        <v>3.3994689703385024E-3</v>
      </c>
      <c r="AD535" s="71">
        <f t="shared" si="429"/>
        <v>3.6719574637745461E-3</v>
      </c>
      <c r="AE535" s="71">
        <f t="shared" si="430"/>
        <v>-8.0226725988442309E-3</v>
      </c>
      <c r="AF535" s="71">
        <f t="shared" si="431"/>
        <v>-4.6232036285056271E-3</v>
      </c>
      <c r="AG535" s="71">
        <f t="shared" si="432"/>
        <v>-6.0724126495016991E-3</v>
      </c>
      <c r="AH535" s="71">
        <f t="shared" si="433"/>
        <v>-1.0298607413221814E-3</v>
      </c>
      <c r="AI535" s="71">
        <f t="shared" si="434"/>
        <v>3.6719574637745461E-3</v>
      </c>
      <c r="AJ535" s="71">
        <f t="shared" si="435"/>
        <v>-7.8911101719859921E-4</v>
      </c>
      <c r="AK535" s="71">
        <f t="shared" si="436"/>
        <v>-3.3021337961180162E-3</v>
      </c>
      <c r="AL535" s="71">
        <f t="shared" si="437"/>
        <v>1.1694630062618745E-2</v>
      </c>
      <c r="AM535" s="71">
        <f t="shared" si="438"/>
        <v>4.459784047479323E-3</v>
      </c>
      <c r="AN535" s="71">
        <f t="shared" si="439"/>
        <v>1.1001041561327031E-4</v>
      </c>
      <c r="AO535" s="40">
        <f t="shared" si="440"/>
        <v>0.6847529554410422</v>
      </c>
      <c r="AP535" s="40">
        <f t="shared" si="441"/>
        <v>0.80903304031524292</v>
      </c>
      <c r="AQ535" s="71">
        <f t="shared" si="442"/>
        <v>-1.4417411340980114E-3</v>
      </c>
      <c r="AR535" s="71">
        <f t="shared" si="456"/>
        <v>-1.4310802480007358E-3</v>
      </c>
      <c r="AS535" s="71">
        <f t="shared" si="446"/>
        <v>-4.6232036285056271E-3</v>
      </c>
      <c r="AT535" s="28">
        <f t="shared" si="447"/>
        <v>0.40224310397091062</v>
      </c>
      <c r="AU535" s="28">
        <f t="shared" si="448"/>
        <v>0.67862838915468804</v>
      </c>
      <c r="AV535" s="40">
        <f t="shared" si="449"/>
        <v>0.28948166110943052</v>
      </c>
      <c r="AW535" s="71">
        <f t="shared" si="450"/>
        <v>-4.6232036285056271E-3</v>
      </c>
      <c r="AX535" s="28">
        <f t="shared" si="451"/>
        <v>-0.12215822976660112</v>
      </c>
      <c r="AY535" s="71">
        <f t="shared" si="452"/>
        <v>4.720538802726184E-3</v>
      </c>
      <c r="AZ535" s="71">
        <f t="shared" si="453"/>
        <v>3.0287037994784333E-3</v>
      </c>
      <c r="BA535" s="71">
        <f t="shared" si="443"/>
        <v>0.7423239012642886</v>
      </c>
      <c r="BB535" s="71">
        <f t="shared" si="454"/>
        <v>-1.0237836403973704E-3</v>
      </c>
      <c r="BC535" s="71">
        <f t="shared" si="445"/>
        <v>-8.8298505516819947E-5</v>
      </c>
      <c r="BD535" s="39">
        <f t="shared" si="457"/>
        <v>1</v>
      </c>
    </row>
    <row r="536" spans="1:56">
      <c r="A536" s="68">
        <v>43298</v>
      </c>
      <c r="B536" s="41">
        <f t="shared" si="455"/>
        <v>2</v>
      </c>
      <c r="C536" s="39">
        <v>2806.89</v>
      </c>
      <c r="D536" s="39">
        <v>2801.01</v>
      </c>
      <c r="E536" s="39">
        <v>2801.36</v>
      </c>
      <c r="F536" s="39">
        <v>2797.35</v>
      </c>
      <c r="G536" s="39">
        <v>2785.75</v>
      </c>
      <c r="H536" s="39">
        <v>2806.89</v>
      </c>
      <c r="I536" s="39">
        <v>2778.42</v>
      </c>
      <c r="J536" s="39">
        <v>930</v>
      </c>
      <c r="K536" s="39">
        <v>1033</v>
      </c>
      <c r="L536" s="39">
        <v>2786.86</v>
      </c>
      <c r="M536" s="39">
        <v>2786.2</v>
      </c>
      <c r="N536" s="39">
        <v>2798.13</v>
      </c>
      <c r="O536" s="39">
        <v>2798.62</v>
      </c>
      <c r="P536" s="39">
        <v>2774.76</v>
      </c>
      <c r="Q536" s="39">
        <v>1459</v>
      </c>
      <c r="R536" s="39">
        <v>1405</v>
      </c>
      <c r="S536" s="70">
        <f t="shared" si="407"/>
        <v>2812.3888888888887</v>
      </c>
      <c r="T536" s="70" t="str">
        <f t="shared" si="419"/>
        <v>熊</v>
      </c>
      <c r="U536" s="70">
        <f t="shared" si="420"/>
        <v>2806.89</v>
      </c>
      <c r="V536" s="70">
        <f t="shared" si="421"/>
        <v>2774.76</v>
      </c>
      <c r="W536" s="40">
        <f t="shared" si="422"/>
        <v>1.151285189522268E-2</v>
      </c>
      <c r="X536" s="70">
        <f t="shared" si="423"/>
        <v>930</v>
      </c>
      <c r="Y536" s="70">
        <f t="shared" si="424"/>
        <v>1405</v>
      </c>
      <c r="Z536" s="71">
        <f t="shared" si="425"/>
        <v>1.1446832615456842E-2</v>
      </c>
      <c r="AA536" s="71">
        <f t="shared" si="426"/>
        <v>-2.5440643652883278E-3</v>
      </c>
      <c r="AB536" s="71">
        <f t="shared" si="427"/>
        <v>-3.1257719445879901E-3</v>
      </c>
      <c r="AC536" s="71">
        <f t="shared" si="428"/>
        <v>8.3870799506345593E-3</v>
      </c>
      <c r="AD536" s="71">
        <f t="shared" si="429"/>
        <v>0</v>
      </c>
      <c r="AE536" s="71">
        <f t="shared" si="430"/>
        <v>-1.1512851895222678E-2</v>
      </c>
      <c r="AF536" s="71">
        <f t="shared" si="431"/>
        <v>-3.1257719445879901E-3</v>
      </c>
      <c r="AG536" s="71">
        <f t="shared" si="432"/>
        <v>-5.6698363098763131E-3</v>
      </c>
      <c r="AH536" s="71">
        <f t="shared" si="433"/>
        <v>-2.097042441847094E-3</v>
      </c>
      <c r="AI536" s="71">
        <f t="shared" si="434"/>
        <v>-1.9720953210909491E-3</v>
      </c>
      <c r="AJ536" s="71">
        <f t="shared" si="435"/>
        <v>-3.4045684035343584E-3</v>
      </c>
      <c r="AK536" s="71">
        <f t="shared" si="436"/>
        <v>-7.5599719219360062E-3</v>
      </c>
      <c r="AL536" s="71">
        <f t="shared" si="437"/>
        <v>1.0194688057581993E-2</v>
      </c>
      <c r="AM536" s="71">
        <f t="shared" si="438"/>
        <v>8.5621815725587629E-3</v>
      </c>
      <c r="AN536" s="71">
        <f t="shared" si="439"/>
        <v>3.9837706736357099E-4</v>
      </c>
      <c r="AO536" s="40">
        <f t="shared" si="440"/>
        <v>1</v>
      </c>
      <c r="AP536" s="40">
        <f t="shared" si="441"/>
        <v>1.2511415525114205</v>
      </c>
      <c r="AQ536" s="71">
        <f t="shared" si="442"/>
        <v>-2.3685372240236864E-4</v>
      </c>
      <c r="AR536" s="71">
        <f t="shared" si="456"/>
        <v>4.0358229099845596E-3</v>
      </c>
      <c r="AS536" s="71">
        <f t="shared" si="446"/>
        <v>-3.1257719445879901E-3</v>
      </c>
      <c r="AT536" s="28">
        <f t="shared" si="447"/>
        <v>0.25746399719002383</v>
      </c>
      <c r="AU536" s="28">
        <f t="shared" si="448"/>
        <v>0.97946353730093094</v>
      </c>
      <c r="AV536" s="40">
        <f t="shared" si="449"/>
        <v>0.7273576097105553</v>
      </c>
      <c r="AW536" s="71">
        <f t="shared" si="450"/>
        <v>-3.1257719445879901E-3</v>
      </c>
      <c r="AX536" s="28">
        <f t="shared" si="451"/>
        <v>0.35076252723311868</v>
      </c>
      <c r="AY536" s="71">
        <f t="shared" si="452"/>
        <v>2.6347161356461875E-3</v>
      </c>
      <c r="AZ536" s="71">
        <f t="shared" si="453"/>
        <v>8.3870799506345593E-3</v>
      </c>
      <c r="BA536" s="71">
        <f t="shared" si="443"/>
        <v>0.28948166110943052</v>
      </c>
      <c r="BB536" s="71">
        <f t="shared" si="454"/>
        <v>-1.4310802480007358E-3</v>
      </c>
      <c r="BC536" s="71">
        <f t="shared" si="445"/>
        <v>-4.6232036285056271E-3</v>
      </c>
      <c r="BD536" s="39">
        <f t="shared" si="457"/>
        <v>1</v>
      </c>
    </row>
    <row r="537" spans="1:56">
      <c r="A537" s="68">
        <v>43299</v>
      </c>
      <c r="B537" s="41">
        <f t="shared" si="455"/>
        <v>3</v>
      </c>
      <c r="C537" s="39">
        <v>2801.78</v>
      </c>
      <c r="D537" s="39">
        <v>2802.72</v>
      </c>
      <c r="E537" s="39">
        <v>2801.55</v>
      </c>
      <c r="F537" s="39">
        <v>2814.25</v>
      </c>
      <c r="G537" s="39">
        <v>2812.34</v>
      </c>
      <c r="H537" s="39">
        <v>2818.27</v>
      </c>
      <c r="I537" s="39">
        <v>2800.31</v>
      </c>
      <c r="J537" s="39">
        <v>942</v>
      </c>
      <c r="K537" s="39">
        <v>1001</v>
      </c>
      <c r="L537" s="39">
        <v>2813.01</v>
      </c>
      <c r="M537" s="39">
        <v>2810.85</v>
      </c>
      <c r="N537" s="39">
        <v>2787.26</v>
      </c>
      <c r="O537" s="39">
        <v>2816.86</v>
      </c>
      <c r="P537" s="39">
        <v>2786.04</v>
      </c>
      <c r="Q537" s="39">
        <v>1323</v>
      </c>
      <c r="R537" s="39">
        <v>1455</v>
      </c>
      <c r="S537" s="70">
        <f t="shared" si="407"/>
        <v>2808.0733333333333</v>
      </c>
      <c r="T537" s="70" t="str">
        <f t="shared" si="419"/>
        <v>熊</v>
      </c>
      <c r="U537" s="70">
        <f t="shared" si="420"/>
        <v>2818.27</v>
      </c>
      <c r="V537" s="70">
        <f t="shared" si="421"/>
        <v>2786.04</v>
      </c>
      <c r="W537" s="40">
        <f t="shared" si="422"/>
        <v>1.1501988763483736E-2</v>
      </c>
      <c r="X537" s="70">
        <f t="shared" si="423"/>
        <v>942</v>
      </c>
      <c r="Y537" s="70">
        <f t="shared" si="424"/>
        <v>1455</v>
      </c>
      <c r="Z537" s="71">
        <f t="shared" si="425"/>
        <v>1.1503401409104217E-2</v>
      </c>
      <c r="AA537" s="71">
        <f t="shared" si="426"/>
        <v>1.3035925637685324E-3</v>
      </c>
      <c r="AB537" s="71">
        <f t="shared" si="427"/>
        <v>-1.1064187094997589E-2</v>
      </c>
      <c r="AC537" s="71">
        <f t="shared" si="428"/>
        <v>4.3780166848598389E-4</v>
      </c>
      <c r="AD537" s="71">
        <f t="shared" si="429"/>
        <v>5.8682920336814654E-3</v>
      </c>
      <c r="AE537" s="71">
        <f t="shared" si="430"/>
        <v>-5.6336967298022548E-3</v>
      </c>
      <c r="AF537" s="71">
        <f t="shared" si="431"/>
        <v>-5.1958950613161256E-3</v>
      </c>
      <c r="AG537" s="71">
        <f t="shared" si="432"/>
        <v>-3.8923024975475173E-3</v>
      </c>
      <c r="AH537" s="71">
        <f t="shared" si="433"/>
        <v>3.3544473505722956E-4</v>
      </c>
      <c r="AI537" s="71">
        <f t="shared" si="434"/>
        <v>-8.2094040554216971E-5</v>
      </c>
      <c r="AJ537" s="71">
        <f t="shared" si="435"/>
        <v>4.440866766633484E-3</v>
      </c>
      <c r="AK537" s="71">
        <f t="shared" si="436"/>
        <v>3.7619475372725987E-3</v>
      </c>
      <c r="AL537" s="71">
        <f t="shared" si="437"/>
        <v>6.3930961813260141E-3</v>
      </c>
      <c r="AM537" s="71">
        <f t="shared" si="438"/>
        <v>1.1001556642334634E-2</v>
      </c>
      <c r="AN537" s="71">
        <f t="shared" si="439"/>
        <v>2.3820740155491727E-4</v>
      </c>
      <c r="AO537" s="40">
        <f t="shared" si="440"/>
        <v>8.1848552338544087E-2</v>
      </c>
      <c r="AP537" s="40">
        <f t="shared" si="441"/>
        <v>-0.12138084632515768</v>
      </c>
      <c r="AQ537" s="71">
        <f t="shared" si="442"/>
        <v>-7.6815571732281299E-4</v>
      </c>
      <c r="AR537" s="71">
        <f t="shared" si="456"/>
        <v>-9.1960500001434953E-3</v>
      </c>
      <c r="AS537" s="71">
        <f t="shared" si="446"/>
        <v>-5.1958950613161256E-3</v>
      </c>
      <c r="AT537" s="28">
        <f t="shared" si="447"/>
        <v>0.66982182628063336</v>
      </c>
      <c r="AU537" s="28">
        <f t="shared" si="448"/>
        <v>3.9584685269313698E-2</v>
      </c>
      <c r="AV537" s="40">
        <f t="shared" si="449"/>
        <v>3.785293205089215E-2</v>
      </c>
      <c r="AW537" s="71">
        <f t="shared" si="450"/>
        <v>-5.1958950613161256E-3</v>
      </c>
      <c r="AX537" s="28">
        <f t="shared" si="451"/>
        <v>-0.79894508222153227</v>
      </c>
      <c r="AY537" s="71">
        <f t="shared" si="452"/>
        <v>4.2867516849172472E-3</v>
      </c>
      <c r="AZ537" s="71">
        <f t="shared" si="453"/>
        <v>4.3780166848598389E-4</v>
      </c>
      <c r="BA537" s="71">
        <f t="shared" si="443"/>
        <v>0.7273576097105553</v>
      </c>
      <c r="BB537" s="71">
        <f t="shared" si="454"/>
        <v>4.0358229099845596E-3</v>
      </c>
      <c r="BC537" s="71">
        <f t="shared" si="445"/>
        <v>-3.1257719445879901E-3</v>
      </c>
      <c r="BD537" s="39">
        <f t="shared" si="457"/>
        <v>0</v>
      </c>
    </row>
    <row r="538" spans="1:56">
      <c r="A538" s="68">
        <v>43300</v>
      </c>
      <c r="B538" s="41">
        <f t="shared" si="455"/>
        <v>4</v>
      </c>
      <c r="C538" s="39">
        <v>2791.02</v>
      </c>
      <c r="D538" s="39">
        <v>2790.87</v>
      </c>
      <c r="E538" s="39">
        <v>2784.98</v>
      </c>
      <c r="F538" s="39">
        <v>2796.07</v>
      </c>
      <c r="G538" s="39">
        <v>2772.14</v>
      </c>
      <c r="H538" s="39">
        <v>2804.74</v>
      </c>
      <c r="I538" s="39">
        <v>2772.14</v>
      </c>
      <c r="J538" s="39">
        <v>946</v>
      </c>
      <c r="K538" s="39">
        <v>1129</v>
      </c>
      <c r="L538" s="39">
        <v>2771.99</v>
      </c>
      <c r="M538" s="39">
        <v>2772.02</v>
      </c>
      <c r="N538" s="39">
        <v>2772.55</v>
      </c>
      <c r="O538" s="39">
        <v>2779.74</v>
      </c>
      <c r="P538" s="39">
        <v>2764.54</v>
      </c>
      <c r="Q538" s="39">
        <v>1349</v>
      </c>
      <c r="R538" s="39">
        <v>1441</v>
      </c>
      <c r="S538" s="70">
        <f t="shared" si="407"/>
        <v>2802.3788888888885</v>
      </c>
      <c r="T538" s="70" t="str">
        <f t="shared" si="419"/>
        <v>熊</v>
      </c>
      <c r="U538" s="70">
        <f t="shared" si="420"/>
        <v>2804.74</v>
      </c>
      <c r="V538" s="70">
        <f t="shared" si="421"/>
        <v>2764.54</v>
      </c>
      <c r="W538" s="40">
        <f t="shared" si="422"/>
        <v>1.4436587202651808E-2</v>
      </c>
      <c r="X538" s="70">
        <f t="shared" si="423"/>
        <v>946</v>
      </c>
      <c r="Y538" s="70">
        <f t="shared" si="424"/>
        <v>1441</v>
      </c>
      <c r="Z538" s="71">
        <f t="shared" si="425"/>
        <v>1.4403336414644044E-2</v>
      </c>
      <c r="AA538" s="71">
        <f t="shared" si="426"/>
        <v>1.3480859940453623E-3</v>
      </c>
      <c r="AB538" s="71">
        <f t="shared" si="427"/>
        <v>-1.1543368711548874E-2</v>
      </c>
      <c r="AC538" s="71">
        <f t="shared" si="428"/>
        <v>2.8932184911029508E-3</v>
      </c>
      <c r="AD538" s="71">
        <f t="shared" si="429"/>
        <v>4.903722637550169E-3</v>
      </c>
      <c r="AE538" s="71">
        <f t="shared" si="430"/>
        <v>-9.5328645651016741E-3</v>
      </c>
      <c r="AF538" s="71">
        <f t="shared" si="431"/>
        <v>-6.6396460739987237E-3</v>
      </c>
      <c r="AG538" s="71">
        <f t="shared" si="432"/>
        <v>-5.291560079953371E-3</v>
      </c>
      <c r="AH538" s="71">
        <f t="shared" si="433"/>
        <v>-5.3745236841410153E-5</v>
      </c>
      <c r="AI538" s="71">
        <f t="shared" si="434"/>
        <v>-2.1664283939563872E-3</v>
      </c>
      <c r="AJ538" s="71">
        <f t="shared" si="435"/>
        <v>1.8077394046812326E-3</v>
      </c>
      <c r="AK538" s="71">
        <f t="shared" si="436"/>
        <v>-6.7875353160474512E-3</v>
      </c>
      <c r="AL538" s="71">
        <f t="shared" si="437"/>
        <v>1.1691257953597531E-2</v>
      </c>
      <c r="AM538" s="71">
        <f t="shared" si="438"/>
        <v>5.4831422951666237E-3</v>
      </c>
      <c r="AN538" s="71">
        <f t="shared" si="439"/>
        <v>-5.4111285282471241E-5</v>
      </c>
      <c r="AO538" s="40">
        <f t="shared" si="440"/>
        <v>0.57914110429448351</v>
      </c>
      <c r="AP538" s="40">
        <f t="shared" si="441"/>
        <v>0.46380368098160701</v>
      </c>
      <c r="AQ538" s="71">
        <f t="shared" si="442"/>
        <v>1.0822491301582537E-5</v>
      </c>
      <c r="AR538" s="71">
        <f t="shared" si="456"/>
        <v>2.0200052733122806E-4</v>
      </c>
      <c r="AS538" s="71">
        <f t="shared" si="446"/>
        <v>-6.6396460739987237E-3</v>
      </c>
      <c r="AT538" s="28">
        <f t="shared" si="447"/>
        <v>0</v>
      </c>
      <c r="AU538" s="28">
        <f t="shared" si="448"/>
        <v>0.52697368421054702</v>
      </c>
      <c r="AV538" s="40">
        <f t="shared" si="449"/>
        <v>0.19925373134328991</v>
      </c>
      <c r="AW538" s="71">
        <f t="shared" si="450"/>
        <v>-6.6396460739987237E-3</v>
      </c>
      <c r="AX538" s="28">
        <f t="shared" si="451"/>
        <v>1.3930348258716486E-2</v>
      </c>
      <c r="AY538" s="71">
        <f t="shared" si="452"/>
        <v>0</v>
      </c>
      <c r="AZ538" s="71">
        <f t="shared" si="453"/>
        <v>2.8932184911029508E-3</v>
      </c>
      <c r="BA538" s="71">
        <f t="shared" si="443"/>
        <v>3.785293205089215E-2</v>
      </c>
      <c r="BB538" s="71">
        <f t="shared" si="454"/>
        <v>-9.1960500001434953E-3</v>
      </c>
      <c r="BC538" s="71">
        <f t="shared" ref="BC538:BC568" si="458">AS537</f>
        <v>-5.1958950613161256E-3</v>
      </c>
      <c r="BD538" s="39">
        <f t="shared" si="457"/>
        <v>1</v>
      </c>
    </row>
    <row r="539" spans="1:56">
      <c r="A539" s="68">
        <v>43301</v>
      </c>
      <c r="B539" s="41">
        <f t="shared" si="455"/>
        <v>5</v>
      </c>
      <c r="C539" s="39">
        <v>2769.75</v>
      </c>
      <c r="D539" s="39">
        <v>2770.19</v>
      </c>
      <c r="E539" s="39">
        <v>2764.27</v>
      </c>
      <c r="F539" s="39">
        <v>2766.82</v>
      </c>
      <c r="G539" s="39">
        <v>2769.2</v>
      </c>
      <c r="H539" s="39">
        <v>2782.38</v>
      </c>
      <c r="I539" s="39">
        <v>2753.92</v>
      </c>
      <c r="J539" s="39">
        <v>1035</v>
      </c>
      <c r="K539" s="39">
        <v>957</v>
      </c>
      <c r="L539" s="39">
        <v>2769.25</v>
      </c>
      <c r="M539" s="39">
        <v>2777.13</v>
      </c>
      <c r="N539" s="39">
        <v>2829.27</v>
      </c>
      <c r="O539" s="39">
        <v>2837.77</v>
      </c>
      <c r="P539" s="39">
        <v>2768.87</v>
      </c>
      <c r="Q539" s="39">
        <v>1422</v>
      </c>
      <c r="R539" s="39">
        <v>1300</v>
      </c>
      <c r="S539" s="70">
        <f t="shared" si="407"/>
        <v>2797.5572222222222</v>
      </c>
      <c r="T539" s="70" t="str">
        <f t="shared" si="419"/>
        <v>熊</v>
      </c>
      <c r="U539" s="70">
        <f t="shared" si="420"/>
        <v>2837.77</v>
      </c>
      <c r="V539" s="70">
        <f t="shared" si="421"/>
        <v>2753.92</v>
      </c>
      <c r="W539" s="40">
        <f t="shared" si="422"/>
        <v>2.9993181237627696E-2</v>
      </c>
      <c r="X539" s="70">
        <f t="shared" si="423"/>
        <v>1422</v>
      </c>
      <c r="Y539" s="70">
        <f t="shared" si="424"/>
        <v>957</v>
      </c>
      <c r="Z539" s="71">
        <f t="shared" si="425"/>
        <v>3.0273490387219031E-2</v>
      </c>
      <c r="AA539" s="71">
        <f t="shared" si="426"/>
        <v>-1.0104109262281634E-3</v>
      </c>
      <c r="AB539" s="71">
        <f t="shared" si="427"/>
        <v>-2.9998046155201661E-3</v>
      </c>
      <c r="AC539" s="71">
        <f t="shared" si="428"/>
        <v>2.6993376622107615E-2</v>
      </c>
      <c r="AD539" s="71">
        <f t="shared" si="429"/>
        <v>2.4261469047025568E-2</v>
      </c>
      <c r="AE539" s="71">
        <f t="shared" si="430"/>
        <v>-5.7317121906021356E-3</v>
      </c>
      <c r="AF539" s="71">
        <f t="shared" si="431"/>
        <v>2.126166443150539E-2</v>
      </c>
      <c r="AG539" s="71">
        <f t="shared" si="432"/>
        <v>2.0251253505277213E-2</v>
      </c>
      <c r="AH539" s="71">
        <f t="shared" si="433"/>
        <v>1.5884648603612097E-4</v>
      </c>
      <c r="AI539" s="71">
        <f t="shared" si="434"/>
        <v>-1.9804777688479623E-3</v>
      </c>
      <c r="AJ539" s="71">
        <f t="shared" si="435"/>
        <v>-1.0584171331805381E-3</v>
      </c>
      <c r="AK539" s="71">
        <f t="shared" si="436"/>
        <v>-1.9859359691199688E-4</v>
      </c>
      <c r="AL539" s="71">
        <f t="shared" si="437"/>
        <v>1.0281325324901554E-2</v>
      </c>
      <c r="AM539" s="71">
        <f t="shared" si="438"/>
        <v>2.4579237735762104E-2</v>
      </c>
      <c r="AN539" s="71">
        <f t="shared" si="439"/>
        <v>1.8055593171880381E-5</v>
      </c>
      <c r="AO539" s="40">
        <f t="shared" si="440"/>
        <v>0.55621925509486669</v>
      </c>
      <c r="AP539" s="40">
        <f t="shared" si="441"/>
        <v>0.65460295151089543</v>
      </c>
      <c r="AQ539" s="71">
        <f t="shared" si="442"/>
        <v>2.8414949217282744E-3</v>
      </c>
      <c r="AR539" s="71">
        <f t="shared" si="456"/>
        <v>2.1442202435245486E-2</v>
      </c>
      <c r="AS539" s="71">
        <f t="shared" si="446"/>
        <v>2.126166443150539E-2</v>
      </c>
      <c r="AT539" s="28">
        <f t="shared" si="447"/>
        <v>0.53689388615599876</v>
      </c>
      <c r="AU539" s="28">
        <f t="shared" si="448"/>
        <v>0.8766328011611032</v>
      </c>
      <c r="AV539" s="40">
        <f t="shared" si="449"/>
        <v>0.89862850327966592</v>
      </c>
      <c r="AW539" s="71">
        <f t="shared" si="450"/>
        <v>2.126166443150539E-2</v>
      </c>
      <c r="AX539" s="28">
        <f t="shared" si="451"/>
        <v>0.71580202742993493</v>
      </c>
      <c r="AY539" s="71">
        <f t="shared" si="452"/>
        <v>5.5331185936901483E-3</v>
      </c>
      <c r="AZ539" s="71">
        <f t="shared" si="453"/>
        <v>2.157943312024203E-2</v>
      </c>
      <c r="BA539" s="71">
        <f t="shared" si="443"/>
        <v>0.19925373134328991</v>
      </c>
      <c r="BB539" s="71">
        <f t="shared" si="454"/>
        <v>2.0200052733122806E-4</v>
      </c>
      <c r="BC539" s="71">
        <f t="shared" si="458"/>
        <v>-6.6396460739987237E-3</v>
      </c>
      <c r="BD539" s="39">
        <f t="shared" si="457"/>
        <v>0</v>
      </c>
    </row>
    <row r="540" spans="1:56">
      <c r="A540" s="68">
        <v>43304</v>
      </c>
      <c r="B540" s="41">
        <f t="shared" si="455"/>
        <v>1</v>
      </c>
      <c r="C540" s="39">
        <v>2815.2</v>
      </c>
      <c r="D540" s="39">
        <v>2813.4</v>
      </c>
      <c r="E540" s="39">
        <v>2817.37</v>
      </c>
      <c r="F540" s="39">
        <v>2819.33</v>
      </c>
      <c r="G540" s="39">
        <v>2839.83</v>
      </c>
      <c r="H540" s="39">
        <v>2840.9</v>
      </c>
      <c r="I540" s="39">
        <v>2809.72</v>
      </c>
      <c r="J540" s="39">
        <v>1033</v>
      </c>
      <c r="K540" s="39">
        <v>930</v>
      </c>
      <c r="L540" s="39">
        <v>2840.95</v>
      </c>
      <c r="M540" s="39">
        <v>2854.54</v>
      </c>
      <c r="N540" s="39">
        <v>2859.54</v>
      </c>
      <c r="O540" s="39">
        <v>2863.39</v>
      </c>
      <c r="P540" s="39">
        <v>2840.95</v>
      </c>
      <c r="Q540" s="39">
        <v>1423</v>
      </c>
      <c r="R540" s="39">
        <v>1300</v>
      </c>
      <c r="S540" s="70">
        <f t="shared" si="407"/>
        <v>2796.7105555555554</v>
      </c>
      <c r="T540" s="70" t="str">
        <f t="shared" si="419"/>
        <v>牛</v>
      </c>
      <c r="U540" s="70">
        <f t="shared" si="420"/>
        <v>2863.39</v>
      </c>
      <c r="V540" s="70">
        <f t="shared" si="421"/>
        <v>2809.72</v>
      </c>
      <c r="W540" s="40">
        <f t="shared" si="422"/>
        <v>1.8921403333507718E-2</v>
      </c>
      <c r="X540" s="70">
        <f t="shared" si="423"/>
        <v>1423</v>
      </c>
      <c r="Y540" s="70">
        <f t="shared" si="424"/>
        <v>930</v>
      </c>
      <c r="Z540" s="71">
        <f t="shared" si="425"/>
        <v>1.9064364876385364E-2</v>
      </c>
      <c r="AA540" s="71">
        <f t="shared" si="426"/>
        <v>-4.9854208249123554E-3</v>
      </c>
      <c r="AB540" s="71">
        <f t="shared" si="427"/>
        <v>-1.3454648513249363E-3</v>
      </c>
      <c r="AC540" s="71">
        <f t="shared" si="428"/>
        <v>1.7575938482182554E-2</v>
      </c>
      <c r="AD540" s="71">
        <f t="shared" si="429"/>
        <v>1.6972930561003904E-2</v>
      </c>
      <c r="AE540" s="71">
        <f t="shared" si="430"/>
        <v>-1.9484727725037523E-3</v>
      </c>
      <c r="AF540" s="71">
        <f t="shared" si="431"/>
        <v>1.5627465709678743E-2</v>
      </c>
      <c r="AG540" s="71">
        <f t="shared" si="432"/>
        <v>1.0642044884766461E-2</v>
      </c>
      <c r="AH540" s="71">
        <f t="shared" si="433"/>
        <v>-6.3959068377965258E-4</v>
      </c>
      <c r="AI540" s="71">
        <f t="shared" si="434"/>
        <v>7.705186468558769E-4</v>
      </c>
      <c r="AJ540" s="71">
        <f t="shared" si="435"/>
        <v>1.4659610436465456E-3</v>
      </c>
      <c r="AK540" s="71">
        <f t="shared" si="436"/>
        <v>8.7108842013161776E-3</v>
      </c>
      <c r="AL540" s="71">
        <f t="shared" si="437"/>
        <v>1.1036069126185533E-2</v>
      </c>
      <c r="AM540" s="71">
        <f t="shared" si="438"/>
        <v>7.8677343058811793E-3</v>
      </c>
      <c r="AN540" s="71">
        <f t="shared" si="439"/>
        <v>3.9431205380663153E-4</v>
      </c>
      <c r="AO540" s="40">
        <f t="shared" si="440"/>
        <v>0.17575368826170518</v>
      </c>
      <c r="AP540" s="40">
        <f t="shared" si="441"/>
        <v>0.62700449005772929</v>
      </c>
      <c r="AQ540" s="71">
        <f t="shared" si="442"/>
        <v>4.772206005625149E-3</v>
      </c>
      <c r="AR540" s="71">
        <f t="shared" si="456"/>
        <v>6.5222694545563238E-3</v>
      </c>
      <c r="AS540" s="71">
        <f t="shared" si="446"/>
        <v>1.5627465709678743E-2</v>
      </c>
      <c r="AT540" s="28">
        <f t="shared" si="447"/>
        <v>0.96568313021166918</v>
      </c>
      <c r="AU540" s="28">
        <f t="shared" si="448"/>
        <v>0.8284313725490241</v>
      </c>
      <c r="AV540" s="40">
        <f t="shared" si="449"/>
        <v>0.92826532513508653</v>
      </c>
      <c r="AW540" s="71">
        <f t="shared" si="450"/>
        <v>1.5627465709678743E-2</v>
      </c>
      <c r="AX540" s="28">
        <f t="shared" si="451"/>
        <v>0.34637600149059289</v>
      </c>
      <c r="AY540" s="71">
        <f t="shared" si="452"/>
        <v>1.0659356973819771E-2</v>
      </c>
      <c r="AZ540" s="71">
        <f t="shared" si="453"/>
        <v>6.5222694545563238E-3</v>
      </c>
      <c r="BA540" s="71">
        <f t="shared" si="443"/>
        <v>0.89862850327966592</v>
      </c>
      <c r="BB540" s="71">
        <f t="shared" si="454"/>
        <v>2.1442202435245486E-2</v>
      </c>
      <c r="BC540" s="71">
        <f t="shared" si="458"/>
        <v>2.126166443150539E-2</v>
      </c>
      <c r="BD540" s="39">
        <f t="shared" si="457"/>
        <v>0</v>
      </c>
    </row>
    <row r="541" spans="1:56">
      <c r="A541" s="68">
        <v>43305</v>
      </c>
      <c r="B541" s="41">
        <f t="shared" si="455"/>
        <v>2</v>
      </c>
      <c r="C541" s="39">
        <v>2862.27</v>
      </c>
      <c r="D541" s="39">
        <v>2869.97</v>
      </c>
      <c r="E541" s="39">
        <v>2876.21</v>
      </c>
      <c r="F541" s="39">
        <v>2883.83</v>
      </c>
      <c r="G541" s="39">
        <v>2904.93</v>
      </c>
      <c r="H541" s="39">
        <v>2909.14</v>
      </c>
      <c r="I541" s="39">
        <v>2862.27</v>
      </c>
      <c r="J541" s="39">
        <v>1110</v>
      </c>
      <c r="K541" s="39">
        <v>930</v>
      </c>
      <c r="L541" s="39">
        <v>2905.33</v>
      </c>
      <c r="M541" s="39">
        <v>2905.82</v>
      </c>
      <c r="N541" s="39">
        <v>2905.56</v>
      </c>
      <c r="O541" s="39">
        <v>2911.28</v>
      </c>
      <c r="P541" s="39">
        <v>2896.63</v>
      </c>
      <c r="Q541" s="39">
        <v>1322</v>
      </c>
      <c r="R541" s="39">
        <v>1347</v>
      </c>
      <c r="S541" s="70">
        <f t="shared" si="407"/>
        <v>2799.286111111111</v>
      </c>
      <c r="T541" s="70" t="str">
        <f t="shared" si="419"/>
        <v>牛</v>
      </c>
      <c r="U541" s="70">
        <f t="shared" si="420"/>
        <v>2911.28</v>
      </c>
      <c r="V541" s="70">
        <f t="shared" si="421"/>
        <v>2862.27</v>
      </c>
      <c r="W541" s="40">
        <f t="shared" si="422"/>
        <v>1.6977830707988511E-2</v>
      </c>
      <c r="X541" s="70">
        <f t="shared" si="423"/>
        <v>1322</v>
      </c>
      <c r="Y541" s="70">
        <f t="shared" si="424"/>
        <v>930</v>
      </c>
      <c r="Z541" s="71">
        <f t="shared" si="425"/>
        <v>1.7122773183522247E-2</v>
      </c>
      <c r="AA541" s="71">
        <f t="shared" si="426"/>
        <v>9.5424357228115792E-4</v>
      </c>
      <c r="AB541" s="71">
        <f t="shared" si="427"/>
        <v>-1.9667042049329622E-3</v>
      </c>
      <c r="AC541" s="71">
        <f t="shared" si="428"/>
        <v>1.5011126503055625E-2</v>
      </c>
      <c r="AD541" s="71">
        <f t="shared" si="429"/>
        <v>1.6977830707988511E-2</v>
      </c>
      <c r="AE541" s="71">
        <f t="shared" si="430"/>
        <v>0</v>
      </c>
      <c r="AF541" s="71">
        <f t="shared" si="431"/>
        <v>1.5011126503055625E-2</v>
      </c>
      <c r="AG541" s="71">
        <f t="shared" si="432"/>
        <v>1.5965370075336782E-2</v>
      </c>
      <c r="AH541" s="71">
        <f t="shared" si="433"/>
        <v>2.6865604480261901E-3</v>
      </c>
      <c r="AI541" s="71">
        <f t="shared" si="434"/>
        <v>4.858438966579272E-3</v>
      </c>
      <c r="AJ541" s="71">
        <f t="shared" si="435"/>
        <v>7.5042554696655344E-3</v>
      </c>
      <c r="AK541" s="71">
        <f t="shared" si="436"/>
        <v>1.4794277320811474E-2</v>
      </c>
      <c r="AL541" s="71">
        <f t="shared" si="437"/>
        <v>1.6242488551776461E-2</v>
      </c>
      <c r="AM541" s="71">
        <f t="shared" si="438"/>
        <v>5.0448547139599828E-3</v>
      </c>
      <c r="AN541" s="71">
        <f t="shared" si="439"/>
        <v>1.3768747031345495E-4</v>
      </c>
      <c r="AO541" s="40">
        <f t="shared" si="440"/>
        <v>0</v>
      </c>
      <c r="AP541" s="40">
        <f t="shared" si="441"/>
        <v>-5.8246212929379655E-2</v>
      </c>
      <c r="AQ541" s="71">
        <f t="shared" si="442"/>
        <v>1.6864131924379007E-4</v>
      </c>
      <c r="AR541" s="71">
        <f t="shared" si="456"/>
        <v>7.9161711930573071E-5</v>
      </c>
      <c r="AS541" s="71">
        <f t="shared" si="446"/>
        <v>1.5011126503055625E-2</v>
      </c>
      <c r="AT541" s="28">
        <f t="shared" si="447"/>
        <v>0.91017708555579169</v>
      </c>
      <c r="AU541" s="28">
        <f t="shared" si="448"/>
        <v>0.60955631399315913</v>
      </c>
      <c r="AV541" s="40">
        <f t="shared" si="449"/>
        <v>0.88328912466843035</v>
      </c>
      <c r="AW541" s="71">
        <f t="shared" si="450"/>
        <v>1.5011126503055625E-2</v>
      </c>
      <c r="AX541" s="28">
        <f t="shared" si="451"/>
        <v>4.6929198122835575E-3</v>
      </c>
      <c r="AY541" s="71">
        <f t="shared" si="452"/>
        <v>1.4794277320811474E-2</v>
      </c>
      <c r="AZ541" s="71">
        <f t="shared" si="453"/>
        <v>3.0781505090269564E-3</v>
      </c>
      <c r="BA541" s="71">
        <f t="shared" si="443"/>
        <v>0.92826532513508653</v>
      </c>
      <c r="BB541" s="71">
        <f t="shared" si="454"/>
        <v>6.5222694545563238E-3</v>
      </c>
      <c r="BC541" s="71">
        <f t="shared" si="458"/>
        <v>1.5627465709678743E-2</v>
      </c>
      <c r="BD541" s="39">
        <f t="shared" si="457"/>
        <v>0</v>
      </c>
    </row>
    <row r="542" spans="1:56">
      <c r="A542" s="68">
        <v>43306</v>
      </c>
      <c r="B542" s="41">
        <f t="shared" si="455"/>
        <v>3</v>
      </c>
      <c r="C542" s="39">
        <v>2911.45</v>
      </c>
      <c r="D542" s="39">
        <v>2906.43</v>
      </c>
      <c r="E542" s="39">
        <v>2904.18</v>
      </c>
      <c r="F542" s="39">
        <v>2898.13</v>
      </c>
      <c r="G542" s="39">
        <v>2908.14</v>
      </c>
      <c r="H542" s="39">
        <v>2912.31</v>
      </c>
      <c r="I542" s="39">
        <v>2894.04</v>
      </c>
      <c r="J542" s="39">
        <v>930</v>
      </c>
      <c r="K542" s="39">
        <v>1031</v>
      </c>
      <c r="L542" s="39">
        <v>2908.75</v>
      </c>
      <c r="M542" s="39">
        <v>2908.41</v>
      </c>
      <c r="N542" s="39">
        <v>2903.65</v>
      </c>
      <c r="O542" s="39">
        <v>2909.56</v>
      </c>
      <c r="P542" s="39">
        <v>2897.41</v>
      </c>
      <c r="Q542" s="39">
        <v>1300</v>
      </c>
      <c r="R542" s="39">
        <v>1404</v>
      </c>
      <c r="S542" s="70">
        <f t="shared" si="407"/>
        <v>2805.8783333333331</v>
      </c>
      <c r="T542" s="70" t="str">
        <f t="shared" si="419"/>
        <v>牛</v>
      </c>
      <c r="U542" s="70">
        <f t="shared" si="420"/>
        <v>2912.31</v>
      </c>
      <c r="V542" s="70">
        <f t="shared" si="421"/>
        <v>2894.04</v>
      </c>
      <c r="W542" s="40">
        <f t="shared" si="422"/>
        <v>6.2931308985105386E-3</v>
      </c>
      <c r="X542" s="70">
        <f t="shared" si="423"/>
        <v>930</v>
      </c>
      <c r="Y542" s="70">
        <f t="shared" si="424"/>
        <v>1031</v>
      </c>
      <c r="Z542" s="71">
        <f t="shared" si="425"/>
        <v>6.275223685792297E-3</v>
      </c>
      <c r="AA542" s="71">
        <f t="shared" si="426"/>
        <v>2.025096058942453E-3</v>
      </c>
      <c r="AB542" s="71">
        <f t="shared" si="427"/>
        <v>-2.9780144293118176E-3</v>
      </c>
      <c r="AC542" s="71">
        <f t="shared" si="428"/>
        <v>3.3151164691987475E-3</v>
      </c>
      <c r="AD542" s="71">
        <f t="shared" si="429"/>
        <v>2.9534184315685072E-4</v>
      </c>
      <c r="AE542" s="71">
        <f t="shared" si="430"/>
        <v>-5.9977890553538516E-3</v>
      </c>
      <c r="AF542" s="71">
        <f t="shared" si="431"/>
        <v>-2.6826725861549892E-3</v>
      </c>
      <c r="AG542" s="71">
        <f t="shared" si="432"/>
        <v>-6.5757652721264062E-4</v>
      </c>
      <c r="AH542" s="71">
        <f t="shared" si="433"/>
        <v>-1.725714949718864E-3</v>
      </c>
      <c r="AI542" s="71">
        <f t="shared" si="434"/>
        <v>-2.5001603564682876E-3</v>
      </c>
      <c r="AJ542" s="71">
        <f t="shared" si="435"/>
        <v>-4.5855374536995942E-3</v>
      </c>
      <c r="AK542" s="71">
        <f t="shared" si="436"/>
        <v>-1.137537303117843E-3</v>
      </c>
      <c r="AL542" s="71">
        <f t="shared" si="437"/>
        <v>6.2931308985105386E-3</v>
      </c>
      <c r="AM542" s="71">
        <f t="shared" si="438"/>
        <v>4.1846325123200533E-3</v>
      </c>
      <c r="AN542" s="71">
        <f t="shared" si="439"/>
        <v>2.0973406828609791E-4</v>
      </c>
      <c r="AO542" s="40">
        <f t="shared" si="440"/>
        <v>0.95292829775587695</v>
      </c>
      <c r="AP542" s="40">
        <f t="shared" si="441"/>
        <v>0.63054187192118194</v>
      </c>
      <c r="AQ542" s="71">
        <f t="shared" si="442"/>
        <v>-1.1689552991052279E-4</v>
      </c>
      <c r="AR542" s="71">
        <f t="shared" si="456"/>
        <v>-1.7548693513231902E-3</v>
      </c>
      <c r="AS542" s="71">
        <f t="shared" si="446"/>
        <v>-2.6826725861549892E-3</v>
      </c>
      <c r="AT542" s="28">
        <f t="shared" si="447"/>
        <v>0.77175697865352622</v>
      </c>
      <c r="AU542" s="28">
        <f t="shared" si="448"/>
        <v>0.51358024691359583</v>
      </c>
      <c r="AV542" s="40">
        <f t="shared" si="449"/>
        <v>0.52599890530925764</v>
      </c>
      <c r="AW542" s="71">
        <f t="shared" si="450"/>
        <v>-2.6826725861549892E-3</v>
      </c>
      <c r="AX542" s="28">
        <f t="shared" si="451"/>
        <v>-0.27914614121510201</v>
      </c>
      <c r="AY542" s="71">
        <f t="shared" si="452"/>
        <v>4.8602517522359067E-3</v>
      </c>
      <c r="AZ542" s="71">
        <f t="shared" si="453"/>
        <v>2.1513317933890292E-3</v>
      </c>
      <c r="BA542" s="71">
        <f t="shared" si="443"/>
        <v>0.88328912466843035</v>
      </c>
      <c r="BB542" s="71">
        <f t="shared" si="454"/>
        <v>7.9161711930573071E-5</v>
      </c>
      <c r="BC542" s="71">
        <f t="shared" si="458"/>
        <v>1.5011126503055625E-2</v>
      </c>
      <c r="BD542" s="39">
        <f t="shared" si="457"/>
        <v>0</v>
      </c>
    </row>
    <row r="543" spans="1:56">
      <c r="A543" s="68">
        <v>43307</v>
      </c>
      <c r="B543" s="41">
        <f t="shared" si="455"/>
        <v>4</v>
      </c>
      <c r="C543" s="39">
        <v>2905.79</v>
      </c>
      <c r="D543" s="39">
        <v>2905.25</v>
      </c>
      <c r="E543" s="39">
        <v>2910.37</v>
      </c>
      <c r="F543" s="39">
        <v>2902.18</v>
      </c>
      <c r="G543" s="39">
        <v>2885.29</v>
      </c>
      <c r="H543" s="39">
        <v>2915.27</v>
      </c>
      <c r="I543" s="39">
        <v>2884.93</v>
      </c>
      <c r="J543" s="39">
        <v>934</v>
      </c>
      <c r="K543" s="39">
        <v>1120</v>
      </c>
      <c r="L543" s="39">
        <v>2885.35</v>
      </c>
      <c r="M543" s="39">
        <v>2878.29</v>
      </c>
      <c r="N543" s="39">
        <v>2882.23</v>
      </c>
      <c r="O543" s="39">
        <v>2893.74</v>
      </c>
      <c r="P543" s="39">
        <v>2875.8</v>
      </c>
      <c r="Q543" s="39">
        <v>1345</v>
      </c>
      <c r="R543" s="39">
        <v>1436</v>
      </c>
      <c r="S543" s="70">
        <f t="shared" si="407"/>
        <v>2809.0022222222224</v>
      </c>
      <c r="T543" s="70" t="str">
        <f t="shared" si="419"/>
        <v>牛</v>
      </c>
      <c r="U543" s="70">
        <f t="shared" si="420"/>
        <v>2915.27</v>
      </c>
      <c r="V543" s="70">
        <f t="shared" si="421"/>
        <v>2875.8</v>
      </c>
      <c r="W543" s="40">
        <f t="shared" si="422"/>
        <v>1.3631543458356517E-2</v>
      </c>
      <c r="X543" s="70">
        <f t="shared" si="423"/>
        <v>934</v>
      </c>
      <c r="Y543" s="70">
        <f t="shared" si="424"/>
        <v>1436</v>
      </c>
      <c r="Z543" s="71">
        <f t="shared" si="425"/>
        <v>1.3583225215862055E-2</v>
      </c>
      <c r="AA543" s="71">
        <f t="shared" si="426"/>
        <v>7.3673197306272406E-4</v>
      </c>
      <c r="AB543" s="71">
        <f t="shared" si="427"/>
        <v>-1.1398139786341752E-2</v>
      </c>
      <c r="AC543" s="71">
        <f t="shared" si="428"/>
        <v>2.2334036720146745E-3</v>
      </c>
      <c r="AD543" s="71">
        <f t="shared" si="429"/>
        <v>3.2571416137561777E-3</v>
      </c>
      <c r="AE543" s="71">
        <f t="shared" si="430"/>
        <v>-1.0374401844600254E-2</v>
      </c>
      <c r="AF543" s="71">
        <f t="shared" si="431"/>
        <v>-8.1409981725855066E-3</v>
      </c>
      <c r="AG543" s="71">
        <f t="shared" si="432"/>
        <v>-7.4042661995228874E-3</v>
      </c>
      <c r="AH543" s="71">
        <f t="shared" si="433"/>
        <v>-1.8585313525786471E-4</v>
      </c>
      <c r="AI543" s="71">
        <f t="shared" si="434"/>
        <v>1.5749226110282003E-3</v>
      </c>
      <c r="AJ543" s="71">
        <f t="shared" si="435"/>
        <v>-1.2431195288170082E-3</v>
      </c>
      <c r="AK543" s="71">
        <f t="shared" si="436"/>
        <v>-7.0798834171547824E-3</v>
      </c>
      <c r="AL543" s="71">
        <f t="shared" si="437"/>
        <v>1.0461803635701671E-2</v>
      </c>
      <c r="AM543" s="71">
        <f t="shared" si="438"/>
        <v>6.2188867113903146E-3</v>
      </c>
      <c r="AN543" s="71">
        <f t="shared" si="439"/>
        <v>2.079492049474726E-5</v>
      </c>
      <c r="AO543" s="40">
        <f t="shared" si="440"/>
        <v>0.68754119973632255</v>
      </c>
      <c r="AP543" s="40">
        <f t="shared" si="441"/>
        <v>0.617007251153598</v>
      </c>
      <c r="AQ543" s="71">
        <f t="shared" si="442"/>
        <v>-2.4498419509250313E-3</v>
      </c>
      <c r="AR543" s="71">
        <f t="shared" si="456"/>
        <v>-1.0819096759255632E-3</v>
      </c>
      <c r="AS543" s="71">
        <f t="shared" si="446"/>
        <v>-8.1409981725855066E-3</v>
      </c>
      <c r="AT543" s="28">
        <f t="shared" si="447"/>
        <v>1.1865524060650152E-2</v>
      </c>
      <c r="AU543" s="28">
        <f t="shared" si="448"/>
        <v>0.35841694537346597</v>
      </c>
      <c r="AV543" s="40">
        <f t="shared" si="449"/>
        <v>0.16290853813022216</v>
      </c>
      <c r="AW543" s="71">
        <f t="shared" si="450"/>
        <v>-8.1409981725855066E-3</v>
      </c>
      <c r="AX543" s="28">
        <f t="shared" si="451"/>
        <v>-7.9047377755254791E-2</v>
      </c>
      <c r="AY543" s="71">
        <f t="shared" si="452"/>
        <v>1.247786047905819E-4</v>
      </c>
      <c r="AZ543" s="71">
        <f t="shared" si="453"/>
        <v>2.2334036720146745E-3</v>
      </c>
      <c r="BA543" s="71">
        <f t="shared" si="443"/>
        <v>0.52599890530925764</v>
      </c>
      <c r="BB543" s="71">
        <f t="shared" si="454"/>
        <v>-1.7548693513231902E-3</v>
      </c>
      <c r="BC543" s="71">
        <f t="shared" si="458"/>
        <v>-2.6826725861549892E-3</v>
      </c>
      <c r="BD543" s="39">
        <f t="shared" si="457"/>
        <v>1</v>
      </c>
    </row>
    <row r="544" spans="1:56">
      <c r="A544" s="68">
        <v>43308</v>
      </c>
      <c r="B544" s="41">
        <f t="shared" si="455"/>
        <v>5</v>
      </c>
      <c r="C544" s="39">
        <v>2879.69</v>
      </c>
      <c r="D544" s="39">
        <v>2876.65</v>
      </c>
      <c r="E544" s="39">
        <v>2876.12</v>
      </c>
      <c r="F544" s="39">
        <v>2875.43</v>
      </c>
      <c r="G544" s="39">
        <v>2880.51</v>
      </c>
      <c r="H544" s="39">
        <v>2889.55</v>
      </c>
      <c r="I544" s="39">
        <v>2864.17</v>
      </c>
      <c r="J544" s="39">
        <v>1106</v>
      </c>
      <c r="K544" s="39">
        <v>1011</v>
      </c>
      <c r="L544" s="39">
        <v>2880.36</v>
      </c>
      <c r="M544" s="39">
        <v>2879.42</v>
      </c>
      <c r="N544" s="39">
        <v>2873.59</v>
      </c>
      <c r="O544" s="39">
        <v>2883</v>
      </c>
      <c r="P544" s="39">
        <v>2870.15</v>
      </c>
      <c r="Q544" s="39">
        <v>1354</v>
      </c>
      <c r="R544" s="39">
        <v>1452</v>
      </c>
      <c r="S544" s="70">
        <f t="shared" si="407"/>
        <v>2814.9283333333337</v>
      </c>
      <c r="T544" s="70" t="str">
        <f t="shared" si="419"/>
        <v>牛</v>
      </c>
      <c r="U544" s="70">
        <f t="shared" si="420"/>
        <v>2889.55</v>
      </c>
      <c r="V544" s="70">
        <f t="shared" si="421"/>
        <v>2864.17</v>
      </c>
      <c r="W544" s="40">
        <f t="shared" si="422"/>
        <v>8.8221757791125486E-3</v>
      </c>
      <c r="X544" s="70">
        <f t="shared" si="423"/>
        <v>1106</v>
      </c>
      <c r="Y544" s="70">
        <f t="shared" si="424"/>
        <v>1011</v>
      </c>
      <c r="Z544" s="71">
        <f t="shared" si="425"/>
        <v>8.8134486698221368E-3</v>
      </c>
      <c r="AA544" s="71">
        <f t="shared" si="426"/>
        <v>-8.8165061803361256E-4</v>
      </c>
      <c r="AB544" s="71">
        <f t="shared" si="427"/>
        <v>-5.5386614935902558E-3</v>
      </c>
      <c r="AC544" s="71">
        <f t="shared" si="428"/>
        <v>3.2835142855223067E-3</v>
      </c>
      <c r="AD544" s="71">
        <f t="shared" si="429"/>
        <v>3.41813119233721E-3</v>
      </c>
      <c r="AE544" s="71">
        <f t="shared" si="430"/>
        <v>-5.4040445867752822E-3</v>
      </c>
      <c r="AF544" s="71">
        <f t="shared" si="431"/>
        <v>-2.1205303012528719E-3</v>
      </c>
      <c r="AG544" s="71">
        <f t="shared" si="432"/>
        <v>-3.0021809192865788E-3</v>
      </c>
      <c r="AH544" s="71">
        <f t="shared" si="433"/>
        <v>-1.0562267977994406E-3</v>
      </c>
      <c r="AI544" s="71">
        <f t="shared" si="434"/>
        <v>-1.240485859607862E-3</v>
      </c>
      <c r="AJ544" s="71">
        <f t="shared" si="435"/>
        <v>-1.4804211825417922E-3</v>
      </c>
      <c r="AK544" s="71">
        <f t="shared" si="436"/>
        <v>2.8471233830043791E-4</v>
      </c>
      <c r="AL544" s="71">
        <f t="shared" si="437"/>
        <v>8.8221757791125486E-3</v>
      </c>
      <c r="AM544" s="71">
        <f t="shared" si="438"/>
        <v>4.4671254421305481E-3</v>
      </c>
      <c r="AN544" s="71">
        <f t="shared" si="439"/>
        <v>-5.2075467779657205E-5</v>
      </c>
      <c r="AO544" s="40">
        <f t="shared" si="440"/>
        <v>0.61150512214341668</v>
      </c>
      <c r="AP544" s="40">
        <f t="shared" si="441"/>
        <v>0.71158392434987661</v>
      </c>
      <c r="AQ544" s="71">
        <f t="shared" si="442"/>
        <v>-3.2640135850522288E-4</v>
      </c>
      <c r="AR544" s="71">
        <f t="shared" si="456"/>
        <v>-2.3531671717737291E-3</v>
      </c>
      <c r="AS544" s="71">
        <f t="shared" si="446"/>
        <v>-2.1205303012528719E-3</v>
      </c>
      <c r="AT544" s="28">
        <f t="shared" si="447"/>
        <v>0.64381402679275312</v>
      </c>
      <c r="AU544" s="28">
        <f t="shared" si="448"/>
        <v>0.26770428015564818</v>
      </c>
      <c r="AV544" s="40">
        <f t="shared" si="449"/>
        <v>0.37115839243498944</v>
      </c>
      <c r="AW544" s="71">
        <f t="shared" si="450"/>
        <v>-2.1205303012528719E-3</v>
      </c>
      <c r="AX544" s="28">
        <f t="shared" si="451"/>
        <v>-0.26674546887312656</v>
      </c>
      <c r="AY544" s="71">
        <f t="shared" si="452"/>
        <v>5.6887569250757006E-3</v>
      </c>
      <c r="AZ544" s="71">
        <f t="shared" si="453"/>
        <v>1.1978259500971609E-3</v>
      </c>
      <c r="BA544" s="71">
        <f t="shared" si="443"/>
        <v>0.16290853813022216</v>
      </c>
      <c r="BB544" s="71">
        <f t="shared" si="454"/>
        <v>-1.0819096759255632E-3</v>
      </c>
      <c r="BC544" s="71">
        <f t="shared" si="458"/>
        <v>-8.1409981725855066E-3</v>
      </c>
      <c r="BD544" s="39">
        <f t="shared" si="457"/>
        <v>1</v>
      </c>
    </row>
    <row r="545" spans="1:56">
      <c r="A545" s="68">
        <v>43311</v>
      </c>
      <c r="B545" s="41">
        <f t="shared" si="455"/>
        <v>1</v>
      </c>
      <c r="C545" s="39">
        <v>2871.94</v>
      </c>
      <c r="D545" s="39">
        <v>2876.54</v>
      </c>
      <c r="E545" s="39">
        <v>2880.73</v>
      </c>
      <c r="F545" s="39">
        <v>2872.3</v>
      </c>
      <c r="G545" s="39">
        <v>2868.91</v>
      </c>
      <c r="H545" s="39">
        <v>2895.73</v>
      </c>
      <c r="I545" s="39">
        <v>2861.87</v>
      </c>
      <c r="J545" s="39">
        <v>1003</v>
      </c>
      <c r="K545" s="39">
        <v>1103</v>
      </c>
      <c r="L545" s="39">
        <v>2868.93</v>
      </c>
      <c r="M545" s="39">
        <v>2868.69</v>
      </c>
      <c r="N545" s="39">
        <v>2869.05</v>
      </c>
      <c r="O545" s="39">
        <v>2870.06</v>
      </c>
      <c r="P545" s="39">
        <v>2850.64</v>
      </c>
      <c r="Q545" s="39">
        <v>1459</v>
      </c>
      <c r="R545" s="39">
        <v>1440</v>
      </c>
      <c r="S545" s="70">
        <f t="shared" si="407"/>
        <v>2819.7450000000003</v>
      </c>
      <c r="T545" s="70" t="str">
        <f t="shared" si="419"/>
        <v>牛</v>
      </c>
      <c r="U545" s="70">
        <f t="shared" si="420"/>
        <v>2895.73</v>
      </c>
      <c r="V545" s="70">
        <f t="shared" si="421"/>
        <v>2850.64</v>
      </c>
      <c r="W545" s="40">
        <f t="shared" si="422"/>
        <v>1.5693707658963833E-2</v>
      </c>
      <c r="X545" s="70">
        <f t="shared" si="423"/>
        <v>1003</v>
      </c>
      <c r="Y545" s="70">
        <f t="shared" si="424"/>
        <v>1440</v>
      </c>
      <c r="Z545" s="71">
        <f t="shared" si="425"/>
        <v>1.5700188722605677E-2</v>
      </c>
      <c r="AA545" s="71">
        <f t="shared" si="426"/>
        <v>-5.7435956138421297E-4</v>
      </c>
      <c r="AB545" s="71">
        <f t="shared" si="427"/>
        <v>-9.2562736103781254E-3</v>
      </c>
      <c r="AC545" s="71">
        <f t="shared" si="428"/>
        <v>6.4374340485858729E-3</v>
      </c>
      <c r="AD545" s="71">
        <f t="shared" si="429"/>
        <v>8.2494785300462597E-3</v>
      </c>
      <c r="AE545" s="71">
        <f t="shared" si="430"/>
        <v>-7.4442291289176354E-3</v>
      </c>
      <c r="AF545" s="71">
        <f t="shared" si="431"/>
        <v>-1.006795080331859E-3</v>
      </c>
      <c r="AG545" s="71">
        <f t="shared" si="432"/>
        <v>-1.5811546417160889E-3</v>
      </c>
      <c r="AH545" s="71">
        <f t="shared" si="433"/>
        <v>1.6004234099632885E-3</v>
      </c>
      <c r="AI545" s="71">
        <f t="shared" si="434"/>
        <v>3.0559746485728199E-3</v>
      </c>
      <c r="AJ545" s="71">
        <f t="shared" si="435"/>
        <v>1.2534295240859334E-4</v>
      </c>
      <c r="AK545" s="71">
        <f t="shared" si="436"/>
        <v>-1.0555929109295138E-3</v>
      </c>
      <c r="AL545" s="71">
        <f t="shared" si="437"/>
        <v>1.1761980811552412E-2</v>
      </c>
      <c r="AM545" s="71">
        <f t="shared" si="438"/>
        <v>6.7894050024189228E-3</v>
      </c>
      <c r="AN545" s="71">
        <f t="shared" si="439"/>
        <v>6.9712644480611527E-6</v>
      </c>
      <c r="AO545" s="40">
        <f t="shared" si="440"/>
        <v>0.29740106320142135</v>
      </c>
      <c r="AP545" s="40">
        <f t="shared" si="441"/>
        <v>0.34613112817484376</v>
      </c>
      <c r="AQ545" s="71">
        <f t="shared" si="442"/>
        <v>-8.3658381049856278E-5</v>
      </c>
      <c r="AR545" s="71">
        <f t="shared" si="456"/>
        <v>4.1826566149636275E-5</v>
      </c>
      <c r="AS545" s="71">
        <f t="shared" ref="AS545:AS568" si="459">LN(N545/C545)</f>
        <v>-1.006795080331859E-3</v>
      </c>
      <c r="AT545" s="28">
        <f t="shared" ref="AT545:AT568" si="460">+(G545-I545)/(H545-I545)</f>
        <v>0.20791494388658999</v>
      </c>
      <c r="AU545" s="28">
        <f t="shared" ref="AU545:AU568" si="461">+(N545-P545)/(O545-P545)</f>
        <v>0.94799176107107308</v>
      </c>
      <c r="AV545" s="40">
        <f t="shared" ref="AV545:AV568" si="462">+(N545-V545)/(U545-V545)</f>
        <v>0.40829452206698269</v>
      </c>
      <c r="AW545" s="71">
        <f t="shared" ref="AW545:AW568" si="463">LN(N545/C545)</f>
        <v>-1.006795080331859E-3</v>
      </c>
      <c r="AX545" s="28">
        <f t="shared" ref="AX545:AX568" si="464">(N545-L545)/(U545-V545)</f>
        <v>2.6613439787169044E-3</v>
      </c>
      <c r="AY545" s="71">
        <f t="shared" ref="AY545:AY568" si="465">LN(G545/I545)</f>
        <v>2.4569093705765657E-3</v>
      </c>
      <c r="AZ545" s="71">
        <f t="shared" ref="AZ545:AZ568" si="466">LN(N545/P545)</f>
        <v>6.4374340485858729E-3</v>
      </c>
      <c r="BA545" s="71">
        <f t="shared" si="443"/>
        <v>0.37115839243498944</v>
      </c>
      <c r="BB545" s="71">
        <f t="shared" ref="BB545:BB568" si="467">AR544</f>
        <v>-2.3531671717737291E-3</v>
      </c>
      <c r="BC545" s="71">
        <f t="shared" si="458"/>
        <v>-2.1205303012528719E-3</v>
      </c>
      <c r="BD545" s="39">
        <f t="shared" si="457"/>
        <v>1</v>
      </c>
    </row>
    <row r="546" spans="1:56">
      <c r="A546" s="68">
        <v>43312</v>
      </c>
      <c r="B546" s="41">
        <f t="shared" si="455"/>
        <v>2</v>
      </c>
      <c r="C546" s="39">
        <v>2866.9</v>
      </c>
      <c r="D546" s="39">
        <v>2865.85</v>
      </c>
      <c r="E546" s="39">
        <v>2864.64</v>
      </c>
      <c r="F546" s="39">
        <v>2864.59</v>
      </c>
      <c r="G546" s="39">
        <v>2868.15</v>
      </c>
      <c r="H546" s="39">
        <v>2875.42</v>
      </c>
      <c r="I546" s="39">
        <v>2854.49</v>
      </c>
      <c r="J546" s="39">
        <v>1042</v>
      </c>
      <c r="K546" s="39">
        <v>1001</v>
      </c>
      <c r="L546" s="39">
        <v>2868.75</v>
      </c>
      <c r="M546" s="39">
        <v>2868.02</v>
      </c>
      <c r="N546" s="39">
        <v>2876.4</v>
      </c>
      <c r="O546" s="39">
        <v>2884.67</v>
      </c>
      <c r="P546" s="39">
        <v>2862.33</v>
      </c>
      <c r="Q546" s="39">
        <v>1346</v>
      </c>
      <c r="R546" s="39">
        <v>1324</v>
      </c>
      <c r="S546" s="70">
        <f t="shared" si="407"/>
        <v>2825.8516666666674</v>
      </c>
      <c r="T546" s="70" t="str">
        <f t="shared" si="419"/>
        <v>牛</v>
      </c>
      <c r="U546" s="70">
        <f t="shared" si="420"/>
        <v>2884.67</v>
      </c>
      <c r="V546" s="70">
        <f t="shared" si="421"/>
        <v>2854.49</v>
      </c>
      <c r="W546" s="40">
        <f t="shared" si="422"/>
        <v>1.0517315493385583E-2</v>
      </c>
      <c r="X546" s="70">
        <f t="shared" si="423"/>
        <v>1346</v>
      </c>
      <c r="Y546" s="70">
        <f t="shared" si="424"/>
        <v>1001</v>
      </c>
      <c r="Z546" s="71">
        <f t="shared" si="425"/>
        <v>1.0527050123827231E-2</v>
      </c>
      <c r="AA546" s="71">
        <f t="shared" si="426"/>
        <v>-7.4965789474778122E-4</v>
      </c>
      <c r="AB546" s="71">
        <f t="shared" si="427"/>
        <v>-2.8709964227265194E-3</v>
      </c>
      <c r="AC546" s="71">
        <f t="shared" si="428"/>
        <v>7.6463190706589825E-3</v>
      </c>
      <c r="AD546" s="71">
        <f t="shared" si="429"/>
        <v>6.1792020411604266E-3</v>
      </c>
      <c r="AE546" s="71">
        <f t="shared" si="430"/>
        <v>-4.3381134522250328E-3</v>
      </c>
      <c r="AF546" s="71">
        <f t="shared" si="431"/>
        <v>3.3082056184340161E-3</v>
      </c>
      <c r="AG546" s="71">
        <f t="shared" si="432"/>
        <v>2.5585477236861769E-3</v>
      </c>
      <c r="AH546" s="71">
        <f t="shared" si="433"/>
        <v>-3.6631634442169336E-4</v>
      </c>
      <c r="AI546" s="71">
        <f t="shared" si="434"/>
        <v>-7.8861880650873235E-4</v>
      </c>
      <c r="AJ546" s="71">
        <f t="shared" si="435"/>
        <v>-8.0607315901368712E-4</v>
      </c>
      <c r="AK546" s="71">
        <f t="shared" si="436"/>
        <v>4.3591599717322408E-4</v>
      </c>
      <c r="AL546" s="71">
        <f t="shared" si="437"/>
        <v>7.3055573606323606E-3</v>
      </c>
      <c r="AM546" s="71">
        <f t="shared" si="438"/>
        <v>7.7745301984340912E-3</v>
      </c>
      <c r="AN546" s="71">
        <f t="shared" si="439"/>
        <v>2.0917220177706528E-4</v>
      </c>
      <c r="AO546" s="40">
        <f t="shared" si="440"/>
        <v>0.59292881032012124</v>
      </c>
      <c r="AP546" s="40">
        <f t="shared" si="441"/>
        <v>0.6956521739130529</v>
      </c>
      <c r="AQ546" s="71">
        <f t="shared" si="442"/>
        <v>-2.5449861296171527E-4</v>
      </c>
      <c r="AR546" s="71">
        <f t="shared" si="456"/>
        <v>2.6631174194836284E-3</v>
      </c>
      <c r="AS546" s="71">
        <f t="shared" si="459"/>
        <v>3.3082056184340161E-3</v>
      </c>
      <c r="AT546" s="28">
        <f t="shared" si="460"/>
        <v>0.65265169612996266</v>
      </c>
      <c r="AU546" s="28">
        <f t="shared" si="461"/>
        <v>0.62981199641898267</v>
      </c>
      <c r="AV546" s="40">
        <f t="shared" si="462"/>
        <v>0.72597746852220335</v>
      </c>
      <c r="AW546" s="71">
        <f t="shared" si="463"/>
        <v>3.3082056184340161E-3</v>
      </c>
      <c r="AX546" s="28">
        <f t="shared" si="464"/>
        <v>0.25347912524850952</v>
      </c>
      <c r="AY546" s="71">
        <f t="shared" si="465"/>
        <v>4.774029449398285E-3</v>
      </c>
      <c r="AZ546" s="71">
        <f t="shared" si="466"/>
        <v>4.9035337757076967E-3</v>
      </c>
      <c r="BA546" s="71">
        <f t="shared" si="443"/>
        <v>0.40829452206698269</v>
      </c>
      <c r="BB546" s="71">
        <f t="shared" si="467"/>
        <v>4.1826566149636275E-5</v>
      </c>
      <c r="BC546" s="71">
        <f t="shared" si="458"/>
        <v>-1.006795080331859E-3</v>
      </c>
      <c r="BD546" s="39">
        <f t="shared" si="457"/>
        <v>0</v>
      </c>
    </row>
    <row r="547" spans="1:56">
      <c r="A547" s="68">
        <v>43313</v>
      </c>
      <c r="B547" s="41">
        <f t="shared" si="455"/>
        <v>3</v>
      </c>
      <c r="C547" s="39">
        <v>2882.51</v>
      </c>
      <c r="D547" s="39">
        <v>2883.52</v>
      </c>
      <c r="E547" s="39">
        <v>2887.63</v>
      </c>
      <c r="F547" s="39">
        <v>2879.26</v>
      </c>
      <c r="G547" s="39">
        <v>2867.33</v>
      </c>
      <c r="H547" s="39">
        <v>2897.39</v>
      </c>
      <c r="I547" s="39">
        <v>2863.97</v>
      </c>
      <c r="J547" s="39">
        <v>1000</v>
      </c>
      <c r="K547" s="39">
        <v>1121</v>
      </c>
      <c r="L547" s="39">
        <v>2866.96</v>
      </c>
      <c r="M547" s="39">
        <v>2868.3</v>
      </c>
      <c r="N547" s="39">
        <v>2824.53</v>
      </c>
      <c r="O547" s="39">
        <v>2870.9</v>
      </c>
      <c r="P547" s="39">
        <v>2824.18</v>
      </c>
      <c r="Q547" s="39">
        <v>1309</v>
      </c>
      <c r="R547" s="39">
        <v>1459</v>
      </c>
      <c r="S547" s="70">
        <f t="shared" si="407"/>
        <v>2833.7694444444451</v>
      </c>
      <c r="T547" s="70" t="str">
        <f t="shared" si="419"/>
        <v>牛</v>
      </c>
      <c r="U547" s="70">
        <f t="shared" si="420"/>
        <v>2897.39</v>
      </c>
      <c r="V547" s="70">
        <f t="shared" si="421"/>
        <v>2824.18</v>
      </c>
      <c r="W547" s="40">
        <f t="shared" si="422"/>
        <v>2.5592274772765846E-2</v>
      </c>
      <c r="X547" s="70">
        <f t="shared" si="423"/>
        <v>1000</v>
      </c>
      <c r="Y547" s="70">
        <f t="shared" si="424"/>
        <v>1459</v>
      </c>
      <c r="Z547" s="71">
        <f t="shared" si="425"/>
        <v>2.5398003823057E-2</v>
      </c>
      <c r="AA547" s="71">
        <f t="shared" si="426"/>
        <v>2.1219301196119546E-3</v>
      </c>
      <c r="AB547" s="71">
        <f t="shared" si="427"/>
        <v>-2.5468352673579213E-2</v>
      </c>
      <c r="AC547" s="71">
        <f t="shared" si="428"/>
        <v>1.2392209918673827E-4</v>
      </c>
      <c r="AD547" s="71">
        <f t="shared" si="429"/>
        <v>5.1488893834502024E-3</v>
      </c>
      <c r="AE547" s="71">
        <f t="shared" si="430"/>
        <v>-2.0443385389315605E-2</v>
      </c>
      <c r="AF547" s="71">
        <f t="shared" si="431"/>
        <v>-2.0319463290128934E-2</v>
      </c>
      <c r="AG547" s="71">
        <f t="shared" si="432"/>
        <v>-1.8197533170516957E-2</v>
      </c>
      <c r="AH547" s="71">
        <f t="shared" si="433"/>
        <v>3.5032769872142853E-4</v>
      </c>
      <c r="AI547" s="71">
        <f t="shared" si="434"/>
        <v>1.7746541136757317E-3</v>
      </c>
      <c r="AJ547" s="71">
        <f t="shared" si="435"/>
        <v>-1.1281256782831946E-3</v>
      </c>
      <c r="AK547" s="71">
        <f t="shared" si="436"/>
        <v>-5.2801591933989457E-3</v>
      </c>
      <c r="AL547" s="71">
        <f t="shared" si="437"/>
        <v>1.1601557566061993E-2</v>
      </c>
      <c r="AM547" s="71">
        <f t="shared" si="438"/>
        <v>1.6407512486498924E-2</v>
      </c>
      <c r="AN547" s="71">
        <f t="shared" si="439"/>
        <v>-1.2904823457248081E-4</v>
      </c>
      <c r="AO547" s="40">
        <f t="shared" si="440"/>
        <v>0.55475763016159119</v>
      </c>
      <c r="AP547" s="40">
        <f t="shared" si="441"/>
        <v>0.37193297426691396</v>
      </c>
      <c r="AQ547" s="71">
        <f t="shared" si="442"/>
        <v>4.6728483953061288E-4</v>
      </c>
      <c r="AR547" s="71">
        <f t="shared" si="456"/>
        <v>-1.4910255862157509E-2</v>
      </c>
      <c r="AS547" s="71">
        <f t="shared" si="459"/>
        <v>-2.0319463290128934E-2</v>
      </c>
      <c r="AT547" s="28">
        <f t="shared" si="460"/>
        <v>0.10053859964093717</v>
      </c>
      <c r="AU547" s="28">
        <f t="shared" si="461"/>
        <v>7.4914383561721296E-3</v>
      </c>
      <c r="AV547" s="40">
        <f t="shared" si="462"/>
        <v>4.7807676546969486E-3</v>
      </c>
      <c r="AW547" s="71">
        <f t="shared" si="463"/>
        <v>-2.0319463290128934E-2</v>
      </c>
      <c r="AX547" s="28">
        <f t="shared" si="464"/>
        <v>-0.57956563311022835</v>
      </c>
      <c r="AY547" s="71">
        <f t="shared" si="465"/>
        <v>1.1725089892127376E-3</v>
      </c>
      <c r="AZ547" s="71">
        <f t="shared" si="466"/>
        <v>1.2392209918673827E-4</v>
      </c>
      <c r="BA547" s="71">
        <f t="shared" si="443"/>
        <v>0.72597746852220335</v>
      </c>
      <c r="BB547" s="71">
        <f t="shared" si="467"/>
        <v>2.6631174194836284E-3</v>
      </c>
      <c r="BC547" s="71">
        <f t="shared" si="458"/>
        <v>3.3082056184340161E-3</v>
      </c>
      <c r="BD547" s="39">
        <f t="shared" si="457"/>
        <v>0</v>
      </c>
    </row>
    <row r="548" spans="1:56">
      <c r="A548" s="68">
        <v>43314</v>
      </c>
      <c r="B548" s="41">
        <f t="shared" si="455"/>
        <v>4</v>
      </c>
      <c r="C548" s="39">
        <v>2815.34</v>
      </c>
      <c r="D548" s="39">
        <v>2805.98</v>
      </c>
      <c r="E548" s="39">
        <v>2807.77</v>
      </c>
      <c r="F548" s="39">
        <v>2792.14</v>
      </c>
      <c r="G548" s="39">
        <v>2755.22</v>
      </c>
      <c r="H548" s="39">
        <v>2815.34</v>
      </c>
      <c r="I548" s="39">
        <v>2755.14</v>
      </c>
      <c r="J548" s="39">
        <v>930</v>
      </c>
      <c r="K548" s="39">
        <v>1129</v>
      </c>
      <c r="L548" s="39">
        <v>2754.48</v>
      </c>
      <c r="M548" s="39">
        <v>2741.71</v>
      </c>
      <c r="N548" s="39">
        <v>2768.02</v>
      </c>
      <c r="O548" s="39">
        <v>2770.51</v>
      </c>
      <c r="P548" s="39">
        <v>2726.9</v>
      </c>
      <c r="Q548" s="39">
        <v>1448</v>
      </c>
      <c r="R548" s="39">
        <v>1318</v>
      </c>
      <c r="S548" s="70">
        <f t="shared" si="407"/>
        <v>2838.0638888888889</v>
      </c>
      <c r="T548" s="70" t="str">
        <f t="shared" si="419"/>
        <v>熊</v>
      </c>
      <c r="U548" s="70">
        <f t="shared" si="420"/>
        <v>2815.34</v>
      </c>
      <c r="V548" s="70">
        <f t="shared" si="421"/>
        <v>2726.9</v>
      </c>
      <c r="W548" s="40">
        <f t="shared" si="422"/>
        <v>3.1917602968305162E-2</v>
      </c>
      <c r="X548" s="70">
        <f t="shared" si="423"/>
        <v>930</v>
      </c>
      <c r="Y548" s="70">
        <f t="shared" si="424"/>
        <v>1318</v>
      </c>
      <c r="Z548" s="71">
        <f t="shared" si="425"/>
        <v>3.1413612565445045E-2</v>
      </c>
      <c r="AA548" s="71">
        <f t="shared" si="426"/>
        <v>-3.2589432500015497E-3</v>
      </c>
      <c r="AB548" s="71">
        <f t="shared" si="427"/>
        <v>-1.6950772662837572E-2</v>
      </c>
      <c r="AC548" s="71">
        <f t="shared" si="428"/>
        <v>1.4966830305467548E-2</v>
      </c>
      <c r="AD548" s="71">
        <f t="shared" si="429"/>
        <v>0</v>
      </c>
      <c r="AE548" s="71">
        <f t="shared" si="430"/>
        <v>-3.1917602968305085E-2</v>
      </c>
      <c r="AF548" s="71">
        <f t="shared" si="431"/>
        <v>-1.6950772662837572E-2</v>
      </c>
      <c r="AG548" s="71">
        <f t="shared" si="432"/>
        <v>-2.0209715912839189E-2</v>
      </c>
      <c r="AH548" s="71">
        <f t="shared" si="433"/>
        <v>-3.330181754564618E-3</v>
      </c>
      <c r="AI548" s="71">
        <f t="shared" si="434"/>
        <v>-2.6924618487391304E-3</v>
      </c>
      <c r="AJ548" s="71">
        <f t="shared" si="435"/>
        <v>-8.2747089162133695E-3</v>
      </c>
      <c r="AK548" s="71">
        <f t="shared" si="436"/>
        <v>-2.158574159959389E-2</v>
      </c>
      <c r="AL548" s="71">
        <f t="shared" si="437"/>
        <v>2.1614777815015477E-2</v>
      </c>
      <c r="AM548" s="71">
        <f t="shared" si="438"/>
        <v>1.586598591815163E-2</v>
      </c>
      <c r="AN548" s="71">
        <f t="shared" si="439"/>
        <v>-2.6861716770396852E-4</v>
      </c>
      <c r="AO548" s="40">
        <f t="shared" si="440"/>
        <v>1</v>
      </c>
      <c r="AP548" s="40">
        <f t="shared" si="441"/>
        <v>1.1526578073089704</v>
      </c>
      <c r="AQ548" s="71">
        <f t="shared" si="442"/>
        <v>-4.6468637288401352E-3</v>
      </c>
      <c r="AR548" s="71">
        <f t="shared" si="456"/>
        <v>4.9035861044601659E-3</v>
      </c>
      <c r="AS548" s="71">
        <f t="shared" si="459"/>
        <v>-1.6950772662837572E-2</v>
      </c>
      <c r="AT548" s="28">
        <f t="shared" si="460"/>
        <v>1.3289036544838352E-3</v>
      </c>
      <c r="AU548" s="28">
        <f t="shared" si="461"/>
        <v>0.94290300389818327</v>
      </c>
      <c r="AV548" s="40">
        <f t="shared" si="462"/>
        <v>0.46494798733604553</v>
      </c>
      <c r="AW548" s="71">
        <f t="shared" si="463"/>
        <v>-1.6950772662837572E-2</v>
      </c>
      <c r="AX548" s="28">
        <f t="shared" si="464"/>
        <v>0.15309814563545857</v>
      </c>
      <c r="AY548" s="71">
        <f t="shared" si="465"/>
        <v>2.9036215421637283E-5</v>
      </c>
      <c r="AZ548" s="71">
        <f t="shared" si="466"/>
        <v>1.4966830305467548E-2</v>
      </c>
      <c r="BA548" s="71">
        <f t="shared" si="443"/>
        <v>4.7807676546969486E-3</v>
      </c>
      <c r="BB548" s="71">
        <f t="shared" si="467"/>
        <v>-1.4910255862157509E-2</v>
      </c>
      <c r="BC548" s="71">
        <f t="shared" si="458"/>
        <v>-2.0319463290128934E-2</v>
      </c>
      <c r="BD548" s="39">
        <f t="shared" si="457"/>
        <v>1</v>
      </c>
    </row>
    <row r="549" spans="1:56">
      <c r="A549" s="68">
        <v>43315</v>
      </c>
      <c r="B549" s="41">
        <f t="shared" si="455"/>
        <v>5</v>
      </c>
      <c r="C549" s="39">
        <v>2763.4</v>
      </c>
      <c r="D549" s="39">
        <v>2760.65</v>
      </c>
      <c r="E549" s="39">
        <v>2766.95</v>
      </c>
      <c r="F549" s="39">
        <v>2759.57</v>
      </c>
      <c r="G549" s="39">
        <v>2770.14</v>
      </c>
      <c r="H549" s="39">
        <v>2777.38</v>
      </c>
      <c r="I549" s="39">
        <v>2747.39</v>
      </c>
      <c r="J549" s="39">
        <v>953</v>
      </c>
      <c r="K549" s="39">
        <v>1040</v>
      </c>
      <c r="L549" s="39">
        <v>2770.4</v>
      </c>
      <c r="M549" s="39">
        <v>2766.78</v>
      </c>
      <c r="N549" s="39">
        <v>2740.44</v>
      </c>
      <c r="O549" s="39">
        <v>2772.41</v>
      </c>
      <c r="P549" s="39">
        <v>2740.44</v>
      </c>
      <c r="Q549" s="39">
        <v>1320</v>
      </c>
      <c r="R549" s="39">
        <v>1459</v>
      </c>
      <c r="S549" s="70">
        <f t="shared" si="407"/>
        <v>2835.4477777777774</v>
      </c>
      <c r="T549" s="70" t="str">
        <f t="shared" si="419"/>
        <v>熊</v>
      </c>
      <c r="U549" s="70">
        <f t="shared" si="420"/>
        <v>2777.38</v>
      </c>
      <c r="V549" s="70">
        <f t="shared" si="421"/>
        <v>2740.44</v>
      </c>
      <c r="W549" s="40">
        <f t="shared" si="422"/>
        <v>1.3389545828518678E-2</v>
      </c>
      <c r="X549" s="70">
        <f t="shared" si="423"/>
        <v>953</v>
      </c>
      <c r="Y549" s="70">
        <f t="shared" si="424"/>
        <v>1459</v>
      </c>
      <c r="Z549" s="71">
        <f t="shared" si="425"/>
        <v>1.3367590649200281E-2</v>
      </c>
      <c r="AA549" s="71">
        <f t="shared" si="426"/>
        <v>-1.6704575224137236E-3</v>
      </c>
      <c r="AB549" s="71">
        <f t="shared" si="427"/>
        <v>-1.3389545828518782E-2</v>
      </c>
      <c r="AC549" s="71">
        <f t="shared" si="428"/>
        <v>0</v>
      </c>
      <c r="AD549" s="71">
        <f t="shared" si="429"/>
        <v>5.0462316374502592E-3</v>
      </c>
      <c r="AE549" s="71">
        <f t="shared" si="430"/>
        <v>-8.3433141910684294E-3</v>
      </c>
      <c r="AF549" s="71">
        <f t="shared" si="431"/>
        <v>-8.3433141910684294E-3</v>
      </c>
      <c r="AG549" s="71">
        <f t="shared" si="432"/>
        <v>-1.0013771713482054E-2</v>
      </c>
      <c r="AH549" s="71">
        <f t="shared" si="433"/>
        <v>-9.9564639247498154E-4</v>
      </c>
      <c r="AI549" s="71">
        <f t="shared" si="434"/>
        <v>1.2838248890554491E-3</v>
      </c>
      <c r="AJ549" s="71">
        <f t="shared" si="435"/>
        <v>-1.3869351504518688E-3</v>
      </c>
      <c r="AK549" s="71">
        <f t="shared" si="436"/>
        <v>2.436054797881121E-3</v>
      </c>
      <c r="AL549" s="71">
        <f t="shared" si="437"/>
        <v>1.0856667180445284E-2</v>
      </c>
      <c r="AM549" s="71">
        <f t="shared" si="438"/>
        <v>1.1598486588943049E-2</v>
      </c>
      <c r="AN549" s="71">
        <f t="shared" si="439"/>
        <v>9.3853667761963858E-5</v>
      </c>
      <c r="AO549" s="40">
        <f t="shared" si="440"/>
        <v>0.53384461487162693</v>
      </c>
      <c r="AP549" s="40">
        <f t="shared" si="441"/>
        <v>0.68789596532177211</v>
      </c>
      <c r="AQ549" s="71">
        <f t="shared" si="442"/>
        <v>-1.3075249552066809E-3</v>
      </c>
      <c r="AR549" s="71">
        <f t="shared" si="456"/>
        <v>-1.0873222656711498E-2</v>
      </c>
      <c r="AS549" s="71">
        <f t="shared" si="459"/>
        <v>-8.3433141910684294E-3</v>
      </c>
      <c r="AT549" s="28">
        <f t="shared" si="460"/>
        <v>0.75858619539846017</v>
      </c>
      <c r="AU549" s="28">
        <f t="shared" si="461"/>
        <v>0</v>
      </c>
      <c r="AV549" s="40">
        <f t="shared" si="462"/>
        <v>0</v>
      </c>
      <c r="AW549" s="71">
        <f t="shared" si="463"/>
        <v>-8.3433141910684294E-3</v>
      </c>
      <c r="AX549" s="28">
        <f t="shared" si="464"/>
        <v>-0.81104493773687036</v>
      </c>
      <c r="AY549" s="71">
        <f t="shared" si="465"/>
        <v>8.2464903408761281E-3</v>
      </c>
      <c r="AZ549" s="71">
        <f t="shared" si="466"/>
        <v>0</v>
      </c>
      <c r="BA549" s="71">
        <f t="shared" si="443"/>
        <v>0.46494798733604553</v>
      </c>
      <c r="BB549" s="71">
        <f t="shared" si="467"/>
        <v>4.9035861044601659E-3</v>
      </c>
      <c r="BC549" s="71">
        <f t="shared" si="458"/>
        <v>-1.6950772662837572E-2</v>
      </c>
      <c r="BD549" s="39">
        <f t="shared" si="457"/>
        <v>0</v>
      </c>
    </row>
    <row r="550" spans="1:56">
      <c r="A550" s="68">
        <v>43318</v>
      </c>
      <c r="B550" s="41">
        <f t="shared" si="455"/>
        <v>1</v>
      </c>
      <c r="C550" s="39">
        <v>2736.53</v>
      </c>
      <c r="D550" s="39">
        <v>2736.34</v>
      </c>
      <c r="E550" s="39">
        <v>2720.85</v>
      </c>
      <c r="F550" s="39">
        <v>2726.76</v>
      </c>
      <c r="G550" s="39">
        <v>2719.38</v>
      </c>
      <c r="H550" s="39">
        <v>2760.29</v>
      </c>
      <c r="I550" s="39">
        <v>2715.14</v>
      </c>
      <c r="J550" s="39">
        <v>1004</v>
      </c>
      <c r="K550" s="39">
        <v>939</v>
      </c>
      <c r="L550" s="39">
        <v>2719.33</v>
      </c>
      <c r="M550" s="39">
        <v>2711.3</v>
      </c>
      <c r="N550" s="39">
        <v>2705.16</v>
      </c>
      <c r="O550" s="39">
        <v>2727.52</v>
      </c>
      <c r="P550" s="39">
        <v>2692.54</v>
      </c>
      <c r="Q550" s="39">
        <v>1331</v>
      </c>
      <c r="R550" s="39">
        <v>1435</v>
      </c>
      <c r="S550" s="70">
        <f t="shared" si="407"/>
        <v>2830.6038888888893</v>
      </c>
      <c r="T550" s="70" t="str">
        <f t="shared" si="419"/>
        <v>熊</v>
      </c>
      <c r="U550" s="70">
        <f t="shared" si="420"/>
        <v>2760.29</v>
      </c>
      <c r="V550" s="70">
        <f t="shared" si="421"/>
        <v>2692.54</v>
      </c>
      <c r="W550" s="40">
        <f t="shared" si="422"/>
        <v>2.4850760653337477E-2</v>
      </c>
      <c r="X550" s="70">
        <f t="shared" si="423"/>
        <v>1004</v>
      </c>
      <c r="Y550" s="70">
        <f t="shared" si="424"/>
        <v>1435</v>
      </c>
      <c r="Z550" s="71">
        <f t="shared" si="425"/>
        <v>2.4757631014459918E-2</v>
      </c>
      <c r="AA550" s="71">
        <f t="shared" si="426"/>
        <v>-1.4277969987950133E-3</v>
      </c>
      <c r="AB550" s="71">
        <f t="shared" si="427"/>
        <v>-2.0174686401197468E-2</v>
      </c>
      <c r="AC550" s="71">
        <f t="shared" si="428"/>
        <v>4.6760742521400316E-3</v>
      </c>
      <c r="AD550" s="71">
        <f t="shared" si="429"/>
        <v>8.6450522225333219E-3</v>
      </c>
      <c r="AE550" s="71">
        <f t="shared" si="430"/>
        <v>-1.6205708430804232E-2</v>
      </c>
      <c r="AF550" s="71">
        <f t="shared" si="431"/>
        <v>-1.1529634178664143E-2</v>
      </c>
      <c r="AG550" s="71">
        <f t="shared" si="432"/>
        <v>-1.2957431177459089E-2</v>
      </c>
      <c r="AH550" s="71">
        <f t="shared" si="433"/>
        <v>-6.9433405169981412E-5</v>
      </c>
      <c r="AI550" s="71">
        <f t="shared" si="434"/>
        <v>-5.7463629606176823E-3</v>
      </c>
      <c r="AJ550" s="71">
        <f t="shared" si="435"/>
        <v>-3.5766032609990052E-3</v>
      </c>
      <c r="AK550" s="71">
        <f t="shared" si="436"/>
        <v>-6.286781301671757E-3</v>
      </c>
      <c r="AL550" s="71">
        <f t="shared" si="437"/>
        <v>1.6492229239119513E-2</v>
      </c>
      <c r="AM550" s="71">
        <f t="shared" si="438"/>
        <v>1.2907785400713271E-2</v>
      </c>
      <c r="AN550" s="71">
        <f t="shared" si="439"/>
        <v>-1.838671302623835E-5</v>
      </c>
      <c r="AO550" s="40">
        <f t="shared" si="440"/>
        <v>0.47375415282392658</v>
      </c>
      <c r="AP550" s="40">
        <f t="shared" si="441"/>
        <v>0.56035437430786561</v>
      </c>
      <c r="AQ550" s="71">
        <f t="shared" si="442"/>
        <v>-2.9573017687765015E-3</v>
      </c>
      <c r="AR550" s="71">
        <f t="shared" ref="AR550:AR568" si="468">LN(N550/L550)</f>
        <v>-5.224466163966145E-3</v>
      </c>
      <c r="AS550" s="71">
        <f t="shared" si="459"/>
        <v>-1.1529634178664143E-2</v>
      </c>
      <c r="AT550" s="28">
        <f t="shared" si="460"/>
        <v>9.3909191583615242E-2</v>
      </c>
      <c r="AU550" s="28">
        <f t="shared" si="461"/>
        <v>0.36077758719267822</v>
      </c>
      <c r="AV550" s="40">
        <f t="shared" si="462"/>
        <v>0.18627306273062569</v>
      </c>
      <c r="AW550" s="71">
        <f t="shared" si="463"/>
        <v>-1.1529634178664143E-2</v>
      </c>
      <c r="AX550" s="28">
        <f t="shared" si="464"/>
        <v>-0.2091512915129162</v>
      </c>
      <c r="AY550" s="71">
        <f t="shared" si="465"/>
        <v>1.5603957149145113E-3</v>
      </c>
      <c r="AZ550" s="71">
        <f t="shared" si="466"/>
        <v>4.6760742521400316E-3</v>
      </c>
      <c r="BA550" s="71">
        <f t="shared" si="443"/>
        <v>0</v>
      </c>
      <c r="BB550" s="71">
        <f t="shared" si="467"/>
        <v>-1.0873222656711498E-2</v>
      </c>
      <c r="BC550" s="71">
        <f t="shared" si="458"/>
        <v>-8.3433141910684294E-3</v>
      </c>
      <c r="BD550" s="39">
        <f t="shared" si="457"/>
        <v>1</v>
      </c>
    </row>
    <row r="551" spans="1:56">
      <c r="A551" s="68">
        <v>43319</v>
      </c>
      <c r="B551" s="41">
        <f t="shared" si="455"/>
        <v>2</v>
      </c>
      <c r="C551" s="39">
        <v>2711.74</v>
      </c>
      <c r="D551" s="39">
        <v>2722.18</v>
      </c>
      <c r="E551" s="39">
        <v>2730.64</v>
      </c>
      <c r="F551" s="39">
        <v>2730.87</v>
      </c>
      <c r="G551" s="39">
        <v>2743.71</v>
      </c>
      <c r="H551" s="39">
        <v>2744.12</v>
      </c>
      <c r="I551" s="39">
        <v>2696.04</v>
      </c>
      <c r="J551" s="39">
        <v>1129</v>
      </c>
      <c r="K551" s="39">
        <v>1024</v>
      </c>
      <c r="L551" s="39">
        <v>2743.82</v>
      </c>
      <c r="M551" s="39">
        <v>2746.83</v>
      </c>
      <c r="N551" s="39">
        <v>2779.37</v>
      </c>
      <c r="O551" s="39">
        <v>2779.37</v>
      </c>
      <c r="P551" s="39">
        <v>2739.46</v>
      </c>
      <c r="Q551" s="39">
        <v>1459</v>
      </c>
      <c r="R551" s="39">
        <v>1321</v>
      </c>
      <c r="S551" s="70">
        <f t="shared" si="407"/>
        <v>2826.5700000000006</v>
      </c>
      <c r="T551" s="70" t="str">
        <f t="shared" si="419"/>
        <v>熊</v>
      </c>
      <c r="U551" s="70">
        <f t="shared" si="420"/>
        <v>2779.37</v>
      </c>
      <c r="V551" s="70">
        <f t="shared" si="421"/>
        <v>2696.04</v>
      </c>
      <c r="W551" s="40">
        <f t="shared" si="422"/>
        <v>3.0440253580362248E-2</v>
      </c>
      <c r="X551" s="70">
        <f t="shared" si="423"/>
        <v>1459</v>
      </c>
      <c r="Y551" s="70">
        <f t="shared" si="424"/>
        <v>1024</v>
      </c>
      <c r="Z551" s="71">
        <f t="shared" si="425"/>
        <v>3.072934720880318E-2</v>
      </c>
      <c r="AA551" s="71">
        <f t="shared" si="426"/>
        <v>2.4294350039128386E-3</v>
      </c>
      <c r="AB551" s="71">
        <f t="shared" si="427"/>
        <v>0</v>
      </c>
      <c r="AC551" s="71">
        <f t="shared" si="428"/>
        <v>3.0440253580362248E-2</v>
      </c>
      <c r="AD551" s="71">
        <f t="shared" si="429"/>
        <v>2.4633788039793412E-2</v>
      </c>
      <c r="AE551" s="71">
        <f t="shared" si="430"/>
        <v>-5.8064655405687957E-3</v>
      </c>
      <c r="AF551" s="71">
        <f t="shared" si="431"/>
        <v>2.4633788039793412E-2</v>
      </c>
      <c r="AG551" s="71">
        <f t="shared" si="432"/>
        <v>2.7063223043706321E-2</v>
      </c>
      <c r="AH551" s="71">
        <f t="shared" si="433"/>
        <v>3.842534614278395E-3</v>
      </c>
      <c r="AI551" s="71">
        <f t="shared" si="434"/>
        <v>6.9455186805407777E-3</v>
      </c>
      <c r="AJ551" s="71">
        <f t="shared" si="435"/>
        <v>7.0297444716263717E-3</v>
      </c>
      <c r="AK551" s="71">
        <f t="shared" si="436"/>
        <v>1.1720523871559174E-2</v>
      </c>
      <c r="AL551" s="71">
        <f t="shared" si="437"/>
        <v>1.7676410950609431E-2</v>
      </c>
      <c r="AM551" s="71">
        <f t="shared" si="438"/>
        <v>1.4463462630475616E-2</v>
      </c>
      <c r="AN551" s="71">
        <f t="shared" si="439"/>
        <v>4.0090897002804151E-5</v>
      </c>
      <c r="AO551" s="40">
        <f t="shared" si="440"/>
        <v>0.32653910149750087</v>
      </c>
      <c r="AP551" s="40">
        <f t="shared" si="441"/>
        <v>0.18968386023294312</v>
      </c>
      <c r="AQ551" s="71">
        <f t="shared" si="442"/>
        <v>1.0964094602750976E-3</v>
      </c>
      <c r="AR551" s="71">
        <f t="shared" si="468"/>
        <v>1.2873173271231678E-2</v>
      </c>
      <c r="AS551" s="71">
        <f t="shared" si="459"/>
        <v>2.4633788039793412E-2</v>
      </c>
      <c r="AT551" s="28">
        <f t="shared" si="460"/>
        <v>0.99147254575707455</v>
      </c>
      <c r="AU551" s="28">
        <f t="shared" si="461"/>
        <v>1</v>
      </c>
      <c r="AV551" s="40">
        <f t="shared" si="462"/>
        <v>1</v>
      </c>
      <c r="AW551" s="71">
        <f t="shared" si="463"/>
        <v>2.4633788039793412E-2</v>
      </c>
      <c r="AX551" s="28">
        <f t="shared" si="464"/>
        <v>0.42661706468258442</v>
      </c>
      <c r="AY551" s="71">
        <f t="shared" si="465"/>
        <v>1.7526989412127811E-2</v>
      </c>
      <c r="AZ551" s="71">
        <f t="shared" si="466"/>
        <v>1.4463462630475616E-2</v>
      </c>
      <c r="BA551" s="71">
        <f t="shared" si="443"/>
        <v>0.18627306273062569</v>
      </c>
      <c r="BB551" s="71">
        <f t="shared" si="467"/>
        <v>-5.224466163966145E-3</v>
      </c>
      <c r="BC551" s="71">
        <f t="shared" si="458"/>
        <v>-1.1529634178664143E-2</v>
      </c>
      <c r="BD551" s="39">
        <f t="shared" si="457"/>
        <v>1</v>
      </c>
    </row>
    <row r="552" spans="1:56">
      <c r="A552" s="68">
        <v>43320</v>
      </c>
      <c r="B552" s="41">
        <f t="shared" si="455"/>
        <v>3</v>
      </c>
      <c r="C552" s="39">
        <v>2771.13</v>
      </c>
      <c r="D552" s="39">
        <v>2768.57</v>
      </c>
      <c r="E552" s="39">
        <v>2768.61</v>
      </c>
      <c r="F552" s="39">
        <v>2773.01</v>
      </c>
      <c r="G552" s="39">
        <v>2770.49</v>
      </c>
      <c r="H552" s="39">
        <v>2779.91</v>
      </c>
      <c r="I552" s="39">
        <v>2759.93</v>
      </c>
      <c r="J552" s="39">
        <v>949</v>
      </c>
      <c r="K552" s="39">
        <v>1113</v>
      </c>
      <c r="L552" s="39">
        <v>2770.81</v>
      </c>
      <c r="M552" s="39">
        <v>2772.96</v>
      </c>
      <c r="N552" s="39">
        <v>2744.07</v>
      </c>
      <c r="O552" s="39">
        <v>2773.66</v>
      </c>
      <c r="P552" s="39">
        <v>2741.14</v>
      </c>
      <c r="Q552" s="39">
        <v>1312</v>
      </c>
      <c r="R552" s="39">
        <v>1451</v>
      </c>
      <c r="S552" s="70">
        <f t="shared" si="407"/>
        <v>2823.3316666666669</v>
      </c>
      <c r="T552" s="70" t="str">
        <f t="shared" si="419"/>
        <v>熊</v>
      </c>
      <c r="U552" s="70">
        <f t="shared" si="420"/>
        <v>2779.91</v>
      </c>
      <c r="V552" s="70">
        <f t="shared" si="421"/>
        <v>2741.14</v>
      </c>
      <c r="W552" s="40">
        <f t="shared" si="422"/>
        <v>1.4044660811928256E-2</v>
      </c>
      <c r="X552" s="70">
        <f t="shared" si="423"/>
        <v>949</v>
      </c>
      <c r="Y552" s="70">
        <f t="shared" si="424"/>
        <v>1451</v>
      </c>
      <c r="Z552" s="71">
        <f t="shared" si="425"/>
        <v>1.3990682501362253E-2</v>
      </c>
      <c r="AA552" s="71">
        <f t="shared" si="426"/>
        <v>-2.9691040639089018E-3</v>
      </c>
      <c r="AB552" s="71">
        <f t="shared" si="427"/>
        <v>-1.2976333335433006E-2</v>
      </c>
      <c r="AC552" s="71">
        <f t="shared" si="428"/>
        <v>1.0683274764953956E-3</v>
      </c>
      <c r="AD552" s="71">
        <f t="shared" si="429"/>
        <v>3.1633738260717663E-3</v>
      </c>
      <c r="AE552" s="71">
        <f t="shared" si="430"/>
        <v>-1.0881286985856518E-2</v>
      </c>
      <c r="AF552" s="71">
        <f t="shared" si="431"/>
        <v>-9.812959509361209E-3</v>
      </c>
      <c r="AG552" s="71">
        <f t="shared" si="432"/>
        <v>-1.2782063573270157E-2</v>
      </c>
      <c r="AH552" s="71">
        <f t="shared" si="433"/>
        <v>-9.2423784040019654E-4</v>
      </c>
      <c r="AI552" s="71">
        <f t="shared" si="434"/>
        <v>-9.0979005289803258E-4</v>
      </c>
      <c r="AJ552" s="71">
        <f t="shared" si="435"/>
        <v>6.7819357810536816E-4</v>
      </c>
      <c r="AK552" s="71">
        <f t="shared" si="436"/>
        <v>-2.3097938972563151E-4</v>
      </c>
      <c r="AL552" s="71">
        <f t="shared" si="437"/>
        <v>7.2132359891848062E-3</v>
      </c>
      <c r="AM552" s="71">
        <f t="shared" si="438"/>
        <v>1.1793855424184412E-2</v>
      </c>
      <c r="AN552" s="71">
        <f t="shared" si="439"/>
        <v>1.1549636379759275E-4</v>
      </c>
      <c r="AO552" s="40">
        <f t="shared" si="440"/>
        <v>0.56056056056057368</v>
      </c>
      <c r="AP552" s="40">
        <f t="shared" si="441"/>
        <v>0.9729729729729748</v>
      </c>
      <c r="AQ552" s="71">
        <f t="shared" si="442"/>
        <v>7.7564549315408239E-4</v>
      </c>
      <c r="AR552" s="71">
        <f t="shared" si="468"/>
        <v>-9.6974764834332015E-3</v>
      </c>
      <c r="AS552" s="71">
        <f t="shared" si="459"/>
        <v>-9.812959509361209E-3</v>
      </c>
      <c r="AT552" s="28">
        <f t="shared" si="460"/>
        <v>0.52852852852852528</v>
      </c>
      <c r="AU552" s="28">
        <f t="shared" si="461"/>
        <v>9.0098400984018834E-2</v>
      </c>
      <c r="AV552" s="40">
        <f t="shared" si="462"/>
        <v>7.5573897343314225E-2</v>
      </c>
      <c r="AW552" s="71">
        <f t="shared" si="463"/>
        <v>-9.812959509361209E-3</v>
      </c>
      <c r="AX552" s="28">
        <f t="shared" si="464"/>
        <v>-0.68970853752901196</v>
      </c>
      <c r="AY552" s="71">
        <f t="shared" si="465"/>
        <v>3.818882773387496E-3</v>
      </c>
      <c r="AZ552" s="71">
        <f t="shared" si="466"/>
        <v>1.0683274764953956E-3</v>
      </c>
      <c r="BA552" s="71">
        <f t="shared" si="443"/>
        <v>1</v>
      </c>
      <c r="BB552" s="71">
        <f t="shared" si="467"/>
        <v>1.2873173271231678E-2</v>
      </c>
      <c r="BC552" s="71">
        <f t="shared" si="458"/>
        <v>2.4633788039793412E-2</v>
      </c>
      <c r="BD552" s="39">
        <f t="shared" si="457"/>
        <v>0</v>
      </c>
    </row>
    <row r="553" spans="1:56">
      <c r="A553" s="68">
        <v>43321</v>
      </c>
      <c r="B553" s="41">
        <f t="shared" si="455"/>
        <v>4</v>
      </c>
      <c r="C553" s="39">
        <v>2729.58</v>
      </c>
      <c r="D553" s="39">
        <v>2731.73</v>
      </c>
      <c r="E553" s="39">
        <v>2740.87</v>
      </c>
      <c r="F553" s="39">
        <v>2742.03</v>
      </c>
      <c r="G553" s="39">
        <v>2793.04</v>
      </c>
      <c r="H553" s="39">
        <v>2794.97</v>
      </c>
      <c r="I553" s="39">
        <v>2726.57</v>
      </c>
      <c r="J553" s="39">
        <v>1050</v>
      </c>
      <c r="K553" s="39">
        <v>931</v>
      </c>
      <c r="L553" s="39">
        <v>2793.16</v>
      </c>
      <c r="M553" s="39">
        <v>2794.25</v>
      </c>
      <c r="N553" s="39">
        <v>2794.38</v>
      </c>
      <c r="O553" s="39">
        <v>2801.43</v>
      </c>
      <c r="P553" s="39">
        <v>2789.51</v>
      </c>
      <c r="Q553" s="39">
        <v>1356</v>
      </c>
      <c r="R553" s="39">
        <v>1337</v>
      </c>
      <c r="S553" s="70">
        <f t="shared" si="407"/>
        <v>2818.4922222222222</v>
      </c>
      <c r="T553" s="70" t="str">
        <f t="shared" si="419"/>
        <v>熊</v>
      </c>
      <c r="U553" s="70">
        <f t="shared" si="420"/>
        <v>2801.43</v>
      </c>
      <c r="V553" s="70">
        <f t="shared" si="421"/>
        <v>2726.57</v>
      </c>
      <c r="W553" s="40">
        <f t="shared" si="422"/>
        <v>2.7085592101358372E-2</v>
      </c>
      <c r="X553" s="70">
        <f t="shared" si="423"/>
        <v>1356</v>
      </c>
      <c r="Y553" s="70">
        <f t="shared" si="424"/>
        <v>931</v>
      </c>
      <c r="Z553" s="71">
        <f t="shared" si="425"/>
        <v>2.7425464723510456E-2</v>
      </c>
      <c r="AA553" s="71">
        <f t="shared" si="426"/>
        <v>-5.2944685348520638E-3</v>
      </c>
      <c r="AB553" s="71">
        <f t="shared" si="427"/>
        <v>-2.5197437833310234E-3</v>
      </c>
      <c r="AC553" s="71">
        <f t="shared" si="428"/>
        <v>2.4565848318027442E-2</v>
      </c>
      <c r="AD553" s="71">
        <f t="shared" si="429"/>
        <v>2.5982249889228964E-2</v>
      </c>
      <c r="AE553" s="71">
        <f t="shared" si="430"/>
        <v>-1.1033422121295368E-3</v>
      </c>
      <c r="AF553" s="71">
        <f t="shared" si="431"/>
        <v>2.3462506105898014E-2</v>
      </c>
      <c r="AG553" s="71">
        <f t="shared" si="432"/>
        <v>1.8168037571045983E-2</v>
      </c>
      <c r="AH553" s="71">
        <f t="shared" si="433"/>
        <v>7.8735692025211465E-4</v>
      </c>
      <c r="AI553" s="71">
        <f t="shared" si="434"/>
        <v>4.1276370424142951E-3</v>
      </c>
      <c r="AJ553" s="71">
        <f t="shared" si="435"/>
        <v>4.5507707918197998E-3</v>
      </c>
      <c r="AK553" s="71">
        <f t="shared" si="436"/>
        <v>2.2982857171079805E-2</v>
      </c>
      <c r="AL553" s="71">
        <f t="shared" si="437"/>
        <v>2.4776964101505445E-2</v>
      </c>
      <c r="AM553" s="71">
        <f t="shared" si="438"/>
        <v>4.2640479278563837E-3</v>
      </c>
      <c r="AN553" s="71">
        <f t="shared" si="439"/>
        <v>4.2963016010292567E-5</v>
      </c>
      <c r="AO553" s="40">
        <f t="shared" si="440"/>
        <v>4.4005847953213148E-2</v>
      </c>
      <c r="AP553" s="40">
        <f t="shared" si="441"/>
        <v>0.25584795321637566</v>
      </c>
      <c r="AQ553" s="71">
        <f t="shared" si="442"/>
        <v>3.9016288900500052E-4</v>
      </c>
      <c r="AR553" s="71">
        <f t="shared" si="468"/>
        <v>4.3668591880784586E-4</v>
      </c>
      <c r="AS553" s="71">
        <f t="shared" si="459"/>
        <v>2.3462506105898014E-2</v>
      </c>
      <c r="AT553" s="28">
        <f t="shared" si="460"/>
        <v>0.97178362573099641</v>
      </c>
      <c r="AU553" s="28">
        <f t="shared" si="461"/>
        <v>0.40855704697986972</v>
      </c>
      <c r="AV553" s="40">
        <f t="shared" si="462"/>
        <v>0.90582420518301154</v>
      </c>
      <c r="AW553" s="71">
        <f t="shared" si="463"/>
        <v>2.3462506105898014E-2</v>
      </c>
      <c r="AX553" s="28">
        <f t="shared" si="464"/>
        <v>1.6297087897411969E-2</v>
      </c>
      <c r="AY553" s="71">
        <f t="shared" si="465"/>
        <v>2.4086199383209356E-2</v>
      </c>
      <c r="AZ553" s="71">
        <f t="shared" si="466"/>
        <v>1.7443041445253987E-3</v>
      </c>
      <c r="BA553" s="71">
        <f t="shared" si="443"/>
        <v>7.5573897343314225E-2</v>
      </c>
      <c r="BB553" s="71">
        <f t="shared" si="467"/>
        <v>-9.6974764834332015E-3</v>
      </c>
      <c r="BC553" s="71">
        <f t="shared" si="458"/>
        <v>-9.812959509361209E-3</v>
      </c>
      <c r="BD553" s="39">
        <f t="shared" si="457"/>
        <v>1</v>
      </c>
    </row>
    <row r="554" spans="1:56">
      <c r="A554" s="68">
        <v>43322</v>
      </c>
      <c r="B554" s="41">
        <f t="shared" si="455"/>
        <v>5</v>
      </c>
      <c r="C554" s="39">
        <v>2791.4</v>
      </c>
      <c r="D554" s="39">
        <v>2792.58</v>
      </c>
      <c r="E554" s="39">
        <v>2797.98</v>
      </c>
      <c r="F554" s="39">
        <v>2800.89</v>
      </c>
      <c r="G554" s="39">
        <v>2790.53</v>
      </c>
      <c r="H554" s="39">
        <v>2805.99</v>
      </c>
      <c r="I554" s="39">
        <v>2788.26</v>
      </c>
      <c r="J554" s="39">
        <v>955</v>
      </c>
      <c r="K554" s="39">
        <v>1113</v>
      </c>
      <c r="L554" s="39">
        <v>2789.94</v>
      </c>
      <c r="M554" s="39">
        <v>2784.51</v>
      </c>
      <c r="N554" s="39">
        <v>2795.31</v>
      </c>
      <c r="O554" s="39">
        <v>2796.96</v>
      </c>
      <c r="P554" s="39">
        <v>2777.81</v>
      </c>
      <c r="Q554" s="39">
        <v>1447</v>
      </c>
      <c r="R554" s="39">
        <v>1337</v>
      </c>
      <c r="S554" s="70">
        <f t="shared" si="407"/>
        <v>2817.4</v>
      </c>
      <c r="T554" s="70" t="str">
        <f t="shared" si="419"/>
        <v>熊</v>
      </c>
      <c r="U554" s="70">
        <f t="shared" si="420"/>
        <v>2805.99</v>
      </c>
      <c r="V554" s="70">
        <f t="shared" si="421"/>
        <v>2777.81</v>
      </c>
      <c r="W554" s="40">
        <f t="shared" si="422"/>
        <v>1.0093570417342448E-2</v>
      </c>
      <c r="X554" s="70">
        <f t="shared" si="423"/>
        <v>955</v>
      </c>
      <c r="Y554" s="70">
        <f t="shared" si="424"/>
        <v>1337</v>
      </c>
      <c r="Z554" s="71">
        <f t="shared" si="425"/>
        <v>1.0095292684674299E-2</v>
      </c>
      <c r="AA554" s="71">
        <f t="shared" si="426"/>
        <v>-1.0669952209797773E-3</v>
      </c>
      <c r="AB554" s="71">
        <f t="shared" si="427"/>
        <v>-3.8134050818304805E-3</v>
      </c>
      <c r="AC554" s="71">
        <f t="shared" si="428"/>
        <v>6.2801653355118404E-3</v>
      </c>
      <c r="AD554" s="71">
        <f t="shared" si="429"/>
        <v>5.2131557896373335E-3</v>
      </c>
      <c r="AE554" s="71">
        <f t="shared" si="430"/>
        <v>-4.8804146277050958E-3</v>
      </c>
      <c r="AF554" s="71">
        <f t="shared" si="431"/>
        <v>1.3997507078068732E-3</v>
      </c>
      <c r="AG554" s="71">
        <f t="shared" si="432"/>
        <v>3.3275548682708375E-4</v>
      </c>
      <c r="AH554" s="71">
        <f t="shared" si="433"/>
        <v>4.2263762318788933E-4</v>
      </c>
      <c r="AI554" s="71">
        <f t="shared" si="434"/>
        <v>2.3544661625051208E-3</v>
      </c>
      <c r="AJ554" s="71">
        <f t="shared" si="435"/>
        <v>3.3939617257288698E-3</v>
      </c>
      <c r="AK554" s="71">
        <f t="shared" si="436"/>
        <v>-3.1172014233233909E-4</v>
      </c>
      <c r="AL554" s="71">
        <f t="shared" si="437"/>
        <v>6.3386725169919797E-3</v>
      </c>
      <c r="AM554" s="71">
        <f t="shared" si="438"/>
        <v>6.8702656160347479E-3</v>
      </c>
      <c r="AN554" s="71">
        <f t="shared" si="439"/>
        <v>-2.1145172438825734E-4</v>
      </c>
      <c r="AO554" s="40">
        <f t="shared" si="440"/>
        <v>0.17710095882684432</v>
      </c>
      <c r="AP554" s="40">
        <f t="shared" si="441"/>
        <v>0.34517766497462166</v>
      </c>
      <c r="AQ554" s="71">
        <f t="shared" si="442"/>
        <v>-1.948174875516538E-3</v>
      </c>
      <c r="AR554" s="71">
        <f t="shared" si="468"/>
        <v>1.9229225745274838E-3</v>
      </c>
      <c r="AS554" s="71">
        <f t="shared" si="459"/>
        <v>1.3997507078068732E-3</v>
      </c>
      <c r="AT554" s="28">
        <f t="shared" si="460"/>
        <v>0.12803158488437888</v>
      </c>
      <c r="AU554" s="28">
        <f t="shared" si="461"/>
        <v>0.91383812010443433</v>
      </c>
      <c r="AV554" s="40">
        <f t="shared" si="462"/>
        <v>0.62100780695529101</v>
      </c>
      <c r="AW554" s="71">
        <f t="shared" si="463"/>
        <v>1.3997507078068732E-3</v>
      </c>
      <c r="AX554" s="28">
        <f t="shared" si="464"/>
        <v>0.19056068133427687</v>
      </c>
      <c r="AY554" s="71">
        <f t="shared" si="465"/>
        <v>8.1379658502239488E-4</v>
      </c>
      <c r="AZ554" s="71">
        <f t="shared" si="466"/>
        <v>6.2801653355118404E-3</v>
      </c>
      <c r="BA554" s="71">
        <f t="shared" si="443"/>
        <v>0.90582420518301154</v>
      </c>
      <c r="BB554" s="71">
        <f t="shared" si="467"/>
        <v>4.3668591880784586E-4</v>
      </c>
      <c r="BC554" s="71">
        <f t="shared" si="458"/>
        <v>2.3462506105898014E-2</v>
      </c>
      <c r="BD554" s="39">
        <f t="shared" si="457"/>
        <v>0</v>
      </c>
    </row>
    <row r="555" spans="1:56">
      <c r="A555" s="68">
        <v>43325</v>
      </c>
      <c r="B555" s="41">
        <f t="shared" si="455"/>
        <v>1</v>
      </c>
      <c r="C555" s="39">
        <v>2769.02</v>
      </c>
      <c r="D555" s="39">
        <v>2763.15</v>
      </c>
      <c r="E555" s="39">
        <v>2762.07</v>
      </c>
      <c r="F555" s="39">
        <v>2769.62</v>
      </c>
      <c r="G555" s="39">
        <v>2746.9</v>
      </c>
      <c r="H555" s="39">
        <v>2771.01</v>
      </c>
      <c r="I555" s="39">
        <v>2744.72</v>
      </c>
      <c r="J555" s="39">
        <v>941</v>
      </c>
      <c r="K555" s="39">
        <v>1101</v>
      </c>
      <c r="L555" s="39">
        <v>2747</v>
      </c>
      <c r="M555" s="39">
        <v>2747.28</v>
      </c>
      <c r="N555" s="39">
        <v>2785.87</v>
      </c>
      <c r="O555" s="39">
        <v>2789.77</v>
      </c>
      <c r="P555" s="39">
        <v>2742.56</v>
      </c>
      <c r="Q555" s="39">
        <v>1436</v>
      </c>
      <c r="R555" s="39">
        <v>1306</v>
      </c>
      <c r="S555" s="70">
        <f t="shared" si="407"/>
        <v>2817.2433333333333</v>
      </c>
      <c r="T555" s="70" t="str">
        <f t="shared" si="419"/>
        <v>熊</v>
      </c>
      <c r="U555" s="70">
        <f t="shared" si="420"/>
        <v>2789.77</v>
      </c>
      <c r="V555" s="70">
        <f t="shared" si="421"/>
        <v>2742.56</v>
      </c>
      <c r="W555" s="40">
        <f t="shared" si="422"/>
        <v>1.7067364382539797E-2</v>
      </c>
      <c r="X555" s="70">
        <f t="shared" si="423"/>
        <v>1436</v>
      </c>
      <c r="Y555" s="70">
        <f t="shared" si="424"/>
        <v>1306</v>
      </c>
      <c r="Z555" s="71">
        <f t="shared" si="425"/>
        <v>1.7049353200771406E-2</v>
      </c>
      <c r="AA555" s="71">
        <f t="shared" si="426"/>
        <v>-9.4495458133491955E-3</v>
      </c>
      <c r="AB555" s="71">
        <f t="shared" si="427"/>
        <v>-1.3989427710678762E-3</v>
      </c>
      <c r="AC555" s="71">
        <f t="shared" si="428"/>
        <v>1.5668421611471934E-2</v>
      </c>
      <c r="AD555" s="71">
        <f t="shared" si="429"/>
        <v>7.46568817228495E-3</v>
      </c>
      <c r="AE555" s="71">
        <f t="shared" si="430"/>
        <v>-9.6016762102547094E-3</v>
      </c>
      <c r="AF555" s="71">
        <f t="shared" si="431"/>
        <v>6.0667454012171785E-3</v>
      </c>
      <c r="AG555" s="71">
        <f t="shared" si="432"/>
        <v>-3.3828004121320039E-3</v>
      </c>
      <c r="AH555" s="71">
        <f t="shared" si="433"/>
        <v>-2.1221337026656783E-3</v>
      </c>
      <c r="AI555" s="71">
        <f t="shared" si="434"/>
        <v>-2.5130683672599441E-3</v>
      </c>
      <c r="AJ555" s="71">
        <f t="shared" si="435"/>
        <v>2.1665968625755422E-4</v>
      </c>
      <c r="AK555" s="71">
        <f t="shared" si="436"/>
        <v>-8.0204638854538511E-3</v>
      </c>
      <c r="AL555" s="71">
        <f t="shared" si="437"/>
        <v>9.5328085640337575E-3</v>
      </c>
      <c r="AM555" s="71">
        <f t="shared" si="438"/>
        <v>1.7067364382539797E-2</v>
      </c>
      <c r="AN555" s="71">
        <f t="shared" si="439"/>
        <v>3.6404011726093003E-5</v>
      </c>
      <c r="AO555" s="40">
        <f t="shared" si="440"/>
        <v>0.9243058197033015</v>
      </c>
      <c r="AP555" s="40">
        <f t="shared" si="441"/>
        <v>1.9243058197032841</v>
      </c>
      <c r="AQ555" s="71">
        <f t="shared" si="442"/>
        <v>1.0192418305683862E-4</v>
      </c>
      <c r="AR555" s="71">
        <f t="shared" si="468"/>
        <v>1.4050805274945032E-2</v>
      </c>
      <c r="AS555" s="71">
        <f t="shared" si="459"/>
        <v>6.0667454012171785E-3</v>
      </c>
      <c r="AT555" s="28">
        <f t="shared" si="460"/>
        <v>8.2921262837590576E-2</v>
      </c>
      <c r="AU555" s="28">
        <f t="shared" si="461"/>
        <v>0.917390383393347</v>
      </c>
      <c r="AV555" s="40">
        <f t="shared" si="462"/>
        <v>0.917390383393347</v>
      </c>
      <c r="AW555" s="71">
        <f t="shared" si="463"/>
        <v>6.0667454012171785E-3</v>
      </c>
      <c r="AX555" s="28">
        <f t="shared" si="464"/>
        <v>0.82334251217962007</v>
      </c>
      <c r="AY555" s="71">
        <f t="shared" si="465"/>
        <v>7.9393698562959484E-4</v>
      </c>
      <c r="AZ555" s="71">
        <f t="shared" si="466"/>
        <v>1.5668421611471934E-2</v>
      </c>
      <c r="BA555" s="71">
        <f t="shared" si="443"/>
        <v>0.62100780695529101</v>
      </c>
      <c r="BB555" s="71">
        <f t="shared" si="467"/>
        <v>1.9229225745274838E-3</v>
      </c>
      <c r="BC555" s="71">
        <f t="shared" si="458"/>
        <v>1.3997507078068732E-3</v>
      </c>
      <c r="BD555" s="39">
        <f t="shared" si="457"/>
        <v>0</v>
      </c>
    </row>
    <row r="556" spans="1:56">
      <c r="A556" s="68">
        <v>43326</v>
      </c>
      <c r="B556" s="41">
        <f t="shared" si="455"/>
        <v>2</v>
      </c>
      <c r="C556" s="39">
        <v>2780.74</v>
      </c>
      <c r="D556" s="39">
        <v>2782.15</v>
      </c>
      <c r="E556" s="39">
        <v>2778.13</v>
      </c>
      <c r="F556" s="39">
        <v>2777.63</v>
      </c>
      <c r="G556" s="39">
        <v>2771.81</v>
      </c>
      <c r="H556" s="39">
        <v>2789.44</v>
      </c>
      <c r="I556" s="39">
        <v>2767.49</v>
      </c>
      <c r="J556" s="39">
        <v>1037</v>
      </c>
      <c r="K556" s="39">
        <v>1112</v>
      </c>
      <c r="L556" s="39">
        <v>2771.83</v>
      </c>
      <c r="M556" s="39">
        <v>2771.64</v>
      </c>
      <c r="N556" s="39">
        <v>2780.96</v>
      </c>
      <c r="O556" s="39">
        <v>2782.15</v>
      </c>
      <c r="P556" s="39">
        <v>2766.79</v>
      </c>
      <c r="Q556" s="39">
        <v>1447</v>
      </c>
      <c r="R556" s="39">
        <v>1333</v>
      </c>
      <c r="S556" s="70">
        <f t="shared" si="407"/>
        <v>2817.1661111111116</v>
      </c>
      <c r="T556" s="70" t="str">
        <f t="shared" si="419"/>
        <v>熊</v>
      </c>
      <c r="U556" s="70">
        <f t="shared" si="420"/>
        <v>2789.44</v>
      </c>
      <c r="V556" s="70">
        <f t="shared" si="421"/>
        <v>2766.79</v>
      </c>
      <c r="W556" s="40">
        <f t="shared" si="422"/>
        <v>8.153055386962111E-3</v>
      </c>
      <c r="X556" s="70">
        <f t="shared" si="423"/>
        <v>1037</v>
      </c>
      <c r="Y556" s="70">
        <f t="shared" si="424"/>
        <v>1333</v>
      </c>
      <c r="Z556" s="71">
        <f t="shared" si="425"/>
        <v>8.1453138373239111E-3</v>
      </c>
      <c r="AA556" s="71">
        <f t="shared" si="426"/>
        <v>-1.8431330566636567E-3</v>
      </c>
      <c r="AB556" s="71">
        <f t="shared" si="427"/>
        <v>-3.0446670080414746E-3</v>
      </c>
      <c r="AC556" s="71">
        <f t="shared" si="428"/>
        <v>5.1083883789207014E-3</v>
      </c>
      <c r="AD556" s="71">
        <f t="shared" si="429"/>
        <v>3.1237795096561386E-3</v>
      </c>
      <c r="AE556" s="71">
        <f t="shared" si="430"/>
        <v>-5.0292758773060409E-3</v>
      </c>
      <c r="AF556" s="71">
        <f t="shared" si="431"/>
        <v>7.9112501614604546E-5</v>
      </c>
      <c r="AG556" s="71">
        <f t="shared" si="432"/>
        <v>-1.764020555048978E-3</v>
      </c>
      <c r="AH556" s="71">
        <f t="shared" si="433"/>
        <v>5.0693076087980269E-4</v>
      </c>
      <c r="AI556" s="71">
        <f t="shared" si="434"/>
        <v>-9.3903983787718877E-4</v>
      </c>
      <c r="AJ556" s="71">
        <f t="shared" si="435"/>
        <v>-1.1190332146068743E-3</v>
      </c>
      <c r="AK556" s="71">
        <f t="shared" si="436"/>
        <v>-3.2165429214531514E-3</v>
      </c>
      <c r="AL556" s="71">
        <f t="shared" si="437"/>
        <v>7.9000866164145363E-3</v>
      </c>
      <c r="AM556" s="71">
        <f t="shared" si="438"/>
        <v>5.536206638185914E-3</v>
      </c>
      <c r="AN556" s="71">
        <f t="shared" si="439"/>
        <v>7.2154757524558273E-6</v>
      </c>
      <c r="AO556" s="40">
        <f t="shared" si="440"/>
        <v>0.60364464692482167</v>
      </c>
      <c r="AP556" s="40">
        <f t="shared" si="441"/>
        <v>0.83735763097949345</v>
      </c>
      <c r="AQ556" s="71">
        <f t="shared" si="442"/>
        <v>-6.8549121786385308E-5</v>
      </c>
      <c r="AR556" s="71">
        <f t="shared" si="468"/>
        <v>3.2884399473153266E-3</v>
      </c>
      <c r="AS556" s="71">
        <f t="shared" si="459"/>
        <v>7.9112501614604546E-5</v>
      </c>
      <c r="AT556" s="28">
        <f t="shared" si="460"/>
        <v>0.1968109339407795</v>
      </c>
      <c r="AU556" s="28">
        <f t="shared" si="461"/>
        <v>0.92252604166666374</v>
      </c>
      <c r="AV556" s="40">
        <f t="shared" si="462"/>
        <v>0.62560706401766075</v>
      </c>
      <c r="AW556" s="71">
        <f t="shared" si="463"/>
        <v>7.9112501614604546E-5</v>
      </c>
      <c r="AX556" s="28">
        <f t="shared" si="464"/>
        <v>0.40309050772627253</v>
      </c>
      <c r="AY556" s="71">
        <f t="shared" si="465"/>
        <v>1.5597641853055645E-3</v>
      </c>
      <c r="AZ556" s="71">
        <f t="shared" si="466"/>
        <v>5.1083883789207014E-3</v>
      </c>
      <c r="BA556" s="71">
        <f t="shared" si="443"/>
        <v>0.917390383393347</v>
      </c>
      <c r="BB556" s="71">
        <f t="shared" si="467"/>
        <v>1.4050805274945032E-2</v>
      </c>
      <c r="BC556" s="71">
        <f t="shared" si="458"/>
        <v>6.0667454012171785E-3</v>
      </c>
      <c r="BD556" s="39">
        <f t="shared" si="457"/>
        <v>0</v>
      </c>
    </row>
    <row r="557" spans="1:56">
      <c r="A557" s="68">
        <v>43327</v>
      </c>
      <c r="B557" s="41">
        <f t="shared" si="455"/>
        <v>3</v>
      </c>
      <c r="C557" s="39">
        <v>2777.25</v>
      </c>
      <c r="D557" s="39">
        <v>2774.49</v>
      </c>
      <c r="E557" s="39">
        <v>2770</v>
      </c>
      <c r="F557" s="39">
        <v>2767.79</v>
      </c>
      <c r="G557" s="39">
        <v>2744.47</v>
      </c>
      <c r="H557" s="39">
        <v>2777.7</v>
      </c>
      <c r="I557" s="39">
        <v>2741.39</v>
      </c>
      <c r="J557" s="39">
        <v>930</v>
      </c>
      <c r="K557" s="39">
        <v>1123</v>
      </c>
      <c r="L557" s="39">
        <v>2744.28</v>
      </c>
      <c r="M557" s="39">
        <v>2739.14</v>
      </c>
      <c r="N557" s="39">
        <v>2723.26</v>
      </c>
      <c r="O557" s="39">
        <v>2744.28</v>
      </c>
      <c r="P557" s="39">
        <v>2721.49</v>
      </c>
      <c r="Q557" s="39">
        <v>1300</v>
      </c>
      <c r="R557" s="39">
        <v>1450</v>
      </c>
      <c r="S557" s="70">
        <f t="shared" si="407"/>
        <v>2817.6333333333332</v>
      </c>
      <c r="T557" s="70" t="str">
        <f t="shared" si="419"/>
        <v>熊</v>
      </c>
      <c r="U557" s="70">
        <f t="shared" si="420"/>
        <v>2777.7</v>
      </c>
      <c r="V557" s="70">
        <f t="shared" si="421"/>
        <v>2721.49</v>
      </c>
      <c r="W557" s="40">
        <f t="shared" si="422"/>
        <v>2.0443722698847581E-2</v>
      </c>
      <c r="X557" s="70">
        <f t="shared" si="423"/>
        <v>930</v>
      </c>
      <c r="Y557" s="70">
        <f t="shared" si="424"/>
        <v>1450</v>
      </c>
      <c r="Z557" s="71">
        <f t="shared" si="425"/>
        <v>2.0239445494643994E-2</v>
      </c>
      <c r="AA557" s="71">
        <f t="shared" si="426"/>
        <v>-1.334962353337987E-3</v>
      </c>
      <c r="AB557" s="71">
        <f t="shared" si="427"/>
        <v>-1.9793555083309121E-2</v>
      </c>
      <c r="AC557" s="71">
        <f t="shared" si="428"/>
        <v>6.5016761553843782E-4</v>
      </c>
      <c r="AD557" s="71">
        <f t="shared" si="429"/>
        <v>1.6201766027922908E-4</v>
      </c>
      <c r="AE557" s="71">
        <f t="shared" si="430"/>
        <v>-2.0281705038568229E-2</v>
      </c>
      <c r="AF557" s="71">
        <f t="shared" si="431"/>
        <v>-1.9631537423029838E-2</v>
      </c>
      <c r="AG557" s="71">
        <f t="shared" si="432"/>
        <v>-2.0966499776367872E-2</v>
      </c>
      <c r="AH557" s="71">
        <f t="shared" si="433"/>
        <v>-9.9428295538983255E-4</v>
      </c>
      <c r="AI557" s="71">
        <f t="shared" si="434"/>
        <v>-2.6139092804475738E-3</v>
      </c>
      <c r="AJ557" s="71">
        <f t="shared" si="435"/>
        <v>-3.4120616543451142E-3</v>
      </c>
      <c r="AK557" s="71">
        <f t="shared" si="436"/>
        <v>-1.1873251484445995E-2</v>
      </c>
      <c r="AL557" s="71">
        <f t="shared" si="437"/>
        <v>1.3158156102695148E-2</v>
      </c>
      <c r="AM557" s="71">
        <f t="shared" si="438"/>
        <v>8.3392210330289086E-3</v>
      </c>
      <c r="AN557" s="71">
        <f t="shared" si="439"/>
        <v>-6.9232521093284236E-5</v>
      </c>
      <c r="AO557" s="40">
        <f t="shared" si="440"/>
        <v>0.98760671991187499</v>
      </c>
      <c r="AP557" s="40">
        <f t="shared" si="441"/>
        <v>1.0897824290829035</v>
      </c>
      <c r="AQ557" s="71">
        <f t="shared" si="442"/>
        <v>-1.8747429543777034E-3</v>
      </c>
      <c r="AR557" s="71">
        <f t="shared" si="468"/>
        <v>-7.6890534174905425E-3</v>
      </c>
      <c r="AS557" s="71">
        <f t="shared" si="459"/>
        <v>-1.9631537423029838E-2</v>
      </c>
      <c r="AT557" s="28">
        <f t="shared" si="460"/>
        <v>8.4825117047643395E-2</v>
      </c>
      <c r="AU557" s="28">
        <f t="shared" si="461"/>
        <v>7.7665642825818518E-2</v>
      </c>
      <c r="AV557" s="40">
        <f t="shared" si="462"/>
        <v>3.1489058886326908E-2</v>
      </c>
      <c r="AW557" s="71">
        <f t="shared" si="463"/>
        <v>-1.9631537423029838E-2</v>
      </c>
      <c r="AX557" s="28">
        <f t="shared" si="464"/>
        <v>-0.3739548123109761</v>
      </c>
      <c r="AY557" s="71">
        <f t="shared" si="465"/>
        <v>1.1228869579699998E-3</v>
      </c>
      <c r="AZ557" s="71">
        <f t="shared" si="466"/>
        <v>6.5016761553843782E-4</v>
      </c>
      <c r="BA557" s="71">
        <f t="shared" si="443"/>
        <v>0.62560706401766075</v>
      </c>
      <c r="BB557" s="71">
        <f t="shared" si="467"/>
        <v>3.2884399473153266E-3</v>
      </c>
      <c r="BC557" s="71">
        <f t="shared" si="458"/>
        <v>7.9112501614604546E-5</v>
      </c>
      <c r="BD557" s="39">
        <f t="shared" si="457"/>
        <v>0</v>
      </c>
    </row>
    <row r="558" spans="1:56">
      <c r="A558" s="68">
        <v>43328</v>
      </c>
      <c r="B558" s="41">
        <f t="shared" si="455"/>
        <v>4</v>
      </c>
      <c r="C558" s="39">
        <v>2691.43</v>
      </c>
      <c r="D558" s="39">
        <v>2686.32</v>
      </c>
      <c r="E558" s="39">
        <v>2677.33</v>
      </c>
      <c r="F558" s="39">
        <v>2693.24</v>
      </c>
      <c r="G558" s="39">
        <v>2699.6</v>
      </c>
      <c r="H558" s="39">
        <v>2729.88</v>
      </c>
      <c r="I558" s="39">
        <v>2672.87</v>
      </c>
      <c r="J558" s="39">
        <v>1015</v>
      </c>
      <c r="K558" s="39">
        <v>935</v>
      </c>
      <c r="L558" s="39">
        <v>2699.61</v>
      </c>
      <c r="M558" s="39">
        <v>2717.85</v>
      </c>
      <c r="N558" s="39">
        <v>2705.19</v>
      </c>
      <c r="O558" s="39">
        <v>2732.95</v>
      </c>
      <c r="P558" s="39">
        <v>2699.61</v>
      </c>
      <c r="Q558" s="39">
        <v>1332</v>
      </c>
      <c r="R558" s="39">
        <v>1300</v>
      </c>
      <c r="S558" s="70">
        <f t="shared" si="407"/>
        <v>2811.7438888888887</v>
      </c>
      <c r="T558" s="70" t="str">
        <f t="shared" si="419"/>
        <v>熊</v>
      </c>
      <c r="U558" s="70">
        <f t="shared" si="420"/>
        <v>2732.95</v>
      </c>
      <c r="V558" s="70">
        <f t="shared" si="421"/>
        <v>2672.87</v>
      </c>
      <c r="W558" s="40">
        <f t="shared" si="422"/>
        <v>2.2228810383555269E-2</v>
      </c>
      <c r="X558" s="70">
        <f t="shared" si="423"/>
        <v>1332</v>
      </c>
      <c r="Y558" s="70">
        <f t="shared" si="424"/>
        <v>935</v>
      </c>
      <c r="Z558" s="71">
        <f t="shared" si="425"/>
        <v>2.2322705773510709E-2</v>
      </c>
      <c r="AA558" s="71">
        <f t="shared" si="426"/>
        <v>-1.1757041178339433E-2</v>
      </c>
      <c r="AB558" s="71">
        <f t="shared" si="427"/>
        <v>-1.0209461737103619E-2</v>
      </c>
      <c r="AC558" s="71">
        <f t="shared" si="428"/>
        <v>1.2019348646451761E-2</v>
      </c>
      <c r="AD558" s="71">
        <f t="shared" si="429"/>
        <v>1.530896098623763E-2</v>
      </c>
      <c r="AE558" s="71">
        <f t="shared" si="430"/>
        <v>-6.9198493973177018E-3</v>
      </c>
      <c r="AF558" s="71">
        <f t="shared" si="431"/>
        <v>5.0994992491340731E-3</v>
      </c>
      <c r="AG558" s="71">
        <f t="shared" si="432"/>
        <v>-6.6575419292054386E-3</v>
      </c>
      <c r="AH558" s="71">
        <f t="shared" si="433"/>
        <v>-1.9004236113405943E-3</v>
      </c>
      <c r="AI558" s="71">
        <f t="shared" si="434"/>
        <v>-5.2526216177570589E-3</v>
      </c>
      <c r="AJ558" s="71">
        <f t="shared" si="435"/>
        <v>6.7227892077718085E-4</v>
      </c>
      <c r="AK558" s="71">
        <f t="shared" si="436"/>
        <v>3.0309630087890062E-3</v>
      </c>
      <c r="AL558" s="71">
        <f t="shared" si="437"/>
        <v>2.1104850705809402E-2</v>
      </c>
      <c r="AM558" s="71">
        <f t="shared" si="438"/>
        <v>1.227429373182751E-2</v>
      </c>
      <c r="AN558" s="71">
        <f t="shared" si="439"/>
        <v>3.7042456211357318E-6</v>
      </c>
      <c r="AO558" s="40">
        <f t="shared" si="440"/>
        <v>0.32555691983862262</v>
      </c>
      <c r="AP558" s="40">
        <f t="shared" si="441"/>
        <v>0.88388002104894114</v>
      </c>
      <c r="AQ558" s="71">
        <f t="shared" si="442"/>
        <v>6.7338084353534885E-3</v>
      </c>
      <c r="AR558" s="71">
        <f t="shared" si="468"/>
        <v>2.0648319947238736E-3</v>
      </c>
      <c r="AS558" s="71">
        <f t="shared" si="459"/>
        <v>5.0994992491340731E-3</v>
      </c>
      <c r="AT558" s="28">
        <f t="shared" si="460"/>
        <v>0.46886511138396625</v>
      </c>
      <c r="AU558" s="28">
        <f t="shared" si="461"/>
        <v>0.16736652669466043</v>
      </c>
      <c r="AV558" s="40">
        <f t="shared" si="462"/>
        <v>0.53794940079893816</v>
      </c>
      <c r="AW558" s="71">
        <f t="shared" si="463"/>
        <v>5.0994992491340731E-3</v>
      </c>
      <c r="AX558" s="28">
        <f t="shared" si="464"/>
        <v>9.2876165113181322E-2</v>
      </c>
      <c r="AY558" s="71">
        <f t="shared" si="465"/>
        <v>9.9508124061067835E-3</v>
      </c>
      <c r="AZ558" s="71">
        <f t="shared" si="466"/>
        <v>2.0648319947238736E-3</v>
      </c>
      <c r="BA558" s="71">
        <f t="shared" si="443"/>
        <v>3.1489058886326908E-2</v>
      </c>
      <c r="BB558" s="71">
        <f t="shared" si="467"/>
        <v>-7.6890534174905425E-3</v>
      </c>
      <c r="BC558" s="71">
        <f t="shared" si="458"/>
        <v>-1.9631537423029838E-2</v>
      </c>
      <c r="BD558" s="39">
        <f t="shared" si="457"/>
        <v>1</v>
      </c>
    </row>
    <row r="559" spans="1:56">
      <c r="A559" s="68">
        <v>43329</v>
      </c>
      <c r="B559" s="41">
        <f t="shared" si="455"/>
        <v>5</v>
      </c>
      <c r="C559" s="39">
        <v>2723.89</v>
      </c>
      <c r="D559" s="39">
        <v>2722.04</v>
      </c>
      <c r="E559" s="39">
        <v>2717.83</v>
      </c>
      <c r="F559" s="39">
        <v>2717.49</v>
      </c>
      <c r="G559" s="39">
        <v>2694.52</v>
      </c>
      <c r="H559" s="39">
        <v>2730.24</v>
      </c>
      <c r="I559" s="39">
        <v>2694.18</v>
      </c>
      <c r="J559" s="39">
        <v>930</v>
      </c>
      <c r="K559" s="39">
        <v>1129</v>
      </c>
      <c r="L559" s="39">
        <v>2694.46</v>
      </c>
      <c r="M559" s="39">
        <v>2695.99</v>
      </c>
      <c r="N559" s="39">
        <v>2668.97</v>
      </c>
      <c r="O559" s="39">
        <v>2699.46</v>
      </c>
      <c r="P559" s="39">
        <v>2665.79</v>
      </c>
      <c r="Q559" s="39">
        <v>1348</v>
      </c>
      <c r="R559" s="39">
        <v>1447</v>
      </c>
      <c r="S559" s="70">
        <f t="shared" si="407"/>
        <v>2803.1688888888889</v>
      </c>
      <c r="T559" s="70" t="str">
        <f t="shared" ref="T559:T568" si="469">IF(AVERAGE(N558)&lt;S558,"熊",IF(AVERAGE(N558)&gt;S558,"牛",""))</f>
        <v>熊</v>
      </c>
      <c r="U559" s="70">
        <f t="shared" ref="U559:U568" si="470">MAX(H559,O559)</f>
        <v>2730.24</v>
      </c>
      <c r="V559" s="70">
        <f t="shared" ref="V559:V568" si="471">MIN(I559,P559)</f>
        <v>2665.79</v>
      </c>
      <c r="W559" s="40">
        <f t="shared" ref="W559:W568" si="472">LN(U559/V559)</f>
        <v>2.3889068459140569E-2</v>
      </c>
      <c r="X559" s="70">
        <f t="shared" ref="X559:X568" si="473">IF(U559=H559,J559,Q559)</f>
        <v>930</v>
      </c>
      <c r="Y559" s="70">
        <f t="shared" ref="Y559:Y568" si="474">IF(V559=I559,K559,R559)</f>
        <v>1447</v>
      </c>
      <c r="Z559" s="71">
        <f t="shared" ref="Z559:Z568" si="475">(U559-V559)/(C559)</f>
        <v>2.3661014211293342E-2</v>
      </c>
      <c r="AA559" s="71">
        <f t="shared" ref="AA559:AA568" si="476">LN(C559/N558)</f>
        <v>6.8888555529569634E-3</v>
      </c>
      <c r="AB559" s="71">
        <f t="shared" ref="AB559:AB568" si="477">LN(N559/U559)</f>
        <v>-2.2696887226379123E-2</v>
      </c>
      <c r="AC559" s="71">
        <f t="shared" ref="AC559:AC568" si="478">LN(N559/V559)</f>
        <v>1.1921812327615009E-3</v>
      </c>
      <c r="AD559" s="71">
        <f t="shared" ref="AD559:AD568" si="479">LN(U559/C559)</f>
        <v>2.328511740322961E-3</v>
      </c>
      <c r="AE559" s="71">
        <f t="shared" ref="AE559:AE568" si="480">LN(V559/C559)</f>
        <v>-2.1560556718817566E-2</v>
      </c>
      <c r="AF559" s="71">
        <f t="shared" ref="AF559:AF568" si="481">LN(N559/C559)</f>
        <v>-2.0368375486056193E-2</v>
      </c>
      <c r="AG559" s="71">
        <f t="shared" ref="AG559:AG568" si="482">LN(N559/N558)</f>
        <v>-1.3479519933099265E-2</v>
      </c>
      <c r="AH559" s="71">
        <f t="shared" ref="AH559:AH568" si="483">LN(D559/C559)</f>
        <v>-6.7940648196438249E-4</v>
      </c>
      <c r="AI559" s="71">
        <f t="shared" ref="AI559:AI568" si="484">LN(E559/C559)</f>
        <v>-2.227237897244618E-3</v>
      </c>
      <c r="AJ559" s="71">
        <f t="shared" ref="AJ559:AJ568" si="485">LN(F559/C559)</f>
        <v>-2.3523455267654161E-3</v>
      </c>
      <c r="AK559" s="71">
        <f t="shared" ref="AK559:AK568" si="486">+LN(G559/C559)</f>
        <v>-1.0840924789178173E-2</v>
      </c>
      <c r="AL559" s="71">
        <f t="shared" ref="AL559:AL568" si="487">LN(H559/I559)</f>
        <v>1.3295626519833348E-2</v>
      </c>
      <c r="AM559" s="71">
        <f t="shared" ref="AM559:AM568" si="488">LN(O559/P559)</f>
        <v>1.2551304046017573E-2</v>
      </c>
      <c r="AN559" s="71">
        <f t="shared" ref="AN559:AN568" si="489">LN(L559/G559)</f>
        <v>-2.2267664753807497E-5</v>
      </c>
      <c r="AO559" s="40">
        <f t="shared" ref="AO559:AO568" si="490">(C559-I559)/(H559-I559)</f>
        <v>0.82390460343871552</v>
      </c>
      <c r="AP559" s="40">
        <f t="shared" ref="AP559:AP568" si="491">(N558-I559)/(H559-I559)</f>
        <v>0.30532445923461549</v>
      </c>
      <c r="AQ559" s="71">
        <f t="shared" ref="AQ559:AQ568" si="492">LN(M559/L559)</f>
        <v>5.6767061788401873E-4</v>
      </c>
      <c r="AR559" s="71">
        <f t="shared" si="468"/>
        <v>-9.5051830321241284E-3</v>
      </c>
      <c r="AS559" s="71">
        <f t="shared" si="459"/>
        <v>-2.0368375486056193E-2</v>
      </c>
      <c r="AT559" s="28">
        <f t="shared" si="460"/>
        <v>9.4287298946241268E-3</v>
      </c>
      <c r="AU559" s="28">
        <f t="shared" si="461"/>
        <v>9.4446094446089382E-2</v>
      </c>
      <c r="AV559" s="40">
        <f t="shared" si="462"/>
        <v>4.9340574088438248E-2</v>
      </c>
      <c r="AW559" s="71">
        <f t="shared" si="463"/>
        <v>-2.0368375486056193E-2</v>
      </c>
      <c r="AX559" s="28">
        <f t="shared" si="464"/>
        <v>-0.39550038789759984</v>
      </c>
      <c r="AY559" s="71">
        <f t="shared" si="465"/>
        <v>1.2618999033217176E-4</v>
      </c>
      <c r="AZ559" s="71">
        <f t="shared" si="466"/>
        <v>1.1921812327615009E-3</v>
      </c>
      <c r="BA559" s="71">
        <f t="shared" ref="BA559:BA568" si="493">AV558</f>
        <v>0.53794940079893816</v>
      </c>
      <c r="BB559" s="71">
        <f t="shared" si="467"/>
        <v>2.0648319947238736E-3</v>
      </c>
      <c r="BC559" s="71">
        <f t="shared" si="458"/>
        <v>5.0994992491340731E-3</v>
      </c>
      <c r="BD559" s="39">
        <f t="shared" si="457"/>
        <v>0</v>
      </c>
    </row>
    <row r="560" spans="1:56">
      <c r="A560" s="68">
        <v>43332</v>
      </c>
      <c r="B560" s="41">
        <f t="shared" si="455"/>
        <v>1</v>
      </c>
      <c r="C560" s="39">
        <v>2673.07</v>
      </c>
      <c r="D560" s="39">
        <v>2671.49</v>
      </c>
      <c r="E560" s="39">
        <v>2662.83</v>
      </c>
      <c r="F560" s="39">
        <v>2684.86</v>
      </c>
      <c r="G560" s="39">
        <v>2671.93</v>
      </c>
      <c r="H560" s="39">
        <v>2691.56</v>
      </c>
      <c r="I560" s="39">
        <v>2658.21</v>
      </c>
      <c r="J560" s="39">
        <v>1029</v>
      </c>
      <c r="K560" s="39">
        <v>1120</v>
      </c>
      <c r="L560" s="39">
        <v>2672.04</v>
      </c>
      <c r="M560" s="39">
        <v>2667.75</v>
      </c>
      <c r="N560" s="39">
        <v>2698.47</v>
      </c>
      <c r="O560" s="39">
        <v>2698.47</v>
      </c>
      <c r="P560" s="39">
        <v>2653.2</v>
      </c>
      <c r="Q560" s="39">
        <v>1459</v>
      </c>
      <c r="R560" s="39">
        <v>1343</v>
      </c>
      <c r="S560" s="70">
        <f t="shared" si="407"/>
        <v>2790.0250000000001</v>
      </c>
      <c r="T560" s="70" t="str">
        <f t="shared" si="469"/>
        <v>熊</v>
      </c>
      <c r="U560" s="70">
        <f t="shared" si="470"/>
        <v>2698.47</v>
      </c>
      <c r="V560" s="70">
        <f t="shared" si="471"/>
        <v>2653.2</v>
      </c>
      <c r="W560" s="40">
        <f t="shared" si="472"/>
        <v>1.6918487058117194E-2</v>
      </c>
      <c r="X560" s="70">
        <f t="shared" si="473"/>
        <v>1459</v>
      </c>
      <c r="Y560" s="70">
        <f t="shared" si="474"/>
        <v>1343</v>
      </c>
      <c r="Z560" s="71">
        <f t="shared" si="475"/>
        <v>1.6935583430288014E-2</v>
      </c>
      <c r="AA560" s="71">
        <f t="shared" si="476"/>
        <v>1.5349944234928222E-3</v>
      </c>
      <c r="AB560" s="71">
        <f t="shared" si="477"/>
        <v>0</v>
      </c>
      <c r="AC560" s="71">
        <f t="shared" si="478"/>
        <v>1.6918487058117194E-2</v>
      </c>
      <c r="AD560" s="71">
        <f t="shared" si="479"/>
        <v>9.4573211095279781E-3</v>
      </c>
      <c r="AE560" s="71">
        <f t="shared" si="480"/>
        <v>-7.4611659485891947E-3</v>
      </c>
      <c r="AF560" s="71">
        <f t="shared" si="481"/>
        <v>9.4573211095279781E-3</v>
      </c>
      <c r="AG560" s="71">
        <f t="shared" si="482"/>
        <v>1.0992315533020776E-2</v>
      </c>
      <c r="AH560" s="71">
        <f t="shared" si="483"/>
        <v>-5.9125542459204669E-4</v>
      </c>
      <c r="AI560" s="71">
        <f t="shared" si="484"/>
        <v>-3.8381576007187816E-3</v>
      </c>
      <c r="AJ560" s="71">
        <f t="shared" si="485"/>
        <v>4.4009604565565328E-3</v>
      </c>
      <c r="AK560" s="71">
        <f t="shared" si="486"/>
        <v>-4.2656689140741953E-4</v>
      </c>
      <c r="AL560" s="71">
        <f t="shared" si="487"/>
        <v>1.2467987230217274E-2</v>
      </c>
      <c r="AM560" s="71">
        <f t="shared" si="488"/>
        <v>1.6918487058117194E-2</v>
      </c>
      <c r="AN560" s="71">
        <f t="shared" si="489"/>
        <v>4.1167895783703725E-5</v>
      </c>
      <c r="AO560" s="40">
        <f t="shared" si="490"/>
        <v>0.44557721139430789</v>
      </c>
      <c r="AP560" s="40">
        <f t="shared" si="491"/>
        <v>0.32263868065966395</v>
      </c>
      <c r="AQ560" s="71">
        <f t="shared" si="492"/>
        <v>-1.6068051076921141E-3</v>
      </c>
      <c r="AR560" s="71">
        <f t="shared" si="468"/>
        <v>9.842720105151602E-3</v>
      </c>
      <c r="AS560" s="71">
        <f t="shared" si="459"/>
        <v>9.4573211095279781E-3</v>
      </c>
      <c r="AT560" s="28">
        <f t="shared" si="460"/>
        <v>0.41139430284857081</v>
      </c>
      <c r="AU560" s="28">
        <f t="shared" si="461"/>
        <v>1</v>
      </c>
      <c r="AV560" s="40">
        <f t="shared" si="462"/>
        <v>1</v>
      </c>
      <c r="AW560" s="71">
        <f t="shared" si="463"/>
        <v>9.4573211095279781E-3</v>
      </c>
      <c r="AX560" s="28">
        <f t="shared" si="464"/>
        <v>0.58383035122597404</v>
      </c>
      <c r="AY560" s="71">
        <f t="shared" si="465"/>
        <v>5.1480937842534897E-3</v>
      </c>
      <c r="AZ560" s="71">
        <f t="shared" si="466"/>
        <v>1.6918487058117194E-2</v>
      </c>
      <c r="BA560" s="71">
        <f t="shared" si="493"/>
        <v>4.9340574088438248E-2</v>
      </c>
      <c r="BB560" s="71">
        <f t="shared" si="467"/>
        <v>-9.5051830321241284E-3</v>
      </c>
      <c r="BC560" s="71">
        <f t="shared" si="458"/>
        <v>-2.0368375486056193E-2</v>
      </c>
      <c r="BD560" s="39">
        <f t="shared" si="457"/>
        <v>1</v>
      </c>
    </row>
    <row r="561" spans="1:56">
      <c r="A561" s="68">
        <v>43333</v>
      </c>
      <c r="B561" s="41">
        <f t="shared" si="455"/>
        <v>2</v>
      </c>
      <c r="C561" s="39">
        <v>2700.34</v>
      </c>
      <c r="D561" s="39">
        <v>2700.4</v>
      </c>
      <c r="E561" s="39">
        <v>2697.23</v>
      </c>
      <c r="F561" s="39">
        <v>2710.68</v>
      </c>
      <c r="G561" s="39">
        <v>2737.13</v>
      </c>
      <c r="H561" s="39">
        <v>2739.11</v>
      </c>
      <c r="I561" s="39">
        <v>2696.29</v>
      </c>
      <c r="J561" s="39">
        <v>1117</v>
      </c>
      <c r="K561" s="39">
        <v>936</v>
      </c>
      <c r="L561" s="39">
        <v>2737.11</v>
      </c>
      <c r="M561" s="39">
        <v>2732.18</v>
      </c>
      <c r="N561" s="39">
        <v>2733.83</v>
      </c>
      <c r="O561" s="39">
        <v>2738.8</v>
      </c>
      <c r="P561" s="39">
        <v>2728.99</v>
      </c>
      <c r="Q561" s="39">
        <v>1333</v>
      </c>
      <c r="R561" s="39">
        <v>1355</v>
      </c>
      <c r="S561" s="70">
        <f t="shared" si="407"/>
        <v>2778.6261111111112</v>
      </c>
      <c r="T561" s="70" t="str">
        <f t="shared" si="469"/>
        <v>熊</v>
      </c>
      <c r="U561" s="70">
        <f t="shared" si="470"/>
        <v>2739.11</v>
      </c>
      <c r="V561" s="70">
        <f t="shared" si="471"/>
        <v>2696.29</v>
      </c>
      <c r="W561" s="40">
        <f t="shared" si="472"/>
        <v>1.5756296086344837E-2</v>
      </c>
      <c r="X561" s="70">
        <f t="shared" si="473"/>
        <v>1117</v>
      </c>
      <c r="Y561" s="70">
        <f t="shared" si="474"/>
        <v>936</v>
      </c>
      <c r="Z561" s="71">
        <f t="shared" si="475"/>
        <v>1.585726241880658E-2</v>
      </c>
      <c r="AA561" s="71">
        <f t="shared" si="476"/>
        <v>6.9274528082461024E-4</v>
      </c>
      <c r="AB561" s="71">
        <f t="shared" si="477"/>
        <v>-1.9294937046984916E-3</v>
      </c>
      <c r="AC561" s="71">
        <f t="shared" si="478"/>
        <v>1.3826802381646464E-2</v>
      </c>
      <c r="AD561" s="71">
        <f t="shared" si="479"/>
        <v>1.4255359108888931E-2</v>
      </c>
      <c r="AE561" s="71">
        <f t="shared" si="480"/>
        <v>-1.5009369774559597E-3</v>
      </c>
      <c r="AF561" s="71">
        <f t="shared" si="481"/>
        <v>1.2325865404190504E-2</v>
      </c>
      <c r="AG561" s="71">
        <f t="shared" si="482"/>
        <v>1.3018610685014996E-2</v>
      </c>
      <c r="AH561" s="71">
        <f t="shared" si="483"/>
        <v>2.2219177372787765E-5</v>
      </c>
      <c r="AI561" s="71">
        <f t="shared" si="484"/>
        <v>-1.1523705460652273E-3</v>
      </c>
      <c r="AJ561" s="71">
        <f t="shared" si="485"/>
        <v>3.8218349168415316E-3</v>
      </c>
      <c r="AK561" s="71">
        <f t="shared" si="486"/>
        <v>1.3532235182150987E-2</v>
      </c>
      <c r="AL561" s="71">
        <f t="shared" si="487"/>
        <v>1.5756296086344837E-2</v>
      </c>
      <c r="AM561" s="71">
        <f t="shared" si="488"/>
        <v>3.5882908911975195E-3</v>
      </c>
      <c r="AN561" s="71">
        <f t="shared" si="489"/>
        <v>-7.306950371262023E-6</v>
      </c>
      <c r="AO561" s="40">
        <f t="shared" si="490"/>
        <v>9.4581971041573246E-2</v>
      </c>
      <c r="AP561" s="40">
        <f t="shared" si="491"/>
        <v>5.091078935076665E-2</v>
      </c>
      <c r="AQ561" s="71">
        <f t="shared" si="492"/>
        <v>-1.8027939038652112E-3</v>
      </c>
      <c r="AR561" s="71">
        <f t="shared" si="468"/>
        <v>-1.1990628275892739E-3</v>
      </c>
      <c r="AS561" s="71">
        <f t="shared" si="459"/>
        <v>1.2325865404190504E-2</v>
      </c>
      <c r="AT561" s="28">
        <f t="shared" si="460"/>
        <v>0.95375992526856579</v>
      </c>
      <c r="AU561" s="28">
        <f t="shared" si="461"/>
        <v>0.49337410805300186</v>
      </c>
      <c r="AV561" s="40">
        <f t="shared" si="462"/>
        <v>0.87669313404950533</v>
      </c>
      <c r="AW561" s="71">
        <f t="shared" si="463"/>
        <v>1.2325865404190504E-2</v>
      </c>
      <c r="AX561" s="28">
        <f t="shared" si="464"/>
        <v>-7.6599719757127219E-2</v>
      </c>
      <c r="AY561" s="71">
        <f t="shared" si="465"/>
        <v>1.503317215960694E-2</v>
      </c>
      <c r="AZ561" s="71">
        <f t="shared" si="466"/>
        <v>1.7719790388225683E-3</v>
      </c>
      <c r="BA561" s="71">
        <f t="shared" si="493"/>
        <v>1</v>
      </c>
      <c r="BB561" s="71">
        <f t="shared" si="467"/>
        <v>9.842720105151602E-3</v>
      </c>
      <c r="BC561" s="71">
        <f t="shared" si="458"/>
        <v>9.4573211095279781E-3</v>
      </c>
      <c r="BD561" s="39">
        <f t="shared" si="457"/>
        <v>0</v>
      </c>
    </row>
    <row r="562" spans="1:56">
      <c r="A562" s="68">
        <v>43334</v>
      </c>
      <c r="B562" s="41">
        <f t="shared" si="455"/>
        <v>3</v>
      </c>
      <c r="C562" s="39">
        <v>2731.96</v>
      </c>
      <c r="D562" s="39">
        <v>2726.77</v>
      </c>
      <c r="E562" s="39">
        <v>2726.96</v>
      </c>
      <c r="F562" s="39">
        <v>2722.59</v>
      </c>
      <c r="G562" s="39">
        <v>2719.72</v>
      </c>
      <c r="H562" s="39">
        <v>2731.96</v>
      </c>
      <c r="I562" s="39">
        <v>2714.61</v>
      </c>
      <c r="J562" s="39">
        <v>930</v>
      </c>
      <c r="K562" s="39">
        <v>952</v>
      </c>
      <c r="L562" s="39">
        <v>2719.22</v>
      </c>
      <c r="M562" s="39">
        <v>2716.2</v>
      </c>
      <c r="N562" s="39">
        <v>2714.61</v>
      </c>
      <c r="O562" s="39">
        <v>2720.66</v>
      </c>
      <c r="P562" s="39">
        <v>2709.25</v>
      </c>
      <c r="Q562" s="39">
        <v>1304</v>
      </c>
      <c r="R562" s="39">
        <v>1354</v>
      </c>
      <c r="S562" s="70">
        <f t="shared" si="407"/>
        <v>2770.3816666666671</v>
      </c>
      <c r="T562" s="70" t="str">
        <f t="shared" si="469"/>
        <v>熊</v>
      </c>
      <c r="U562" s="70">
        <f t="shared" si="470"/>
        <v>2731.96</v>
      </c>
      <c r="V562" s="70">
        <f t="shared" si="471"/>
        <v>2709.25</v>
      </c>
      <c r="W562" s="40">
        <f t="shared" si="472"/>
        <v>8.3474564919580781E-3</v>
      </c>
      <c r="X562" s="70">
        <f t="shared" si="473"/>
        <v>930</v>
      </c>
      <c r="Y562" s="70">
        <f t="shared" si="474"/>
        <v>1354</v>
      </c>
      <c r="Z562" s="71">
        <f t="shared" si="475"/>
        <v>8.3127132168845947E-3</v>
      </c>
      <c r="AA562" s="71">
        <f t="shared" si="476"/>
        <v>-6.8425609947034879E-4</v>
      </c>
      <c r="AB562" s="71">
        <f t="shared" si="477"/>
        <v>-6.3710036540000408E-3</v>
      </c>
      <c r="AC562" s="71">
        <f t="shared" si="478"/>
        <v>1.9764528379580828E-3</v>
      </c>
      <c r="AD562" s="71">
        <f t="shared" si="479"/>
        <v>0</v>
      </c>
      <c r="AE562" s="71">
        <f t="shared" si="480"/>
        <v>-8.3474564919580746E-3</v>
      </c>
      <c r="AF562" s="71">
        <f t="shared" si="481"/>
        <v>-6.3710036540000408E-3</v>
      </c>
      <c r="AG562" s="71">
        <f t="shared" si="482"/>
        <v>-7.0552597534704452E-3</v>
      </c>
      <c r="AH562" s="71">
        <f t="shared" si="483"/>
        <v>-1.9015417739510255E-3</v>
      </c>
      <c r="AI562" s="71">
        <f t="shared" si="484"/>
        <v>-1.8318646905321749E-3</v>
      </c>
      <c r="AJ562" s="71">
        <f t="shared" si="485"/>
        <v>-3.4356671831060445E-3</v>
      </c>
      <c r="AK562" s="71">
        <f t="shared" si="486"/>
        <v>-4.4903664802967954E-3</v>
      </c>
      <c r="AL562" s="71">
        <f t="shared" si="487"/>
        <v>6.3710036540000113E-3</v>
      </c>
      <c r="AM562" s="71">
        <f t="shared" si="488"/>
        <v>4.2026541117256783E-3</v>
      </c>
      <c r="AN562" s="71">
        <f t="shared" si="489"/>
        <v>-1.8385935546578086E-4</v>
      </c>
      <c r="AO562" s="40">
        <f t="shared" si="490"/>
        <v>1</v>
      </c>
      <c r="AP562" s="40">
        <f t="shared" si="491"/>
        <v>1.1077809798270837</v>
      </c>
      <c r="AQ562" s="71">
        <f t="shared" si="492"/>
        <v>-1.1112297893322084E-3</v>
      </c>
      <c r="AR562" s="71">
        <f t="shared" si="468"/>
        <v>-1.6967778182374591E-3</v>
      </c>
      <c r="AS562" s="71">
        <f t="shared" si="459"/>
        <v>-6.3710036540000408E-3</v>
      </c>
      <c r="AT562" s="28">
        <f t="shared" si="460"/>
        <v>0.29452449567721611</v>
      </c>
      <c r="AU562" s="28">
        <f t="shared" si="461"/>
        <v>0.46976336546890407</v>
      </c>
      <c r="AV562" s="40">
        <f t="shared" si="462"/>
        <v>0.23601937472479606</v>
      </c>
      <c r="AW562" s="71">
        <f t="shared" si="463"/>
        <v>-6.3710036540000408E-3</v>
      </c>
      <c r="AX562" s="28">
        <f t="shared" si="464"/>
        <v>-0.20299427564947886</v>
      </c>
      <c r="AY562" s="71">
        <f t="shared" si="465"/>
        <v>1.8806371737031086E-3</v>
      </c>
      <c r="AZ562" s="71">
        <f t="shared" si="466"/>
        <v>1.9764528379580828E-3</v>
      </c>
      <c r="BA562" s="71">
        <f t="shared" si="493"/>
        <v>0.87669313404950533</v>
      </c>
      <c r="BB562" s="71">
        <f t="shared" si="467"/>
        <v>-1.1990628275892739E-3</v>
      </c>
      <c r="BC562" s="71">
        <f t="shared" si="458"/>
        <v>1.2325865404190504E-2</v>
      </c>
      <c r="BD562" s="39">
        <f t="shared" si="457"/>
        <v>1</v>
      </c>
    </row>
    <row r="563" spans="1:56">
      <c r="A563" s="68">
        <v>43335</v>
      </c>
      <c r="B563" s="41">
        <f t="shared" si="455"/>
        <v>4</v>
      </c>
      <c r="C563" s="39">
        <v>2714.87</v>
      </c>
      <c r="D563" s="39">
        <v>2715.84</v>
      </c>
      <c r="E563" s="39">
        <v>2730.58</v>
      </c>
      <c r="F563" s="39">
        <v>2726.36</v>
      </c>
      <c r="G563" s="39">
        <v>2705.4</v>
      </c>
      <c r="H563" s="39">
        <v>2730.91</v>
      </c>
      <c r="I563" s="39">
        <v>2704.48</v>
      </c>
      <c r="J563" s="39">
        <v>936</v>
      </c>
      <c r="K563" s="39">
        <v>1128</v>
      </c>
      <c r="L563" s="39">
        <v>2705.4</v>
      </c>
      <c r="M563" s="39">
        <v>2703.87</v>
      </c>
      <c r="N563" s="39">
        <v>2724.62</v>
      </c>
      <c r="O563" s="39">
        <v>2736.01</v>
      </c>
      <c r="P563" s="39">
        <v>2700.93</v>
      </c>
      <c r="Q563" s="39">
        <v>1426</v>
      </c>
      <c r="R563" s="39">
        <v>1305</v>
      </c>
      <c r="S563" s="70">
        <f t="shared" si="407"/>
        <v>2761.5494444444453</v>
      </c>
      <c r="T563" s="70" t="str">
        <f t="shared" si="469"/>
        <v>熊</v>
      </c>
      <c r="U563" s="70">
        <f t="shared" si="470"/>
        <v>2736.01</v>
      </c>
      <c r="V563" s="70">
        <f t="shared" si="471"/>
        <v>2700.93</v>
      </c>
      <c r="W563" s="40">
        <f t="shared" si="472"/>
        <v>1.2904496577026551E-2</v>
      </c>
      <c r="X563" s="70">
        <f t="shared" si="473"/>
        <v>1426</v>
      </c>
      <c r="Y563" s="70">
        <f t="shared" si="474"/>
        <v>1305</v>
      </c>
      <c r="Z563" s="71">
        <f t="shared" si="475"/>
        <v>1.2921429018700853E-2</v>
      </c>
      <c r="AA563" s="71">
        <f t="shared" si="476"/>
        <v>9.5773444307285211E-5</v>
      </c>
      <c r="AB563" s="71">
        <f t="shared" si="477"/>
        <v>-4.1716858744533366E-3</v>
      </c>
      <c r="AC563" s="71">
        <f t="shared" si="478"/>
        <v>8.7328107025731461E-3</v>
      </c>
      <c r="AD563" s="71">
        <f t="shared" si="479"/>
        <v>7.7565846211522438E-3</v>
      </c>
      <c r="AE563" s="71">
        <f t="shared" si="480"/>
        <v>-5.1479119558742572E-3</v>
      </c>
      <c r="AF563" s="71">
        <f t="shared" si="481"/>
        <v>3.5848987466989396E-3</v>
      </c>
      <c r="AG563" s="71">
        <f t="shared" si="482"/>
        <v>3.6806721910060737E-3</v>
      </c>
      <c r="AH563" s="71">
        <f t="shared" si="483"/>
        <v>3.572276959423645E-4</v>
      </c>
      <c r="AI563" s="71">
        <f t="shared" si="484"/>
        <v>5.7699707408897429E-3</v>
      </c>
      <c r="AJ563" s="71">
        <f t="shared" si="485"/>
        <v>4.2233160804990505E-3</v>
      </c>
      <c r="AK563" s="71">
        <f t="shared" si="486"/>
        <v>-3.4942944302761782E-3</v>
      </c>
      <c r="AL563" s="71">
        <f t="shared" si="487"/>
        <v>9.725229767258212E-3</v>
      </c>
      <c r="AM563" s="71">
        <f t="shared" si="488"/>
        <v>1.2904496577026551E-2</v>
      </c>
      <c r="AN563" s="71">
        <f t="shared" si="489"/>
        <v>0</v>
      </c>
      <c r="AO563" s="40">
        <f t="shared" si="490"/>
        <v>0.39311388573590378</v>
      </c>
      <c r="AP563" s="40">
        <f t="shared" si="491"/>
        <v>0.38327657964435008</v>
      </c>
      <c r="AQ563" s="71">
        <f t="shared" si="492"/>
        <v>-5.6569557104809115E-4</v>
      </c>
      <c r="AR563" s="71">
        <f t="shared" si="468"/>
        <v>7.0791931769750823E-3</v>
      </c>
      <c r="AS563" s="71">
        <f t="shared" si="459"/>
        <v>3.5848987466989396E-3</v>
      </c>
      <c r="AT563" s="28">
        <f t="shared" si="460"/>
        <v>3.4808929247070693E-2</v>
      </c>
      <c r="AU563" s="28">
        <f t="shared" si="461"/>
        <v>0.67531356898517092</v>
      </c>
      <c r="AV563" s="40">
        <f t="shared" si="462"/>
        <v>0.67531356898517092</v>
      </c>
      <c r="AW563" s="71">
        <f t="shared" si="463"/>
        <v>3.5848987466989396E-3</v>
      </c>
      <c r="AX563" s="28">
        <f t="shared" si="464"/>
        <v>0.54789053591789028</v>
      </c>
      <c r="AY563" s="71">
        <f t="shared" si="465"/>
        <v>3.401184532258126E-4</v>
      </c>
      <c r="AZ563" s="71">
        <f t="shared" si="466"/>
        <v>8.7328107025731461E-3</v>
      </c>
      <c r="BA563" s="71">
        <f t="shared" si="493"/>
        <v>0.23601937472479606</v>
      </c>
      <c r="BB563" s="71">
        <f t="shared" si="467"/>
        <v>-1.6967778182374591E-3</v>
      </c>
      <c r="BC563" s="71">
        <f t="shared" si="458"/>
        <v>-6.3710036540000408E-3</v>
      </c>
      <c r="BD563" s="39">
        <f t="shared" si="457"/>
        <v>1</v>
      </c>
    </row>
    <row r="564" spans="1:56">
      <c r="A564" s="68">
        <v>43336</v>
      </c>
      <c r="B564" s="41">
        <f t="shared" si="455"/>
        <v>5</v>
      </c>
      <c r="C564" s="39">
        <v>2717.08</v>
      </c>
      <c r="D564" s="39">
        <v>2713.01</v>
      </c>
      <c r="E564" s="39">
        <v>2711.37</v>
      </c>
      <c r="F564" s="39">
        <v>2713.8</v>
      </c>
      <c r="G564" s="39">
        <v>2714.98</v>
      </c>
      <c r="H564" s="39">
        <v>2723.06</v>
      </c>
      <c r="I564" s="39">
        <v>2705.44</v>
      </c>
      <c r="J564" s="39">
        <v>1056</v>
      </c>
      <c r="K564" s="39">
        <v>946</v>
      </c>
      <c r="L564" s="39">
        <v>2715.41</v>
      </c>
      <c r="M564" s="39">
        <v>2719.46</v>
      </c>
      <c r="N564" s="39">
        <v>2729.43</v>
      </c>
      <c r="O564" s="39">
        <v>2748.82</v>
      </c>
      <c r="P564" s="39">
        <v>2714.36</v>
      </c>
      <c r="Q564" s="39">
        <v>1351</v>
      </c>
      <c r="R564" s="39">
        <v>1302</v>
      </c>
      <c r="S564" s="70">
        <f t="shared" si="407"/>
        <v>2753.5255555555564</v>
      </c>
      <c r="T564" s="70" t="str">
        <f t="shared" si="469"/>
        <v>熊</v>
      </c>
      <c r="U564" s="70">
        <f t="shared" si="470"/>
        <v>2748.82</v>
      </c>
      <c r="V564" s="70">
        <f t="shared" si="471"/>
        <v>2705.44</v>
      </c>
      <c r="W564" s="40">
        <f t="shared" si="472"/>
        <v>1.5907167875559979E-2</v>
      </c>
      <c r="X564" s="70">
        <f t="shared" si="473"/>
        <v>1351</v>
      </c>
      <c r="Y564" s="70">
        <f t="shared" si="474"/>
        <v>946</v>
      </c>
      <c r="Z564" s="71">
        <f t="shared" si="475"/>
        <v>1.5965669027043779E-2</v>
      </c>
      <c r="AA564" s="71">
        <f t="shared" si="476"/>
        <v>-2.7711945992235426E-3</v>
      </c>
      <c r="AB564" s="71">
        <f t="shared" si="477"/>
        <v>-7.0789324953836651E-3</v>
      </c>
      <c r="AC564" s="71">
        <f t="shared" si="478"/>
        <v>8.8282353801762171E-3</v>
      </c>
      <c r="AD564" s="71">
        <f t="shared" si="479"/>
        <v>1.1613954432833758E-2</v>
      </c>
      <c r="AE564" s="71">
        <f t="shared" si="480"/>
        <v>-4.2932134427261211E-3</v>
      </c>
      <c r="AF564" s="71">
        <f t="shared" si="481"/>
        <v>4.5350219374501724E-3</v>
      </c>
      <c r="AG564" s="71">
        <f t="shared" si="482"/>
        <v>1.7638273382266161E-3</v>
      </c>
      <c r="AH564" s="71">
        <f t="shared" si="483"/>
        <v>-1.4990546242007342E-3</v>
      </c>
      <c r="AI564" s="71">
        <f t="shared" si="484"/>
        <v>-2.1037320435446888E-3</v>
      </c>
      <c r="AJ564" s="71">
        <f t="shared" si="485"/>
        <v>-1.207907520992656E-3</v>
      </c>
      <c r="AK564" s="71">
        <f t="shared" si="486"/>
        <v>-7.731873744465708E-4</v>
      </c>
      <c r="AL564" s="71">
        <f t="shared" si="487"/>
        <v>6.491687161633195E-3</v>
      </c>
      <c r="AM564" s="71">
        <f t="shared" si="488"/>
        <v>1.2615530525870436E-2</v>
      </c>
      <c r="AN564" s="71">
        <f t="shared" si="489"/>
        <v>1.5836799968282458E-4</v>
      </c>
      <c r="AO564" s="40">
        <f t="shared" si="490"/>
        <v>0.66061293984108649</v>
      </c>
      <c r="AP564" s="40">
        <f t="shared" si="491"/>
        <v>1.0885357548240611</v>
      </c>
      <c r="AQ564" s="71">
        <f t="shared" si="492"/>
        <v>1.4903763106247732E-3</v>
      </c>
      <c r="AR564" s="71">
        <f t="shared" si="468"/>
        <v>5.1498413122139574E-3</v>
      </c>
      <c r="AS564" s="71">
        <f t="shared" si="459"/>
        <v>4.5350219374501724E-3</v>
      </c>
      <c r="AT564" s="28">
        <f t="shared" si="460"/>
        <v>0.5414301929625438</v>
      </c>
      <c r="AU564" s="28">
        <f t="shared" si="461"/>
        <v>0.43731863029598644</v>
      </c>
      <c r="AV564" s="40">
        <f t="shared" si="462"/>
        <v>0.55301982480405076</v>
      </c>
      <c r="AW564" s="71">
        <f t="shared" si="463"/>
        <v>4.5350219374501724E-3</v>
      </c>
      <c r="AX564" s="28">
        <f t="shared" si="464"/>
        <v>0.32319041032733853</v>
      </c>
      <c r="AY564" s="71">
        <f t="shared" si="465"/>
        <v>3.5200260682795997E-3</v>
      </c>
      <c r="AZ564" s="71">
        <f t="shared" si="466"/>
        <v>5.5365980304866802E-3</v>
      </c>
      <c r="BA564" s="71">
        <f t="shared" si="493"/>
        <v>0.67531356898517092</v>
      </c>
      <c r="BB564" s="71">
        <f t="shared" si="467"/>
        <v>7.0791931769750823E-3</v>
      </c>
      <c r="BC564" s="71">
        <f t="shared" si="458"/>
        <v>3.5848987466989396E-3</v>
      </c>
      <c r="BD564" s="39">
        <f t="shared" si="457"/>
        <v>0</v>
      </c>
    </row>
    <row r="565" spans="1:56">
      <c r="A565" s="68">
        <v>43339</v>
      </c>
      <c r="B565" s="41">
        <f t="shared" si="455"/>
        <v>1</v>
      </c>
      <c r="C565" s="39">
        <v>2736.32</v>
      </c>
      <c r="D565" s="39">
        <v>2739.46</v>
      </c>
      <c r="E565" s="39">
        <v>2739.02</v>
      </c>
      <c r="F565" s="39">
        <v>2740.16</v>
      </c>
      <c r="G565" s="39">
        <v>2768.4</v>
      </c>
      <c r="H565" s="39">
        <v>2768.4</v>
      </c>
      <c r="I565" s="39">
        <v>2736.32</v>
      </c>
      <c r="J565" s="39">
        <v>1129</v>
      </c>
      <c r="K565" s="39">
        <v>930</v>
      </c>
      <c r="L565" s="39">
        <v>2768.49</v>
      </c>
      <c r="M565" s="39">
        <v>2770.03</v>
      </c>
      <c r="N565" s="39">
        <v>2780.9</v>
      </c>
      <c r="O565" s="39">
        <v>2780.9</v>
      </c>
      <c r="P565" s="39">
        <v>2768.49</v>
      </c>
      <c r="Q565" s="39">
        <v>1459</v>
      </c>
      <c r="R565" s="39">
        <v>1300</v>
      </c>
      <c r="S565" s="70">
        <f t="shared" si="407"/>
        <v>2745.3605555555564</v>
      </c>
      <c r="T565" s="70" t="str">
        <f t="shared" si="469"/>
        <v>熊</v>
      </c>
      <c r="U565" s="70">
        <f t="shared" si="470"/>
        <v>2780.9</v>
      </c>
      <c r="V565" s="70">
        <f t="shared" si="471"/>
        <v>2736.32</v>
      </c>
      <c r="W565" s="40">
        <f t="shared" si="472"/>
        <v>1.6160664331474138E-2</v>
      </c>
      <c r="X565" s="70">
        <f t="shared" si="473"/>
        <v>1459</v>
      </c>
      <c r="Y565" s="70">
        <f t="shared" si="474"/>
        <v>930</v>
      </c>
      <c r="Z565" s="71">
        <f t="shared" si="475"/>
        <v>1.6291954157408462E-2</v>
      </c>
      <c r="AA565" s="71">
        <f t="shared" si="476"/>
        <v>2.521155797295315E-3</v>
      </c>
      <c r="AB565" s="71">
        <f t="shared" si="477"/>
        <v>0</v>
      </c>
      <c r="AC565" s="71">
        <f t="shared" si="478"/>
        <v>1.6160664331474138E-2</v>
      </c>
      <c r="AD565" s="71">
        <f t="shared" si="479"/>
        <v>1.6160664331474138E-2</v>
      </c>
      <c r="AE565" s="71">
        <f t="shared" si="480"/>
        <v>0</v>
      </c>
      <c r="AF565" s="71">
        <f t="shared" si="481"/>
        <v>1.6160664331474138E-2</v>
      </c>
      <c r="AG565" s="71">
        <f t="shared" si="482"/>
        <v>1.868182012876949E-2</v>
      </c>
      <c r="AH565" s="71">
        <f t="shared" si="483"/>
        <v>1.1468686996818497E-3</v>
      </c>
      <c r="AI565" s="71">
        <f t="shared" si="484"/>
        <v>9.8624020384138083E-4</v>
      </c>
      <c r="AJ565" s="71">
        <f t="shared" si="485"/>
        <v>1.4023608702366463E-3</v>
      </c>
      <c r="AK565" s="71">
        <f t="shared" si="486"/>
        <v>1.1655584000117902E-2</v>
      </c>
      <c r="AL565" s="71">
        <f t="shared" si="487"/>
        <v>1.1655584000117902E-2</v>
      </c>
      <c r="AM565" s="71">
        <f t="shared" si="488"/>
        <v>4.4725711068612315E-3</v>
      </c>
      <c r="AN565" s="71">
        <f t="shared" si="489"/>
        <v>3.2509224495115236E-5</v>
      </c>
      <c r="AO565" s="40">
        <f t="shared" si="490"/>
        <v>0</v>
      </c>
      <c r="AP565" s="40">
        <f t="shared" si="491"/>
        <v>-0.21477556109726756</v>
      </c>
      <c r="AQ565" s="71">
        <f t="shared" si="492"/>
        <v>5.5610525544303184E-4</v>
      </c>
      <c r="AR565" s="71">
        <f t="shared" si="468"/>
        <v>4.4725711068612315E-3</v>
      </c>
      <c r="AS565" s="71">
        <f t="shared" si="459"/>
        <v>1.6160664331474138E-2</v>
      </c>
      <c r="AT565" s="28">
        <f t="shared" si="460"/>
        <v>1</v>
      </c>
      <c r="AU565" s="28">
        <f t="shared" si="461"/>
        <v>1</v>
      </c>
      <c r="AV565" s="40">
        <f t="shared" si="462"/>
        <v>1</v>
      </c>
      <c r="AW565" s="71">
        <f t="shared" si="463"/>
        <v>1.6160664331474138E-2</v>
      </c>
      <c r="AX565" s="28">
        <f t="shared" si="464"/>
        <v>0.27837595334231335</v>
      </c>
      <c r="AY565" s="71">
        <f t="shared" si="465"/>
        <v>1.1655584000117902E-2</v>
      </c>
      <c r="AZ565" s="71">
        <f t="shared" si="466"/>
        <v>4.4725711068612315E-3</v>
      </c>
      <c r="BA565" s="71">
        <f t="shared" si="493"/>
        <v>0.55301982480405076</v>
      </c>
      <c r="BB565" s="71">
        <f t="shared" si="467"/>
        <v>5.1498413122139574E-3</v>
      </c>
      <c r="BC565" s="71">
        <f t="shared" si="458"/>
        <v>4.5350219374501724E-3</v>
      </c>
      <c r="BD565" s="39">
        <f t="shared" si="457"/>
        <v>0</v>
      </c>
    </row>
    <row r="566" spans="1:56">
      <c r="A566" s="68">
        <v>43340</v>
      </c>
      <c r="B566" s="41">
        <f t="shared" si="455"/>
        <v>2</v>
      </c>
      <c r="C566" s="39">
        <v>2782.29</v>
      </c>
      <c r="D566" s="39">
        <v>2779.89</v>
      </c>
      <c r="E566" s="39">
        <v>2787.48</v>
      </c>
      <c r="F566" s="39">
        <v>2781.72</v>
      </c>
      <c r="G566" s="39">
        <v>2780.98</v>
      </c>
      <c r="H566" s="39">
        <v>2791.39</v>
      </c>
      <c r="I566" s="39">
        <v>2773.2</v>
      </c>
      <c r="J566" s="39">
        <v>955</v>
      </c>
      <c r="K566" s="39">
        <v>1101</v>
      </c>
      <c r="L566" s="39">
        <v>2780.76</v>
      </c>
      <c r="M566" s="39">
        <v>2776.31</v>
      </c>
      <c r="N566" s="39">
        <v>2777.98</v>
      </c>
      <c r="O566" s="39">
        <v>2783.56</v>
      </c>
      <c r="P566" s="39">
        <v>2769.4</v>
      </c>
      <c r="Q566" s="39">
        <v>1339</v>
      </c>
      <c r="R566" s="39">
        <v>1435</v>
      </c>
      <c r="S566" s="70">
        <f t="shared" si="407"/>
        <v>2742.9366666666665</v>
      </c>
      <c r="T566" s="70" t="str">
        <f t="shared" si="469"/>
        <v>牛</v>
      </c>
      <c r="U566" s="70">
        <f t="shared" si="470"/>
        <v>2791.39</v>
      </c>
      <c r="V566" s="70">
        <f t="shared" si="471"/>
        <v>2769.4</v>
      </c>
      <c r="W566" s="40">
        <f t="shared" si="472"/>
        <v>7.908989415758615E-3</v>
      </c>
      <c r="X566" s="70">
        <f t="shared" si="473"/>
        <v>955</v>
      </c>
      <c r="Y566" s="70">
        <f t="shared" si="474"/>
        <v>1435</v>
      </c>
      <c r="Z566" s="71">
        <f t="shared" si="475"/>
        <v>7.9035614547727888E-3</v>
      </c>
      <c r="AA566" s="71">
        <f t="shared" si="476"/>
        <v>4.9971330439007536E-4</v>
      </c>
      <c r="AB566" s="71">
        <f t="shared" si="477"/>
        <v>-4.8156347720452316E-3</v>
      </c>
      <c r="AC566" s="71">
        <f t="shared" si="478"/>
        <v>3.0933546437135113E-3</v>
      </c>
      <c r="AD566" s="71">
        <f t="shared" si="479"/>
        <v>3.2653500329175092E-3</v>
      </c>
      <c r="AE566" s="71">
        <f t="shared" si="480"/>
        <v>-4.6436393828411813E-3</v>
      </c>
      <c r="AF566" s="71">
        <f t="shared" si="481"/>
        <v>-1.5502847391277873E-3</v>
      </c>
      <c r="AG566" s="71">
        <f t="shared" si="482"/>
        <v>-1.0505714347376759E-3</v>
      </c>
      <c r="AH566" s="71">
        <f t="shared" si="483"/>
        <v>-8.6297104694343062E-4</v>
      </c>
      <c r="AI566" s="71">
        <f t="shared" si="484"/>
        <v>1.863632251287513E-3</v>
      </c>
      <c r="AJ566" s="71">
        <f t="shared" si="485"/>
        <v>-2.0488820185236403E-4</v>
      </c>
      <c r="AK566" s="71">
        <f t="shared" si="486"/>
        <v>-4.7094605302713376E-4</v>
      </c>
      <c r="AL566" s="71">
        <f t="shared" si="487"/>
        <v>6.5377915680370977E-3</v>
      </c>
      <c r="AM566" s="71">
        <f t="shared" si="488"/>
        <v>5.0999937661036195E-3</v>
      </c>
      <c r="AN566" s="71">
        <f t="shared" si="489"/>
        <v>-7.9111932637785355E-5</v>
      </c>
      <c r="AO566" s="40">
        <f t="shared" si="490"/>
        <v>0.49972512369434408</v>
      </c>
      <c r="AP566" s="40">
        <f t="shared" si="491"/>
        <v>0.42330951072018963</v>
      </c>
      <c r="AQ566" s="71">
        <f t="shared" si="492"/>
        <v>-1.6015637561485299E-3</v>
      </c>
      <c r="AR566" s="71">
        <f t="shared" si="468"/>
        <v>-1.0002267534627634E-3</v>
      </c>
      <c r="AS566" s="71">
        <f t="shared" si="459"/>
        <v>-1.5502847391277873E-3</v>
      </c>
      <c r="AT566" s="28">
        <f t="shared" si="460"/>
        <v>0.42770753161078484</v>
      </c>
      <c r="AU566" s="28">
        <f t="shared" si="461"/>
        <v>0.60593220338983156</v>
      </c>
      <c r="AV566" s="40">
        <f t="shared" si="462"/>
        <v>0.39017735334242892</v>
      </c>
      <c r="AW566" s="71">
        <f t="shared" si="463"/>
        <v>-1.5502847391277873E-3</v>
      </c>
      <c r="AX566" s="28">
        <f t="shared" si="464"/>
        <v>-0.12642110050023772</v>
      </c>
      <c r="AY566" s="71">
        <f t="shared" si="465"/>
        <v>2.8014954820922678E-3</v>
      </c>
      <c r="AZ566" s="71">
        <f t="shared" si="466"/>
        <v>3.0933546437135113E-3</v>
      </c>
      <c r="BA566" s="71">
        <f t="shared" si="493"/>
        <v>1</v>
      </c>
      <c r="BB566" s="71">
        <f t="shared" si="467"/>
        <v>4.4725711068612315E-3</v>
      </c>
      <c r="BC566" s="71">
        <f t="shared" si="458"/>
        <v>1.6160664331474138E-2</v>
      </c>
      <c r="BD566" s="39">
        <f t="shared" si="457"/>
        <v>0</v>
      </c>
    </row>
    <row r="567" spans="1:56">
      <c r="A567" s="68">
        <v>43341</v>
      </c>
      <c r="B567" s="41">
        <f t="shared" si="455"/>
        <v>3</v>
      </c>
      <c r="C567" s="39">
        <v>2774.86</v>
      </c>
      <c r="D567" s="39">
        <v>2774.39</v>
      </c>
      <c r="E567" s="39">
        <v>2773.77</v>
      </c>
      <c r="F567" s="39">
        <v>2773.08</v>
      </c>
      <c r="G567" s="39">
        <v>2768.23</v>
      </c>
      <c r="H567" s="39">
        <v>2778.29</v>
      </c>
      <c r="I567" s="39">
        <v>2765.21</v>
      </c>
      <c r="J567" s="39">
        <v>1030</v>
      </c>
      <c r="K567" s="39">
        <v>1020</v>
      </c>
      <c r="L567" s="39">
        <v>2768.31</v>
      </c>
      <c r="M567" s="39">
        <v>2767.6</v>
      </c>
      <c r="N567" s="39">
        <v>2769.29</v>
      </c>
      <c r="O567" s="39">
        <v>2773.19</v>
      </c>
      <c r="P567" s="39">
        <v>2762.38</v>
      </c>
      <c r="Q567" s="39">
        <v>1337</v>
      </c>
      <c r="R567" s="39">
        <v>1427</v>
      </c>
      <c r="S567" s="70">
        <f t="shared" si="407"/>
        <v>2743.4900000000002</v>
      </c>
      <c r="T567" s="70" t="str">
        <f t="shared" si="469"/>
        <v>牛</v>
      </c>
      <c r="U567" s="70">
        <f t="shared" si="470"/>
        <v>2778.29</v>
      </c>
      <c r="V567" s="70">
        <f t="shared" si="471"/>
        <v>2762.38</v>
      </c>
      <c r="W567" s="40">
        <f t="shared" si="472"/>
        <v>5.7430035460439254E-3</v>
      </c>
      <c r="X567" s="70">
        <f t="shared" si="473"/>
        <v>1030</v>
      </c>
      <c r="Y567" s="70">
        <f t="shared" si="474"/>
        <v>1427</v>
      </c>
      <c r="Z567" s="71">
        <f t="shared" si="475"/>
        <v>5.7336225971760212E-3</v>
      </c>
      <c r="AA567" s="71">
        <f t="shared" si="476"/>
        <v>-1.1237494069093125E-3</v>
      </c>
      <c r="AB567" s="71">
        <f t="shared" si="477"/>
        <v>-3.2446608776680133E-3</v>
      </c>
      <c r="AC567" s="71">
        <f t="shared" si="478"/>
        <v>2.4983426683759229E-3</v>
      </c>
      <c r="AD567" s="71">
        <f t="shared" si="479"/>
        <v>1.2353350571103906E-3</v>
      </c>
      <c r="AE567" s="71">
        <f t="shared" si="480"/>
        <v>-4.5076684889334947E-3</v>
      </c>
      <c r="AF567" s="71">
        <f t="shared" si="481"/>
        <v>-2.0093258205574802E-3</v>
      </c>
      <c r="AG567" s="71">
        <f t="shared" si="482"/>
        <v>-3.1330752274668396E-3</v>
      </c>
      <c r="AH567" s="71">
        <f t="shared" si="483"/>
        <v>-1.693922606204387E-4</v>
      </c>
      <c r="AI567" s="71">
        <f t="shared" si="484"/>
        <v>-3.9288978144922065E-4</v>
      </c>
      <c r="AJ567" s="71">
        <f t="shared" si="485"/>
        <v>-6.4167963643326864E-4</v>
      </c>
      <c r="AK567" s="71">
        <f t="shared" si="486"/>
        <v>-2.3921686862977366E-3</v>
      </c>
      <c r="AL567" s="71">
        <f t="shared" si="487"/>
        <v>4.7190490750115745E-3</v>
      </c>
      <c r="AM567" s="71">
        <f t="shared" si="488"/>
        <v>3.9056551507562864E-3</v>
      </c>
      <c r="AN567" s="71">
        <f t="shared" si="489"/>
        <v>2.8898915208930095E-5</v>
      </c>
      <c r="AO567" s="40">
        <f t="shared" si="490"/>
        <v>0.73776758409787035</v>
      </c>
      <c r="AP567" s="40">
        <f t="shared" si="491"/>
        <v>0.97629969418960649</v>
      </c>
      <c r="AQ567" s="71">
        <f t="shared" si="492"/>
        <v>-2.5650706167295434E-4</v>
      </c>
      <c r="AR567" s="71">
        <f t="shared" si="468"/>
        <v>3.5394395053124498E-4</v>
      </c>
      <c r="AS567" s="71">
        <f t="shared" si="459"/>
        <v>-2.0093258205574802E-3</v>
      </c>
      <c r="AT567" s="28">
        <f t="shared" si="460"/>
        <v>0.23088685015290508</v>
      </c>
      <c r="AU567" s="28">
        <f t="shared" si="461"/>
        <v>0.63922294172061878</v>
      </c>
      <c r="AV567" s="40">
        <f t="shared" si="462"/>
        <v>0.43431803896919657</v>
      </c>
      <c r="AW567" s="71">
        <f t="shared" si="463"/>
        <v>-2.0093258205574802E-3</v>
      </c>
      <c r="AX567" s="28">
        <f t="shared" si="464"/>
        <v>6.1596480201133071E-2</v>
      </c>
      <c r="AY567" s="71">
        <f t="shared" si="465"/>
        <v>1.0915453316033522E-3</v>
      </c>
      <c r="AZ567" s="71">
        <f t="shared" si="466"/>
        <v>2.4983426683759229E-3</v>
      </c>
      <c r="BA567" s="71">
        <f t="shared" si="493"/>
        <v>0.39017735334242892</v>
      </c>
      <c r="BB567" s="71">
        <f t="shared" si="467"/>
        <v>-1.0002267534627634E-3</v>
      </c>
      <c r="BC567" s="71">
        <f t="shared" si="458"/>
        <v>-1.5502847391277873E-3</v>
      </c>
      <c r="BD567" s="39">
        <f t="shared" si="457"/>
        <v>1</v>
      </c>
    </row>
    <row r="568" spans="1:56">
      <c r="A568" s="68">
        <v>43342</v>
      </c>
      <c r="B568" s="41">
        <f t="shared" si="455"/>
        <v>4</v>
      </c>
      <c r="C568" s="39">
        <v>2769.33</v>
      </c>
      <c r="D568" s="39">
        <v>2771.42</v>
      </c>
      <c r="E568" s="39">
        <v>2776.98</v>
      </c>
      <c r="F568" s="39">
        <v>2773.81</v>
      </c>
      <c r="G568" s="39">
        <v>2746.85</v>
      </c>
      <c r="H568" s="39">
        <v>2780.53</v>
      </c>
      <c r="I568" s="39">
        <v>2746.29</v>
      </c>
      <c r="J568" s="39">
        <v>934</v>
      </c>
      <c r="K568" s="39">
        <v>1124</v>
      </c>
      <c r="L568" s="39">
        <v>2746.57</v>
      </c>
      <c r="M568" s="39">
        <v>2746.25</v>
      </c>
      <c r="N568" s="39">
        <v>2737.74</v>
      </c>
      <c r="O568" s="39">
        <v>2751.47</v>
      </c>
      <c r="P568" s="39">
        <v>2736.57</v>
      </c>
      <c r="Q568" s="39">
        <v>1350</v>
      </c>
      <c r="R568" s="39">
        <v>1446</v>
      </c>
      <c r="S568" s="70">
        <f t="shared" si="407"/>
        <v>2745.0927777777779</v>
      </c>
      <c r="T568" s="70" t="str">
        <f t="shared" si="469"/>
        <v>牛</v>
      </c>
      <c r="U568" s="70">
        <f t="shared" si="470"/>
        <v>2780.53</v>
      </c>
      <c r="V568" s="70">
        <f t="shared" si="471"/>
        <v>2736.57</v>
      </c>
      <c r="W568" s="40">
        <f t="shared" si="472"/>
        <v>1.59362456183763E-2</v>
      </c>
      <c r="X568" s="70">
        <f t="shared" si="473"/>
        <v>934</v>
      </c>
      <c r="Y568" s="70">
        <f t="shared" si="474"/>
        <v>1446</v>
      </c>
      <c r="Z568" s="71">
        <f t="shared" si="475"/>
        <v>1.5873875630567694E-2</v>
      </c>
      <c r="AA568" s="71">
        <f t="shared" si="476"/>
        <v>1.4444031184814841E-5</v>
      </c>
      <c r="AB568" s="71">
        <f t="shared" si="477"/>
        <v>-1.5508794481040518E-2</v>
      </c>
      <c r="AC568" s="71">
        <f t="shared" si="478"/>
        <v>4.2745113733575754E-4</v>
      </c>
      <c r="AD568" s="71">
        <f t="shared" si="479"/>
        <v>4.036143327730334E-3</v>
      </c>
      <c r="AE568" s="71">
        <f t="shared" si="480"/>
        <v>-1.1900102290645878E-2</v>
      </c>
      <c r="AF568" s="71">
        <f t="shared" si="481"/>
        <v>-1.1472651153310153E-2</v>
      </c>
      <c r="AG568" s="71">
        <f t="shared" si="482"/>
        <v>-1.1458207122125235E-2</v>
      </c>
      <c r="AH568" s="71">
        <f t="shared" si="483"/>
        <v>7.5441053977327161E-4</v>
      </c>
      <c r="AI568" s="71">
        <f t="shared" si="484"/>
        <v>2.7585925962552433E-3</v>
      </c>
      <c r="AJ568" s="71">
        <f t="shared" si="485"/>
        <v>1.6164127102839686E-3</v>
      </c>
      <c r="AK568" s="71">
        <f t="shared" si="486"/>
        <v>-8.1506130873420443E-3</v>
      </c>
      <c r="AL568" s="71">
        <f t="shared" si="487"/>
        <v>1.2390647086688253E-2</v>
      </c>
      <c r="AM568" s="71">
        <f t="shared" si="488"/>
        <v>5.4300029192346829E-3</v>
      </c>
      <c r="AN568" s="71">
        <f t="shared" si="489"/>
        <v>-1.0194013938207457E-4</v>
      </c>
      <c r="AO568" s="40">
        <f t="shared" si="490"/>
        <v>0.67289719626167654</v>
      </c>
      <c r="AP568" s="40">
        <f t="shared" si="491"/>
        <v>0.67172897196261216</v>
      </c>
      <c r="AQ568" s="71">
        <f t="shared" si="492"/>
        <v>-1.1651574250102585E-4</v>
      </c>
      <c r="AR568" s="71">
        <f t="shared" si="468"/>
        <v>-3.2200979265859593E-3</v>
      </c>
      <c r="AS568" s="71">
        <f t="shared" si="459"/>
        <v>-1.1472651153310153E-2</v>
      </c>
      <c r="AT568" s="28">
        <f t="shared" si="460"/>
        <v>1.6355140186914183E-2</v>
      </c>
      <c r="AU568" s="28">
        <f t="shared" si="461"/>
        <v>7.8523489932862192E-2</v>
      </c>
      <c r="AV568" s="40">
        <f t="shared" si="462"/>
        <v>2.6615104640573636E-2</v>
      </c>
      <c r="AW568" s="71">
        <f t="shared" si="463"/>
        <v>-1.1472651153310153E-2</v>
      </c>
      <c r="AX568" s="28">
        <f t="shared" si="464"/>
        <v>-0.20086442220201034</v>
      </c>
      <c r="AY568" s="71">
        <f t="shared" si="465"/>
        <v>2.0389067161582551E-4</v>
      </c>
      <c r="AZ568" s="71">
        <f t="shared" si="466"/>
        <v>4.2745113733575754E-4</v>
      </c>
      <c r="BA568" s="71">
        <f t="shared" si="493"/>
        <v>0.43431803896919657</v>
      </c>
      <c r="BB568" s="71">
        <f t="shared" si="467"/>
        <v>3.5394395053124498E-4</v>
      </c>
      <c r="BC568" s="71">
        <f t="shared" si="458"/>
        <v>-2.0093258205574802E-3</v>
      </c>
      <c r="BD568" s="39">
        <f t="shared" si="457"/>
        <v>0</v>
      </c>
    </row>
    <row r="569" spans="1:56">
      <c r="A569" s="68">
        <v>43343</v>
      </c>
      <c r="B569" s="41">
        <f t="shared" si="455"/>
        <v>5</v>
      </c>
      <c r="C569" s="39">
        <v>2730.11</v>
      </c>
      <c r="D569" s="39">
        <v>2731.16</v>
      </c>
      <c r="E569" s="39">
        <v>2729.76</v>
      </c>
      <c r="F569" s="39">
        <v>2721.12</v>
      </c>
      <c r="G569" s="39">
        <v>2735.51</v>
      </c>
      <c r="H569" s="39">
        <v>2743.89</v>
      </c>
      <c r="I569" s="39">
        <v>2710.59</v>
      </c>
      <c r="J569" s="39">
        <v>1111</v>
      </c>
      <c r="K569" s="39">
        <v>1018</v>
      </c>
      <c r="L569" s="39">
        <v>2735.89</v>
      </c>
      <c r="M569" s="39">
        <v>2736.62</v>
      </c>
      <c r="N569" s="39">
        <v>2725.25</v>
      </c>
      <c r="O569" s="39">
        <v>2744.63</v>
      </c>
      <c r="P569" s="39">
        <v>2719.6</v>
      </c>
      <c r="Q569" s="39">
        <v>1332</v>
      </c>
      <c r="R569" s="39">
        <v>1454</v>
      </c>
      <c r="S569" s="70">
        <f t="shared" si="407"/>
        <v>2746.9027777777783</v>
      </c>
      <c r="T569" s="70" t="str">
        <f t="shared" ref="T569" si="494">IF(AVERAGE(N568)&lt;S568,"熊",IF(AVERAGE(N568)&gt;S568,"牛",""))</f>
        <v>熊</v>
      </c>
      <c r="U569" s="70">
        <f t="shared" ref="U569" si="495">MAX(H569,O569)</f>
        <v>2744.63</v>
      </c>
      <c r="V569" s="70">
        <f t="shared" ref="V569" si="496">MIN(I569,P569)</f>
        <v>2710.59</v>
      </c>
      <c r="W569" s="40">
        <f t="shared" ref="W569" si="497">LN(U569/V569)</f>
        <v>1.24799519753266E-2</v>
      </c>
      <c r="X569" s="70">
        <f t="shared" ref="X569" si="498">IF(U569=H569,J569,Q569)</f>
        <v>1332</v>
      </c>
      <c r="Y569" s="70">
        <f t="shared" ref="Y569" si="499">IF(V569=I569,K569,R569)</f>
        <v>1018</v>
      </c>
      <c r="Z569" s="71">
        <f t="shared" ref="Z569" si="500">(U569-V569)/(C569)</f>
        <v>1.2468362080648752E-2</v>
      </c>
      <c r="AA569" s="71">
        <f t="shared" ref="AA569" si="501">LN(C569/N568)</f>
        <v>-2.7908611071792138E-3</v>
      </c>
      <c r="AB569" s="71">
        <f t="shared" ref="AB569" si="502">LN(N569/U569)</f>
        <v>-7.0861083218702872E-3</v>
      </c>
      <c r="AC569" s="71">
        <f t="shared" ref="AC569" si="503">LN(N569/V569)</f>
        <v>5.3938436534564354E-3</v>
      </c>
      <c r="AD569" s="71">
        <f t="shared" ref="AD569" si="504">LN(U569/C569)</f>
        <v>5.3043739227825945E-3</v>
      </c>
      <c r="AE569" s="71">
        <f t="shared" ref="AE569" si="505">LN(V569/C569)</f>
        <v>-7.1755780525441688E-3</v>
      </c>
      <c r="AF569" s="71">
        <f t="shared" ref="AF569" si="506">LN(N569/C569)</f>
        <v>-1.7817343990878252E-3</v>
      </c>
      <c r="AG569" s="71">
        <f t="shared" ref="AG569" si="507">LN(N569/N568)</f>
        <v>-4.5725955062670227E-3</v>
      </c>
      <c r="AH569" s="71">
        <f t="shared" ref="AH569" si="508">LN(D569/C569)</f>
        <v>3.84525948337217E-4</v>
      </c>
      <c r="AI569" s="71">
        <f t="shared" ref="AI569" si="509">LN(E569/C569)</f>
        <v>-1.2820818095640732E-4</v>
      </c>
      <c r="AJ569" s="71">
        <f t="shared" ref="AJ569" si="510">LN(F569/C569)</f>
        <v>-3.2983411634524944E-3</v>
      </c>
      <c r="AK569" s="71">
        <f t="shared" ref="AK569" si="511">+LN(G569/C569)</f>
        <v>1.9759887284660068E-3</v>
      </c>
      <c r="AL569" s="71">
        <f t="shared" ref="AL569" si="512">LN(H569/I569)</f>
        <v>1.2210298223683483E-2</v>
      </c>
      <c r="AM569" s="71">
        <f t="shared" ref="AM569" si="513">LN(O569/P569)</f>
        <v>9.1614646780336668E-3</v>
      </c>
      <c r="AN569" s="71">
        <f t="shared" ref="AN569" si="514">LN(L569/G569)</f>
        <v>1.3890411982706439E-4</v>
      </c>
      <c r="AO569" s="40">
        <f t="shared" ref="AO569" si="515">(C569-I569)/(H569-I569)</f>
        <v>0.58618618618619045</v>
      </c>
      <c r="AP569" s="40">
        <f t="shared" ref="AP569" si="516">(N568-I569)/(H569-I569)</f>
        <v>0.8153153153153111</v>
      </c>
      <c r="AQ569" s="71">
        <f t="shared" ref="AQ569" si="517">LN(M569/L569)</f>
        <v>2.6678800196983684E-4</v>
      </c>
      <c r="AR569" s="71">
        <f t="shared" ref="AR569" si="518">LN(N569/L569)</f>
        <v>-3.8966272473807606E-3</v>
      </c>
      <c r="AS569" s="71">
        <f t="shared" ref="AS569" si="519">LN(N569/C569)</f>
        <v>-1.7817343990878252E-3</v>
      </c>
      <c r="AT569" s="28">
        <f t="shared" ref="AT569" si="520">+(G569-I569)/(H569-I569)</f>
        <v>0.74834834834835662</v>
      </c>
      <c r="AU569" s="28">
        <f t="shared" ref="AU569" si="521">+(N569-P569)/(O569-P569)</f>
        <v>0.22572912504994191</v>
      </c>
      <c r="AV569" s="40">
        <f t="shared" ref="AV569" si="522">+(N569-V569)/(U569-V569)</f>
        <v>0.43066980023501383</v>
      </c>
      <c r="AW569" s="71">
        <f t="shared" ref="AW569" si="523">LN(N569/C569)</f>
        <v>-1.7817343990878252E-3</v>
      </c>
      <c r="AX569" s="28">
        <f t="shared" ref="AX569" si="524">(N569-L569)/(U569-V569)</f>
        <v>-0.31257344300822221</v>
      </c>
      <c r="AY569" s="71">
        <f t="shared" ref="AY569" si="525">LN(G569/I569)</f>
        <v>9.1515667810102216E-3</v>
      </c>
      <c r="AZ569" s="71">
        <f t="shared" ref="AZ569" si="526">LN(N569/P569)</f>
        <v>2.0753563561634785E-3</v>
      </c>
      <c r="BA569" s="71">
        <f t="shared" ref="BA569" si="527">AV568</f>
        <v>2.6615104640573636E-2</v>
      </c>
      <c r="BB569" s="71">
        <f t="shared" ref="BB569" si="528">AR568</f>
        <v>-3.2200979265859593E-3</v>
      </c>
      <c r="BC569" s="71">
        <f t="shared" ref="BC569" si="529">AS568</f>
        <v>-1.1472651153310153E-2</v>
      </c>
      <c r="BD569" s="39">
        <f t="shared" si="457"/>
        <v>1</v>
      </c>
    </row>
    <row r="570" spans="1:56">
      <c r="A570" s="68">
        <v>43346</v>
      </c>
      <c r="B570" s="41">
        <f t="shared" si="455"/>
        <v>1</v>
      </c>
      <c r="C570" s="39">
        <v>2716.4</v>
      </c>
      <c r="D570" s="39">
        <v>2717.1</v>
      </c>
      <c r="E570" s="39">
        <v>2719.48</v>
      </c>
      <c r="F570" s="39">
        <v>2712.44</v>
      </c>
      <c r="G570" s="39">
        <v>2699.66</v>
      </c>
      <c r="H570" s="39">
        <v>2720.11</v>
      </c>
      <c r="I570" s="39">
        <v>2692.54</v>
      </c>
      <c r="J570" s="39">
        <v>938</v>
      </c>
      <c r="K570" s="39">
        <v>1123</v>
      </c>
      <c r="L570" s="39">
        <v>2699.3</v>
      </c>
      <c r="M570" s="39">
        <v>2696.57</v>
      </c>
      <c r="N570" s="39">
        <v>2720.73</v>
      </c>
      <c r="O570" s="39">
        <v>2722.59</v>
      </c>
      <c r="P570" s="39">
        <v>2694.67</v>
      </c>
      <c r="Q570" s="39">
        <v>1436</v>
      </c>
      <c r="R570" s="39">
        <v>1317</v>
      </c>
      <c r="S570" s="70">
        <f t="shared" si="407"/>
        <v>2743.8961111111112</v>
      </c>
      <c r="T570" s="70" t="str">
        <f t="shared" ref="T570" si="530">IF(AVERAGE(N569)&lt;S569,"熊",IF(AVERAGE(N569)&gt;S569,"牛",""))</f>
        <v>熊</v>
      </c>
      <c r="U570" s="70">
        <f t="shared" ref="U570" si="531">MAX(H570,O570)</f>
        <v>2722.59</v>
      </c>
      <c r="V570" s="70">
        <f t="shared" ref="V570" si="532">MIN(I570,P570)</f>
        <v>2692.54</v>
      </c>
      <c r="W570" s="40">
        <f t="shared" ref="W570" si="533">LN(U570/V570)</f>
        <v>1.1098647110054904E-2</v>
      </c>
      <c r="X570" s="70">
        <f t="shared" ref="X570" si="534">IF(U570=H570,J570,Q570)</f>
        <v>1436</v>
      </c>
      <c r="Y570" s="70">
        <f t="shared" ref="Y570" si="535">IF(V570=I570,K570,R570)</f>
        <v>1123</v>
      </c>
      <c r="Z570" s="71">
        <f t="shared" ref="Z570" si="536">(U570-V570)/(C570)</f>
        <v>1.1062435576498374E-2</v>
      </c>
      <c r="AA570" s="71">
        <f t="shared" ref="AA570" si="537">LN(C570/N569)</f>
        <v>-3.2526927688315121E-3</v>
      </c>
      <c r="AB570" s="71">
        <f t="shared" ref="AB570" si="538">LN(N570/U570)</f>
        <v>-6.8340647707354919E-4</v>
      </c>
      <c r="AC570" s="71">
        <f t="shared" ref="AC570" si="539">LN(N570/V570)</f>
        <v>1.0415240632981482E-2</v>
      </c>
      <c r="AD570" s="71">
        <f t="shared" ref="AD570" si="540">LN(U570/C570)</f>
        <v>2.2761588723202177E-3</v>
      </c>
      <c r="AE570" s="71">
        <f t="shared" ref="AE570" si="541">LN(V570/C570)</f>
        <v>-8.8224882377348109E-3</v>
      </c>
      <c r="AF570" s="71">
        <f t="shared" ref="AF570" si="542">LN(N570/C570)</f>
        <v>1.5927523952466523E-3</v>
      </c>
      <c r="AG570" s="71">
        <f t="shared" ref="AG570" si="543">LN(N570/N569)</f>
        <v>-1.6599403735849394E-3</v>
      </c>
      <c r="AH570" s="71">
        <f t="shared" ref="AH570" si="544">LN(D570/C570)</f>
        <v>2.5766080937605099E-4</v>
      </c>
      <c r="AI570" s="71">
        <f t="shared" ref="AI570" si="545">LN(E570/C570)</f>
        <v>1.1332113032676504E-3</v>
      </c>
      <c r="AJ570" s="71">
        <f t="shared" ref="AJ570" si="546">LN(F570/C570)</f>
        <v>-1.4588754512363258E-3</v>
      </c>
      <c r="AK570" s="71">
        <f t="shared" ref="AK570" si="547">+LN(G570/C570)</f>
        <v>-6.1816351024769857E-3</v>
      </c>
      <c r="AL570" s="71">
        <f t="shared" ref="AL570" si="548">LN(H570/I570)</f>
        <v>1.0187334646889723E-2</v>
      </c>
      <c r="AM570" s="71">
        <f t="shared" ref="AM570" si="549">LN(O570/P570)</f>
        <v>1.0307885245939169E-2</v>
      </c>
      <c r="AN570" s="71">
        <f t="shared" ref="AN570" si="550">LN(L570/G570)</f>
        <v>-1.3335901748974817E-4</v>
      </c>
      <c r="AO570" s="40">
        <f t="shared" ref="AO570" si="551">(C570-I570)/(H570-I570)</f>
        <v>0.86543344214726103</v>
      </c>
      <c r="AP570" s="40">
        <f t="shared" ref="AP570" si="552">(N569-I570)/(H570-I570)</f>
        <v>1.1864345302865376</v>
      </c>
      <c r="AQ570" s="71">
        <f t="shared" ref="AQ570" si="553">LN(M570/L570)</f>
        <v>-1.0118851021021676E-3</v>
      </c>
      <c r="AR570" s="71">
        <f t="shared" ref="AR570" si="554">LN(N570/L570)</f>
        <v>7.9077465152132681E-3</v>
      </c>
      <c r="AS570" s="71">
        <f t="shared" ref="AS570" si="555">LN(N570/C570)</f>
        <v>1.5927523952466523E-3</v>
      </c>
      <c r="AT570" s="28">
        <f t="shared" ref="AT570" si="556">+(G570-I570)/(H570-I570)</f>
        <v>0.25825172288719073</v>
      </c>
      <c r="AU570" s="28">
        <f t="shared" ref="AU570" si="557">+(N570-P570)/(O570-P570)</f>
        <v>0.93338108882521054</v>
      </c>
      <c r="AV570" s="40">
        <f t="shared" ref="AV570" si="558">+(N570-V570)/(U570-V570)</f>
        <v>0.9381031613976667</v>
      </c>
      <c r="AW570" s="71">
        <f t="shared" ref="AW570" si="559">LN(N570/C570)</f>
        <v>1.5927523952466523E-3</v>
      </c>
      <c r="AX570" s="28">
        <f t="shared" ref="AX570" si="560">(N570-L570)/(U570-V570)</f>
        <v>0.71314475873543115</v>
      </c>
      <c r="AY570" s="71">
        <f t="shared" ref="AY570" si="561">LN(G570/I570)</f>
        <v>2.6408531352578235E-3</v>
      </c>
      <c r="AZ570" s="71">
        <f t="shared" ref="AZ570" si="562">LN(N570/P570)</f>
        <v>9.6244787688657112E-3</v>
      </c>
      <c r="BA570" s="71">
        <f t="shared" ref="BA570" si="563">AV569</f>
        <v>0.43066980023501383</v>
      </c>
      <c r="BB570" s="71">
        <f t="shared" ref="BB570" si="564">AR569</f>
        <v>-3.8966272473807606E-3</v>
      </c>
      <c r="BC570" s="71">
        <f t="shared" ref="BC570" si="565">AS569</f>
        <v>-1.7817343990878252E-3</v>
      </c>
      <c r="BD570" s="39">
        <f t="shared" ref="BD570" si="566">IF(AR569&lt;0,1,0)</f>
        <v>1</v>
      </c>
    </row>
    <row r="571" spans="1:56">
      <c r="A571" s="68">
        <v>43347</v>
      </c>
      <c r="B571" s="41">
        <f t="shared" si="455"/>
        <v>2</v>
      </c>
      <c r="C571" s="39">
        <v>2720.65</v>
      </c>
      <c r="D571" s="39">
        <v>2720.44</v>
      </c>
      <c r="E571" s="39">
        <v>2718.94</v>
      </c>
      <c r="F571" s="39">
        <v>2724.28</v>
      </c>
      <c r="G571" s="39">
        <v>2719.19</v>
      </c>
      <c r="H571" s="39">
        <v>2732.42</v>
      </c>
      <c r="I571" s="39">
        <v>2712.56</v>
      </c>
      <c r="J571" s="39">
        <v>948</v>
      </c>
      <c r="K571" s="39">
        <v>1108</v>
      </c>
      <c r="L571" s="39">
        <v>2719.17</v>
      </c>
      <c r="M571" s="39">
        <v>2717.92</v>
      </c>
      <c r="N571" s="39">
        <v>2750.58</v>
      </c>
      <c r="O571" s="39">
        <v>2756.4</v>
      </c>
      <c r="P571" s="39">
        <v>2715.42</v>
      </c>
      <c r="Q571" s="39">
        <v>1413</v>
      </c>
      <c r="R571" s="39">
        <v>1314</v>
      </c>
      <c r="S571" s="70">
        <f t="shared" si="407"/>
        <v>2742.599444444445</v>
      </c>
      <c r="T571" s="70" t="str">
        <f t="shared" ref="T571" si="567">IF(AVERAGE(N570)&lt;S570,"熊",IF(AVERAGE(N570)&gt;S570,"牛",""))</f>
        <v>熊</v>
      </c>
      <c r="U571" s="70">
        <f t="shared" ref="U571" si="568">MAX(H571,O571)</f>
        <v>2756.4</v>
      </c>
      <c r="V571" s="70">
        <f t="shared" ref="V571" si="569">MIN(I571,P571)</f>
        <v>2712.56</v>
      </c>
      <c r="W571" s="40">
        <f t="shared" ref="W571" si="570">LN(U571/V571)</f>
        <v>1.6032642063309149E-2</v>
      </c>
      <c r="X571" s="70">
        <f t="shared" ref="X571" si="571">IF(U571=H571,J571,Q571)</f>
        <v>1413</v>
      </c>
      <c r="Y571" s="70">
        <f t="shared" ref="Y571" si="572">IF(V571=I571,K571,R571)</f>
        <v>1108</v>
      </c>
      <c r="Z571" s="71">
        <f t="shared" ref="Z571" si="573">(U571-V571)/(C571)</f>
        <v>1.61137963354346E-2</v>
      </c>
      <c r="AA571" s="71">
        <f t="shared" ref="AA571" si="574">LN(C571/N570)</f>
        <v>-2.9404305527496845E-5</v>
      </c>
      <c r="AB571" s="71">
        <f t="shared" ref="AB571" si="575">LN(N571/U571)</f>
        <v>-2.1136819697224122E-3</v>
      </c>
      <c r="AC571" s="71">
        <f t="shared" ref="AC571" si="576">LN(N571/V571)</f>
        <v>1.3918960093586912E-2</v>
      </c>
      <c r="AD571" s="71">
        <f t="shared" ref="AD571" si="577">LN(U571/C571)</f>
        <v>1.305465815369739E-2</v>
      </c>
      <c r="AE571" s="71">
        <f t="shared" ref="AE571" si="578">LN(V571/C571)</f>
        <v>-2.9779839096117896E-3</v>
      </c>
      <c r="AF571" s="71">
        <f t="shared" ref="AF571" si="579">LN(N571/C571)</f>
        <v>1.0940976183975005E-2</v>
      </c>
      <c r="AG571" s="71">
        <f t="shared" ref="AG571" si="580">LN(N571/N570)</f>
        <v>1.0911571878447436E-2</v>
      </c>
      <c r="AH571" s="71">
        <f t="shared" ref="AH571" si="581">LN(D571/C571)</f>
        <v>-7.7190415929223244E-5</v>
      </c>
      <c r="AI571" s="71">
        <f t="shared" ref="AI571" si="582">LN(E571/C571)</f>
        <v>-6.2872387673683762E-4</v>
      </c>
      <c r="AJ571" s="71">
        <f t="shared" ref="AJ571" si="583">LN(F571/C571)</f>
        <v>1.3333506722003306E-3</v>
      </c>
      <c r="AK571" s="71">
        <f t="shared" ref="AK571" si="584">+LN(G571/C571)</f>
        <v>-5.3678050643268837E-4</v>
      </c>
      <c r="AL571" s="71">
        <f t="shared" ref="AL571" si="585">LN(H571/I571)</f>
        <v>7.2948249836995863E-3</v>
      </c>
      <c r="AM571" s="71">
        <f t="shared" ref="AM571" si="586">LN(O571/P571)</f>
        <v>1.4978842946633229E-2</v>
      </c>
      <c r="AN571" s="71">
        <f t="shared" ref="AN571" si="587">LN(L571/G571)</f>
        <v>-7.3551585404167727E-6</v>
      </c>
      <c r="AO571" s="40">
        <f t="shared" ref="AO571" si="588">(C571-I571)/(H571-I571)</f>
        <v>0.40735146022155555</v>
      </c>
      <c r="AP571" s="40">
        <f t="shared" ref="AP571" si="589">(N570-I571)/(H571-I571)</f>
        <v>0.41137965760322359</v>
      </c>
      <c r="AQ571" s="71">
        <f t="shared" ref="AQ571" si="590">LN(M571/L571)</f>
        <v>-4.5980479338135022E-4</v>
      </c>
      <c r="AR571" s="71">
        <f t="shared" ref="AR571" si="591">LN(N571/L571)</f>
        <v>1.1485111848948126E-2</v>
      </c>
      <c r="AS571" s="71">
        <f t="shared" ref="AS571" si="592">LN(N571/C571)</f>
        <v>1.0940976183975005E-2</v>
      </c>
      <c r="AT571" s="28">
        <f t="shared" ref="AT571" si="593">+(G571-I571)/(H571-I571)</f>
        <v>0.33383685800604568</v>
      </c>
      <c r="AU571" s="28">
        <f t="shared" ref="AU571" si="594">+(N571-P571)/(O571-P571)</f>
        <v>0.85797950219618935</v>
      </c>
      <c r="AV571" s="40">
        <f t="shared" ref="AV571" si="595">+(N571-V571)/(U571-V571)</f>
        <v>0.86724452554744191</v>
      </c>
      <c r="AW571" s="71">
        <f t="shared" ref="AW571" si="596">LN(N571/C571)</f>
        <v>1.0940976183975005E-2</v>
      </c>
      <c r="AX571" s="28">
        <f t="shared" ref="AX571" si="597">(N571-L571)/(U571-V571)</f>
        <v>0.71646897810218413</v>
      </c>
      <c r="AY571" s="71">
        <f t="shared" ref="AY571" si="598">LN(G571/I571)</f>
        <v>2.4412034031792576E-3</v>
      </c>
      <c r="AZ571" s="71">
        <f t="shared" ref="AZ571" si="599">LN(N571/P571)</f>
        <v>1.2865160976910862E-2</v>
      </c>
      <c r="BA571" s="71">
        <f t="shared" ref="BA571" si="600">AV570</f>
        <v>0.9381031613976667</v>
      </c>
      <c r="BB571" s="71">
        <f t="shared" ref="BB571" si="601">AR570</f>
        <v>7.9077465152132681E-3</v>
      </c>
      <c r="BC571" s="71">
        <f t="shared" ref="BC571" si="602">AS570</f>
        <v>1.5927523952466523E-3</v>
      </c>
      <c r="BD571" s="39">
        <f t="shared" ref="BD571" si="603">IF(AR570&lt;0,1,0)</f>
        <v>0</v>
      </c>
    </row>
    <row r="572" spans="1:56">
      <c r="A572" s="68">
        <v>43348</v>
      </c>
      <c r="B572" s="41">
        <f t="shared" si="455"/>
        <v>3</v>
      </c>
      <c r="C572" s="39">
        <v>2741.38</v>
      </c>
      <c r="D572" s="39">
        <v>2742.16</v>
      </c>
      <c r="E572" s="39">
        <v>2741.07</v>
      </c>
      <c r="F572" s="39">
        <v>2740</v>
      </c>
      <c r="G572" s="39">
        <v>2725.26</v>
      </c>
      <c r="H572" s="39">
        <v>2745.45</v>
      </c>
      <c r="I572" s="39">
        <v>2725.26</v>
      </c>
      <c r="J572" s="39">
        <v>945</v>
      </c>
      <c r="K572" s="39">
        <v>1129</v>
      </c>
      <c r="L572" s="39">
        <v>2725.77</v>
      </c>
      <c r="M572" s="39">
        <v>2726.63</v>
      </c>
      <c r="N572" s="39">
        <v>2704.34</v>
      </c>
      <c r="O572" s="39">
        <v>2733.52</v>
      </c>
      <c r="P572" s="39">
        <v>2704.34</v>
      </c>
      <c r="Q572" s="39">
        <v>1335</v>
      </c>
      <c r="R572" s="39">
        <v>1459</v>
      </c>
      <c r="S572" s="70">
        <f t="shared" si="407"/>
        <v>2740.1661111111116</v>
      </c>
      <c r="T572" s="70" t="str">
        <f t="shared" ref="T572" si="604">IF(AVERAGE(N571)&lt;S571,"熊",IF(AVERAGE(N571)&gt;S571,"牛",""))</f>
        <v>牛</v>
      </c>
      <c r="U572" s="70">
        <f t="shared" ref="U572" si="605">MAX(H572,O572)</f>
        <v>2745.45</v>
      </c>
      <c r="V572" s="70">
        <f t="shared" ref="V572" si="606">MIN(I572,P572)</f>
        <v>2704.34</v>
      </c>
      <c r="W572" s="40">
        <f t="shared" ref="W572" si="607">LN(U572/V572)</f>
        <v>1.5087106030822126E-2</v>
      </c>
      <c r="X572" s="70">
        <f t="shared" ref="X572" si="608">IF(U572=H572,J572,Q572)</f>
        <v>945</v>
      </c>
      <c r="Y572" s="70">
        <f t="shared" ref="Y572" si="609">IF(V572=I572,K572,R572)</f>
        <v>1459</v>
      </c>
      <c r="Z572" s="71">
        <f t="shared" ref="Z572" si="610">(U572-V572)/(C572)</f>
        <v>1.4996096856327714E-2</v>
      </c>
      <c r="AA572" s="71">
        <f t="shared" ref="AA572" si="611">LN(C572/N571)</f>
        <v>-3.3503552850857651E-3</v>
      </c>
      <c r="AB572" s="71">
        <f t="shared" ref="AB572" si="612">LN(N572/U572)</f>
        <v>-1.5087106030822193E-2</v>
      </c>
      <c r="AC572" s="71">
        <f t="shared" ref="AC572" si="613">LN(N572/V572)</f>
        <v>0</v>
      </c>
      <c r="AD572" s="71">
        <f t="shared" ref="AD572" si="614">LN(U572/C572)</f>
        <v>1.4835527058359775E-3</v>
      </c>
      <c r="AE572" s="71">
        <f t="shared" ref="AE572" si="615">LN(V572/C572)</f>
        <v>-1.3603553324986086E-2</v>
      </c>
      <c r="AF572" s="71">
        <f t="shared" ref="AF572" si="616">LN(N572/C572)</f>
        <v>-1.3603553324986086E-2</v>
      </c>
      <c r="AG572" s="71">
        <f t="shared" ref="AG572" si="617">LN(N572/N571)</f>
        <v>-1.695390861007183E-2</v>
      </c>
      <c r="AH572" s="71">
        <f t="shared" ref="AH572" si="618">LN(D572/C572)</f>
        <v>2.8448775982678378E-4</v>
      </c>
      <c r="AI572" s="71">
        <f t="shared" ref="AI572" si="619">LN(E572/C572)</f>
        <v>-1.1308812677925474E-4</v>
      </c>
      <c r="AJ572" s="71">
        <f t="shared" ref="AJ572" si="620">LN(F572/C572)</f>
        <v>-5.0352284612873268E-4</v>
      </c>
      <c r="AK572" s="71">
        <f t="shared" ref="AK572" si="621">+LN(G572/C572)</f>
        <v>-5.8976068383793864E-3</v>
      </c>
      <c r="AL572" s="71">
        <f t="shared" ref="AL572" si="622">LN(H572/I572)</f>
        <v>7.3811595442153967E-3</v>
      </c>
      <c r="AM572" s="71">
        <f t="shared" ref="AM572" si="623">LN(O572/P572)</f>
        <v>1.073226603206384E-2</v>
      </c>
      <c r="AN572" s="71">
        <f t="shared" ref="AN572" si="624">LN(L572/G572)</f>
        <v>1.8712059977202131E-4</v>
      </c>
      <c r="AO572" s="40">
        <f t="shared" ref="AO572" si="625">(C572-I572)/(H572-I572)</f>
        <v>0.79841505695890091</v>
      </c>
      <c r="AP572" s="40">
        <f t="shared" ref="AP572" si="626">(N571-I572)/(H572-I572)</f>
        <v>1.2540861812778707</v>
      </c>
      <c r="AQ572" s="71">
        <f t="shared" ref="AQ572" si="627">LN(M572/L572)</f>
        <v>3.1545741586521292E-4</v>
      </c>
      <c r="AR572" s="71">
        <f t="shared" ref="AR572" si="628">LN(N572/L572)</f>
        <v>-7.8930670863788244E-3</v>
      </c>
      <c r="AS572" s="71">
        <f t="shared" ref="AS572" si="629">LN(N572/C572)</f>
        <v>-1.3603553324986086E-2</v>
      </c>
      <c r="AT572" s="28">
        <f t="shared" ref="AT572" si="630">+(G572-I572)/(H572-I572)</f>
        <v>0</v>
      </c>
      <c r="AU572" s="28">
        <f t="shared" ref="AU572" si="631">+(N572-P572)/(O572-P572)</f>
        <v>0</v>
      </c>
      <c r="AV572" s="40">
        <f t="shared" ref="AV572" si="632">+(N572-V572)/(U572-V572)</f>
        <v>0</v>
      </c>
      <c r="AW572" s="71">
        <f t="shared" ref="AW572" si="633">LN(N572/C572)</f>
        <v>-1.3603553324986086E-2</v>
      </c>
      <c r="AX572" s="28">
        <f t="shared" ref="AX572" si="634">(N572-L572)/(U572-V572)</f>
        <v>-0.52128435903673087</v>
      </c>
      <c r="AY572" s="71">
        <f t="shared" ref="AY572" si="635">LN(G572/I572)</f>
        <v>0</v>
      </c>
      <c r="AZ572" s="71">
        <f t="shared" ref="AZ572" si="636">LN(N572/P572)</f>
        <v>0</v>
      </c>
      <c r="BA572" s="71">
        <f t="shared" ref="BA572" si="637">AV571</f>
        <v>0.86724452554744191</v>
      </c>
      <c r="BB572" s="71">
        <f t="shared" ref="BB572" si="638">AR571</f>
        <v>1.1485111848948126E-2</v>
      </c>
      <c r="BC572" s="71">
        <f t="shared" ref="BC572" si="639">AS571</f>
        <v>1.0940976183975005E-2</v>
      </c>
      <c r="BD572" s="39">
        <f t="shared" ref="BD572" si="640">IF(AR571&lt;0,1,0)</f>
        <v>0</v>
      </c>
    </row>
    <row r="573" spans="1:56">
      <c r="A573" s="68">
        <v>43349</v>
      </c>
      <c r="B573" s="41">
        <f t="shared" si="455"/>
        <v>4</v>
      </c>
      <c r="C573" s="39">
        <v>2697.58</v>
      </c>
      <c r="D573" s="39">
        <v>2698.34</v>
      </c>
      <c r="E573" s="39">
        <v>2705.98</v>
      </c>
      <c r="F573" s="39">
        <v>2708.12</v>
      </c>
      <c r="G573" s="39">
        <v>2708.85</v>
      </c>
      <c r="H573" s="39">
        <v>2719.21</v>
      </c>
      <c r="I573" s="39">
        <v>2694.94</v>
      </c>
      <c r="J573" s="39">
        <v>1011</v>
      </c>
      <c r="K573" s="39">
        <v>933</v>
      </c>
      <c r="L573" s="39">
        <v>2708.57</v>
      </c>
      <c r="M573" s="39">
        <v>2699.7</v>
      </c>
      <c r="N573" s="39">
        <v>2691.59</v>
      </c>
      <c r="O573" s="39">
        <v>2709.03</v>
      </c>
      <c r="P573" s="39">
        <v>2684.09</v>
      </c>
      <c r="Q573" s="39">
        <v>1300</v>
      </c>
      <c r="R573" s="39">
        <v>1412</v>
      </c>
      <c r="S573" s="70">
        <f t="shared" si="407"/>
        <v>2735.1122222222225</v>
      </c>
      <c r="T573" s="70" t="str">
        <f t="shared" ref="T573" si="641">IF(AVERAGE(N572)&lt;S572,"熊",IF(AVERAGE(N572)&gt;S572,"牛",""))</f>
        <v>熊</v>
      </c>
      <c r="U573" s="70">
        <f t="shared" ref="U573" si="642">MAX(H573,O573)</f>
        <v>2719.21</v>
      </c>
      <c r="V573" s="70">
        <f t="shared" ref="V573" si="643">MIN(I573,P573)</f>
        <v>2684.09</v>
      </c>
      <c r="W573" s="40">
        <f t="shared" ref="W573" si="644">LN(U573/V573)</f>
        <v>1.2999646356250527E-2</v>
      </c>
      <c r="X573" s="70">
        <f t="shared" ref="X573" si="645">IF(U573=H573,J573,Q573)</f>
        <v>1011</v>
      </c>
      <c r="Y573" s="70">
        <f t="shared" ref="Y573" si="646">IF(V573=I573,K573,R573)</f>
        <v>1412</v>
      </c>
      <c r="Z573" s="71">
        <f t="shared" ref="Z573" si="647">(U573-V573)/(C573)</f>
        <v>1.3019076357327639E-2</v>
      </c>
      <c r="AA573" s="71">
        <f t="shared" ref="AA573" si="648">LN(C573/N572)</f>
        <v>-2.5028151208336524E-3</v>
      </c>
      <c r="AB573" s="71">
        <f t="shared" ref="AB573" si="649">LN(N573/U573)</f>
        <v>-1.0209299882401476E-2</v>
      </c>
      <c r="AC573" s="71">
        <f t="shared" ref="AC573" si="650">LN(N573/V573)</f>
        <v>2.7903464738489566E-3</v>
      </c>
      <c r="AD573" s="71">
        <f t="shared" ref="AD573" si="651">LN(U573/C573)</f>
        <v>7.9863221449404595E-3</v>
      </c>
      <c r="AE573" s="71">
        <f t="shared" ref="AE573" si="652">LN(V573/C573)</f>
        <v>-5.0133242113100281E-3</v>
      </c>
      <c r="AF573" s="71">
        <f t="shared" ref="AF573" si="653">LN(N573/C573)</f>
        <v>-2.2229777374610351E-3</v>
      </c>
      <c r="AG573" s="71">
        <f t="shared" ref="AG573" si="654">LN(N573/N572)</f>
        <v>-4.7257928582947507E-3</v>
      </c>
      <c r="AH573" s="71">
        <f t="shared" ref="AH573" si="655">LN(D573/C573)</f>
        <v>2.8169431905052822E-4</v>
      </c>
      <c r="AI573" s="71">
        <f t="shared" ref="AI573" si="656">LN(E573/C573)</f>
        <v>3.1090639379942426E-3</v>
      </c>
      <c r="AJ573" s="71">
        <f t="shared" ref="AJ573" si="657">LN(F573/C573)</f>
        <v>3.8995924141756004E-3</v>
      </c>
      <c r="AK573" s="71">
        <f t="shared" ref="AK573" si="658">+LN(G573/C573)</f>
        <v>4.169115784037042E-3</v>
      </c>
      <c r="AL573" s="71">
        <f t="shared" ref="AL573" si="659">LN(H573/I573)</f>
        <v>8.9654562829370593E-3</v>
      </c>
      <c r="AM573" s="71">
        <f t="shared" ref="AM573" si="660">LN(O573/P573)</f>
        <v>9.2488866497824531E-3</v>
      </c>
      <c r="AN573" s="71">
        <f t="shared" ref="AN573" si="661">LN(L573/G573)</f>
        <v>-1.0337023906179806E-4</v>
      </c>
      <c r="AO573" s="40">
        <f t="shared" ref="AO573" si="662">(C573-I573)/(H573-I573)</f>
        <v>0.10877626699628655</v>
      </c>
      <c r="AP573" s="40">
        <f t="shared" ref="AP573" si="663">(N572-I573)/(H573-I573)</f>
        <v>0.38730943551710334</v>
      </c>
      <c r="AQ573" s="71">
        <f t="shared" ref="AQ573" si="664">LN(M573/L573)</f>
        <v>-3.2801646193876513E-3</v>
      </c>
      <c r="AR573" s="71">
        <f t="shared" ref="AR573" si="665">LN(N573/L573)</f>
        <v>-6.2887232824362814E-3</v>
      </c>
      <c r="AS573" s="71">
        <f t="shared" ref="AS573" si="666">LN(N573/C573)</f>
        <v>-2.2229777374610351E-3</v>
      </c>
      <c r="AT573" s="28">
        <f t="shared" ref="AT573" si="667">+(G573-I573)/(H573-I573)</f>
        <v>0.57313555830242546</v>
      </c>
      <c r="AU573" s="28">
        <f t="shared" ref="AU573" si="668">+(N573-P573)/(O573-P573)</f>
        <v>0.30072173215717657</v>
      </c>
      <c r="AV573" s="40">
        <f t="shared" ref="AV573" si="669">+(N573-V573)/(U573-V573)</f>
        <v>0.2135535307517091</v>
      </c>
      <c r="AW573" s="71">
        <f t="shared" ref="AW573" si="670">LN(N573/C573)</f>
        <v>-2.2229777374610351E-3</v>
      </c>
      <c r="AX573" s="28">
        <f t="shared" ref="AX573" si="671">(N573-L573)/(U573-V573)</f>
        <v>-0.48348519362186992</v>
      </c>
      <c r="AY573" s="71">
        <f t="shared" ref="AY573" si="672">LN(G573/I573)</f>
        <v>5.148249922033641E-3</v>
      </c>
      <c r="AZ573" s="71">
        <f t="shared" ref="AZ573" si="673">LN(N573/P573)</f>
        <v>2.7903464738489566E-3</v>
      </c>
      <c r="BA573" s="71">
        <f t="shared" ref="BA573" si="674">AV572</f>
        <v>0</v>
      </c>
      <c r="BB573" s="71">
        <f t="shared" ref="BB573" si="675">AR572</f>
        <v>-7.8930670863788244E-3</v>
      </c>
      <c r="BC573" s="71">
        <f t="shared" ref="BC573" si="676">AS572</f>
        <v>-1.3603553324986086E-2</v>
      </c>
      <c r="BD573" s="39">
        <f t="shared" ref="BD573" si="677">IF(AR572&lt;0,1,0)</f>
        <v>1</v>
      </c>
    </row>
    <row r="574" spans="1:56">
      <c r="A574" s="68">
        <v>43350</v>
      </c>
      <c r="B574" s="41">
        <f t="shared" si="455"/>
        <v>5</v>
      </c>
      <c r="C574" s="39">
        <v>2696.68</v>
      </c>
      <c r="D574" s="39">
        <v>2702.74</v>
      </c>
      <c r="E574" s="39">
        <v>2707.44</v>
      </c>
      <c r="F574" s="39">
        <v>2715.25</v>
      </c>
      <c r="G574" s="39">
        <v>2688.13</v>
      </c>
      <c r="H574" s="39">
        <v>2728.34</v>
      </c>
      <c r="I574" s="39">
        <v>2687.97</v>
      </c>
      <c r="J574" s="39">
        <v>1002</v>
      </c>
      <c r="K574" s="39">
        <v>1129</v>
      </c>
      <c r="L574" s="39">
        <v>2687.79</v>
      </c>
      <c r="M574" s="39">
        <v>2699.61</v>
      </c>
      <c r="N574" s="39">
        <v>2702.3</v>
      </c>
      <c r="O574" s="39">
        <v>2704.3</v>
      </c>
      <c r="P574" s="39">
        <v>2683.82</v>
      </c>
      <c r="Q574" s="39">
        <v>1314</v>
      </c>
      <c r="R574" s="39">
        <v>1300</v>
      </c>
      <c r="S574" s="70">
        <f t="shared" si="407"/>
        <v>2729.8744444444437</v>
      </c>
      <c r="T574" s="70" t="str">
        <f t="shared" ref="T574" si="678">IF(AVERAGE(N573)&lt;S573,"熊",IF(AVERAGE(N573)&gt;S573,"牛",""))</f>
        <v>熊</v>
      </c>
      <c r="U574" s="70">
        <f t="shared" ref="U574" si="679">MAX(H574,O574)</f>
        <v>2728.34</v>
      </c>
      <c r="V574" s="70">
        <f t="shared" ref="V574" si="680">MIN(I574,P574)</f>
        <v>2683.82</v>
      </c>
      <c r="W574" s="40">
        <f t="shared" ref="W574" si="681">LN(U574/V574)</f>
        <v>1.6452212869118157E-2</v>
      </c>
      <c r="X574" s="70">
        <f t="shared" ref="X574" si="682">IF(U574=H574,J574,Q574)</f>
        <v>1002</v>
      </c>
      <c r="Y574" s="70">
        <f t="shared" ref="Y574" si="683">IF(V574=I574,K574,R574)</f>
        <v>1300</v>
      </c>
      <c r="Z574" s="71">
        <f t="shared" ref="Z574" si="684">(U574-V574)/(C574)</f>
        <v>1.6509189076939046E-2</v>
      </c>
      <c r="AA574" s="71">
        <f t="shared" ref="AA574" si="685">LN(C574/N573)</f>
        <v>1.8892897030129709E-3</v>
      </c>
      <c r="AB574" s="71">
        <f t="shared" ref="AB574" si="686">LN(N574/U574)</f>
        <v>-9.5901034039357763E-3</v>
      </c>
      <c r="AC574" s="71">
        <f t="shared" ref="AC574" si="687">LN(N574/V574)</f>
        <v>6.8621094651824515E-3</v>
      </c>
      <c r="AD574" s="71">
        <f t="shared" ref="AD574" si="688">LN(U574/C574)</f>
        <v>1.1671978880360177E-2</v>
      </c>
      <c r="AE574" s="71">
        <f t="shared" ref="AE574" si="689">LN(V574/C574)</f>
        <v>-4.7802339887580286E-3</v>
      </c>
      <c r="AF574" s="71">
        <f t="shared" ref="AF574" si="690">LN(N574/C574)</f>
        <v>2.0818754764244823E-3</v>
      </c>
      <c r="AG574" s="71">
        <f t="shared" ref="AG574" si="691">LN(N574/N573)</f>
        <v>3.9711651794374792E-3</v>
      </c>
      <c r="AH574" s="71">
        <f t="shared" ref="AH574" si="692">LN(D574/C574)</f>
        <v>2.2446864828080493E-3</v>
      </c>
      <c r="AI574" s="71">
        <f t="shared" ref="AI574" si="693">LN(E574/C574)</f>
        <v>3.9821522167977925E-3</v>
      </c>
      <c r="AJ574" s="71">
        <f t="shared" ref="AJ574" si="694">LN(F574/C574)</f>
        <v>6.8626434121686966E-3</v>
      </c>
      <c r="AK574" s="71">
        <f t="shared" ref="AK574" si="695">+LN(G574/C574)</f>
        <v>-3.1756021791552996E-3</v>
      </c>
      <c r="AL574" s="71">
        <f t="shared" ref="AL574" si="696">LN(H574/I574)</f>
        <v>1.4907103761863931E-2</v>
      </c>
      <c r="AM574" s="71">
        <f t="shared" ref="AM574" si="697">LN(O574/P574)</f>
        <v>7.6019459950632589E-3</v>
      </c>
      <c r="AN574" s="71">
        <f t="shared" ref="AN574" si="698">LN(L574/G574)</f>
        <v>-1.2648997769815583E-4</v>
      </c>
      <c r="AO574" s="40">
        <f t="shared" ref="AO574" si="699">(C574-I574)/(H574-I574)</f>
        <v>0.21575427297498048</v>
      </c>
      <c r="AP574" s="40">
        <f t="shared" ref="AP574" si="700">(N573-I574)/(H574-I574)</f>
        <v>8.9670547436222811E-2</v>
      </c>
      <c r="AQ574" s="71">
        <f t="shared" ref="AQ574" si="701">LN(M574/L574)</f>
        <v>4.3880235237491452E-3</v>
      </c>
      <c r="AR574" s="71">
        <f t="shared" ref="AR574" si="702">LN(N574/L574)</f>
        <v>5.3839676332779855E-3</v>
      </c>
      <c r="AS574" s="71">
        <f t="shared" ref="AS574" si="703">LN(N574/C574)</f>
        <v>2.0818754764244823E-3</v>
      </c>
      <c r="AT574" s="28">
        <f t="shared" ref="AT574" si="704">+(G574-I574)/(H574-I574)</f>
        <v>3.9633391132104998E-3</v>
      </c>
      <c r="AU574" s="28">
        <f t="shared" ref="AU574" si="705">+(N574-P574)/(O574-P574)</f>
        <v>0.90234375000000011</v>
      </c>
      <c r="AV574" s="40">
        <f t="shared" ref="AV574" si="706">+(N574-V574)/(U574-V574)</f>
        <v>0.41509433962264208</v>
      </c>
      <c r="AW574" s="71">
        <f t="shared" ref="AW574" si="707">LN(N574/C574)</f>
        <v>2.0818754764244823E-3</v>
      </c>
      <c r="AX574" s="28">
        <f t="shared" ref="AX574" si="708">(N574-L574)/(U574-V574)</f>
        <v>0.32592093441150549</v>
      </c>
      <c r="AY574" s="71">
        <f t="shared" ref="AY574" si="709">LN(G574/I574)</f>
        <v>5.9522702348289049E-5</v>
      </c>
      <c r="AZ574" s="71">
        <f t="shared" ref="AZ574" si="710">LN(N574/P574)</f>
        <v>6.8621094651824515E-3</v>
      </c>
      <c r="BA574" s="71">
        <f t="shared" ref="BA574" si="711">AV573</f>
        <v>0.2135535307517091</v>
      </c>
      <c r="BB574" s="71">
        <f t="shared" ref="BB574" si="712">AR573</f>
        <v>-6.2887232824362814E-3</v>
      </c>
      <c r="BC574" s="71">
        <f t="shared" ref="BC574" si="713">AS573</f>
        <v>-2.2229777374610351E-3</v>
      </c>
      <c r="BD574" s="39">
        <f t="shared" ref="BD574" si="714">IF(AR573&lt;0,1,0)</f>
        <v>1</v>
      </c>
    </row>
    <row r="575" spans="1:56">
      <c r="A575" s="68">
        <v>43353</v>
      </c>
      <c r="B575" s="41">
        <f t="shared" si="455"/>
        <v>1</v>
      </c>
      <c r="C575" s="39">
        <v>2698.01</v>
      </c>
      <c r="D575" s="39">
        <v>2702.66</v>
      </c>
      <c r="E575" s="39">
        <v>2685.82</v>
      </c>
      <c r="F575" s="39">
        <v>2689.71</v>
      </c>
      <c r="G575" s="39">
        <v>2685.3</v>
      </c>
      <c r="H575" s="39">
        <v>2703.43</v>
      </c>
      <c r="I575" s="39">
        <v>2675.36</v>
      </c>
      <c r="J575" s="39">
        <v>932</v>
      </c>
      <c r="K575" s="39">
        <v>1033</v>
      </c>
      <c r="L575" s="39">
        <v>2685.38</v>
      </c>
      <c r="M575" s="39">
        <v>2684.7</v>
      </c>
      <c r="N575" s="39">
        <v>2669.48</v>
      </c>
      <c r="O575" s="39">
        <v>2685.95</v>
      </c>
      <c r="P575" s="39">
        <v>2667.39</v>
      </c>
      <c r="Q575" s="39">
        <v>1311</v>
      </c>
      <c r="R575" s="39">
        <v>1453</v>
      </c>
      <c r="S575" s="70">
        <f t="shared" si="407"/>
        <v>2725.5044444444447</v>
      </c>
      <c r="T575" s="70" t="str">
        <f t="shared" ref="T575" si="715">IF(AVERAGE(N574)&lt;S574,"熊",IF(AVERAGE(N574)&gt;S574,"牛",""))</f>
        <v>熊</v>
      </c>
      <c r="U575" s="70">
        <f t="shared" ref="U575" si="716">MAX(H575,O575)</f>
        <v>2703.43</v>
      </c>
      <c r="V575" s="70">
        <f t="shared" ref="V575" si="717">MIN(I575,P575)</f>
        <v>2667.39</v>
      </c>
      <c r="W575" s="40">
        <f t="shared" ref="W575" si="718">LN(U575/V575)</f>
        <v>1.3420870912859954E-2</v>
      </c>
      <c r="X575" s="70">
        <f t="shared" ref="X575" si="719">IF(U575=H575,J575,Q575)</f>
        <v>932</v>
      </c>
      <c r="Y575" s="70">
        <f t="shared" ref="Y575" si="720">IF(V575=I575,K575,R575)</f>
        <v>1453</v>
      </c>
      <c r="Z575" s="71">
        <f t="shared" ref="Z575" si="721">(U575-V575)/(C575)</f>
        <v>1.3357993484086405E-2</v>
      </c>
      <c r="AA575" s="71">
        <f t="shared" ref="AA575" si="722">LN(C575/N574)</f>
        <v>-1.5887980143471897E-3</v>
      </c>
      <c r="AB575" s="71">
        <f t="shared" ref="AB575" si="723">LN(N575/U575)</f>
        <v>-1.2637640252625535E-2</v>
      </c>
      <c r="AC575" s="71">
        <f t="shared" ref="AC575" si="724">LN(N575/V575)</f>
        <v>7.8323066023446703E-4</v>
      </c>
      <c r="AD575" s="71">
        <f t="shared" ref="AD575" si="725">LN(U575/C575)</f>
        <v>2.0068729150392161E-3</v>
      </c>
      <c r="AE575" s="71">
        <f t="shared" ref="AE575" si="726">LN(V575/C575)</f>
        <v>-1.1413997997820913E-2</v>
      </c>
      <c r="AF575" s="71">
        <f t="shared" ref="AF575" si="727">LN(N575/C575)</f>
        <v>-1.0630767337586373E-2</v>
      </c>
      <c r="AG575" s="71">
        <f t="shared" ref="AG575" si="728">LN(N575/N574)</f>
        <v>-1.2219565351933658E-2</v>
      </c>
      <c r="AH575" s="71">
        <f t="shared" ref="AH575" si="729">LN(D575/C575)</f>
        <v>1.7220089911284607E-3</v>
      </c>
      <c r="AI575" s="71">
        <f t="shared" ref="AI575" si="730">LN(E575/C575)</f>
        <v>-4.5283825198505724E-3</v>
      </c>
      <c r="AJ575" s="71">
        <f t="shared" ref="AJ575" si="731">LN(F575/C575)</f>
        <v>-3.0810831171780993E-3</v>
      </c>
      <c r="AK575" s="71">
        <f t="shared" ref="AK575" si="732">+LN(G575/C575)</f>
        <v>-4.7220106650510086E-3</v>
      </c>
      <c r="AL575" s="71">
        <f t="shared" ref="AL575" si="733">LN(H575/I575)</f>
        <v>1.0437386410734332E-2</v>
      </c>
      <c r="AM575" s="71">
        <f t="shared" ref="AM575" si="734">LN(O575/P575)</f>
        <v>6.9340166567345317E-3</v>
      </c>
      <c r="AN575" s="71">
        <f t="shared" ref="AN575" si="735">LN(L575/G575)</f>
        <v>2.9791385822878224E-5</v>
      </c>
      <c r="AO575" s="40">
        <f t="shared" ref="AO575" si="736">(C575-I575)/(H575-I575)</f>
        <v>0.80691129319559407</v>
      </c>
      <c r="AP575" s="40">
        <f t="shared" ref="AP575" si="737">(N574-I575)/(H575-I575)</f>
        <v>0.95974349839687689</v>
      </c>
      <c r="AQ575" s="71">
        <f t="shared" ref="AQ575" si="738">LN(M575/L575)</f>
        <v>-2.5325507390389426E-4</v>
      </c>
      <c r="AR575" s="71">
        <f t="shared" ref="AR575" si="739">LN(N575/L575)</f>
        <v>-5.9385480583583668E-3</v>
      </c>
      <c r="AS575" s="71">
        <f t="shared" ref="AS575" si="740">LN(N575/C575)</f>
        <v>-1.0630767337586373E-2</v>
      </c>
      <c r="AT575" s="28">
        <f t="shared" ref="AT575" si="741">+(G575-I575)/(H575-I575)</f>
        <v>0.3541147132169632</v>
      </c>
      <c r="AU575" s="28">
        <f t="shared" ref="AU575" si="742">+(N575-P575)/(O575-P575)</f>
        <v>0.11260775862069783</v>
      </c>
      <c r="AV575" s="40">
        <f t="shared" ref="AV575" si="743">+(N575-V575)/(U575-V575)</f>
        <v>5.7991120976696661E-2</v>
      </c>
      <c r="AW575" s="71">
        <f t="shared" ref="AW575" si="744">LN(N575/C575)</f>
        <v>-1.0630767337586373E-2</v>
      </c>
      <c r="AX575" s="28">
        <f t="shared" ref="AX575" si="745">(N575-L575)/(U575-V575)</f>
        <v>-0.44117647058823828</v>
      </c>
      <c r="AY575" s="71">
        <f t="shared" ref="AY575" si="746">LN(G575/I575)</f>
        <v>3.7085028306439987E-3</v>
      </c>
      <c r="AZ575" s="71">
        <f t="shared" ref="AZ575" si="747">LN(N575/P575)</f>
        <v>7.8323066023446703E-4</v>
      </c>
      <c r="BA575" s="71">
        <f t="shared" ref="BA575" si="748">AV574</f>
        <v>0.41509433962264208</v>
      </c>
      <c r="BB575" s="71">
        <f t="shared" ref="BB575" si="749">AR574</f>
        <v>5.3839676332779855E-3</v>
      </c>
      <c r="BC575" s="71">
        <f t="shared" ref="BC575" si="750">AS574</f>
        <v>2.0818754764244823E-3</v>
      </c>
      <c r="BD575" s="39">
        <f t="shared" ref="BD575" si="751">IF(AR574&lt;0,1,0)</f>
        <v>0</v>
      </c>
    </row>
    <row r="576" spans="1:56">
      <c r="A576" s="68">
        <v>43354</v>
      </c>
      <c r="B576" s="41">
        <f t="shared" si="455"/>
        <v>2</v>
      </c>
      <c r="C576" s="39">
        <v>2668.49</v>
      </c>
      <c r="D576" s="39">
        <v>2670.13</v>
      </c>
      <c r="E576" s="39">
        <v>2671.88</v>
      </c>
      <c r="F576" s="39">
        <v>2664.73</v>
      </c>
      <c r="G576" s="39">
        <v>2677.54</v>
      </c>
      <c r="H576" s="39">
        <v>2680.5</v>
      </c>
      <c r="I576" s="39">
        <v>2654.48</v>
      </c>
      <c r="J576" s="39">
        <v>1125</v>
      </c>
      <c r="K576" s="39">
        <v>1045</v>
      </c>
      <c r="L576" s="39">
        <v>2677.82</v>
      </c>
      <c r="M576" s="39">
        <v>2671.18</v>
      </c>
      <c r="N576" s="39">
        <v>2664.8</v>
      </c>
      <c r="O576" s="39">
        <v>2678.19</v>
      </c>
      <c r="P576" s="39">
        <v>2652.78</v>
      </c>
      <c r="Q576" s="39">
        <v>1300</v>
      </c>
      <c r="R576" s="39">
        <v>1425</v>
      </c>
      <c r="S576" s="70">
        <f t="shared" si="407"/>
        <v>2722.5166666666673</v>
      </c>
      <c r="T576" s="70" t="str">
        <f t="shared" ref="T576" si="752">IF(AVERAGE(N575)&lt;S575,"熊",IF(AVERAGE(N575)&gt;S575,"牛",""))</f>
        <v>熊</v>
      </c>
      <c r="U576" s="70">
        <f t="shared" ref="U576" si="753">MAX(H576,O576)</f>
        <v>2680.5</v>
      </c>
      <c r="V576" s="70">
        <f t="shared" ref="V576" si="754">MIN(I576,P576)</f>
        <v>2652.78</v>
      </c>
      <c r="W576" s="40">
        <f t="shared" ref="W576" si="755">LN(U576/V576)</f>
        <v>1.0395197558896613E-2</v>
      </c>
      <c r="X576" s="70">
        <f t="shared" ref="X576" si="756">IF(U576=H576,J576,Q576)</f>
        <v>1125</v>
      </c>
      <c r="Y576" s="70">
        <f t="shared" ref="Y576" si="757">IF(V576=I576,K576,R576)</f>
        <v>1425</v>
      </c>
      <c r="Z576" s="71">
        <f t="shared" ref="Z576" si="758">(U576-V576)/(C576)</f>
        <v>1.0387897275237982E-2</v>
      </c>
      <c r="AA576" s="71">
        <f t="shared" ref="AA576" si="759">LN(C576/N575)</f>
        <v>-3.7092752913600206E-4</v>
      </c>
      <c r="AB576" s="71">
        <f t="shared" ref="AB576" si="760">LN(N576/U576)</f>
        <v>-5.8743363881224881E-3</v>
      </c>
      <c r="AC576" s="71">
        <f t="shared" ref="AC576" si="761">LN(N576/V576)</f>
        <v>4.5208611707741285E-3</v>
      </c>
      <c r="AD576" s="71">
        <f t="shared" ref="AD576" si="762">LN(U576/C576)</f>
        <v>4.4905749242608621E-3</v>
      </c>
      <c r="AE576" s="71">
        <f t="shared" ref="AE576" si="763">LN(V576/C576)</f>
        <v>-5.904622634635712E-3</v>
      </c>
      <c r="AF576" s="71">
        <f t="shared" ref="AF576" si="764">LN(N576/C576)</f>
        <v>-1.3837614638616239E-3</v>
      </c>
      <c r="AG576" s="71">
        <f t="shared" ref="AG576" si="765">LN(N576/N575)</f>
        <v>-1.7546889929976838E-3</v>
      </c>
      <c r="AH576" s="71">
        <f t="shared" ref="AH576" si="766">LN(D576/C576)</f>
        <v>6.1439100426281487E-4</v>
      </c>
      <c r="AI576" s="71">
        <f t="shared" ref="AI576" si="767">LN(E576/C576)</f>
        <v>1.2695751250718359E-3</v>
      </c>
      <c r="AJ576" s="71">
        <f t="shared" ref="AJ576" si="768">LN(F576/C576)</f>
        <v>-1.4100301967533771E-3</v>
      </c>
      <c r="AK576" s="71">
        <f t="shared" ref="AK576" si="769">+LN(G576/C576)</f>
        <v>3.3856931760388401E-3</v>
      </c>
      <c r="AL576" s="71">
        <f t="shared" ref="AL576" si="770">LN(H576/I576)</f>
        <v>9.7545656478383418E-3</v>
      </c>
      <c r="AM576" s="71">
        <f t="shared" ref="AM576" si="771">LN(O576/P576)</f>
        <v>9.5330464947051014E-3</v>
      </c>
      <c r="AN576" s="71">
        <f t="shared" ref="AN576" si="772">LN(L576/G576)</f>
        <v>1.045681337034909E-4</v>
      </c>
      <c r="AO576" s="40">
        <f t="shared" ref="AO576" si="773">(C576-I576)/(H576-I576)</f>
        <v>0.53843197540352705</v>
      </c>
      <c r="AP576" s="40">
        <f t="shared" ref="AP576" si="774">(N575-I576)/(H576-I576)</f>
        <v>0.57647963105303657</v>
      </c>
      <c r="AQ576" s="71">
        <f t="shared" ref="AQ576" si="775">LN(M576/L576)</f>
        <v>-2.4827083232972554E-3</v>
      </c>
      <c r="AR576" s="71">
        <f t="shared" ref="AR576" si="776">LN(N576/L576)</f>
        <v>-4.8740227736040441E-3</v>
      </c>
      <c r="AS576" s="71">
        <f t="shared" ref="AS576" si="777">LN(N576/C576)</f>
        <v>-1.3837614638616239E-3</v>
      </c>
      <c r="AT576" s="28">
        <f t="shared" ref="AT576" si="778">+(G576-I576)/(H576-I576)</f>
        <v>0.88624135280553273</v>
      </c>
      <c r="AU576" s="28">
        <f t="shared" ref="AU576" si="779">+(N576-P576)/(O576-P576)</f>
        <v>0.47304210940574776</v>
      </c>
      <c r="AV576" s="40">
        <f t="shared" ref="AV576" si="780">+(N576-V576)/(U576-V576)</f>
        <v>0.43362193362193607</v>
      </c>
      <c r="AW576" s="71">
        <f t="shared" ref="AW576" si="781">LN(N576/C576)</f>
        <v>-1.3837614638616239E-3</v>
      </c>
      <c r="AX576" s="28">
        <f t="shared" ref="AX576" si="782">(N576-L576)/(U576-V576)</f>
        <v>-0.46969696969697244</v>
      </c>
      <c r="AY576" s="71">
        <f t="shared" ref="AY576" si="783">LN(G576/I576)</f>
        <v>8.6496838996164525E-3</v>
      </c>
      <c r="AZ576" s="71">
        <f t="shared" ref="AZ576" si="784">LN(N576/P576)</f>
        <v>4.5208611707741285E-3</v>
      </c>
      <c r="BA576" s="71">
        <f t="shared" ref="BA576" si="785">AV575</f>
        <v>5.7991120976696661E-2</v>
      </c>
      <c r="BB576" s="71">
        <f t="shared" ref="BB576" si="786">AR575</f>
        <v>-5.9385480583583668E-3</v>
      </c>
      <c r="BC576" s="71">
        <f t="shared" ref="BC576" si="787">AS575</f>
        <v>-1.0630767337586373E-2</v>
      </c>
      <c r="BD576" s="39">
        <f t="shared" ref="BD576" si="788">IF(AR575&lt;0,1,0)</f>
        <v>1</v>
      </c>
    </row>
    <row r="577" spans="1:56">
      <c r="A577" s="68">
        <v>43355</v>
      </c>
      <c r="B577" s="41">
        <f t="shared" si="455"/>
        <v>3</v>
      </c>
      <c r="C577" s="39">
        <v>2659.74</v>
      </c>
      <c r="D577" s="39">
        <v>2660.35</v>
      </c>
      <c r="E577" s="39">
        <v>2657.67</v>
      </c>
      <c r="F577" s="39">
        <v>2657.49</v>
      </c>
      <c r="G577" s="39">
        <v>2655.89</v>
      </c>
      <c r="H577" s="39">
        <v>2669.88</v>
      </c>
      <c r="I577" s="39">
        <v>2647.29</v>
      </c>
      <c r="J577" s="39">
        <v>1025</v>
      </c>
      <c r="K577" s="39">
        <v>1010</v>
      </c>
      <c r="L577" s="39">
        <v>2656.1</v>
      </c>
      <c r="M577" s="39">
        <v>2657.73</v>
      </c>
      <c r="N577" s="39">
        <v>2656.11</v>
      </c>
      <c r="O577" s="39">
        <v>2672.05</v>
      </c>
      <c r="P577" s="39">
        <v>2651.97</v>
      </c>
      <c r="Q577" s="39">
        <v>1351</v>
      </c>
      <c r="R577" s="39">
        <v>1436</v>
      </c>
      <c r="S577" s="70">
        <f t="shared" si="407"/>
        <v>2720.2727777777782</v>
      </c>
      <c r="T577" s="70" t="str">
        <f t="shared" ref="T577" si="789">IF(AVERAGE(N576)&lt;S576,"熊",IF(AVERAGE(N576)&gt;S576,"牛",""))</f>
        <v>熊</v>
      </c>
      <c r="U577" s="70">
        <f t="shared" ref="U577" si="790">MAX(H577,O577)</f>
        <v>2672.05</v>
      </c>
      <c r="V577" s="70">
        <f t="shared" ref="V577" si="791">MIN(I577,P577)</f>
        <v>2647.29</v>
      </c>
      <c r="W577" s="40">
        <f t="shared" ref="W577" si="792">LN(U577/V577)</f>
        <v>9.3094928400681756E-3</v>
      </c>
      <c r="X577" s="70">
        <f t="shared" ref="X577" si="793">IF(U577=H577,J577,Q577)</f>
        <v>1351</v>
      </c>
      <c r="Y577" s="70">
        <f t="shared" ref="Y577" si="794">IF(V577=I577,K577,R577)</f>
        <v>1010</v>
      </c>
      <c r="Z577" s="71">
        <f t="shared" ref="Z577" si="795">(U577-V577)/(C577)</f>
        <v>9.3091805965997507E-3</v>
      </c>
      <c r="AA577" s="71">
        <f t="shared" ref="AA577" si="796">LN(C577/N576)</f>
        <v>-1.9006342419189426E-3</v>
      </c>
      <c r="AB577" s="71">
        <f t="shared" ref="AB577" si="797">LN(N577/U577)</f>
        <v>-5.9833216549384617E-3</v>
      </c>
      <c r="AC577" s="71">
        <f t="shared" ref="AC577" si="798">LN(N577/V577)</f>
        <v>3.3261711851297767E-3</v>
      </c>
      <c r="AD577" s="71">
        <f t="shared" ref="AD577" si="799">LN(U577/C577)</f>
        <v>4.6175944187576076E-3</v>
      </c>
      <c r="AE577" s="71">
        <f t="shared" ref="AE577" si="800">LN(V577/C577)</f>
        <v>-4.6918984213105948E-3</v>
      </c>
      <c r="AF577" s="71">
        <f t="shared" ref="AF577" si="801">LN(N577/C577)</f>
        <v>-1.3657272361808236E-3</v>
      </c>
      <c r="AG577" s="71">
        <f t="shared" ref="AG577" si="802">LN(N577/N576)</f>
        <v>-3.2663614780996772E-3</v>
      </c>
      <c r="AH577" s="71">
        <f t="shared" ref="AH577" si="803">LN(D577/C577)</f>
        <v>2.29319429811578E-4</v>
      </c>
      <c r="AI577" s="71">
        <f t="shared" ref="AI577" si="804">LN(E577/C577)</f>
        <v>-7.7857457091538862E-4</v>
      </c>
      <c r="AJ577" s="71">
        <f t="shared" ref="AJ577" si="805">LN(F577/C577)</f>
        <v>-8.4630536361740636E-4</v>
      </c>
      <c r="AK577" s="71">
        <f t="shared" ref="AK577" si="806">+LN(G577/C577)</f>
        <v>-1.448558561529524E-3</v>
      </c>
      <c r="AL577" s="71">
        <f t="shared" ref="AL577" si="807">LN(H577/I577)</f>
        <v>8.4970523478263092E-3</v>
      </c>
      <c r="AM577" s="71">
        <f t="shared" ref="AM577" si="808">LN(O577/P577)</f>
        <v>7.5432080317338265E-3</v>
      </c>
      <c r="AN577" s="71">
        <f t="shared" ref="AN577" si="809">LN(L577/G577)</f>
        <v>7.9066413946364807E-5</v>
      </c>
      <c r="AO577" s="40">
        <f t="shared" ref="AO577" si="810">(C577-I577)/(H577-I577)</f>
        <v>0.55112881806107739</v>
      </c>
      <c r="AP577" s="40">
        <f t="shared" ref="AP577" si="811">(N576-I577)/(H577-I577)</f>
        <v>0.77512173528110251</v>
      </c>
      <c r="AQ577" s="71">
        <f t="shared" ref="AQ577" si="812">LN(M577/L577)</f>
        <v>6.1349348817117092E-4</v>
      </c>
      <c r="AR577" s="71">
        <f t="shared" ref="AR577" si="813">LN(N577/L577)</f>
        <v>3.764911402347066E-6</v>
      </c>
      <c r="AS577" s="71">
        <f t="shared" ref="AS577" si="814">LN(N577/C577)</f>
        <v>-1.3657272361808236E-3</v>
      </c>
      <c r="AT577" s="28">
        <f t="shared" ref="AT577" si="815">+(G577-I577)/(H577-I577)</f>
        <v>0.38069942452411926</v>
      </c>
      <c r="AU577" s="28">
        <f t="shared" ref="AU577" si="816">+(N577-P577)/(O577-P577)</f>
        <v>0.20617529880479327</v>
      </c>
      <c r="AV577" s="40">
        <f t="shared" ref="AV577" si="817">+(N577-V577)/(U577-V577)</f>
        <v>0.35621970920840412</v>
      </c>
      <c r="AW577" s="71">
        <f t="shared" ref="AW577" si="818">LN(N577/C577)</f>
        <v>-1.3657272361808236E-3</v>
      </c>
      <c r="AX577" s="28">
        <f t="shared" ref="AX577" si="819">(N577-L577)/(U577-V577)</f>
        <v>4.0387722133352949E-4</v>
      </c>
      <c r="AY577" s="71">
        <f t="shared" ref="AY577" si="820">LN(G577/I577)</f>
        <v>3.2433398597811742E-3</v>
      </c>
      <c r="AZ577" s="71">
        <f t="shared" ref="AZ577" si="821">LN(N577/P577)</f>
        <v>1.5598863767953637E-3</v>
      </c>
      <c r="BA577" s="71">
        <f t="shared" ref="BA577" si="822">AV576</f>
        <v>0.43362193362193607</v>
      </c>
      <c r="BB577" s="71">
        <f t="shared" ref="BB577" si="823">AR576</f>
        <v>-4.8740227736040441E-3</v>
      </c>
      <c r="BC577" s="71">
        <f t="shared" ref="BC577" si="824">AS576</f>
        <v>-1.3837614638616239E-3</v>
      </c>
      <c r="BD577" s="39">
        <f t="shared" ref="BD577" si="825">IF(AR576&lt;0,1,0)</f>
        <v>1</v>
      </c>
    </row>
    <row r="578" spans="1:56">
      <c r="A578" s="68">
        <v>43356</v>
      </c>
      <c r="B578" s="41">
        <f t="shared" ref="B578:B617" si="826">WEEKDAY(A578,2)</f>
        <v>4</v>
      </c>
      <c r="C578" s="39">
        <v>2679.21</v>
      </c>
      <c r="D578" s="39">
        <v>2681.93</v>
      </c>
      <c r="E578" s="39">
        <v>2677.79</v>
      </c>
      <c r="F578" s="39">
        <v>2680.25</v>
      </c>
      <c r="G578" s="39">
        <v>2659.81</v>
      </c>
      <c r="H578" s="39">
        <v>2688.89</v>
      </c>
      <c r="I578" s="39">
        <v>2656.08</v>
      </c>
      <c r="J578" s="39">
        <v>930</v>
      </c>
      <c r="K578" s="39">
        <v>1122</v>
      </c>
      <c r="L578" s="39">
        <v>2659.41</v>
      </c>
      <c r="M578" s="39">
        <v>2654.59</v>
      </c>
      <c r="N578" s="39">
        <v>2686.58</v>
      </c>
      <c r="O578" s="39">
        <v>2686.58</v>
      </c>
      <c r="P578" s="39">
        <v>2653.4</v>
      </c>
      <c r="Q578" s="39">
        <v>1459</v>
      </c>
      <c r="R578" s="39">
        <v>1318</v>
      </c>
      <c r="S578" s="70">
        <f t="shared" si="407"/>
        <v>2719.5583333333338</v>
      </c>
      <c r="T578" s="70" t="str">
        <f t="shared" ref="T578" si="827">IF(AVERAGE(N577)&lt;S577,"熊",IF(AVERAGE(N577)&gt;S577,"牛",""))</f>
        <v>熊</v>
      </c>
      <c r="U578" s="70">
        <f t="shared" ref="U578" si="828">MAX(H578,O578)</f>
        <v>2688.89</v>
      </c>
      <c r="V578" s="70">
        <f t="shared" ref="V578" si="829">MIN(I578,P578)</f>
        <v>2653.4</v>
      </c>
      <c r="W578" s="40">
        <f t="shared" ref="W578" si="830">LN(U578/V578)</f>
        <v>1.3286632548796909E-2</v>
      </c>
      <c r="X578" s="70">
        <f t="shared" ref="X578" si="831">IF(U578=H578,J578,Q578)</f>
        <v>930</v>
      </c>
      <c r="Y578" s="70">
        <f t="shared" ref="Y578" si="832">IF(V578=I578,K578,R578)</f>
        <v>1318</v>
      </c>
      <c r="Z578" s="71">
        <f t="shared" ref="Z578" si="833">(U578-V578)/(C578)</f>
        <v>1.3246442048215623E-2</v>
      </c>
      <c r="AA578" s="71">
        <f t="shared" ref="AA578" si="834">LN(C578/N577)</f>
        <v>8.6593285291089849E-3</v>
      </c>
      <c r="AB578" s="71">
        <f t="shared" ref="AB578" si="835">LN(N578/U578)</f>
        <v>-8.5945978386791949E-4</v>
      </c>
      <c r="AC578" s="71">
        <f t="shared" ref="AC578" si="836">LN(N578/V578)</f>
        <v>1.2427172764929037E-2</v>
      </c>
      <c r="AD578" s="71">
        <f t="shared" ref="AD578" si="837">LN(U578/C578)</f>
        <v>3.6064941011342915E-3</v>
      </c>
      <c r="AE578" s="71">
        <f t="shared" ref="AE578" si="838">LN(V578/C578)</f>
        <v>-9.6801384476627797E-3</v>
      </c>
      <c r="AF578" s="71">
        <f t="shared" ref="AF578" si="839">LN(N578/C578)</f>
        <v>2.7470343172664212E-3</v>
      </c>
      <c r="AG578" s="71">
        <f t="shared" ref="AG578" si="840">LN(N578/N577)</f>
        <v>1.1406362846375405E-2</v>
      </c>
      <c r="AH578" s="71">
        <f t="shared" ref="AH578" si="841">LN(D578/C578)</f>
        <v>1.0147096451067965E-3</v>
      </c>
      <c r="AI578" s="71">
        <f t="shared" ref="AI578" si="842">LN(E578/C578)</f>
        <v>-5.3014748301604049E-4</v>
      </c>
      <c r="AJ578" s="71">
        <f t="shared" ref="AJ578" si="843">LN(F578/C578)</f>
        <v>3.88098805869921E-4</v>
      </c>
      <c r="AK578" s="71">
        <f t="shared" ref="AK578" si="844">+LN(G578/C578)</f>
        <v>-7.2672832773049787E-3</v>
      </c>
      <c r="AL578" s="71">
        <f t="shared" ref="AL578" si="845">LN(H578/I578)</f>
        <v>1.2277117406973849E-2</v>
      </c>
      <c r="AM578" s="71">
        <f t="shared" ref="AM578" si="846">LN(O578/P578)</f>
        <v>1.2427172764929037E-2</v>
      </c>
      <c r="AN578" s="71">
        <f t="shared" ref="AN578" si="847">LN(L578/G578)</f>
        <v>-1.5039799096636314E-4</v>
      </c>
      <c r="AO578" s="40">
        <f t="shared" ref="AO578" si="848">(C578-I578)/(H578-I578)</f>
        <v>0.70496799756172346</v>
      </c>
      <c r="AP578" s="40">
        <f t="shared" ref="AP578" si="849">(N577-I578)/(H578-I578)</f>
        <v>9.1435537946358235E-4</v>
      </c>
      <c r="AQ578" s="71">
        <f t="shared" ref="AQ578" si="850">LN(M578/L578)</f>
        <v>-1.8140765230838468E-3</v>
      </c>
      <c r="AR578" s="71">
        <f t="shared" ref="AR578" si="851">LN(N578/L578)</f>
        <v>1.0164715585537745E-2</v>
      </c>
      <c r="AS578" s="71">
        <f t="shared" ref="AS578" si="852">LN(N578/C578)</f>
        <v>2.7470343172664212E-3</v>
      </c>
      <c r="AT578" s="28">
        <f t="shared" ref="AT578" si="853">+(G578-I578)/(H578-I578)</f>
        <v>0.1136848521792144</v>
      </c>
      <c r="AU578" s="28">
        <f t="shared" ref="AU578" si="854">+(N578-P578)/(O578-P578)</f>
        <v>1</v>
      </c>
      <c r="AV578" s="40">
        <f t="shared" ref="AV578" si="855">+(N578-V578)/(U578-V578)</f>
        <v>0.93491124260355141</v>
      </c>
      <c r="AW578" s="71">
        <f t="shared" ref="AW578" si="856">LN(N578/C578)</f>
        <v>2.7470343172664212E-3</v>
      </c>
      <c r="AX578" s="28">
        <f t="shared" ref="AX578" si="857">(N578-L578)/(U578-V578)</f>
        <v>0.76556776556777228</v>
      </c>
      <c r="AY578" s="71">
        <f t="shared" ref="AY578" si="858">LN(G578/I578)</f>
        <v>1.4033400285347231E-3</v>
      </c>
      <c r="AZ578" s="71">
        <f t="shared" ref="AZ578" si="859">LN(N578/P578)</f>
        <v>1.2427172764929037E-2</v>
      </c>
      <c r="BA578" s="71">
        <f t="shared" ref="BA578" si="860">AV577</f>
        <v>0.35621970920840412</v>
      </c>
      <c r="BB578" s="71">
        <f t="shared" ref="BB578" si="861">AR577</f>
        <v>3.764911402347066E-6</v>
      </c>
      <c r="BC578" s="71">
        <f t="shared" ref="BC578" si="862">AS577</f>
        <v>-1.3657272361808236E-3</v>
      </c>
      <c r="BD578" s="39">
        <f t="shared" ref="BD578" si="863">IF(AR577&lt;0,1,0)</f>
        <v>0</v>
      </c>
    </row>
    <row r="579" spans="1:56">
      <c r="A579" s="68">
        <v>43357</v>
      </c>
      <c r="B579" s="41">
        <f t="shared" si="826"/>
        <v>5</v>
      </c>
      <c r="C579" s="39">
        <v>2688.78</v>
      </c>
      <c r="D579" s="39">
        <v>2682.87</v>
      </c>
      <c r="E579" s="39">
        <v>2683.22</v>
      </c>
      <c r="F579" s="39">
        <v>2683.09</v>
      </c>
      <c r="G579" s="39">
        <v>2683.03</v>
      </c>
      <c r="H579" s="39">
        <v>2692.22</v>
      </c>
      <c r="I579" s="39">
        <v>2675.49</v>
      </c>
      <c r="J579" s="39">
        <v>1012</v>
      </c>
      <c r="K579" s="39">
        <v>1118</v>
      </c>
      <c r="L579" s="39">
        <v>2682.62</v>
      </c>
      <c r="M579" s="39">
        <v>2681.98</v>
      </c>
      <c r="N579" s="39">
        <v>2681.64</v>
      </c>
      <c r="O579" s="39">
        <v>2694.64</v>
      </c>
      <c r="P579" s="39">
        <v>2678.61</v>
      </c>
      <c r="Q579" s="39">
        <v>1346</v>
      </c>
      <c r="R579" s="39">
        <v>1445</v>
      </c>
      <c r="S579" s="70">
        <f t="shared" si="407"/>
        <v>2718.8977777777782</v>
      </c>
      <c r="T579" s="70" t="str">
        <f t="shared" ref="T579" si="864">IF(AVERAGE(N578)&lt;S578,"熊",IF(AVERAGE(N578)&gt;S578,"牛",""))</f>
        <v>熊</v>
      </c>
      <c r="U579" s="70">
        <f t="shared" ref="U579" si="865">MAX(H579,O579)</f>
        <v>2694.64</v>
      </c>
      <c r="V579" s="70">
        <f t="shared" ref="V579" si="866">MIN(I579,P579)</f>
        <v>2675.49</v>
      </c>
      <c r="W579" s="40">
        <f t="shared" ref="W579" si="867">LN(U579/V579)</f>
        <v>7.1320735901535676E-3</v>
      </c>
      <c r="X579" s="70">
        <f t="shared" ref="X579" si="868">IF(U579=H579,J579,Q579)</f>
        <v>1346</v>
      </c>
      <c r="Y579" s="70">
        <f t="shared" ref="Y579" si="869">IF(V579=I579,K579,R579)</f>
        <v>1118</v>
      </c>
      <c r="Z579" s="71">
        <f t="shared" ref="Z579" si="870">(U579-V579)/(C579)</f>
        <v>7.1221892456802306E-3</v>
      </c>
      <c r="AA579" s="71">
        <f t="shared" ref="AA579" si="871">LN(C579/N578)</f>
        <v>8.185498730645097E-4</v>
      </c>
      <c r="AB579" s="71">
        <f t="shared" ref="AB579" si="872">LN(N579/U579)</f>
        <v>-4.8360670710963097E-3</v>
      </c>
      <c r="AC579" s="71">
        <f t="shared" ref="AC579" si="873">LN(N579/V579)</f>
        <v>2.2960065190570831E-3</v>
      </c>
      <c r="AD579" s="71">
        <f t="shared" ref="AD579" si="874">LN(U579/C579)</f>
        <v>2.1770555945810652E-3</v>
      </c>
      <c r="AE579" s="71">
        <f t="shared" ref="AE579" si="875">LN(V579/C579)</f>
        <v>-4.9550179955724196E-3</v>
      </c>
      <c r="AF579" s="71">
        <f t="shared" ref="AF579" si="876">LN(N579/C579)</f>
        <v>-2.6590114765151752E-3</v>
      </c>
      <c r="AG579" s="71">
        <f t="shared" ref="AG579" si="877">LN(N579/N578)</f>
        <v>-1.8404616034507228E-3</v>
      </c>
      <c r="AH579" s="71">
        <f t="shared" ref="AH579" si="878">LN(D579/C579)</f>
        <v>-2.2004420930843323E-3</v>
      </c>
      <c r="AI579" s="71">
        <f t="shared" ref="AI579" si="879">LN(E579/C579)</f>
        <v>-2.0699932931215713E-3</v>
      </c>
      <c r="AJ579" s="71">
        <f t="shared" ref="AJ579" si="880">LN(F579/C579)</f>
        <v>-2.1184437180970135E-3</v>
      </c>
      <c r="AK579" s="71">
        <f t="shared" ref="AK579" si="881">+LN(G579/C579)</f>
        <v>-2.1408062444670316E-3</v>
      </c>
      <c r="AL579" s="71">
        <f t="shared" ref="AL579" si="882">LN(H579/I579)</f>
        <v>6.2335909257443967E-3</v>
      </c>
      <c r="AM579" s="71">
        <f t="shared" ref="AM579" si="883">LN(O579/P579)</f>
        <v>5.9666114758265077E-3</v>
      </c>
      <c r="AN579" s="71">
        <f t="shared" ref="AN579" si="884">LN(L579/G579)</f>
        <v>-1.5282398248054111E-4</v>
      </c>
      <c r="AO579" s="40">
        <f t="shared" ref="AO579" si="885">(C579-I579)/(H579-I579)</f>
        <v>0.79438135086673067</v>
      </c>
      <c r="AP579" s="40">
        <f t="shared" ref="AP579" si="886">(N578-I579)/(H579-I579)</f>
        <v>0.66288105200239889</v>
      </c>
      <c r="AQ579" s="71">
        <f t="shared" ref="AQ579" si="887">LN(M579/L579)</f>
        <v>-2.3860120159417887E-4</v>
      </c>
      <c r="AR579" s="71">
        <f t="shared" ref="AR579" si="888">LN(N579/L579)</f>
        <v>-3.6538124956767324E-4</v>
      </c>
      <c r="AS579" s="71">
        <f t="shared" ref="AS579" si="889">LN(N579/C579)</f>
        <v>-2.6590114765151752E-3</v>
      </c>
      <c r="AT579" s="28">
        <f t="shared" ref="AT579" si="890">+(G579-I579)/(H579-I579)</f>
        <v>0.45068738792590618</v>
      </c>
      <c r="AU579" s="28">
        <f t="shared" ref="AU579" si="891">+(N579-P579)/(O579-P579)</f>
        <v>0.18902058640048619</v>
      </c>
      <c r="AV579" s="40">
        <f t="shared" ref="AV579" si="892">+(N579-V579)/(U579-V579)</f>
        <v>0.32114882506527737</v>
      </c>
      <c r="AW579" s="71">
        <f t="shared" ref="AW579" si="893">LN(N579/C579)</f>
        <v>-2.6590114765151752E-3</v>
      </c>
      <c r="AX579" s="28">
        <f t="shared" ref="AX579" si="894">(N579-L579)/(U579-V579)</f>
        <v>-5.1174934725849268E-2</v>
      </c>
      <c r="AY579" s="71">
        <f t="shared" ref="AY579" si="895">LN(G579/I579)</f>
        <v>2.8142117511053139E-3</v>
      </c>
      <c r="AZ579" s="71">
        <f t="shared" ref="AZ579" si="896">LN(N579/P579)</f>
        <v>1.1305444047302498E-3</v>
      </c>
      <c r="BA579" s="71">
        <f t="shared" ref="BA579" si="897">AV578</f>
        <v>0.93491124260355141</v>
      </c>
      <c r="BB579" s="71">
        <f t="shared" ref="BB579" si="898">AR578</f>
        <v>1.0164715585537745E-2</v>
      </c>
      <c r="BC579" s="71">
        <f t="shared" ref="BC579" si="899">AS578</f>
        <v>2.7470343172664212E-3</v>
      </c>
      <c r="BD579" s="39">
        <f t="shared" ref="BD579" si="900">IF(AR578&lt;0,1,0)</f>
        <v>0</v>
      </c>
    </row>
    <row r="580" spans="1:56">
      <c r="A580" s="68">
        <v>43360</v>
      </c>
      <c r="B580" s="41">
        <f t="shared" si="826"/>
        <v>1</v>
      </c>
      <c r="C580" s="39">
        <v>2671.29</v>
      </c>
      <c r="D580" s="39">
        <v>2665.45</v>
      </c>
      <c r="E580" s="39">
        <v>2666.13</v>
      </c>
      <c r="F580" s="39">
        <v>2662.98</v>
      </c>
      <c r="G580" s="39">
        <v>2653.15</v>
      </c>
      <c r="H580" s="39">
        <v>2671.29</v>
      </c>
      <c r="I580" s="39">
        <v>2650.86</v>
      </c>
      <c r="J580" s="39">
        <v>930</v>
      </c>
      <c r="K580" s="39">
        <v>1105</v>
      </c>
      <c r="L580" s="39">
        <v>2653.19</v>
      </c>
      <c r="M580" s="39">
        <v>2656.31</v>
      </c>
      <c r="N580" s="39">
        <v>2651.79</v>
      </c>
      <c r="O580" s="39">
        <v>2660.59</v>
      </c>
      <c r="P580" s="39">
        <v>2648.57</v>
      </c>
      <c r="Q580" s="39">
        <v>1425</v>
      </c>
      <c r="R580" s="39">
        <v>1336</v>
      </c>
      <c r="S580" s="70">
        <f t="shared" si="407"/>
        <v>2715.9983333333339</v>
      </c>
      <c r="T580" s="70" t="str">
        <f t="shared" ref="T580" si="901">IF(AVERAGE(N579)&lt;S579,"熊",IF(AVERAGE(N579)&gt;S579,"牛",""))</f>
        <v>熊</v>
      </c>
      <c r="U580" s="70">
        <f t="shared" ref="U580" si="902">MAX(H580,O580)</f>
        <v>2671.29</v>
      </c>
      <c r="V580" s="70">
        <f t="shared" ref="V580" si="903">MIN(I580,P580)</f>
        <v>2648.57</v>
      </c>
      <c r="W580" s="40">
        <f t="shared" ref="W580" si="904">LN(U580/V580)</f>
        <v>8.541630094167996E-3</v>
      </c>
      <c r="X580" s="70">
        <f t="shared" ref="X580" si="905">IF(U580=H580,J580,Q580)</f>
        <v>930</v>
      </c>
      <c r="Y580" s="70">
        <f t="shared" ref="Y580" si="906">IF(V580=I580,K580,R580)</f>
        <v>1336</v>
      </c>
      <c r="Z580" s="71">
        <f t="shared" ref="Z580" si="907">(U580-V580)/(C580)</f>
        <v>8.5052540158499449E-3</v>
      </c>
      <c r="AA580" s="71">
        <f t="shared" ref="AA580" si="908">LN(C580/N579)</f>
        <v>-3.8670458600652317E-3</v>
      </c>
      <c r="AB580" s="71">
        <f t="shared" ref="AB580" si="909">LN(N580/U580)</f>
        <v>-7.3266181341774617E-3</v>
      </c>
      <c r="AC580" s="71">
        <f t="shared" ref="AC580" si="910">LN(N580/V580)</f>
        <v>1.2150119599905794E-3</v>
      </c>
      <c r="AD580" s="71">
        <f t="shared" ref="AD580" si="911">LN(U580/C580)</f>
        <v>0</v>
      </c>
      <c r="AE580" s="71">
        <f t="shared" ref="AE580" si="912">LN(V580/C580)</f>
        <v>-8.5416300941679891E-3</v>
      </c>
      <c r="AF580" s="71">
        <f t="shared" ref="AF580" si="913">LN(N580/C580)</f>
        <v>-7.3266181341774617E-3</v>
      </c>
      <c r="AG580" s="71">
        <f t="shared" ref="AG580" si="914">LN(N580/N579)</f>
        <v>-1.1193663994242573E-2</v>
      </c>
      <c r="AH580" s="71">
        <f t="shared" ref="AH580" si="915">LN(D580/C580)</f>
        <v>-2.1886029040668279E-3</v>
      </c>
      <c r="AI580" s="71">
        <f t="shared" ref="AI580" si="916">LN(E580/C580)</f>
        <v>-1.9335190438649766E-3</v>
      </c>
      <c r="AJ580" s="71">
        <f t="shared" ref="AJ580" si="917">LN(F580/C580)</f>
        <v>-3.1157053251992866E-3</v>
      </c>
      <c r="AK580" s="71">
        <f t="shared" ref="AK580" si="918">+LN(G580/C580)</f>
        <v>-6.813888478500024E-3</v>
      </c>
      <c r="AL580" s="71">
        <f t="shared" ref="AL580" si="919">LN(H580/I580)</f>
        <v>7.6773861499940584E-3</v>
      </c>
      <c r="AM580" s="71">
        <f t="shared" ref="AM580" si="920">LN(O580/P580)</f>
        <v>4.5280310019775293E-3</v>
      </c>
      <c r="AN580" s="71">
        <f t="shared" ref="AN580" si="921">LN(L580/G580)</f>
        <v>1.5076304948603508E-5</v>
      </c>
      <c r="AO580" s="40">
        <f t="shared" ref="AO580" si="922">(C580-I580)/(H580-I580)</f>
        <v>1</v>
      </c>
      <c r="AP580" s="40">
        <f t="shared" ref="AP580" si="923">(N579-I580)/(H580-I580)</f>
        <v>1.5066079295154182</v>
      </c>
      <c r="AQ580" s="71">
        <f t="shared" ref="AQ580" si="924">LN(M580/L580)</f>
        <v>1.1752520422323477E-3</v>
      </c>
      <c r="AR580" s="71">
        <f t="shared" ref="AR580" si="925">LN(N580/L580)</f>
        <v>-5.2780596062601581E-4</v>
      </c>
      <c r="AS580" s="71">
        <f t="shared" ref="AS580" si="926">LN(N580/C580)</f>
        <v>-7.3266181341774617E-3</v>
      </c>
      <c r="AT580" s="28">
        <f t="shared" ref="AT580" si="927">+(G580-I580)/(H580-I580)</f>
        <v>0.11209006363191297</v>
      </c>
      <c r="AU580" s="28">
        <f t="shared" ref="AU580" si="928">+(N580-P580)/(O580-P580)</f>
        <v>0.26788685524124833</v>
      </c>
      <c r="AV580" s="40">
        <f t="shared" ref="AV580" si="929">+(N580-V580)/(U580-V580)</f>
        <v>0.14172535211266848</v>
      </c>
      <c r="AW580" s="71">
        <f t="shared" ref="AW580" si="930">LN(N580/C580)</f>
        <v>-7.3266181341774617E-3</v>
      </c>
      <c r="AX580" s="28">
        <f t="shared" ref="AX580" si="931">(N580-L580)/(U580-V580)</f>
        <v>-6.1619718309863701E-2</v>
      </c>
      <c r="AY580" s="71">
        <f t="shared" ref="AY580" si="932">LN(G580/I580)</f>
        <v>8.6349767149402842E-4</v>
      </c>
      <c r="AZ580" s="71">
        <f t="shared" ref="AZ580" si="933">LN(N580/P580)</f>
        <v>1.2150119599905794E-3</v>
      </c>
      <c r="BA580" s="71">
        <f t="shared" ref="BA580" si="934">AV579</f>
        <v>0.32114882506527737</v>
      </c>
      <c r="BB580" s="71">
        <f t="shared" ref="BB580" si="935">AR579</f>
        <v>-3.6538124956767324E-4</v>
      </c>
      <c r="BC580" s="71">
        <f t="shared" ref="BC580" si="936">AS579</f>
        <v>-2.6590114765151752E-3</v>
      </c>
      <c r="BD580" s="39">
        <f t="shared" ref="BD580" si="937">IF(AR579&lt;0,1,0)</f>
        <v>1</v>
      </c>
    </row>
    <row r="581" spans="1:56">
      <c r="A581" s="68">
        <v>43361</v>
      </c>
      <c r="B581" s="41">
        <f t="shared" si="826"/>
        <v>2</v>
      </c>
      <c r="C581" s="39">
        <v>2644.3</v>
      </c>
      <c r="D581" s="39">
        <v>2649.39</v>
      </c>
      <c r="E581" s="39">
        <v>2658.94</v>
      </c>
      <c r="F581" s="39">
        <v>2651.36</v>
      </c>
      <c r="G581" s="39">
        <v>2648.53</v>
      </c>
      <c r="H581" s="39">
        <v>2665.57</v>
      </c>
      <c r="I581" s="39">
        <v>2644.3</v>
      </c>
      <c r="J581" s="39">
        <v>1006</v>
      </c>
      <c r="K581" s="39">
        <v>930</v>
      </c>
      <c r="L581" s="39">
        <v>2648.7</v>
      </c>
      <c r="M581" s="39">
        <v>2651.42</v>
      </c>
      <c r="N581" s="39">
        <v>2699.95</v>
      </c>
      <c r="O581" s="39">
        <v>2700.09</v>
      </c>
      <c r="P581" s="39">
        <v>2647.47</v>
      </c>
      <c r="Q581" s="39">
        <v>1454</v>
      </c>
      <c r="R581" s="39">
        <v>1300</v>
      </c>
      <c r="S581" s="70">
        <f t="shared" si="407"/>
        <v>2712.5083333333337</v>
      </c>
      <c r="T581" s="70" t="str">
        <f t="shared" ref="T581" si="938">IF(AVERAGE(N580)&lt;S580,"熊",IF(AVERAGE(N580)&gt;S580,"牛",""))</f>
        <v>熊</v>
      </c>
      <c r="U581" s="70">
        <f t="shared" ref="U581" si="939">MAX(H581,O581)</f>
        <v>2700.09</v>
      </c>
      <c r="V581" s="70">
        <f t="shared" ref="V581" si="940">MIN(I581,P581)</f>
        <v>2644.3</v>
      </c>
      <c r="W581" s="40">
        <f t="shared" ref="W581" si="941">LN(U581/V581)</f>
        <v>2.087872578743083E-2</v>
      </c>
      <c r="X581" s="70">
        <f t="shared" ref="X581" si="942">IF(U581=H581,J581,Q581)</f>
        <v>1454</v>
      </c>
      <c r="Y581" s="70">
        <f t="shared" ref="Y581" si="943">IF(V581=I581,K581,R581)</f>
        <v>930</v>
      </c>
      <c r="Z581" s="71">
        <f t="shared" ref="Z581" si="944">(U581-V581)/(C581)</f>
        <v>2.1098211246832796E-2</v>
      </c>
      <c r="AA581" s="71">
        <f t="shared" ref="AA581" si="945">LN(C581/N580)</f>
        <v>-2.8285036672725406E-3</v>
      </c>
      <c r="AB581" s="71">
        <f t="shared" ref="AB581" si="946">LN(N581/U581)</f>
        <v>-5.1851467778617635E-5</v>
      </c>
      <c r="AC581" s="71">
        <f t="shared" ref="AC581" si="947">LN(N581/V581)</f>
        <v>2.0826874319652154E-2</v>
      </c>
      <c r="AD581" s="71">
        <f t="shared" ref="AD581" si="948">LN(U581/C581)</f>
        <v>2.087872578743083E-2</v>
      </c>
      <c r="AE581" s="71">
        <f t="shared" ref="AE581" si="949">LN(V581/C581)</f>
        <v>0</v>
      </c>
      <c r="AF581" s="71">
        <f t="shared" ref="AF581" si="950">LN(N581/C581)</f>
        <v>2.0826874319652154E-2</v>
      </c>
      <c r="AG581" s="71">
        <f t="shared" ref="AG581" si="951">LN(N581/N580)</f>
        <v>1.7998370652379705E-2</v>
      </c>
      <c r="AH581" s="71">
        <f t="shared" ref="AH581" si="952">LN(D581/C581)</f>
        <v>1.923044820762486E-3</v>
      </c>
      <c r="AI581" s="71">
        <f t="shared" ref="AI581" si="953">LN(E581/C581)</f>
        <v>5.5211671316366404E-3</v>
      </c>
      <c r="AJ581" s="71">
        <f t="shared" ref="AJ581" si="954">LN(F581/C581)</f>
        <v>2.6663358987039664E-3</v>
      </c>
      <c r="AK581" s="71">
        <f t="shared" ref="AK581" si="955">+LN(G581/C581)</f>
        <v>1.5983891039703774E-3</v>
      </c>
      <c r="AL581" s="71">
        <f t="shared" ref="AL581" si="956">LN(H581/I581)</f>
        <v>8.0115384246107757E-3</v>
      </c>
      <c r="AM581" s="71">
        <f t="shared" ref="AM581" si="957">LN(O581/P581)</f>
        <v>1.9680638803609679E-2</v>
      </c>
      <c r="AN581" s="71">
        <f t="shared" ref="AN581" si="958">LN(L581/G581)</f>
        <v>6.4184488896344219E-5</v>
      </c>
      <c r="AO581" s="40">
        <f t="shared" ref="AO581" si="959">(C581-I581)/(H581-I581)</f>
        <v>0</v>
      </c>
      <c r="AP581" s="40">
        <f t="shared" ref="AP581" si="960">(N580-I581)/(H581-I581)</f>
        <v>0.35213916314056359</v>
      </c>
      <c r="AQ581" s="71">
        <f t="shared" ref="AQ581" si="961">LN(M581/L581)</f>
        <v>1.0263919453859288E-3</v>
      </c>
      <c r="AR581" s="71">
        <f t="shared" ref="AR581" si="962">LN(N581/L581)</f>
        <v>1.9164300726785651E-2</v>
      </c>
      <c r="AS581" s="71">
        <f t="shared" ref="AS581" si="963">LN(N581/C581)</f>
        <v>2.0826874319652154E-2</v>
      </c>
      <c r="AT581" s="28">
        <f t="shared" ref="AT581" si="964">+(G581-I581)/(H581-I581)</f>
        <v>0.19887165021156661</v>
      </c>
      <c r="AU581" s="28">
        <f t="shared" ref="AU581" si="965">+(N581-P581)/(O581-P581)</f>
        <v>0.99733941467122145</v>
      </c>
      <c r="AV581" s="40">
        <f t="shared" ref="AV581" si="966">+(N581-V581)/(U581-V581)</f>
        <v>0.99749058971141191</v>
      </c>
      <c r="AW581" s="71">
        <f t="shared" ref="AW581" si="967">LN(N581/C581)</f>
        <v>2.0826874319652154E-2</v>
      </c>
      <c r="AX581" s="28">
        <f t="shared" ref="AX581" si="968">(N581-L581)/(U581-V581)</f>
        <v>0.91862340921312124</v>
      </c>
      <c r="AY581" s="71">
        <f t="shared" ref="AY581" si="969">LN(G581/I581)</f>
        <v>1.5983891039703774E-3</v>
      </c>
      <c r="AZ581" s="71">
        <f t="shared" ref="AZ581" si="970">LN(N581/P581)</f>
        <v>1.9628787335831063E-2</v>
      </c>
      <c r="BA581" s="71">
        <f t="shared" ref="BA581" si="971">AV580</f>
        <v>0.14172535211266848</v>
      </c>
      <c r="BB581" s="71">
        <f t="shared" ref="BB581" si="972">AR580</f>
        <v>-5.2780596062601581E-4</v>
      </c>
      <c r="BC581" s="71">
        <f t="shared" ref="BC581" si="973">AS580</f>
        <v>-7.3266181341774617E-3</v>
      </c>
      <c r="BD581" s="39">
        <f t="shared" ref="BD581" si="974">IF(AR580&lt;0,1,0)</f>
        <v>1</v>
      </c>
    </row>
    <row r="582" spans="1:56">
      <c r="A582" s="68">
        <v>43362</v>
      </c>
      <c r="B582" s="41">
        <f t="shared" si="826"/>
        <v>3</v>
      </c>
      <c r="C582" s="39">
        <v>2694.8</v>
      </c>
      <c r="D582" s="39">
        <v>2695.87</v>
      </c>
      <c r="E582" s="39">
        <v>2698.04</v>
      </c>
      <c r="F582" s="39">
        <v>2700.84</v>
      </c>
      <c r="G582" s="39">
        <v>2726.27</v>
      </c>
      <c r="H582" s="39">
        <v>2733.15</v>
      </c>
      <c r="I582" s="39">
        <v>2690.99</v>
      </c>
      <c r="J582" s="39">
        <v>1105</v>
      </c>
      <c r="K582" s="39">
        <v>930</v>
      </c>
      <c r="L582" s="39">
        <v>2726.93</v>
      </c>
      <c r="M582" s="39">
        <v>2729.03</v>
      </c>
      <c r="N582" s="39">
        <v>2730.85</v>
      </c>
      <c r="O582" s="39">
        <v>2746.08</v>
      </c>
      <c r="P582" s="39">
        <v>2726.13</v>
      </c>
      <c r="Q582" s="39">
        <v>1350</v>
      </c>
      <c r="R582" s="39">
        <v>1303</v>
      </c>
      <c r="S582" s="70">
        <f t="shared" si="407"/>
        <v>2711.1377777777775</v>
      </c>
      <c r="T582" s="70" t="str">
        <f t="shared" ref="T582" si="975">IF(AVERAGE(N581)&lt;S581,"熊",IF(AVERAGE(N581)&gt;S581,"牛",""))</f>
        <v>熊</v>
      </c>
      <c r="U582" s="70">
        <f t="shared" ref="U582" si="976">MAX(H582,O582)</f>
        <v>2746.08</v>
      </c>
      <c r="V582" s="70">
        <f t="shared" ref="V582" si="977">MIN(I582,P582)</f>
        <v>2690.99</v>
      </c>
      <c r="W582" s="40">
        <f t="shared" ref="W582" si="978">LN(U582/V582)</f>
        <v>2.0265284558999824E-2</v>
      </c>
      <c r="X582" s="70">
        <f t="shared" ref="X582" si="979">IF(U582=H582,J582,Q582)</f>
        <v>1350</v>
      </c>
      <c r="Y582" s="70">
        <f t="shared" ref="Y582" si="980">IF(V582=I582,K582,R582)</f>
        <v>930</v>
      </c>
      <c r="Z582" s="71">
        <f t="shared" ref="Z582" si="981">(U582-V582)/(C582)</f>
        <v>2.044307555291678E-2</v>
      </c>
      <c r="AA582" s="71">
        <f t="shared" ref="AA582" si="982">LN(C582/N581)</f>
        <v>-1.9092642159270884E-3</v>
      </c>
      <c r="AB582" s="71">
        <f t="shared" ref="AB582" si="983">LN(N582/U582)</f>
        <v>-5.5615241589737317E-3</v>
      </c>
      <c r="AC582" s="71">
        <f t="shared" ref="AC582" si="984">LN(N582/V582)</f>
        <v>1.4703760400026092E-2</v>
      </c>
      <c r="AD582" s="71">
        <f t="shared" ref="AD582" si="985">LN(U582/C582)</f>
        <v>1.8850450101823485E-2</v>
      </c>
      <c r="AE582" s="71">
        <f t="shared" ref="AE582" si="986">LN(V582/C582)</f>
        <v>-1.4148344571763929E-3</v>
      </c>
      <c r="AF582" s="71">
        <f t="shared" ref="AF582" si="987">LN(N582/C582)</f>
        <v>1.3288925942849599E-2</v>
      </c>
      <c r="AG582" s="71">
        <f t="shared" ref="AG582" si="988">LN(N582/N581)</f>
        <v>1.1379661726922603E-2</v>
      </c>
      <c r="AH582" s="71">
        <f t="shared" ref="AH582" si="989">LN(D582/C582)</f>
        <v>3.9698219852152722E-4</v>
      </c>
      <c r="AI582" s="71">
        <f t="shared" ref="AI582" si="990">LN(E582/C582)</f>
        <v>1.2015933681819478E-3</v>
      </c>
      <c r="AJ582" s="71">
        <f t="shared" ref="AJ582" si="991">LN(F582/C582)</f>
        <v>2.2388456320001342E-3</v>
      </c>
      <c r="AK582" s="71">
        <f t="shared" ref="AK582" si="992">+LN(G582/C582)</f>
        <v>1.1610384486790092E-2</v>
      </c>
      <c r="AL582" s="71">
        <f t="shared" ref="AL582" si="993">LN(H582/I582)</f>
        <v>1.5545634534668997E-2</v>
      </c>
      <c r="AM582" s="71">
        <f t="shared" ref="AM582" si="994">LN(O582/P582)</f>
        <v>7.291419147434074E-3</v>
      </c>
      <c r="AN582" s="71">
        <f t="shared" ref="AN582" si="995">LN(L582/G582)</f>
        <v>2.4205970924316204E-4</v>
      </c>
      <c r="AO582" s="40">
        <f t="shared" ref="AO582" si="996">(C582-I582)/(H582-I582)</f>
        <v>9.0370018975340902E-2</v>
      </c>
      <c r="AP582" s="40">
        <f t="shared" ref="AP582" si="997">(N581-I582)/(H582-I582)</f>
        <v>0.2125237191650847</v>
      </c>
      <c r="AQ582" s="71">
        <f t="shared" ref="AQ582" si="998">LN(M582/L582)</f>
        <v>7.6980040312025404E-4</v>
      </c>
      <c r="AR582" s="71">
        <f t="shared" ref="AR582" si="999">LN(N582/L582)</f>
        <v>1.4364817468166182E-3</v>
      </c>
      <c r="AS582" s="71">
        <f t="shared" ref="AS582" si="1000">LN(N582/C582)</f>
        <v>1.3288925942849599E-2</v>
      </c>
      <c r="AT582" s="28">
        <f t="shared" ref="AT582" si="1001">+(G582-I582)/(H582-I582)</f>
        <v>0.83681214421252237</v>
      </c>
      <c r="AU582" s="28">
        <f t="shared" ref="AU582" si="1002">+(N582-P582)/(O582-P582)</f>
        <v>0.23659147869673397</v>
      </c>
      <c r="AV582" s="40">
        <f t="shared" ref="AV582" si="1003">+(N582-V582)/(U582-V582)</f>
        <v>0.72354329279361085</v>
      </c>
      <c r="AW582" s="71">
        <f t="shared" ref="AW582" si="1004">LN(N582/C582)</f>
        <v>1.3288925942849599E-2</v>
      </c>
      <c r="AX582" s="28">
        <f t="shared" ref="AX582" si="1005">(N582-L582)/(U582-V582)</f>
        <v>7.1156289707752091E-2</v>
      </c>
      <c r="AY582" s="71">
        <f t="shared" ref="AY582" si="1006">LN(G582/I582)</f>
        <v>1.3025218943966441E-2</v>
      </c>
      <c r="AZ582" s="71">
        <f t="shared" ref="AZ582" si="1007">LN(N582/P582)</f>
        <v>1.7298949884603555E-3</v>
      </c>
      <c r="BA582" s="71">
        <f t="shared" ref="BA582" si="1008">AV581</f>
        <v>0.99749058971141191</v>
      </c>
      <c r="BB582" s="71">
        <f t="shared" ref="BB582" si="1009">AR581</f>
        <v>1.9164300726785651E-2</v>
      </c>
      <c r="BC582" s="71">
        <f t="shared" ref="BC582" si="1010">AS581</f>
        <v>2.0826874319652154E-2</v>
      </c>
      <c r="BD582" s="39">
        <f t="shared" ref="BD582" si="1011">IF(AR581&lt;0,1,0)</f>
        <v>0</v>
      </c>
    </row>
    <row r="583" spans="1:56">
      <c r="A583" s="68">
        <v>43363</v>
      </c>
      <c r="B583" s="41">
        <f t="shared" si="826"/>
        <v>4</v>
      </c>
      <c r="C583" s="39">
        <v>2732.17</v>
      </c>
      <c r="D583" s="39">
        <v>2731.43</v>
      </c>
      <c r="E583" s="39">
        <v>2737.87</v>
      </c>
      <c r="F583" s="39">
        <v>2732.78</v>
      </c>
      <c r="G583" s="39">
        <v>2727.53</v>
      </c>
      <c r="H583" s="39">
        <v>2743.96</v>
      </c>
      <c r="I583" s="39">
        <v>2726.31</v>
      </c>
      <c r="J583" s="39">
        <v>1002</v>
      </c>
      <c r="K583" s="39">
        <v>1118</v>
      </c>
      <c r="L583" s="39">
        <v>2727.49</v>
      </c>
      <c r="M583" s="39">
        <v>2728.51</v>
      </c>
      <c r="N583" s="39">
        <v>2729.24</v>
      </c>
      <c r="O583" s="39">
        <v>2734.56</v>
      </c>
      <c r="P583" s="39">
        <v>2724.18</v>
      </c>
      <c r="Q583" s="39">
        <v>1349</v>
      </c>
      <c r="R583" s="39">
        <v>1423</v>
      </c>
      <c r="S583" s="70">
        <f t="shared" si="407"/>
        <v>2711.2166666666662</v>
      </c>
      <c r="T583" s="70" t="str">
        <f t="shared" ref="T583" si="1012">IF(AVERAGE(N582)&lt;S582,"熊",IF(AVERAGE(N582)&gt;S582,"牛",""))</f>
        <v>牛</v>
      </c>
      <c r="U583" s="70">
        <f t="shared" ref="U583" si="1013">MAX(H583,O583)</f>
        <v>2743.96</v>
      </c>
      <c r="V583" s="70">
        <f t="shared" ref="V583" si="1014">MIN(I583,P583)</f>
        <v>2724.18</v>
      </c>
      <c r="W583" s="40">
        <f t="shared" ref="W583" si="1015">LN(U583/V583)</f>
        <v>7.2346670986347915E-3</v>
      </c>
      <c r="X583" s="70">
        <f t="shared" ref="X583" si="1016">IF(U583=H583,J583,Q583)</f>
        <v>1002</v>
      </c>
      <c r="Y583" s="70">
        <f t="shared" ref="Y583" si="1017">IF(V583=I583,K583,R583)</f>
        <v>1423</v>
      </c>
      <c r="Z583" s="71">
        <f t="shared" ref="Z583" si="1018">(U583-V583)/(C583)</f>
        <v>7.2396666386060167E-3</v>
      </c>
      <c r="AA583" s="71">
        <f t="shared" ref="AA583" si="1019">LN(C583/N582)</f>
        <v>4.8324920124331958E-4</v>
      </c>
      <c r="AB583" s="71">
        <f t="shared" ref="AB583" si="1020">LN(N583/U583)</f>
        <v>-5.378950336644245E-3</v>
      </c>
      <c r="AC583" s="71">
        <f t="shared" ref="AC583" si="1021">LN(N583/V583)</f>
        <v>1.8557167619903379E-3</v>
      </c>
      <c r="AD583" s="71">
        <f t="shared" ref="AD583" si="1022">LN(U583/C583)</f>
        <v>4.3059672494533824E-3</v>
      </c>
      <c r="AE583" s="71">
        <f t="shared" ref="AE583" si="1023">LN(V583/C583)</f>
        <v>-2.9286998491812803E-3</v>
      </c>
      <c r="AF583" s="71">
        <f t="shared" ref="AF583" si="1024">LN(N583/C583)</f>
        <v>-1.0729830871909194E-3</v>
      </c>
      <c r="AG583" s="71">
        <f t="shared" ref="AG583" si="1025">LN(N583/N582)</f>
        <v>-5.8973388594748795E-4</v>
      </c>
      <c r="AH583" s="71">
        <f t="shared" ref="AH583" si="1026">LN(D583/C583)</f>
        <v>-2.7088366810352273E-4</v>
      </c>
      <c r="AI583" s="71">
        <f t="shared" ref="AI583" si="1027">LN(E583/C583)</f>
        <v>2.0840805782445897E-3</v>
      </c>
      <c r="AJ583" s="71">
        <f t="shared" ref="AJ583" si="1028">LN(F583/C583)</f>
        <v>2.2324083570151367E-4</v>
      </c>
      <c r="AK583" s="71">
        <f t="shared" ref="AK583" si="1029">+LN(G583/C583)</f>
        <v>-1.6997275004517736E-3</v>
      </c>
      <c r="AL583" s="71">
        <f t="shared" ref="AL583" si="1030">LN(H583/I583)</f>
        <v>6.453085953295733E-3</v>
      </c>
      <c r="AM583" s="71">
        <f t="shared" ref="AM583" si="1031">LN(O583/P583)</f>
        <v>3.8030800187784787E-3</v>
      </c>
      <c r="AN583" s="71">
        <f t="shared" ref="AN583" si="1032">LN(L583/G583)</f>
        <v>-1.4665390778105824E-5</v>
      </c>
      <c r="AO583" s="40">
        <f t="shared" ref="AO583" si="1033">(C583-I583)/(H583-I583)</f>
        <v>0.33201133144476469</v>
      </c>
      <c r="AP583" s="40">
        <f t="shared" ref="AP583" si="1034">(N582-I583)/(H583-I583)</f>
        <v>0.25722379603399093</v>
      </c>
      <c r="AQ583" s="71">
        <f t="shared" ref="AQ583" si="1035">LN(M583/L583)</f>
        <v>3.7390029761138403E-4</v>
      </c>
      <c r="AR583" s="71">
        <f t="shared" ref="AR583" si="1036">LN(N583/L583)</f>
        <v>6.4140980403905139E-4</v>
      </c>
      <c r="AS583" s="71">
        <f t="shared" ref="AS583" si="1037">LN(N583/C583)</f>
        <v>-1.0729830871909194E-3</v>
      </c>
      <c r="AT583" s="28">
        <f t="shared" ref="AT583" si="1038">+(G583-I583)/(H583-I583)</f>
        <v>6.9121813031175539E-2</v>
      </c>
      <c r="AU583" s="28">
        <f t="shared" ref="AU583" si="1039">+(N583-P583)/(O583-P583)</f>
        <v>0.48747591522156958</v>
      </c>
      <c r="AV583" s="40">
        <f t="shared" ref="AV583" si="1040">+(N583-V583)/(U583-V583)</f>
        <v>0.25581395348836672</v>
      </c>
      <c r="AW583" s="71">
        <f t="shared" ref="AW583" si="1041">LN(N583/C583)</f>
        <v>-1.0729830871909194E-3</v>
      </c>
      <c r="AX583" s="28">
        <f t="shared" ref="AX583" si="1042">(N583-L583)/(U583-V583)</f>
        <v>8.8473205257835308E-2</v>
      </c>
      <c r="AY583" s="71">
        <f t="shared" ref="AY583" si="1043">LN(G583/I583)</f>
        <v>4.4739120339045595E-4</v>
      </c>
      <c r="AZ583" s="71">
        <f t="shared" ref="AZ583" si="1044">LN(N583/P583)</f>
        <v>1.8557167619903379E-3</v>
      </c>
      <c r="BA583" s="71">
        <f t="shared" ref="BA583" si="1045">AV582</f>
        <v>0.72354329279361085</v>
      </c>
      <c r="BB583" s="71">
        <f t="shared" ref="BB583" si="1046">AR582</f>
        <v>1.4364817468166182E-3</v>
      </c>
      <c r="BC583" s="71">
        <f t="shared" ref="BC583" si="1047">AS582</f>
        <v>1.3288925942849599E-2</v>
      </c>
      <c r="BD583" s="39">
        <f t="shared" ref="BD583" si="1048">IF(AR582&lt;0,1,0)</f>
        <v>0</v>
      </c>
    </row>
    <row r="584" spans="1:56">
      <c r="A584" s="68">
        <v>43364</v>
      </c>
      <c r="B584" s="41">
        <f t="shared" si="826"/>
        <v>5</v>
      </c>
      <c r="C584" s="39">
        <v>2733.87</v>
      </c>
      <c r="D584" s="39">
        <v>2733.09</v>
      </c>
      <c r="E584" s="39">
        <v>2737.91</v>
      </c>
      <c r="F584" s="39">
        <v>2733.11</v>
      </c>
      <c r="G584" s="39">
        <v>2756.01</v>
      </c>
      <c r="H584" s="39">
        <v>2758.35</v>
      </c>
      <c r="I584" s="39">
        <v>2722.08</v>
      </c>
      <c r="J584" s="39">
        <v>1125</v>
      </c>
      <c r="K584" s="39">
        <v>1029</v>
      </c>
      <c r="L584" s="39">
        <v>2755.96</v>
      </c>
      <c r="M584" s="39">
        <v>2763.96</v>
      </c>
      <c r="N584" s="39">
        <v>2797.48</v>
      </c>
      <c r="O584" s="39">
        <v>2797.49</v>
      </c>
      <c r="P584" s="39">
        <v>2755.96</v>
      </c>
      <c r="Q584" s="39">
        <v>1459</v>
      </c>
      <c r="R584" s="39">
        <v>1300</v>
      </c>
      <c r="S584" s="70">
        <f t="shared" si="407"/>
        <v>2708.3466666666664</v>
      </c>
      <c r="T584" s="70" t="str">
        <f t="shared" ref="T584" si="1049">IF(AVERAGE(N583)&lt;S583,"熊",IF(AVERAGE(N583)&gt;S583,"牛",""))</f>
        <v>牛</v>
      </c>
      <c r="U584" s="70">
        <f t="shared" ref="U584" si="1050">MAX(H584,O584)</f>
        <v>2797.49</v>
      </c>
      <c r="V584" s="70">
        <f t="shared" ref="V584" si="1051">MIN(I584,P584)</f>
        <v>2722.08</v>
      </c>
      <c r="W584" s="40">
        <f t="shared" ref="W584" si="1052">LN(U584/V584)</f>
        <v>2.7326292625667062E-2</v>
      </c>
      <c r="X584" s="70">
        <f t="shared" ref="X584" si="1053">IF(U584=H584,J584,Q584)</f>
        <v>1459</v>
      </c>
      <c r="Y584" s="70">
        <f t="shared" ref="Y584" si="1054">IF(V584=I584,K584,R584)</f>
        <v>1029</v>
      </c>
      <c r="Z584" s="71">
        <f t="shared" ref="Z584" si="1055">(U584-V584)/(C584)</f>
        <v>2.7583608584168178E-2</v>
      </c>
      <c r="AA584" s="71">
        <f t="shared" ref="AA584" si="1056">LN(C584/N583)</f>
        <v>1.6950056317797033E-3</v>
      </c>
      <c r="AB584" s="71">
        <f t="shared" ref="AB584" si="1057">LN(N584/U584)</f>
        <v>-3.5746393635280029E-6</v>
      </c>
      <c r="AC584" s="71">
        <f t="shared" ref="AC584" si="1058">LN(N584/V584)</f>
        <v>2.7322717986303702E-2</v>
      </c>
      <c r="AD584" s="71">
        <f t="shared" ref="AD584" si="1059">LN(U584/C584)</f>
        <v>2.3004398784307722E-2</v>
      </c>
      <c r="AE584" s="71">
        <f t="shared" ref="AE584" si="1060">LN(V584/C584)</f>
        <v>-4.3218938413592898E-3</v>
      </c>
      <c r="AF584" s="71">
        <f t="shared" ref="AF584" si="1061">LN(N584/C584)</f>
        <v>2.3000824144944365E-2</v>
      </c>
      <c r="AG584" s="71">
        <f t="shared" ref="AG584" si="1062">LN(N584/N583)</f>
        <v>2.469582977672408E-2</v>
      </c>
      <c r="AH584" s="71">
        <f t="shared" ref="AH584" si="1063">LN(D584/C584)</f>
        <v>-2.8535054410212986E-4</v>
      </c>
      <c r="AI584" s="71">
        <f t="shared" ref="AI584" si="1064">LN(E584/C584)</f>
        <v>1.4766678244073639E-3</v>
      </c>
      <c r="AJ584" s="71">
        <f t="shared" ref="AJ584" si="1065">LN(F584/C584)</f>
        <v>-2.7803284624984466E-4</v>
      </c>
      <c r="AK584" s="71">
        <f t="shared" ref="AK584" si="1066">+LN(G584/C584)</f>
        <v>8.0657937988042726E-3</v>
      </c>
      <c r="AL584" s="71">
        <f t="shared" ref="AL584" si="1067">LN(H584/I584)</f>
        <v>1.3236380921144271E-2</v>
      </c>
      <c r="AM584" s="71">
        <f t="shared" ref="AM584" si="1068">LN(O584/P584)</f>
        <v>1.4956747319370127E-2</v>
      </c>
      <c r="AN584" s="71">
        <f t="shared" ref="AN584" si="1069">LN(L584/G584)</f>
        <v>-1.8142333866664644E-5</v>
      </c>
      <c r="AO584" s="40">
        <f t="shared" ref="AO584" si="1070">(C584-I584)/(H584-I584)</f>
        <v>0.32506203473945328</v>
      </c>
      <c r="AP584" s="40">
        <f t="shared" ref="AP584" si="1071">(N583-I584)/(H584-I584)</f>
        <v>0.19740832644058059</v>
      </c>
      <c r="AQ584" s="71">
        <f t="shared" ref="AQ584" si="1072">LN(M584/L584)</f>
        <v>2.8985947626899086E-3</v>
      </c>
      <c r="AR584" s="71">
        <f t="shared" ref="AR584" si="1073">LN(N584/L584)</f>
        <v>1.4953172680006675E-2</v>
      </c>
      <c r="AS584" s="71">
        <f t="shared" ref="AS584" si="1074">LN(N584/C584)</f>
        <v>2.3000824144944365E-2</v>
      </c>
      <c r="AT584" s="28">
        <f t="shared" ref="AT584" si="1075">+(G584-I584)/(H584-I584)</f>
        <v>0.93548387096775043</v>
      </c>
      <c r="AU584" s="28">
        <f t="shared" ref="AU584" si="1076">+(N584-P584)/(O584-P584)</f>
        <v>0.99975921020949277</v>
      </c>
      <c r="AV584" s="40">
        <f t="shared" ref="AV584" si="1077">+(N584-V584)/(U584-V584)</f>
        <v>0.99986739159263016</v>
      </c>
      <c r="AW584" s="71">
        <f t="shared" ref="AW584" si="1078">LN(N584/C584)</f>
        <v>2.3000824144944365E-2</v>
      </c>
      <c r="AX584" s="28">
        <f t="shared" ref="AX584" si="1079">(N584-L584)/(U584-V584)</f>
        <v>0.55059010741281078</v>
      </c>
      <c r="AY584" s="71">
        <f t="shared" ref="AY584" si="1080">LN(G584/I584)</f>
        <v>1.2387687640163497E-2</v>
      </c>
      <c r="AZ584" s="71">
        <f t="shared" ref="AZ584" si="1081">LN(N584/P584)</f>
        <v>1.4953172680006675E-2</v>
      </c>
      <c r="BA584" s="71">
        <f t="shared" ref="BA584" si="1082">AV583</f>
        <v>0.25581395348836672</v>
      </c>
      <c r="BB584" s="71">
        <f t="shared" ref="BB584" si="1083">AR583</f>
        <v>6.4140980403905139E-4</v>
      </c>
      <c r="BC584" s="71">
        <f t="shared" ref="BC584" si="1084">AS583</f>
        <v>-1.0729830871909194E-3</v>
      </c>
      <c r="BD584" s="39">
        <f t="shared" ref="BD584" si="1085">IF(AR583&lt;0,1,0)</f>
        <v>0</v>
      </c>
    </row>
    <row r="585" spans="1:56">
      <c r="A585" s="68">
        <v>43368</v>
      </c>
      <c r="B585" s="41">
        <f t="shared" si="826"/>
        <v>2</v>
      </c>
      <c r="C585" s="39">
        <v>2775.07</v>
      </c>
      <c r="D585" s="39">
        <v>2779.07</v>
      </c>
      <c r="E585" s="39">
        <v>2783.55</v>
      </c>
      <c r="F585" s="39">
        <v>2784.66</v>
      </c>
      <c r="G585" s="39">
        <v>2776.33</v>
      </c>
      <c r="H585" s="39">
        <v>2790.03</v>
      </c>
      <c r="I585" s="39">
        <v>2771.16</v>
      </c>
      <c r="J585" s="39">
        <v>1016</v>
      </c>
      <c r="K585" s="39">
        <v>930</v>
      </c>
      <c r="L585" s="39">
        <v>2776.06</v>
      </c>
      <c r="M585" s="39">
        <v>2778.35</v>
      </c>
      <c r="N585" s="39">
        <v>2781.14</v>
      </c>
      <c r="O585" s="39">
        <v>2783.54</v>
      </c>
      <c r="P585" s="39">
        <v>2772.06</v>
      </c>
      <c r="Q585" s="39">
        <v>1435</v>
      </c>
      <c r="R585" s="39">
        <v>1342</v>
      </c>
      <c r="S585" s="70">
        <f t="shared" si="407"/>
        <v>2709.43</v>
      </c>
      <c r="T585" s="70" t="str">
        <f t="shared" ref="T585" si="1086">IF(AVERAGE(N584)&lt;S584,"熊",IF(AVERAGE(N584)&gt;S584,"牛",""))</f>
        <v>牛</v>
      </c>
      <c r="U585" s="70">
        <f t="shared" ref="U585" si="1087">MAX(H585,O585)</f>
        <v>2790.03</v>
      </c>
      <c r="V585" s="70">
        <f t="shared" ref="V585" si="1088">MIN(I585,P585)</f>
        <v>2771.16</v>
      </c>
      <c r="W585" s="40">
        <f t="shared" ref="W585" si="1089">LN(U585/V585)</f>
        <v>6.7863433619700219E-3</v>
      </c>
      <c r="X585" s="70">
        <f t="shared" ref="X585" si="1090">IF(U585=H585,J585,Q585)</f>
        <v>1016</v>
      </c>
      <c r="Y585" s="70">
        <f t="shared" ref="Y585" si="1091">IF(V585=I585,K585,R585)</f>
        <v>930</v>
      </c>
      <c r="Z585" s="71">
        <f t="shared" ref="Z585" si="1092">(U585-V585)/(C585)</f>
        <v>6.7998284727954052E-3</v>
      </c>
      <c r="AA585" s="71">
        <f t="shared" ref="AA585" si="1093">LN(C585/N584)</f>
        <v>-8.0430398325216385E-3</v>
      </c>
      <c r="AB585" s="71">
        <f t="shared" ref="AB585" si="1094">LN(N585/U585)</f>
        <v>-3.1914328751652655E-3</v>
      </c>
      <c r="AC585" s="71">
        <f t="shared" ref="AC585" si="1095">LN(N585/V585)</f>
        <v>3.5949104868048523E-3</v>
      </c>
      <c r="AD585" s="71">
        <f t="shared" ref="AD585" si="1096">LN(U585/C585)</f>
        <v>5.3763763581641576E-3</v>
      </c>
      <c r="AE585" s="71">
        <f t="shared" ref="AE585" si="1097">LN(V585/C585)</f>
        <v>-1.409967003805876E-3</v>
      </c>
      <c r="AF585" s="71">
        <f t="shared" ref="AF585" si="1098">LN(N585/C585)</f>
        <v>2.1849434829989503E-3</v>
      </c>
      <c r="AG585" s="71">
        <f t="shared" ref="AG585" si="1099">LN(N585/N584)</f>
        <v>-5.8580963495227069E-3</v>
      </c>
      <c r="AH585" s="71">
        <f t="shared" ref="AH585" si="1100">LN(D585/C585)</f>
        <v>1.4403672545353346E-3</v>
      </c>
      <c r="AI585" s="71">
        <f t="shared" ref="AI585" si="1101">LN(E585/C585)</f>
        <v>3.0511193708480104E-3</v>
      </c>
      <c r="AJ585" s="71">
        <f t="shared" ref="AJ585" si="1102">LN(F585/C585)</f>
        <v>3.4498112358110999E-3</v>
      </c>
      <c r="AK585" s="71">
        <f t="shared" ref="AK585" si="1103">+LN(G585/C585)</f>
        <v>4.5393955457586677E-4</v>
      </c>
      <c r="AL585" s="71">
        <f t="shared" ref="AL585" si="1104">LN(H585/I585)</f>
        <v>6.7863433619700219E-3</v>
      </c>
      <c r="AM585" s="71">
        <f t="shared" ref="AM585" si="1105">LN(O585/P585)</f>
        <v>4.1327728201026905E-3</v>
      </c>
      <c r="AN585" s="71">
        <f t="shared" ref="AN585" si="1106">LN(L585/G585)</f>
        <v>-9.7255416212803931E-5</v>
      </c>
      <c r="AO585" s="40">
        <f t="shared" ref="AO585" si="1107">(C585-I585)/(H585-I585)</f>
        <v>0.2072072072072198</v>
      </c>
      <c r="AP585" s="40">
        <f t="shared" ref="AP585" si="1108">(N584-I585)/(H585-I585)</f>
        <v>1.3948065712771427</v>
      </c>
      <c r="AQ585" s="71">
        <f t="shared" ref="AQ585" si="1109">LN(M585/L585)</f>
        <v>8.2457007305921281E-4</v>
      </c>
      <c r="AR585" s="71">
        <f t="shared" ref="AR585" si="1110">LN(N585/L585)</f>
        <v>1.8282593446359468E-3</v>
      </c>
      <c r="AS585" s="71">
        <f t="shared" ref="AS585" si="1111">LN(N585/C585)</f>
        <v>2.1849434829989503E-3</v>
      </c>
      <c r="AT585" s="28">
        <f t="shared" ref="AT585" si="1112">+(G585-I585)/(H585-I585)</f>
        <v>0.27397986221515519</v>
      </c>
      <c r="AU585" s="28">
        <f t="shared" ref="AU585" si="1113">+(N585-P585)/(O585-P585)</f>
        <v>0.79094076655051504</v>
      </c>
      <c r="AV585" s="40">
        <f t="shared" ref="AV585" si="1114">+(N585-V585)/(U585-V585)</f>
        <v>0.52888182299946129</v>
      </c>
      <c r="AW585" s="71">
        <f t="shared" ref="AW585" si="1115">LN(N585/C585)</f>
        <v>2.1849434829989503E-3</v>
      </c>
      <c r="AX585" s="28">
        <f t="shared" ref="AX585" si="1116">(N585-L585)/(U585-V585)</f>
        <v>0.26921038685743687</v>
      </c>
      <c r="AY585" s="71">
        <f t="shared" ref="AY585" si="1117">LN(G585/I585)</f>
        <v>1.8639065583817738E-3</v>
      </c>
      <c r="AZ585" s="71">
        <f t="shared" ref="AZ585" si="1118">LN(N585/P585)</f>
        <v>3.2701894734197749E-3</v>
      </c>
      <c r="BA585" s="71">
        <f t="shared" ref="BA585" si="1119">AV584</f>
        <v>0.99986739159263016</v>
      </c>
      <c r="BB585" s="71">
        <f t="shared" ref="BB585" si="1120">AR584</f>
        <v>1.4953172680006675E-2</v>
      </c>
      <c r="BC585" s="71">
        <f t="shared" ref="BC585" si="1121">AS584</f>
        <v>2.3000824144944365E-2</v>
      </c>
      <c r="BD585" s="39">
        <f t="shared" ref="BD585" si="1122">IF(AR584&lt;0,1,0)</f>
        <v>0</v>
      </c>
    </row>
    <row r="586" spans="1:56">
      <c r="A586" s="68">
        <v>43369</v>
      </c>
      <c r="B586" s="41">
        <f t="shared" si="826"/>
        <v>3</v>
      </c>
      <c r="C586" s="39">
        <v>2785.32</v>
      </c>
      <c r="D586" s="39">
        <v>2786.65</v>
      </c>
      <c r="E586" s="39">
        <v>2794.24</v>
      </c>
      <c r="F586" s="39">
        <v>2789.65</v>
      </c>
      <c r="G586" s="39">
        <v>2816.43</v>
      </c>
      <c r="H586" s="39">
        <v>2824.11</v>
      </c>
      <c r="I586" s="39">
        <v>2783.55</v>
      </c>
      <c r="J586" s="39">
        <v>1100</v>
      </c>
      <c r="K586" s="39">
        <v>954</v>
      </c>
      <c r="L586" s="39">
        <v>2817.4</v>
      </c>
      <c r="M586" s="39">
        <v>2822.7</v>
      </c>
      <c r="N586" s="39">
        <v>2806.81</v>
      </c>
      <c r="O586" s="39">
        <v>2827.28</v>
      </c>
      <c r="P586" s="39">
        <v>2802.31</v>
      </c>
      <c r="Q586" s="39">
        <v>1323</v>
      </c>
      <c r="R586" s="39">
        <v>1447</v>
      </c>
      <c r="S586" s="70">
        <f t="shared" si="407"/>
        <v>2710.0883333333331</v>
      </c>
      <c r="T586" s="70" t="str">
        <f t="shared" ref="T586" si="1123">IF(AVERAGE(N585)&lt;S585,"熊",IF(AVERAGE(N585)&gt;S585,"牛",""))</f>
        <v>牛</v>
      </c>
      <c r="U586" s="70">
        <f t="shared" ref="U586" si="1124">MAX(H586,O586)</f>
        <v>2827.28</v>
      </c>
      <c r="V586" s="70">
        <f t="shared" ref="V586" si="1125">MIN(I586,P586)</f>
        <v>2783.55</v>
      </c>
      <c r="W586" s="40">
        <f t="shared" ref="W586" si="1126">LN(U586/V586)</f>
        <v>1.5588027254455742E-2</v>
      </c>
      <c r="X586" s="70">
        <f t="shared" ref="X586" si="1127">IF(U586=H586,J586,Q586)</f>
        <v>1323</v>
      </c>
      <c r="Y586" s="70">
        <f t="shared" ref="Y586" si="1128">IF(V586=I586,K586,R586)</f>
        <v>954</v>
      </c>
      <c r="Z586" s="71">
        <f t="shared" ref="Z586" si="1129">(U586-V586)/(C586)</f>
        <v>1.5700170895983231E-2</v>
      </c>
      <c r="AA586" s="71">
        <f t="shared" ref="AA586" si="1130">LN(C586/N585)</f>
        <v>1.5018524468647693E-3</v>
      </c>
      <c r="AB586" s="71">
        <f t="shared" ref="AB586" si="1131">LN(N586/U586)</f>
        <v>-7.2665115650113639E-3</v>
      </c>
      <c r="AC586" s="71">
        <f t="shared" ref="AC586" si="1132">LN(N586/V586)</f>
        <v>8.3215156894445776E-3</v>
      </c>
      <c r="AD586" s="71">
        <f t="shared" ref="AD586" si="1133">LN(U586/C586)</f>
        <v>1.4952350695440229E-2</v>
      </c>
      <c r="AE586" s="71">
        <f t="shared" ref="AE586" si="1134">LN(V586/C586)</f>
        <v>-6.3567655901555092E-4</v>
      </c>
      <c r="AF586" s="71">
        <f t="shared" ref="AF586" si="1135">LN(N586/C586)</f>
        <v>7.6858391304290416E-3</v>
      </c>
      <c r="AG586" s="71">
        <f t="shared" ref="AG586" si="1136">LN(N586/N585)</f>
        <v>9.1876915772937159E-3</v>
      </c>
      <c r="AH586" s="71">
        <f t="shared" ref="AH586" si="1137">LN(D586/C586)</f>
        <v>4.7738951403503735E-4</v>
      </c>
      <c r="AI586" s="71">
        <f t="shared" ref="AI586" si="1138">LN(E586/C586)</f>
        <v>3.1973874639964379E-3</v>
      </c>
      <c r="AJ586" s="71">
        <f t="shared" ref="AJ586" si="1139">LN(F586/C586)</f>
        <v>1.553371900002213E-3</v>
      </c>
      <c r="AK586" s="71">
        <f t="shared" ref="AK586" si="1140">+LN(G586/C586)</f>
        <v>1.1107357466811395E-2</v>
      </c>
      <c r="AL586" s="71">
        <f t="shared" ref="AL586" si="1141">LN(H586/I586)</f>
        <v>1.4466179237431721E-2</v>
      </c>
      <c r="AM586" s="71">
        <f t="shared" ref="AM586" si="1142">LN(O586/P586)</f>
        <v>8.8710416750620424E-3</v>
      </c>
      <c r="AN586" s="71">
        <f t="shared" ref="AN586" si="1143">LN(L586/G586)</f>
        <v>3.4434834192203112E-4</v>
      </c>
      <c r="AO586" s="40">
        <f t="shared" ref="AO586" si="1144">(C586-I586)/(H586-I586)</f>
        <v>4.3639053254437482E-2</v>
      </c>
      <c r="AP586" s="40">
        <f t="shared" ref="AP586" si="1145">(N585-I586)/(H586-I586)</f>
        <v>-5.9418145956615202E-2</v>
      </c>
      <c r="AQ586" s="71">
        <f t="shared" ref="AQ586" si="1146">LN(M586/L586)</f>
        <v>1.8793998546229791E-3</v>
      </c>
      <c r="AR586" s="71">
        <f t="shared" ref="AR586" si="1147">LN(N586/L586)</f>
        <v>-3.7658666783044201E-3</v>
      </c>
      <c r="AS586" s="71">
        <f t="shared" ref="AS586" si="1148">LN(N586/C586)</f>
        <v>7.6858391304290416E-3</v>
      </c>
      <c r="AT586" s="28">
        <f t="shared" ref="AT586" si="1149">+(G586-I586)/(H586-I586)</f>
        <v>0.81065088757395709</v>
      </c>
      <c r="AU586" s="28">
        <f t="shared" ref="AU586" si="1150">+(N586-P586)/(O586-P586)</f>
        <v>0.18021625951141185</v>
      </c>
      <c r="AV586" s="40">
        <f t="shared" ref="AV586" si="1151">+(N586-V586)/(U586-V586)</f>
        <v>0.53190029727875032</v>
      </c>
      <c r="AW586" s="71">
        <f t="shared" ref="AW586" si="1152">LN(N586/C586)</f>
        <v>7.6858391304290416E-3</v>
      </c>
      <c r="AX586" s="28">
        <f t="shared" ref="AX586" si="1153">(N586-L586)/(U586-V586)</f>
        <v>-0.2421678481591617</v>
      </c>
      <c r="AY586" s="71">
        <f t="shared" ref="AY586" si="1154">LN(G586/I586)</f>
        <v>1.174303402582683E-2</v>
      </c>
      <c r="AZ586" s="71">
        <f t="shared" ref="AZ586" si="1155">LN(N586/P586)</f>
        <v>1.604530110050647E-3</v>
      </c>
      <c r="BA586" s="71">
        <f t="shared" ref="BA586" si="1156">AV585</f>
        <v>0.52888182299946129</v>
      </c>
      <c r="BB586" s="71">
        <f t="shared" ref="BB586" si="1157">AR585</f>
        <v>1.8282593446359468E-3</v>
      </c>
      <c r="BC586" s="71">
        <f t="shared" ref="BC586" si="1158">AS585</f>
        <v>2.1849434829989503E-3</v>
      </c>
      <c r="BD586" s="39">
        <f t="shared" ref="BD586" si="1159">IF(AR585&lt;0,1,0)</f>
        <v>0</v>
      </c>
    </row>
    <row r="587" spans="1:56">
      <c r="A587" s="68">
        <v>43370</v>
      </c>
      <c r="B587" s="41">
        <f t="shared" si="826"/>
        <v>4</v>
      </c>
      <c r="C587" s="39">
        <v>2805.79</v>
      </c>
      <c r="D587" s="39">
        <v>2802.58</v>
      </c>
      <c r="E587" s="39">
        <v>2802.46</v>
      </c>
      <c r="F587" s="39">
        <v>2796.33</v>
      </c>
      <c r="G587" s="39">
        <v>2795.79</v>
      </c>
      <c r="H587" s="39">
        <v>2810.51</v>
      </c>
      <c r="I587" s="39">
        <v>2792.7</v>
      </c>
      <c r="J587" s="39">
        <v>1039</v>
      </c>
      <c r="K587" s="39">
        <v>1006</v>
      </c>
      <c r="L587" s="39">
        <v>2794.67</v>
      </c>
      <c r="M587" s="39">
        <v>2796.39</v>
      </c>
      <c r="N587" s="39">
        <v>2791.77</v>
      </c>
      <c r="O587" s="39">
        <v>2802.2</v>
      </c>
      <c r="P587" s="39">
        <v>2786.65</v>
      </c>
      <c r="Q587" s="39">
        <v>1422</v>
      </c>
      <c r="R587" s="39">
        <v>1400</v>
      </c>
      <c r="S587" s="70">
        <f t="shared" si="407"/>
        <v>2713.9255555555555</v>
      </c>
      <c r="T587" s="70" t="str">
        <f t="shared" ref="T587" si="1160">IF(AVERAGE(N586)&lt;S586,"熊",IF(AVERAGE(N586)&gt;S586,"牛",""))</f>
        <v>牛</v>
      </c>
      <c r="U587" s="70">
        <f t="shared" ref="U587" si="1161">MAX(H587,O587)</f>
        <v>2810.51</v>
      </c>
      <c r="V587" s="70">
        <f t="shared" ref="V587" si="1162">MIN(I587,P587)</f>
        <v>2786.65</v>
      </c>
      <c r="W587" s="40">
        <f t="shared" ref="W587" si="1163">LN(U587/V587)</f>
        <v>8.5258039900414639E-3</v>
      </c>
      <c r="X587" s="70">
        <f t="shared" ref="X587" si="1164">IF(U587=H587,J587,Q587)</f>
        <v>1039</v>
      </c>
      <c r="Y587" s="70">
        <f t="shared" ref="Y587" si="1165">IF(V587=I587,K587,R587)</f>
        <v>1400</v>
      </c>
      <c r="Z587" s="71">
        <f t="shared" ref="Z587" si="1166">(U587-V587)/(C587)</f>
        <v>8.5038438372081037E-3</v>
      </c>
      <c r="AA587" s="71">
        <f t="shared" ref="AA587" si="1167">LN(C587/N586)</f>
        <v>-3.6346791548635417E-4</v>
      </c>
      <c r="AB587" s="71">
        <f t="shared" ref="AB587" si="1168">LN(N587/U587)</f>
        <v>-6.6901582560544145E-3</v>
      </c>
      <c r="AC587" s="71">
        <f t="shared" ref="AC587" si="1169">LN(N587/V587)</f>
        <v>1.8356457339870097E-3</v>
      </c>
      <c r="AD587" s="71">
        <f t="shared" ref="AD587" si="1170">LN(U587/C587)</f>
        <v>1.6808222891338456E-3</v>
      </c>
      <c r="AE587" s="71">
        <f t="shared" ref="AE587" si="1171">LN(V587/C587)</f>
        <v>-6.8449817009076314E-3</v>
      </c>
      <c r="AF587" s="71">
        <f t="shared" ref="AF587" si="1172">LN(N587/C587)</f>
        <v>-5.0093359669206175E-3</v>
      </c>
      <c r="AG587" s="71">
        <f t="shared" ref="AG587" si="1173">LN(N587/N586)</f>
        <v>-5.3728038824068947E-3</v>
      </c>
      <c r="AH587" s="71">
        <f t="shared" ref="AH587" si="1174">LN(D587/C587)</f>
        <v>-1.1447177524044245E-3</v>
      </c>
      <c r="AI587" s="71">
        <f t="shared" ref="AI587" si="1175">LN(E587/C587)</f>
        <v>-1.1875363585226171E-3</v>
      </c>
      <c r="AJ587" s="71">
        <f t="shared" ref="AJ587" si="1176">LN(F587/C587)</f>
        <v>-3.377296092132962E-3</v>
      </c>
      <c r="AK587" s="71">
        <f t="shared" ref="AK587" si="1177">+LN(G587/C587)</f>
        <v>-3.570424995546476E-3</v>
      </c>
      <c r="AL587" s="71">
        <f t="shared" ref="AL587" si="1178">LN(H587/I587)</f>
        <v>6.3570917309959171E-3</v>
      </c>
      <c r="AM587" s="71">
        <f t="shared" ref="AM587" si="1179">LN(O587/P587)</f>
        <v>5.5646654056227081E-3</v>
      </c>
      <c r="AN587" s="71">
        <f t="shared" ref="AN587" si="1180">LN(L587/G587)</f>
        <v>-4.00682596775284E-4</v>
      </c>
      <c r="AO587" s="40">
        <f t="shared" ref="AO587" si="1181">(C587-I587)/(H587-I587)</f>
        <v>0.73498034811902591</v>
      </c>
      <c r="AP587" s="40">
        <f t="shared" ref="AP587" si="1182">(N586-I587)/(H587-I587)</f>
        <v>0.7922515440763509</v>
      </c>
      <c r="AQ587" s="71">
        <f t="shared" ref="AQ587" si="1183">LN(M587/L587)</f>
        <v>6.1526796502249612E-4</v>
      </c>
      <c r="AR587" s="71">
        <f t="shared" ref="AR587" si="1184">LN(N587/L587)</f>
        <v>-1.0382283745987975E-3</v>
      </c>
      <c r="AS587" s="71">
        <f t="shared" ref="AS587" si="1185">LN(N587/C587)</f>
        <v>-5.0093359669206175E-3</v>
      </c>
      <c r="AT587" s="28">
        <f t="shared" ref="AT587" si="1186">+(G587-I587)/(H587-I587)</f>
        <v>0.1734980348119077</v>
      </c>
      <c r="AU587" s="28">
        <f t="shared" ref="AU587" si="1187">+(N587-P587)/(O587-P587)</f>
        <v>0.32926045016077049</v>
      </c>
      <c r="AV587" s="40">
        <f t="shared" ref="AV587" si="1188">+(N587-V587)/(U587-V587)</f>
        <v>0.21458507963117618</v>
      </c>
      <c r="AW587" s="71">
        <f t="shared" ref="AW587" si="1189">LN(N587/C587)</f>
        <v>-5.0093359669206175E-3</v>
      </c>
      <c r="AX587" s="28">
        <f t="shared" ref="AX587" si="1190">(N587-L587)/(U587-V587)</f>
        <v>-0.12154233025985228</v>
      </c>
      <c r="AY587" s="71">
        <f t="shared" ref="AY587" si="1191">LN(G587/I587)</f>
        <v>1.1058444463155409E-3</v>
      </c>
      <c r="AZ587" s="71">
        <f t="shared" ref="AZ587" si="1192">LN(N587/P587)</f>
        <v>1.8356457339870097E-3</v>
      </c>
      <c r="BA587" s="71">
        <f t="shared" ref="BA587" si="1193">AV586</f>
        <v>0.53190029727875032</v>
      </c>
      <c r="BB587" s="71">
        <f t="shared" ref="BB587" si="1194">AR586</f>
        <v>-3.7658666783044201E-3</v>
      </c>
      <c r="BC587" s="71">
        <f t="shared" ref="BC587" si="1195">AS586</f>
        <v>7.6858391304290416E-3</v>
      </c>
      <c r="BD587" s="39">
        <f t="shared" ref="BD587" si="1196">IF(AR586&lt;0,1,0)</f>
        <v>1</v>
      </c>
    </row>
    <row r="588" spans="1:56">
      <c r="A588" s="68">
        <v>43371</v>
      </c>
      <c r="B588" s="41">
        <f t="shared" si="826"/>
        <v>5</v>
      </c>
      <c r="C588" s="39">
        <v>2794.26</v>
      </c>
      <c r="D588" s="39">
        <v>2798.5</v>
      </c>
      <c r="E588" s="39">
        <v>2804.82</v>
      </c>
      <c r="F588" s="39">
        <v>2801.32</v>
      </c>
      <c r="G588" s="39">
        <v>2817.73</v>
      </c>
      <c r="H588" s="39">
        <v>2817.91</v>
      </c>
      <c r="I588" s="39">
        <v>2791.96</v>
      </c>
      <c r="J588" s="39">
        <v>1129</v>
      </c>
      <c r="K588" s="39">
        <v>1008</v>
      </c>
      <c r="L588" s="39">
        <v>2817.95</v>
      </c>
      <c r="M588" s="39">
        <v>2819.06</v>
      </c>
      <c r="N588" s="39">
        <v>2821.35</v>
      </c>
      <c r="O588" s="39">
        <v>2821.62</v>
      </c>
      <c r="P588" s="39">
        <v>2805.75</v>
      </c>
      <c r="Q588" s="39">
        <v>1332</v>
      </c>
      <c r="R588" s="39">
        <v>1418</v>
      </c>
      <c r="S588" s="70">
        <f t="shared" si="407"/>
        <v>2717.6211111111111</v>
      </c>
      <c r="T588" s="70" t="str">
        <f t="shared" ref="T588" si="1197">IF(AVERAGE(N587)&lt;S587,"熊",IF(AVERAGE(N587)&gt;S587,"牛",""))</f>
        <v>牛</v>
      </c>
      <c r="U588" s="70">
        <f t="shared" ref="U588" si="1198">MAX(H588,O588)</f>
        <v>2821.62</v>
      </c>
      <c r="V588" s="70">
        <f t="shared" ref="V588" si="1199">MIN(I588,P588)</f>
        <v>2791.96</v>
      </c>
      <c r="W588" s="40">
        <f t="shared" ref="W588" si="1200">LN(U588/V588)</f>
        <v>1.0567329941570778E-2</v>
      </c>
      <c r="X588" s="70">
        <f t="shared" ref="X588" si="1201">IF(U588=H588,J588,Q588)</f>
        <v>1332</v>
      </c>
      <c r="Y588" s="70">
        <f t="shared" ref="Y588" si="1202">IF(V588=I588,K588,R588)</f>
        <v>1008</v>
      </c>
      <c r="Z588" s="71">
        <f t="shared" ref="Z588" si="1203">(U588-V588)/(C588)</f>
        <v>1.0614617107928343E-2</v>
      </c>
      <c r="AA588" s="71">
        <f t="shared" ref="AA588" si="1204">LN(C588/N587)</f>
        <v>8.915097716694605E-4</v>
      </c>
      <c r="AB588" s="71">
        <f t="shared" ref="AB588" si="1205">LN(N588/U588)</f>
        <v>-9.5694288718889517E-5</v>
      </c>
      <c r="AC588" s="71">
        <f t="shared" ref="AC588" si="1206">LN(N588/V588)</f>
        <v>1.0471635652852045E-2</v>
      </c>
      <c r="AD588" s="71">
        <f t="shared" ref="AD588" si="1207">LN(U588/C588)</f>
        <v>9.7438750364775631E-3</v>
      </c>
      <c r="AE588" s="71">
        <f t="shared" ref="AE588" si="1208">LN(V588/C588)</f>
        <v>-8.2345490509326926E-4</v>
      </c>
      <c r="AF588" s="71">
        <f t="shared" ref="AF588" si="1209">LN(N588/C588)</f>
        <v>9.648180747758613E-3</v>
      </c>
      <c r="AG588" s="71">
        <f t="shared" ref="AG588" si="1210">LN(N588/N587)</f>
        <v>1.0539690519428055E-2</v>
      </c>
      <c r="AH588" s="71">
        <f t="shared" ref="AH588" si="1211">LN(D588/C588)</f>
        <v>1.5162462942497578E-3</v>
      </c>
      <c r="AI588" s="71">
        <f t="shared" ref="AI588" si="1212">LN(E588/C588)</f>
        <v>3.7720527375830677E-3</v>
      </c>
      <c r="AJ588" s="71">
        <f t="shared" ref="AJ588" si="1213">LN(F588/C588)</f>
        <v>2.5234216100222633E-3</v>
      </c>
      <c r="AK588" s="71">
        <f t="shared" ref="AK588" si="1214">+LN(G588/C588)</f>
        <v>8.3642831980644122E-3</v>
      </c>
      <c r="AL588" s="71">
        <f t="shared" ref="AL588" si="1215">LN(H588/I588)</f>
        <v>9.2516172721822179E-3</v>
      </c>
      <c r="AM588" s="71">
        <f t="shared" ref="AM588" si="1216">LN(O588/P588)</f>
        <v>5.6403051772769596E-3</v>
      </c>
      <c r="AN588" s="71">
        <f t="shared" ref="AN588" si="1217">LN(L588/G588)</f>
        <v>7.8073985787430793E-5</v>
      </c>
      <c r="AO588" s="40">
        <f t="shared" ref="AO588" si="1218">(C588-I588)/(H588-I588)</f>
        <v>8.8631984585749446E-2</v>
      </c>
      <c r="AP588" s="40">
        <f t="shared" ref="AP588" si="1219">(N587-I588)/(H588-I588)</f>
        <v>-7.3217726396938689E-3</v>
      </c>
      <c r="AQ588" s="71">
        <f t="shared" ref="AQ588" si="1220">LN(M588/L588)</f>
        <v>3.9382580990505707E-4</v>
      </c>
      <c r="AR588" s="71">
        <f t="shared" ref="AR588" si="1221">LN(N588/L588)</f>
        <v>1.2058235639067409E-3</v>
      </c>
      <c r="AS588" s="71">
        <f t="shared" ref="AS588" si="1222">LN(N588/C588)</f>
        <v>9.648180747758613E-3</v>
      </c>
      <c r="AT588" s="28">
        <f t="shared" ref="AT588" si="1223">+(G588-I588)/(H588-I588)</f>
        <v>0.99306358381503512</v>
      </c>
      <c r="AU588" s="28">
        <f t="shared" ref="AU588" si="1224">+(N588-P588)/(O588-P588)</f>
        <v>0.98298676748582337</v>
      </c>
      <c r="AV588" s="40">
        <f t="shared" ref="AV588" si="1225">+(N588-V588)/(U588-V588)</f>
        <v>0.99089683074848334</v>
      </c>
      <c r="AW588" s="71">
        <f t="shared" ref="AW588" si="1226">LN(N588/C588)</f>
        <v>9.648180747758613E-3</v>
      </c>
      <c r="AX588" s="28">
        <f t="shared" ref="AX588" si="1227">(N588-L588)/(U588-V588)</f>
        <v>0.11463250168577571</v>
      </c>
      <c r="AY588" s="71">
        <f t="shared" ref="AY588" si="1228">LN(G588/I588)</f>
        <v>9.1877381031576898E-3</v>
      </c>
      <c r="AZ588" s="71">
        <f t="shared" ref="AZ588" si="1229">LN(N588/P588)</f>
        <v>5.5446108885579036E-3</v>
      </c>
      <c r="BA588" s="71">
        <f t="shared" ref="BA588" si="1230">AV587</f>
        <v>0.21458507963117618</v>
      </c>
      <c r="BB588" s="71">
        <f t="shared" ref="BB588" si="1231">AR587</f>
        <v>-1.0382283745987975E-3</v>
      </c>
      <c r="BC588" s="71">
        <f t="shared" ref="BC588" si="1232">AS587</f>
        <v>-5.0093359669206175E-3</v>
      </c>
      <c r="BD588" s="39">
        <f t="shared" ref="BD588" si="1233">IF(AR587&lt;0,1,0)</f>
        <v>1</v>
      </c>
    </row>
    <row r="589" spans="1:56">
      <c r="A589" s="77">
        <v>43381</v>
      </c>
      <c r="B589" s="41">
        <f t="shared" si="826"/>
        <v>1</v>
      </c>
      <c r="C589" s="39">
        <v>2768.21</v>
      </c>
      <c r="D589" s="39">
        <v>2767.02</v>
      </c>
      <c r="E589" s="39">
        <v>2757.24</v>
      </c>
      <c r="F589" s="39">
        <v>2767.08</v>
      </c>
      <c r="G589" s="39">
        <v>2738.04</v>
      </c>
      <c r="H589" s="39">
        <v>2771.84</v>
      </c>
      <c r="I589" s="39">
        <v>2733</v>
      </c>
      <c r="J589" s="39">
        <v>950</v>
      </c>
      <c r="K589" s="39">
        <v>1105</v>
      </c>
      <c r="L589" s="39">
        <v>2738.73</v>
      </c>
      <c r="M589" s="39">
        <v>2746.96</v>
      </c>
      <c r="N589" s="39">
        <v>2716.51</v>
      </c>
      <c r="O589" s="39">
        <v>2747.48</v>
      </c>
      <c r="P589" s="39">
        <v>2710.2</v>
      </c>
      <c r="Q589" s="39">
        <v>1310</v>
      </c>
      <c r="R589" s="39">
        <v>1451</v>
      </c>
      <c r="S589" s="70">
        <f t="shared" si="407"/>
        <v>2723.2111111111108</v>
      </c>
      <c r="T589" s="70" t="str">
        <f t="shared" ref="T589" si="1234">IF(AVERAGE(N588)&lt;S588,"熊",IF(AVERAGE(N588)&gt;S588,"牛",""))</f>
        <v>牛</v>
      </c>
      <c r="U589" s="70">
        <f t="shared" ref="U589" si="1235">MAX(H589,O589)</f>
        <v>2771.84</v>
      </c>
      <c r="V589" s="70">
        <f t="shared" ref="V589" si="1236">MIN(I589,P589)</f>
        <v>2710.2</v>
      </c>
      <c r="W589" s="40">
        <f t="shared" ref="W589" si="1237">LN(U589/V589)</f>
        <v>2.2488926697593895E-2</v>
      </c>
      <c r="X589" s="70">
        <f t="shared" ref="X589" si="1238">IF(U589=H589,J589,Q589)</f>
        <v>950</v>
      </c>
      <c r="Y589" s="70">
        <f t="shared" ref="Y589" si="1239">IF(V589=I589,K589,R589)</f>
        <v>1451</v>
      </c>
      <c r="Z589" s="71">
        <f t="shared" ref="Z589" si="1240">(U589-V589)/(C589)</f>
        <v>2.2267096788177315E-2</v>
      </c>
      <c r="AA589" s="71">
        <f t="shared" ref="AA589" si="1241">LN(C589/N588)</f>
        <v>-1.9014591873099111E-2</v>
      </c>
      <c r="AB589" s="71">
        <f t="shared" ref="AB589" si="1242">LN(N589/U589)</f>
        <v>-2.0163391393968989E-2</v>
      </c>
      <c r="AC589" s="71">
        <f t="shared" ref="AC589" si="1243">LN(N589/V589)</f>
        <v>2.3255353036248315E-3</v>
      </c>
      <c r="AD589" s="71">
        <f t="shared" ref="AD589" si="1244">LN(U589/C589)</f>
        <v>1.3104576743831308E-3</v>
      </c>
      <c r="AE589" s="71">
        <f t="shared" ref="AE589" si="1245">LN(V589/C589)</f>
        <v>-2.117846902321064E-2</v>
      </c>
      <c r="AF589" s="71">
        <f t="shared" ref="AF589" si="1246">LN(N589/C589)</f>
        <v>-1.8852933719585827E-2</v>
      </c>
      <c r="AG589" s="71">
        <f t="shared" ref="AG589" si="1247">LN(N589/N588)</f>
        <v>-3.7867525592684942E-2</v>
      </c>
      <c r="AH589" s="71">
        <f t="shared" ref="AH589" si="1248">LN(D589/C589)</f>
        <v>-4.2997310620645422E-4</v>
      </c>
      <c r="AI589" s="71">
        <f t="shared" ref="AI589" si="1249">LN(E589/C589)</f>
        <v>-3.9707225342120334E-3</v>
      </c>
      <c r="AJ589" s="71">
        <f t="shared" ref="AJ589" si="1250">LN(F589/C589)</f>
        <v>-4.0828936359165179E-4</v>
      </c>
      <c r="AK589" s="71">
        <f t="shared" ref="AK589" si="1251">+LN(G589/C589)</f>
        <v>-1.0958565966344824E-2</v>
      </c>
      <c r="AL589" s="71">
        <f t="shared" ref="AL589" si="1252">LN(H589/I589)</f>
        <v>1.4111452658139206E-2</v>
      </c>
      <c r="AM589" s="71">
        <f t="shared" ref="AM589" si="1253">LN(O589/P589)</f>
        <v>1.3661695017809544E-2</v>
      </c>
      <c r="AN589" s="71">
        <f t="shared" ref="AN589" si="1254">LN(L589/G589)</f>
        <v>2.5197333598124023E-4</v>
      </c>
      <c r="AO589" s="40">
        <f t="shared" ref="AO589" si="1255">(C589-I589)/(H589-I589)</f>
        <v>0.9065396498455176</v>
      </c>
      <c r="AP589" s="40">
        <f t="shared" ref="AP589" si="1256">(N588-I589)/(H589-I589)</f>
        <v>2.2747167868177027</v>
      </c>
      <c r="AQ589" s="71">
        <f t="shared" ref="AQ589" si="1257">LN(M589/L589)</f>
        <v>3.0005363681528301E-3</v>
      </c>
      <c r="AR589" s="71">
        <f t="shared" ref="AR589" si="1258">LN(N589/L589)</f>
        <v>-8.1463410892220686E-3</v>
      </c>
      <c r="AS589" s="71">
        <f t="shared" ref="AS589" si="1259">LN(N589/C589)</f>
        <v>-1.8852933719585827E-2</v>
      </c>
      <c r="AT589" s="28">
        <f t="shared" ref="AT589" si="1260">+(G589-I589)/(H589-I589)</f>
        <v>0.12976313079299548</v>
      </c>
      <c r="AU589" s="28">
        <f t="shared" ref="AU589" si="1261">+(N589-P589)/(O589-P589)</f>
        <v>0.16925965665237033</v>
      </c>
      <c r="AV589" s="40">
        <f t="shared" ref="AV589" si="1262">+(N589-V589)/(U589-V589)</f>
        <v>0.10236859182349718</v>
      </c>
      <c r="AW589" s="71">
        <f t="shared" ref="AW589" si="1263">LN(N589/C589)</f>
        <v>-1.8852933719585827E-2</v>
      </c>
      <c r="AX589" s="28">
        <f t="shared" ref="AX589" si="1264">(N589-L589)/(U589-V589)</f>
        <v>-0.36048020765736016</v>
      </c>
      <c r="AY589" s="71">
        <f t="shared" ref="AY589" si="1265">LN(G589/I589)</f>
        <v>1.8424290174111943E-3</v>
      </c>
      <c r="AZ589" s="71">
        <f t="shared" ref="AZ589" si="1266">LN(N589/P589)</f>
        <v>2.3255353036248315E-3</v>
      </c>
      <c r="BA589" s="71">
        <f t="shared" ref="BA589" si="1267">AV588</f>
        <v>0.99089683074848334</v>
      </c>
      <c r="BB589" s="71">
        <f t="shared" ref="BB589" si="1268">AR588</f>
        <v>1.2058235639067409E-3</v>
      </c>
      <c r="BC589" s="71">
        <f t="shared" ref="BC589" si="1269">AS588</f>
        <v>9.648180747758613E-3</v>
      </c>
      <c r="BD589" s="39">
        <f t="shared" ref="BD589" si="1270">IF(AR588&lt;0,1,0)</f>
        <v>0</v>
      </c>
    </row>
    <row r="590" spans="1:56">
      <c r="A590" s="77">
        <v>43382</v>
      </c>
      <c r="B590" s="41">
        <f t="shared" si="826"/>
        <v>2</v>
      </c>
      <c r="C590" s="39">
        <v>2713.73</v>
      </c>
      <c r="D590" s="39">
        <v>2719.57</v>
      </c>
      <c r="E590" s="39">
        <v>2718.17</v>
      </c>
      <c r="F590" s="39">
        <v>2716.44</v>
      </c>
      <c r="G590" s="39">
        <v>2729.8</v>
      </c>
      <c r="H590" s="39">
        <v>2734.29</v>
      </c>
      <c r="I590" s="39">
        <v>2711.29</v>
      </c>
      <c r="J590" s="39">
        <v>1006</v>
      </c>
      <c r="K590" s="39">
        <v>945</v>
      </c>
      <c r="L590" s="39">
        <v>2730.36</v>
      </c>
      <c r="M590" s="39">
        <v>2732.21</v>
      </c>
      <c r="N590" s="39">
        <v>2721.01</v>
      </c>
      <c r="O590" s="39">
        <v>2732.88</v>
      </c>
      <c r="P590" s="39">
        <v>2712.31</v>
      </c>
      <c r="Q590" s="39">
        <v>1312</v>
      </c>
      <c r="R590" s="39">
        <v>1439</v>
      </c>
      <c r="S590" s="70">
        <f t="shared" si="407"/>
        <v>2721.3183333333336</v>
      </c>
      <c r="T590" s="70" t="str">
        <f t="shared" ref="T590" si="1271">IF(AVERAGE(N589)&lt;S589,"熊",IF(AVERAGE(N589)&gt;S589,"牛",""))</f>
        <v>熊</v>
      </c>
      <c r="U590" s="70">
        <f t="shared" ref="U590" si="1272">MAX(H590,O590)</f>
        <v>2734.29</v>
      </c>
      <c r="V590" s="70">
        <f t="shared" ref="V590" si="1273">MIN(I590,P590)</f>
        <v>2711.29</v>
      </c>
      <c r="W590" s="40">
        <f t="shared" ref="W590" si="1274">LN(U590/V590)</f>
        <v>8.4472679737139216E-3</v>
      </c>
      <c r="X590" s="70">
        <f t="shared" ref="X590" si="1275">IF(U590=H590,J590,Q590)</f>
        <v>1006</v>
      </c>
      <c r="Y590" s="70">
        <f t="shared" ref="Y590" si="1276">IF(V590=I590,K590,R590)</f>
        <v>945</v>
      </c>
      <c r="Z590" s="71">
        <f t="shared" ref="Z590" si="1277">(U590-V590)/(C590)</f>
        <v>8.4754194411382124E-3</v>
      </c>
      <c r="AA590" s="71">
        <f t="shared" ref="AA590" si="1278">LN(C590/N589)</f>
        <v>-1.0238959025276933E-3</v>
      </c>
      <c r="AB590" s="71">
        <f t="shared" ref="AB590" si="1279">LN(N590/U590)</f>
        <v>-4.8686694525881414E-3</v>
      </c>
      <c r="AC590" s="71">
        <f t="shared" ref="AC590" si="1280">LN(N590/V590)</f>
        <v>3.5785985211256089E-3</v>
      </c>
      <c r="AD590" s="71">
        <f t="shared" ref="AD590" si="1281">LN(U590/C590)</f>
        <v>7.5477320588120782E-3</v>
      </c>
      <c r="AE590" s="71">
        <f t="shared" ref="AE590" si="1282">LN(V590/C590)</f>
        <v>-8.9953591490176353E-4</v>
      </c>
      <c r="AF590" s="71">
        <f t="shared" ref="AF590" si="1283">LN(N590/C590)</f>
        <v>2.6790626062238461E-3</v>
      </c>
      <c r="AG590" s="71">
        <f t="shared" ref="AG590" si="1284">LN(N590/N589)</f>
        <v>1.6551667036962261E-3</v>
      </c>
      <c r="AH590" s="71">
        <f t="shared" ref="AH590" si="1285">LN(D590/C590)</f>
        <v>2.1497072677760503E-3</v>
      </c>
      <c r="AI590" s="71">
        <f t="shared" ref="AI590" si="1286">LN(E590/C590)</f>
        <v>1.6347874551579159E-3</v>
      </c>
      <c r="AJ590" s="71">
        <f t="shared" ref="AJ590" si="1287">LN(F590/C590)</f>
        <v>9.9812721332413149E-4</v>
      </c>
      <c r="AK590" s="71">
        <f t="shared" ref="AK590" si="1288">+LN(G590/C590)</f>
        <v>5.9042741323846884E-3</v>
      </c>
      <c r="AL590" s="71">
        <f t="shared" ref="AL590" si="1289">LN(H590/I590)</f>
        <v>8.4472679737139216E-3</v>
      </c>
      <c r="AM590" s="71">
        <f t="shared" ref="AM590" si="1290">LN(O590/P590)</f>
        <v>7.5553278580350342E-3</v>
      </c>
      <c r="AN590" s="71">
        <f t="shared" ref="AN590" si="1291">LN(L590/G590)</f>
        <v>2.0512219494057431E-4</v>
      </c>
      <c r="AO590" s="40">
        <f t="shared" ref="AO590" si="1292">(C590-I590)/(H590-I590)</f>
        <v>0.10608695652174151</v>
      </c>
      <c r="AP590" s="40">
        <f t="shared" ref="AP590" si="1293">(N589-I590)/(H590-I590)</f>
        <v>0.22695652173914152</v>
      </c>
      <c r="AQ590" s="71">
        <f t="shared" ref="AQ590" si="1294">LN(M590/L590)</f>
        <v>6.7733688382177483E-4</v>
      </c>
      <c r="AR590" s="71">
        <f t="shared" ref="AR590" si="1295">LN(N590/L590)</f>
        <v>-3.4303337211012554E-3</v>
      </c>
      <c r="AS590" s="71">
        <f t="shared" ref="AS590" si="1296">LN(N590/C590)</f>
        <v>2.6790626062238461E-3</v>
      </c>
      <c r="AT590" s="28">
        <f t="shared" ref="AT590" si="1297">+(G590-I590)/(H590-I590)</f>
        <v>0.80478260869566165</v>
      </c>
      <c r="AU590" s="28">
        <f t="shared" ref="AU590" si="1298">+(N590-P590)/(O590-P590)</f>
        <v>0.42294603791930985</v>
      </c>
      <c r="AV590" s="40">
        <f t="shared" ref="AV590" si="1299">+(N590-V590)/(U590-V590)</f>
        <v>0.42260869565218501</v>
      </c>
      <c r="AW590" s="71">
        <f t="shared" ref="AW590" si="1300">LN(N590/C590)</f>
        <v>2.6790626062238461E-3</v>
      </c>
      <c r="AX590" s="28">
        <f t="shared" ref="AX590" si="1301">(N590-L590)/(U590-V590)</f>
        <v>-0.40652173913043083</v>
      </c>
      <c r="AY590" s="71">
        <f t="shared" ref="AY590" si="1302">LN(G590/I590)</f>
        <v>6.8038100472862725E-3</v>
      </c>
      <c r="AZ590" s="71">
        <f t="shared" ref="AZ590" si="1303">LN(N590/P590)</f>
        <v>3.2024645835103884E-3</v>
      </c>
      <c r="BA590" s="71">
        <f t="shared" ref="BA590" si="1304">AV589</f>
        <v>0.10236859182349718</v>
      </c>
      <c r="BB590" s="71">
        <f t="shared" ref="BB590" si="1305">AR589</f>
        <v>-8.1463410892220686E-3</v>
      </c>
      <c r="BC590" s="71">
        <f t="shared" ref="BC590" si="1306">AS589</f>
        <v>-1.8852933719585827E-2</v>
      </c>
      <c r="BD590" s="39">
        <f t="shared" ref="BD590" si="1307">IF(AR589&lt;0,1,0)</f>
        <v>1</v>
      </c>
    </row>
    <row r="591" spans="1:56">
      <c r="A591" s="77">
        <v>43383</v>
      </c>
      <c r="B591" s="41">
        <f t="shared" si="826"/>
        <v>3</v>
      </c>
      <c r="C591" s="39">
        <v>2723.72</v>
      </c>
      <c r="D591" s="39">
        <v>2723.42</v>
      </c>
      <c r="E591" s="39">
        <v>2724.64</v>
      </c>
      <c r="F591" s="39">
        <v>2719.33</v>
      </c>
      <c r="G591" s="39">
        <v>2716.12</v>
      </c>
      <c r="H591" s="39">
        <v>2743.48</v>
      </c>
      <c r="I591" s="39">
        <v>2703.25</v>
      </c>
      <c r="J591" s="39">
        <v>1004</v>
      </c>
      <c r="K591" s="39">
        <v>1101</v>
      </c>
      <c r="L591" s="39">
        <v>2716.28</v>
      </c>
      <c r="M591" s="39">
        <v>2714.02</v>
      </c>
      <c r="N591" s="39">
        <v>2725.84</v>
      </c>
      <c r="O591" s="39">
        <v>2727.86</v>
      </c>
      <c r="P591" s="39">
        <v>2713.38</v>
      </c>
      <c r="Q591" s="39">
        <v>1408</v>
      </c>
      <c r="R591" s="39">
        <v>1311</v>
      </c>
      <c r="S591" s="70">
        <f t="shared" si="407"/>
        <v>2722.2444444444445</v>
      </c>
      <c r="T591" s="70" t="str">
        <f t="shared" ref="T591" si="1308">IF(AVERAGE(N590)&lt;S590,"熊",IF(AVERAGE(N590)&gt;S590,"牛",""))</f>
        <v>熊</v>
      </c>
      <c r="U591" s="70">
        <f t="shared" ref="U591" si="1309">MAX(H591,O591)</f>
        <v>2743.48</v>
      </c>
      <c r="V591" s="70">
        <f t="shared" ref="V591" si="1310">MIN(I591,P591)</f>
        <v>2703.25</v>
      </c>
      <c r="W591" s="40">
        <f t="shared" ref="W591" si="1311">LN(U591/V591)</f>
        <v>1.4772434688728974E-2</v>
      </c>
      <c r="X591" s="70">
        <f t="shared" ref="X591" si="1312">IF(U591=H591,J591,Q591)</f>
        <v>1004</v>
      </c>
      <c r="Y591" s="70">
        <f t="shared" ref="Y591" si="1313">IF(V591=I591,K591,R591)</f>
        <v>1101</v>
      </c>
      <c r="Z591" s="71">
        <f t="shared" ref="Z591" si="1314">(U591-V591)/(C591)</f>
        <v>1.4770240700218826E-2</v>
      </c>
      <c r="AA591" s="71">
        <f t="shared" ref="AA591" si="1315">LN(C591/N590)</f>
        <v>9.9545807552847742E-4</v>
      </c>
      <c r="AB591" s="71">
        <f t="shared" ref="AB591" si="1316">LN(N591/U591)</f>
        <v>-6.4505500376877472E-3</v>
      </c>
      <c r="AC591" s="71">
        <f t="shared" ref="AC591" si="1317">LN(N591/V591)</f>
        <v>8.3218846510412763E-3</v>
      </c>
      <c r="AD591" s="71">
        <f t="shared" ref="AD591" si="1318">LN(U591/C591)</f>
        <v>7.2285945429123718E-3</v>
      </c>
      <c r="AE591" s="71">
        <f t="shared" ref="AE591" si="1319">LN(V591/C591)</f>
        <v>-7.5438401458165017E-3</v>
      </c>
      <c r="AF591" s="71">
        <f t="shared" ref="AF591" si="1320">LN(N591/C591)</f>
        <v>7.7804450522467631E-4</v>
      </c>
      <c r="AG591" s="71">
        <f t="shared" ref="AG591" si="1321">LN(N591/N590)</f>
        <v>1.7735025807531612E-3</v>
      </c>
      <c r="AH591" s="71">
        <f t="shared" ref="AH591" si="1322">LN(D591/C591)</f>
        <v>-1.1014954647874949E-4</v>
      </c>
      <c r="AI591" s="71">
        <f t="shared" ref="AI591" si="1323">LN(E591/C591)</f>
        <v>3.3771630683138967E-4</v>
      </c>
      <c r="AJ591" s="71">
        <f t="shared" ref="AJ591" si="1324">LN(F591/C591)</f>
        <v>-1.6130665534552634E-3</v>
      </c>
      <c r="AK591" s="71">
        <f t="shared" ref="AK591" si="1325">+LN(G591/C591)</f>
        <v>-2.7942016473973311E-3</v>
      </c>
      <c r="AL591" s="71">
        <f t="shared" ref="AL591" si="1326">LN(H591/I591)</f>
        <v>1.4772434688728974E-2</v>
      </c>
      <c r="AM591" s="71">
        <f t="shared" ref="AM591" si="1327">LN(O591/P591)</f>
        <v>5.3223288005867118E-3</v>
      </c>
      <c r="AN591" s="71">
        <f t="shared" ref="AN591" si="1328">LN(L591/G591)</f>
        <v>5.8905824330567476E-5</v>
      </c>
      <c r="AO591" s="40">
        <f t="shared" ref="AO591" si="1329">(C591-I591)/(H591-I591)</f>
        <v>0.50882426050210761</v>
      </c>
      <c r="AP591" s="40">
        <f t="shared" ref="AP591" si="1330">(N590-I591)/(H591-I591)</f>
        <v>0.44146159582401717</v>
      </c>
      <c r="AQ591" s="71">
        <f t="shared" ref="AQ591" si="1331">LN(M591/L591)</f>
        <v>-8.3236658397661117E-4</v>
      </c>
      <c r="AR591" s="71">
        <f t="shared" ref="AR591" si="1332">LN(N591/L591)</f>
        <v>3.513340328291465E-3</v>
      </c>
      <c r="AS591" s="71">
        <f t="shared" ref="AS591" si="1333">LN(N591/C591)</f>
        <v>7.7804450522467631E-4</v>
      </c>
      <c r="AT591" s="28">
        <f t="shared" ref="AT591" si="1334">+(G591-I591)/(H591-I591)</f>
        <v>0.31991051454138419</v>
      </c>
      <c r="AU591" s="28">
        <f t="shared" ref="AU591" si="1335">+(N591-P591)/(O591-P591)</f>
        <v>0.86049723756906216</v>
      </c>
      <c r="AV591" s="40">
        <f t="shared" ref="AV591" si="1336">+(N591-V591)/(U591-V591)</f>
        <v>0.56152125279642395</v>
      </c>
      <c r="AW591" s="71">
        <f t="shared" ref="AW591" si="1337">LN(N591/C591)</f>
        <v>7.7804450522467631E-4</v>
      </c>
      <c r="AX591" s="28">
        <f t="shared" ref="AX591" si="1338">(N591-L591)/(U591-V591)</f>
        <v>0.23763360676112208</v>
      </c>
      <c r="AY591" s="71">
        <f t="shared" ref="AY591" si="1339">LN(G591/I591)</f>
        <v>4.7496384984191805E-3</v>
      </c>
      <c r="AZ591" s="71">
        <f t="shared" ref="AZ591" si="1340">LN(N591/P591)</f>
        <v>4.5815472789138391E-3</v>
      </c>
      <c r="BA591" s="71">
        <f t="shared" ref="BA591" si="1341">AV590</f>
        <v>0.42260869565218501</v>
      </c>
      <c r="BB591" s="71">
        <f t="shared" ref="BB591" si="1342">AR590</f>
        <v>-3.4303337211012554E-3</v>
      </c>
      <c r="BC591" s="71">
        <f t="shared" ref="BC591" si="1343">AS590</f>
        <v>2.6790626062238461E-3</v>
      </c>
      <c r="BD591" s="39">
        <f t="shared" ref="BD591" si="1344">IF(AR590&lt;0,1,0)</f>
        <v>1</v>
      </c>
    </row>
    <row r="592" spans="1:56">
      <c r="A592" s="77">
        <v>43384</v>
      </c>
      <c r="B592" s="41">
        <f t="shared" si="826"/>
        <v>4</v>
      </c>
      <c r="C592" s="39">
        <v>2643.07</v>
      </c>
      <c r="D592" s="39">
        <v>2641.25</v>
      </c>
      <c r="E592" s="39">
        <v>2656.06</v>
      </c>
      <c r="F592" s="39">
        <v>2650.17</v>
      </c>
      <c r="G592" s="39">
        <v>2607.44</v>
      </c>
      <c r="H592" s="39">
        <v>2661.05</v>
      </c>
      <c r="I592" s="39">
        <v>2601.84</v>
      </c>
      <c r="J592" s="39">
        <v>953</v>
      </c>
      <c r="K592" s="39">
        <v>1121</v>
      </c>
      <c r="L592" s="39">
        <v>2606.59</v>
      </c>
      <c r="M592" s="39">
        <v>2601.38</v>
      </c>
      <c r="N592" s="39">
        <v>2583.46</v>
      </c>
      <c r="O592" s="39">
        <v>2608.89</v>
      </c>
      <c r="P592" s="39">
        <v>2560.38</v>
      </c>
      <c r="Q592" s="39">
        <v>1301</v>
      </c>
      <c r="R592" s="39">
        <v>1443</v>
      </c>
      <c r="S592" s="70">
        <f t="shared" si="407"/>
        <v>2724.1472222222219</v>
      </c>
      <c r="T592" s="70" t="str">
        <f t="shared" ref="T592" si="1345">IF(AVERAGE(N591)&lt;S591,"熊",IF(AVERAGE(N591)&gt;S591,"牛",""))</f>
        <v>牛</v>
      </c>
      <c r="U592" s="70">
        <f t="shared" ref="U592" si="1346">MAX(H592,O592)</f>
        <v>2661.05</v>
      </c>
      <c r="V592" s="70">
        <f t="shared" ref="V592" si="1347">MIN(I592,P592)</f>
        <v>2560.38</v>
      </c>
      <c r="W592" s="40">
        <f t="shared" ref="W592" si="1348">LN(U592/V592)</f>
        <v>3.8565096771906442E-2</v>
      </c>
      <c r="X592" s="70">
        <f t="shared" ref="X592" si="1349">IF(U592=H592,J592,Q592)</f>
        <v>953</v>
      </c>
      <c r="Y592" s="70">
        <f t="shared" ref="Y592" si="1350">IF(V592=I592,K592,R592)</f>
        <v>1443</v>
      </c>
      <c r="Z592" s="71">
        <f t="shared" ref="Z592" si="1351">(U592-V592)/(C592)</f>
        <v>3.8088283700393882E-2</v>
      </c>
      <c r="AA592" s="71">
        <f t="shared" ref="AA592" si="1352">LN(C592/N591)</f>
        <v>-3.083551716825942E-2</v>
      </c>
      <c r="AB592" s="71">
        <f t="shared" ref="AB592" si="1353">LN(N592/U592)</f>
        <v>-2.9591195994453343E-2</v>
      </c>
      <c r="AC592" s="71">
        <f t="shared" ref="AC592" si="1354">LN(N592/V592)</f>
        <v>8.9739007774529769E-3</v>
      </c>
      <c r="AD592" s="71">
        <f t="shared" ref="AD592" si="1355">LN(U592/C592)</f>
        <v>6.7796614213306494E-3</v>
      </c>
      <c r="AE592" s="71">
        <f t="shared" ref="AE592" si="1356">LN(V592/C592)</f>
        <v>-3.1785435350575646E-2</v>
      </c>
      <c r="AF592" s="71">
        <f t="shared" ref="AF592" si="1357">LN(N592/C592)</f>
        <v>-2.2811534573122665E-2</v>
      </c>
      <c r="AG592" s="71">
        <f t="shared" ref="AG592" si="1358">LN(N592/N591)</f>
        <v>-5.3647051741382096E-2</v>
      </c>
      <c r="AH592" s="71">
        <f t="shared" ref="AH592" si="1359">LN(D592/C592)</f>
        <v>-6.8883037816184372E-4</v>
      </c>
      <c r="AI592" s="71">
        <f t="shared" ref="AI592" si="1360">LN(E592/C592)</f>
        <v>4.9027013941836664E-3</v>
      </c>
      <c r="AJ592" s="71">
        <f t="shared" ref="AJ592" si="1361">LN(F592/C592)</f>
        <v>2.6826685576520136E-3</v>
      </c>
      <c r="AK592" s="71">
        <f t="shared" ref="AK592" si="1362">+LN(G592/C592)</f>
        <v>-1.3572223244747952E-2</v>
      </c>
      <c r="AL592" s="71">
        <f t="shared" ref="AL592" si="1363">LN(H592/I592)</f>
        <v>2.2501894708612961E-2</v>
      </c>
      <c r="AM592" s="71">
        <f t="shared" ref="AM592" si="1364">LN(O592/P592)</f>
        <v>1.8769158542248136E-2</v>
      </c>
      <c r="AN592" s="71">
        <f t="shared" ref="AN592" si="1365">LN(L592/G592)</f>
        <v>-3.2604338967351918E-4</v>
      </c>
      <c r="AO592" s="40">
        <f t="shared" ref="AO592" si="1366">(C592-I592)/(H592-I592)</f>
        <v>0.69633507853403132</v>
      </c>
      <c r="AP592" s="40">
        <f t="shared" ref="AP592" si="1367">(N591-I592)/(H592-I592)</f>
        <v>2.0942408376963337</v>
      </c>
      <c r="AQ592" s="71">
        <f t="shared" ref="AQ592" si="1368">LN(M592/L592)</f>
        <v>-2.0007802418300497E-3</v>
      </c>
      <c r="AR592" s="71">
        <f t="shared" ref="AR592" si="1369">LN(N592/L592)</f>
        <v>-8.9132679387012217E-3</v>
      </c>
      <c r="AS592" s="71">
        <f t="shared" ref="AS592" si="1370">LN(N592/C592)</f>
        <v>-2.2811534573122665E-2</v>
      </c>
      <c r="AT592" s="28">
        <f t="shared" ref="AT592" si="1371">+(G592-I592)/(H592-I592)</f>
        <v>9.457861847660709E-2</v>
      </c>
      <c r="AU592" s="28">
        <f t="shared" ref="AU592" si="1372">+(N592-P592)/(O592-P592)</f>
        <v>0.47577819006390515</v>
      </c>
      <c r="AV592" s="40">
        <f t="shared" ref="AV592" si="1373">+(N592-V592)/(U592-V592)</f>
        <v>0.22926393165789125</v>
      </c>
      <c r="AW592" s="71">
        <f t="shared" ref="AW592" si="1374">LN(N592/C592)</f>
        <v>-2.2811534573122665E-2</v>
      </c>
      <c r="AX592" s="28">
        <f t="shared" ref="AX592" si="1375">(N592-L592)/(U592-V592)</f>
        <v>-0.22976060395351239</v>
      </c>
      <c r="AY592" s="71">
        <f t="shared" ref="AY592" si="1376">LN(G592/I592)</f>
        <v>2.1500100425342716E-3</v>
      </c>
      <c r="AZ592" s="71">
        <f t="shared" ref="AZ592" si="1377">LN(N592/P592)</f>
        <v>8.9739007774529769E-3</v>
      </c>
      <c r="BA592" s="71">
        <f t="shared" ref="BA592" si="1378">AV591</f>
        <v>0.56152125279642395</v>
      </c>
      <c r="BB592" s="71">
        <f t="shared" ref="BB592" si="1379">AR591</f>
        <v>3.513340328291465E-3</v>
      </c>
      <c r="BC592" s="71">
        <f t="shared" ref="BC592" si="1380">AS591</f>
        <v>7.7804450522467631E-4</v>
      </c>
      <c r="BD592" s="39">
        <f t="shared" ref="BD592" si="1381">IF(AR591&lt;0,1,0)</f>
        <v>0</v>
      </c>
    </row>
    <row r="593" spans="1:56">
      <c r="A593" s="77">
        <v>43385</v>
      </c>
      <c r="B593" s="41">
        <f t="shared" si="826"/>
        <v>5</v>
      </c>
      <c r="C593" s="39">
        <v>2574.04</v>
      </c>
      <c r="D593" s="39">
        <v>2579.3000000000002</v>
      </c>
      <c r="E593" s="39">
        <v>2572.34</v>
      </c>
      <c r="F593" s="39">
        <v>2587.77</v>
      </c>
      <c r="G593" s="39">
        <v>2580.2399999999998</v>
      </c>
      <c r="H593" s="39">
        <v>2589.31</v>
      </c>
      <c r="I593" s="39">
        <v>2536.7199999999998</v>
      </c>
      <c r="J593" s="39">
        <v>941</v>
      </c>
      <c r="K593" s="39">
        <v>1058</v>
      </c>
      <c r="L593" s="39">
        <v>2583.5700000000002</v>
      </c>
      <c r="M593" s="39">
        <v>2596.04</v>
      </c>
      <c r="N593" s="39">
        <v>2606.91</v>
      </c>
      <c r="O593" s="39">
        <v>2615.71</v>
      </c>
      <c r="P593" s="39">
        <v>2583.5700000000002</v>
      </c>
      <c r="Q593" s="39">
        <v>1430</v>
      </c>
      <c r="R593" s="39">
        <v>1300</v>
      </c>
      <c r="S593" s="70">
        <f t="shared" si="407"/>
        <v>2717.5450000000001</v>
      </c>
      <c r="T593" s="70" t="str">
        <f t="shared" ref="T593" si="1382">IF(AVERAGE(N592)&lt;S592,"熊",IF(AVERAGE(N592)&gt;S592,"牛",""))</f>
        <v>熊</v>
      </c>
      <c r="U593" s="70">
        <f t="shared" ref="U593" si="1383">MAX(H593,O593)</f>
        <v>2615.71</v>
      </c>
      <c r="V593" s="70">
        <f t="shared" ref="V593" si="1384">MIN(I593,P593)</f>
        <v>2536.7199999999998</v>
      </c>
      <c r="W593" s="40">
        <f t="shared" ref="W593" si="1385">LN(U593/V593)</f>
        <v>3.0663663229217215E-2</v>
      </c>
      <c r="X593" s="70">
        <f t="shared" ref="X593" si="1386">IF(U593=H593,J593,Q593)</f>
        <v>1430</v>
      </c>
      <c r="Y593" s="70">
        <f t="shared" ref="Y593" si="1387">IF(V593=I593,K593,R593)</f>
        <v>1058</v>
      </c>
      <c r="Z593" s="71">
        <f t="shared" ref="Z593" si="1388">(U593-V593)/(C593)</f>
        <v>3.0687168808565615E-2</v>
      </c>
      <c r="AA593" s="71">
        <f t="shared" ref="AA593" si="1389">LN(C593/N592)</f>
        <v>-3.6529366844384459E-3</v>
      </c>
      <c r="AB593" s="71">
        <f t="shared" ref="AB593" si="1390">LN(N593/U593)</f>
        <v>-3.3699592649630767E-3</v>
      </c>
      <c r="AC593" s="71">
        <f t="shared" ref="AC593" si="1391">LN(N593/V593)</f>
        <v>2.7293703964254179E-2</v>
      </c>
      <c r="AD593" s="71">
        <f t="shared" ref="AD593" si="1392">LN(U593/C593)</f>
        <v>1.6058922112098566E-2</v>
      </c>
      <c r="AE593" s="71">
        <f t="shared" ref="AE593" si="1393">LN(V593/C593)</f>
        <v>-1.4604741117118418E-2</v>
      </c>
      <c r="AF593" s="71">
        <f t="shared" ref="AF593" si="1394">LN(N593/C593)</f>
        <v>1.2688962847135643E-2</v>
      </c>
      <c r="AG593" s="71">
        <f t="shared" ref="AG593" si="1395">LN(N593/N592)</f>
        <v>9.036026162697124E-3</v>
      </c>
      <c r="AH593" s="71">
        <f t="shared" ref="AH593" si="1396">LN(D593/C593)</f>
        <v>2.041395221997408E-3</v>
      </c>
      <c r="AI593" s="71">
        <f t="shared" ref="AI593" si="1397">LN(E593/C593)</f>
        <v>-6.606585840272717E-4</v>
      </c>
      <c r="AJ593" s="71">
        <f t="shared" ref="AJ593" si="1398">LN(F593/C593)</f>
        <v>5.3198519049885559E-3</v>
      </c>
      <c r="AK593" s="71">
        <f t="shared" ref="AK593" si="1399">+LN(G593/C593)</f>
        <v>2.4057687942149512E-3</v>
      </c>
      <c r="AL593" s="71">
        <f t="shared" ref="AL593" si="1400">LN(H593/I593)</f>
        <v>2.0519523000172964E-2</v>
      </c>
      <c r="AM593" s="71">
        <f t="shared" ref="AM593" si="1401">LN(O593/P593)</f>
        <v>1.2363407776662722E-2</v>
      </c>
      <c r="AN593" s="71">
        <f t="shared" ref="AN593" si="1402">LN(L593/G593)</f>
        <v>1.289745541220936E-3</v>
      </c>
      <c r="AO593" s="40">
        <f t="shared" ref="AO593" si="1403">(C593-I593)/(H593-I593)</f>
        <v>0.7096406160867097</v>
      </c>
      <c r="AP593" s="40">
        <f t="shared" ref="AP593" si="1404">(N592-I593)/(H593-I593)</f>
        <v>0.88876212207644245</v>
      </c>
      <c r="AQ593" s="71">
        <f t="shared" ref="AQ593" si="1405">LN(M593/L593)</f>
        <v>4.815043639463488E-3</v>
      </c>
      <c r="AR593" s="71">
        <f t="shared" ref="AR593" si="1406">LN(N593/L593)</f>
        <v>8.9934485116997392E-3</v>
      </c>
      <c r="AS593" s="71">
        <f t="shared" ref="AS593" si="1407">LN(N593/C593)</f>
        <v>1.2688962847135643E-2</v>
      </c>
      <c r="AT593" s="28">
        <f t="shared" ref="AT593" si="1408">+(G593-I593)/(H593-I593)</f>
        <v>0.82753375166381182</v>
      </c>
      <c r="AU593" s="28">
        <f t="shared" ref="AU593" si="1409">+(N593-P593)/(O593-P593)</f>
        <v>0.72619788425637155</v>
      </c>
      <c r="AV593" s="40">
        <f t="shared" ref="AV593" si="1410">+(N593-V593)/(U593-V593)</f>
        <v>0.88859349284719391</v>
      </c>
      <c r="AW593" s="71">
        <f t="shared" ref="AW593" si="1411">LN(N593/C593)</f>
        <v>1.2688962847135643E-2</v>
      </c>
      <c r="AX593" s="28">
        <f t="shared" ref="AX593" si="1412">(N593-L593)/(U593-V593)</f>
        <v>0.29548044056209166</v>
      </c>
      <c r="AY593" s="71">
        <f t="shared" ref="AY593" si="1413">LN(G593/I593)</f>
        <v>1.7010509911333502E-2</v>
      </c>
      <c r="AZ593" s="71">
        <f t="shared" ref="AZ593" si="1414">LN(N593/P593)</f>
        <v>8.9934485116997392E-3</v>
      </c>
      <c r="BA593" s="71">
        <f t="shared" ref="BA593" si="1415">AV592</f>
        <v>0.22926393165789125</v>
      </c>
      <c r="BB593" s="71">
        <f t="shared" ref="BB593" si="1416">AR592</f>
        <v>-8.9132679387012217E-3</v>
      </c>
      <c r="BC593" s="71">
        <f t="shared" ref="BC593" si="1417">AS592</f>
        <v>-2.2811534573122665E-2</v>
      </c>
      <c r="BD593" s="39">
        <f t="shared" ref="BD593" si="1418">IF(AR592&lt;0,1,0)</f>
        <v>1</v>
      </c>
    </row>
    <row r="594" spans="1:56">
      <c r="A594" s="77">
        <v>43388</v>
      </c>
      <c r="B594" s="41">
        <f t="shared" si="826"/>
        <v>1</v>
      </c>
      <c r="C594" s="39">
        <v>2605.91</v>
      </c>
      <c r="D594" s="39">
        <v>2606.19</v>
      </c>
      <c r="E594" s="39">
        <v>2596.5700000000002</v>
      </c>
      <c r="F594" s="39">
        <v>2604.0500000000002</v>
      </c>
      <c r="G594" s="39">
        <v>2586.2600000000002</v>
      </c>
      <c r="H594" s="39">
        <v>2611.8200000000002</v>
      </c>
      <c r="I594" s="39">
        <v>2582.7800000000002</v>
      </c>
      <c r="J594" s="39">
        <v>1008</v>
      </c>
      <c r="K594" s="39">
        <v>1122</v>
      </c>
      <c r="L594" s="39">
        <v>2585.9699999999998</v>
      </c>
      <c r="M594" s="39">
        <v>2586.06</v>
      </c>
      <c r="N594" s="39">
        <v>2568.1</v>
      </c>
      <c r="O594" s="39">
        <v>2595.5700000000002</v>
      </c>
      <c r="P594" s="39">
        <v>2565.06</v>
      </c>
      <c r="Q594" s="39">
        <v>1333</v>
      </c>
      <c r="R594" s="39">
        <v>1446</v>
      </c>
      <c r="S594" s="70">
        <f t="shared" si="407"/>
        <v>2714.068888888889</v>
      </c>
      <c r="T594" s="70" t="str">
        <f t="shared" ref="T594" si="1419">IF(AVERAGE(N593)&lt;S593,"熊",IF(AVERAGE(N593)&gt;S593,"牛",""))</f>
        <v>熊</v>
      </c>
      <c r="U594" s="70">
        <f t="shared" ref="U594" si="1420">MAX(H594,O594)</f>
        <v>2611.8200000000002</v>
      </c>
      <c r="V594" s="70">
        <f t="shared" ref="V594" si="1421">MIN(I594,P594)</f>
        <v>2565.06</v>
      </c>
      <c r="W594" s="40">
        <f t="shared" ref="W594" si="1422">LN(U594/V594)</f>
        <v>1.8065426167014099E-2</v>
      </c>
      <c r="X594" s="70">
        <f t="shared" ref="X594" si="1423">IF(U594=H594,J594,Q594)</f>
        <v>1008</v>
      </c>
      <c r="Y594" s="70">
        <f t="shared" ref="Y594" si="1424">IF(V594=I594,K594,R594)</f>
        <v>1446</v>
      </c>
      <c r="Z594" s="71">
        <f t="shared" ref="Z594" si="1425">(U594-V594)/(C594)</f>
        <v>1.7943827683995311E-2</v>
      </c>
      <c r="AA594" s="71">
        <f t="shared" ref="AA594" si="1426">LN(C594/N593)</f>
        <v>-3.836694964594604E-4</v>
      </c>
      <c r="AB594" s="71">
        <f t="shared" ref="AB594" si="1427">LN(N594/U594)</f>
        <v>-1.6880970449518216E-2</v>
      </c>
      <c r="AC594" s="71">
        <f t="shared" ref="AC594" si="1428">LN(N594/V594)</f>
        <v>1.1844557174956415E-3</v>
      </c>
      <c r="AD594" s="71">
        <f t="shared" ref="AD594" si="1429">LN(U594/C594)</f>
        <v>2.2653539096218604E-3</v>
      </c>
      <c r="AE594" s="71">
        <f t="shared" ref="AE594" si="1430">LN(V594/C594)</f>
        <v>-1.580007225739221E-2</v>
      </c>
      <c r="AF594" s="71">
        <f t="shared" ref="AF594" si="1431">LN(N594/C594)</f>
        <v>-1.4615616539896433E-2</v>
      </c>
      <c r="AG594" s="71">
        <f t="shared" ref="AG594" si="1432">LN(N594/N593)</f>
        <v>-1.4999286036355818E-2</v>
      </c>
      <c r="AH594" s="71">
        <f t="shared" ref="AH594" si="1433">LN(D594/C594)</f>
        <v>1.0744229783369636E-4</v>
      </c>
      <c r="AI594" s="71">
        <f t="shared" ref="AI594" si="1434">LN(E594/C594)</f>
        <v>-3.5905991121863647E-3</v>
      </c>
      <c r="AJ594" s="71">
        <f t="shared" ref="AJ594" si="1435">LN(F594/C594)</f>
        <v>-7.1401702854601912E-4</v>
      </c>
      <c r="AK594" s="71">
        <f t="shared" ref="AK594" si="1436">+LN(G594/C594)</f>
        <v>-7.5691257470425358E-3</v>
      </c>
      <c r="AL594" s="71">
        <f t="shared" ref="AL594" si="1437">LN(H594/I594)</f>
        <v>1.1180958122983472E-2</v>
      </c>
      <c r="AM594" s="71">
        <f t="shared" ref="AM594" si="1438">LN(O594/P594)</f>
        <v>1.1824275514801022E-2</v>
      </c>
      <c r="AN594" s="71">
        <f t="shared" ref="AN594" si="1439">LN(L594/G594)</f>
        <v>-1.1213731806371989E-4</v>
      </c>
      <c r="AO594" s="40">
        <f t="shared" ref="AO594" si="1440">(C594-I594)/(H594-I594)</f>
        <v>0.79648760330577417</v>
      </c>
      <c r="AP594" s="40">
        <f t="shared" ref="AP594" si="1441">(N593-I594)/(H594-I594)</f>
        <v>0.83092286501376322</v>
      </c>
      <c r="AQ594" s="71">
        <f t="shared" ref="AQ594" si="1442">LN(M594/L594)</f>
        <v>3.4802582355104044E-5</v>
      </c>
      <c r="AR594" s="71">
        <f t="shared" ref="AR594" si="1443">LN(N594/L594)</f>
        <v>-6.9343534747902027E-3</v>
      </c>
      <c r="AS594" s="71">
        <f t="shared" ref="AS594" si="1444">LN(N594/C594)</f>
        <v>-1.4615616539896433E-2</v>
      </c>
      <c r="AT594" s="28">
        <f t="shared" ref="AT594" si="1445">+(G594-I594)/(H594-I594)</f>
        <v>0.11983471074380243</v>
      </c>
      <c r="AU594" s="28">
        <f t="shared" ref="AU594" si="1446">+(N594-P594)/(O594-P594)</f>
        <v>9.9639462471318968E-2</v>
      </c>
      <c r="AV594" s="40">
        <f t="shared" ref="AV594" si="1447">+(N594-V594)/(U594-V594)</f>
        <v>6.5012831479896269E-2</v>
      </c>
      <c r="AW594" s="71">
        <f t="shared" ref="AW594" si="1448">LN(N594/C594)</f>
        <v>-1.4615616539896433E-2</v>
      </c>
      <c r="AX594" s="28">
        <f t="shared" ref="AX594" si="1449">(N594-L594)/(U594-V594)</f>
        <v>-0.38216424294268192</v>
      </c>
      <c r="AY594" s="71">
        <f t="shared" ref="AY594" si="1450">LN(G594/I594)</f>
        <v>1.3464784663192156E-3</v>
      </c>
      <c r="AZ594" s="71">
        <f t="shared" ref="AZ594" si="1451">LN(N594/P594)</f>
        <v>1.1844557174956415E-3</v>
      </c>
      <c r="BA594" s="71">
        <f t="shared" ref="BA594" si="1452">AV593</f>
        <v>0.88859349284719391</v>
      </c>
      <c r="BB594" s="71">
        <f t="shared" ref="BB594" si="1453">AR593</f>
        <v>8.9934485116997392E-3</v>
      </c>
      <c r="BC594" s="71">
        <f t="shared" ref="BC594" si="1454">AS593</f>
        <v>1.2688962847135643E-2</v>
      </c>
      <c r="BD594" s="39">
        <f t="shared" ref="BD594" si="1455">IF(AR593&lt;0,1,0)</f>
        <v>0</v>
      </c>
    </row>
    <row r="595" spans="1:56">
      <c r="A595" s="77">
        <v>43389</v>
      </c>
      <c r="B595" s="41">
        <f t="shared" si="826"/>
        <v>2</v>
      </c>
      <c r="C595" s="39">
        <v>2567.7600000000002</v>
      </c>
      <c r="D595" s="39">
        <v>2571.89</v>
      </c>
      <c r="E595" s="39">
        <v>2581.86</v>
      </c>
      <c r="F595" s="39">
        <v>2571.7199999999998</v>
      </c>
      <c r="G595" s="39">
        <v>2564.2399999999998</v>
      </c>
      <c r="H595" s="39">
        <v>2597.71</v>
      </c>
      <c r="I595" s="39">
        <v>2561.0500000000002</v>
      </c>
      <c r="J595" s="39">
        <v>1007</v>
      </c>
      <c r="K595" s="39">
        <v>1109</v>
      </c>
      <c r="L595" s="39">
        <v>2563.9499999999998</v>
      </c>
      <c r="M595" s="39">
        <v>2563.39</v>
      </c>
      <c r="N595" s="39">
        <v>2546.33</v>
      </c>
      <c r="O595" s="39">
        <v>2573.66</v>
      </c>
      <c r="P595" s="39">
        <v>2536.4699999999998</v>
      </c>
      <c r="Q595" s="39">
        <v>1328</v>
      </c>
      <c r="R595" s="39">
        <v>1448</v>
      </c>
      <c r="S595" s="70">
        <f t="shared" si="407"/>
        <v>2708.6966666666667</v>
      </c>
      <c r="T595" s="70" t="str">
        <f t="shared" ref="T595" si="1456">IF(AVERAGE(N594)&lt;S594,"熊",IF(AVERAGE(N594)&gt;S594,"牛",""))</f>
        <v>熊</v>
      </c>
      <c r="U595" s="70">
        <f t="shared" ref="U595" si="1457">MAX(H595,O595)</f>
        <v>2597.71</v>
      </c>
      <c r="V595" s="70">
        <f t="shared" ref="V595" si="1458">MIN(I595,P595)</f>
        <v>2536.4699999999998</v>
      </c>
      <c r="W595" s="40">
        <f t="shared" ref="W595" si="1459">LN(U595/V595)</f>
        <v>2.3856937057991582E-2</v>
      </c>
      <c r="X595" s="70">
        <f t="shared" ref="X595" si="1460">IF(U595=H595,J595,Q595)</f>
        <v>1007</v>
      </c>
      <c r="Y595" s="70">
        <f t="shared" ref="Y595" si="1461">IF(V595=I595,K595,R595)</f>
        <v>1448</v>
      </c>
      <c r="Z595" s="71">
        <f t="shared" ref="Z595" si="1462">(U595-V595)/(C595)</f>
        <v>2.3849580957721994E-2</v>
      </c>
      <c r="AA595" s="71">
        <f t="shared" ref="AA595" si="1463">LN(C595/N594)</f>
        <v>-1.3240236318607797E-4</v>
      </c>
      <c r="AB595" s="71">
        <f t="shared" ref="AB595" si="1464">LN(N595/U595)</f>
        <v>-1.997718087315609E-2</v>
      </c>
      <c r="AC595" s="71">
        <f t="shared" ref="AC595" si="1465">LN(N595/V595)</f>
        <v>3.8797561848356761E-3</v>
      </c>
      <c r="AD595" s="71">
        <f t="shared" ref="AD595" si="1466">LN(U595/C595)</f>
        <v>1.1596364175220371E-2</v>
      </c>
      <c r="AE595" s="71">
        <f t="shared" ref="AE595" si="1467">LN(V595/C595)</f>
        <v>-1.2260572882771324E-2</v>
      </c>
      <c r="AF595" s="71">
        <f t="shared" ref="AF595" si="1468">LN(N595/C595)</f>
        <v>-8.3808166979357484E-3</v>
      </c>
      <c r="AG595" s="71">
        <f t="shared" ref="AG595" si="1469">LN(N595/N594)</f>
        <v>-8.5132190611218635E-3</v>
      </c>
      <c r="AH595" s="71">
        <f t="shared" ref="AH595" si="1470">LN(D595/C595)</f>
        <v>1.607113670743326E-3</v>
      </c>
      <c r="AI595" s="71">
        <f t="shared" ref="AI595" si="1471">LN(E595/C595)</f>
        <v>5.4761459043916544E-3</v>
      </c>
      <c r="AJ595" s="71">
        <f t="shared" ref="AJ595" si="1472">LN(F595/C595)</f>
        <v>1.5410122361237042E-3</v>
      </c>
      <c r="AK595" s="71">
        <f t="shared" ref="AK595" si="1473">+LN(G595/C595)</f>
        <v>-1.3717850943076727E-3</v>
      </c>
      <c r="AL595" s="71">
        <f t="shared" ref="AL595" si="1474">LN(H595/I595)</f>
        <v>1.4212957041154781E-2</v>
      </c>
      <c r="AM595" s="71">
        <f t="shared" ref="AM595" si="1475">LN(O595/P595)</f>
        <v>1.4555659683622556E-2</v>
      </c>
      <c r="AN595" s="71">
        <f t="shared" ref="AN595" si="1476">LN(L595/G595)</f>
        <v>-1.1310033376657506E-4</v>
      </c>
      <c r="AO595" s="40">
        <f t="shared" ref="AO595" si="1477">(C595-I595)/(H595-I595)</f>
        <v>0.18303327877796136</v>
      </c>
      <c r="AP595" s="40">
        <f t="shared" ref="AP595" si="1478">(N594-I595)/(H595-I595)</f>
        <v>0.19230769230768563</v>
      </c>
      <c r="AQ595" s="71">
        <f t="shared" ref="AQ595" si="1479">LN(M595/L595)</f>
        <v>-2.1843685116519786E-4</v>
      </c>
      <c r="AR595" s="71">
        <f t="shared" ref="AR595" si="1480">LN(N595/L595)</f>
        <v>-6.8959312698615638E-3</v>
      </c>
      <c r="AS595" s="71">
        <f t="shared" ref="AS595" si="1481">LN(N595/C595)</f>
        <v>-8.3808166979357484E-3</v>
      </c>
      <c r="AT595" s="28">
        <f t="shared" ref="AT595" si="1482">+(G595-I595)/(H595-I595)</f>
        <v>8.7015821058363682E-2</v>
      </c>
      <c r="AU595" s="28">
        <f t="shared" ref="AU595" si="1483">+(N595-P595)/(O595-P595)</f>
        <v>0.26512503361118883</v>
      </c>
      <c r="AV595" s="40">
        <f t="shared" ref="AV595" si="1484">+(N595-V595)/(U595-V595)</f>
        <v>0.16100587851077872</v>
      </c>
      <c r="AW595" s="71">
        <f t="shared" ref="AW595" si="1485">LN(N595/C595)</f>
        <v>-8.3808166979357484E-3</v>
      </c>
      <c r="AX595" s="28">
        <f t="shared" ref="AX595" si="1486">(N595-L595)/(U595-V595)</f>
        <v>-0.28772044415414472</v>
      </c>
      <c r="AY595" s="71">
        <f t="shared" ref="AY595" si="1487">LN(G595/I595)</f>
        <v>1.2448077716267422E-3</v>
      </c>
      <c r="AZ595" s="71">
        <f t="shared" ref="AZ595" si="1488">LN(N595/P595)</f>
        <v>3.8797561848356761E-3</v>
      </c>
      <c r="BA595" s="71">
        <f t="shared" ref="BA595" si="1489">AV594</f>
        <v>6.5012831479896269E-2</v>
      </c>
      <c r="BB595" s="71">
        <f t="shared" ref="BB595" si="1490">AR594</f>
        <v>-6.9343534747902027E-3</v>
      </c>
      <c r="BC595" s="71">
        <f t="shared" ref="BC595" si="1491">AS594</f>
        <v>-1.4615616539896433E-2</v>
      </c>
      <c r="BD595" s="39">
        <f t="shared" ref="BD595" si="1492">IF(AR594&lt;0,1,0)</f>
        <v>1</v>
      </c>
    </row>
    <row r="596" spans="1:56">
      <c r="A596" s="77">
        <v>43390</v>
      </c>
      <c r="B596" s="41">
        <f t="shared" si="826"/>
        <v>3</v>
      </c>
      <c r="C596" s="39">
        <v>2574.31</v>
      </c>
      <c r="D596" s="39">
        <v>2575.2800000000002</v>
      </c>
      <c r="E596" s="39">
        <v>2570.77</v>
      </c>
      <c r="F596" s="39">
        <v>2566.41</v>
      </c>
      <c r="G596" s="39">
        <v>2548.88</v>
      </c>
      <c r="H596" s="39">
        <v>2582.5</v>
      </c>
      <c r="I596" s="39">
        <v>2543.23</v>
      </c>
      <c r="J596" s="39">
        <v>930</v>
      </c>
      <c r="K596" s="39">
        <v>1124</v>
      </c>
      <c r="L596" s="39">
        <v>2549.11</v>
      </c>
      <c r="M596" s="39">
        <v>2540.5</v>
      </c>
      <c r="N596" s="39">
        <v>2561.61</v>
      </c>
      <c r="O596" s="39">
        <v>2566.11</v>
      </c>
      <c r="P596" s="39">
        <v>2517.75</v>
      </c>
      <c r="Q596" s="39">
        <v>1436</v>
      </c>
      <c r="R596" s="39">
        <v>1335</v>
      </c>
      <c r="S596" s="70">
        <f t="shared" si="407"/>
        <v>2702.597777777778</v>
      </c>
      <c r="T596" s="70" t="str">
        <f t="shared" ref="T596" si="1493">IF(AVERAGE(N595)&lt;S595,"熊",IF(AVERAGE(N595)&gt;S595,"牛",""))</f>
        <v>熊</v>
      </c>
      <c r="U596" s="70">
        <f t="shared" ref="U596" si="1494">MAX(H596,O596)</f>
        <v>2582.5</v>
      </c>
      <c r="V596" s="70">
        <f t="shared" ref="V596" si="1495">MIN(I596,P596)</f>
        <v>2517.75</v>
      </c>
      <c r="W596" s="40">
        <f t="shared" ref="W596" si="1496">LN(U596/V596)</f>
        <v>2.5392276465539671E-2</v>
      </c>
      <c r="X596" s="70">
        <f t="shared" ref="X596" si="1497">IF(U596=H596,J596,Q596)</f>
        <v>930</v>
      </c>
      <c r="Y596" s="70">
        <f t="shared" ref="Y596" si="1498">IF(V596=I596,K596,R596)</f>
        <v>1335</v>
      </c>
      <c r="Z596" s="71">
        <f t="shared" ref="Z596" si="1499">(U596-V596)/(C596)</f>
        <v>2.5152370926578384E-2</v>
      </c>
      <c r="AA596" s="71">
        <f t="shared" ref="AA596" si="1500">LN(C596/N595)</f>
        <v>1.0928430224255129E-2</v>
      </c>
      <c r="AB596" s="71">
        <f t="shared" ref="AB596" si="1501">LN(N596/U596)</f>
        <v>-8.1219549488444898E-3</v>
      </c>
      <c r="AC596" s="71">
        <f t="shared" ref="AC596" si="1502">LN(N596/V596)</f>
        <v>1.7270321516695126E-2</v>
      </c>
      <c r="AD596" s="71">
        <f t="shared" ref="AD596" si="1503">LN(U596/C596)</f>
        <v>3.1763849690135248E-3</v>
      </c>
      <c r="AE596" s="71">
        <f t="shared" ref="AE596" si="1504">LN(V596/C596)</f>
        <v>-2.2215891496526221E-2</v>
      </c>
      <c r="AF596" s="71">
        <f t="shared" ref="AF596" si="1505">LN(N596/C596)</f>
        <v>-4.9455699798310942E-3</v>
      </c>
      <c r="AG596" s="71">
        <f t="shared" ref="AG596" si="1506">LN(N596/N595)</f>
        <v>5.9828602444240205E-3</v>
      </c>
      <c r="AH596" s="71">
        <f t="shared" ref="AH596" si="1507">LN(D596/C596)</f>
        <v>3.7672902560104019E-4</v>
      </c>
      <c r="AI596" s="71">
        <f t="shared" ref="AI596" si="1508">LN(E596/C596)</f>
        <v>-1.3760721149542459E-3</v>
      </c>
      <c r="AJ596" s="71">
        <f t="shared" ref="AJ596" si="1509">LN(F596/C596)</f>
        <v>-3.0735018514480312E-3</v>
      </c>
      <c r="AK596" s="71">
        <f t="shared" ref="AK596" si="1510">+LN(G596/C596)</f>
        <v>-9.9274900420447815E-3</v>
      </c>
      <c r="AL596" s="71">
        <f t="shared" ref="AL596" si="1511">LN(H596/I596)</f>
        <v>1.5322995304459687E-2</v>
      </c>
      <c r="AM596" s="71">
        <f t="shared" ref="AM596" si="1512">LN(O596/P596)</f>
        <v>1.9025488005984189E-2</v>
      </c>
      <c r="AN596" s="71">
        <f t="shared" ref="AN596" si="1513">LN(L596/G596)</f>
        <v>9.023164037432812E-5</v>
      </c>
      <c r="AO596" s="40">
        <f t="shared" ref="AO596" si="1514">(C596-I596)/(H596-I596)</f>
        <v>0.79144385026737818</v>
      </c>
      <c r="AP596" s="40">
        <f t="shared" ref="AP596" si="1515">(N595-I596)/(H596-I596)</f>
        <v>7.8940667175959017E-2</v>
      </c>
      <c r="AQ596" s="71">
        <f t="shared" ref="AQ596" si="1516">LN(M596/L596)</f>
        <v>-3.3833665893231815E-3</v>
      </c>
      <c r="AR596" s="71">
        <f t="shared" ref="AR596" si="1517">LN(N596/L596)</f>
        <v>4.8916884218393498E-3</v>
      </c>
      <c r="AS596" s="71">
        <f t="shared" ref="AS596" si="1518">LN(N596/C596)</f>
        <v>-4.9455699798310942E-3</v>
      </c>
      <c r="AT596" s="28">
        <f t="shared" ref="AT596" si="1519">+(G596-I596)/(H596-I596)</f>
        <v>0.14387573211102861</v>
      </c>
      <c r="AU596" s="28">
        <f t="shared" ref="AU596" si="1520">+(N596-P596)/(O596-P596)</f>
        <v>0.90694789081885885</v>
      </c>
      <c r="AV596" s="40">
        <f t="shared" ref="AV596" si="1521">+(N596-V596)/(U596-V596)</f>
        <v>0.67737451737451937</v>
      </c>
      <c r="AW596" s="71">
        <f t="shared" ref="AW596" si="1522">LN(N596/C596)</f>
        <v>-4.9455699798310942E-3</v>
      </c>
      <c r="AX596" s="28">
        <f t="shared" ref="AX596" si="1523">(N596-L596)/(U596-V596)</f>
        <v>0.19305019305019305</v>
      </c>
      <c r="AY596" s="71">
        <f t="shared" ref="AY596" si="1524">LN(G596/I596)</f>
        <v>2.2191202934013711E-3</v>
      </c>
      <c r="AZ596" s="71">
        <f t="shared" ref="AZ596" si="1525">LN(N596/P596)</f>
        <v>1.7270321516695126E-2</v>
      </c>
      <c r="BA596" s="71">
        <f t="shared" ref="BA596" si="1526">AV595</f>
        <v>0.16100587851077872</v>
      </c>
      <c r="BB596" s="71">
        <f t="shared" ref="BB596" si="1527">AR595</f>
        <v>-6.8959312698615638E-3</v>
      </c>
      <c r="BC596" s="71">
        <f t="shared" ref="BC596" si="1528">AS595</f>
        <v>-8.3808166979357484E-3</v>
      </c>
      <c r="BD596" s="39">
        <f t="shared" ref="BD596" si="1529">IF(AR595&lt;0,1,0)</f>
        <v>1</v>
      </c>
    </row>
    <row r="597" spans="1:56">
      <c r="A597" s="77">
        <v>43391</v>
      </c>
      <c r="B597" s="41">
        <f t="shared" si="826"/>
        <v>4</v>
      </c>
      <c r="C597" s="39">
        <v>2544.91</v>
      </c>
      <c r="D597" s="39">
        <v>2538.4899999999998</v>
      </c>
      <c r="E597" s="39">
        <v>2522.4699999999998</v>
      </c>
      <c r="F597" s="39">
        <v>2524.7199999999998</v>
      </c>
      <c r="G597" s="39">
        <v>2510.62</v>
      </c>
      <c r="H597" s="39">
        <v>2544.91</v>
      </c>
      <c r="I597" s="39">
        <v>2504.63</v>
      </c>
      <c r="J597" s="39">
        <v>930</v>
      </c>
      <c r="K597" s="39">
        <v>1123</v>
      </c>
      <c r="L597" s="39">
        <v>2509.66</v>
      </c>
      <c r="M597" s="39">
        <v>2516.4699999999998</v>
      </c>
      <c r="N597" s="39">
        <v>2486.42</v>
      </c>
      <c r="O597" s="39">
        <v>2517.0100000000002</v>
      </c>
      <c r="P597" s="39">
        <v>2485.64</v>
      </c>
      <c r="Q597" s="39">
        <v>1310</v>
      </c>
      <c r="R597" s="39">
        <v>1451</v>
      </c>
      <c r="S597" s="70">
        <f t="shared" si="407"/>
        <v>2695.6550000000002</v>
      </c>
      <c r="T597" s="70" t="str">
        <f t="shared" ref="T597" si="1530">IF(AVERAGE(N596)&lt;S596,"熊",IF(AVERAGE(N596)&gt;S596,"牛",""))</f>
        <v>熊</v>
      </c>
      <c r="U597" s="70">
        <f t="shared" ref="U597" si="1531">MAX(H597,O597)</f>
        <v>2544.91</v>
      </c>
      <c r="V597" s="70">
        <f t="shared" ref="V597" si="1532">MIN(I597,P597)</f>
        <v>2485.64</v>
      </c>
      <c r="W597" s="40">
        <f t="shared" ref="W597" si="1533">LN(U597/V597)</f>
        <v>2.3565114258292337E-2</v>
      </c>
      <c r="X597" s="70">
        <f t="shared" ref="X597" si="1534">IF(U597=H597,J597,Q597)</f>
        <v>930</v>
      </c>
      <c r="Y597" s="70">
        <f t="shared" ref="Y597" si="1535">IF(V597=I597,K597,R597)</f>
        <v>1451</v>
      </c>
      <c r="Z597" s="71">
        <f t="shared" ref="Z597" si="1536">(U597-V597)/(C597)</f>
        <v>2.32896251733853E-2</v>
      </c>
      <c r="AA597" s="71">
        <f t="shared" ref="AA597" si="1537">LN(C597/N596)</f>
        <v>-6.540681143388149E-3</v>
      </c>
      <c r="AB597" s="71">
        <f t="shared" ref="AB597" si="1538">LN(N597/U597)</f>
        <v>-2.3251361002539727E-2</v>
      </c>
      <c r="AC597" s="71">
        <f t="shared" ref="AC597" si="1539">LN(N597/V597)</f>
        <v>3.1375325575266346E-4</v>
      </c>
      <c r="AD597" s="71">
        <f t="shared" ref="AD597" si="1540">LN(U597/C597)</f>
        <v>0</v>
      </c>
      <c r="AE597" s="71">
        <f t="shared" ref="AE597" si="1541">LN(V597/C597)</f>
        <v>-2.3565114258292368E-2</v>
      </c>
      <c r="AF597" s="71">
        <f t="shared" ref="AF597" si="1542">LN(N597/C597)</f>
        <v>-2.3251361002539727E-2</v>
      </c>
      <c r="AG597" s="71">
        <f t="shared" ref="AG597" si="1543">LN(N597/N596)</f>
        <v>-2.9792042145927861E-2</v>
      </c>
      <c r="AH597" s="71">
        <f t="shared" ref="AH597" si="1544">LN(D597/C597)</f>
        <v>-2.525869856123747E-3</v>
      </c>
      <c r="AI597" s="71">
        <f t="shared" ref="AI597" si="1545">LN(E597/C597)</f>
        <v>-8.8567057078488536E-3</v>
      </c>
      <c r="AJ597" s="71">
        <f t="shared" ref="AJ597" si="1546">LN(F597/C597)</f>
        <v>-7.9651204300810671E-3</v>
      </c>
      <c r="AK597" s="71">
        <f t="shared" ref="AK597" si="1547">+LN(G597/C597)</f>
        <v>-1.3565551325969597E-2</v>
      </c>
      <c r="AL597" s="71">
        <f t="shared" ref="AL597" si="1548">LN(H597/I597)</f>
        <v>1.5954266882811392E-2</v>
      </c>
      <c r="AM597" s="71">
        <f t="shared" ref="AM597" si="1549">LN(O597/P597)</f>
        <v>1.2541517467865927E-2</v>
      </c>
      <c r="AN597" s="71">
        <f t="shared" ref="AN597" si="1550">LN(L597/G597)</f>
        <v>-3.8244879237869236E-4</v>
      </c>
      <c r="AO597" s="40">
        <f t="shared" ref="AO597" si="1551">(C597-I597)/(H597-I597)</f>
        <v>1</v>
      </c>
      <c r="AP597" s="40">
        <f t="shared" ref="AP597" si="1552">(N596-I597)/(H597-I597)</f>
        <v>1.4145978152929588</v>
      </c>
      <c r="AQ597" s="71">
        <f t="shared" ref="AQ597" si="1553">LN(M597/L597)</f>
        <v>2.7098400428497943E-3</v>
      </c>
      <c r="AR597" s="71">
        <f t="shared" ref="AR597" si="1554">LN(N597/L597)</f>
        <v>-9.3033608841914285E-3</v>
      </c>
      <c r="AS597" s="71">
        <f t="shared" ref="AS597" si="1555">LN(N597/C597)</f>
        <v>-2.3251361002539727E-2</v>
      </c>
      <c r="AT597" s="28">
        <f t="shared" ref="AT597" si="1556">+(G597-I597)/(H597-I597)</f>
        <v>0.14870903674279592</v>
      </c>
      <c r="AU597" s="28">
        <f t="shared" ref="AU597" si="1557">+(N597-P597)/(O597-P597)</f>
        <v>2.4864520242275787E-2</v>
      </c>
      <c r="AV597" s="40">
        <f t="shared" ref="AV597" si="1558">+(N597-V597)/(U597-V597)</f>
        <v>1.3160114729208711E-2</v>
      </c>
      <c r="AW597" s="71">
        <f t="shared" ref="AW597" si="1559">LN(N597/C597)</f>
        <v>-2.3251361002539727E-2</v>
      </c>
      <c r="AX597" s="28">
        <f t="shared" ref="AX597" si="1560">(N597-L597)/(U597-V597)</f>
        <v>-0.39210393116247322</v>
      </c>
      <c r="AY597" s="71">
        <f t="shared" ref="AY597" si="1561">LN(G597/I597)</f>
        <v>2.3887155568418166E-3</v>
      </c>
      <c r="AZ597" s="71">
        <f t="shared" ref="AZ597" si="1562">LN(N597/P597)</f>
        <v>3.1375325575266346E-4</v>
      </c>
      <c r="BA597" s="71">
        <f t="shared" ref="BA597" si="1563">AV596</f>
        <v>0.67737451737451937</v>
      </c>
      <c r="BB597" s="71">
        <f t="shared" ref="BB597" si="1564">AR596</f>
        <v>4.8916884218393498E-3</v>
      </c>
      <c r="BC597" s="71">
        <f t="shared" ref="BC597" si="1565">AS596</f>
        <v>-4.9455699798310942E-3</v>
      </c>
      <c r="BD597" s="39">
        <f t="shared" ref="BD597" si="1566">IF(AR596&lt;0,1,0)</f>
        <v>0</v>
      </c>
    </row>
    <row r="598" spans="1:56">
      <c r="A598" s="77">
        <v>43392</v>
      </c>
      <c r="B598" s="41">
        <f t="shared" si="826"/>
        <v>5</v>
      </c>
      <c r="C598" s="39">
        <v>2460.08</v>
      </c>
      <c r="D598" s="39">
        <v>2457.16</v>
      </c>
      <c r="E598" s="39">
        <v>2462.31</v>
      </c>
      <c r="F598" s="39">
        <v>2478.73</v>
      </c>
      <c r="G598" s="39">
        <v>2485.9899999999998</v>
      </c>
      <c r="H598" s="39">
        <v>2503.31</v>
      </c>
      <c r="I598" s="39">
        <v>2449.4699999999998</v>
      </c>
      <c r="J598" s="39">
        <v>1057</v>
      </c>
      <c r="K598" s="39">
        <v>933</v>
      </c>
      <c r="L598" s="39">
        <v>2486.25</v>
      </c>
      <c r="M598" s="39">
        <v>2495.46</v>
      </c>
      <c r="N598" s="39">
        <v>2550.4699999999998</v>
      </c>
      <c r="O598" s="39">
        <v>2553.1999999999998</v>
      </c>
      <c r="P598" s="39">
        <v>2486.0300000000002</v>
      </c>
      <c r="Q598" s="39">
        <v>1449</v>
      </c>
      <c r="R598" s="39">
        <v>1304</v>
      </c>
      <c r="S598" s="70">
        <f t="shared" si="407"/>
        <v>2684.8094444444446</v>
      </c>
      <c r="T598" s="70" t="str">
        <f t="shared" ref="T598" si="1567">IF(AVERAGE(N597)&lt;S597,"熊",IF(AVERAGE(N597)&gt;S597,"牛",""))</f>
        <v>熊</v>
      </c>
      <c r="U598" s="70">
        <f t="shared" ref="U598" si="1568">MAX(H598,O598)</f>
        <v>2553.1999999999998</v>
      </c>
      <c r="V598" s="70">
        <f t="shared" ref="V598" si="1569">MIN(I598,P598)</f>
        <v>2449.4699999999998</v>
      </c>
      <c r="W598" s="40">
        <f t="shared" ref="W598" si="1570">LN(U598/V598)</f>
        <v>4.147579977570072E-2</v>
      </c>
      <c r="X598" s="70">
        <f t="shared" ref="X598" si="1571">IF(U598=H598,J598,Q598)</f>
        <v>1449</v>
      </c>
      <c r="Y598" s="70">
        <f t="shared" ref="Y598" si="1572">IF(V598=I598,K598,R598)</f>
        <v>933</v>
      </c>
      <c r="Z598" s="71">
        <f t="shared" ref="Z598" si="1573">(U598-V598)/(C598)</f>
        <v>4.2165295437546754E-2</v>
      </c>
      <c r="AA598" s="71">
        <f t="shared" ref="AA598" si="1574">LN(C598/N597)</f>
        <v>-1.0650055176183794E-2</v>
      </c>
      <c r="AB598" s="71">
        <f t="shared" ref="AB598" si="1575">LN(N598/U598)</f>
        <v>-1.0698184876281316E-3</v>
      </c>
      <c r="AC598" s="71">
        <f t="shared" ref="AC598" si="1576">LN(N598/V598)</f>
        <v>4.0405981288072643E-2</v>
      </c>
      <c r="AD598" s="71">
        <f t="shared" ref="AD598" si="1577">LN(U598/C598)</f>
        <v>3.7153604659064733E-2</v>
      </c>
      <c r="AE598" s="71">
        <f t="shared" ref="AE598" si="1578">LN(V598/C598)</f>
        <v>-4.3221951166359691E-3</v>
      </c>
      <c r="AF598" s="71">
        <f t="shared" ref="AF598" si="1579">LN(N598/C598)</f>
        <v>3.6083786171436795E-2</v>
      </c>
      <c r="AG598" s="71">
        <f t="shared" ref="AG598" si="1580">LN(N598/N597)</f>
        <v>2.5433730995252767E-2</v>
      </c>
      <c r="AH598" s="71">
        <f t="shared" ref="AH598" si="1581">LN(D598/C598)</f>
        <v>-1.1876582567577208E-3</v>
      </c>
      <c r="AI598" s="71">
        <f t="shared" ref="AI598" si="1582">LN(E598/C598)</f>
        <v>9.0606398621827168E-4</v>
      </c>
      <c r="AJ598" s="71">
        <f t="shared" ref="AJ598" si="1583">LN(F598/C598)</f>
        <v>7.552462495661977E-3</v>
      </c>
      <c r="AK598" s="71">
        <f t="shared" ref="AK598" si="1584">+LN(G598/C598)</f>
        <v>1.0477100813582132E-2</v>
      </c>
      <c r="AL598" s="71">
        <f t="shared" ref="AL598" si="1585">LN(H598/I598)</f>
        <v>2.1742181534970061E-2</v>
      </c>
      <c r="AM598" s="71">
        <f t="shared" ref="AM598" si="1586">LN(O598/P598)</f>
        <v>2.6660413805619083E-2</v>
      </c>
      <c r="AN598" s="71">
        <f t="shared" ref="AN598" si="1587">LN(L598/G598)</f>
        <v>1.0458063176243244E-4</v>
      </c>
      <c r="AO598" s="40">
        <f t="shared" ref="AO598" si="1588">(C598-I598)/(H598-I598)</f>
        <v>0.19706537890044759</v>
      </c>
      <c r="AP598" s="40">
        <f t="shared" ref="AP598" si="1589">(N597-I598)/(H598-I598)</f>
        <v>0.68629271916790813</v>
      </c>
      <c r="AQ598" s="71">
        <f t="shared" ref="AQ598" si="1590">LN(M598/L598)</f>
        <v>3.6975297610851174E-3</v>
      </c>
      <c r="AR598" s="71">
        <f t="shared" ref="AR598" si="1591">LN(N598/L598)</f>
        <v>2.5502104726092063E-2</v>
      </c>
      <c r="AS598" s="71">
        <f t="shared" ref="AS598" si="1592">LN(N598/C598)</f>
        <v>3.6083786171436795E-2</v>
      </c>
      <c r="AT598" s="28">
        <f t="shared" ref="AT598" si="1593">+(G598-I598)/(H598-I598)</f>
        <v>0.67830609212481208</v>
      </c>
      <c r="AU598" s="28">
        <f t="shared" ref="AU598" si="1594">+(N598-P598)/(O598-P598)</f>
        <v>0.95935685573916873</v>
      </c>
      <c r="AV598" s="40">
        <f t="shared" ref="AV598" si="1595">+(N598-V598)/(U598-V598)</f>
        <v>0.97368167357562885</v>
      </c>
      <c r="AW598" s="71">
        <f t="shared" ref="AW598" si="1596">LN(N598/C598)</f>
        <v>3.6083786171436795E-2</v>
      </c>
      <c r="AX598" s="28">
        <f t="shared" ref="AX598" si="1597">(N598-L598)/(U598-V598)</f>
        <v>0.61910729779234352</v>
      </c>
      <c r="AY598" s="71">
        <f t="shared" ref="AY598" si="1598">LN(G598/I598)</f>
        <v>1.479929593021808E-2</v>
      </c>
      <c r="AZ598" s="71">
        <f t="shared" ref="AZ598" si="1599">LN(N598/P598)</f>
        <v>2.5590595317990912E-2</v>
      </c>
      <c r="BA598" s="71">
        <f t="shared" ref="BA598" si="1600">AV597</f>
        <v>1.3160114729208711E-2</v>
      </c>
      <c r="BB598" s="71">
        <f t="shared" ref="BB598" si="1601">AR597</f>
        <v>-9.3033608841914285E-3</v>
      </c>
      <c r="BC598" s="71">
        <f t="shared" ref="BC598" si="1602">AS597</f>
        <v>-2.3251361002539727E-2</v>
      </c>
      <c r="BD598" s="39">
        <f t="shared" ref="BD598" si="1603">IF(AR597&lt;0,1,0)</f>
        <v>1</v>
      </c>
    </row>
    <row r="599" spans="1:56">
      <c r="A599" s="77">
        <v>43395</v>
      </c>
      <c r="B599" s="41">
        <f t="shared" si="826"/>
        <v>1</v>
      </c>
      <c r="C599" s="39">
        <v>2565.64</v>
      </c>
      <c r="D599" s="39">
        <v>2575.75</v>
      </c>
      <c r="E599" s="39">
        <v>2591.94</v>
      </c>
      <c r="F599" s="39">
        <v>2594.0100000000002</v>
      </c>
      <c r="G599" s="39">
        <v>2656.87</v>
      </c>
      <c r="H599" s="39">
        <v>2656.92</v>
      </c>
      <c r="I599" s="39">
        <v>2565.64</v>
      </c>
      <c r="J599" s="39">
        <v>1129</v>
      </c>
      <c r="K599" s="39">
        <v>930</v>
      </c>
      <c r="L599" s="39">
        <v>2659.53</v>
      </c>
      <c r="M599" s="39">
        <v>2672.19</v>
      </c>
      <c r="N599" s="39">
        <v>2654.88</v>
      </c>
      <c r="O599" s="39">
        <v>2675.36</v>
      </c>
      <c r="P599" s="39">
        <v>2644.86</v>
      </c>
      <c r="Q599" s="39">
        <v>1312</v>
      </c>
      <c r="R599" s="39">
        <v>1443</v>
      </c>
      <c r="S599" s="70">
        <f t="shared" si="407"/>
        <v>2679.1805555555561</v>
      </c>
      <c r="T599" s="70" t="str">
        <f t="shared" ref="T599" si="1604">IF(AVERAGE(N598)&lt;S598,"熊",IF(AVERAGE(N598)&gt;S598,"牛",""))</f>
        <v>熊</v>
      </c>
      <c r="U599" s="70">
        <f t="shared" ref="U599" si="1605">MAX(H599,O599)</f>
        <v>2675.36</v>
      </c>
      <c r="V599" s="70">
        <f t="shared" ref="V599" si="1606">MIN(I599,P599)</f>
        <v>2565.64</v>
      </c>
      <c r="W599" s="40">
        <f t="shared" ref="W599" si="1607">LN(U599/V599)</f>
        <v>4.1875990562033151E-2</v>
      </c>
      <c r="X599" s="70">
        <f t="shared" ref="X599" si="1608">IF(U599=H599,J599,Q599)</f>
        <v>1312</v>
      </c>
      <c r="Y599" s="70">
        <f t="shared" ref="Y599" si="1609">IF(V599=I599,K599,R599)</f>
        <v>930</v>
      </c>
      <c r="Z599" s="71">
        <f t="shared" ref="Z599" si="1610">(U599-V599)/(C599)</f>
        <v>4.2765158011256549E-2</v>
      </c>
      <c r="AA599" s="71">
        <f t="shared" ref="AA599" si="1611">LN(C599/N598)</f>
        <v>5.9303042580515853E-3</v>
      </c>
      <c r="AB599" s="71">
        <f t="shared" ref="AB599" si="1612">LN(N599/U599)</f>
        <v>-7.6844947998813591E-3</v>
      </c>
      <c r="AC599" s="71">
        <f t="shared" ref="AC599" si="1613">LN(N599/V599)</f>
        <v>3.419149576215183E-2</v>
      </c>
      <c r="AD599" s="71">
        <f t="shared" ref="AD599" si="1614">LN(U599/C599)</f>
        <v>4.1875990562033151E-2</v>
      </c>
      <c r="AE599" s="71">
        <f t="shared" ref="AE599" si="1615">LN(V599/C599)</f>
        <v>0</v>
      </c>
      <c r="AF599" s="71">
        <f t="shared" ref="AF599" si="1616">LN(N599/C599)</f>
        <v>3.419149576215183E-2</v>
      </c>
      <c r="AG599" s="71">
        <f t="shared" ref="AG599" si="1617">LN(N599/N598)</f>
        <v>4.0121800020203567E-2</v>
      </c>
      <c r="AH599" s="71">
        <f t="shared" ref="AH599" si="1618">LN(D599/C599)</f>
        <v>3.9327936728516047E-3</v>
      </c>
      <c r="AI599" s="71">
        <f t="shared" ref="AI599" si="1619">LN(E599/C599)</f>
        <v>1.0198669903769003E-2</v>
      </c>
      <c r="AJ599" s="71">
        <f t="shared" ref="AJ599" si="1620">LN(F599/C599)</f>
        <v>1.0996980766748429E-2</v>
      </c>
      <c r="AK599" s="71">
        <f t="shared" ref="AK599" si="1621">+LN(G599/C599)</f>
        <v>3.4940778048819281E-2</v>
      </c>
      <c r="AL599" s="71">
        <f t="shared" ref="AL599" si="1622">LN(H599/I599)</f>
        <v>3.4959597008545305E-2</v>
      </c>
      <c r="AM599" s="71">
        <f t="shared" ref="AM599" si="1623">LN(O599/P599)</f>
        <v>1.1465816879514838E-2</v>
      </c>
      <c r="AN599" s="71">
        <f t="shared" ref="AN599" si="1624">LN(L599/G599)</f>
        <v>1.0006772334538829E-3</v>
      </c>
      <c r="AO599" s="40">
        <f t="shared" ref="AO599" si="1625">(C599-I599)/(H599-I599)</f>
        <v>0</v>
      </c>
      <c r="AP599" s="40">
        <f t="shared" ref="AP599" si="1626">(N598-I599)/(H599-I599)</f>
        <v>-0.16619193689745881</v>
      </c>
      <c r="AQ599" s="71">
        <f t="shared" ref="AQ599" si="1627">LN(M599/L599)</f>
        <v>4.7489454783298871E-3</v>
      </c>
      <c r="AR599" s="71">
        <f t="shared" ref="AR599" si="1628">LN(N599/L599)</f>
        <v>-1.7499595201213222E-3</v>
      </c>
      <c r="AS599" s="71">
        <f t="shared" ref="AS599" si="1629">LN(N599/C599)</f>
        <v>3.419149576215183E-2</v>
      </c>
      <c r="AT599" s="28">
        <f t="shared" ref="AT599" si="1630">+(G599-I599)/(H599-I599)</f>
        <v>0.99945223488168078</v>
      </c>
      <c r="AU599" s="28">
        <f t="shared" ref="AU599" si="1631">+(N599-P599)/(O599-P599)</f>
        <v>0.32852459016393382</v>
      </c>
      <c r="AV599" s="40">
        <f t="shared" ref="AV599" si="1632">+(N599-V599)/(U599-V599)</f>
        <v>0.81334305504921645</v>
      </c>
      <c r="AW599" s="71">
        <f t="shared" ref="AW599" si="1633">LN(N599/C599)</f>
        <v>3.419149576215183E-2</v>
      </c>
      <c r="AX599" s="28">
        <f t="shared" ref="AX599" si="1634">(N599-L599)/(U599-V599)</f>
        <v>-4.238060517681444E-2</v>
      </c>
      <c r="AY599" s="71">
        <f t="shared" ref="AY599" si="1635">LN(G599/I599)</f>
        <v>3.4940778048819281E-2</v>
      </c>
      <c r="AZ599" s="71">
        <f t="shared" ref="AZ599" si="1636">LN(N599/P599)</f>
        <v>3.7813220796333704E-3</v>
      </c>
      <c r="BA599" s="71">
        <f t="shared" ref="BA599" si="1637">AV598</f>
        <v>0.97368167357562885</v>
      </c>
      <c r="BB599" s="71">
        <f t="shared" ref="BB599" si="1638">AR598</f>
        <v>2.5502104726092063E-2</v>
      </c>
      <c r="BC599" s="71">
        <f t="shared" ref="BC599" si="1639">AS598</f>
        <v>3.6083786171436795E-2</v>
      </c>
      <c r="BD599" s="39">
        <f t="shared" ref="BD599" si="1640">IF(AR598&lt;0,1,0)</f>
        <v>0</v>
      </c>
    </row>
    <row r="600" spans="1:56">
      <c r="A600" s="77">
        <v>43396</v>
      </c>
      <c r="B600" s="41">
        <f t="shared" si="826"/>
        <v>2</v>
      </c>
      <c r="C600" s="39">
        <v>2652.65</v>
      </c>
      <c r="D600" s="39">
        <v>2647.37</v>
      </c>
      <c r="E600" s="39">
        <v>2646.1</v>
      </c>
      <c r="F600" s="39">
        <v>2654.53</v>
      </c>
      <c r="G600" s="39">
        <v>2618.42</v>
      </c>
      <c r="H600" s="39">
        <v>2659.63</v>
      </c>
      <c r="I600" s="39">
        <v>2612.79</v>
      </c>
      <c r="J600" s="39">
        <v>942</v>
      </c>
      <c r="K600" s="39">
        <v>1122</v>
      </c>
      <c r="L600" s="39">
        <v>2618.1799999999998</v>
      </c>
      <c r="M600" s="39">
        <v>2623.45</v>
      </c>
      <c r="N600" s="39">
        <v>2594.83</v>
      </c>
      <c r="O600" s="39">
        <v>2626</v>
      </c>
      <c r="P600" s="39">
        <v>2583.39</v>
      </c>
      <c r="Q600" s="39">
        <v>1313</v>
      </c>
      <c r="R600" s="39">
        <v>1420</v>
      </c>
      <c r="S600" s="70">
        <f t="shared" si="407"/>
        <v>2676.6766666666663</v>
      </c>
      <c r="T600" s="70" t="str">
        <f t="shared" ref="T600" si="1641">IF(AVERAGE(N599)&lt;S599,"熊",IF(AVERAGE(N599)&gt;S599,"牛",""))</f>
        <v>熊</v>
      </c>
      <c r="U600" s="70">
        <f t="shared" ref="U600" si="1642">MAX(H600,O600)</f>
        <v>2659.63</v>
      </c>
      <c r="V600" s="70">
        <f t="shared" ref="V600" si="1643">MIN(I600,P600)</f>
        <v>2583.39</v>
      </c>
      <c r="W600" s="40">
        <f t="shared" ref="W600" si="1644">LN(U600/V600)</f>
        <v>2.9084525433820868E-2</v>
      </c>
      <c r="X600" s="70">
        <f t="shared" ref="X600" si="1645">IF(U600=H600,J600,Q600)</f>
        <v>942</v>
      </c>
      <c r="Y600" s="70">
        <f t="shared" ref="Y600" si="1646">IF(V600=I600,K600,R600)</f>
        <v>1420</v>
      </c>
      <c r="Z600" s="71">
        <f t="shared" ref="Z600" si="1647">(U600-V600)/(C600)</f>
        <v>2.8741070250504302E-2</v>
      </c>
      <c r="AA600" s="71">
        <f t="shared" ref="AA600" si="1648">LN(C600/N599)</f>
        <v>-8.4031560112611536E-4</v>
      </c>
      <c r="AB600" s="71">
        <f t="shared" ref="AB600" si="1649">LN(N600/U600)</f>
        <v>-2.4666011499621904E-2</v>
      </c>
      <c r="AC600" s="71">
        <f t="shared" ref="AC600" si="1650">LN(N600/V600)</f>
        <v>4.4185139341988101E-3</v>
      </c>
      <c r="AD600" s="71">
        <f t="shared" ref="AD600" si="1651">LN(U600/C600)</f>
        <v>2.6278750430440397E-3</v>
      </c>
      <c r="AE600" s="71">
        <f t="shared" ref="AE600" si="1652">LN(V600/C600)</f>
        <v>-2.6456650390776746E-2</v>
      </c>
      <c r="AF600" s="71">
        <f t="shared" ref="AF600" si="1653">LN(N600/C600)</f>
        <v>-2.2038136456577852E-2</v>
      </c>
      <c r="AG600" s="71">
        <f t="shared" ref="AG600" si="1654">LN(N600/N599)</f>
        <v>-2.2878452057704005E-2</v>
      </c>
      <c r="AH600" s="71">
        <f t="shared" ref="AH600" si="1655">LN(D600/C600)</f>
        <v>-1.992445970668106E-3</v>
      </c>
      <c r="AI600" s="71">
        <f t="shared" ref="AI600" si="1656">LN(E600/C600)</f>
        <v>-2.4722824576482441E-3</v>
      </c>
      <c r="AJ600" s="71">
        <f t="shared" ref="AJ600" si="1657">LN(F600/C600)</f>
        <v>7.084742098956259E-4</v>
      </c>
      <c r="AK600" s="71">
        <f t="shared" ref="AK600" si="1658">+LN(G600/C600)</f>
        <v>-1.2988057903184165E-2</v>
      </c>
      <c r="AL600" s="71">
        <f t="shared" ref="AL600" si="1659">LN(H600/I600)</f>
        <v>1.7768399459215208E-2</v>
      </c>
      <c r="AM600" s="71">
        <f t="shared" ref="AM600" si="1660">LN(O600/P600)</f>
        <v>1.6359285940166779E-2</v>
      </c>
      <c r="AN600" s="71">
        <f t="shared" ref="AN600" si="1661">LN(L600/G600)</f>
        <v>-9.1662529186206212E-5</v>
      </c>
      <c r="AO600" s="40">
        <f t="shared" ref="AO600" si="1662">(C600-I600)/(H600-I600)</f>
        <v>0.8509820666097353</v>
      </c>
      <c r="AP600" s="40">
        <f t="shared" ref="AP600" si="1663">(N599-I600)/(H600-I600)</f>
        <v>0.8985909479077715</v>
      </c>
      <c r="AQ600" s="71">
        <f t="shared" ref="AQ600" si="1664">LN(M600/L600)</f>
        <v>2.0108255545449581E-3</v>
      </c>
      <c r="AR600" s="71">
        <f t="shared" ref="AR600" si="1665">LN(N600/L600)</f>
        <v>-8.95841602420752E-3</v>
      </c>
      <c r="AS600" s="71">
        <f t="shared" ref="AS600" si="1666">LN(N600/C600)</f>
        <v>-2.2038136456577852E-2</v>
      </c>
      <c r="AT600" s="28">
        <f t="shared" ref="AT600" si="1667">+(G600-I600)/(H600-I600)</f>
        <v>0.12019641332194901</v>
      </c>
      <c r="AU600" s="28">
        <f t="shared" ref="AU600" si="1668">+(N600-P600)/(O600-P600)</f>
        <v>0.2684815770945792</v>
      </c>
      <c r="AV600" s="40">
        <f t="shared" ref="AV600" si="1669">+(N600-V600)/(U600-V600)</f>
        <v>0.15005246589716709</v>
      </c>
      <c r="AW600" s="71">
        <f t="shared" ref="AW600" si="1670">LN(N600/C600)</f>
        <v>-2.2038136456577852E-2</v>
      </c>
      <c r="AX600" s="28">
        <f t="shared" ref="AX600" si="1671">(N600-L600)/(U600-V600)</f>
        <v>-0.3062696747114354</v>
      </c>
      <c r="AY600" s="71">
        <f t="shared" ref="AY600" si="1672">LN(G600/I600)</f>
        <v>2.1524665129871311E-3</v>
      </c>
      <c r="AZ600" s="71">
        <f t="shared" ref="AZ600" si="1673">LN(N600/P600)</f>
        <v>4.4185139341988101E-3</v>
      </c>
      <c r="BA600" s="71">
        <f t="shared" ref="BA600" si="1674">AV599</f>
        <v>0.81334305504921645</v>
      </c>
      <c r="BB600" s="71">
        <f t="shared" ref="BB600" si="1675">AR599</f>
        <v>-1.7499595201213222E-3</v>
      </c>
      <c r="BC600" s="71">
        <f t="shared" ref="BC600" si="1676">AS599</f>
        <v>3.419149576215183E-2</v>
      </c>
      <c r="BD600" s="39">
        <f t="shared" ref="BD600" si="1677">IF(AR599&lt;0,1,0)</f>
        <v>1</v>
      </c>
    </row>
    <row r="601" spans="1:56">
      <c r="A601" s="77">
        <v>43397</v>
      </c>
      <c r="B601" s="41">
        <f t="shared" si="826"/>
        <v>3</v>
      </c>
      <c r="C601" s="39">
        <v>2579.9699999999998</v>
      </c>
      <c r="D601" s="39">
        <v>2581.87</v>
      </c>
      <c r="E601" s="39">
        <v>2599.0100000000002</v>
      </c>
      <c r="F601" s="39">
        <v>2601.8200000000002</v>
      </c>
      <c r="G601" s="39">
        <v>2634.5</v>
      </c>
      <c r="H601" s="39">
        <v>2634.59</v>
      </c>
      <c r="I601" s="39">
        <v>2578.0500000000002</v>
      </c>
      <c r="J601" s="39">
        <v>1129</v>
      </c>
      <c r="K601" s="39">
        <v>1012</v>
      </c>
      <c r="L601" s="39">
        <v>2635.18</v>
      </c>
      <c r="M601" s="39">
        <v>2627.59</v>
      </c>
      <c r="N601" s="39">
        <v>2603.3000000000002</v>
      </c>
      <c r="O601" s="39">
        <v>2640.39</v>
      </c>
      <c r="P601" s="39">
        <v>2595.62</v>
      </c>
      <c r="Q601" s="39">
        <v>1300</v>
      </c>
      <c r="R601" s="39">
        <v>1441</v>
      </c>
      <c r="S601" s="70">
        <f t="shared" si="407"/>
        <v>2669.12</v>
      </c>
      <c r="T601" s="70" t="str">
        <f t="shared" ref="T601" si="1678">IF(AVERAGE(N600)&lt;S600,"熊",IF(AVERAGE(N600)&gt;S600,"牛",""))</f>
        <v>熊</v>
      </c>
      <c r="U601" s="70">
        <f t="shared" ref="U601" si="1679">MAX(H601,O601)</f>
        <v>2640.39</v>
      </c>
      <c r="V601" s="70">
        <f t="shared" ref="V601" si="1680">MIN(I601,P601)</f>
        <v>2578.0500000000002</v>
      </c>
      <c r="W601" s="40">
        <f t="shared" ref="W601" si="1681">LN(U601/V601)</f>
        <v>2.3893334311683709E-2</v>
      </c>
      <c r="X601" s="70">
        <f t="shared" ref="X601" si="1682">IF(U601=H601,J601,Q601)</f>
        <v>1300</v>
      </c>
      <c r="Y601" s="70">
        <f t="shared" ref="Y601" si="1683">IF(V601=I601,K601,R601)</f>
        <v>1012</v>
      </c>
      <c r="Z601" s="71">
        <f t="shared" ref="Z601" si="1684">(U601-V601)/(C601)</f>
        <v>2.4163071663623879E-2</v>
      </c>
      <c r="AA601" s="71">
        <f t="shared" ref="AA601" si="1685">LN(C601/N600)</f>
        <v>-5.7432329156918861E-3</v>
      </c>
      <c r="AB601" s="71">
        <f t="shared" ref="AB601" si="1686">LN(N601/U601)</f>
        <v>-1.414676251615226E-2</v>
      </c>
      <c r="AC601" s="71">
        <f t="shared" ref="AC601" si="1687">LN(N601/V601)</f>
        <v>9.7465717955313863E-3</v>
      </c>
      <c r="AD601" s="71">
        <f t="shared" ref="AD601" si="1688">LN(U601/C601)</f>
        <v>2.3148862561408336E-2</v>
      </c>
      <c r="AE601" s="71">
        <f t="shared" ref="AE601" si="1689">LN(V601/C601)</f>
        <v>-7.4447175027541398E-4</v>
      </c>
      <c r="AF601" s="71">
        <f t="shared" ref="AF601" si="1690">LN(N601/C601)</f>
        <v>9.0021000452559733E-3</v>
      </c>
      <c r="AG601" s="71">
        <f t="shared" ref="AG601" si="1691">LN(N601/N600)</f>
        <v>3.2588671295641115E-3</v>
      </c>
      <c r="AH601" s="71">
        <f t="shared" ref="AH601" si="1692">LN(D601/C601)</f>
        <v>7.361716309720386E-4</v>
      </c>
      <c r="AI601" s="71">
        <f t="shared" ref="AI601" si="1693">LN(E601/C601)</f>
        <v>7.3528323267117481E-3</v>
      </c>
      <c r="AJ601" s="71">
        <f t="shared" ref="AJ601" si="1694">LN(F601/C601)</f>
        <v>8.433429182765198E-3</v>
      </c>
      <c r="AK601" s="71">
        <f t="shared" ref="AK601" si="1695">+LN(G601/C601)</f>
        <v>2.0915639708258747E-2</v>
      </c>
      <c r="AL601" s="71">
        <f t="shared" ref="AL601" si="1696">LN(H601/I601)</f>
        <v>2.1694272955114779E-2</v>
      </c>
      <c r="AM601" s="71">
        <f t="shared" ref="AM601" si="1697">LN(O601/P601)</f>
        <v>1.710122443765158E-2</v>
      </c>
      <c r="AN601" s="71">
        <f t="shared" ref="AN601" si="1698">LN(L601/G601)</f>
        <v>2.5808018846466016E-4</v>
      </c>
      <c r="AO601" s="40">
        <f t="shared" ref="AO601" si="1699">(C601-I601)/(H601-I601)</f>
        <v>3.3958259639186757E-2</v>
      </c>
      <c r="AP601" s="40">
        <f t="shared" ref="AP601" si="1700">(N600-I601)/(H601-I601)</f>
        <v>0.29678103997169714</v>
      </c>
      <c r="AQ601" s="71">
        <f t="shared" ref="AQ601" si="1701">LN(M601/L601)</f>
        <v>-2.884414581029619E-3</v>
      </c>
      <c r="AR601" s="71">
        <f t="shared" ref="AR601" si="1702">LN(N601/L601)</f>
        <v>-1.2171619851467412E-2</v>
      </c>
      <c r="AS601" s="71">
        <f t="shared" ref="AS601" si="1703">LN(N601/C601)</f>
        <v>9.0021000452559733E-3</v>
      </c>
      <c r="AT601" s="28">
        <f t="shared" ref="AT601" si="1704">+(G601-I601)/(H601-I601)</f>
        <v>0.99840820657941021</v>
      </c>
      <c r="AU601" s="28">
        <f t="shared" ref="AU601" si="1705">+(N601-P601)/(O601-P601)</f>
        <v>0.17154344427072357</v>
      </c>
      <c r="AV601" s="40">
        <f t="shared" ref="AV601" si="1706">+(N601-V601)/(U601-V601)</f>
        <v>0.40503689444979346</v>
      </c>
      <c r="AW601" s="71">
        <f t="shared" ref="AW601" si="1707">LN(N601/C601)</f>
        <v>9.0021000452559733E-3</v>
      </c>
      <c r="AX601" s="28">
        <f t="shared" ref="AX601" si="1708">(N601-L601)/(U601-V601)</f>
        <v>-0.51138915623997128</v>
      </c>
      <c r="AY601" s="71">
        <f t="shared" ref="AY601" si="1709">LN(G601/I601)</f>
        <v>2.1660111458534248E-2</v>
      </c>
      <c r="AZ601" s="71">
        <f t="shared" ref="AZ601" si="1710">LN(N601/P601)</f>
        <v>2.9544619214993471E-3</v>
      </c>
      <c r="BA601" s="71">
        <f t="shared" ref="BA601" si="1711">AV600</f>
        <v>0.15005246589716709</v>
      </c>
      <c r="BB601" s="71">
        <f t="shared" ref="BB601" si="1712">AR600</f>
        <v>-8.95841602420752E-3</v>
      </c>
      <c r="BC601" s="71">
        <f t="shared" ref="BC601" si="1713">AS600</f>
        <v>-2.2038136456577852E-2</v>
      </c>
      <c r="BD601" s="39">
        <f t="shared" ref="BD601" si="1714">IF(AR600&lt;0,1,0)</f>
        <v>1</v>
      </c>
    </row>
    <row r="602" spans="1:56">
      <c r="A602" s="77">
        <v>43398</v>
      </c>
      <c r="B602" s="41">
        <f t="shared" si="826"/>
        <v>4</v>
      </c>
      <c r="C602" s="39">
        <v>2540.9299999999998</v>
      </c>
      <c r="D602" s="39">
        <v>2538.13</v>
      </c>
      <c r="E602" s="39">
        <v>2546.42</v>
      </c>
      <c r="F602" s="39">
        <v>2548.14</v>
      </c>
      <c r="G602" s="39">
        <v>2566.21</v>
      </c>
      <c r="H602" s="39">
        <v>2578.3200000000002</v>
      </c>
      <c r="I602" s="39">
        <v>2531.7800000000002</v>
      </c>
      <c r="J602" s="39">
        <v>1027</v>
      </c>
      <c r="K602" s="39">
        <v>930</v>
      </c>
      <c r="L602" s="39">
        <v>2566.2199999999998</v>
      </c>
      <c r="M602" s="39">
        <v>2567.25</v>
      </c>
      <c r="N602" s="39">
        <v>2603.8000000000002</v>
      </c>
      <c r="O602" s="39">
        <v>2605.88</v>
      </c>
      <c r="P602" s="39">
        <v>2555.44</v>
      </c>
      <c r="Q602" s="39">
        <v>1433</v>
      </c>
      <c r="R602" s="39">
        <v>1340</v>
      </c>
      <c r="S602" s="70">
        <f t="shared" si="407"/>
        <v>2662.1233333333334</v>
      </c>
      <c r="T602" s="70" t="str">
        <f t="shared" ref="T602" si="1715">IF(AVERAGE(N601)&lt;S601,"熊",IF(AVERAGE(N601)&gt;S601,"牛",""))</f>
        <v>熊</v>
      </c>
      <c r="U602" s="70">
        <f t="shared" ref="U602" si="1716">MAX(H602,O602)</f>
        <v>2605.88</v>
      </c>
      <c r="V602" s="70">
        <f t="shared" ref="V602" si="1717">MIN(I602,P602)</f>
        <v>2531.7800000000002</v>
      </c>
      <c r="W602" s="40">
        <f t="shared" ref="W602" si="1718">LN(U602/V602)</f>
        <v>2.8847817388668855E-2</v>
      </c>
      <c r="X602" s="70">
        <f t="shared" ref="X602" si="1719">IF(U602=H602,J602,Q602)</f>
        <v>1433</v>
      </c>
      <c r="Y602" s="70">
        <f t="shared" ref="Y602" si="1720">IF(V602=I602,K602,R602)</f>
        <v>930</v>
      </c>
      <c r="Z602" s="71">
        <f t="shared" ref="Z602" si="1721">(U602-V602)/(C602)</f>
        <v>2.9162550719618374E-2</v>
      </c>
      <c r="AA602" s="71">
        <f t="shared" ref="AA602" si="1722">LN(C602/N601)</f>
        <v>-2.4249715254999013E-2</v>
      </c>
      <c r="AB602" s="71">
        <f t="shared" ref="AB602" si="1723">LN(N602/U602)</f>
        <v>-7.9851357876934543E-4</v>
      </c>
      <c r="AC602" s="71">
        <f t="shared" ref="AC602" si="1724">LN(N602/V602)</f>
        <v>2.8049303809899586E-2</v>
      </c>
      <c r="AD602" s="71">
        <f t="shared" ref="AD602" si="1725">LN(U602/C602)</f>
        <v>2.5240274310727357E-2</v>
      </c>
      <c r="AE602" s="71">
        <f t="shared" ref="AE602" si="1726">LN(V602/C602)</f>
        <v>-3.6075430779414983E-3</v>
      </c>
      <c r="AF602" s="71">
        <f t="shared" ref="AF602" si="1727">LN(N602/C602)</f>
        <v>2.4441760731958036E-2</v>
      </c>
      <c r="AG602" s="71">
        <f t="shared" ref="AG602" si="1728">LN(N602/N601)</f>
        <v>1.9204547695901179E-4</v>
      </c>
      <c r="AH602" s="71">
        <f t="shared" ref="AH602" si="1729">LN(D602/C602)</f>
        <v>-1.1025663345784688E-3</v>
      </c>
      <c r="AI602" s="71">
        <f t="shared" ref="AI602" si="1730">LN(E602/C602)</f>
        <v>2.1582954312734121E-3</v>
      </c>
      <c r="AJ602" s="71">
        <f t="shared" ref="AJ602" si="1731">LN(F602/C602)</f>
        <v>2.8335255062359585E-3</v>
      </c>
      <c r="AK602" s="71">
        <f t="shared" ref="AK602" si="1732">+LN(G602/C602)</f>
        <v>9.8999465343940201E-3</v>
      </c>
      <c r="AL602" s="71">
        <f t="shared" ref="AL602" si="1733">LN(H602/I602)</f>
        <v>1.8215411372999469E-2</v>
      </c>
      <c r="AM602" s="71">
        <f t="shared" ref="AM602" si="1734">LN(O602/P602)</f>
        <v>1.954600988064005E-2</v>
      </c>
      <c r="AN602" s="71">
        <f t="shared" ref="AN602" si="1735">LN(L602/G602)</f>
        <v>3.8967896297413326E-6</v>
      </c>
      <c r="AO602" s="40">
        <f t="shared" ref="AO602" si="1736">(C602-I602)/(H602-I602)</f>
        <v>0.19660507090673923</v>
      </c>
      <c r="AP602" s="40">
        <f t="shared" ref="AP602" si="1737">(N601-I602)/(H602-I602)</f>
        <v>1.5367425870219174</v>
      </c>
      <c r="AQ602" s="71">
        <f t="shared" ref="AQ602" si="1738">LN(M602/L602)</f>
        <v>4.012880230417821E-4</v>
      </c>
      <c r="AR602" s="71">
        <f t="shared" ref="AR602" si="1739">LN(N602/L602)</f>
        <v>1.4537917407934215E-2</v>
      </c>
      <c r="AS602" s="71">
        <f t="shared" ref="AS602" si="1740">LN(N602/C602)</f>
        <v>2.4441760731958036E-2</v>
      </c>
      <c r="AT602" s="28">
        <f t="shared" ref="AT602" si="1741">+(G602-I602)/(H602-I602)</f>
        <v>0.73979372582724245</v>
      </c>
      <c r="AU602" s="28">
        <f t="shared" ref="AU602" si="1742">+(N602-P602)/(O602-P602)</f>
        <v>0.95876288659793962</v>
      </c>
      <c r="AV602" s="40">
        <f t="shared" ref="AV602" si="1743">+(N602-V602)/(U602-V602)</f>
        <v>0.97192982456140442</v>
      </c>
      <c r="AW602" s="71">
        <f t="shared" ref="AW602" si="1744">LN(N602/C602)</f>
        <v>2.4441760731958036E-2</v>
      </c>
      <c r="AX602" s="28">
        <f t="shared" ref="AX602" si="1745">(N602-L602)/(U602-V602)</f>
        <v>0.50715249662618667</v>
      </c>
      <c r="AY602" s="71">
        <f t="shared" ref="AY602" si="1746">LN(G602/I602)</f>
        <v>1.3507489612335701E-2</v>
      </c>
      <c r="AZ602" s="71">
        <f t="shared" ref="AZ602" si="1747">LN(N602/P602)</f>
        <v>1.8747496301870812E-2</v>
      </c>
      <c r="BA602" s="71">
        <f t="shared" ref="BA602" si="1748">AV601</f>
        <v>0.40503689444979346</v>
      </c>
      <c r="BB602" s="71">
        <f t="shared" ref="BB602" si="1749">AR601</f>
        <v>-1.2171619851467412E-2</v>
      </c>
      <c r="BC602" s="71">
        <f t="shared" ref="BC602" si="1750">AS601</f>
        <v>9.0021000452559733E-3</v>
      </c>
      <c r="BD602" s="39">
        <f t="shared" ref="BD602:BD603" si="1751">IF(AR601&lt;0,1,0)</f>
        <v>1</v>
      </c>
    </row>
    <row r="603" spans="1:56">
      <c r="A603" s="77">
        <v>43399</v>
      </c>
      <c r="B603" s="41">
        <f t="shared" si="826"/>
        <v>5</v>
      </c>
      <c r="C603" s="39">
        <v>2610.9</v>
      </c>
      <c r="D603" s="39">
        <v>2610.52</v>
      </c>
      <c r="E603" s="39">
        <v>2605.73</v>
      </c>
      <c r="F603" s="39">
        <v>2599.0700000000002</v>
      </c>
      <c r="G603" s="39">
        <v>2588.66</v>
      </c>
      <c r="H603" s="39">
        <v>2626.03</v>
      </c>
      <c r="I603" s="39">
        <v>2585.14</v>
      </c>
      <c r="J603" s="39">
        <v>1000</v>
      </c>
      <c r="K603" s="39">
        <v>1122</v>
      </c>
      <c r="L603" s="39">
        <v>2588.5500000000002</v>
      </c>
      <c r="M603" s="39">
        <v>2588.89</v>
      </c>
      <c r="N603" s="39">
        <v>2598.85</v>
      </c>
      <c r="O603" s="39">
        <v>2601.2800000000002</v>
      </c>
      <c r="P603" s="39">
        <v>2580.9</v>
      </c>
      <c r="Q603" s="39">
        <v>1457</v>
      </c>
      <c r="R603" s="39">
        <v>1430</v>
      </c>
      <c r="S603" s="70">
        <f t="shared" si="407"/>
        <v>2651.3633333333332</v>
      </c>
      <c r="T603" s="70" t="str">
        <f t="shared" ref="T603" si="1752">IF(AVERAGE(N602)&lt;S602,"熊",IF(AVERAGE(N602)&gt;S602,"牛",""))</f>
        <v>熊</v>
      </c>
      <c r="U603" s="70">
        <f t="shared" ref="U603" si="1753">MAX(H603,O603)</f>
        <v>2626.03</v>
      </c>
      <c r="V603" s="70">
        <f t="shared" ref="V603" si="1754">MIN(I603,P603)</f>
        <v>2580.9</v>
      </c>
      <c r="W603" s="40">
        <f t="shared" ref="W603" si="1755">LN(U603/V603)</f>
        <v>1.733502472141845E-2</v>
      </c>
      <c r="X603" s="70">
        <f t="shared" ref="X603" si="1756">IF(U603=H603,J603,Q603)</f>
        <v>1000</v>
      </c>
      <c r="Y603" s="70">
        <f t="shared" ref="Y603" si="1757">IF(V603=I603,K603,R603)</f>
        <v>1430</v>
      </c>
      <c r="Z603" s="71">
        <f t="shared" ref="Z603" si="1758">(U603-V603)/(C603)</f>
        <v>1.7285227316251144E-2</v>
      </c>
      <c r="AA603" s="71">
        <f t="shared" ref="AA603" si="1759">LN(C603/N602)</f>
        <v>2.7230730002810281E-3</v>
      </c>
      <c r="AB603" s="71">
        <f t="shared" ref="AB603" si="1760">LN(N603/U603)</f>
        <v>-1.040416054646566E-2</v>
      </c>
      <c r="AC603" s="71">
        <f t="shared" ref="AC603" si="1761">LN(N603/V603)</f>
        <v>6.930864174952733E-3</v>
      </c>
      <c r="AD603" s="71">
        <f t="shared" ref="AD603" si="1762">LN(U603/C603)</f>
        <v>5.7782105532529536E-3</v>
      </c>
      <c r="AE603" s="71">
        <f t="shared" ref="AE603" si="1763">LN(V603/C603)</f>
        <v>-1.1556814168165572E-2</v>
      </c>
      <c r="AF603" s="71">
        <f t="shared" ref="AF603" si="1764">LN(N603/C603)</f>
        <v>-4.6259499932127385E-3</v>
      </c>
      <c r="AG603" s="71">
        <f t="shared" ref="AG603" si="1765">LN(N603/N602)</f>
        <v>-1.9028769929317505E-3</v>
      </c>
      <c r="AH603" s="71">
        <f t="shared" ref="AH603" si="1766">LN(D603/C603)</f>
        <v>-1.4555427476468355E-4</v>
      </c>
      <c r="AI603" s="71">
        <f t="shared" ref="AI603" si="1767">LN(E603/C603)</f>
        <v>-1.9821232069988457E-3</v>
      </c>
      <c r="AJ603" s="71">
        <f t="shared" ref="AJ603" si="1768">LN(F603/C603)</f>
        <v>-4.541300748849026E-3</v>
      </c>
      <c r="AK603" s="71">
        <f t="shared" ref="AK603" si="1769">+LN(G603/C603)</f>
        <v>-8.5546221717454612E-3</v>
      </c>
      <c r="AL603" s="71">
        <f t="shared" ref="AL603" si="1770">LN(H603/I603)</f>
        <v>1.5693534933475497E-2</v>
      </c>
      <c r="AM603" s="71">
        <f t="shared" ref="AM603" si="1771">LN(O603/P603)</f>
        <v>7.8654562627954831E-3</v>
      </c>
      <c r="AN603" s="71">
        <f t="shared" ref="AN603" si="1772">LN(L603/G603)</f>
        <v>-4.2493930134692962E-5</v>
      </c>
      <c r="AO603" s="40">
        <f t="shared" ref="AO603" si="1773">(C603-I603)/(H603-I603)</f>
        <v>0.62998288089997578</v>
      </c>
      <c r="AP603" s="40">
        <f t="shared" ref="AP603" si="1774">(N602-I603)/(H603-I603)</f>
        <v>0.45634629493764145</v>
      </c>
      <c r="AQ603" s="71">
        <f t="shared" ref="AQ603" si="1775">LN(M603/L603)</f>
        <v>1.313390403320897E-4</v>
      </c>
      <c r="AR603" s="71">
        <f t="shared" ref="AR603" si="1776">LN(N603/L603)</f>
        <v>3.9711661086673086E-3</v>
      </c>
      <c r="AS603" s="71">
        <f t="shared" ref="AS603" si="1777">LN(N603/C603)</f>
        <v>-4.6259499932127385E-3</v>
      </c>
      <c r="AT603" s="28">
        <f t="shared" ref="AT603" si="1778">+(G603-I603)/(H603-I603)</f>
        <v>8.6084617265834038E-2</v>
      </c>
      <c r="AU603" s="28">
        <f t="shared" ref="AU603" si="1779">+(N603-P603)/(O603-P603)</f>
        <v>0.88076545632972136</v>
      </c>
      <c r="AV603" s="40">
        <f t="shared" ref="AV603" si="1780">+(N603-V603)/(U603-V603)</f>
        <v>0.39773986261909539</v>
      </c>
      <c r="AW603" s="71">
        <f t="shared" ref="AW603" si="1781">LN(N603/C603)</f>
        <v>-4.6259499932127385E-3</v>
      </c>
      <c r="AX603" s="28">
        <f t="shared" ref="AX603" si="1782">(N603-L603)/(U603-V603)</f>
        <v>0.22822955905162204</v>
      </c>
      <c r="AY603" s="71">
        <f t="shared" ref="AY603" si="1783">LN(G603/I603)</f>
        <v>1.3607022084771677E-3</v>
      </c>
      <c r="AZ603" s="71">
        <f t="shared" ref="AZ603" si="1784">LN(N603/P603)</f>
        <v>6.930864174952733E-3</v>
      </c>
      <c r="BA603" s="71">
        <f t="shared" ref="BA603" si="1785">AV602</f>
        <v>0.97192982456140442</v>
      </c>
      <c r="BB603" s="71">
        <f t="shared" ref="BB603" si="1786">AR602</f>
        <v>1.4537917407934215E-2</v>
      </c>
      <c r="BC603" s="71">
        <f t="shared" ref="BC603" si="1787">AS602</f>
        <v>2.4441760731958036E-2</v>
      </c>
      <c r="BD603" s="39">
        <f t="shared" si="1751"/>
        <v>0</v>
      </c>
    </row>
    <row r="604" spans="1:56">
      <c r="A604" s="77">
        <v>43402</v>
      </c>
      <c r="B604" s="41">
        <f t="shared" si="826"/>
        <v>1</v>
      </c>
      <c r="C604" s="39">
        <v>2610.9</v>
      </c>
      <c r="D604" s="39">
        <v>2610.52</v>
      </c>
      <c r="E604" s="39">
        <v>2605.73</v>
      </c>
      <c r="F604" s="39">
        <v>2599.0700000000002</v>
      </c>
      <c r="G604" s="39">
        <v>2588.66</v>
      </c>
      <c r="H604" s="39">
        <v>2626.03</v>
      </c>
      <c r="I604" s="39">
        <v>2585.14</v>
      </c>
      <c r="J604" s="39">
        <v>1000</v>
      </c>
      <c r="K604" s="39">
        <v>1122</v>
      </c>
      <c r="L604" s="39">
        <v>2588.5500000000002</v>
      </c>
      <c r="M604" s="39">
        <v>2588.89</v>
      </c>
      <c r="N604" s="39">
        <v>2598.85</v>
      </c>
      <c r="O604" s="39">
        <v>2601.2800000000002</v>
      </c>
      <c r="P604" s="39">
        <v>2580.9</v>
      </c>
      <c r="Q604" s="39">
        <v>1457</v>
      </c>
      <c r="R604" s="39">
        <v>1430</v>
      </c>
      <c r="S604" s="70">
        <f t="shared" si="407"/>
        <v>2641.2361111111113</v>
      </c>
      <c r="T604" s="70" t="str">
        <f t="shared" ref="T604" si="1788">IF(AVERAGE(N603)&lt;S603,"熊",IF(AVERAGE(N603)&gt;S603,"牛",""))</f>
        <v>熊</v>
      </c>
      <c r="U604" s="70">
        <f t="shared" ref="U604" si="1789">MAX(H604,O604)</f>
        <v>2626.03</v>
      </c>
      <c r="V604" s="70">
        <f t="shared" ref="V604" si="1790">MIN(I604,P604)</f>
        <v>2580.9</v>
      </c>
      <c r="W604" s="40">
        <f t="shared" ref="W604" si="1791">LN(U604/V604)</f>
        <v>1.733502472141845E-2</v>
      </c>
      <c r="X604" s="70">
        <f t="shared" ref="X604" si="1792">IF(U604=H604,J604,Q604)</f>
        <v>1000</v>
      </c>
      <c r="Y604" s="70">
        <f t="shared" ref="Y604" si="1793">IF(V604=I604,K604,R604)</f>
        <v>1430</v>
      </c>
      <c r="Z604" s="71">
        <f t="shared" ref="Z604" si="1794">(U604-V604)/(C604)</f>
        <v>1.7285227316251144E-2</v>
      </c>
      <c r="AA604" s="71">
        <f t="shared" ref="AA604" si="1795">LN(C604/N603)</f>
        <v>4.6259499932126908E-3</v>
      </c>
      <c r="AB604" s="71">
        <f t="shared" ref="AB604" si="1796">LN(N604/U604)</f>
        <v>-1.040416054646566E-2</v>
      </c>
      <c r="AC604" s="71">
        <f t="shared" ref="AC604" si="1797">LN(N604/V604)</f>
        <v>6.930864174952733E-3</v>
      </c>
      <c r="AD604" s="71">
        <f t="shared" ref="AD604" si="1798">LN(U604/C604)</f>
        <v>5.7782105532529536E-3</v>
      </c>
      <c r="AE604" s="71">
        <f t="shared" ref="AE604" si="1799">LN(V604/C604)</f>
        <v>-1.1556814168165572E-2</v>
      </c>
      <c r="AF604" s="71">
        <f t="shared" ref="AF604" si="1800">LN(N604/C604)</f>
        <v>-4.6259499932127385E-3</v>
      </c>
      <c r="AG604" s="71">
        <f t="shared" ref="AG604" si="1801">LN(N604/N603)</f>
        <v>0</v>
      </c>
      <c r="AH604" s="71">
        <f t="shared" ref="AH604" si="1802">LN(D604/C604)</f>
        <v>-1.4555427476468355E-4</v>
      </c>
      <c r="AI604" s="71">
        <f t="shared" ref="AI604" si="1803">LN(E604/C604)</f>
        <v>-1.9821232069988457E-3</v>
      </c>
      <c r="AJ604" s="71">
        <f t="shared" ref="AJ604" si="1804">LN(F604/C604)</f>
        <v>-4.541300748849026E-3</v>
      </c>
      <c r="AK604" s="71">
        <f t="shared" ref="AK604" si="1805">+LN(G604/C604)</f>
        <v>-8.5546221717454612E-3</v>
      </c>
      <c r="AL604" s="71">
        <f t="shared" ref="AL604" si="1806">LN(H604/I604)</f>
        <v>1.5693534933475497E-2</v>
      </c>
      <c r="AM604" s="71">
        <f t="shared" ref="AM604" si="1807">LN(O604/P604)</f>
        <v>7.8654562627954831E-3</v>
      </c>
      <c r="AN604" s="71">
        <f t="shared" ref="AN604" si="1808">LN(L604/G604)</f>
        <v>-4.2493930134692962E-5</v>
      </c>
      <c r="AO604" s="40">
        <f t="shared" ref="AO604" si="1809">(C604-I604)/(H604-I604)</f>
        <v>0.62998288089997578</v>
      </c>
      <c r="AP604" s="40">
        <f t="shared" ref="AP604" si="1810">(N603-I604)/(H604-I604)</f>
        <v>0.33528980190755509</v>
      </c>
      <c r="AQ604" s="71">
        <f t="shared" ref="AQ604" si="1811">LN(M604/L604)</f>
        <v>1.313390403320897E-4</v>
      </c>
      <c r="AR604" s="71">
        <f t="shared" ref="AR604" si="1812">LN(N604/L604)</f>
        <v>3.9711661086673086E-3</v>
      </c>
      <c r="AS604" s="71">
        <f t="shared" ref="AS604" si="1813">LN(N604/C604)</f>
        <v>-4.6259499932127385E-3</v>
      </c>
      <c r="AT604" s="28">
        <f t="shared" ref="AT604" si="1814">+(G604-I604)/(H604-I604)</f>
        <v>8.6084617265834038E-2</v>
      </c>
      <c r="AU604" s="28">
        <f t="shared" ref="AU604" si="1815">+(N604-P604)/(O604-P604)</f>
        <v>0.88076545632972136</v>
      </c>
      <c r="AV604" s="40">
        <f t="shared" ref="AV604" si="1816">+(N604-V604)/(U604-V604)</f>
        <v>0.39773986261909539</v>
      </c>
      <c r="AW604" s="71">
        <f t="shared" ref="AW604" si="1817">LN(N604/C604)</f>
        <v>-4.6259499932127385E-3</v>
      </c>
      <c r="AX604" s="28">
        <f t="shared" ref="AX604" si="1818">(N604-L604)/(U604-V604)</f>
        <v>0.22822955905162204</v>
      </c>
      <c r="AY604" s="71">
        <f t="shared" ref="AY604" si="1819">LN(G604/I604)</f>
        <v>1.3607022084771677E-3</v>
      </c>
      <c r="AZ604" s="71">
        <f t="shared" ref="AZ604" si="1820">LN(N604/P604)</f>
        <v>6.930864174952733E-3</v>
      </c>
      <c r="BA604" s="71">
        <f t="shared" ref="BA604" si="1821">AV603</f>
        <v>0.39773986261909539</v>
      </c>
      <c r="BB604" s="71">
        <f t="shared" ref="BB604" si="1822">AR603</f>
        <v>3.9711661086673086E-3</v>
      </c>
      <c r="BC604" s="71">
        <f t="shared" ref="BC604" si="1823">AS603</f>
        <v>-4.6259499932127385E-3</v>
      </c>
      <c r="BD604" s="39">
        <f t="shared" ref="BD604" si="1824">IF(AR603&lt;0,1,0)</f>
        <v>0</v>
      </c>
    </row>
    <row r="605" spans="1:56">
      <c r="A605" s="77">
        <v>43403</v>
      </c>
      <c r="B605" s="41">
        <f t="shared" ref="B605" si="1825">WEEKDAY(A605,2)</f>
        <v>2</v>
      </c>
      <c r="C605" s="39">
        <v>2538.5700000000002</v>
      </c>
      <c r="D605" s="39">
        <v>2540.94</v>
      </c>
      <c r="E605" s="39">
        <v>2540.3000000000002</v>
      </c>
      <c r="F605" s="39">
        <v>2547.4</v>
      </c>
      <c r="G605" s="39">
        <v>2560.38</v>
      </c>
      <c r="H605" s="39">
        <v>2573.63</v>
      </c>
      <c r="I605" s="39">
        <v>2521.7800000000002</v>
      </c>
      <c r="J605" s="39">
        <v>1107</v>
      </c>
      <c r="K605" s="39">
        <v>1019</v>
      </c>
      <c r="L605" s="39">
        <v>2562.19</v>
      </c>
      <c r="M605" s="39">
        <v>2572.7800000000002</v>
      </c>
      <c r="N605" s="39">
        <v>2568.0500000000002</v>
      </c>
      <c r="O605" s="39">
        <v>2586.92</v>
      </c>
      <c r="P605" s="39">
        <v>2562.19</v>
      </c>
      <c r="Q605" s="39">
        <v>1333</v>
      </c>
      <c r="R605" s="39">
        <v>1300</v>
      </c>
      <c r="S605" s="70">
        <f t="shared" si="407"/>
        <v>2629.682777777778</v>
      </c>
      <c r="T605" s="70" t="str">
        <f t="shared" ref="T605" si="1826">IF(AVERAGE(N604)&lt;S604,"熊",IF(AVERAGE(N604)&gt;S604,"牛",""))</f>
        <v>熊</v>
      </c>
      <c r="U605" s="70">
        <f t="shared" ref="U605" si="1827">MAX(H605,O605)</f>
        <v>2586.92</v>
      </c>
      <c r="V605" s="70">
        <f t="shared" ref="V605" si="1828">MIN(I605,P605)</f>
        <v>2521.7800000000002</v>
      </c>
      <c r="W605" s="40">
        <f t="shared" ref="W605" si="1829">LN(U605/V605)</f>
        <v>2.5502977493229481E-2</v>
      </c>
      <c r="X605" s="70">
        <f t="shared" ref="X605" si="1830">IF(U605=H605,J605,Q605)</f>
        <v>1333</v>
      </c>
      <c r="Y605" s="70">
        <f t="shared" ref="Y605" si="1831">IF(V605=I605,K605,R605)</f>
        <v>1019</v>
      </c>
      <c r="Z605" s="71">
        <f t="shared" ref="Z605" si="1832">(U605-V605)/(C605)</f>
        <v>2.566011573444887E-2</v>
      </c>
      <c r="AA605" s="71">
        <f t="shared" ref="AA605" si="1833">LN(C605/N604)</f>
        <v>-2.346810912334105E-2</v>
      </c>
      <c r="AB605" s="71">
        <f t="shared" ref="AB605" si="1834">LN(N605/U605)</f>
        <v>-7.3211228325673131E-3</v>
      </c>
      <c r="AC605" s="71">
        <f t="shared" ref="AC605" si="1835">LN(N605/V605)</f>
        <v>1.8181854660662317E-2</v>
      </c>
      <c r="AD605" s="71">
        <f t="shared" ref="AD605" si="1836">LN(U605/C605)</f>
        <v>1.8867048510833834E-2</v>
      </c>
      <c r="AE605" s="71">
        <f t="shared" ref="AE605" si="1837">LN(V605/C605)</f>
        <v>-6.6359289823957742E-3</v>
      </c>
      <c r="AF605" s="71">
        <f t="shared" ref="AF605" si="1838">LN(N605/C605)</f>
        <v>1.1545925678266468E-2</v>
      </c>
      <c r="AG605" s="71">
        <f t="shared" ref="AG605" si="1839">LN(N605/N604)</f>
        <v>-1.1922183445074605E-2</v>
      </c>
      <c r="AH605" s="71">
        <f t="shared" ref="AH605" si="1840">LN(D605/C605)</f>
        <v>9.3316094346933688E-4</v>
      </c>
      <c r="AI605" s="71">
        <f t="shared" ref="AI605" si="1841">LN(E605/C605)</f>
        <v>6.8125392731412733E-4</v>
      </c>
      <c r="AJ605" s="71">
        <f t="shared" ref="AJ605" si="1842">LN(F605/C605)</f>
        <v>3.4723008086351499E-3</v>
      </c>
      <c r="AK605" s="71">
        <f t="shared" ref="AK605" si="1843">+LN(G605/C605)</f>
        <v>8.5547546108286302E-3</v>
      </c>
      <c r="AL605" s="71">
        <f t="shared" ref="AL605" si="1844">LN(H605/I605)</f>
        <v>2.0352352315375393E-2</v>
      </c>
      <c r="AM605" s="71">
        <f t="shared" ref="AM605" si="1845">LN(O605/P605)</f>
        <v>9.6056173390895172E-3</v>
      </c>
      <c r="AN605" s="71">
        <f t="shared" ref="AN605" si="1846">LN(L605/G605)</f>
        <v>7.0667656091562519E-4</v>
      </c>
      <c r="AO605" s="40">
        <f t="shared" ref="AO605" si="1847">(C605-I605)/(H605-I605)</f>
        <v>0.32381870781099309</v>
      </c>
      <c r="AP605" s="40">
        <f t="shared" ref="AP605" si="1848">(N604-I605)/(H605-I605)</f>
        <v>1.4864030858244908</v>
      </c>
      <c r="AQ605" s="71">
        <f t="shared" ref="AQ605" si="1849">LN(M605/L605)</f>
        <v>4.1246648038235139E-3</v>
      </c>
      <c r="AR605" s="71">
        <f t="shared" ref="AR605" si="1850">LN(N605/L605)</f>
        <v>2.2844945065222215E-3</v>
      </c>
      <c r="AS605" s="71">
        <f t="shared" ref="AS605" si="1851">LN(N605/C605)</f>
        <v>1.1545925678266468E-2</v>
      </c>
      <c r="AT605" s="28">
        <f t="shared" ref="AT605" si="1852">+(G605-I605)/(H605-I605)</f>
        <v>0.744455159112825</v>
      </c>
      <c r="AU605" s="28">
        <f t="shared" ref="AU605" si="1853">+(N605-P605)/(O605-P605)</f>
        <v>0.23695915891630098</v>
      </c>
      <c r="AV605" s="40">
        <f t="shared" ref="AV605" si="1854">+(N605-V605)/(U605-V605)</f>
        <v>0.71031624194043708</v>
      </c>
      <c r="AW605" s="71">
        <f t="shared" ref="AW605" si="1855">LN(N605/C605)</f>
        <v>1.1545925678266468E-2</v>
      </c>
      <c r="AX605" s="28">
        <f t="shared" ref="AX605" si="1856">(N605-L605)/(U605-V605)</f>
        <v>8.9960085968684961E-2</v>
      </c>
      <c r="AY605" s="71">
        <f t="shared" ref="AY605" si="1857">LN(G605/I605)</f>
        <v>1.51906835932244E-2</v>
      </c>
      <c r="AZ605" s="71">
        <f t="shared" ref="AZ605" si="1858">LN(N605/P605)</f>
        <v>2.2844945065222215E-3</v>
      </c>
      <c r="BA605" s="71">
        <f t="shared" ref="BA605" si="1859">AV604</f>
        <v>0.39773986261909539</v>
      </c>
      <c r="BB605" s="71">
        <f t="shared" ref="BB605" si="1860">AR604</f>
        <v>3.9711661086673086E-3</v>
      </c>
      <c r="BC605" s="71">
        <f t="shared" ref="BC605" si="1861">AS604</f>
        <v>-4.6259499932127385E-3</v>
      </c>
      <c r="BD605" s="39">
        <f t="shared" ref="BD605" si="1862">IF(AR604&lt;0,1,0)</f>
        <v>0</v>
      </c>
    </row>
    <row r="606" spans="1:56">
      <c r="A606" s="77">
        <v>43404</v>
      </c>
      <c r="B606" s="41">
        <f t="shared" si="826"/>
        <v>3</v>
      </c>
      <c r="C606" s="39">
        <v>2573.0100000000002</v>
      </c>
      <c r="D606" s="39">
        <v>2571.48</v>
      </c>
      <c r="E606" s="39">
        <v>2573.12</v>
      </c>
      <c r="F606" s="39">
        <v>2570.14</v>
      </c>
      <c r="G606" s="39">
        <v>2597.0500000000002</v>
      </c>
      <c r="H606" s="39">
        <v>2597.44</v>
      </c>
      <c r="I606" s="39">
        <v>2567.11</v>
      </c>
      <c r="J606" s="39">
        <v>1129</v>
      </c>
      <c r="K606" s="39">
        <v>942</v>
      </c>
      <c r="L606" s="39">
        <v>2597.15</v>
      </c>
      <c r="M606" s="39">
        <v>2597.39</v>
      </c>
      <c r="N606" s="39">
        <v>2602.7800000000002</v>
      </c>
      <c r="O606" s="39">
        <v>2612.88</v>
      </c>
      <c r="P606" s="39">
        <v>2593.37</v>
      </c>
      <c r="Q606" s="39">
        <v>1347</v>
      </c>
      <c r="R606" s="39">
        <v>1315</v>
      </c>
      <c r="S606" s="70">
        <f t="shared" si="407"/>
        <v>2617.2538888888894</v>
      </c>
      <c r="T606" s="70" t="str">
        <f t="shared" ref="T606" si="1863">IF(AVERAGE(N605)&lt;S605,"熊",IF(AVERAGE(N605)&gt;S605,"牛",""))</f>
        <v>熊</v>
      </c>
      <c r="U606" s="70">
        <f t="shared" ref="U606" si="1864">MAX(H606,O606)</f>
        <v>2612.88</v>
      </c>
      <c r="V606" s="70">
        <f t="shared" ref="V606" si="1865">MIN(I606,P606)</f>
        <v>2567.11</v>
      </c>
      <c r="W606" s="40">
        <f t="shared" ref="W606" si="1866">LN(U606/V606)</f>
        <v>1.7672308710279291E-2</v>
      </c>
      <c r="X606" s="70">
        <f t="shared" ref="X606" si="1867">IF(U606=H606,J606,Q606)</f>
        <v>1347</v>
      </c>
      <c r="Y606" s="70">
        <f t="shared" ref="Y606" si="1868">IF(V606=I606,K606,R606)</f>
        <v>942</v>
      </c>
      <c r="Z606" s="71">
        <f t="shared" ref="Z606" si="1869">(U606-V606)/(C606)</f>
        <v>1.7788504514168222E-2</v>
      </c>
      <c r="AA606" s="71">
        <f t="shared" ref="AA606" si="1870">LN(C606/N605)</f>
        <v>1.9295637626984409E-3</v>
      </c>
      <c r="AB606" s="71">
        <f t="shared" ref="AB606" si="1871">LN(N606/U606)</f>
        <v>-3.8729566823079179E-3</v>
      </c>
      <c r="AC606" s="71">
        <f t="shared" ref="AC606" si="1872">LN(N606/V606)</f>
        <v>1.3799352027971518E-2</v>
      </c>
      <c r="AD606" s="71">
        <f t="shared" ref="AD606" si="1873">LN(U606/C606)</f>
        <v>1.5376641453045348E-2</v>
      </c>
      <c r="AE606" s="71">
        <f t="shared" ref="AE606" si="1874">LN(V606/C606)</f>
        <v>-2.2956672572338735E-3</v>
      </c>
      <c r="AF606" s="71">
        <f t="shared" ref="AF606" si="1875">LN(N606/C606)</f>
        <v>1.1503684770737568E-2</v>
      </c>
      <c r="AG606" s="71">
        <f t="shared" ref="AG606" si="1876">LN(N606/N605)</f>
        <v>1.3433248533435955E-2</v>
      </c>
      <c r="AH606" s="71">
        <f t="shared" ref="AH606" si="1877">LN(D606/C606)</f>
        <v>-5.9481116499773747E-4</v>
      </c>
      <c r="AI606" s="71">
        <f t="shared" ref="AI606" si="1878">LN(E606/C606)</f>
        <v>4.2750571795340049E-5</v>
      </c>
      <c r="AJ606" s="71">
        <f t="shared" ref="AJ606" si="1879">LN(F606/C606)</f>
        <v>-1.1160476742452807E-3</v>
      </c>
      <c r="AK606" s="71">
        <f t="shared" ref="AK606" si="1880">+LN(G606/C606)</f>
        <v>9.2997656736358656E-3</v>
      </c>
      <c r="AL606" s="71">
        <f t="shared" ref="AL606" si="1881">LN(H606/I606)</f>
        <v>1.1745592042055948E-2</v>
      </c>
      <c r="AM606" s="71">
        <f t="shared" ref="AM606" si="1882">LN(O606/P606)</f>
        <v>7.4948730191782302E-3</v>
      </c>
      <c r="AN606" s="71">
        <f t="shared" ref="AN606" si="1883">LN(L606/G606)</f>
        <v>3.8504485777368353E-5</v>
      </c>
      <c r="AO606" s="40">
        <f t="shared" ref="AO606" si="1884">(C606-I606)/(H606-I606)</f>
        <v>0.19452687108473804</v>
      </c>
      <c r="AP606" s="40">
        <f t="shared" ref="AP606" si="1885">(N605-I606)/(H606-I606)</f>
        <v>3.099241674909518E-2</v>
      </c>
      <c r="AQ606" s="71">
        <f t="shared" ref="AQ606" si="1886">LN(M606/L606)</f>
        <v>9.2404717326587335E-5</v>
      </c>
      <c r="AR606" s="71">
        <f t="shared" ref="AR606" si="1887">LN(N606/L606)</f>
        <v>2.1654146113243571E-3</v>
      </c>
      <c r="AS606" s="71">
        <f t="shared" ref="AS606" si="1888">LN(N606/C606)</f>
        <v>1.1503684770737568E-2</v>
      </c>
      <c r="AT606" s="28">
        <f t="shared" ref="AT606" si="1889">+(G606-I606)/(H606-I606)</f>
        <v>0.98714144411474203</v>
      </c>
      <c r="AU606" s="28">
        <f t="shared" ref="AU606" si="1890">+(N606-P606)/(O606-P606)</f>
        <v>0.48231676063558193</v>
      </c>
      <c r="AV606" s="40">
        <f t="shared" ref="AV606" si="1891">+(N606-V606)/(U606-V606)</f>
        <v>0.77933143980773623</v>
      </c>
      <c r="AW606" s="71">
        <f t="shared" ref="AW606" si="1892">LN(N606/C606)</f>
        <v>1.1503684770737568E-2</v>
      </c>
      <c r="AX606" s="28">
        <f t="shared" ref="AX606" si="1893">(N606-L606)/(U606-V606)</f>
        <v>0.12300633602796834</v>
      </c>
      <c r="AY606" s="71">
        <f t="shared" ref="AY606" si="1894">LN(G606/I606)</f>
        <v>1.1595432930869674E-2</v>
      </c>
      <c r="AZ606" s="71">
        <f t="shared" ref="AZ606" si="1895">LN(N606/P606)</f>
        <v>3.6219163368703725E-3</v>
      </c>
      <c r="BA606" s="71">
        <f t="shared" ref="BA606" si="1896">AV605</f>
        <v>0.71031624194043708</v>
      </c>
      <c r="BB606" s="71">
        <f t="shared" ref="BB606" si="1897">AR605</f>
        <v>2.2844945065222215E-3</v>
      </c>
      <c r="BC606" s="71">
        <f t="shared" ref="BC606" si="1898">AS605</f>
        <v>1.1545925678266468E-2</v>
      </c>
      <c r="BD606" s="39">
        <f t="shared" ref="BD606" si="1899">IF(AR605&lt;0,1,0)</f>
        <v>0</v>
      </c>
    </row>
    <row r="607" spans="1:56">
      <c r="A607" s="77">
        <v>43405</v>
      </c>
      <c r="B607" s="41">
        <f t="shared" si="826"/>
        <v>4</v>
      </c>
      <c r="C607" s="39">
        <v>2617.0300000000002</v>
      </c>
      <c r="D607" s="39">
        <v>2616.21</v>
      </c>
      <c r="E607" s="39">
        <v>2618.58</v>
      </c>
      <c r="F607" s="39">
        <v>2620.6799999999998</v>
      </c>
      <c r="G607" s="39">
        <v>2632.22</v>
      </c>
      <c r="H607" s="39">
        <v>2636.65</v>
      </c>
      <c r="I607" s="39">
        <v>2612.79</v>
      </c>
      <c r="J607" s="39">
        <v>958</v>
      </c>
      <c r="K607" s="39">
        <v>934</v>
      </c>
      <c r="L607" s="39">
        <v>2633.46</v>
      </c>
      <c r="M607" s="39">
        <v>2630.42</v>
      </c>
      <c r="N607" s="39">
        <v>2606.2399999999998</v>
      </c>
      <c r="O607" s="39">
        <v>2635.97</v>
      </c>
      <c r="P607" s="39">
        <v>2603.69</v>
      </c>
      <c r="Q607" s="39">
        <v>1326</v>
      </c>
      <c r="R607" s="39">
        <v>1445</v>
      </c>
      <c r="S607" s="70">
        <f t="shared" si="407"/>
        <v>2605.1111111111113</v>
      </c>
      <c r="T607" s="70" t="str">
        <f t="shared" ref="T607" si="1900">IF(AVERAGE(N606)&lt;S606,"熊",IF(AVERAGE(N606)&gt;S606,"牛",""))</f>
        <v>熊</v>
      </c>
      <c r="U607" s="70">
        <f t="shared" ref="U607" si="1901">MAX(H607,O607)</f>
        <v>2636.65</v>
      </c>
      <c r="V607" s="70">
        <f t="shared" ref="V607" si="1902">MIN(I607,P607)</f>
        <v>2603.69</v>
      </c>
      <c r="W607" s="40">
        <f t="shared" ref="W607" si="1903">LN(U607/V607)</f>
        <v>1.2579502338413675E-2</v>
      </c>
      <c r="X607" s="70">
        <f t="shared" ref="X607" si="1904">IF(U607=H607,J607,Q607)</f>
        <v>958</v>
      </c>
      <c r="Y607" s="70">
        <f t="shared" ref="Y607" si="1905">IF(V607=I607,K607,R607)</f>
        <v>1445</v>
      </c>
      <c r="Z607" s="71">
        <f t="shared" ref="Z607" si="1906">(U607-V607)/(C607)</f>
        <v>1.2594429563283582E-2</v>
      </c>
      <c r="AA607" s="71">
        <f t="shared" ref="AA607" si="1907">LN(C607/N606)</f>
        <v>5.4599824135474432E-3</v>
      </c>
      <c r="AB607" s="71">
        <f t="shared" ref="AB607" si="1908">LN(N607/U607)</f>
        <v>-1.1600602351800918E-2</v>
      </c>
      <c r="AC607" s="71">
        <f t="shared" ref="AC607" si="1909">LN(N607/V607)</f>
        <v>9.7889998661269788E-4</v>
      </c>
      <c r="AD607" s="71">
        <f t="shared" ref="AD607" si="1910">LN(U607/C607)</f>
        <v>7.4690849888218456E-3</v>
      </c>
      <c r="AE607" s="71">
        <f t="shared" ref="AE607" si="1911">LN(V607/C607)</f>
        <v>-5.1104173495918302E-3</v>
      </c>
      <c r="AF607" s="71">
        <f t="shared" ref="AF607" si="1912">LN(N607/C607)</f>
        <v>-4.1315173629790534E-3</v>
      </c>
      <c r="AG607" s="71">
        <f t="shared" ref="AG607" si="1913">LN(N607/N606)</f>
        <v>1.3284650505683343E-3</v>
      </c>
      <c r="AH607" s="71">
        <f t="shared" ref="AH607" si="1914">LN(D607/C607)</f>
        <v>-3.1338138771047196E-4</v>
      </c>
      <c r="AI607" s="71">
        <f t="shared" ref="AI607" si="1915">LN(E607/C607)</f>
        <v>5.9209912322858848E-4</v>
      </c>
      <c r="AJ607" s="71">
        <f t="shared" ref="AJ607" si="1916">LN(F607/C607)</f>
        <v>1.3937390924070989E-3</v>
      </c>
      <c r="AK607" s="71">
        <f t="shared" ref="AK607" si="1917">+LN(G607/C607)</f>
        <v>5.7875096059063734E-3</v>
      </c>
      <c r="AL607" s="71">
        <f t="shared" ref="AL607" si="1918">LN(H607/I607)</f>
        <v>9.090556063915612E-3</v>
      </c>
      <c r="AM607" s="71">
        <f t="shared" ref="AM607" si="1919">LN(O607/P607)</f>
        <v>1.2321566054831673E-2</v>
      </c>
      <c r="AN607" s="71">
        <f t="shared" ref="AN607" si="1920">LN(L607/G607)</f>
        <v>4.7097431781696386E-4</v>
      </c>
      <c r="AO607" s="40">
        <f t="shared" ref="AO607" si="1921">(C607-I607)/(H607-I607)</f>
        <v>0.17770326906958148</v>
      </c>
      <c r="AP607" s="40">
        <f t="shared" ref="AP607" si="1922">(N606-I607)/(H607-I607)</f>
        <v>-0.41953059513829466</v>
      </c>
      <c r="AQ607" s="71">
        <f t="shared" ref="AQ607" si="1923">LN(M607/L607)</f>
        <v>-1.1550416567161091E-3</v>
      </c>
      <c r="AR607" s="71">
        <f t="shared" ref="AR607" si="1924">LN(N607/L607)</f>
        <v>-1.0390001286702347E-2</v>
      </c>
      <c r="AS607" s="71">
        <f t="shared" ref="AS607" si="1925">LN(N607/C607)</f>
        <v>-4.1315173629790534E-3</v>
      </c>
      <c r="AT607" s="28">
        <f t="shared" ref="AT607" si="1926">+(G607-I607)/(H607-I607)</f>
        <v>0.81433361274097793</v>
      </c>
      <c r="AU607" s="28">
        <f t="shared" ref="AU607" si="1927">+(N607-P607)/(O607-P607)</f>
        <v>7.8996282527873218E-2</v>
      </c>
      <c r="AV607" s="40">
        <f t="shared" ref="AV607" si="1928">+(N607-V607)/(U607-V607)</f>
        <v>7.7366504854360571E-2</v>
      </c>
      <c r="AW607" s="71">
        <f t="shared" ref="AW607" si="1929">LN(N607/C607)</f>
        <v>-4.1315173629790534E-3</v>
      </c>
      <c r="AX607" s="28">
        <f t="shared" ref="AX607" si="1930">(N607-L607)/(U607-V607)</f>
        <v>-0.82584951456311362</v>
      </c>
      <c r="AY607" s="71">
        <f t="shared" ref="AY607" si="1931">LN(G607/I607)</f>
        <v>7.4089806810000653E-3</v>
      </c>
      <c r="AZ607" s="71">
        <f t="shared" ref="AZ607" si="1932">LN(N607/P607)</f>
        <v>9.7889998661269788E-4</v>
      </c>
      <c r="BA607" s="71">
        <f t="shared" ref="BA607" si="1933">AV606</f>
        <v>0.77933143980773623</v>
      </c>
      <c r="BB607" s="71">
        <f t="shared" ref="BB607" si="1934">AR606</f>
        <v>2.1654146113243571E-3</v>
      </c>
      <c r="BC607" s="71">
        <f t="shared" ref="BC607" si="1935">AS606</f>
        <v>1.1503684770737568E-2</v>
      </c>
      <c r="BD607" s="39">
        <f t="shared" ref="BD607" si="1936">IF(AR606&lt;0,1,0)</f>
        <v>0</v>
      </c>
    </row>
    <row r="608" spans="1:56">
      <c r="A608" s="77">
        <v>43406</v>
      </c>
      <c r="B608" s="41">
        <f t="shared" si="826"/>
        <v>5</v>
      </c>
      <c r="C608" s="39">
        <v>2649.25</v>
      </c>
      <c r="D608" s="39">
        <v>2652.02</v>
      </c>
      <c r="E608" s="39">
        <v>2646.94</v>
      </c>
      <c r="F608" s="39">
        <v>2643.88</v>
      </c>
      <c r="G608" s="39">
        <v>2637.65</v>
      </c>
      <c r="H608" s="39">
        <v>2658.93</v>
      </c>
      <c r="I608" s="39">
        <v>2628.91</v>
      </c>
      <c r="J608" s="39">
        <v>930</v>
      </c>
      <c r="K608" s="39">
        <v>1005</v>
      </c>
      <c r="L608" s="39">
        <v>2640.28</v>
      </c>
      <c r="M608" s="39">
        <v>2662.53</v>
      </c>
      <c r="N608" s="39">
        <v>2676.48</v>
      </c>
      <c r="O608" s="39">
        <v>2676.48</v>
      </c>
      <c r="P608" s="39">
        <v>2640.28</v>
      </c>
      <c r="Q608" s="39">
        <v>1459</v>
      </c>
      <c r="R608" s="39">
        <v>1300</v>
      </c>
      <c r="S608" s="70">
        <f t="shared" si="407"/>
        <v>2598.9849999999997</v>
      </c>
      <c r="T608" s="70" t="str">
        <f t="shared" ref="T608" si="1937">IF(AVERAGE(N607)&lt;S607,"熊",IF(AVERAGE(N607)&gt;S607,"牛",""))</f>
        <v>牛</v>
      </c>
      <c r="U608" s="70">
        <f t="shared" ref="U608" si="1938">MAX(H608,O608)</f>
        <v>2676.48</v>
      </c>
      <c r="V608" s="70">
        <f t="shared" ref="V608" si="1939">MIN(I608,P608)</f>
        <v>2628.91</v>
      </c>
      <c r="W608" s="40">
        <f t="shared" ref="W608" si="1940">LN(U608/V608)</f>
        <v>1.7933186765137537E-2</v>
      </c>
      <c r="X608" s="70">
        <f t="shared" ref="X608" si="1941">IF(U608=H608,J608,Q608)</f>
        <v>1459</v>
      </c>
      <c r="Y608" s="70">
        <f t="shared" ref="Y608" si="1942">IF(V608=I608,K608,R608)</f>
        <v>1005</v>
      </c>
      <c r="Z608" s="71">
        <f t="shared" ref="Z608" si="1943">(U608-V608)/(C608)</f>
        <v>1.7956025290176526E-2</v>
      </c>
      <c r="AA608" s="71">
        <f t="shared" ref="AA608" si="1944">LN(C608/N607)</f>
        <v>1.6368011445650581E-2</v>
      </c>
      <c r="AB608" s="71">
        <f t="shared" ref="AB608" si="1945">LN(N608/U608)</f>
        <v>0</v>
      </c>
      <c r="AC608" s="71">
        <f t="shared" ref="AC608" si="1946">LN(N608/V608)</f>
        <v>1.7933186765137537E-2</v>
      </c>
      <c r="AD608" s="71">
        <f t="shared" ref="AD608" si="1947">LN(U608/C608)</f>
        <v>1.0225917305214013E-2</v>
      </c>
      <c r="AE608" s="71">
        <f t="shared" ref="AE608" si="1948">LN(V608/C608)</f>
        <v>-7.7072694599234848E-3</v>
      </c>
      <c r="AF608" s="71">
        <f t="shared" ref="AF608" si="1949">LN(N608/C608)</f>
        <v>1.0225917305214013E-2</v>
      </c>
      <c r="AG608" s="71">
        <f t="shared" ref="AG608" si="1950">LN(N608/N607)</f>
        <v>2.6593928750864568E-2</v>
      </c>
      <c r="AH608" s="71">
        <f t="shared" ref="AH608" si="1951">LN(D608/C608)</f>
        <v>1.0450327005005933E-3</v>
      </c>
      <c r="AI608" s="71">
        <f t="shared" ref="AI608" si="1952">LN(E608/C608)</f>
        <v>-8.7232525512990328E-4</v>
      </c>
      <c r="AJ608" s="71">
        <f t="shared" ref="AJ608" si="1953">LN(F608/C608)</f>
        <v>-2.0290458924565758E-3</v>
      </c>
      <c r="AK608" s="71">
        <f t="shared" ref="AK608" si="1954">+LN(G608/C608)</f>
        <v>-4.3882118498617343E-3</v>
      </c>
      <c r="AL608" s="71">
        <f t="shared" ref="AL608" si="1955">LN(H608/I608)</f>
        <v>1.1354474615122512E-2</v>
      </c>
      <c r="AM608" s="71">
        <f t="shared" ref="AM608" si="1956">LN(O608/P608)</f>
        <v>1.3617526237765309E-2</v>
      </c>
      <c r="AN608" s="71">
        <f t="shared" ref="AN608" si="1957">LN(L608/G608)</f>
        <v>9.9660291731051842E-4</v>
      </c>
      <c r="AO608" s="40">
        <f t="shared" ref="AO608" si="1958">(C608-I608)/(H608-I608)</f>
        <v>0.67754830113258357</v>
      </c>
      <c r="AP608" s="40">
        <f t="shared" ref="AP608" si="1959">(N607-I608)/(H608-I608)</f>
        <v>-0.75516322451699158</v>
      </c>
      <c r="AQ608" s="71">
        <f t="shared" ref="AQ608" si="1960">LN(M608/L608)</f>
        <v>8.3918264374414162E-3</v>
      </c>
      <c r="AR608" s="71">
        <f t="shared" ref="AR608" si="1961">LN(N608/L608)</f>
        <v>1.3617526237765309E-2</v>
      </c>
      <c r="AS608" s="71">
        <f t="shared" ref="AS608" si="1962">LN(N608/C608)</f>
        <v>1.0225917305214013E-2</v>
      </c>
      <c r="AT608" s="28">
        <f t="shared" ref="AT608" si="1963">+(G608-I608)/(H608-I608)</f>
        <v>0.29113924050633716</v>
      </c>
      <c r="AU608" s="28">
        <f t="shared" ref="AU608" si="1964">+(N608-P608)/(O608-P608)</f>
        <v>1</v>
      </c>
      <c r="AV608" s="40">
        <f t="shared" ref="AV608" si="1965">+(N608-V608)/(U608-V608)</f>
        <v>1</v>
      </c>
      <c r="AW608" s="71">
        <f t="shared" ref="AW608" si="1966">LN(N608/C608)</f>
        <v>1.0225917305214013E-2</v>
      </c>
      <c r="AX608" s="28">
        <f t="shared" ref="AX608" si="1967">(N608-L608)/(U608-V608)</f>
        <v>0.76098381332772114</v>
      </c>
      <c r="AY608" s="71">
        <f t="shared" ref="AY608" si="1968">LN(G608/I608)</f>
        <v>3.319057610061607E-3</v>
      </c>
      <c r="AZ608" s="71">
        <f t="shared" ref="AZ608" si="1969">LN(N608/P608)</f>
        <v>1.3617526237765309E-2</v>
      </c>
      <c r="BA608" s="71">
        <f t="shared" ref="BA608" si="1970">AV607</f>
        <v>7.7366504854360571E-2</v>
      </c>
      <c r="BB608" s="71">
        <f t="shared" ref="BB608" si="1971">AR607</f>
        <v>-1.0390001286702347E-2</v>
      </c>
      <c r="BC608" s="71">
        <f t="shared" ref="BC608" si="1972">AS607</f>
        <v>-4.1315173629790534E-3</v>
      </c>
      <c r="BD608" s="39">
        <f t="shared" ref="BD608" si="1973">IF(AR607&lt;0,1,0)</f>
        <v>1</v>
      </c>
    </row>
    <row r="609" spans="1:56">
      <c r="A609" s="77">
        <v>43409</v>
      </c>
      <c r="B609" s="41">
        <f t="shared" si="826"/>
        <v>1</v>
      </c>
      <c r="C609" s="39">
        <v>2665.43</v>
      </c>
      <c r="D609" s="39">
        <v>2659.88</v>
      </c>
      <c r="E609" s="39">
        <v>2660.45</v>
      </c>
      <c r="F609" s="39">
        <v>2666.04</v>
      </c>
      <c r="G609" s="39">
        <v>2649.84</v>
      </c>
      <c r="H609" s="39">
        <v>2673.08</v>
      </c>
      <c r="I609" s="39">
        <v>2647.69</v>
      </c>
      <c r="J609" s="39">
        <v>1016</v>
      </c>
      <c r="K609" s="39">
        <v>1108</v>
      </c>
      <c r="L609" s="39">
        <v>2649.74</v>
      </c>
      <c r="M609" s="39">
        <v>2643.15</v>
      </c>
      <c r="N609" s="39">
        <v>2665.43</v>
      </c>
      <c r="O609" s="39">
        <v>2665.56</v>
      </c>
      <c r="P609" s="39">
        <v>2639.53</v>
      </c>
      <c r="Q609" s="39">
        <v>1459</v>
      </c>
      <c r="R609" s="39">
        <v>1316</v>
      </c>
      <c r="S609" s="70">
        <f t="shared" si="407"/>
        <v>2596.5111111111109</v>
      </c>
      <c r="T609" s="70" t="str">
        <f t="shared" ref="T609" si="1974">IF(AVERAGE(N608)&lt;S608,"熊",IF(AVERAGE(N608)&gt;S608,"牛",""))</f>
        <v>牛</v>
      </c>
      <c r="U609" s="70">
        <f t="shared" ref="U609" si="1975">MAX(H609,O609)</f>
        <v>2673.08</v>
      </c>
      <c r="V609" s="70">
        <f t="shared" ref="V609" si="1976">MIN(I609,P609)</f>
        <v>2639.53</v>
      </c>
      <c r="W609" s="40">
        <f t="shared" ref="W609" si="1977">LN(U609/V609)</f>
        <v>1.2630494621819522E-2</v>
      </c>
      <c r="X609" s="70">
        <f t="shared" ref="X609" si="1978">IF(U609=H609,J609,Q609)</f>
        <v>1016</v>
      </c>
      <c r="Y609" s="70">
        <f t="shared" ref="Y609" si="1979">IF(V609=I609,K609,R609)</f>
        <v>1316</v>
      </c>
      <c r="Z609" s="71">
        <f t="shared" ref="Z609" si="1980">(U609-V609)/(C609)</f>
        <v>1.2587087261717519E-2</v>
      </c>
      <c r="AA609" s="71">
        <f t="shared" ref="AA609" si="1981">LN(C609/N608)</f>
        <v>-4.1371029315842413E-3</v>
      </c>
      <c r="AB609" s="71">
        <f t="shared" ref="AB609" si="1982">LN(N609/U609)</f>
        <v>-2.8659701813005625E-3</v>
      </c>
      <c r="AC609" s="71">
        <f t="shared" ref="AC609" si="1983">LN(N609/V609)</f>
        <v>9.7645244405189235E-3</v>
      </c>
      <c r="AD609" s="71">
        <f t="shared" ref="AD609" si="1984">LN(U609/C609)</f>
        <v>2.8659701813006397E-3</v>
      </c>
      <c r="AE609" s="71">
        <f t="shared" ref="AE609" si="1985">LN(V609/C609)</f>
        <v>-9.7645244405190172E-3</v>
      </c>
      <c r="AF609" s="71">
        <f t="shared" ref="AF609" si="1986">LN(N609/C609)</f>
        <v>0</v>
      </c>
      <c r="AG609" s="71">
        <f t="shared" ref="AG609" si="1987">LN(N609/N608)</f>
        <v>-4.1371029315842413E-3</v>
      </c>
      <c r="AH609" s="71">
        <f t="shared" ref="AH609" si="1988">LN(D609/C609)</f>
        <v>-2.0843864523972895E-3</v>
      </c>
      <c r="AI609" s="71">
        <f t="shared" ref="AI609" si="1989">LN(E609/C609)</f>
        <v>-1.8701140286264092E-3</v>
      </c>
      <c r="AJ609" s="71">
        <f t="shared" ref="AJ609" si="1990">LN(F609/C609)</f>
        <v>2.2882994846157198E-4</v>
      </c>
      <c r="AK609" s="71">
        <f t="shared" ref="AK609" si="1991">+LN(G609/C609)</f>
        <v>-5.8661346295838124E-3</v>
      </c>
      <c r="AL609" s="71">
        <f t="shared" ref="AL609" si="1992">LN(H609/I609)</f>
        <v>9.5438038925487016E-3</v>
      </c>
      <c r="AM609" s="71">
        <f t="shared" ref="AM609" si="1993">LN(O609/P609)</f>
        <v>9.8132958694752952E-3</v>
      </c>
      <c r="AN609" s="71">
        <f t="shared" ref="AN609" si="1994">LN(L609/G609)</f>
        <v>-3.773883968628199E-5</v>
      </c>
      <c r="AO609" s="40">
        <f t="shared" ref="AO609" si="1995">(C609-I609)/(H609-I609)</f>
        <v>0.69870027569908899</v>
      </c>
      <c r="AP609" s="40">
        <f t="shared" ref="AP609" si="1996">(N608-I609)/(H609-I609)</f>
        <v>1.1339109885781846</v>
      </c>
      <c r="AQ609" s="71">
        <f t="shared" ref="AQ609" si="1997">LN(M609/L609)</f>
        <v>-2.4901342764557426E-3</v>
      </c>
      <c r="AR609" s="71">
        <f t="shared" ref="AR609" si="1998">LN(N609/L609)</f>
        <v>5.9038734692700425E-3</v>
      </c>
      <c r="AS609" s="71">
        <f t="shared" ref="AS609" si="1999">LN(N609/C609)</f>
        <v>0</v>
      </c>
      <c r="AT609" s="28">
        <f t="shared" ref="AT609" si="2000">+(G609-I609)/(H609-I609)</f>
        <v>8.4679007483265137E-2</v>
      </c>
      <c r="AU609" s="28">
        <f t="shared" ref="AU609" si="2001">+(N609-P609)/(O609-P609)</f>
        <v>0.99500576258163231</v>
      </c>
      <c r="AV609" s="40">
        <f t="shared" ref="AV609" si="2002">+(N609-V609)/(U609-V609)</f>
        <v>0.77198211624440671</v>
      </c>
      <c r="AW609" s="71">
        <f t="shared" ref="AW609" si="2003">LN(N609/C609)</f>
        <v>0</v>
      </c>
      <c r="AX609" s="28">
        <f t="shared" ref="AX609" si="2004">(N609-L609)/(U609-V609)</f>
        <v>0.46766020864382063</v>
      </c>
      <c r="AY609" s="71">
        <f t="shared" ref="AY609" si="2005">LN(G609/I609)</f>
        <v>8.1169908166452706E-4</v>
      </c>
      <c r="AZ609" s="71">
        <f t="shared" ref="AZ609" si="2006">LN(N609/P609)</f>
        <v>9.7645244405189235E-3</v>
      </c>
      <c r="BA609" s="71">
        <f t="shared" ref="BA609" si="2007">AV608</f>
        <v>1</v>
      </c>
      <c r="BB609" s="71">
        <f t="shared" ref="BB609" si="2008">AR608</f>
        <v>1.3617526237765309E-2</v>
      </c>
      <c r="BC609" s="71">
        <f t="shared" ref="BC609" si="2009">AS608</f>
        <v>1.0225917305214013E-2</v>
      </c>
      <c r="BD609" s="39">
        <f t="shared" ref="BD609" si="2010">IF(AR608&lt;0,1,0)</f>
        <v>0</v>
      </c>
    </row>
    <row r="610" spans="1:56">
      <c r="A610" s="77">
        <v>43410</v>
      </c>
      <c r="B610" s="41">
        <f t="shared" si="826"/>
        <v>2</v>
      </c>
      <c r="C610" s="39">
        <v>2660.72</v>
      </c>
      <c r="D610" s="39">
        <v>2655.59</v>
      </c>
      <c r="E610" s="39">
        <v>2652.66</v>
      </c>
      <c r="F610" s="39">
        <v>2653.5</v>
      </c>
      <c r="G610" s="39">
        <v>2637.35</v>
      </c>
      <c r="H610" s="39">
        <v>2660.72</v>
      </c>
      <c r="I610" s="39">
        <v>2636.09</v>
      </c>
      <c r="J610" s="39">
        <v>930</v>
      </c>
      <c r="K610" s="39">
        <v>1128</v>
      </c>
      <c r="L610" s="39">
        <v>2637.33</v>
      </c>
      <c r="M610" s="39">
        <v>2640.33</v>
      </c>
      <c r="N610" s="39">
        <v>2659.36</v>
      </c>
      <c r="O610" s="39">
        <v>2660.73</v>
      </c>
      <c r="P610" s="39">
        <v>2635.53</v>
      </c>
      <c r="Q610" s="39">
        <v>1452</v>
      </c>
      <c r="R610" s="39">
        <v>1325</v>
      </c>
      <c r="S610" s="70">
        <f t="shared" si="407"/>
        <v>2593.1550000000002</v>
      </c>
      <c r="T610" s="70" t="str">
        <f t="shared" ref="T610" si="2011">IF(AVERAGE(N609)&lt;S609,"熊",IF(AVERAGE(N609)&gt;S609,"牛",""))</f>
        <v>牛</v>
      </c>
      <c r="U610" s="70">
        <f t="shared" ref="U610" si="2012">MAX(H610,O610)</f>
        <v>2660.73</v>
      </c>
      <c r="V610" s="70">
        <f t="shared" ref="V610" si="2013">MIN(I610,P610)</f>
        <v>2635.53</v>
      </c>
      <c r="W610" s="40">
        <f t="shared" ref="W610" si="2014">LN(U610/V610)</f>
        <v>9.5162209455279378E-3</v>
      </c>
      <c r="X610" s="70">
        <f t="shared" ref="X610" si="2015">IF(U610=H610,J610,Q610)</f>
        <v>1452</v>
      </c>
      <c r="Y610" s="70">
        <f t="shared" ref="Y610" si="2016">IF(V610=I610,K610,R610)</f>
        <v>1325</v>
      </c>
      <c r="Z610" s="71">
        <f t="shared" ref="Z610" si="2017">(U610-V610)/(C610)</f>
        <v>9.4711205989355587E-3</v>
      </c>
      <c r="AA610" s="71">
        <f t="shared" ref="AA610" si="2018">LN(C610/N609)</f>
        <v>-1.7686325874276454E-3</v>
      </c>
      <c r="AB610" s="71">
        <f t="shared" ref="AB610" si="2019">LN(N610/U610)</f>
        <v>-5.1502889247482891E-4</v>
      </c>
      <c r="AC610" s="71">
        <f t="shared" ref="AC610" si="2020">LN(N610/V610)</f>
        <v>9.0011920530532075E-3</v>
      </c>
      <c r="AD610" s="71">
        <f t="shared" ref="AD610" si="2021">LN(U610/C610)</f>
        <v>3.7583741273474577E-6</v>
      </c>
      <c r="AE610" s="71">
        <f t="shared" ref="AE610" si="2022">LN(V610/C610)</f>
        <v>-9.5124625714006067E-3</v>
      </c>
      <c r="AF610" s="71">
        <f t="shared" ref="AF610" si="2023">LN(N610/C610)</f>
        <v>-5.112705183473108E-4</v>
      </c>
      <c r="AG610" s="71">
        <f t="shared" ref="AG610" si="2024">LN(N610/N609)</f>
        <v>-2.2799031057750578E-3</v>
      </c>
      <c r="AH610" s="71">
        <f t="shared" ref="AH610" si="2025">LN(D610/C610)</f>
        <v>-1.9299106305866109E-3</v>
      </c>
      <c r="AI610" s="71">
        <f t="shared" ref="AI610" si="2026">LN(E610/C610)</f>
        <v>-3.0338527198112363E-3</v>
      </c>
      <c r="AJ610" s="71">
        <f t="shared" ref="AJ610" si="2027">LN(F610/C610)</f>
        <v>-2.7172395731977464E-3</v>
      </c>
      <c r="AK610" s="71">
        <f t="shared" ref="AK610" si="2028">+LN(G610/C610)</f>
        <v>-8.8221377120158481E-3</v>
      </c>
      <c r="AL610" s="71">
        <f t="shared" ref="AL610" si="2029">LN(H610/I610)</f>
        <v>9.30000416123207E-3</v>
      </c>
      <c r="AM610" s="71">
        <f t="shared" ref="AM610" si="2030">LN(O610/P610)</f>
        <v>9.5162209455279378E-3</v>
      </c>
      <c r="AN610" s="71">
        <f t="shared" ref="AN610" si="2031">LN(L610/G610)</f>
        <v>-7.5833984242207235E-6</v>
      </c>
      <c r="AO610" s="40">
        <f t="shared" ref="AO610" si="2032">(C610-I610)/(H610-I610)</f>
        <v>1</v>
      </c>
      <c r="AP610" s="40">
        <f t="shared" ref="AP610" si="2033">(N609-I610)/(H610-I610)</f>
        <v>1.1912302070645595</v>
      </c>
      <c r="AQ610" s="71">
        <f t="shared" ref="AQ610" si="2034">LN(M610/L610)</f>
        <v>1.1368675978054371E-3</v>
      </c>
      <c r="AR610" s="71">
        <f t="shared" ref="AR610" si="2035">LN(N610/L610)</f>
        <v>8.3184505920927097E-3</v>
      </c>
      <c r="AS610" s="71">
        <f t="shared" ref="AS610" si="2036">LN(N610/C610)</f>
        <v>-5.112705183473108E-4</v>
      </c>
      <c r="AT610" s="28">
        <f t="shared" ref="AT610" si="2037">+(G610-I610)/(H610-I610)</f>
        <v>5.1157125456751162E-2</v>
      </c>
      <c r="AU610" s="28">
        <f t="shared" ref="AU610" si="2038">+(N610-P610)/(O610-P610)</f>
        <v>0.9456349206349246</v>
      </c>
      <c r="AV610" s="40">
        <f t="shared" ref="AV610" si="2039">+(N610-V610)/(U610-V610)</f>
        <v>0.9456349206349246</v>
      </c>
      <c r="AW610" s="71">
        <f t="shared" ref="AW610" si="2040">LN(N610/C610)</f>
        <v>-5.112705183473108E-4</v>
      </c>
      <c r="AX610" s="28">
        <f t="shared" ref="AX610" si="2041">(N610-L610)/(U610-V610)</f>
        <v>0.87420634920636342</v>
      </c>
      <c r="AY610" s="71">
        <f t="shared" ref="AY610" si="2042">LN(G610/I610)</f>
        <v>4.7786644921612526E-4</v>
      </c>
      <c r="AZ610" s="71">
        <f t="shared" ref="AZ610" si="2043">LN(N610/P610)</f>
        <v>9.0011920530532075E-3</v>
      </c>
      <c r="BA610" s="71">
        <f t="shared" ref="BA610" si="2044">AV609</f>
        <v>0.77198211624440671</v>
      </c>
      <c r="BB610" s="71">
        <f t="shared" ref="BB610" si="2045">AR609</f>
        <v>5.9038734692700425E-3</v>
      </c>
      <c r="BC610" s="71">
        <f t="shared" ref="BC610" si="2046">AS609</f>
        <v>0</v>
      </c>
      <c r="BD610" s="39">
        <f t="shared" ref="BD610" si="2047">IF(AR609&lt;0,1,0)</f>
        <v>0</v>
      </c>
    </row>
    <row r="611" spans="1:56">
      <c r="A611" s="77">
        <v>43411</v>
      </c>
      <c r="B611" s="41">
        <f t="shared" si="826"/>
        <v>3</v>
      </c>
      <c r="C611" s="39">
        <v>2659.84</v>
      </c>
      <c r="D611" s="39">
        <v>2653.5</v>
      </c>
      <c r="E611" s="39">
        <v>2655.41</v>
      </c>
      <c r="F611" s="39">
        <v>2647.55</v>
      </c>
      <c r="G611" s="39">
        <v>2666.28</v>
      </c>
      <c r="H611" s="39">
        <v>2666.28</v>
      </c>
      <c r="I611" s="39">
        <v>2645.75</v>
      </c>
      <c r="J611" s="39">
        <v>1129</v>
      </c>
      <c r="K611" s="39">
        <v>941</v>
      </c>
      <c r="L611" s="39">
        <v>2668.51</v>
      </c>
      <c r="M611" s="39">
        <v>2672</v>
      </c>
      <c r="N611" s="39">
        <v>2641.34</v>
      </c>
      <c r="O611" s="39">
        <v>2675.57</v>
      </c>
      <c r="P611" s="39">
        <v>2639.25</v>
      </c>
      <c r="Q611" s="39">
        <v>1306</v>
      </c>
      <c r="R611" s="39">
        <v>1433</v>
      </c>
      <c r="S611" s="70">
        <f t="shared" si="407"/>
        <v>2597.3716666666669</v>
      </c>
      <c r="T611" s="70" t="str">
        <f t="shared" ref="T611" si="2048">IF(AVERAGE(N610)&lt;S610,"熊",IF(AVERAGE(N610)&gt;S610,"牛",""))</f>
        <v>牛</v>
      </c>
      <c r="U611" s="70">
        <f t="shared" ref="U611" si="2049">MAX(H611,O611)</f>
        <v>2675.57</v>
      </c>
      <c r="V611" s="70">
        <f t="shared" ref="V611" si="2050">MIN(I611,P611)</f>
        <v>2639.25</v>
      </c>
      <c r="W611" s="40">
        <f t="shared" ref="W611" si="2051">LN(U611/V611)</f>
        <v>1.3667655873257264E-2</v>
      </c>
      <c r="X611" s="70">
        <f t="shared" ref="X611" si="2052">IF(U611=H611,J611,Q611)</f>
        <v>1306</v>
      </c>
      <c r="Y611" s="70">
        <f t="shared" ref="Y611" si="2053">IF(V611=I611,K611,R611)</f>
        <v>1433</v>
      </c>
      <c r="Z611" s="71">
        <f t="shared" ref="Z611" si="2054">(U611-V611)/(C611)</f>
        <v>1.3654956689124219E-2</v>
      </c>
      <c r="AA611" s="71">
        <f t="shared" ref="AA611" si="2055">LN(C611/N610)</f>
        <v>1.8047826789855211E-4</v>
      </c>
      <c r="AB611" s="71">
        <f t="shared" ref="AB611" si="2056">LN(N611/U611)</f>
        <v>-1.2876077618125944E-2</v>
      </c>
      <c r="AC611" s="71">
        <f t="shared" ref="AC611" si="2057">LN(N611/V611)</f>
        <v>7.9157825513155252E-4</v>
      </c>
      <c r="AD611" s="71">
        <f t="shared" ref="AD611" si="2058">LN(U611/C611)</f>
        <v>5.8964711523630002E-3</v>
      </c>
      <c r="AE611" s="71">
        <f t="shared" ref="AE611" si="2059">LN(V611/C611)</f>
        <v>-7.7711847208943455E-3</v>
      </c>
      <c r="AF611" s="71">
        <f t="shared" ref="AF611" si="2060">LN(N611/C611)</f>
        <v>-6.9796064657628373E-3</v>
      </c>
      <c r="AG611" s="71">
        <f t="shared" ref="AG611" si="2061">LN(N611/N610)</f>
        <v>-6.799128197864328E-3</v>
      </c>
      <c r="AH611" s="71">
        <f t="shared" ref="AH611" si="2062">LN(D611/C611)</f>
        <v>-2.3864473227489056E-3</v>
      </c>
      <c r="AI611" s="71">
        <f t="shared" ref="AI611" si="2063">LN(E611/C611)</f>
        <v>-1.6669022250141174E-3</v>
      </c>
      <c r="AJ611" s="71">
        <f t="shared" ref="AJ611" si="2064">LN(F611/C611)</f>
        <v>-4.6312865522049537E-3</v>
      </c>
      <c r="AK611" s="71">
        <f t="shared" ref="AK611" si="2065">+LN(G611/C611)</f>
        <v>2.4182718896485424E-3</v>
      </c>
      <c r="AL611" s="71">
        <f t="shared" ref="AL611" si="2066">LN(H611/I611)</f>
        <v>7.7296635065131781E-3</v>
      </c>
      <c r="AM611" s="71">
        <f t="shared" ref="AM611" si="2067">LN(O611/P611)</f>
        <v>1.3667655873257264E-2</v>
      </c>
      <c r="AN611" s="71">
        <f t="shared" ref="AN611" si="2068">LN(L611/G611)</f>
        <v>8.3602171027714271E-4</v>
      </c>
      <c r="AO611" s="40">
        <f t="shared" ref="AO611" si="2069">(C611-I611)/(H611-I611)</f>
        <v>0.68631271310277686</v>
      </c>
      <c r="AP611" s="40">
        <f t="shared" ref="AP611" si="2070">(N610-I611)/(H611-I611)</f>
        <v>0.66293229420360422</v>
      </c>
      <c r="AQ611" s="71">
        <f t="shared" ref="AQ611" si="2071">LN(M611/L611)</f>
        <v>1.3069914659120348E-3</v>
      </c>
      <c r="AR611" s="71">
        <f t="shared" ref="AR611" si="2072">LN(N611/L611)</f>
        <v>-1.0233900065688631E-2</v>
      </c>
      <c r="AS611" s="71">
        <f t="shared" ref="AS611" si="2073">LN(N611/C611)</f>
        <v>-6.9796064657628373E-3</v>
      </c>
      <c r="AT611" s="28">
        <f t="shared" ref="AT611" si="2074">+(G611-I611)/(H611-I611)</f>
        <v>1</v>
      </c>
      <c r="AU611" s="28">
        <f t="shared" ref="AU611" si="2075">+(N611-P611)/(O611-P611)</f>
        <v>5.7544052863439873E-2</v>
      </c>
      <c r="AV611" s="40">
        <f t="shared" ref="AV611" si="2076">+(N611-V611)/(U611-V611)</f>
        <v>5.7544052863439873E-2</v>
      </c>
      <c r="AW611" s="71">
        <f t="shared" ref="AW611" si="2077">LN(N611/C611)</f>
        <v>-6.9796064657628373E-3</v>
      </c>
      <c r="AX611" s="28">
        <f t="shared" ref="AX611" si="2078">(N611-L611)/(U611-V611)</f>
        <v>-0.74807268722466824</v>
      </c>
      <c r="AY611" s="71">
        <f t="shared" ref="AY611" si="2079">LN(G611/I611)</f>
        <v>7.7296635065131781E-3</v>
      </c>
      <c r="AZ611" s="71">
        <f t="shared" ref="AZ611" si="2080">LN(N611/P611)</f>
        <v>7.9157825513155252E-4</v>
      </c>
      <c r="BA611" s="71">
        <f t="shared" ref="BA611" si="2081">AV610</f>
        <v>0.9456349206349246</v>
      </c>
      <c r="BB611" s="71">
        <f t="shared" ref="BB611" si="2082">AR610</f>
        <v>8.3184505920927097E-3</v>
      </c>
      <c r="BC611" s="71">
        <f t="shared" ref="BC611" si="2083">AS610</f>
        <v>-5.112705183473108E-4</v>
      </c>
      <c r="BD611" s="39">
        <f t="shared" ref="BD611" si="2084">IF(AR610&lt;0,1,0)</f>
        <v>0</v>
      </c>
    </row>
    <row r="612" spans="1:56">
      <c r="A612" s="77">
        <v>43412</v>
      </c>
      <c r="B612" s="41">
        <f t="shared" si="826"/>
        <v>4</v>
      </c>
      <c r="C612" s="39">
        <v>2660.09</v>
      </c>
      <c r="D612" s="39">
        <v>2654.87</v>
      </c>
      <c r="E612" s="39">
        <v>2652.92</v>
      </c>
      <c r="F612" s="39">
        <v>2648.69</v>
      </c>
      <c r="G612" s="39">
        <v>2657.42</v>
      </c>
      <c r="H612" s="39">
        <v>2661.97</v>
      </c>
      <c r="I612" s="39">
        <v>2642.33</v>
      </c>
      <c r="J612" s="39">
        <v>930</v>
      </c>
      <c r="K612" s="39">
        <v>1005</v>
      </c>
      <c r="L612" s="39">
        <v>2658.11</v>
      </c>
      <c r="M612" s="39">
        <v>2651.91</v>
      </c>
      <c r="N612" s="39">
        <v>2635.63</v>
      </c>
      <c r="O612" s="39">
        <v>2660.86</v>
      </c>
      <c r="P612" s="39">
        <v>2632.3</v>
      </c>
      <c r="Q612" s="39">
        <v>1300</v>
      </c>
      <c r="R612" s="39">
        <v>1438</v>
      </c>
      <c r="S612" s="70">
        <f t="shared" si="407"/>
        <v>2599.284444444444</v>
      </c>
      <c r="T612" s="70" t="str">
        <f t="shared" ref="T612" si="2085">IF(AVERAGE(N611)&lt;S611,"熊",IF(AVERAGE(N611)&gt;S611,"牛",""))</f>
        <v>牛</v>
      </c>
      <c r="U612" s="70">
        <f t="shared" ref="U612" si="2086">MAX(H612,O612)</f>
        <v>2661.97</v>
      </c>
      <c r="V612" s="70">
        <f t="shared" ref="V612" si="2087">MIN(I612,P612)</f>
        <v>2632.3</v>
      </c>
      <c r="W612" s="40">
        <f t="shared" ref="W612" si="2088">LN(U612/V612)</f>
        <v>1.1208461456841397E-2</v>
      </c>
      <c r="X612" s="70">
        <f t="shared" ref="X612" si="2089">IF(U612=H612,J612,Q612)</f>
        <v>930</v>
      </c>
      <c r="Y612" s="70">
        <f t="shared" ref="Y612" si="2090">IF(V612=I612,K612,R612)</f>
        <v>1438</v>
      </c>
      <c r="Z612" s="71">
        <f t="shared" ref="Z612" si="2091">(U612-V612)/(C612)</f>
        <v>1.1153757955557751E-2</v>
      </c>
      <c r="AA612" s="71">
        <f t="shared" ref="AA612" si="2092">LN(C612/N611)</f>
        <v>7.0735926648986249E-3</v>
      </c>
      <c r="AB612" s="71">
        <f t="shared" ref="AB612" si="2093">LN(N612/U612)</f>
        <v>-9.9442075872800805E-3</v>
      </c>
      <c r="AC612" s="71">
        <f t="shared" ref="AC612" si="2094">LN(N612/V612)</f>
        <v>1.2642538695611235E-3</v>
      </c>
      <c r="AD612" s="71">
        <f t="shared" ref="AD612" si="2095">LN(U612/C612)</f>
        <v>7.0649337970538116E-4</v>
      </c>
      <c r="AE612" s="71">
        <f t="shared" ref="AE612" si="2096">LN(V612/C612)</f>
        <v>-1.0501968077136006E-2</v>
      </c>
      <c r="AF612" s="71">
        <f t="shared" ref="AF612" si="2097">LN(N612/C612)</f>
        <v>-9.2377142075748229E-3</v>
      </c>
      <c r="AG612" s="71">
        <f t="shared" ref="AG612" si="2098">LN(N612/N611)</f>
        <v>-2.1641215426762127E-3</v>
      </c>
      <c r="AH612" s="71">
        <f t="shared" ref="AH612" si="2099">LN(D612/C612)</f>
        <v>-1.9642675310373669E-3</v>
      </c>
      <c r="AI612" s="71">
        <f t="shared" ref="AI612" si="2100">LN(E612/C612)</f>
        <v>-2.6990366487798152E-3</v>
      </c>
      <c r="AJ612" s="71">
        <f t="shared" ref="AJ612" si="2101">LN(F612/C612)</f>
        <v>-4.2947786583216203E-3</v>
      </c>
      <c r="AK612" s="71">
        <f t="shared" ref="AK612" si="2102">+LN(G612/C612)</f>
        <v>-1.0042295075651251E-3</v>
      </c>
      <c r="AL612" s="71">
        <f t="shared" ref="AL612" si="2103">LN(H612/I612)</f>
        <v>7.4053465125796065E-3</v>
      </c>
      <c r="AM612" s="71">
        <f t="shared" ref="AM612" si="2104">LN(O612/P612)</f>
        <v>1.079139008086652E-2</v>
      </c>
      <c r="AN612" s="71">
        <f t="shared" ref="AN612" si="2105">LN(L612/G612)</f>
        <v>2.5961663423041217E-4</v>
      </c>
      <c r="AO612" s="40">
        <f t="shared" ref="AO612" si="2106">(C612-I612)/(H612-I612)</f>
        <v>0.90427698574339788</v>
      </c>
      <c r="AP612" s="40">
        <f t="shared" ref="AP612" si="2107">(N611-I612)/(H612-I612)</f>
        <v>-5.0407331975549294E-2</v>
      </c>
      <c r="AQ612" s="71">
        <f t="shared" ref="AQ612" si="2108">LN(M612/L612)</f>
        <v>-2.3352088381915145E-3</v>
      </c>
      <c r="AR612" s="71">
        <f t="shared" ref="AR612" si="2109">LN(N612/L612)</f>
        <v>-8.49310133424022E-3</v>
      </c>
      <c r="AS612" s="71">
        <f t="shared" ref="AS612" si="2110">LN(N612/C612)</f>
        <v>-9.2377142075748229E-3</v>
      </c>
      <c r="AT612" s="28">
        <f t="shared" ref="AT612" si="2111">+(G612-I612)/(H612-I612)</f>
        <v>0.76832993890021606</v>
      </c>
      <c r="AU612" s="28">
        <f t="shared" ref="AU612" si="2112">+(N612-P612)/(O612-P612)</f>
        <v>0.11659663865545986</v>
      </c>
      <c r="AV612" s="40">
        <f t="shared" ref="AV612" si="2113">+(N612-V612)/(U612-V612)</f>
        <v>0.11223458038422549</v>
      </c>
      <c r="AW612" s="71">
        <f t="shared" ref="AW612" si="2114">LN(N612/C612)</f>
        <v>-9.2377142075748229E-3</v>
      </c>
      <c r="AX612" s="28">
        <f t="shared" ref="AX612" si="2115">(N612-L612)/(U612-V612)</f>
        <v>-0.75766767778902289</v>
      </c>
      <c r="AY612" s="71">
        <f t="shared" ref="AY612" si="2116">LN(G612/I612)</f>
        <v>5.6946236253093471E-3</v>
      </c>
      <c r="AZ612" s="71">
        <f t="shared" ref="AZ612" si="2117">LN(N612/P612)</f>
        <v>1.2642538695611235E-3</v>
      </c>
      <c r="BA612" s="71">
        <f t="shared" ref="BA612" si="2118">AV611</f>
        <v>5.7544052863439873E-2</v>
      </c>
      <c r="BB612" s="71">
        <f t="shared" ref="BB612" si="2119">AR611</f>
        <v>-1.0233900065688631E-2</v>
      </c>
      <c r="BC612" s="71">
        <f t="shared" ref="BC612" si="2120">AS611</f>
        <v>-6.9796064657628373E-3</v>
      </c>
      <c r="BD612" s="39">
        <f t="shared" ref="BD612" si="2121">IF(AR611&lt;0,1,0)</f>
        <v>1</v>
      </c>
    </row>
    <row r="613" spans="1:56">
      <c r="A613" s="77">
        <v>43413</v>
      </c>
      <c r="B613" s="41">
        <f t="shared" si="826"/>
        <v>5</v>
      </c>
      <c r="C613" s="39">
        <v>2621.2399999999998</v>
      </c>
      <c r="D613" s="39">
        <v>2614.59</v>
      </c>
      <c r="E613" s="39">
        <v>2610.58</v>
      </c>
      <c r="F613" s="39">
        <v>2610.46</v>
      </c>
      <c r="G613" s="39">
        <v>2601.52</v>
      </c>
      <c r="H613" s="39">
        <v>2621.2399999999998</v>
      </c>
      <c r="I613" s="39">
        <v>2601.11</v>
      </c>
      <c r="J613" s="39">
        <v>930</v>
      </c>
      <c r="K613" s="39">
        <v>1129</v>
      </c>
      <c r="L613" s="39">
        <v>2601.08</v>
      </c>
      <c r="M613" s="39">
        <v>2604.25</v>
      </c>
      <c r="N613" s="39">
        <v>2598.87</v>
      </c>
      <c r="O613" s="39">
        <v>2611.48</v>
      </c>
      <c r="P613" s="39">
        <v>2598.1999999999998</v>
      </c>
      <c r="Q613" s="39">
        <v>1336</v>
      </c>
      <c r="R613" s="39">
        <v>1413</v>
      </c>
      <c r="S613" s="70">
        <f t="shared" si="407"/>
        <v>2603.036111111111</v>
      </c>
      <c r="T613" s="70" t="str">
        <f t="shared" ref="T613" si="2122">IF(AVERAGE(N612)&lt;S612,"熊",IF(AVERAGE(N612)&gt;S612,"牛",""))</f>
        <v>牛</v>
      </c>
      <c r="U613" s="70">
        <f t="shared" ref="U613" si="2123">MAX(H613,O613)</f>
        <v>2621.2399999999998</v>
      </c>
      <c r="V613" s="70">
        <f t="shared" ref="V613" si="2124">MIN(I613,P613)</f>
        <v>2598.1999999999998</v>
      </c>
      <c r="W613" s="40">
        <f t="shared" ref="W613" si="2125">LN(U613/V613)</f>
        <v>8.8285906734480897E-3</v>
      </c>
      <c r="X613" s="70">
        <f t="shared" ref="X613" si="2126">IF(U613=H613,J613,Q613)</f>
        <v>930</v>
      </c>
      <c r="Y613" s="70">
        <f t="shared" ref="Y613" si="2127">IF(V613=I613,K613,R613)</f>
        <v>1413</v>
      </c>
      <c r="Z613" s="71">
        <f t="shared" ref="Z613" si="2128">(U613-V613)/(C613)</f>
        <v>8.7897331034166911E-3</v>
      </c>
      <c r="AA613" s="71">
        <f t="shared" ref="AA613" si="2129">LN(C613/N612)</f>
        <v>-5.4747543471789185E-3</v>
      </c>
      <c r="AB613" s="71">
        <f t="shared" ref="AB613" si="2130">LN(N613/U613)</f>
        <v>-8.5707530827626791E-3</v>
      </c>
      <c r="AC613" s="71">
        <f t="shared" ref="AC613" si="2131">LN(N613/V613)</f>
        <v>2.5783759068540859E-4</v>
      </c>
      <c r="AD613" s="71">
        <f t="shared" ref="AD613" si="2132">LN(U613/C613)</f>
        <v>0</v>
      </c>
      <c r="AE613" s="71">
        <f t="shared" ref="AE613" si="2133">LN(V613/C613)</f>
        <v>-8.8285906734481261E-3</v>
      </c>
      <c r="AF613" s="71">
        <f t="shared" ref="AF613" si="2134">LN(N613/C613)</f>
        <v>-8.5707530827626791E-3</v>
      </c>
      <c r="AG613" s="71">
        <f t="shared" ref="AG613" si="2135">LN(N613/N612)</f>
        <v>-1.4045507429941583E-2</v>
      </c>
      <c r="AH613" s="71">
        <f t="shared" ref="AH613" si="2136">LN(D613/C613)</f>
        <v>-2.5401907914497138E-3</v>
      </c>
      <c r="AI613" s="71">
        <f t="shared" ref="AI613" si="2137">LN(E613/C613)</f>
        <v>-4.075069383819927E-3</v>
      </c>
      <c r="AJ613" s="71">
        <f t="shared" ref="AJ613" si="2138">LN(F613/C613)</f>
        <v>-4.1210372369760327E-3</v>
      </c>
      <c r="AK613" s="71">
        <f t="shared" ref="AK613" si="2139">+LN(G613/C613)</f>
        <v>-7.5515986618925144E-3</v>
      </c>
      <c r="AL613" s="71">
        <f t="shared" ref="AL613" si="2140">LN(H613/I613)</f>
        <v>7.7092112543117016E-3</v>
      </c>
      <c r="AM613" s="71">
        <f t="shared" ref="AM613" si="2141">LN(O613/P613)</f>
        <v>5.098212851544711E-3</v>
      </c>
      <c r="AN613" s="71">
        <f t="shared" ref="AN613" si="2142">LN(L613/G613)</f>
        <v>-1.6914619653601864E-4</v>
      </c>
      <c r="AO613" s="40">
        <f t="shared" ref="AO613" si="2143">(C613-I613)/(H613-I613)</f>
        <v>1</v>
      </c>
      <c r="AP613" s="40">
        <f t="shared" ref="AP613" si="2144">(N612-I613)/(H613-I613)</f>
        <v>1.7148534525583992</v>
      </c>
      <c r="AQ613" s="71">
        <f t="shared" ref="AQ613" si="2145">LN(M613/L613)</f>
        <v>1.2179824879062309E-3</v>
      </c>
      <c r="AR613" s="71">
        <f t="shared" ref="AR613" si="2146">LN(N613/L613)</f>
        <v>-8.5000822433404361E-4</v>
      </c>
      <c r="AS613" s="71">
        <f t="shared" ref="AS613" si="2147">LN(N613/C613)</f>
        <v>-8.5707530827626791E-3</v>
      </c>
      <c r="AT613" s="28">
        <f t="shared" ref="AT613" si="2148">+(G613-I613)/(H613-I613)</f>
        <v>2.0367610531538079E-2</v>
      </c>
      <c r="AU613" s="28">
        <f t="shared" ref="AU613" si="2149">+(N613-P613)/(O613-P613)</f>
        <v>5.0451807228920384E-2</v>
      </c>
      <c r="AV613" s="40">
        <f t="shared" ref="AV613" si="2150">+(N613-V613)/(U613-V613)</f>
        <v>2.9079861111114314E-2</v>
      </c>
      <c r="AW613" s="71">
        <f t="shared" ref="AW613" si="2151">LN(N613/C613)</f>
        <v>-8.5707530827626791E-3</v>
      </c>
      <c r="AX613" s="28">
        <f t="shared" ref="AX613" si="2152">(N613-L613)/(U613-V613)</f>
        <v>-9.5920138888890616E-2</v>
      </c>
      <c r="AY613" s="71">
        <f t="shared" ref="AY613" si="2153">LN(G613/I613)</f>
        <v>1.5761259241911483E-4</v>
      </c>
      <c r="AZ613" s="71">
        <f t="shared" ref="AZ613" si="2154">LN(N613/P613)</f>
        <v>2.5783759068540859E-4</v>
      </c>
      <c r="BA613" s="71">
        <f t="shared" ref="BA613" si="2155">AV612</f>
        <v>0.11223458038422549</v>
      </c>
      <c r="BB613" s="71">
        <f t="shared" ref="BB613" si="2156">AR612</f>
        <v>-8.49310133424022E-3</v>
      </c>
      <c r="BC613" s="71">
        <f t="shared" ref="BC613" si="2157">AS612</f>
        <v>-9.2377142075748229E-3</v>
      </c>
      <c r="BD613" s="39">
        <f t="shared" ref="BD613" si="2158">IF(AR612&lt;0,1,0)</f>
        <v>1</v>
      </c>
    </row>
    <row r="614" spans="1:56">
      <c r="A614" s="77">
        <v>43416</v>
      </c>
      <c r="B614" s="41">
        <f t="shared" si="826"/>
        <v>1</v>
      </c>
      <c r="C614" s="39">
        <v>2593.1999999999998</v>
      </c>
      <c r="D614" s="39">
        <v>2590.4499999999998</v>
      </c>
      <c r="E614" s="39">
        <v>2607.38</v>
      </c>
      <c r="F614" s="39">
        <v>2600.66</v>
      </c>
      <c r="G614" s="39">
        <v>2616.29</v>
      </c>
      <c r="H614" s="39">
        <v>2619.25</v>
      </c>
      <c r="I614" s="39">
        <v>2590.4499999999998</v>
      </c>
      <c r="J614" s="39">
        <v>1118</v>
      </c>
      <c r="K614" s="39">
        <v>931</v>
      </c>
      <c r="L614" s="39">
        <v>2617.04</v>
      </c>
      <c r="M614" s="39">
        <v>2614.6999999999998</v>
      </c>
      <c r="N614" s="39">
        <v>2630.52</v>
      </c>
      <c r="O614" s="39">
        <v>2631.17</v>
      </c>
      <c r="P614" s="39">
        <v>2613.16</v>
      </c>
      <c r="Q614" s="39">
        <v>1451</v>
      </c>
      <c r="R614" s="39">
        <v>1314</v>
      </c>
      <c r="S614" s="70">
        <f t="shared" si="407"/>
        <v>2605.9549999999999</v>
      </c>
      <c r="T614" s="70" t="str">
        <f t="shared" ref="T614" si="2159">IF(AVERAGE(N613)&lt;S613,"熊",IF(AVERAGE(N613)&gt;S613,"牛",""))</f>
        <v>熊</v>
      </c>
      <c r="U614" s="70">
        <f t="shared" ref="U614" si="2160">MAX(H614,O614)</f>
        <v>2631.17</v>
      </c>
      <c r="V614" s="70">
        <f t="shared" ref="V614" si="2161">MIN(I614,P614)</f>
        <v>2590.4499999999998</v>
      </c>
      <c r="W614" s="40">
        <f t="shared" ref="W614" si="2162">LN(U614/V614)</f>
        <v>1.5597008392627603E-2</v>
      </c>
      <c r="X614" s="70">
        <f t="shared" ref="X614" si="2163">IF(U614=H614,J614,Q614)</f>
        <v>1451</v>
      </c>
      <c r="Y614" s="70">
        <f t="shared" ref="Y614" si="2164">IF(V614=I614,K614,R614)</f>
        <v>931</v>
      </c>
      <c r="Z614" s="71">
        <f t="shared" ref="Z614" si="2165">(U614-V614)/(C614)</f>
        <v>1.5702606817831349E-2</v>
      </c>
      <c r="AA614" s="71">
        <f t="shared" ref="AA614" si="2166">LN(C614/N613)</f>
        <v>-2.184100851477301E-3</v>
      </c>
      <c r="AB614" s="71">
        <f t="shared" ref="AB614" si="2167">LN(N614/U614)</f>
        <v>-2.4706890877516507E-4</v>
      </c>
      <c r="AC614" s="71">
        <f t="shared" ref="AC614" si="2168">LN(N614/V614)</f>
        <v>1.5349939483852493E-2</v>
      </c>
      <c r="AD614" s="71">
        <f t="shared" ref="AD614" si="2169">LN(U614/C614)</f>
        <v>1.453597986717111E-2</v>
      </c>
      <c r="AE614" s="71">
        <f t="shared" ref="AE614" si="2170">LN(V614/C614)</f>
        <v>-1.0610285254566529E-3</v>
      </c>
      <c r="AF614" s="71">
        <f t="shared" ref="AF614" si="2171">LN(N614/C614)</f>
        <v>1.4288910958395828E-2</v>
      </c>
      <c r="AG614" s="71">
        <f t="shared" ref="AG614" si="2172">LN(N614/N613)</f>
        <v>1.2104810106918639E-2</v>
      </c>
      <c r="AH614" s="71">
        <f t="shared" ref="AH614" si="2173">LN(D614/C614)</f>
        <v>-1.0610285254566529E-3</v>
      </c>
      <c r="AI614" s="71">
        <f t="shared" ref="AI614" si="2174">LN(E614/C614)</f>
        <v>5.4532514220830899E-3</v>
      </c>
      <c r="AJ614" s="71">
        <f t="shared" ref="AJ614" si="2175">LN(F614/C614)</f>
        <v>2.8726246490955731E-3</v>
      </c>
      <c r="AK614" s="71">
        <f t="shared" ref="AK614" si="2176">+LN(G614/C614)</f>
        <v>8.86464940125971E-3</v>
      </c>
      <c r="AL614" s="71">
        <f t="shared" ref="AL614" si="2177">LN(H614/I614)</f>
        <v>1.10564114576904E-2</v>
      </c>
      <c r="AM614" s="71">
        <f t="shared" ref="AM614" si="2178">LN(O614/P614)</f>
        <v>6.868397221981625E-3</v>
      </c>
      <c r="AN614" s="71">
        <f t="shared" ref="AN614" si="2179">LN(L614/G614)</f>
        <v>2.8662438834728854E-4</v>
      </c>
      <c r="AO614" s="40">
        <f t="shared" ref="AO614" si="2180">(C614-I614)/(H614-I614)</f>
        <v>9.5486111111110508E-2</v>
      </c>
      <c r="AP614" s="40">
        <f t="shared" ref="AP614" si="2181">(N613-I614)/(H614-I614)</f>
        <v>0.29236111111111179</v>
      </c>
      <c r="AQ614" s="71">
        <f t="shared" ref="AQ614" si="2182">LN(M614/L614)</f>
        <v>-8.9453992592887087E-4</v>
      </c>
      <c r="AR614" s="71">
        <f t="shared" ref="AR614" si="2183">LN(N614/L614)</f>
        <v>5.1376371687889598E-3</v>
      </c>
      <c r="AS614" s="71">
        <f t="shared" ref="AS614" si="2184">LN(N614/C614)</f>
        <v>1.4288910958395828E-2</v>
      </c>
      <c r="AT614" s="28">
        <f t="shared" ref="AT614" si="2185">+(G614-I614)/(H614-I614)</f>
        <v>0.89722222222222159</v>
      </c>
      <c r="AU614" s="28">
        <f t="shared" ref="AU614" si="2186">+(N614-P614)/(O614-P614)</f>
        <v>0.96390893947806311</v>
      </c>
      <c r="AV614" s="40">
        <f t="shared" ref="AV614" si="2187">+(N614-V614)/(U614-V614)</f>
        <v>0.98403732809430045</v>
      </c>
      <c r="AW614" s="71">
        <f t="shared" ref="AW614" si="2188">LN(N614/C614)</f>
        <v>1.4288910958395828E-2</v>
      </c>
      <c r="AX614" s="28">
        <f t="shared" ref="AX614" si="2189">(N614-L614)/(U614-V614)</f>
        <v>0.33104125736738543</v>
      </c>
      <c r="AY614" s="71">
        <f t="shared" ref="AY614" si="2190">LN(G614/I614)</f>
        <v>9.925677926716352E-3</v>
      </c>
      <c r="AZ614" s="71">
        <f t="shared" ref="AZ614" si="2191">LN(N614/P614)</f>
        <v>6.6213283132065632E-3</v>
      </c>
      <c r="BA614" s="71">
        <f t="shared" ref="BA614" si="2192">AV613</f>
        <v>2.9079861111114314E-2</v>
      </c>
      <c r="BB614" s="71">
        <f t="shared" ref="BB614" si="2193">AR613</f>
        <v>-8.5000822433404361E-4</v>
      </c>
      <c r="BC614" s="71">
        <f t="shared" ref="BC614" si="2194">AS613</f>
        <v>-8.5707530827626791E-3</v>
      </c>
      <c r="BD614" s="39">
        <f t="shared" ref="BD614" si="2195">IF(AR613&lt;0,1,0)</f>
        <v>1</v>
      </c>
    </row>
    <row r="615" spans="1:56">
      <c r="A615" s="77">
        <v>43417</v>
      </c>
      <c r="B615" s="41">
        <f t="shared" si="826"/>
        <v>2</v>
      </c>
      <c r="C615" s="39">
        <v>2600.5</v>
      </c>
      <c r="D615" s="39">
        <v>2604.5500000000002</v>
      </c>
      <c r="E615" s="39">
        <v>2607.5700000000002</v>
      </c>
      <c r="F615" s="39">
        <v>2611.1</v>
      </c>
      <c r="G615" s="39">
        <v>2633.46</v>
      </c>
      <c r="H615" s="39">
        <v>2633.67</v>
      </c>
      <c r="I615" s="39">
        <v>2597.35</v>
      </c>
      <c r="J615" s="39">
        <v>1129</v>
      </c>
      <c r="K615" s="39">
        <v>930</v>
      </c>
      <c r="L615" s="39">
        <v>2633.75</v>
      </c>
      <c r="M615" s="39">
        <v>2639.21</v>
      </c>
      <c r="N615" s="39">
        <v>2654.88</v>
      </c>
      <c r="O615" s="39">
        <v>2666.49</v>
      </c>
      <c r="P615" s="39">
        <v>2633.75</v>
      </c>
      <c r="Q615" s="39">
        <v>1406</v>
      </c>
      <c r="R615" s="39">
        <v>1300</v>
      </c>
      <c r="S615" s="70">
        <f t="shared" si="407"/>
        <v>2609.7833333333324</v>
      </c>
      <c r="T615" s="70" t="str">
        <f t="shared" ref="T615" si="2196">IF(AVERAGE(N614)&lt;S614,"熊",IF(AVERAGE(N614)&gt;S614,"牛",""))</f>
        <v>牛</v>
      </c>
      <c r="U615" s="70">
        <f t="shared" ref="U615" si="2197">MAX(H615,O615)</f>
        <v>2666.49</v>
      </c>
      <c r="V615" s="70">
        <f t="shared" ref="V615" si="2198">MIN(I615,P615)</f>
        <v>2597.35</v>
      </c>
      <c r="W615" s="40">
        <f t="shared" ref="W615" si="2199">LN(U615/V615)</f>
        <v>2.6271306327779118E-2</v>
      </c>
      <c r="X615" s="70">
        <f t="shared" ref="X615" si="2200">IF(U615=H615,J615,Q615)</f>
        <v>1406</v>
      </c>
      <c r="Y615" s="70">
        <f t="shared" ref="Y615" si="2201">IF(V615=I615,K615,R615)</f>
        <v>930</v>
      </c>
      <c r="Z615" s="71">
        <f t="shared" ref="Z615" si="2202">(U615-V615)/(C615)</f>
        <v>2.6587194770236446E-2</v>
      </c>
      <c r="AA615" s="71">
        <f t="shared" ref="AA615" si="2203">LN(C615/N614)</f>
        <v>-1.1477811046109237E-2</v>
      </c>
      <c r="AB615" s="71">
        <f t="shared" ref="AB615" si="2204">LN(N615/U615)</f>
        <v>-4.3635448847574414E-3</v>
      </c>
      <c r="AC615" s="71">
        <f t="shared" ref="AC615" si="2205">LN(N615/V615)</f>
        <v>2.1907761443021697E-2</v>
      </c>
      <c r="AD615" s="71">
        <f t="shared" ref="AD615" si="2206">LN(U615/C615)</f>
        <v>2.5059266586107836E-2</v>
      </c>
      <c r="AE615" s="71">
        <f t="shared" ref="AE615" si="2207">LN(V615/C615)</f>
        <v>-1.2120397416713296E-3</v>
      </c>
      <c r="AF615" s="71">
        <f t="shared" ref="AF615" si="2208">LN(N615/C615)</f>
        <v>2.0695721701350377E-2</v>
      </c>
      <c r="AG615" s="71">
        <f t="shared" ref="AG615" si="2209">LN(N615/N614)</f>
        <v>9.2179106552412026E-3</v>
      </c>
      <c r="AH615" s="71">
        <f t="shared" ref="AH615" si="2210">LN(D615/C615)</f>
        <v>1.5561813305632571E-3</v>
      </c>
      <c r="AI615" s="71">
        <f t="shared" ref="AI615" si="2211">LN(E615/C615)</f>
        <v>2.715018939046607E-3</v>
      </c>
      <c r="AJ615" s="71">
        <f t="shared" ref="AJ615" si="2212">LN(F615/C615)</f>
        <v>4.067854254700908E-3</v>
      </c>
      <c r="AK615" s="71">
        <f t="shared" ref="AK615" si="2213">+LN(G615/C615)</f>
        <v>1.2594836682870059E-2</v>
      </c>
      <c r="AL615" s="71">
        <f t="shared" ref="AL615" si="2214">LN(H615/I615)</f>
        <v>1.3886616244941134E-2</v>
      </c>
      <c r="AM615" s="71">
        <f t="shared" ref="AM615" si="2215">LN(O615/P615)</f>
        <v>1.235431468083624E-2</v>
      </c>
      <c r="AN615" s="71">
        <f t="shared" ref="AN615" si="2216">LN(L615/G615)</f>
        <v>1.1011522240154739E-4</v>
      </c>
      <c r="AO615" s="40">
        <f t="shared" ref="AO615" si="2217">(C615-I615)/(H615-I615)</f>
        <v>8.6729074889869959E-2</v>
      </c>
      <c r="AP615" s="40">
        <f t="shared" ref="AP615" si="2218">(N614-I615)/(H615-I615)</f>
        <v>0.91327092511013008</v>
      </c>
      <c r="AQ615" s="71">
        <f t="shared" ref="AQ615" si="2219">LN(M615/L615)</f>
        <v>2.0709438157723498E-3</v>
      </c>
      <c r="AR615" s="71">
        <f t="shared" ref="AR615" si="2220">LN(N615/L615)</f>
        <v>7.9907697960789233E-3</v>
      </c>
      <c r="AS615" s="71">
        <f t="shared" ref="AS615" si="2221">LN(N615/C615)</f>
        <v>2.0695721701350377E-2</v>
      </c>
      <c r="AT615" s="28">
        <f t="shared" ref="AT615" si="2222">+(G615-I615)/(H615-I615)</f>
        <v>0.99421806167400784</v>
      </c>
      <c r="AU615" s="28">
        <f t="shared" ref="AU615" si="2223">+(N615-P615)/(O615-P615)</f>
        <v>0.64538790470373397</v>
      </c>
      <c r="AV615" s="40">
        <f t="shared" ref="AV615" si="2224">+(N615-V615)/(U615-V615)</f>
        <v>0.83207983800983953</v>
      </c>
      <c r="AW615" s="71">
        <f t="shared" ref="AW615" si="2225">LN(N615/C615)</f>
        <v>2.0695721701350377E-2</v>
      </c>
      <c r="AX615" s="28">
        <f t="shared" ref="AX615" si="2226">(N615-L615)/(U615-V615)</f>
        <v>0.30561180214058647</v>
      </c>
      <c r="AY615" s="71">
        <f t="shared" ref="AY615" si="2227">LN(G615/I615)</f>
        <v>1.3806876424541268E-2</v>
      </c>
      <c r="AZ615" s="71">
        <f t="shared" ref="AZ615" si="2228">LN(N615/P615)</f>
        <v>7.9907697960789233E-3</v>
      </c>
      <c r="BA615" s="71">
        <f t="shared" ref="BA615" si="2229">AV614</f>
        <v>0.98403732809430045</v>
      </c>
      <c r="BB615" s="71">
        <f t="shared" ref="BB615" si="2230">AR614</f>
        <v>5.1376371687889598E-3</v>
      </c>
      <c r="BC615" s="71">
        <f t="shared" ref="BC615" si="2231">AS614</f>
        <v>1.4288910958395828E-2</v>
      </c>
      <c r="BD615" s="39">
        <f t="shared" ref="BD615" si="2232">IF(AR614&lt;0,1,0)</f>
        <v>0</v>
      </c>
    </row>
    <row r="616" spans="1:56">
      <c r="A616" s="77">
        <v>43418</v>
      </c>
      <c r="B616" s="41">
        <f t="shared" si="826"/>
        <v>3</v>
      </c>
      <c r="C616" s="39">
        <v>2648.31</v>
      </c>
      <c r="D616" s="39">
        <v>2643.65</v>
      </c>
      <c r="E616" s="39">
        <v>2648</v>
      </c>
      <c r="F616" s="39">
        <v>2646.36</v>
      </c>
      <c r="G616" s="39">
        <v>2653.24</v>
      </c>
      <c r="H616" s="39">
        <v>2654.1</v>
      </c>
      <c r="I616" s="39">
        <v>2639.68</v>
      </c>
      <c r="J616" s="39">
        <v>938</v>
      </c>
      <c r="K616" s="39">
        <v>1002</v>
      </c>
      <c r="L616" s="39">
        <v>2653.29</v>
      </c>
      <c r="M616" s="39">
        <v>2651.93</v>
      </c>
      <c r="N616" s="39">
        <v>2632.24</v>
      </c>
      <c r="O616" s="39">
        <v>2658.31</v>
      </c>
      <c r="P616" s="39">
        <v>2628.06</v>
      </c>
      <c r="Q616" s="39">
        <v>1320</v>
      </c>
      <c r="R616" s="39">
        <v>1415</v>
      </c>
      <c r="S616" s="70">
        <f t="shared" si="407"/>
        <v>2619.1422222222213</v>
      </c>
      <c r="T616" s="70" t="str">
        <f t="shared" ref="T616" si="2233">IF(AVERAGE(N615)&lt;S615,"熊",IF(AVERAGE(N615)&gt;S615,"牛",""))</f>
        <v>牛</v>
      </c>
      <c r="U616" s="70">
        <f t="shared" ref="U616" si="2234">MAX(H616,O616)</f>
        <v>2658.31</v>
      </c>
      <c r="V616" s="70">
        <f t="shared" ref="V616" si="2235">MIN(I616,P616)</f>
        <v>2628.06</v>
      </c>
      <c r="W616" s="40">
        <f t="shared" ref="W616" si="2236">LN(U616/V616)</f>
        <v>1.1444651122841615E-2</v>
      </c>
      <c r="X616" s="70">
        <f t="shared" ref="X616" si="2237">IF(U616=H616,J616,Q616)</f>
        <v>1320</v>
      </c>
      <c r="Y616" s="70">
        <f t="shared" ref="Y616" si="2238">IF(V616=I616,K616,R616)</f>
        <v>1415</v>
      </c>
      <c r="Z616" s="71">
        <f t="shared" ref="Z616" si="2239">(U616-V616)/(C616)</f>
        <v>1.1422378800064947E-2</v>
      </c>
      <c r="AA616" s="71">
        <f t="shared" ref="AA616" si="2240">LN(C616/N615)</f>
        <v>-2.4777552232715409E-3</v>
      </c>
      <c r="AB616" s="71">
        <f t="shared" ref="AB616" si="2241">LN(N616/U616)</f>
        <v>-9.8553878185414206E-3</v>
      </c>
      <c r="AC616" s="71">
        <f t="shared" ref="AC616" si="2242">LN(N616/V616)</f>
        <v>1.589263304300353E-3</v>
      </c>
      <c r="AD616" s="71">
        <f t="shared" ref="AD616" si="2243">LN(U616/C616)</f>
        <v>3.7688818257404677E-3</v>
      </c>
      <c r="AE616" s="71">
        <f t="shared" ref="AE616" si="2244">LN(V616/C616)</f>
        <v>-7.6757692971010927E-3</v>
      </c>
      <c r="AF616" s="71">
        <f t="shared" ref="AF616" si="2245">LN(N616/C616)</f>
        <v>-6.0865059928008431E-3</v>
      </c>
      <c r="AG616" s="71">
        <f t="shared" ref="AG616" si="2246">LN(N616/N615)</f>
        <v>-8.5642612160723788E-3</v>
      </c>
      <c r="AH616" s="71">
        <f t="shared" ref="AH616" si="2247">LN(D616/C616)</f>
        <v>-1.761162671105192E-3</v>
      </c>
      <c r="AI616" s="71">
        <f t="shared" ref="AI616" si="2248">LN(E616/C616)</f>
        <v>-1.1706263430727626E-4</v>
      </c>
      <c r="AJ616" s="71">
        <f t="shared" ref="AJ616" si="2249">LN(F616/C616)</f>
        <v>-7.3658984909975075E-4</v>
      </c>
      <c r="AK616" s="71">
        <f t="shared" ref="AK616" si="2250">+LN(G616/C616)</f>
        <v>1.8598339810301928E-3</v>
      </c>
      <c r="AL616" s="71">
        <f t="shared" ref="AL616" si="2251">LN(H616/I616)</f>
        <v>5.4479164850831574E-3</v>
      </c>
      <c r="AM616" s="71">
        <f t="shared" ref="AM616" si="2252">LN(O616/P616)</f>
        <v>1.1444651122841615E-2</v>
      </c>
      <c r="AN616" s="71">
        <f t="shared" ref="AN616" si="2253">LN(L616/G616)</f>
        <v>1.8844706428469318E-5</v>
      </c>
      <c r="AO616" s="40">
        <f t="shared" ref="AO616" si="2254">(C616-I616)/(H616-I616)</f>
        <v>0.5984743411927923</v>
      </c>
      <c r="AP616" s="40">
        <f t="shared" ref="AP616" si="2255">(N615-I616)/(H616-I616)</f>
        <v>1.0540915395284463</v>
      </c>
      <c r="AQ616" s="71">
        <f t="shared" ref="AQ616" si="2256">LN(M616/L616)</f>
        <v>-5.1270259472422524E-4</v>
      </c>
      <c r="AR616" s="71">
        <f t="shared" ref="AR616" si="2257">LN(N616/L616)</f>
        <v>-7.9651846802592796E-3</v>
      </c>
      <c r="AS616" s="71">
        <f t="shared" ref="AS616" si="2258">LN(N616/C616)</f>
        <v>-6.0865059928008431E-3</v>
      </c>
      <c r="AT616" s="28">
        <f t="shared" ref="AT616" si="2259">+(G616-I616)/(H616-I616)</f>
        <v>0.94036061026351436</v>
      </c>
      <c r="AU616" s="28">
        <f t="shared" ref="AU616" si="2260">+(N616-P616)/(O616-P616)</f>
        <v>0.13818181818181277</v>
      </c>
      <c r="AV616" s="40">
        <f t="shared" ref="AV616" si="2261">+(N616-V616)/(U616-V616)</f>
        <v>0.13818181818181277</v>
      </c>
      <c r="AW616" s="71">
        <f t="shared" ref="AW616" si="2262">LN(N616/C616)</f>
        <v>-6.0865059928008431E-3</v>
      </c>
      <c r="AX616" s="28">
        <f t="shared" ref="AX616" si="2263">(N616-L616)/(U616-V616)</f>
        <v>-0.69586776859504729</v>
      </c>
      <c r="AY616" s="71">
        <f t="shared" ref="AY616" si="2264">LN(G616/I616)</f>
        <v>5.1238369998694664E-3</v>
      </c>
      <c r="AZ616" s="71">
        <f t="shared" ref="AZ616" si="2265">LN(N616/P616)</f>
        <v>1.589263304300353E-3</v>
      </c>
      <c r="BA616" s="71">
        <f t="shared" ref="BA616" si="2266">AV615</f>
        <v>0.83207983800983953</v>
      </c>
      <c r="BB616" s="71">
        <f t="shared" ref="BB616" si="2267">AR615</f>
        <v>7.9907697960789233E-3</v>
      </c>
      <c r="BC616" s="71">
        <f t="shared" ref="BC616" si="2268">AS615</f>
        <v>2.0695721701350377E-2</v>
      </c>
      <c r="BD616" s="39">
        <f t="shared" ref="BD616" si="2269">IF(AR615&lt;0,1,0)</f>
        <v>0</v>
      </c>
    </row>
    <row r="617" spans="1:56">
      <c r="A617" s="77">
        <v>43419</v>
      </c>
      <c r="B617" s="41">
        <f t="shared" si="826"/>
        <v>4</v>
      </c>
      <c r="C617" s="39">
        <v>2648.31</v>
      </c>
      <c r="D617" s="39">
        <v>2643.65</v>
      </c>
      <c r="E617" s="39">
        <v>2648</v>
      </c>
      <c r="F617" s="39">
        <v>2646.36</v>
      </c>
      <c r="G617" s="39">
        <v>2653.24</v>
      </c>
      <c r="H617" s="39">
        <v>2654.1</v>
      </c>
      <c r="I617" s="39">
        <v>2639.68</v>
      </c>
      <c r="J617" s="39">
        <v>938</v>
      </c>
      <c r="K617" s="39">
        <v>1002</v>
      </c>
      <c r="L617" s="39">
        <v>2653.29</v>
      </c>
      <c r="M617" s="39">
        <v>2651.93</v>
      </c>
      <c r="N617" s="39">
        <v>2632.24</v>
      </c>
      <c r="O617" s="39">
        <v>2658.31</v>
      </c>
      <c r="P617" s="39">
        <v>2628.06</v>
      </c>
      <c r="Q617" s="39">
        <v>1320</v>
      </c>
      <c r="R617" s="39">
        <v>1415</v>
      </c>
      <c r="S617" s="70">
        <f t="shared" si="407"/>
        <v>2623.6849999999995</v>
      </c>
      <c r="T617" s="70" t="str">
        <f t="shared" ref="T617" si="2270">IF(AVERAGE(N616)&lt;S616,"熊",IF(AVERAGE(N616)&gt;S616,"牛",""))</f>
        <v>牛</v>
      </c>
      <c r="U617" s="70">
        <f t="shared" ref="U617" si="2271">MAX(H617,O617)</f>
        <v>2658.31</v>
      </c>
      <c r="V617" s="70">
        <f t="shared" ref="V617" si="2272">MIN(I617,P617)</f>
        <v>2628.06</v>
      </c>
      <c r="W617" s="40">
        <f t="shared" ref="W617" si="2273">LN(U617/V617)</f>
        <v>1.1444651122841615E-2</v>
      </c>
      <c r="X617" s="70">
        <f t="shared" ref="X617" si="2274">IF(U617=H617,J617,Q617)</f>
        <v>1320</v>
      </c>
      <c r="Y617" s="70">
        <f t="shared" ref="Y617" si="2275">IF(V617=I617,K617,R617)</f>
        <v>1415</v>
      </c>
      <c r="Z617" s="71">
        <f t="shared" ref="Z617" si="2276">(U617-V617)/(C617)</f>
        <v>1.1422378800064947E-2</v>
      </c>
      <c r="AA617" s="71">
        <f t="shared" ref="AA617" si="2277">LN(C617/N616)</f>
        <v>6.086505992800844E-3</v>
      </c>
      <c r="AB617" s="71">
        <f t="shared" ref="AB617" si="2278">LN(N617/U617)</f>
        <v>-9.8553878185414206E-3</v>
      </c>
      <c r="AC617" s="71">
        <f t="shared" ref="AC617" si="2279">LN(N617/V617)</f>
        <v>1.589263304300353E-3</v>
      </c>
      <c r="AD617" s="71">
        <f t="shared" ref="AD617" si="2280">LN(U617/C617)</f>
        <v>3.7688818257404677E-3</v>
      </c>
      <c r="AE617" s="71">
        <f t="shared" ref="AE617" si="2281">LN(V617/C617)</f>
        <v>-7.6757692971010927E-3</v>
      </c>
      <c r="AF617" s="71">
        <f t="shared" ref="AF617" si="2282">LN(N617/C617)</f>
        <v>-6.0865059928008431E-3</v>
      </c>
      <c r="AG617" s="71">
        <f t="shared" ref="AG617" si="2283">LN(N617/N616)</f>
        <v>0</v>
      </c>
      <c r="AH617" s="71">
        <f t="shared" ref="AH617" si="2284">LN(D617/C617)</f>
        <v>-1.761162671105192E-3</v>
      </c>
      <c r="AI617" s="71">
        <f t="shared" ref="AI617" si="2285">LN(E617/C617)</f>
        <v>-1.1706263430727626E-4</v>
      </c>
      <c r="AJ617" s="71">
        <f t="shared" ref="AJ617" si="2286">LN(F617/C617)</f>
        <v>-7.3658984909975075E-4</v>
      </c>
      <c r="AK617" s="71">
        <f t="shared" ref="AK617" si="2287">+LN(G617/C617)</f>
        <v>1.8598339810301928E-3</v>
      </c>
      <c r="AL617" s="71">
        <f t="shared" ref="AL617" si="2288">LN(H617/I617)</f>
        <v>5.4479164850831574E-3</v>
      </c>
      <c r="AM617" s="71">
        <f t="shared" ref="AM617" si="2289">LN(O617/P617)</f>
        <v>1.1444651122841615E-2</v>
      </c>
      <c r="AN617" s="71">
        <f t="shared" ref="AN617" si="2290">LN(L617/G617)</f>
        <v>1.8844706428469318E-5</v>
      </c>
      <c r="AO617" s="40">
        <f t="shared" ref="AO617" si="2291">(C617-I617)/(H617-I617)</f>
        <v>0.5984743411927923</v>
      </c>
      <c r="AP617" s="40">
        <f t="shared" ref="AP617" si="2292">(N616-I617)/(H617-I617)</f>
        <v>-0.51595006934812881</v>
      </c>
      <c r="AQ617" s="71">
        <f t="shared" ref="AQ617" si="2293">LN(M617/L617)</f>
        <v>-5.1270259472422524E-4</v>
      </c>
      <c r="AR617" s="71">
        <f t="shared" ref="AR617" si="2294">LN(N617/L617)</f>
        <v>-7.9651846802592796E-3</v>
      </c>
      <c r="AS617" s="71">
        <f t="shared" ref="AS617" si="2295">LN(N617/C617)</f>
        <v>-6.0865059928008431E-3</v>
      </c>
      <c r="AT617" s="28">
        <f t="shared" ref="AT617" si="2296">+(G617-I617)/(H617-I617)</f>
        <v>0.94036061026351436</v>
      </c>
      <c r="AU617" s="28">
        <f t="shared" ref="AU617" si="2297">+(N617-P617)/(O617-P617)</f>
        <v>0.13818181818181277</v>
      </c>
      <c r="AV617" s="40">
        <f t="shared" ref="AV617" si="2298">+(N617-V617)/(U617-V617)</f>
        <v>0.13818181818181277</v>
      </c>
      <c r="AW617" s="71">
        <f t="shared" ref="AW617" si="2299">LN(N617/C617)</f>
        <v>-6.0865059928008431E-3</v>
      </c>
      <c r="AX617" s="28">
        <f t="shared" ref="AX617" si="2300">(N617-L617)/(U617-V617)</f>
        <v>-0.69586776859504729</v>
      </c>
      <c r="AY617" s="71">
        <f t="shared" ref="AY617" si="2301">LN(G617/I617)</f>
        <v>5.1238369998694664E-3</v>
      </c>
      <c r="AZ617" s="71">
        <f t="shared" ref="AZ617" si="2302">LN(N617/P617)</f>
        <v>1.589263304300353E-3</v>
      </c>
      <c r="BA617" s="71">
        <f t="shared" ref="BA617" si="2303">AV616</f>
        <v>0.13818181818181277</v>
      </c>
      <c r="BB617" s="71">
        <f t="shared" ref="BB617" si="2304">AR616</f>
        <v>-7.9651846802592796E-3</v>
      </c>
      <c r="BC617" s="71">
        <f t="shared" ref="BC617" si="2305">AS616</f>
        <v>-6.0865059928008431E-3</v>
      </c>
      <c r="BD617" s="39">
        <f t="shared" ref="BD617" si="2306">IF(AR616&lt;0,1,0)</f>
        <v>1</v>
      </c>
    </row>
    <row r="618" spans="1:56">
      <c r="A618" s="77">
        <v>43420</v>
      </c>
      <c r="B618" s="41">
        <f t="shared" ref="B618:B628" si="2307">WEEKDAY(A618,2)</f>
        <v>5</v>
      </c>
      <c r="C618" s="39">
        <v>2669.78</v>
      </c>
      <c r="D618" s="39">
        <v>2667.78</v>
      </c>
      <c r="E618" s="39">
        <v>2671.99</v>
      </c>
      <c r="F618" s="39">
        <v>2671.19</v>
      </c>
      <c r="G618" s="39">
        <v>2687.04</v>
      </c>
      <c r="H618" s="39">
        <v>2687.25</v>
      </c>
      <c r="I618" s="39">
        <v>2657.18</v>
      </c>
      <c r="J618" s="39">
        <v>1129</v>
      </c>
      <c r="K618" s="39">
        <v>1031</v>
      </c>
      <c r="L618" s="39">
        <v>2687.26</v>
      </c>
      <c r="M618" s="39">
        <v>2691.28</v>
      </c>
      <c r="N618" s="39">
        <v>2679.11</v>
      </c>
      <c r="O618" s="39">
        <v>2695.55</v>
      </c>
      <c r="P618" s="39">
        <v>2677.24</v>
      </c>
      <c r="Q618" s="39">
        <v>1359</v>
      </c>
      <c r="R618" s="39">
        <v>1454</v>
      </c>
      <c r="S618" s="70">
        <f t="shared" si="407"/>
        <v>2622.4272222222216</v>
      </c>
      <c r="T618" s="70" t="str">
        <f t="shared" ref="T618" si="2308">IF(AVERAGE(N617)&lt;S617,"熊",IF(AVERAGE(N617)&gt;S617,"牛",""))</f>
        <v>牛</v>
      </c>
      <c r="U618" s="70">
        <f t="shared" ref="U618" si="2309">MAX(H618,O618)</f>
        <v>2695.55</v>
      </c>
      <c r="V618" s="70">
        <f t="shared" ref="V618" si="2310">MIN(I618,P618)</f>
        <v>2657.18</v>
      </c>
      <c r="W618" s="40">
        <f t="shared" ref="W618" si="2311">LN(U618/V618)</f>
        <v>1.4336855111022447E-2</v>
      </c>
      <c r="X618" s="70">
        <f t="shared" ref="X618" si="2312">IF(U618=H618,J618,Q618)</f>
        <v>1359</v>
      </c>
      <c r="Y618" s="70">
        <f t="shared" ref="Y618" si="2313">IF(V618=I618,K618,R618)</f>
        <v>1031</v>
      </c>
      <c r="Z618" s="71">
        <f t="shared" ref="Z618" si="2314">(U618-V618)/(C618)</f>
        <v>1.4371970724179648E-2</v>
      </c>
      <c r="AA618" s="71">
        <f t="shared" ref="AA618" si="2315">LN(C618/N617)</f>
        <v>1.4160877297325096E-2</v>
      </c>
      <c r="AB618" s="71">
        <f t="shared" ref="AB618" si="2316">LN(N618/U618)</f>
        <v>-6.1176153552099334E-3</v>
      </c>
      <c r="AC618" s="71">
        <f t="shared" ref="AC618" si="2317">LN(N618/V618)</f>
        <v>8.219239755812539E-3</v>
      </c>
      <c r="AD618" s="71">
        <f t="shared" ref="AD618" si="2318">LN(U618/C618)</f>
        <v>9.6061931581968123E-3</v>
      </c>
      <c r="AE618" s="71">
        <f t="shared" ref="AE618" si="2319">LN(V618/C618)</f>
        <v>-4.730661952825726E-3</v>
      </c>
      <c r="AF618" s="71">
        <f t="shared" ref="AF618" si="2320">LN(N618/C618)</f>
        <v>3.4885778029867935E-3</v>
      </c>
      <c r="AG618" s="71">
        <f t="shared" ref="AG618" si="2321">LN(N618/N617)</f>
        <v>1.7649455100312034E-2</v>
      </c>
      <c r="AH618" s="71">
        <f t="shared" ref="AH618" si="2322">LN(D618/C618)</f>
        <v>-7.4940613074198905E-4</v>
      </c>
      <c r="AI618" s="71">
        <f t="shared" ref="AI618" si="2323">LN(E618/C618)</f>
        <v>8.2744113883262134E-4</v>
      </c>
      <c r="AJ618" s="71">
        <f t="shared" ref="AJ618" si="2324">LN(F618/C618)</f>
        <v>5.2799399088779742E-4</v>
      </c>
      <c r="AK618" s="71">
        <f t="shared" ref="AK618" si="2325">+LN(G618/C618)</f>
        <v>6.4441439994679375E-3</v>
      </c>
      <c r="AL618" s="71">
        <f t="shared" ref="AL618" si="2326">LN(H618/I618)</f>
        <v>1.1252955810268174E-2</v>
      </c>
      <c r="AM618" s="71">
        <f t="shared" ref="AM618" si="2327">LN(O618/P618)</f>
        <v>6.8158520559388428E-3</v>
      </c>
      <c r="AN618" s="71">
        <f t="shared" ref="AN618" si="2328">LN(L618/G618)</f>
        <v>8.1871127448562462E-5</v>
      </c>
      <c r="AO618" s="40">
        <f t="shared" ref="AO618" si="2329">(C618-I618)/(H618-I618)</f>
        <v>0.41902228134354158</v>
      </c>
      <c r="AP618" s="40">
        <f t="shared" ref="AP618" si="2330">(N617-I618)/(H618-I618)</f>
        <v>-0.82939807116727371</v>
      </c>
      <c r="AQ618" s="71">
        <f t="shared" ref="AQ618" si="2331">LN(M618/L618)</f>
        <v>1.4948297302103482E-3</v>
      </c>
      <c r="AR618" s="71">
        <f t="shared" ref="AR618" si="2332">LN(N618/L618)</f>
        <v>-3.0374373239296358E-3</v>
      </c>
      <c r="AS618" s="71">
        <f t="shared" ref="AS618" si="2333">LN(N618/C618)</f>
        <v>3.4885778029867935E-3</v>
      </c>
      <c r="AT618" s="28">
        <f t="shared" ref="AT618" si="2334">+(G618-I618)/(H618-I618)</f>
        <v>0.99301629531093993</v>
      </c>
      <c r="AU618" s="28">
        <f t="shared" ref="AU618" si="2335">+(N618-P618)/(O618-P618)</f>
        <v>0.10212998361552729</v>
      </c>
      <c r="AV618" s="40">
        <f t="shared" ref="AV618" si="2336">+(N618-V618)/(U618-V618)</f>
        <v>0.57154026583268425</v>
      </c>
      <c r="AW618" s="71">
        <f t="shared" ref="AW618" si="2337">LN(N618/C618)</f>
        <v>3.4885778029867935E-3</v>
      </c>
      <c r="AX618" s="28">
        <f t="shared" ref="AX618" si="2338">(N618-L618)/(U618-V618)</f>
        <v>-0.21240552514985711</v>
      </c>
      <c r="AY618" s="71">
        <f t="shared" ref="AY618" si="2339">LN(G618/I618)</f>
        <v>1.1174805952293781E-2</v>
      </c>
      <c r="AZ618" s="71">
        <f t="shared" ref="AZ618" si="2340">LN(N618/P618)</f>
        <v>6.9823670072888472E-4</v>
      </c>
      <c r="BA618" s="71">
        <f t="shared" ref="BA618" si="2341">AV617</f>
        <v>0.13818181818181277</v>
      </c>
      <c r="BB618" s="71">
        <f t="shared" ref="BB618" si="2342">AR617</f>
        <v>-7.9651846802592796E-3</v>
      </c>
      <c r="BC618" s="71">
        <f t="shared" ref="BC618" si="2343">AS617</f>
        <v>-6.0865059928008431E-3</v>
      </c>
      <c r="BD618" s="39">
        <f t="shared" ref="BD618" si="2344">IF(AR617&lt;0,1,0)</f>
        <v>1</v>
      </c>
    </row>
    <row r="619" spans="1:56">
      <c r="A619" s="78">
        <v>43423</v>
      </c>
      <c r="B619" s="41">
        <f t="shared" si="2307"/>
        <v>1</v>
      </c>
      <c r="C619" s="39">
        <v>2681.9</v>
      </c>
      <c r="D619" s="39">
        <v>2682.7</v>
      </c>
      <c r="E619" s="39">
        <v>2683.53</v>
      </c>
      <c r="F619" s="39">
        <v>2675.03</v>
      </c>
      <c r="G619" s="39">
        <v>2685.1</v>
      </c>
      <c r="H619" s="39">
        <v>2695.46</v>
      </c>
      <c r="I619" s="39">
        <v>2674.26</v>
      </c>
      <c r="J619" s="39">
        <v>1028</v>
      </c>
      <c r="K619" s="39">
        <v>940</v>
      </c>
      <c r="L619" s="39">
        <v>2685.12</v>
      </c>
      <c r="M619" s="39">
        <v>2685.22</v>
      </c>
      <c r="N619" s="39">
        <v>2703.51</v>
      </c>
      <c r="O619" s="39">
        <v>2703.51</v>
      </c>
      <c r="P619" s="39">
        <v>2684.68</v>
      </c>
      <c r="Q619" s="39">
        <v>1459</v>
      </c>
      <c r="R619" s="39">
        <v>1312</v>
      </c>
      <c r="S619" s="70">
        <f t="shared" si="407"/>
        <v>2627.1094444444443</v>
      </c>
      <c r="T619" s="70" t="str">
        <f t="shared" ref="T619" si="2345">IF(AVERAGE(N618)&lt;S618,"熊",IF(AVERAGE(N618)&gt;S618,"牛",""))</f>
        <v>牛</v>
      </c>
      <c r="U619" s="70">
        <f t="shared" ref="U619" si="2346">MAX(H619,O619)</f>
        <v>2703.51</v>
      </c>
      <c r="V619" s="70">
        <f t="shared" ref="V619" si="2347">MIN(I619,P619)</f>
        <v>2674.26</v>
      </c>
      <c r="W619" s="40">
        <f t="shared" ref="W619" si="2348">LN(U619/V619)</f>
        <v>1.0878222178614215E-2</v>
      </c>
      <c r="X619" s="70">
        <f t="shared" ref="X619" si="2349">IF(U619=H619,J619,Q619)</f>
        <v>1459</v>
      </c>
      <c r="Y619" s="70">
        <f t="shared" ref="Y619" si="2350">IF(V619=I619,K619,R619)</f>
        <v>940</v>
      </c>
      <c r="Z619" s="71">
        <f t="shared" ref="Z619" si="2351">(U619-V619)/(C619)</f>
        <v>1.0906446921958312E-2</v>
      </c>
      <c r="AA619" s="71">
        <f t="shared" ref="AA619" si="2352">LN(C619/N618)</f>
        <v>1.0408487400256948E-3</v>
      </c>
      <c r="AB619" s="71">
        <f t="shared" ref="AB619" si="2353">LN(N619/U619)</f>
        <v>0</v>
      </c>
      <c r="AC619" s="71">
        <f t="shared" ref="AC619" si="2354">LN(N619/V619)</f>
        <v>1.0878222178614215E-2</v>
      </c>
      <c r="AD619" s="71">
        <f t="shared" ref="AD619" si="2355">LN(U619/C619)</f>
        <v>8.0254301852976193E-3</v>
      </c>
      <c r="AE619" s="71">
        <f t="shared" ref="AE619" si="2356">LN(V619/C619)</f>
        <v>-2.8527919933166181E-3</v>
      </c>
      <c r="AF619" s="71">
        <f t="shared" ref="AF619" si="2357">LN(N619/C619)</f>
        <v>8.0254301852976193E-3</v>
      </c>
      <c r="AG619" s="71">
        <f t="shared" ref="AG619" si="2358">LN(N619/N618)</f>
        <v>9.0662789253233081E-3</v>
      </c>
      <c r="AH619" s="71">
        <f t="shared" ref="AH619" si="2359">LN(D619/C619)</f>
        <v>2.9825150278861492E-4</v>
      </c>
      <c r="AI619" s="71">
        <f t="shared" ref="AI619" si="2360">LN(E619/C619)</f>
        <v>6.0759344550040059E-4</v>
      </c>
      <c r="AJ619" s="71">
        <f t="shared" ref="AJ619" si="2361">LN(F619/C619)</f>
        <v>-2.5649033182520071E-3</v>
      </c>
      <c r="AK619" s="71">
        <f t="shared" ref="AK619" si="2362">+LN(G619/C619)</f>
        <v>1.1924726585419579E-3</v>
      </c>
      <c r="AL619" s="71">
        <f t="shared" ref="AL619" si="2363">LN(H619/I619)</f>
        <v>7.8961696887960946E-3</v>
      </c>
      <c r="AM619" s="71">
        <f t="shared" ref="AM619" si="2364">LN(O619/P619)</f>
        <v>6.9893885167986057E-3</v>
      </c>
      <c r="AN619" s="71">
        <f t="shared" ref="AN619" si="2365">LN(L619/G619)</f>
        <v>7.4484844196955803E-6</v>
      </c>
      <c r="AO619" s="40">
        <f t="shared" ref="AO619" si="2366">(C619-I619)/(H619-I619)</f>
        <v>0.36037735849056313</v>
      </c>
      <c r="AP619" s="40">
        <f t="shared" ref="AP619" si="2367">(N618-I619)/(H619-I619)</f>
        <v>0.22877358490565805</v>
      </c>
      <c r="AQ619" s="71">
        <f t="shared" ref="AQ619" si="2368">LN(M619/L619)</f>
        <v>3.7241589922123146E-5</v>
      </c>
      <c r="AR619" s="71">
        <f t="shared" ref="AR619" si="2369">LN(N619/L619)</f>
        <v>6.8255090423359954E-3</v>
      </c>
      <c r="AS619" s="71">
        <f t="shared" ref="AS619" si="2370">LN(N619/C619)</f>
        <v>8.0254301852976193E-3</v>
      </c>
      <c r="AT619" s="28">
        <f t="shared" ref="AT619" si="2371">+(G619-I619)/(H619-I619)</f>
        <v>0.51132075471697092</v>
      </c>
      <c r="AU619" s="28">
        <f t="shared" ref="AU619" si="2372">+(N619-P619)/(O619-P619)</f>
        <v>1</v>
      </c>
      <c r="AV619" s="40">
        <f t="shared" ref="AV619" si="2373">+(N619-V619)/(U619-V619)</f>
        <v>1</v>
      </c>
      <c r="AW619" s="71">
        <f t="shared" ref="AW619" si="2374">LN(N619/C619)</f>
        <v>8.0254301852976193E-3</v>
      </c>
      <c r="AX619" s="28">
        <f t="shared" ref="AX619" si="2375">(N619-L619)/(U619-V619)</f>
        <v>0.62871794871795994</v>
      </c>
      <c r="AY619" s="71">
        <f t="shared" ref="AY619" si="2376">LN(G619/I619)</f>
        <v>4.0452646518584611E-3</v>
      </c>
      <c r="AZ619" s="71">
        <f t="shared" ref="AZ619" si="2377">LN(N619/P619)</f>
        <v>6.9893885167986057E-3</v>
      </c>
      <c r="BA619" s="71">
        <f t="shared" ref="BA619" si="2378">AV618</f>
        <v>0.57154026583268425</v>
      </c>
      <c r="BB619" s="71">
        <f t="shared" ref="BB619" si="2379">AR618</f>
        <v>-3.0374373239296358E-3</v>
      </c>
      <c r="BC619" s="71">
        <f t="shared" ref="BC619" si="2380">AS618</f>
        <v>3.4885778029867935E-3</v>
      </c>
      <c r="BD619" s="39">
        <f t="shared" ref="BD619" si="2381">IF(AR618&lt;0,1,0)</f>
        <v>1</v>
      </c>
    </row>
    <row r="620" spans="1:56">
      <c r="A620" s="78">
        <v>43424</v>
      </c>
      <c r="B620" s="41">
        <f t="shared" si="2307"/>
        <v>2</v>
      </c>
      <c r="C620" s="39">
        <v>2684.29</v>
      </c>
      <c r="D620" s="39">
        <v>2683.67</v>
      </c>
      <c r="E620" s="39">
        <v>2682.6</v>
      </c>
      <c r="F620" s="39">
        <v>2689.25</v>
      </c>
      <c r="G620" s="39">
        <v>2659.37</v>
      </c>
      <c r="H620" s="39">
        <v>2690.83</v>
      </c>
      <c r="I620" s="39">
        <v>2659.23</v>
      </c>
      <c r="J620" s="39">
        <v>942</v>
      </c>
      <c r="K620" s="39">
        <v>1129</v>
      </c>
      <c r="L620" s="39">
        <v>2659.37</v>
      </c>
      <c r="M620" s="39">
        <v>2659.15</v>
      </c>
      <c r="N620" s="39">
        <v>2645.85</v>
      </c>
      <c r="O620" s="39">
        <v>2663.22</v>
      </c>
      <c r="P620" s="39">
        <v>2643.38</v>
      </c>
      <c r="Q620" s="39">
        <v>1315</v>
      </c>
      <c r="R620" s="39">
        <v>1442</v>
      </c>
      <c r="S620" s="70">
        <f t="shared" si="407"/>
        <v>2632.6766666666663</v>
      </c>
      <c r="T620" s="70" t="str">
        <f t="shared" ref="T620" si="2382">IF(AVERAGE(N619)&lt;S619,"熊",IF(AVERAGE(N619)&gt;S619,"牛",""))</f>
        <v>牛</v>
      </c>
      <c r="U620" s="70">
        <f t="shared" ref="U620" si="2383">MAX(H620,O620)</f>
        <v>2690.83</v>
      </c>
      <c r="V620" s="70">
        <f t="shared" ref="V620" si="2384">MIN(I620,P620)</f>
        <v>2643.38</v>
      </c>
      <c r="W620" s="40">
        <f t="shared" ref="W620" si="2385">LN(U620/V620)</f>
        <v>1.7791294908322711E-2</v>
      </c>
      <c r="X620" s="70">
        <f t="shared" ref="X620" si="2386">IF(U620=H620,J620,Q620)</f>
        <v>942</v>
      </c>
      <c r="Y620" s="70">
        <f t="shared" ref="Y620" si="2387">IF(V620=I620,K620,R620)</f>
        <v>1442</v>
      </c>
      <c r="Z620" s="71">
        <f t="shared" ref="Z620" si="2388">(U620-V620)/(C620)</f>
        <v>1.767692760469242E-2</v>
      </c>
      <c r="AA620" s="71">
        <f t="shared" ref="AA620" si="2389">LN(C620/N619)</f>
        <v>-7.1346677791844886E-3</v>
      </c>
      <c r="AB620" s="71">
        <f t="shared" ref="AB620" si="2390">LN(N620/U620)</f>
        <v>-1.685732146434334E-2</v>
      </c>
      <c r="AC620" s="71">
        <f t="shared" ref="AC620" si="2391">LN(N620/V620)</f>
        <v>9.3397344397939399E-4</v>
      </c>
      <c r="AD620" s="71">
        <f t="shared" ref="AD620" si="2392">LN(U620/C620)</f>
        <v>2.4334352450831463E-3</v>
      </c>
      <c r="AE620" s="71">
        <f t="shared" ref="AE620" si="2393">LN(V620/C620)</f>
        <v>-1.535785966323967E-2</v>
      </c>
      <c r="AF620" s="71">
        <f t="shared" ref="AF620" si="2394">LN(N620/C620)</f>
        <v>-1.4423886219260221E-2</v>
      </c>
      <c r="AG620" s="71">
        <f t="shared" ref="AG620" si="2395">LN(N620/N619)</f>
        <v>-2.1558553998444752E-2</v>
      </c>
      <c r="AH620" s="71">
        <f t="shared" ref="AH620" si="2396">LN(D620/C620)</f>
        <v>-2.310002320273922E-4</v>
      </c>
      <c r="AI620" s="71">
        <f t="shared" ref="AI620" si="2397">LN(E620/C620)</f>
        <v>-6.2978747686611716E-4</v>
      </c>
      <c r="AJ620" s="71">
        <f t="shared" ref="AJ620" si="2398">LN(F620/C620)</f>
        <v>1.8460833672588519E-3</v>
      </c>
      <c r="AK620" s="71">
        <f t="shared" ref="AK620" si="2399">+LN(G620/C620)</f>
        <v>-9.3270083258952009E-3</v>
      </c>
      <c r="AL620" s="71">
        <f t="shared" ref="AL620" si="2400">LN(H620/I620)</f>
        <v>1.1813089003999057E-2</v>
      </c>
      <c r="AM620" s="71">
        <f t="shared" ref="AM620" si="2401">LN(O620/P620)</f>
        <v>7.4775157136921311E-3</v>
      </c>
      <c r="AN620" s="71">
        <f t="shared" ref="AN620" si="2402">LN(L620/G620)</f>
        <v>0</v>
      </c>
      <c r="AO620" s="40">
        <f t="shared" ref="AO620" si="2403">(C620-I620)/(H620-I620)</f>
        <v>0.79303797468354487</v>
      </c>
      <c r="AP620" s="40">
        <f t="shared" ref="AP620" si="2404">(N619-I620)/(H620-I620)</f>
        <v>1.4012658227848205</v>
      </c>
      <c r="AQ620" s="71">
        <f t="shared" ref="AQ620" si="2405">LN(M620/L620)</f>
        <v>-8.2729782016553334E-5</v>
      </c>
      <c r="AR620" s="71">
        <f t="shared" ref="AR620" si="2406">LN(N620/L620)</f>
        <v>-5.0968778933650049E-3</v>
      </c>
      <c r="AS620" s="71">
        <f t="shared" ref="AS620" si="2407">LN(N620/C620)</f>
        <v>-1.4423886219260221E-2</v>
      </c>
      <c r="AT620" s="28">
        <f t="shared" ref="AT620" si="2408">+(G620-I620)/(H620-I620)</f>
        <v>4.4303797468314265E-3</v>
      </c>
      <c r="AU620" s="28">
        <f t="shared" ref="AU620" si="2409">+(N620-P620)/(O620-P620)</f>
        <v>0.12449596774192734</v>
      </c>
      <c r="AV620" s="40">
        <f t="shared" ref="AV620" si="2410">+(N620-V620)/(U620-V620)</f>
        <v>5.2054794520543929E-2</v>
      </c>
      <c r="AW620" s="71">
        <f t="shared" ref="AW620" si="2411">LN(N620/C620)</f>
        <v>-1.4423886219260221E-2</v>
      </c>
      <c r="AX620" s="28">
        <f t="shared" ref="AX620" si="2412">(N620-L620)/(U620-V620)</f>
        <v>-0.28493150684931579</v>
      </c>
      <c r="AY620" s="71">
        <f t="shared" ref="AY620" si="2413">LN(G620/I620)</f>
        <v>5.2645433020877058E-5</v>
      </c>
      <c r="AZ620" s="71">
        <f t="shared" ref="AZ620" si="2414">LN(N620/P620)</f>
        <v>9.3397344397939399E-4</v>
      </c>
      <c r="BA620" s="71">
        <f t="shared" ref="BA620" si="2415">AV619</f>
        <v>1</v>
      </c>
      <c r="BB620" s="71">
        <f t="shared" ref="BB620" si="2416">AR619</f>
        <v>6.8255090423359954E-3</v>
      </c>
      <c r="BC620" s="71">
        <f t="shared" ref="BC620" si="2417">AS619</f>
        <v>8.0254301852976193E-3</v>
      </c>
      <c r="BD620" s="39">
        <f t="shared" ref="BD620" si="2418">IF(AR619&lt;0,1,0)</f>
        <v>0</v>
      </c>
    </row>
    <row r="621" spans="1:56">
      <c r="A621" s="78">
        <v>43425</v>
      </c>
      <c r="B621" s="41">
        <f t="shared" si="2307"/>
        <v>3</v>
      </c>
      <c r="C621" s="39">
        <v>2619.8200000000002</v>
      </c>
      <c r="D621" s="39">
        <v>2623.85</v>
      </c>
      <c r="E621" s="39">
        <v>2629.26</v>
      </c>
      <c r="F621" s="39">
        <v>2633.91</v>
      </c>
      <c r="G621" s="39">
        <v>2642.46</v>
      </c>
      <c r="H621" s="39">
        <v>2649.62</v>
      </c>
      <c r="I621" s="39">
        <v>2618.09</v>
      </c>
      <c r="J621" s="39">
        <v>1013</v>
      </c>
      <c r="K621" s="39">
        <v>930</v>
      </c>
      <c r="L621" s="39">
        <v>2643.02</v>
      </c>
      <c r="M621" s="39">
        <v>2641</v>
      </c>
      <c r="N621" s="39">
        <v>2651.51</v>
      </c>
      <c r="O621" s="39">
        <v>2653.8</v>
      </c>
      <c r="P621" s="39">
        <v>2639.4</v>
      </c>
      <c r="Q621" s="39">
        <v>1347</v>
      </c>
      <c r="R621" s="39">
        <v>1321</v>
      </c>
      <c r="S621" s="70">
        <f t="shared" si="407"/>
        <v>2635.0127777777775</v>
      </c>
      <c r="T621" s="70" t="str">
        <f t="shared" ref="T621" si="2419">IF(AVERAGE(N620)&lt;S620,"熊",IF(AVERAGE(N620)&gt;S620,"牛",""))</f>
        <v>牛</v>
      </c>
      <c r="U621" s="70">
        <f t="shared" ref="U621" si="2420">MAX(H621,O621)</f>
        <v>2653.8</v>
      </c>
      <c r="V621" s="70">
        <f t="shared" ref="V621" si="2421">MIN(I621,P621)</f>
        <v>2618.09</v>
      </c>
      <c r="W621" s="40">
        <f t="shared" ref="W621" si="2422">LN(U621/V621)</f>
        <v>1.3547530836061045E-2</v>
      </c>
      <c r="X621" s="70">
        <f t="shared" ref="X621" si="2423">IF(U621=H621,J621,Q621)</f>
        <v>1347</v>
      </c>
      <c r="Y621" s="70">
        <f t="shared" ref="Y621" si="2424">IF(V621=I621,K621,R621)</f>
        <v>930</v>
      </c>
      <c r="Z621" s="71">
        <f t="shared" ref="Z621" si="2425">(U621-V621)/(C621)</f>
        <v>1.3630707453183819E-2</v>
      </c>
      <c r="AA621" s="71">
        <f t="shared" ref="AA621" si="2426">LN(C621/N620)</f>
        <v>-9.8867616206400107E-3</v>
      </c>
      <c r="AB621" s="71">
        <f t="shared" ref="AB621" si="2427">LN(N621/U621)</f>
        <v>-8.6328608214067165E-4</v>
      </c>
      <c r="AC621" s="71">
        <f t="shared" ref="AC621" si="2428">LN(N621/V621)</f>
        <v>1.2684244753920383E-2</v>
      </c>
      <c r="AD621" s="71">
        <f t="shared" ref="AD621" si="2429">LN(U621/C621)</f>
        <v>1.2886961997380311E-2</v>
      </c>
      <c r="AE621" s="71">
        <f t="shared" ref="AE621" si="2430">LN(V621/C621)</f>
        <v>-6.6056883868083609E-4</v>
      </c>
      <c r="AF621" s="71">
        <f t="shared" ref="AF621" si="2431">LN(N621/C621)</f>
        <v>1.2023675915239606E-2</v>
      </c>
      <c r="AG621" s="71">
        <f t="shared" ref="AG621" si="2432">LN(N621/N620)</f>
        <v>2.1369142945995489E-3</v>
      </c>
      <c r="AH621" s="71">
        <f t="shared" ref="AH621" si="2433">LN(D621/C621)</f>
        <v>1.537091690917576E-3</v>
      </c>
      <c r="AI621" s="71">
        <f t="shared" ref="AI621" si="2434">LN(E621/C621)</f>
        <v>3.5968246539281722E-3</v>
      </c>
      <c r="AJ621" s="71">
        <f t="shared" ref="AJ621" si="2435">LN(F621/C621)</f>
        <v>5.363821049591498E-3</v>
      </c>
      <c r="AK621" s="71">
        <f t="shared" ref="AK621" si="2436">+LN(G621/C621)</f>
        <v>8.6046883441685037E-3</v>
      </c>
      <c r="AL621" s="71">
        <f t="shared" ref="AL621" si="2437">LN(H621/I621)</f>
        <v>1.1971189205355826E-2</v>
      </c>
      <c r="AM621" s="71">
        <f t="shared" ref="AM621" si="2438">LN(O621/P621)</f>
        <v>5.440956519607144E-3</v>
      </c>
      <c r="AN621" s="71">
        <f t="shared" ref="AN621" si="2439">LN(L621/G621)</f>
        <v>2.1190128506596393E-4</v>
      </c>
      <c r="AO621" s="40">
        <f t="shared" ref="AO621" si="2440">(C621-I621)/(H621-I621)</f>
        <v>5.4868379321282343E-2</v>
      </c>
      <c r="AP621" s="40">
        <f t="shared" ref="AP621" si="2441">(N620-I621)/(H621-I621)</f>
        <v>0.88043133523628248</v>
      </c>
      <c r="AQ621" s="71">
        <f t="shared" ref="AQ621" si="2442">LN(M621/L621)</f>
        <v>-7.6456943705818185E-4</v>
      </c>
      <c r="AR621" s="71">
        <f t="shared" ref="AR621" si="2443">LN(N621/L621)</f>
        <v>3.2070862860049776E-3</v>
      </c>
      <c r="AS621" s="71">
        <f t="shared" ref="AS621" si="2444">LN(N621/C621)</f>
        <v>1.2023675915239606E-2</v>
      </c>
      <c r="AT621" s="28">
        <f t="shared" ref="AT621" si="2445">+(G621-I621)/(H621-I621)</f>
        <v>0.77291468442753208</v>
      </c>
      <c r="AU621" s="28">
        <f t="shared" ref="AU621" si="2446">+(N621-P621)/(O621-P621)</f>
        <v>0.84097222222222578</v>
      </c>
      <c r="AV621" s="40">
        <f t="shared" ref="AV621" si="2447">+(N621-V621)/(U621-V621)</f>
        <v>0.93587230467656224</v>
      </c>
      <c r="AW621" s="71">
        <f t="shared" ref="AW621" si="2448">LN(N621/C621)</f>
        <v>1.2023675915239606E-2</v>
      </c>
      <c r="AX621" s="28">
        <f t="shared" ref="AX621" si="2449">(N621-L621)/(U621-V621)</f>
        <v>0.23774852982358521</v>
      </c>
      <c r="AY621" s="71">
        <f t="shared" ref="AY621" si="2450">LN(G621/I621)</f>
        <v>9.265257182849226E-3</v>
      </c>
      <c r="AZ621" s="71">
        <f t="shared" ref="AZ621" si="2451">LN(N621/P621)</f>
        <v>4.5776704374663147E-3</v>
      </c>
      <c r="BA621" s="71">
        <f t="shared" ref="BA621" si="2452">AV620</f>
        <v>5.2054794520543929E-2</v>
      </c>
      <c r="BB621" s="71">
        <f t="shared" ref="BB621" si="2453">AR620</f>
        <v>-5.0968778933650049E-3</v>
      </c>
      <c r="BC621" s="71">
        <f t="shared" ref="BC621" si="2454">AS620</f>
        <v>-1.4423886219260221E-2</v>
      </c>
      <c r="BD621" s="39">
        <f t="shared" ref="BD621" si="2455">IF(AR620&lt;0,1,0)</f>
        <v>1</v>
      </c>
    </row>
    <row r="622" spans="1:56">
      <c r="A622" s="78">
        <v>43426</v>
      </c>
      <c r="B622" s="41">
        <f t="shared" si="2307"/>
        <v>4</v>
      </c>
      <c r="C622" s="39">
        <v>2655.9</v>
      </c>
      <c r="D622" s="39">
        <v>2652.86</v>
      </c>
      <c r="E622" s="39">
        <v>2650.59</v>
      </c>
      <c r="F622" s="39">
        <v>2655.37</v>
      </c>
      <c r="G622" s="39">
        <v>2636.96</v>
      </c>
      <c r="H622" s="39">
        <v>2657.54</v>
      </c>
      <c r="I622" s="39">
        <v>2636.12</v>
      </c>
      <c r="J622" s="39">
        <v>930</v>
      </c>
      <c r="K622" s="39">
        <v>1128</v>
      </c>
      <c r="L622" s="39">
        <v>2637.17</v>
      </c>
      <c r="M622" s="39">
        <v>2638.92</v>
      </c>
      <c r="N622" s="39">
        <v>2645.43</v>
      </c>
      <c r="O622" s="39">
        <v>2653.36</v>
      </c>
      <c r="P622" s="39">
        <v>2634.52</v>
      </c>
      <c r="Q622" s="39">
        <v>1419</v>
      </c>
      <c r="R622" s="39">
        <v>1326</v>
      </c>
      <c r="S622" s="70">
        <f t="shared" si="407"/>
        <v>2637.9383333333335</v>
      </c>
      <c r="T622" s="70" t="str">
        <f t="shared" ref="T622" si="2456">IF(AVERAGE(N621)&lt;S621,"熊",IF(AVERAGE(N621)&gt;S621,"牛",""))</f>
        <v>牛</v>
      </c>
      <c r="U622" s="70">
        <f t="shared" ref="U622" si="2457">MAX(H622,O622)</f>
        <v>2657.54</v>
      </c>
      <c r="V622" s="70">
        <f t="shared" ref="V622" si="2458">MIN(I622,P622)</f>
        <v>2634.52</v>
      </c>
      <c r="W622" s="40">
        <f t="shared" ref="W622" si="2459">LN(U622/V622)</f>
        <v>8.6998806493058887E-3</v>
      </c>
      <c r="X622" s="70">
        <f t="shared" ref="X622" si="2460">IF(U622=H622,J622,Q622)</f>
        <v>930</v>
      </c>
      <c r="Y622" s="70">
        <f t="shared" ref="Y622" si="2461">IF(V622=I622,K622,R622)</f>
        <v>1326</v>
      </c>
      <c r="Z622" s="71">
        <f t="shared" ref="Z622" si="2462">(U622-V622)/(C622)</f>
        <v>8.667495011107338E-3</v>
      </c>
      <c r="AA622" s="71">
        <f t="shared" ref="AA622" si="2463">LN(C622/N621)</f>
        <v>1.6542912649176013E-3</v>
      </c>
      <c r="AB622" s="71">
        <f t="shared" ref="AB622" si="2464">LN(N622/U622)</f>
        <v>-4.5672598755305341E-3</v>
      </c>
      <c r="AC622" s="71">
        <f t="shared" ref="AC622" si="2465">LN(N622/V622)</f>
        <v>4.1326207737755237E-3</v>
      </c>
      <c r="AD622" s="71">
        <f t="shared" ref="AD622" si="2466">LN(U622/C622)</f>
        <v>6.1730255807105217E-4</v>
      </c>
      <c r="AE622" s="71">
        <f t="shared" ref="AE622" si="2467">LN(V622/C622)</f>
        <v>-8.0825780912349848E-3</v>
      </c>
      <c r="AF622" s="71">
        <f t="shared" ref="AF622" si="2468">LN(N622/C622)</f>
        <v>-3.9499573174594889E-3</v>
      </c>
      <c r="AG622" s="71">
        <f t="shared" ref="AG622" si="2469">LN(N622/N621)</f>
        <v>-2.2956660525418069E-3</v>
      </c>
      <c r="AH622" s="71">
        <f t="shared" ref="AH622" si="2470">LN(D622/C622)</f>
        <v>-1.1452769883313475E-3</v>
      </c>
      <c r="AI622" s="71">
        <f t="shared" ref="AI622" si="2471">LN(E622/C622)</f>
        <v>-2.0013235763539764E-3</v>
      </c>
      <c r="AJ622" s="71">
        <f t="shared" ref="AJ622" si="2472">LN(F622/C622)</f>
        <v>-1.9957562005296312E-4</v>
      </c>
      <c r="AK622" s="71">
        <f t="shared" ref="AK622" si="2473">+LN(G622/C622)</f>
        <v>-7.1568417992432711E-3</v>
      </c>
      <c r="AL622" s="71">
        <f t="shared" ref="AL622" si="2474">LN(H622/I622)</f>
        <v>8.0927437364646942E-3</v>
      </c>
      <c r="AM622" s="71">
        <f t="shared" ref="AM622" si="2475">LN(O622/P622)</f>
        <v>7.1257591771937152E-3</v>
      </c>
      <c r="AN622" s="71">
        <f t="shared" ref="AN622" si="2476">LN(L622/G622)</f>
        <v>7.9633987069343187E-5</v>
      </c>
      <c r="AO622" s="40">
        <f t="shared" ref="AO622" si="2477">(C622-I622)/(H622-I622)</f>
        <v>0.92343604108310606</v>
      </c>
      <c r="AP622" s="40">
        <f t="shared" ref="AP622" si="2478">(N621-I622)/(H622-I622)</f>
        <v>0.71848739495799607</v>
      </c>
      <c r="AQ622" s="71">
        <f t="shared" ref="AQ622" si="2479">LN(M622/L622)</f>
        <v>6.6337005781764752E-4</v>
      </c>
      <c r="AR622" s="71">
        <f t="shared" ref="AR622" si="2480">LN(N622/L622)</f>
        <v>3.1272504947144138E-3</v>
      </c>
      <c r="AS622" s="71">
        <f t="shared" ref="AS622" si="2481">LN(N622/C622)</f>
        <v>-3.9499573174594889E-3</v>
      </c>
      <c r="AT622" s="28">
        <f t="shared" ref="AT622" si="2482">+(G622-I622)/(H622-I622)</f>
        <v>3.9215686274516465E-2</v>
      </c>
      <c r="AU622" s="28">
        <f t="shared" ref="AU622" si="2483">+(N622-P622)/(O622-P622)</f>
        <v>0.57908704883225959</v>
      </c>
      <c r="AV622" s="40">
        <f t="shared" ref="AV622" si="2484">+(N622-V622)/(U622-V622)</f>
        <v>0.47393570807992452</v>
      </c>
      <c r="AW622" s="71">
        <f t="shared" ref="AW622" si="2485">LN(N622/C622)</f>
        <v>-3.9499573174594889E-3</v>
      </c>
      <c r="AX622" s="28">
        <f t="shared" ref="AX622" si="2486">(N622-L622)/(U622-V622)</f>
        <v>0.35881841876628018</v>
      </c>
      <c r="AY622" s="71">
        <f t="shared" ref="AY622" si="2487">LN(G622/I622)</f>
        <v>3.1859937915056688E-4</v>
      </c>
      <c r="AZ622" s="71">
        <f t="shared" ref="AZ622" si="2488">LN(N622/P622)</f>
        <v>4.1326207737755237E-3</v>
      </c>
      <c r="BA622" s="71">
        <f t="shared" ref="BA622" si="2489">AV621</f>
        <v>0.93587230467656224</v>
      </c>
      <c r="BB622" s="71">
        <f t="shared" ref="BB622" si="2490">AR621</f>
        <v>3.2070862860049776E-3</v>
      </c>
      <c r="BC622" s="71">
        <f t="shared" ref="BC622" si="2491">AS621</f>
        <v>1.2023675915239606E-2</v>
      </c>
      <c r="BD622" s="39">
        <f t="shared" ref="BD622" si="2492">IF(AR621&lt;0,1,0)</f>
        <v>0</v>
      </c>
    </row>
    <row r="623" spans="1:56">
      <c r="A623" s="78">
        <v>43427</v>
      </c>
      <c r="B623" s="41">
        <f t="shared" si="2307"/>
        <v>5</v>
      </c>
      <c r="C623" s="39">
        <v>2640.67</v>
      </c>
      <c r="D623" s="39">
        <v>2641.42</v>
      </c>
      <c r="E623" s="39">
        <v>2633.1</v>
      </c>
      <c r="F623" s="39">
        <v>2634.93</v>
      </c>
      <c r="G623" s="39">
        <v>2602.3000000000002</v>
      </c>
      <c r="H623" s="39">
        <v>2641.85</v>
      </c>
      <c r="I623" s="39">
        <v>2600.5700000000002</v>
      </c>
      <c r="J623" s="39">
        <v>932</v>
      </c>
      <c r="K623" s="39">
        <v>1128</v>
      </c>
      <c r="L623" s="39">
        <v>2602.13</v>
      </c>
      <c r="M623" s="39">
        <v>2600.9899999999998</v>
      </c>
      <c r="N623" s="39">
        <v>2579.48</v>
      </c>
      <c r="O623" s="39">
        <v>2604.69</v>
      </c>
      <c r="P623" s="39">
        <v>2577.48</v>
      </c>
      <c r="Q623" s="39">
        <v>1318</v>
      </c>
      <c r="R623" s="39">
        <v>1355</v>
      </c>
      <c r="S623" s="70">
        <f t="shared" si="407"/>
        <v>2640.5261111111113</v>
      </c>
      <c r="T623" s="70" t="str">
        <f t="shared" ref="T623" si="2493">IF(AVERAGE(N622)&lt;S622,"熊",IF(AVERAGE(N622)&gt;S622,"牛",""))</f>
        <v>牛</v>
      </c>
      <c r="U623" s="70">
        <f t="shared" ref="U623" si="2494">MAX(H623,O623)</f>
        <v>2641.85</v>
      </c>
      <c r="V623" s="70">
        <f t="shared" ref="V623" si="2495">MIN(I623,P623)</f>
        <v>2577.48</v>
      </c>
      <c r="W623" s="40">
        <f t="shared" ref="W623" si="2496">LN(U623/V623)</f>
        <v>2.4667251896001767E-2</v>
      </c>
      <c r="X623" s="70">
        <f t="shared" ref="X623" si="2497">IF(U623=H623,J623,Q623)</f>
        <v>932</v>
      </c>
      <c r="Y623" s="70">
        <f t="shared" ref="Y623" si="2498">IF(V623=I623,K623,R623)</f>
        <v>1355</v>
      </c>
      <c r="Z623" s="71">
        <f t="shared" ref="Z623" si="2499">(U623-V623)/(C623)</f>
        <v>2.4376389325436305E-2</v>
      </c>
      <c r="AA623" s="71">
        <f t="shared" ref="AA623" si="2500">LN(C623/N622)</f>
        <v>-1.8009501471999579E-3</v>
      </c>
      <c r="AB623" s="71">
        <f t="shared" ref="AB623" si="2501">LN(N623/U623)</f>
        <v>-2.389160108611681E-2</v>
      </c>
      <c r="AC623" s="71">
        <f t="shared" ref="AC623" si="2502">LN(N623/V623)</f>
        <v>7.7565080988499231E-4</v>
      </c>
      <c r="AD623" s="71">
        <f t="shared" ref="AD623" si="2503">LN(U623/C623)</f>
        <v>4.4675647972033304E-4</v>
      </c>
      <c r="AE623" s="71">
        <f t="shared" ref="AE623" si="2504">LN(V623/C623)</f>
        <v>-2.4220495416281507E-2</v>
      </c>
      <c r="AF623" s="71">
        <f t="shared" ref="AF623" si="2505">LN(N623/C623)</f>
        <v>-2.3444844606396398E-2</v>
      </c>
      <c r="AG623" s="71">
        <f t="shared" ref="AG623" si="2506">LN(N623/N622)</f>
        <v>-2.5245794753596434E-2</v>
      </c>
      <c r="AH623" s="71">
        <f t="shared" ref="AH623" si="2507">LN(D623/C623)</f>
        <v>2.839785028427285E-4</v>
      </c>
      <c r="AI623" s="71">
        <f t="shared" ref="AI623" si="2508">LN(E623/C623)</f>
        <v>-2.8708135542721632E-3</v>
      </c>
      <c r="AJ623" s="71">
        <f t="shared" ref="AJ623" si="2509">LN(F623/C623)</f>
        <v>-2.1760566627549403E-3</v>
      </c>
      <c r="AK623" s="71">
        <f t="shared" ref="AK623" si="2510">+LN(G623/C623)</f>
        <v>-1.4637003467856903E-2</v>
      </c>
      <c r="AL623" s="71">
        <f t="shared" ref="AL623" si="2511">LN(H623/I623)</f>
        <v>1.5748777548923329E-2</v>
      </c>
      <c r="AM623" s="71">
        <f t="shared" ref="AM623" si="2512">LN(O623/P623)</f>
        <v>1.0501488782618983E-2</v>
      </c>
      <c r="AN623" s="71">
        <f t="shared" ref="AN623" si="2513">LN(L623/G623)</f>
        <v>-6.5328960159190093E-5</v>
      </c>
      <c r="AO623" s="40">
        <f t="shared" ref="AO623" si="2514">(C623-I623)/(H623-I623)</f>
        <v>0.97141472868217438</v>
      </c>
      <c r="AP623" s="40">
        <f t="shared" ref="AP623" si="2515">(N622-I623)/(H623-I623)</f>
        <v>1.0867248062015491</v>
      </c>
      <c r="AQ623" s="71">
        <f t="shared" ref="AQ623" si="2516">LN(M623/L623)</f>
        <v>-4.3819862630196813E-4</v>
      </c>
      <c r="AR623" s="71">
        <f t="shared" ref="AR623" si="2517">LN(N623/L623)</f>
        <v>-8.7425121783804311E-3</v>
      </c>
      <c r="AS623" s="71">
        <f t="shared" ref="AS623" si="2518">LN(N623/C623)</f>
        <v>-2.3444844606396398E-2</v>
      </c>
      <c r="AT623" s="28">
        <f t="shared" ref="AT623" si="2519">+(G623-I623)/(H623-I623)</f>
        <v>4.1908914728682869E-2</v>
      </c>
      <c r="AU623" s="28">
        <f t="shared" ref="AU623" si="2520">+(N623-P623)/(O623-P623)</f>
        <v>7.3502388827636794E-2</v>
      </c>
      <c r="AV623" s="40">
        <f t="shared" ref="AV623" si="2521">+(N623-V623)/(U623-V623)</f>
        <v>3.1070374398011549E-2</v>
      </c>
      <c r="AW623" s="71">
        <f t="shared" ref="AW623" si="2522">LN(N623/C623)</f>
        <v>-2.3444844606396398E-2</v>
      </c>
      <c r="AX623" s="28">
        <f t="shared" ref="AX623" si="2523">(N623-L623)/(U623-V623)</f>
        <v>-0.35187199005748221</v>
      </c>
      <c r="AY623" s="71">
        <f t="shared" ref="AY623" si="2524">LN(G623/I623)</f>
        <v>6.650176013458858E-4</v>
      </c>
      <c r="AZ623" s="71">
        <f t="shared" ref="AZ623" si="2525">LN(N623/P623)</f>
        <v>7.7565080988499231E-4</v>
      </c>
      <c r="BA623" s="71">
        <f t="shared" ref="BA623" si="2526">AV622</f>
        <v>0.47393570807992452</v>
      </c>
      <c r="BB623" s="71">
        <f t="shared" ref="BB623" si="2527">AR622</f>
        <v>3.1272504947144138E-3</v>
      </c>
      <c r="BC623" s="71">
        <f t="shared" ref="BC623" si="2528">AS622</f>
        <v>-3.9499573174594889E-3</v>
      </c>
      <c r="BD623" s="39">
        <f t="shared" ref="BD623" si="2529">IF(AR622&lt;0,1,0)</f>
        <v>0</v>
      </c>
    </row>
    <row r="624" spans="1:56">
      <c r="A624" s="78">
        <v>43430</v>
      </c>
      <c r="B624" s="41">
        <f t="shared" si="2307"/>
        <v>1</v>
      </c>
      <c r="C624" s="39">
        <v>2580.84</v>
      </c>
      <c r="D624" s="39">
        <v>2577.35</v>
      </c>
      <c r="E624" s="39">
        <v>2582.77</v>
      </c>
      <c r="F624" s="39">
        <v>2586.25</v>
      </c>
      <c r="G624" s="39">
        <v>2586.96</v>
      </c>
      <c r="H624" s="39">
        <v>2594.98</v>
      </c>
      <c r="I624" s="39">
        <v>2572.2600000000002</v>
      </c>
      <c r="J624" s="39">
        <v>1025</v>
      </c>
      <c r="K624" s="39">
        <v>933</v>
      </c>
      <c r="L624" s="39">
        <v>2587.09</v>
      </c>
      <c r="M624" s="39">
        <v>2586.2399999999998</v>
      </c>
      <c r="N624" s="39">
        <v>2575.81</v>
      </c>
      <c r="O624" s="39">
        <v>2588.4</v>
      </c>
      <c r="P624" s="39">
        <v>2568.1</v>
      </c>
      <c r="Q624" s="39">
        <v>1317</v>
      </c>
      <c r="R624" s="39">
        <v>1435</v>
      </c>
      <c r="S624" s="70">
        <f t="shared" si="407"/>
        <v>2641.1611111111115</v>
      </c>
      <c r="T624" s="70" t="str">
        <f t="shared" ref="T624" si="2530">IF(AVERAGE(N623)&lt;S623,"熊",IF(AVERAGE(N623)&gt;S623,"牛",""))</f>
        <v>熊</v>
      </c>
      <c r="U624" s="70">
        <f t="shared" ref="U624" si="2531">MAX(H624,O624)</f>
        <v>2594.98</v>
      </c>
      <c r="V624" s="70">
        <f t="shared" ref="V624" si="2532">MIN(I624,P624)</f>
        <v>2568.1</v>
      </c>
      <c r="W624" s="40">
        <f t="shared" ref="W624" si="2533">LN(U624/V624)</f>
        <v>1.0412483579547481E-2</v>
      </c>
      <c r="X624" s="70">
        <f t="shared" ref="X624" si="2534">IF(U624=H624,J624,Q624)</f>
        <v>1025</v>
      </c>
      <c r="Y624" s="70">
        <f t="shared" ref="Y624" si="2535">IF(V624=I624,K624,R624)</f>
        <v>1435</v>
      </c>
      <c r="Z624" s="71">
        <f t="shared" ref="Z624" si="2536">(U624-V624)/(C624)</f>
        <v>1.0415213651369363E-2</v>
      </c>
      <c r="AA624" s="71">
        <f t="shared" ref="AA624" si="2537">LN(C624/N623)</f>
        <v>5.2709910683354868E-4</v>
      </c>
      <c r="AB624" s="71">
        <f t="shared" ref="AB624" si="2538">LN(N624/U624)</f>
        <v>-7.4147617011630614E-3</v>
      </c>
      <c r="AC624" s="71">
        <f t="shared" ref="AC624" si="2539">LN(N624/V624)</f>
        <v>2.9977218783845848E-3</v>
      </c>
      <c r="AD624" s="71">
        <f t="shared" ref="AD624" si="2540">LN(U624/C624)</f>
        <v>5.4638821203036566E-3</v>
      </c>
      <c r="AE624" s="71">
        <f t="shared" ref="AE624" si="2541">LN(V624/C624)</f>
        <v>-4.9486014592440061E-3</v>
      </c>
      <c r="AF624" s="71">
        <f t="shared" ref="AF624" si="2542">LN(N624/C624)</f>
        <v>-1.9508795808594452E-3</v>
      </c>
      <c r="AG624" s="71">
        <f t="shared" ref="AG624" si="2543">LN(N624/N623)</f>
        <v>-1.4237804740258753E-3</v>
      </c>
      <c r="AH624" s="71">
        <f t="shared" ref="AH624" si="2544">LN(D624/C624)</f>
        <v>-1.3531880495097637E-3</v>
      </c>
      <c r="AI624" s="71">
        <f t="shared" ref="AI624" si="2545">LN(E624/C624)</f>
        <v>7.4753906273949163E-4</v>
      </c>
      <c r="AJ624" s="71">
        <f t="shared" ref="AJ624" si="2546">LN(F624/C624)</f>
        <v>2.0940227388618854E-3</v>
      </c>
      <c r="AK624" s="71">
        <f t="shared" ref="AK624" si="2547">+LN(G624/C624)</f>
        <v>2.368513820591838E-3</v>
      </c>
      <c r="AL624" s="71">
        <f t="shared" ref="AL624" si="2548">LN(H624/I624)</f>
        <v>8.7939195458300676E-3</v>
      </c>
      <c r="AM624" s="71">
        <f t="shared" ref="AM624" si="2549">LN(O624/P624)</f>
        <v>7.8735983214640974E-3</v>
      </c>
      <c r="AN624" s="71">
        <f t="shared" ref="AN624" si="2550">LN(L624/G624)</f>
        <v>5.0250770683452387E-5</v>
      </c>
      <c r="AO624" s="40">
        <f t="shared" ref="AO624" si="2551">(C624-I624)/(H624-I624)</f>
        <v>0.37764084507042267</v>
      </c>
      <c r="AP624" s="40">
        <f t="shared" ref="AP624" si="2552">(N623-I624)/(H624-I624)</f>
        <v>0.31778169014083907</v>
      </c>
      <c r="AQ624" s="71">
        <f t="shared" ref="AQ624" si="2553">LN(M624/L624)</f>
        <v>-3.2860846211213017E-4</v>
      </c>
      <c r="AR624" s="71">
        <f t="shared" ref="AR624" si="2554">LN(N624/L624)</f>
        <v>-4.3696441721347472E-3</v>
      </c>
      <c r="AS624" s="71">
        <f t="shared" ref="AS624" si="2555">LN(N624/C624)</f>
        <v>-1.9508795808594452E-3</v>
      </c>
      <c r="AT624" s="28">
        <f t="shared" ref="AT624" si="2556">+(G624-I624)/(H624-I624)</f>
        <v>0.64700704225351879</v>
      </c>
      <c r="AU624" s="28">
        <f t="shared" ref="AU624" si="2557">+(N624-P624)/(O624-P624)</f>
        <v>0.37980295566502303</v>
      </c>
      <c r="AV624" s="40">
        <f t="shared" ref="AV624" si="2558">+(N624-V624)/(U624-V624)</f>
        <v>0.28683035714285732</v>
      </c>
      <c r="AW624" s="71">
        <f t="shared" ref="AW624" si="2559">LN(N624/C624)</f>
        <v>-1.9508795808594452E-3</v>
      </c>
      <c r="AX624" s="28">
        <f t="shared" ref="AX624" si="2560">(N624-L624)/(U624-V624)</f>
        <v>-0.41964285714286287</v>
      </c>
      <c r="AY624" s="71">
        <f t="shared" ref="AY624" si="2561">LN(G624/I624)</f>
        <v>5.6985512461182322E-3</v>
      </c>
      <c r="AZ624" s="71">
        <f t="shared" ref="AZ624" si="2562">LN(N624/P624)</f>
        <v>2.9977218783845848E-3</v>
      </c>
      <c r="BA624" s="71">
        <f t="shared" ref="BA624" si="2563">AV623</f>
        <v>3.1070374398011549E-2</v>
      </c>
      <c r="BB624" s="71">
        <f t="shared" ref="BB624" si="2564">AR623</f>
        <v>-8.7425121783804311E-3</v>
      </c>
      <c r="BC624" s="71">
        <f t="shared" ref="BC624" si="2565">AS623</f>
        <v>-2.3444844606396398E-2</v>
      </c>
      <c r="BD624" s="39">
        <f t="shared" ref="BD624" si="2566">IF(AR623&lt;0,1,0)</f>
        <v>1</v>
      </c>
    </row>
    <row r="625" spans="1:56">
      <c r="A625" s="78">
        <v>43431</v>
      </c>
      <c r="B625" s="41">
        <f t="shared" si="2307"/>
        <v>2</v>
      </c>
      <c r="C625" s="39">
        <v>2585.83</v>
      </c>
      <c r="D625" s="39">
        <v>2584.52</v>
      </c>
      <c r="E625" s="39">
        <v>2584.39</v>
      </c>
      <c r="F625" s="39">
        <v>2585.1</v>
      </c>
      <c r="G625" s="39">
        <v>2586.7399999999998</v>
      </c>
      <c r="H625" s="39">
        <v>2592.54</v>
      </c>
      <c r="I625" s="39">
        <v>2576.88</v>
      </c>
      <c r="J625" s="39">
        <v>1030</v>
      </c>
      <c r="K625" s="39">
        <v>1010</v>
      </c>
      <c r="L625" s="39">
        <v>2587.3200000000002</v>
      </c>
      <c r="M625" s="39">
        <v>2585.48</v>
      </c>
      <c r="N625" s="39">
        <v>2574.6799999999998</v>
      </c>
      <c r="O625" s="39">
        <v>2588.7399999999998</v>
      </c>
      <c r="P625" s="39">
        <v>2566.17</v>
      </c>
      <c r="Q625" s="39">
        <v>1300</v>
      </c>
      <c r="R625" s="39">
        <v>1418</v>
      </c>
      <c r="S625" s="70">
        <f t="shared" si="407"/>
        <v>2639.6627777777776</v>
      </c>
      <c r="T625" s="70" t="str">
        <f t="shared" ref="T625" si="2567">IF(AVERAGE(N624)&lt;S624,"熊",IF(AVERAGE(N624)&gt;S624,"牛",""))</f>
        <v>熊</v>
      </c>
      <c r="U625" s="70">
        <f t="shared" ref="U625" si="2568">MAX(H625,O625)</f>
        <v>2592.54</v>
      </c>
      <c r="V625" s="70">
        <f t="shared" ref="V625" si="2569">MIN(I625,P625)</f>
        <v>2566.17</v>
      </c>
      <c r="W625" s="40">
        <f t="shared" ref="W625" si="2570">LN(U625/V625)</f>
        <v>1.0223575151761428E-2</v>
      </c>
      <c r="X625" s="70">
        <f t="shared" ref="X625" si="2571">IF(U625=H625,J625,Q625)</f>
        <v>1030</v>
      </c>
      <c r="Y625" s="70">
        <f t="shared" ref="Y625" si="2572">IF(V625=I625,K625,R625)</f>
        <v>1418</v>
      </c>
      <c r="Z625" s="71">
        <f t="shared" ref="Z625" si="2573">(U625-V625)/(C625)</f>
        <v>1.019788617194475E-2</v>
      </c>
      <c r="AA625" s="71">
        <f t="shared" ref="AA625" si="2574">LN(C625/N624)</f>
        <v>3.8824918384747346E-3</v>
      </c>
      <c r="AB625" s="71">
        <f t="shared" ref="AB625" si="2575">LN(N625/U625)</f>
        <v>-6.9128355763325312E-3</v>
      </c>
      <c r="AC625" s="71">
        <f t="shared" ref="AC625" si="2576">LN(N625/V625)</f>
        <v>3.3107395754288153E-3</v>
      </c>
      <c r="AD625" s="71">
        <f t="shared" ref="AD625" si="2577">LN(U625/C625)</f>
        <v>2.5915505286173957E-3</v>
      </c>
      <c r="AE625" s="71">
        <f t="shared" ref="AE625" si="2578">LN(V625/C625)</f>
        <v>-7.6320246231441182E-3</v>
      </c>
      <c r="AF625" s="71">
        <f t="shared" ref="AF625" si="2579">LN(N625/C625)</f>
        <v>-4.321285047715266E-3</v>
      </c>
      <c r="AG625" s="71">
        <f t="shared" ref="AG625" si="2580">LN(N625/N624)</f>
        <v>-4.387932092406221E-4</v>
      </c>
      <c r="AH625" s="71">
        <f t="shared" ref="AH625" si="2581">LN(D625/C625)</f>
        <v>-5.0673553164946286E-4</v>
      </c>
      <c r="AI625" s="71">
        <f t="shared" ref="AI625" si="2582">LN(E625/C625)</f>
        <v>-5.5703627204828387E-4</v>
      </c>
      <c r="AJ625" s="71">
        <f t="shared" ref="AJ625" si="2583">LN(F625/C625)</f>
        <v>-2.8234766467528081E-4</v>
      </c>
      <c r="AK625" s="71">
        <f t="shared" ref="AK625" si="2584">+LN(G625/C625)</f>
        <v>3.5185604424414535E-4</v>
      </c>
      <c r="AL625" s="71">
        <f t="shared" ref="AL625" si="2585">LN(H625/I625)</f>
        <v>6.0587253131336397E-3</v>
      </c>
      <c r="AM625" s="71">
        <f t="shared" ref="AM625" si="2586">LN(O625/P625)</f>
        <v>8.7567558787914907E-3</v>
      </c>
      <c r="AN625" s="71">
        <f t="shared" ref="AN625" si="2587">LN(L625/G625)</f>
        <v>2.2419531371099992E-4</v>
      </c>
      <c r="AO625" s="40">
        <f t="shared" ref="AO625" si="2588">(C625-I625)/(H625-I625)</f>
        <v>0.57151979565772038</v>
      </c>
      <c r="AP625" s="40">
        <f t="shared" ref="AP625" si="2589">(N624-I625)/(H625-I625)</f>
        <v>-6.8326947637303556E-2</v>
      </c>
      <c r="AQ625" s="71">
        <f t="shared" ref="AQ625" si="2590">LN(M625/L625)</f>
        <v>-7.1141357779285191E-4</v>
      </c>
      <c r="AR625" s="71">
        <f t="shared" ref="AR625" si="2591">LN(N625/L625)</f>
        <v>-4.8973364056705132E-3</v>
      </c>
      <c r="AS625" s="71">
        <f t="shared" ref="AS625" si="2592">LN(N625/C625)</f>
        <v>-4.321285047715266E-3</v>
      </c>
      <c r="AT625" s="28">
        <f t="shared" ref="AT625" si="2593">+(G625-I625)/(H625-I625)</f>
        <v>0.62962962962961455</v>
      </c>
      <c r="AU625" s="28">
        <f t="shared" ref="AU625" si="2594">+(N625-P625)/(O625-P625)</f>
        <v>0.37704918032786322</v>
      </c>
      <c r="AV625" s="40">
        <f t="shared" ref="AV625" si="2595">+(N625-V625)/(U625-V625)</f>
        <v>0.32271520667424342</v>
      </c>
      <c r="AW625" s="71">
        <f t="shared" ref="AW625" si="2596">LN(N625/C625)</f>
        <v>-4.321285047715266E-3</v>
      </c>
      <c r="AX625" s="28">
        <f t="shared" ref="AX625" si="2597">(N625-L625)/(U625-V625)</f>
        <v>-0.47933257489572922</v>
      </c>
      <c r="AY625" s="71">
        <f t="shared" ref="AY625" si="2598">LN(G625/I625)</f>
        <v>3.8190308287604276E-3</v>
      </c>
      <c r="AZ625" s="71">
        <f t="shared" ref="AZ625" si="2599">LN(N625/P625)</f>
        <v>3.3107395754288153E-3</v>
      </c>
      <c r="BA625" s="71">
        <f t="shared" ref="BA625" si="2600">AV624</f>
        <v>0.28683035714285732</v>
      </c>
      <c r="BB625" s="71">
        <f t="shared" ref="BB625" si="2601">AR624</f>
        <v>-4.3696441721347472E-3</v>
      </c>
      <c r="BC625" s="71">
        <f t="shared" ref="BC625" si="2602">AS624</f>
        <v>-1.9508795808594452E-3</v>
      </c>
      <c r="BD625" s="39">
        <f t="shared" ref="BD625" si="2603">IF(AR624&lt;0,1,0)</f>
        <v>1</v>
      </c>
    </row>
    <row r="626" spans="1:56">
      <c r="A626" s="78">
        <v>43432</v>
      </c>
      <c r="B626" s="41">
        <f t="shared" si="2307"/>
        <v>3</v>
      </c>
      <c r="C626" s="39">
        <v>2575.4499999999998</v>
      </c>
      <c r="D626" s="39">
        <v>2574.35</v>
      </c>
      <c r="E626" s="39">
        <v>2576.16</v>
      </c>
      <c r="F626" s="39">
        <v>2581.65</v>
      </c>
      <c r="G626" s="39">
        <v>2596.84</v>
      </c>
      <c r="H626" s="39">
        <v>2597.66</v>
      </c>
      <c r="I626" s="39">
        <v>2561.59</v>
      </c>
      <c r="J626" s="39">
        <v>1117</v>
      </c>
      <c r="K626" s="39">
        <v>1001</v>
      </c>
      <c r="L626" s="39">
        <v>2598.16</v>
      </c>
      <c r="M626" s="39">
        <v>2594.92</v>
      </c>
      <c r="N626" s="39">
        <v>2601.7399999999998</v>
      </c>
      <c r="O626" s="39">
        <v>2601.7399999999998</v>
      </c>
      <c r="P626" s="39">
        <v>2591.11</v>
      </c>
      <c r="Q626" s="39">
        <v>1459</v>
      </c>
      <c r="R626" s="39">
        <v>1320</v>
      </c>
      <c r="S626" s="70">
        <f t="shared" si="407"/>
        <v>2637.9094444444445</v>
      </c>
      <c r="T626" s="70" t="str">
        <f t="shared" ref="T626" si="2604">IF(AVERAGE(N625)&lt;S625,"熊",IF(AVERAGE(N625)&gt;S625,"牛",""))</f>
        <v>熊</v>
      </c>
      <c r="U626" s="70">
        <f t="shared" ref="U626" si="2605">MAX(H626,O626)</f>
        <v>2601.7399999999998</v>
      </c>
      <c r="V626" s="70">
        <f t="shared" ref="V626" si="2606">MIN(I626,P626)</f>
        <v>2561.59</v>
      </c>
      <c r="W626" s="40">
        <f t="shared" ref="W626" si="2607">LN(U626/V626)</f>
        <v>1.5552292519040464E-2</v>
      </c>
      <c r="X626" s="70">
        <f t="shared" ref="X626" si="2608">IF(U626=H626,J626,Q626)</f>
        <v>1459</v>
      </c>
      <c r="Y626" s="70">
        <f t="shared" ref="Y626" si="2609">IF(V626=I626,K626,R626)</f>
        <v>1001</v>
      </c>
      <c r="Z626" s="71">
        <f t="shared" ref="Z626" si="2610">(U626-V626)/(C626)</f>
        <v>1.5589508629559743E-2</v>
      </c>
      <c r="AA626" s="71">
        <f t="shared" ref="AA626" si="2611">LN(C626/N625)</f>
        <v>2.9902158032406572E-4</v>
      </c>
      <c r="AB626" s="71">
        <f t="shared" ref="AB626" si="2612">LN(N626/U626)</f>
        <v>0</v>
      </c>
      <c r="AC626" s="71">
        <f t="shared" ref="AC626" si="2613">LN(N626/V626)</f>
        <v>1.5552292519040464E-2</v>
      </c>
      <c r="AD626" s="71">
        <f t="shared" ref="AD626" si="2614">LN(U626/C626)</f>
        <v>1.0156175832637145E-2</v>
      </c>
      <c r="AE626" s="71">
        <f t="shared" ref="AE626" si="2615">LN(V626/C626)</f>
        <v>-5.3961166864031941E-3</v>
      </c>
      <c r="AF626" s="71">
        <f t="shared" ref="AF626" si="2616">LN(N626/C626)</f>
        <v>1.0156175832637145E-2</v>
      </c>
      <c r="AG626" s="71">
        <f t="shared" ref="AG626" si="2617">LN(N626/N625)</f>
        <v>1.0455197412961333E-2</v>
      </c>
      <c r="AH626" s="71">
        <f t="shared" ref="AH626" si="2618">LN(D626/C626)</f>
        <v>-4.272010628486938E-4</v>
      </c>
      <c r="AI626" s="71">
        <f t="shared" ref="AI626" si="2619">LN(E626/C626)</f>
        <v>2.7564198551336436E-4</v>
      </c>
      <c r="AJ626" s="71">
        <f t="shared" ref="AJ626" si="2620">LN(F626/C626)</f>
        <v>2.4044532729846101E-3</v>
      </c>
      <c r="AK626" s="71">
        <f t="shared" ref="AK626" si="2621">+LN(G626/C626)</f>
        <v>8.271045104207158E-3</v>
      </c>
      <c r="AL626" s="71">
        <f t="shared" ref="AL626" si="2622">LN(H626/I626)</f>
        <v>1.3982880341697389E-2</v>
      </c>
      <c r="AM626" s="71">
        <f t="shared" ref="AM626" si="2623">LN(O626/P626)</f>
        <v>4.0940966321014001E-3</v>
      </c>
      <c r="AN626" s="71">
        <f t="shared" ref="AN626" si="2624">LN(L626/G626)</f>
        <v>5.0818095415079928E-4</v>
      </c>
      <c r="AO626" s="40">
        <f t="shared" ref="AO626" si="2625">(C626-I626)/(H626-I626)</f>
        <v>0.38425284169669488</v>
      </c>
      <c r="AP626" s="40">
        <f t="shared" ref="AP626" si="2626">(N625-I626)/(H626-I626)</f>
        <v>0.36290546160243403</v>
      </c>
      <c r="AQ626" s="71">
        <f t="shared" ref="AQ626" si="2627">LN(M626/L626)</f>
        <v>-1.247814561070054E-3</v>
      </c>
      <c r="AR626" s="71">
        <f t="shared" ref="AR626" si="2628">LN(N626/L626)</f>
        <v>1.3769497742790637E-3</v>
      </c>
      <c r="AS626" s="71">
        <f t="shared" ref="AS626" si="2629">LN(N626/C626)</f>
        <v>1.0156175832637145E-2</v>
      </c>
      <c r="AT626" s="28">
        <f t="shared" ref="AT626" si="2630">+(G626-I626)/(H626-I626)</f>
        <v>0.97726642639313233</v>
      </c>
      <c r="AU626" s="28">
        <f t="shared" ref="AU626" si="2631">+(N626-P626)/(O626-P626)</f>
        <v>1</v>
      </c>
      <c r="AV626" s="40">
        <f t="shared" ref="AV626" si="2632">+(N626-V626)/(U626-V626)</f>
        <v>1</v>
      </c>
      <c r="AW626" s="71">
        <f t="shared" ref="AW626" si="2633">LN(N626/C626)</f>
        <v>1.0156175832637145E-2</v>
      </c>
      <c r="AX626" s="28">
        <f t="shared" ref="AX626" si="2634">(N626-L626)/(U626-V626)</f>
        <v>8.9165628891655288E-2</v>
      </c>
      <c r="AY626" s="71">
        <f t="shared" ref="AY626" si="2635">LN(G626/I626)</f>
        <v>1.3667161790610362E-2</v>
      </c>
      <c r="AZ626" s="71">
        <f t="shared" ref="AZ626" si="2636">LN(N626/P626)</f>
        <v>4.0940966321014001E-3</v>
      </c>
      <c r="BA626" s="71">
        <f t="shared" ref="BA626" si="2637">AV625</f>
        <v>0.32271520667424342</v>
      </c>
      <c r="BB626" s="71">
        <f t="shared" ref="BB626" si="2638">AR625</f>
        <v>-4.8973364056705132E-3</v>
      </c>
      <c r="BC626" s="71">
        <f t="shared" ref="BC626" si="2639">AS625</f>
        <v>-4.321285047715266E-3</v>
      </c>
      <c r="BD626" s="39">
        <f t="shared" ref="BD626" si="2640">IF(AR625&lt;0,1,0)</f>
        <v>1</v>
      </c>
    </row>
    <row r="627" spans="1:56">
      <c r="A627" s="78">
        <v>43433</v>
      </c>
      <c r="B627" s="41">
        <f t="shared" si="2307"/>
        <v>4</v>
      </c>
      <c r="C627" s="39">
        <v>2613.7800000000002</v>
      </c>
      <c r="D627" s="39">
        <v>2612.4899999999998</v>
      </c>
      <c r="E627" s="39">
        <v>2613.81</v>
      </c>
      <c r="F627" s="39">
        <v>2614.25</v>
      </c>
      <c r="G627" s="39">
        <v>2608.9899999999998</v>
      </c>
      <c r="H627" s="39">
        <v>2617.5500000000002</v>
      </c>
      <c r="I627" s="39">
        <v>2600.0300000000002</v>
      </c>
      <c r="J627" s="39">
        <v>935</v>
      </c>
      <c r="K627" s="39">
        <v>1051</v>
      </c>
      <c r="L627" s="39">
        <v>2608.94</v>
      </c>
      <c r="M627" s="39">
        <v>2603.11</v>
      </c>
      <c r="N627" s="39">
        <v>2567.44</v>
      </c>
      <c r="O627" s="39">
        <v>2610.44</v>
      </c>
      <c r="P627" s="39">
        <v>2567.44</v>
      </c>
      <c r="Q627" s="39">
        <v>1300</v>
      </c>
      <c r="R627" s="39">
        <v>1459</v>
      </c>
      <c r="S627" s="70">
        <f t="shared" si="407"/>
        <v>2633.7572222222225</v>
      </c>
      <c r="T627" s="70" t="str">
        <f t="shared" ref="T627" si="2641">IF(AVERAGE(N626)&lt;S626,"熊",IF(AVERAGE(N626)&gt;S626,"牛",""))</f>
        <v>熊</v>
      </c>
      <c r="U627" s="70">
        <f t="shared" ref="U627" si="2642">MAX(H627,O627)</f>
        <v>2617.5500000000002</v>
      </c>
      <c r="V627" s="70">
        <f t="shared" ref="V627" si="2643">MIN(I627,P627)</f>
        <v>2567.44</v>
      </c>
      <c r="W627" s="40">
        <f t="shared" ref="W627" si="2644">LN(U627/V627)</f>
        <v>1.932947226537414E-2</v>
      </c>
      <c r="X627" s="70">
        <f t="shared" ref="X627" si="2645">IF(U627=H627,J627,Q627)</f>
        <v>935</v>
      </c>
      <c r="Y627" s="70">
        <f t="shared" ref="Y627" si="2646">IF(V627=I627,K627,R627)</f>
        <v>1459</v>
      </c>
      <c r="Z627" s="71">
        <f t="shared" ref="Z627" si="2647">(U627-V627)/(C627)</f>
        <v>1.9171468141924768E-2</v>
      </c>
      <c r="AA627" s="71">
        <f t="shared" ref="AA627" si="2648">LN(C627/N626)</f>
        <v>4.6169974950587217E-3</v>
      </c>
      <c r="AB627" s="71">
        <f t="shared" ref="AB627" si="2649">LN(N627/U627)</f>
        <v>-1.9329472265374143E-2</v>
      </c>
      <c r="AC627" s="71">
        <f t="shared" ref="AC627" si="2650">LN(N627/V627)</f>
        <v>0</v>
      </c>
      <c r="AD627" s="71">
        <f t="shared" ref="AD627" si="2651">LN(U627/C627)</f>
        <v>1.4413163201890276E-3</v>
      </c>
      <c r="AE627" s="71">
        <f t="shared" ref="AE627" si="2652">LN(V627/C627)</f>
        <v>-1.7888155945184912E-2</v>
      </c>
      <c r="AF627" s="71">
        <f t="shared" ref="AF627" si="2653">LN(N627/C627)</f>
        <v>-1.7888155945184912E-2</v>
      </c>
      <c r="AG627" s="71">
        <f t="shared" ref="AG627" si="2654">LN(N627/N626)</f>
        <v>-1.3271158450126302E-2</v>
      </c>
      <c r="AH627" s="71">
        <f t="shared" ref="AH627" si="2655">LN(D627/C627)</f>
        <v>-4.9365992426651036E-4</v>
      </c>
      <c r="AI627" s="71">
        <f t="shared" ref="AI627" si="2656">LN(E627/C627)</f>
        <v>1.1477564231296097E-5</v>
      </c>
      <c r="AJ627" s="71">
        <f t="shared" ref="AJ627" si="2657">LN(F627/C627)</f>
        <v>1.7980003988718579E-4</v>
      </c>
      <c r="AK627" s="71">
        <f t="shared" ref="AK627" si="2658">+LN(G627/C627)</f>
        <v>-1.8342761955913041E-3</v>
      </c>
      <c r="AL627" s="71">
        <f t="shared" ref="AL627" si="2659">LN(H627/I627)</f>
        <v>6.7157823544555864E-3</v>
      </c>
      <c r="AM627" s="71">
        <f t="shared" ref="AM627" si="2660">LN(O627/P627)</f>
        <v>1.660949599018044E-2</v>
      </c>
      <c r="AN627" s="71">
        <f t="shared" ref="AN627" si="2661">LN(L627/G627)</f>
        <v>-1.9164687913098662E-5</v>
      </c>
      <c r="AO627" s="40">
        <f t="shared" ref="AO627" si="2662">(C627-I627)/(H627-I627)</f>
        <v>0.78481735159817434</v>
      </c>
      <c r="AP627" s="40">
        <f t="shared" ref="AP627" si="2663">(N626-I627)/(H627-I627)</f>
        <v>9.7602739726003612E-2</v>
      </c>
      <c r="AQ627" s="71">
        <f t="shared" ref="AQ627" si="2664">LN(M627/L627)</f>
        <v>-2.2371245216229953E-3</v>
      </c>
      <c r="AR627" s="71">
        <f t="shared" ref="AR627" si="2665">LN(N627/L627)</f>
        <v>-1.6034715061680572E-2</v>
      </c>
      <c r="AS627" s="71">
        <f t="shared" ref="AS627" si="2666">LN(N627/C627)</f>
        <v>-1.7888155945184912E-2</v>
      </c>
      <c r="AT627" s="28">
        <f t="shared" ref="AT627" si="2667">+(G627-I627)/(H627-I627)</f>
        <v>0.51141552511413191</v>
      </c>
      <c r="AU627" s="28">
        <f t="shared" ref="AU627" si="2668">+(N627-P627)/(O627-P627)</f>
        <v>0</v>
      </c>
      <c r="AV627" s="40">
        <f t="shared" ref="AV627" si="2669">+(N627-V627)/(U627-V627)</f>
        <v>0</v>
      </c>
      <c r="AW627" s="71">
        <f t="shared" ref="AW627" si="2670">LN(N627/C627)</f>
        <v>-1.7888155945184912E-2</v>
      </c>
      <c r="AX627" s="28">
        <f t="shared" ref="AX627" si="2671">(N627-L627)/(U627-V627)</f>
        <v>-0.82817800838155842</v>
      </c>
      <c r="AY627" s="71">
        <f t="shared" ref="AY627" si="2672">LN(G627/I627)</f>
        <v>3.4401898386751139E-3</v>
      </c>
      <c r="AZ627" s="71">
        <f t="shared" ref="AZ627" si="2673">LN(N627/P627)</f>
        <v>0</v>
      </c>
      <c r="BA627" s="71">
        <f t="shared" ref="BA627" si="2674">AV626</f>
        <v>1</v>
      </c>
      <c r="BB627" s="71">
        <f t="shared" ref="BB627" si="2675">AR626</f>
        <v>1.3769497742790637E-3</v>
      </c>
      <c r="BC627" s="71">
        <f t="shared" ref="BC627" si="2676">AS626</f>
        <v>1.0156175832637145E-2</v>
      </c>
      <c r="BD627" s="39">
        <f t="shared" ref="BD627" si="2677">IF(AR626&lt;0,1,0)</f>
        <v>0</v>
      </c>
    </row>
    <row r="628" spans="1:56">
      <c r="A628" s="78">
        <v>43434</v>
      </c>
      <c r="B628" s="41">
        <f t="shared" si="2307"/>
        <v>5</v>
      </c>
    </row>
  </sheetData>
  <phoneticPr fontId="1" type="noConversion"/>
  <pageMargins left="0.7" right="0.7" top="0.75" bottom="0.75" header="0.3" footer="0.3"/>
  <pageSetup paperSize="9"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"/>
  <dimension ref="A1:N592"/>
  <sheetViews>
    <sheetView zoomScale="115" zoomScaleNormal="115" workbookViewId="0">
      <pane xSplit="1" ySplit="1" topLeftCell="B571" activePane="bottomRight" state="frozen"/>
      <selection pane="topRight" activeCell="B1" sqref="B1"/>
      <selection pane="bottomLeft" activeCell="A2" sqref="A2"/>
      <selection pane="bottomRight" activeCell="L591" sqref="L591"/>
    </sheetView>
  </sheetViews>
  <sheetFormatPr defaultRowHeight="14"/>
  <cols>
    <col min="1" max="1" width="15" bestFit="1" customWidth="1" collapsed="1"/>
    <col min="2" max="2" width="15" customWidth="1" collapsed="1"/>
    <col min="3" max="3" width="17.08984375" bestFit="1" customWidth="1" collapsed="1"/>
    <col min="5" max="7" width="2" customWidth="1" collapsed="1"/>
    <col min="8" max="8" width="18.36328125" bestFit="1" customWidth="1" collapsed="1"/>
    <col min="9" max="9" width="8.453125" bestFit="1" customWidth="1" collapsed="1"/>
    <col min="10" max="10" width="12.90625" bestFit="1" customWidth="1" collapsed="1"/>
    <col min="11" max="11" width="8.453125" bestFit="1" customWidth="1" collapsed="1"/>
    <col min="12" max="12" width="19.36328125" bestFit="1" customWidth="1" collapsed="1"/>
    <col min="13" max="13" width="8.453125" bestFit="1" customWidth="1" collapsed="1"/>
    <col min="14" max="14" width="63.90625" bestFit="1" customWidth="1"/>
  </cols>
  <sheetData>
    <row r="1" spans="1:13">
      <c r="C1" t="s">
        <v>239</v>
      </c>
      <c r="E1" s="1"/>
      <c r="F1" s="1"/>
      <c r="G1" s="1"/>
      <c r="H1" s="1" t="s">
        <v>232</v>
      </c>
      <c r="I1" s="1" t="s">
        <v>138</v>
      </c>
      <c r="J1" s="1" t="s">
        <v>233</v>
      </c>
      <c r="K1" s="1" t="s">
        <v>111</v>
      </c>
      <c r="L1" t="s">
        <v>234</v>
      </c>
      <c r="M1" s="1" t="s">
        <v>112</v>
      </c>
    </row>
    <row r="2" spans="1:13">
      <c r="A2" s="1">
        <v>42592</v>
      </c>
      <c r="B2">
        <v>3</v>
      </c>
      <c r="C2">
        <v>6.6529999999999996</v>
      </c>
      <c r="D2" s="25"/>
      <c r="E2" s="1"/>
      <c r="F2" s="1"/>
      <c r="G2" s="1"/>
      <c r="H2" s="1"/>
      <c r="I2" s="1"/>
      <c r="J2" s="1"/>
      <c r="K2" s="1"/>
    </row>
    <row r="3" spans="1:13">
      <c r="A3" s="1">
        <v>42593</v>
      </c>
      <c r="B3">
        <v>4</v>
      </c>
      <c r="C3">
        <v>6.6254999999999997</v>
      </c>
      <c r="D3" s="25">
        <f t="shared" ref="D3:D14" si="0">LN(C3/C2)</f>
        <v>-4.1420400371966464E-3</v>
      </c>
      <c r="E3" s="1"/>
      <c r="F3" s="1"/>
      <c r="G3" s="1"/>
      <c r="H3" s="1"/>
      <c r="I3" s="1"/>
      <c r="J3" s="1"/>
      <c r="K3" s="1"/>
    </row>
    <row r="4" spans="1:13">
      <c r="A4" s="1">
        <v>42594</v>
      </c>
      <c r="B4">
        <v>5</v>
      </c>
      <c r="C4">
        <v>6.6543000000000001</v>
      </c>
      <c r="D4" s="25">
        <f t="shared" si="0"/>
        <v>4.337421520162631E-3</v>
      </c>
      <c r="E4" s="1"/>
      <c r="F4" s="1"/>
      <c r="G4" s="1"/>
      <c r="H4" s="1"/>
      <c r="I4" s="1"/>
      <c r="J4" s="1"/>
      <c r="K4" s="1"/>
    </row>
    <row r="5" spans="1:13">
      <c r="A5" s="1">
        <v>42597</v>
      </c>
      <c r="B5">
        <v>1</v>
      </c>
      <c r="C5">
        <v>6.6429999999999998</v>
      </c>
      <c r="D5" s="25">
        <f t="shared" si="0"/>
        <v>-1.6995935596122484E-3</v>
      </c>
      <c r="E5" s="1"/>
      <c r="F5" s="1"/>
      <c r="G5" s="1"/>
      <c r="H5" s="1"/>
      <c r="I5" s="1"/>
      <c r="J5" s="1"/>
      <c r="K5" s="1"/>
    </row>
    <row r="6" spans="1:13">
      <c r="A6" s="1">
        <v>42598</v>
      </c>
      <c r="B6">
        <v>2</v>
      </c>
      <c r="C6">
        <v>6.6304999999999996</v>
      </c>
      <c r="D6" s="25">
        <f t="shared" si="0"/>
        <v>-1.8834525475875409E-3</v>
      </c>
      <c r="E6" s="1"/>
      <c r="F6" s="1"/>
      <c r="G6" s="1"/>
      <c r="H6" s="1"/>
      <c r="I6" s="1"/>
      <c r="J6" s="1"/>
      <c r="K6" s="1"/>
    </row>
    <row r="7" spans="1:13">
      <c r="A7" s="1">
        <v>42599</v>
      </c>
      <c r="B7">
        <v>3</v>
      </c>
      <c r="C7">
        <v>6.6055999999999999</v>
      </c>
      <c r="D7" s="25">
        <f t="shared" si="0"/>
        <v>-3.7624420144348205E-3</v>
      </c>
      <c r="E7" s="1"/>
      <c r="F7" s="1"/>
      <c r="G7" s="1"/>
      <c r="H7" s="1"/>
      <c r="I7" s="1"/>
      <c r="J7" s="1"/>
      <c r="K7" s="1"/>
    </row>
    <row r="8" spans="1:13">
      <c r="A8" s="1">
        <v>42600</v>
      </c>
      <c r="B8">
        <v>4</v>
      </c>
      <c r="C8">
        <v>6.6273</v>
      </c>
      <c r="D8" s="25">
        <f t="shared" si="0"/>
        <v>3.2797073130301341E-3</v>
      </c>
      <c r="E8" s="1"/>
      <c r="F8" s="1"/>
      <c r="G8" s="1"/>
      <c r="H8" s="1"/>
      <c r="I8" s="1"/>
      <c r="J8" s="1"/>
      <c r="K8" s="1"/>
    </row>
    <row r="9" spans="1:13">
      <c r="A9" s="1">
        <v>42601</v>
      </c>
      <c r="B9">
        <v>5</v>
      </c>
      <c r="C9">
        <v>6.6211000000000002</v>
      </c>
      <c r="D9" s="25">
        <f t="shared" si="0"/>
        <v>-9.3596214676677509E-4</v>
      </c>
      <c r="E9" s="1"/>
      <c r="F9" s="1"/>
      <c r="G9" s="1"/>
      <c r="H9" s="1"/>
      <c r="I9" s="1"/>
      <c r="J9" s="1"/>
      <c r="K9" s="1"/>
    </row>
    <row r="10" spans="1:13">
      <c r="A10" s="1">
        <v>42604</v>
      </c>
      <c r="B10">
        <v>1</v>
      </c>
      <c r="C10">
        <v>6.6651999999999996</v>
      </c>
      <c r="D10" s="25">
        <f t="shared" si="0"/>
        <v>6.6384413949863537E-3</v>
      </c>
      <c r="E10" s="1"/>
      <c r="F10" s="1"/>
      <c r="G10" s="1"/>
      <c r="H10" s="1"/>
      <c r="I10" s="1"/>
      <c r="J10" s="1"/>
      <c r="K10" s="1"/>
    </row>
    <row r="11" spans="1:13">
      <c r="A11" s="1">
        <v>42605</v>
      </c>
      <c r="B11">
        <v>2</v>
      </c>
      <c r="C11">
        <v>6.6585999999999999</v>
      </c>
      <c r="D11" s="25">
        <f t="shared" si="0"/>
        <v>-9.9070843750680908E-4</v>
      </c>
      <c r="E11" s="1"/>
      <c r="F11" s="1"/>
      <c r="G11" s="1"/>
      <c r="H11" s="1"/>
      <c r="I11" s="1"/>
      <c r="J11" s="1"/>
      <c r="K11" s="1"/>
    </row>
    <row r="12" spans="1:13">
      <c r="A12" s="1">
        <v>42606</v>
      </c>
      <c r="B12">
        <v>3</v>
      </c>
      <c r="C12">
        <v>6.6420000000000003</v>
      </c>
      <c r="D12" s="25">
        <f t="shared" si="0"/>
        <v>-2.4961292902696227E-3</v>
      </c>
      <c r="E12" s="1"/>
      <c r="F12" s="1"/>
      <c r="G12" s="1"/>
      <c r="H12" s="1"/>
      <c r="I12" s="1"/>
      <c r="J12" s="1"/>
      <c r="K12" s="1"/>
    </row>
    <row r="13" spans="1:13">
      <c r="A13" s="1">
        <v>42607</v>
      </c>
      <c r="B13">
        <v>4</v>
      </c>
      <c r="C13">
        <v>6.6601999999999997</v>
      </c>
      <c r="D13" s="25">
        <f t="shared" si="0"/>
        <v>2.7363911768805154E-3</v>
      </c>
    </row>
    <row r="14" spans="1:13">
      <c r="A14" s="1">
        <v>42608</v>
      </c>
      <c r="B14">
        <v>5</v>
      </c>
      <c r="C14">
        <v>6.6487999999999996</v>
      </c>
      <c r="D14" s="25">
        <f t="shared" si="0"/>
        <v>-1.7131268747559328E-3</v>
      </c>
    </row>
    <row r="15" spans="1:13">
      <c r="A15" s="1">
        <v>42611</v>
      </c>
      <c r="B15" s="39">
        <f>WEEKDAY(A15,2)</f>
        <v>1</v>
      </c>
      <c r="C15">
        <v>6.6856</v>
      </c>
      <c r="D15" s="25">
        <f>LN(C15/C14)</f>
        <v>5.5195724484098539E-3</v>
      </c>
    </row>
    <row r="16" spans="1:13">
      <c r="A16" s="1">
        <f>A15+1</f>
        <v>42612</v>
      </c>
      <c r="B16" s="39">
        <f t="shared" ref="B16:B79" si="1">WEEKDAY(A16,2)</f>
        <v>2</v>
      </c>
      <c r="C16">
        <v>6.6811999999999996</v>
      </c>
      <c r="D16" s="25">
        <f>LN(C16/C15)</f>
        <v>-6.5834757143398671E-4</v>
      </c>
    </row>
    <row r="17" spans="1:4">
      <c r="A17" s="1">
        <f>A16+1</f>
        <v>42613</v>
      </c>
      <c r="B17" s="39">
        <f t="shared" si="1"/>
        <v>3</v>
      </c>
      <c r="C17">
        <v>6.6908000000000003</v>
      </c>
      <c r="D17" s="25">
        <f t="shared" ref="D17:D81" si="2">LN(C17/C16)</f>
        <v>1.4358363220612804E-3</v>
      </c>
    </row>
    <row r="18" spans="1:4">
      <c r="A18" s="1">
        <f>A17+1</f>
        <v>42614</v>
      </c>
      <c r="B18" s="39">
        <f t="shared" si="1"/>
        <v>4</v>
      </c>
      <c r="C18">
        <v>6.6783999999999999</v>
      </c>
      <c r="D18" s="25">
        <f t="shared" si="2"/>
        <v>-1.8550105549720783E-3</v>
      </c>
    </row>
    <row r="19" spans="1:4">
      <c r="A19" s="1">
        <f>A18+1</f>
        <v>42615</v>
      </c>
      <c r="B19" s="39">
        <f t="shared" si="1"/>
        <v>5</v>
      </c>
      <c r="C19">
        <v>6.6726999999999999</v>
      </c>
      <c r="D19" s="25">
        <f t="shared" si="2"/>
        <v>-8.5386228045833358E-4</v>
      </c>
    </row>
    <row r="20" spans="1:4">
      <c r="A20" s="1">
        <v>42618</v>
      </c>
      <c r="B20" s="39">
        <f t="shared" si="1"/>
        <v>1</v>
      </c>
      <c r="C20">
        <v>6.6872999999999996</v>
      </c>
      <c r="D20" s="25">
        <f t="shared" si="2"/>
        <v>2.1856296125730762E-3</v>
      </c>
    </row>
    <row r="21" spans="1:4">
      <c r="A21" s="1">
        <v>42619</v>
      </c>
      <c r="B21" s="39">
        <f t="shared" si="1"/>
        <v>2</v>
      </c>
      <c r="C21">
        <v>6.6676000000000002</v>
      </c>
      <c r="D21" s="25">
        <f t="shared" si="2"/>
        <v>-2.9502301460633839E-3</v>
      </c>
    </row>
    <row r="22" spans="1:4">
      <c r="A22" s="1">
        <v>42620</v>
      </c>
      <c r="B22" s="39">
        <f t="shared" si="1"/>
        <v>3</v>
      </c>
      <c r="C22">
        <v>6.6555</v>
      </c>
      <c r="D22" s="25">
        <f t="shared" si="2"/>
        <v>-1.8163945818591054E-3</v>
      </c>
    </row>
    <row r="23" spans="1:4">
      <c r="A23" s="1">
        <v>42621</v>
      </c>
      <c r="B23" s="39">
        <f t="shared" si="1"/>
        <v>4</v>
      </c>
      <c r="C23">
        <v>6.6619999999999999</v>
      </c>
      <c r="D23" s="25">
        <f t="shared" si="2"/>
        <v>9.7615926655110681E-4</v>
      </c>
    </row>
    <row r="24" spans="1:4">
      <c r="A24" s="1">
        <v>42622</v>
      </c>
      <c r="B24" s="39">
        <f t="shared" si="1"/>
        <v>5</v>
      </c>
      <c r="C24">
        <v>6.6684000000000001</v>
      </c>
      <c r="D24" s="25">
        <f t="shared" si="2"/>
        <v>9.6021132025102339E-4</v>
      </c>
    </row>
    <row r="25" spans="1:4">
      <c r="A25" s="1">
        <v>42625</v>
      </c>
      <c r="B25" s="39">
        <f t="shared" si="1"/>
        <v>1</v>
      </c>
      <c r="C25">
        <v>6.6908000000000003</v>
      </c>
      <c r="D25" s="25">
        <f t="shared" si="2"/>
        <v>3.3534973639777485E-3</v>
      </c>
    </row>
    <row r="26" spans="1:4">
      <c r="A26" s="1">
        <v>42626</v>
      </c>
      <c r="B26" s="39">
        <f t="shared" si="1"/>
        <v>2</v>
      </c>
      <c r="C26">
        <v>6.6726000000000001</v>
      </c>
      <c r="D26" s="25">
        <f t="shared" si="2"/>
        <v>-2.7238593850024157E-3</v>
      </c>
    </row>
    <row r="27" spans="1:4">
      <c r="A27" s="1">
        <v>42627</v>
      </c>
      <c r="B27" s="39">
        <f t="shared" si="1"/>
        <v>3</v>
      </c>
      <c r="C27">
        <v>6.6894999999999998</v>
      </c>
      <c r="D27" s="25">
        <f t="shared" si="2"/>
        <v>2.5295438608226302E-3</v>
      </c>
    </row>
    <row r="28" spans="1:4">
      <c r="A28" s="1">
        <v>42632</v>
      </c>
      <c r="B28" s="39">
        <f t="shared" si="1"/>
        <v>1</v>
      </c>
      <c r="C28">
        <v>6.6786000000000003</v>
      </c>
      <c r="D28" s="25">
        <f t="shared" si="2"/>
        <v>-1.6307481864387878E-3</v>
      </c>
    </row>
    <row r="29" spans="1:4">
      <c r="A29" s="1">
        <v>42633</v>
      </c>
      <c r="B29" s="39">
        <f t="shared" si="1"/>
        <v>2</v>
      </c>
      <c r="C29">
        <v>6.6595000000000004</v>
      </c>
      <c r="D29" s="25">
        <f t="shared" si="2"/>
        <v>-2.8639780861498669E-3</v>
      </c>
    </row>
    <row r="30" spans="1:4">
      <c r="A30" s="1">
        <v>42634</v>
      </c>
      <c r="B30" s="39">
        <f t="shared" si="1"/>
        <v>3</v>
      </c>
      <c r="C30">
        <v>6.6738</v>
      </c>
      <c r="D30" s="25">
        <f t="shared" si="2"/>
        <v>2.1450061849532767E-3</v>
      </c>
    </row>
    <row r="31" spans="1:4">
      <c r="A31" s="1">
        <v>42635</v>
      </c>
      <c r="B31" s="39">
        <f t="shared" si="1"/>
        <v>4</v>
      </c>
      <c r="C31">
        <v>6.6513</v>
      </c>
      <c r="D31" s="25">
        <f t="shared" si="2"/>
        <v>-3.3770885597645293E-3</v>
      </c>
    </row>
    <row r="32" spans="1:4">
      <c r="A32" s="1">
        <v>42636</v>
      </c>
      <c r="B32" s="39">
        <f t="shared" si="1"/>
        <v>5</v>
      </c>
      <c r="C32">
        <v>6.6669999999999998</v>
      </c>
      <c r="D32" s="25">
        <f t="shared" si="2"/>
        <v>2.3576593517860142E-3</v>
      </c>
    </row>
    <row r="33" spans="1:4">
      <c r="A33" s="1">
        <v>42639</v>
      </c>
      <c r="B33" s="41">
        <f t="shared" si="1"/>
        <v>1</v>
      </c>
      <c r="C33">
        <v>6.6744000000000003</v>
      </c>
      <c r="D33" s="25">
        <f t="shared" si="2"/>
        <v>1.1093289698048067E-3</v>
      </c>
    </row>
    <row r="34" spans="1:4">
      <c r="A34" s="1">
        <v>42640</v>
      </c>
      <c r="B34" s="41">
        <f t="shared" si="1"/>
        <v>2</v>
      </c>
      <c r="C34">
        <v>6.6646000000000001</v>
      </c>
      <c r="D34" s="25">
        <f t="shared" si="2"/>
        <v>-1.4693757797791577E-3</v>
      </c>
    </row>
    <row r="35" spans="1:4">
      <c r="A35" s="1">
        <v>42641</v>
      </c>
      <c r="B35" s="41">
        <f t="shared" si="1"/>
        <v>3</v>
      </c>
      <c r="C35">
        <v>6.6680999999999999</v>
      </c>
      <c r="D35" s="25">
        <f t="shared" si="2"/>
        <v>5.2502495074485938E-4</v>
      </c>
    </row>
    <row r="36" spans="1:4">
      <c r="A36" s="1">
        <v>42642</v>
      </c>
      <c r="B36" s="41">
        <f t="shared" si="1"/>
        <v>4</v>
      </c>
      <c r="C36">
        <v>6.67</v>
      </c>
      <c r="D36" s="25">
        <f t="shared" si="2"/>
        <v>2.8489815083886685E-4</v>
      </c>
    </row>
    <row r="37" spans="1:4">
      <c r="A37" s="1">
        <v>42643</v>
      </c>
      <c r="B37" s="41">
        <f t="shared" si="1"/>
        <v>5</v>
      </c>
      <c r="C37">
        <v>6.6778000000000004</v>
      </c>
      <c r="D37" s="25">
        <f t="shared" si="2"/>
        <v>1.168732058894714E-3</v>
      </c>
    </row>
    <row r="38" spans="1:4">
      <c r="A38" s="1">
        <v>42653</v>
      </c>
      <c r="B38" s="41">
        <f t="shared" si="1"/>
        <v>1</v>
      </c>
      <c r="C38">
        <v>6.7008000000000001</v>
      </c>
      <c r="D38" s="25">
        <f t="shared" si="2"/>
        <v>3.4383302675989329E-3</v>
      </c>
    </row>
    <row r="39" spans="1:4">
      <c r="A39" s="1">
        <v>42654</v>
      </c>
      <c r="B39" s="41">
        <f t="shared" si="1"/>
        <v>2</v>
      </c>
      <c r="C39">
        <v>6.7098000000000004</v>
      </c>
      <c r="D39" s="25">
        <f t="shared" si="2"/>
        <v>1.3422220260347485E-3</v>
      </c>
    </row>
    <row r="40" spans="1:4">
      <c r="A40" s="1">
        <v>42655</v>
      </c>
      <c r="B40" s="41">
        <f t="shared" si="1"/>
        <v>3</v>
      </c>
      <c r="C40">
        <v>6.7257999999999996</v>
      </c>
      <c r="D40" s="25">
        <f t="shared" si="2"/>
        <v>2.3817332405751805E-3</v>
      </c>
    </row>
    <row r="41" spans="1:4">
      <c r="A41" s="1">
        <v>42656</v>
      </c>
      <c r="B41" s="41">
        <f t="shared" si="1"/>
        <v>4</v>
      </c>
      <c r="C41">
        <v>6.7295999999999996</v>
      </c>
      <c r="D41" s="25">
        <f t="shared" si="2"/>
        <v>5.6482900560764161E-4</v>
      </c>
    </row>
    <row r="42" spans="1:4">
      <c r="A42" s="1">
        <v>42657</v>
      </c>
      <c r="B42" s="41">
        <f t="shared" si="1"/>
        <v>5</v>
      </c>
      <c r="C42">
        <v>6.7157</v>
      </c>
      <c r="D42" s="25">
        <f t="shared" si="2"/>
        <v>-2.0676377547574759E-3</v>
      </c>
    </row>
    <row r="43" spans="1:4">
      <c r="A43" s="1">
        <v>42660</v>
      </c>
      <c r="B43" s="41">
        <f t="shared" si="1"/>
        <v>1</v>
      </c>
      <c r="C43">
        <v>6.7378999999999998</v>
      </c>
      <c r="D43" s="25">
        <f t="shared" si="2"/>
        <v>3.300234903574388E-3</v>
      </c>
    </row>
    <row r="44" spans="1:4">
      <c r="A44" s="1">
        <v>42661</v>
      </c>
      <c r="B44" s="41">
        <f t="shared" si="1"/>
        <v>2</v>
      </c>
      <c r="C44">
        <v>6.7302999999999997</v>
      </c>
      <c r="D44" s="25">
        <f t="shared" si="2"/>
        <v>-1.1285844888965701E-3</v>
      </c>
    </row>
    <row r="45" spans="1:4">
      <c r="A45" s="1">
        <v>42662</v>
      </c>
      <c r="B45" s="41">
        <f t="shared" si="1"/>
        <v>3</v>
      </c>
      <c r="C45">
        <v>6.7325999999999997</v>
      </c>
      <c r="D45" s="25">
        <f t="shared" si="2"/>
        <v>3.4167973057463796E-4</v>
      </c>
    </row>
    <row r="46" spans="1:4">
      <c r="A46" s="1">
        <v>42663</v>
      </c>
      <c r="B46" s="41">
        <f t="shared" si="1"/>
        <v>4</v>
      </c>
      <c r="C46">
        <v>6.7310999999999996</v>
      </c>
      <c r="D46" s="25">
        <f t="shared" si="2"/>
        <v>-2.2282136503433826E-4</v>
      </c>
    </row>
    <row r="47" spans="1:4">
      <c r="A47" s="1">
        <v>42664</v>
      </c>
      <c r="B47" s="41">
        <f t="shared" si="1"/>
        <v>5</v>
      </c>
      <c r="C47">
        <v>6.7557999999999998</v>
      </c>
      <c r="D47" s="25">
        <f t="shared" si="2"/>
        <v>3.6628176400912331E-3</v>
      </c>
    </row>
    <row r="48" spans="1:4">
      <c r="A48" s="1">
        <v>42667</v>
      </c>
      <c r="B48" s="41">
        <f t="shared" si="1"/>
        <v>1</v>
      </c>
      <c r="C48">
        <v>6.7690000000000001</v>
      </c>
      <c r="D48" s="25">
        <f t="shared" si="2"/>
        <v>1.9519703346751827E-3</v>
      </c>
    </row>
    <row r="49" spans="1:4">
      <c r="A49" s="1">
        <v>42668</v>
      </c>
      <c r="B49" s="41">
        <f t="shared" si="1"/>
        <v>2</v>
      </c>
      <c r="C49">
        <v>6.7744</v>
      </c>
      <c r="D49" s="25">
        <f t="shared" si="2"/>
        <v>7.9743643193844031E-4</v>
      </c>
    </row>
    <row r="50" spans="1:4">
      <c r="A50" s="1">
        <v>42669</v>
      </c>
      <c r="B50" s="41">
        <f t="shared" si="1"/>
        <v>3</v>
      </c>
      <c r="C50">
        <v>6.7705000000000002</v>
      </c>
      <c r="D50" s="25">
        <f t="shared" si="2"/>
        <v>-5.7586251766721965E-4</v>
      </c>
    </row>
    <row r="51" spans="1:4">
      <c r="A51" s="1">
        <v>42670</v>
      </c>
      <c r="B51" s="41">
        <f t="shared" si="1"/>
        <v>4</v>
      </c>
      <c r="C51">
        <v>6.7736000000000001</v>
      </c>
      <c r="D51" s="25">
        <f t="shared" si="2"/>
        <v>4.5776390518873574E-4</v>
      </c>
    </row>
    <row r="52" spans="1:4">
      <c r="A52" s="1">
        <v>42671</v>
      </c>
      <c r="B52" s="41">
        <f t="shared" si="1"/>
        <v>5</v>
      </c>
      <c r="C52">
        <v>6.7858000000000001</v>
      </c>
      <c r="D52" s="25">
        <f t="shared" si="2"/>
        <v>1.7994901385215293E-3</v>
      </c>
    </row>
    <row r="53" spans="1:4">
      <c r="A53" s="1">
        <v>42674</v>
      </c>
      <c r="B53" s="41">
        <f t="shared" si="1"/>
        <v>1</v>
      </c>
      <c r="C53">
        <v>6.7641</v>
      </c>
      <c r="D53" s="25">
        <f t="shared" si="2"/>
        <v>-3.2029784060128175E-3</v>
      </c>
    </row>
    <row r="54" spans="1:4">
      <c r="A54" s="1">
        <f>A53+1</f>
        <v>42675</v>
      </c>
      <c r="B54" s="41">
        <f t="shared" si="1"/>
        <v>2</v>
      </c>
      <c r="C54">
        <v>6.7733999999999996</v>
      </c>
      <c r="D54" s="25">
        <f t="shared" si="2"/>
        <v>1.3739614349800216E-3</v>
      </c>
    </row>
    <row r="55" spans="1:4">
      <c r="A55" s="1">
        <f>A54+1</f>
        <v>42676</v>
      </c>
      <c r="B55" s="41">
        <f t="shared" si="1"/>
        <v>3</v>
      </c>
      <c r="C55">
        <v>6.7561999999999998</v>
      </c>
      <c r="D55" s="25">
        <f t="shared" si="2"/>
        <v>-2.5425746904637189E-3</v>
      </c>
    </row>
    <row r="56" spans="1:4">
      <c r="A56" s="1">
        <f>A55+1</f>
        <v>42677</v>
      </c>
      <c r="B56" s="41">
        <f t="shared" si="1"/>
        <v>4</v>
      </c>
      <c r="C56">
        <v>6.7491000000000003</v>
      </c>
      <c r="D56" s="25">
        <f t="shared" si="2"/>
        <v>-1.051439161529376E-3</v>
      </c>
    </row>
    <row r="57" spans="1:4">
      <c r="A57" s="1">
        <f>A56+1</f>
        <v>42678</v>
      </c>
      <c r="B57" s="41">
        <f t="shared" si="1"/>
        <v>5</v>
      </c>
      <c r="C57">
        <v>6.7514000000000003</v>
      </c>
      <c r="D57" s="25">
        <f t="shared" si="2"/>
        <v>3.407281244771804E-4</v>
      </c>
    </row>
    <row r="58" spans="1:4">
      <c r="A58" s="1">
        <v>42681</v>
      </c>
      <c r="B58" s="41">
        <f t="shared" si="1"/>
        <v>1</v>
      </c>
      <c r="C58">
        <v>6.7725</v>
      </c>
      <c r="D58" s="25">
        <f t="shared" si="2"/>
        <v>3.1204041912098759E-3</v>
      </c>
    </row>
    <row r="59" spans="1:4">
      <c r="A59" s="1">
        <v>42682</v>
      </c>
      <c r="B59" s="41">
        <f t="shared" si="1"/>
        <v>2</v>
      </c>
      <c r="C59">
        <v>6.7816999999999998</v>
      </c>
      <c r="D59" s="25">
        <f t="shared" si="2"/>
        <v>1.3575130089338234E-3</v>
      </c>
    </row>
    <row r="60" spans="1:4">
      <c r="A60" s="1">
        <v>42683</v>
      </c>
      <c r="B60" s="41">
        <f t="shared" si="1"/>
        <v>3</v>
      </c>
      <c r="C60">
        <v>6.7831999999999999</v>
      </c>
      <c r="D60" s="25">
        <f t="shared" si="2"/>
        <v>2.2115902160924951E-4</v>
      </c>
    </row>
    <row r="61" spans="1:4">
      <c r="A61" s="1">
        <v>42684</v>
      </c>
      <c r="B61" s="41">
        <f t="shared" si="1"/>
        <v>4</v>
      </c>
      <c r="C61">
        <v>6.7885</v>
      </c>
      <c r="D61" s="25">
        <f t="shared" si="2"/>
        <v>7.8103705054261582E-4</v>
      </c>
    </row>
    <row r="62" spans="1:4">
      <c r="A62" s="1">
        <v>42685</v>
      </c>
      <c r="B62" s="41">
        <f t="shared" si="1"/>
        <v>5</v>
      </c>
      <c r="C62">
        <v>6.8114999999999997</v>
      </c>
      <c r="D62" s="25">
        <f t="shared" si="2"/>
        <v>3.3823561657794834E-3</v>
      </c>
    </row>
    <row r="63" spans="1:4">
      <c r="A63" s="1">
        <v>42688</v>
      </c>
      <c r="B63" s="41">
        <f t="shared" si="1"/>
        <v>1</v>
      </c>
      <c r="C63">
        <v>6.8291000000000004</v>
      </c>
      <c r="D63" s="25">
        <f t="shared" si="2"/>
        <v>2.5805330801805097E-3</v>
      </c>
    </row>
    <row r="64" spans="1:4">
      <c r="A64" s="1">
        <v>42689</v>
      </c>
      <c r="B64" s="41">
        <f t="shared" si="1"/>
        <v>2</v>
      </c>
      <c r="C64">
        <v>6.8494999999999999</v>
      </c>
      <c r="D64" s="25">
        <f t="shared" si="2"/>
        <v>2.9827636051482664E-3</v>
      </c>
    </row>
    <row r="65" spans="1:4">
      <c r="A65" s="1">
        <v>42690</v>
      </c>
      <c r="B65" s="41">
        <f t="shared" si="1"/>
        <v>3</v>
      </c>
      <c r="C65">
        <v>6.8592000000000004</v>
      </c>
      <c r="D65" s="25">
        <f t="shared" si="2"/>
        <v>1.4151599522683942E-3</v>
      </c>
    </row>
    <row r="66" spans="1:4">
      <c r="A66" s="1">
        <v>42691</v>
      </c>
      <c r="B66" s="41">
        <f t="shared" si="1"/>
        <v>4</v>
      </c>
      <c r="C66">
        <v>6.8692000000000002</v>
      </c>
      <c r="D66" s="25">
        <f t="shared" si="2"/>
        <v>1.4568342659942997E-3</v>
      </c>
    </row>
    <row r="67" spans="1:4">
      <c r="A67" s="1">
        <v>42692</v>
      </c>
      <c r="B67" s="41">
        <f t="shared" si="1"/>
        <v>5</v>
      </c>
      <c r="C67">
        <v>6.8795999999999999</v>
      </c>
      <c r="D67" s="25">
        <f t="shared" si="2"/>
        <v>1.5128595926304088E-3</v>
      </c>
    </row>
    <row r="68" spans="1:4">
      <c r="A68" s="1">
        <v>42695</v>
      </c>
      <c r="B68" s="41">
        <f t="shared" si="1"/>
        <v>1</v>
      </c>
      <c r="C68">
        <v>6.8985000000000003</v>
      </c>
      <c r="D68" s="25">
        <f t="shared" si="2"/>
        <v>2.7434859457508339E-3</v>
      </c>
    </row>
    <row r="69" spans="1:4">
      <c r="A69" s="1">
        <v>42696</v>
      </c>
      <c r="B69" s="41">
        <f t="shared" si="1"/>
        <v>2</v>
      </c>
      <c r="C69">
        <v>6.8779000000000003</v>
      </c>
      <c r="D69" s="25">
        <f t="shared" si="2"/>
        <v>-2.9906238717769804E-3</v>
      </c>
    </row>
    <row r="70" spans="1:4">
      <c r="A70" s="1">
        <v>42697</v>
      </c>
      <c r="B70" s="41">
        <f t="shared" si="1"/>
        <v>3</v>
      </c>
      <c r="C70">
        <v>6.8903999999999996</v>
      </c>
      <c r="D70" s="25">
        <f t="shared" si="2"/>
        <v>1.8157656986525119E-3</v>
      </c>
    </row>
    <row r="71" spans="1:4">
      <c r="A71" s="1">
        <v>42698</v>
      </c>
      <c r="B71" s="41">
        <f t="shared" si="1"/>
        <v>4</v>
      </c>
      <c r="C71">
        <v>6.9085000000000001</v>
      </c>
      <c r="D71" s="25">
        <f t="shared" si="2"/>
        <v>2.6233990217603732E-3</v>
      </c>
    </row>
    <row r="72" spans="1:4">
      <c r="A72" s="1">
        <v>42699</v>
      </c>
      <c r="B72" s="41">
        <f t="shared" si="1"/>
        <v>5</v>
      </c>
      <c r="C72">
        <v>6.9168000000000003</v>
      </c>
      <c r="D72" s="25">
        <f t="shared" si="2"/>
        <v>1.2006974166432114E-3</v>
      </c>
    </row>
    <row r="73" spans="1:4">
      <c r="A73" s="1">
        <v>42702</v>
      </c>
      <c r="B73" s="41">
        <f t="shared" si="1"/>
        <v>1</v>
      </c>
      <c r="C73">
        <v>6.9042000000000003</v>
      </c>
      <c r="D73" s="25">
        <f t="shared" si="2"/>
        <v>-1.8233128558994398E-3</v>
      </c>
    </row>
    <row r="74" spans="1:4">
      <c r="A74" s="1">
        <v>42703</v>
      </c>
      <c r="B74" s="41">
        <f t="shared" si="1"/>
        <v>2</v>
      </c>
      <c r="C74">
        <v>6.8888999999999996</v>
      </c>
      <c r="D74" s="25">
        <f t="shared" si="2"/>
        <v>-2.2185014645336922E-3</v>
      </c>
    </row>
    <row r="75" spans="1:4">
      <c r="A75" s="1">
        <v>42704</v>
      </c>
      <c r="B75" s="41">
        <f t="shared" si="1"/>
        <v>3</v>
      </c>
      <c r="C75">
        <v>6.8864999999999998</v>
      </c>
      <c r="D75" s="25">
        <f t="shared" si="2"/>
        <v>-3.4844723554780337E-4</v>
      </c>
    </row>
    <row r="76" spans="1:4">
      <c r="A76" s="1">
        <v>42705</v>
      </c>
      <c r="B76" s="41">
        <f t="shared" si="1"/>
        <v>4</v>
      </c>
      <c r="C76">
        <v>6.8958000000000004</v>
      </c>
      <c r="D76" s="25">
        <f t="shared" si="2"/>
        <v>1.3495572453815451E-3</v>
      </c>
    </row>
    <row r="77" spans="1:4">
      <c r="A77" s="1">
        <v>42706</v>
      </c>
      <c r="B77" s="41">
        <f t="shared" si="1"/>
        <v>5</v>
      </c>
      <c r="C77">
        <v>6.8794000000000004</v>
      </c>
      <c r="D77" s="25">
        <f t="shared" si="2"/>
        <v>-2.3810917806565799E-3</v>
      </c>
    </row>
    <row r="78" spans="1:4">
      <c r="A78" s="1">
        <v>42709</v>
      </c>
      <c r="B78" s="41">
        <f t="shared" si="1"/>
        <v>1</v>
      </c>
      <c r="C78">
        <v>6.8869999999999996</v>
      </c>
      <c r="D78" s="25">
        <f t="shared" si="2"/>
        <v>1.1041377225865642E-3</v>
      </c>
    </row>
    <row r="79" spans="1:4">
      <c r="A79" s="1">
        <v>42710</v>
      </c>
      <c r="B79" s="41">
        <f t="shared" si="1"/>
        <v>2</v>
      </c>
      <c r="C79">
        <v>6.8574999999999999</v>
      </c>
      <c r="D79" s="25">
        <f t="shared" si="2"/>
        <v>-4.2926327329398982E-3</v>
      </c>
    </row>
    <row r="80" spans="1:4">
      <c r="A80" s="1">
        <v>42711</v>
      </c>
      <c r="B80" s="41">
        <f t="shared" ref="B80:B143" si="3">WEEKDAY(A80,2)</f>
        <v>3</v>
      </c>
      <c r="C80">
        <v>6.8807999999999998</v>
      </c>
      <c r="D80" s="25">
        <f t="shared" si="2"/>
        <v>3.3919804255114054E-3</v>
      </c>
    </row>
    <row r="81" spans="1:4">
      <c r="A81" s="1">
        <v>42712</v>
      </c>
      <c r="B81" s="41">
        <f t="shared" si="3"/>
        <v>4</v>
      </c>
      <c r="C81">
        <v>6.8731</v>
      </c>
      <c r="D81" s="25">
        <f t="shared" si="2"/>
        <v>-1.1196825343284451E-3</v>
      </c>
    </row>
    <row r="82" spans="1:4">
      <c r="A82" s="1">
        <v>42713</v>
      </c>
      <c r="B82" s="41">
        <f t="shared" si="3"/>
        <v>5</v>
      </c>
      <c r="C82">
        <v>6.8971999999999998</v>
      </c>
      <c r="D82" s="25">
        <f t="shared" ref="D82:D109" si="4">LN(C82/C81)</f>
        <v>3.500290423035274E-3</v>
      </c>
    </row>
    <row r="83" spans="1:4">
      <c r="A83" s="1">
        <v>42716</v>
      </c>
      <c r="B83" s="41">
        <f t="shared" si="3"/>
        <v>1</v>
      </c>
      <c r="C83">
        <v>6.9085999999999999</v>
      </c>
      <c r="D83" s="25">
        <f t="shared" si="4"/>
        <v>1.6514801881842684E-3</v>
      </c>
    </row>
    <row r="84" spans="1:4">
      <c r="A84" s="1">
        <v>42717</v>
      </c>
      <c r="B84" s="41">
        <f t="shared" si="3"/>
        <v>2</v>
      </c>
      <c r="C84">
        <v>6.8933999999999997</v>
      </c>
      <c r="D84" s="25">
        <f t="shared" si="4"/>
        <v>-2.2025802267867591E-3</v>
      </c>
    </row>
    <row r="85" spans="1:4">
      <c r="A85" s="1">
        <v>42718</v>
      </c>
      <c r="B85" s="41">
        <f t="shared" si="3"/>
        <v>3</v>
      </c>
      <c r="C85">
        <v>6.9028</v>
      </c>
      <c r="D85" s="25">
        <f t="shared" si="4"/>
        <v>1.3626942860498045E-3</v>
      </c>
    </row>
    <row r="86" spans="1:4">
      <c r="A86" s="1">
        <v>42719</v>
      </c>
      <c r="B86" s="41">
        <f t="shared" si="3"/>
        <v>4</v>
      </c>
      <c r="C86">
        <v>6.9288999999999996</v>
      </c>
      <c r="D86" s="25">
        <f t="shared" si="4"/>
        <v>3.7739440528300628E-3</v>
      </c>
    </row>
    <row r="87" spans="1:4">
      <c r="A87" s="1">
        <v>42720</v>
      </c>
      <c r="B87" s="41">
        <f t="shared" si="3"/>
        <v>5</v>
      </c>
      <c r="C87">
        <v>6.9508000000000001</v>
      </c>
      <c r="D87" s="25">
        <f t="shared" si="4"/>
        <v>3.1556904218456362E-3</v>
      </c>
    </row>
    <row r="88" spans="1:4">
      <c r="A88" s="1">
        <v>42723</v>
      </c>
      <c r="B88" s="41">
        <f t="shared" si="3"/>
        <v>1</v>
      </c>
      <c r="C88">
        <v>6.9311999999999996</v>
      </c>
      <c r="D88" s="25">
        <f t="shared" si="4"/>
        <v>-2.8238024814825897E-3</v>
      </c>
    </row>
    <row r="89" spans="1:4">
      <c r="A89" s="1">
        <v>42724</v>
      </c>
      <c r="B89" s="41">
        <f t="shared" si="3"/>
        <v>2</v>
      </c>
      <c r="C89">
        <v>6.9467999999999996</v>
      </c>
      <c r="D89" s="25">
        <f t="shared" si="4"/>
        <v>2.2481635063425374E-3</v>
      </c>
    </row>
    <row r="90" spans="1:4">
      <c r="A90" s="1">
        <v>42725</v>
      </c>
      <c r="B90" s="41">
        <f t="shared" si="3"/>
        <v>3</v>
      </c>
      <c r="C90">
        <v>6.9489000000000001</v>
      </c>
      <c r="D90" s="25">
        <f t="shared" si="4"/>
        <v>3.0225177803032687E-4</v>
      </c>
    </row>
    <row r="91" spans="1:4">
      <c r="A91" s="1">
        <v>42726</v>
      </c>
      <c r="B91" s="41">
        <f t="shared" si="3"/>
        <v>4</v>
      </c>
      <c r="C91">
        <v>6.9435000000000002</v>
      </c>
      <c r="D91" s="25">
        <f t="shared" si="4"/>
        <v>-7.7740351155459043E-4</v>
      </c>
    </row>
    <row r="92" spans="1:4">
      <c r="A92" s="1">
        <v>42727</v>
      </c>
      <c r="B92" s="41">
        <f t="shared" si="3"/>
        <v>5</v>
      </c>
      <c r="C92">
        <v>6.9462999999999999</v>
      </c>
      <c r="D92" s="25">
        <f t="shared" si="4"/>
        <v>4.0317355727614732E-4</v>
      </c>
    </row>
    <row r="93" spans="1:4">
      <c r="A93" s="1">
        <v>42730</v>
      </c>
      <c r="B93" s="41">
        <f>WEEKDAY(A93,2)</f>
        <v>1</v>
      </c>
      <c r="C93">
        <v>6.9459</v>
      </c>
      <c r="D93" s="25">
        <f t="shared" si="4"/>
        <v>-5.7586271448839555E-5</v>
      </c>
    </row>
    <row r="94" spans="1:4">
      <c r="A94" s="1">
        <v>42731</v>
      </c>
      <c r="B94" s="41">
        <f t="shared" si="3"/>
        <v>2</v>
      </c>
      <c r="C94">
        <v>6.9462000000000002</v>
      </c>
      <c r="D94" s="25">
        <f t="shared" si="4"/>
        <v>4.3190014475315388E-5</v>
      </c>
    </row>
    <row r="95" spans="1:4">
      <c r="A95" s="1">
        <v>42732</v>
      </c>
      <c r="B95" s="41">
        <f t="shared" si="3"/>
        <v>3</v>
      </c>
      <c r="C95">
        <v>6.9494999999999996</v>
      </c>
      <c r="D95" s="25">
        <f t="shared" si="4"/>
        <v>4.7496708507488368E-4</v>
      </c>
    </row>
    <row r="96" spans="1:4">
      <c r="A96" s="1">
        <v>42733</v>
      </c>
      <c r="B96" s="41">
        <f t="shared" si="3"/>
        <v>4</v>
      </c>
      <c r="C96">
        <v>6.9497</v>
      </c>
      <c r="D96" s="25">
        <f t="shared" si="4"/>
        <v>2.8778634743575075E-5</v>
      </c>
    </row>
    <row r="97" spans="1:13">
      <c r="A97" s="1">
        <v>42734</v>
      </c>
      <c r="B97" s="41">
        <f t="shared" si="3"/>
        <v>5</v>
      </c>
      <c r="C97">
        <v>6.9370000000000003</v>
      </c>
      <c r="D97" s="25">
        <f t="shared" si="4"/>
        <v>-1.8290887742549232E-3</v>
      </c>
    </row>
    <row r="98" spans="1:13">
      <c r="A98" s="1">
        <v>42738</v>
      </c>
      <c r="B98" s="41">
        <f t="shared" si="3"/>
        <v>2</v>
      </c>
      <c r="C98">
        <v>6.9497999999999998</v>
      </c>
      <c r="D98" s="25">
        <f t="shared" si="4"/>
        <v>1.8434777810540457E-3</v>
      </c>
      <c r="H98">
        <v>6.9659500000000003</v>
      </c>
      <c r="I98" s="25" t="e">
        <f t="shared" ref="I98:K114" si="5">LN(H98/H97)</f>
        <v>#DIV/0!</v>
      </c>
      <c r="J98">
        <v>6.9688749999999997</v>
      </c>
      <c r="K98" s="25" t="e">
        <f t="shared" si="5"/>
        <v>#DIV/0!</v>
      </c>
      <c r="L98">
        <v>6.9591000000000003</v>
      </c>
      <c r="M98" s="25" t="e">
        <f t="shared" ref="M98:M124" si="6">LN(L98/L97)</f>
        <v>#DIV/0!</v>
      </c>
    </row>
    <row r="99" spans="1:13">
      <c r="A99" s="1">
        <v>42739</v>
      </c>
      <c r="B99" s="41">
        <f t="shared" si="3"/>
        <v>3</v>
      </c>
      <c r="C99">
        <v>6.9526000000000003</v>
      </c>
      <c r="D99" s="25">
        <f t="shared" si="4"/>
        <v>4.0280815367989774E-4</v>
      </c>
      <c r="H99">
        <v>6.9411250000000004</v>
      </c>
      <c r="I99" s="25">
        <f t="shared" si="5"/>
        <v>-3.5701290699752331E-3</v>
      </c>
      <c r="J99">
        <v>6.9242499999999998</v>
      </c>
      <c r="K99" s="25">
        <f t="shared" si="5"/>
        <v>-6.4240627601687963E-3</v>
      </c>
      <c r="L99">
        <v>6.8664750000000003</v>
      </c>
      <c r="M99" s="25">
        <f t="shared" si="6"/>
        <v>-1.3399281523695229E-2</v>
      </c>
    </row>
    <row r="100" spans="1:13">
      <c r="A100" s="1">
        <v>42740</v>
      </c>
      <c r="B100" s="41">
        <f t="shared" si="3"/>
        <v>4</v>
      </c>
      <c r="C100">
        <v>6.9306999999999999</v>
      </c>
      <c r="D100" s="25">
        <f t="shared" si="4"/>
        <v>-3.1548721362529572E-3</v>
      </c>
      <c r="H100">
        <v>6.8296000000000001</v>
      </c>
      <c r="I100" s="25">
        <f t="shared" si="5"/>
        <v>-1.6197758413758659E-2</v>
      </c>
      <c r="J100">
        <v>6.8261250000000002</v>
      </c>
      <c r="K100" s="25">
        <f t="shared" si="5"/>
        <v>-1.427258030704876E-2</v>
      </c>
      <c r="L100">
        <v>6.7956000000000003</v>
      </c>
      <c r="M100" s="25">
        <f t="shared" si="6"/>
        <v>-1.0375530190879421E-2</v>
      </c>
    </row>
    <row r="101" spans="1:13">
      <c r="A101" s="1">
        <v>42741</v>
      </c>
      <c r="B101" s="41">
        <f t="shared" si="3"/>
        <v>5</v>
      </c>
      <c r="C101">
        <v>6.8667999999999996</v>
      </c>
      <c r="D101" s="25">
        <f t="shared" si="4"/>
        <v>-9.2626137870081126E-3</v>
      </c>
      <c r="H101">
        <v>6.8109999999999999</v>
      </c>
      <c r="I101" s="25">
        <f t="shared" si="5"/>
        <v>-2.7271544547783468E-3</v>
      </c>
      <c r="J101">
        <v>6.858625</v>
      </c>
      <c r="K101" s="25">
        <f t="shared" si="5"/>
        <v>4.7498216777303462E-3</v>
      </c>
      <c r="L101">
        <v>6.849075</v>
      </c>
      <c r="M101" s="25">
        <f t="shared" si="6"/>
        <v>7.8382627339124641E-3</v>
      </c>
    </row>
    <row r="102" spans="1:13">
      <c r="A102" s="1">
        <v>42744</v>
      </c>
      <c r="B102" s="41">
        <f t="shared" si="3"/>
        <v>1</v>
      </c>
      <c r="C102">
        <v>6.9261999999999997</v>
      </c>
      <c r="D102" s="25">
        <f t="shared" si="4"/>
        <v>8.6131178451753429E-3</v>
      </c>
      <c r="H102">
        <v>6.8860999999999999</v>
      </c>
      <c r="I102" s="25">
        <f t="shared" si="5"/>
        <v>1.0965934770699398E-2</v>
      </c>
      <c r="J102">
        <v>6.8779250000000003</v>
      </c>
      <c r="K102" s="25">
        <f t="shared" si="5"/>
        <v>2.81002328820116E-3</v>
      </c>
      <c r="L102">
        <v>6.8808249999999997</v>
      </c>
      <c r="M102" s="25">
        <f t="shared" si="6"/>
        <v>4.6249508874509791E-3</v>
      </c>
    </row>
    <row r="103" spans="1:13">
      <c r="A103" s="1">
        <v>42745</v>
      </c>
      <c r="B103" s="41">
        <f t="shared" si="3"/>
        <v>2</v>
      </c>
      <c r="C103">
        <v>6.9234</v>
      </c>
      <c r="D103" s="25">
        <f t="shared" si="4"/>
        <v>-4.0434381327228506E-4</v>
      </c>
      <c r="H103">
        <v>6.8760000000000003</v>
      </c>
      <c r="I103" s="25">
        <f t="shared" si="5"/>
        <v>-1.4677995092778225E-3</v>
      </c>
      <c r="J103">
        <v>6.8896249999999997</v>
      </c>
      <c r="K103" s="25">
        <f t="shared" si="5"/>
        <v>1.6996492210430932E-3</v>
      </c>
      <c r="L103">
        <v>6.9099250000000003</v>
      </c>
      <c r="M103" s="25">
        <f t="shared" si="6"/>
        <v>4.2202263386676656E-3</v>
      </c>
    </row>
    <row r="104" spans="1:13">
      <c r="A104" s="1">
        <v>42746</v>
      </c>
      <c r="B104" s="41">
        <f t="shared" si="3"/>
        <v>3</v>
      </c>
      <c r="C104">
        <v>6.9234999999999998</v>
      </c>
      <c r="D104" s="25">
        <f t="shared" si="4"/>
        <v>1.4443666091470228E-5</v>
      </c>
      <c r="H104">
        <v>6.8993000000000002</v>
      </c>
      <c r="I104" s="25">
        <f t="shared" si="5"/>
        <v>3.3828696609226644E-3</v>
      </c>
      <c r="J104">
        <v>6.9028</v>
      </c>
      <c r="K104" s="25">
        <f t="shared" si="5"/>
        <v>1.9104695522765959E-3</v>
      </c>
      <c r="L104">
        <v>6.8874500000000003</v>
      </c>
      <c r="M104" s="25">
        <f t="shared" si="6"/>
        <v>-3.257868961101792E-3</v>
      </c>
    </row>
    <row r="105" spans="1:13">
      <c r="A105" s="1">
        <v>42747</v>
      </c>
      <c r="B105" s="41">
        <f t="shared" si="3"/>
        <v>4</v>
      </c>
      <c r="C105">
        <v>6.9141000000000004</v>
      </c>
      <c r="D105" s="25">
        <f t="shared" si="4"/>
        <v>-1.3586173102139215E-3</v>
      </c>
      <c r="H105">
        <v>6.8908500000000004</v>
      </c>
      <c r="I105" s="25">
        <f t="shared" si="5"/>
        <v>-1.2255125662265795E-3</v>
      </c>
      <c r="J105">
        <v>6.8591249999999997</v>
      </c>
      <c r="K105" s="25">
        <f t="shared" si="5"/>
        <v>-6.3472438092243896E-3</v>
      </c>
      <c r="L105">
        <v>6.8569000000000004</v>
      </c>
      <c r="M105" s="25">
        <f t="shared" si="6"/>
        <v>-4.445470365825697E-3</v>
      </c>
    </row>
    <row r="106" spans="1:13">
      <c r="A106" s="1">
        <v>42748</v>
      </c>
      <c r="B106" s="41">
        <f t="shared" si="3"/>
        <v>5</v>
      </c>
      <c r="C106">
        <v>6.8909000000000002</v>
      </c>
      <c r="D106" s="25">
        <f t="shared" si="4"/>
        <v>-3.3611042145460872E-3</v>
      </c>
      <c r="H106">
        <v>6.8618249999999996</v>
      </c>
      <c r="I106" s="25">
        <f t="shared" si="5"/>
        <v>-4.2210032731143038E-3</v>
      </c>
      <c r="J106">
        <v>6.8498749999999999</v>
      </c>
      <c r="K106" s="25">
        <f t="shared" si="5"/>
        <v>-1.3494786496109812E-3</v>
      </c>
      <c r="L106">
        <v>6.8417250000000003</v>
      </c>
      <c r="M106" s="25">
        <f t="shared" si="6"/>
        <v>-2.2155517371154291E-3</v>
      </c>
    </row>
    <row r="107" spans="1:13">
      <c r="A107" s="1">
        <v>42751</v>
      </c>
      <c r="B107" s="41">
        <f t="shared" si="3"/>
        <v>1</v>
      </c>
      <c r="C107">
        <v>6.8874000000000004</v>
      </c>
      <c r="D107" s="25">
        <f t="shared" si="4"/>
        <v>-5.0804527050241999E-4</v>
      </c>
      <c r="H107">
        <v>6.8544749999999999</v>
      </c>
      <c r="I107" s="25">
        <f t="shared" si="5"/>
        <v>-1.0717176940580387E-3</v>
      </c>
      <c r="J107">
        <v>6.8621999999999996</v>
      </c>
      <c r="K107" s="25">
        <f t="shared" si="5"/>
        <v>1.7976861006375525E-3</v>
      </c>
      <c r="L107">
        <v>6.8578000000000001</v>
      </c>
      <c r="M107" s="25">
        <f t="shared" si="6"/>
        <v>2.3467977725797331E-3</v>
      </c>
    </row>
    <row r="108" spans="1:13">
      <c r="A108" s="1">
        <v>42752</v>
      </c>
      <c r="B108" s="41">
        <f t="shared" si="3"/>
        <v>2</v>
      </c>
      <c r="C108">
        <v>6.8992000000000004</v>
      </c>
      <c r="D108" s="25">
        <f t="shared" si="4"/>
        <v>1.7118075350626713E-3</v>
      </c>
      <c r="H108">
        <v>6.8316249999999998</v>
      </c>
      <c r="I108" s="25">
        <f t="shared" si="5"/>
        <v>-3.3391574270832036E-3</v>
      </c>
      <c r="J108">
        <v>6.8122249999999998</v>
      </c>
      <c r="K108" s="25">
        <f t="shared" si="5"/>
        <v>-7.309297830971697E-3</v>
      </c>
      <c r="L108">
        <v>6.8030499999999998</v>
      </c>
      <c r="M108" s="25">
        <f t="shared" si="6"/>
        <v>-8.0156495596132808E-3</v>
      </c>
    </row>
    <row r="109" spans="1:13">
      <c r="A109" s="1">
        <v>42753</v>
      </c>
      <c r="B109" s="41">
        <f t="shared" si="3"/>
        <v>3</v>
      </c>
      <c r="C109">
        <v>6.8525</v>
      </c>
      <c r="D109" s="25">
        <f t="shared" si="4"/>
        <v>-6.7919136576278663E-3</v>
      </c>
      <c r="H109">
        <v>6.82315</v>
      </c>
      <c r="I109" s="25">
        <f t="shared" si="5"/>
        <v>-1.2413241650998128E-3</v>
      </c>
      <c r="J109">
        <v>6.821275</v>
      </c>
      <c r="K109" s="25">
        <f t="shared" si="5"/>
        <v>1.3276123268801587E-3</v>
      </c>
      <c r="L109">
        <v>6.8383500000000002</v>
      </c>
      <c r="M109" s="25">
        <f t="shared" si="6"/>
        <v>5.1754334295357127E-3</v>
      </c>
    </row>
    <row r="110" spans="1:13">
      <c r="A110" s="1">
        <v>42754</v>
      </c>
      <c r="B110" s="41">
        <f t="shared" si="3"/>
        <v>4</v>
      </c>
      <c r="C110">
        <v>6.8567999999999998</v>
      </c>
      <c r="D110" s="25">
        <f t="shared" ref="D110:D116" si="7">LN(C110/C109)</f>
        <v>6.2731140773203647E-4</v>
      </c>
      <c r="H110">
        <v>6.8315000000000001</v>
      </c>
      <c r="I110" s="25">
        <f t="shared" si="5"/>
        <v>1.2230267404618454E-3</v>
      </c>
      <c r="J110">
        <v>6.83765</v>
      </c>
      <c r="K110" s="25">
        <f t="shared" si="5"/>
        <v>2.3977008212501629E-3</v>
      </c>
      <c r="L110">
        <v>6.8473499999999996</v>
      </c>
      <c r="M110" s="25">
        <f t="shared" si="6"/>
        <v>1.315241646009255E-3</v>
      </c>
    </row>
    <row r="111" spans="1:13">
      <c r="A111" s="1">
        <v>42755</v>
      </c>
      <c r="B111" s="41">
        <f t="shared" si="3"/>
        <v>5</v>
      </c>
      <c r="C111">
        <v>6.8693</v>
      </c>
      <c r="D111" s="25">
        <f t="shared" si="7"/>
        <v>1.8213481550521282E-3</v>
      </c>
      <c r="H111">
        <v>6.8395000000000001</v>
      </c>
      <c r="I111" s="25">
        <f t="shared" si="5"/>
        <v>1.1703607509565026E-3</v>
      </c>
      <c r="J111">
        <v>6.8476499999999998</v>
      </c>
      <c r="K111" s="25">
        <f t="shared" si="5"/>
        <v>1.4614223699583623E-3</v>
      </c>
      <c r="L111">
        <v>6.8379000000000003</v>
      </c>
      <c r="M111" s="25">
        <f t="shared" si="6"/>
        <v>-1.3810491590574455E-3</v>
      </c>
    </row>
    <row r="112" spans="1:13">
      <c r="A112" s="1">
        <v>42758</v>
      </c>
      <c r="B112" s="41">
        <f t="shared" si="3"/>
        <v>1</v>
      </c>
      <c r="C112">
        <v>6.8571999999999997</v>
      </c>
      <c r="D112" s="25">
        <f t="shared" si="7"/>
        <v>-1.7630136063991469E-3</v>
      </c>
      <c r="H112">
        <v>6.8177000000000003</v>
      </c>
      <c r="I112" s="25">
        <f t="shared" si="5"/>
        <v>-3.1924579730952043E-3</v>
      </c>
      <c r="J112">
        <v>6.8342999999999998</v>
      </c>
      <c r="K112" s="25">
        <f t="shared" si="5"/>
        <v>-1.9514768343241859E-3</v>
      </c>
      <c r="L112">
        <v>6.8124500000000001</v>
      </c>
      <c r="M112" s="25">
        <f t="shared" si="6"/>
        <v>-3.7288464381774254E-3</v>
      </c>
    </row>
    <row r="113" spans="1:14">
      <c r="A113" s="1">
        <v>42759</v>
      </c>
      <c r="B113" s="41">
        <f t="shared" si="3"/>
        <v>2</v>
      </c>
      <c r="C113">
        <v>6.8331</v>
      </c>
      <c r="D113" s="25">
        <f t="shared" si="7"/>
        <v>-3.5207445993990965E-3</v>
      </c>
      <c r="H113">
        <v>6.81515</v>
      </c>
      <c r="I113" s="25">
        <f t="shared" si="5"/>
        <v>-3.7409639653329787E-4</v>
      </c>
      <c r="J113">
        <v>6.8165750000000003</v>
      </c>
      <c r="K113" s="25">
        <f t="shared" si="5"/>
        <v>-2.5969045883608853E-3</v>
      </c>
      <c r="L113">
        <v>6.8196000000000003</v>
      </c>
      <c r="M113" s="25">
        <f t="shared" si="6"/>
        <v>1.0489985960517997E-3</v>
      </c>
    </row>
    <row r="114" spans="1:14">
      <c r="A114" s="1">
        <v>42760</v>
      </c>
      <c r="B114" s="41">
        <f t="shared" si="3"/>
        <v>3</v>
      </c>
      <c r="C114">
        <v>6.8596000000000004</v>
      </c>
      <c r="D114" s="25">
        <f t="shared" si="7"/>
        <v>3.8706804480652768E-3</v>
      </c>
      <c r="H114">
        <v>6.8277999999999999</v>
      </c>
      <c r="I114" s="25">
        <f t="shared" si="5"/>
        <v>1.8544381713948782E-3</v>
      </c>
      <c r="J114">
        <v>6.8376000000000001</v>
      </c>
      <c r="K114" s="25">
        <f t="shared" si="5"/>
        <v>3.0796465721504938E-3</v>
      </c>
      <c r="L114">
        <v>6.8258000000000001</v>
      </c>
      <c r="M114" s="25">
        <f t="shared" si="6"/>
        <v>9.0873121002813277E-4</v>
      </c>
    </row>
    <row r="115" spans="1:14">
      <c r="A115" s="1">
        <v>42761</v>
      </c>
      <c r="B115" s="41">
        <f t="shared" si="3"/>
        <v>4</v>
      </c>
      <c r="C115">
        <v>6.8587999999999996</v>
      </c>
      <c r="D115" s="25">
        <f t="shared" si="7"/>
        <v>-1.1663167729587288E-4</v>
      </c>
      <c r="H115">
        <v>6.8251749999999998</v>
      </c>
      <c r="I115" s="25">
        <f t="shared" ref="I115:I138" si="8">LN(H115/H114)</f>
        <v>-3.8453158118951049E-4</v>
      </c>
      <c r="J115">
        <v>6.8327749999999998</v>
      </c>
      <c r="K115" s="25">
        <f t="shared" ref="K115:K138" si="9">LN(J115/J114)</f>
        <v>-7.0590604871631274E-4</v>
      </c>
      <c r="L115">
        <v>6.8503999999999996</v>
      </c>
      <c r="M115" s="25">
        <f t="shared" si="6"/>
        <v>3.5974944108780032E-3</v>
      </c>
    </row>
    <row r="116" spans="1:14">
      <c r="A116" s="1">
        <v>42762</v>
      </c>
      <c r="B116" s="41">
        <f t="shared" si="3"/>
        <v>5</v>
      </c>
      <c r="C116">
        <v>6.8587999999999996</v>
      </c>
      <c r="D116" s="25">
        <f t="shared" si="7"/>
        <v>0</v>
      </c>
      <c r="H116">
        <v>6.8651999999999997</v>
      </c>
      <c r="I116" s="25">
        <f t="shared" si="8"/>
        <v>5.8471903124073833E-3</v>
      </c>
      <c r="J116">
        <v>6.8692000000000002</v>
      </c>
      <c r="K116" s="25">
        <f t="shared" si="9"/>
        <v>5.3167643066149243E-3</v>
      </c>
      <c r="L116">
        <v>6.8687500000000004</v>
      </c>
      <c r="M116" s="25">
        <f t="shared" si="6"/>
        <v>2.6750944399494239E-3</v>
      </c>
    </row>
    <row r="117" spans="1:14">
      <c r="A117" s="1">
        <v>42765</v>
      </c>
      <c r="B117" s="41">
        <f t="shared" si="3"/>
        <v>1</v>
      </c>
      <c r="C117">
        <v>6.8587999999999996</v>
      </c>
      <c r="D117" s="25">
        <f>LN(C117/C116)</f>
        <v>0</v>
      </c>
      <c r="H117">
        <v>6.8672000000000004</v>
      </c>
      <c r="I117" s="25">
        <f t="shared" si="8"/>
        <v>2.9128193384136416E-4</v>
      </c>
      <c r="J117">
        <v>6.8693999999999997</v>
      </c>
      <c r="K117" s="25">
        <f t="shared" si="9"/>
        <v>2.9115048114700163E-5</v>
      </c>
      <c r="L117">
        <v>6.8624000000000001</v>
      </c>
      <c r="M117" s="25">
        <f t="shared" si="6"/>
        <v>-9.2490438931550989E-4</v>
      </c>
    </row>
    <row r="118" spans="1:14">
      <c r="A118" s="1">
        <v>42766</v>
      </c>
      <c r="B118" s="41">
        <f t="shared" si="3"/>
        <v>2</v>
      </c>
      <c r="C118">
        <v>6.8587999999999996</v>
      </c>
      <c r="D118" s="25">
        <f>LN(C118/C117)</f>
        <v>0</v>
      </c>
      <c r="H118">
        <v>6.8536999999999999</v>
      </c>
      <c r="I118" s="25">
        <f t="shared" si="8"/>
        <v>-1.9678015809857486E-3</v>
      </c>
      <c r="J118">
        <v>6.8590999999999998</v>
      </c>
      <c r="K118" s="25">
        <f t="shared" si="9"/>
        <v>-1.5005283800285309E-3</v>
      </c>
      <c r="L118">
        <v>6.8273299999999999</v>
      </c>
      <c r="M118" s="25">
        <f t="shared" si="6"/>
        <v>-5.1235600290329298E-3</v>
      </c>
      <c r="N118" t="s">
        <v>147</v>
      </c>
    </row>
    <row r="119" spans="1:14">
      <c r="A119" s="1">
        <v>42767</v>
      </c>
      <c r="B119" s="41">
        <f t="shared" si="3"/>
        <v>3</v>
      </c>
      <c r="C119">
        <v>6.8587999999999996</v>
      </c>
      <c r="D119" s="25">
        <f t="shared" ref="D119:D219" si="10">LN(C119/C118)</f>
        <v>0</v>
      </c>
      <c r="H119">
        <v>6.8342999999999998</v>
      </c>
      <c r="I119" s="25">
        <f t="shared" si="8"/>
        <v>-2.8346015473202832E-3</v>
      </c>
      <c r="J119">
        <v>6.8319999999999999</v>
      </c>
      <c r="K119" s="25">
        <f t="shared" si="9"/>
        <v>-3.9587813093873532E-3</v>
      </c>
      <c r="L119">
        <v>6.8282999999999996</v>
      </c>
      <c r="M119" s="25">
        <f t="shared" si="6"/>
        <v>1.4206594666529967E-4</v>
      </c>
    </row>
    <row r="120" spans="1:14">
      <c r="A120" s="1">
        <v>42768</v>
      </c>
      <c r="B120" s="41">
        <f t="shared" si="3"/>
        <v>4</v>
      </c>
      <c r="C120">
        <v>6.8587999999999996</v>
      </c>
      <c r="D120" s="25">
        <f t="shared" si="10"/>
        <v>0</v>
      </c>
      <c r="H120">
        <v>6.8143000000000002</v>
      </c>
      <c r="I120" s="25">
        <f t="shared" si="8"/>
        <v>-2.9307056130381975E-3</v>
      </c>
      <c r="J120">
        <v>6.8136000000000001</v>
      </c>
      <c r="K120" s="25">
        <f t="shared" si="9"/>
        <v>-2.6968416415346823E-3</v>
      </c>
      <c r="L120">
        <v>6.8101000000000003</v>
      </c>
      <c r="M120" s="25">
        <f t="shared" si="6"/>
        <v>-2.6689363566914696E-3</v>
      </c>
      <c r="N120" t="s">
        <v>150</v>
      </c>
    </row>
    <row r="121" spans="1:14">
      <c r="A121" s="1">
        <v>42769</v>
      </c>
      <c r="B121" s="41">
        <f t="shared" si="3"/>
        <v>5</v>
      </c>
      <c r="C121">
        <v>6.8555999999999999</v>
      </c>
      <c r="D121" s="25">
        <f t="shared" si="10"/>
        <v>-4.6666278627910043E-4</v>
      </c>
      <c r="H121">
        <v>6.8211000000000004</v>
      </c>
      <c r="I121" s="25">
        <f t="shared" si="8"/>
        <v>9.9740389922227521E-4</v>
      </c>
      <c r="J121">
        <v>6.8232999999999997</v>
      </c>
      <c r="K121" s="25">
        <f t="shared" si="9"/>
        <v>1.4226109505711831E-3</v>
      </c>
      <c r="L121">
        <v>6.8003</v>
      </c>
      <c r="M121" s="25">
        <f t="shared" si="6"/>
        <v>-1.4400754854548658E-3</v>
      </c>
    </row>
    <row r="122" spans="1:14">
      <c r="A122" s="1">
        <v>42772</v>
      </c>
      <c r="B122" s="41">
        <f t="shared" si="3"/>
        <v>1</v>
      </c>
      <c r="C122">
        <v>6.8605999999999998</v>
      </c>
      <c r="D122" s="25">
        <f t="shared" si="10"/>
        <v>7.2906493365109163E-4</v>
      </c>
      <c r="H122">
        <v>6.8041999999999998</v>
      </c>
      <c r="I122" s="25">
        <f t="shared" si="8"/>
        <v>-2.4806805966206373E-3</v>
      </c>
      <c r="J122">
        <v>6.8087</v>
      </c>
      <c r="K122" s="25">
        <f t="shared" si="9"/>
        <v>-2.1420195983520339E-3</v>
      </c>
      <c r="L122">
        <v>6.8</v>
      </c>
      <c r="M122" s="25">
        <f t="shared" si="6"/>
        <v>-4.4116673904039163E-5</v>
      </c>
    </row>
    <row r="123" spans="1:14">
      <c r="A123" s="1">
        <v>42773</v>
      </c>
      <c r="B123" s="41">
        <f t="shared" si="3"/>
        <v>2</v>
      </c>
      <c r="C123">
        <v>6.8604000000000003</v>
      </c>
      <c r="D123" s="25">
        <f t="shared" si="10"/>
        <v>-2.9152394142403575E-5</v>
      </c>
      <c r="H123">
        <v>6.8171999999999997</v>
      </c>
      <c r="I123" s="25">
        <f t="shared" si="8"/>
        <v>1.9087617934993837E-3</v>
      </c>
      <c r="J123">
        <v>6.8327999999999998</v>
      </c>
      <c r="K123" s="25">
        <f t="shared" si="9"/>
        <v>3.5333394528472813E-3</v>
      </c>
      <c r="L123">
        <v>6.8350999999999997</v>
      </c>
      <c r="M123" s="25">
        <f t="shared" si="6"/>
        <v>5.1484884647338466E-3</v>
      </c>
    </row>
    <row r="124" spans="1:14">
      <c r="A124" s="1">
        <v>42774</v>
      </c>
      <c r="B124" s="41">
        <f t="shared" si="3"/>
        <v>3</v>
      </c>
      <c r="C124">
        <v>6.8849</v>
      </c>
      <c r="D124" s="25">
        <f t="shared" si="10"/>
        <v>3.5648586711004549E-3</v>
      </c>
      <c r="H124">
        <v>6.8433000000000002</v>
      </c>
      <c r="I124" s="25">
        <f t="shared" si="8"/>
        <v>3.8212410613211721E-3</v>
      </c>
      <c r="J124">
        <v>6.8472</v>
      </c>
      <c r="K124" s="25">
        <f t="shared" si="9"/>
        <v>2.1052639354624146E-3</v>
      </c>
      <c r="L124">
        <v>6.8426</v>
      </c>
      <c r="M124" s="25">
        <f t="shared" si="6"/>
        <v>1.0966757205797708E-3</v>
      </c>
      <c r="N124" t="s">
        <v>176</v>
      </c>
    </row>
    <row r="125" spans="1:14">
      <c r="A125" s="1">
        <v>42775</v>
      </c>
      <c r="B125" s="41">
        <f t="shared" si="3"/>
        <v>4</v>
      </c>
      <c r="C125">
        <v>6.8710000000000004</v>
      </c>
      <c r="D125" s="25">
        <f t="shared" si="10"/>
        <v>-2.0209516979502753E-3</v>
      </c>
      <c r="H125">
        <v>6.8505000000000003</v>
      </c>
      <c r="I125" s="25">
        <f t="shared" si="8"/>
        <v>1.051570880760873E-3</v>
      </c>
      <c r="J125">
        <v>6.8514999999999997</v>
      </c>
      <c r="K125" s="25">
        <f t="shared" si="9"/>
        <v>6.2779681885578886E-4</v>
      </c>
      <c r="L125">
        <v>6.8635000000000002</v>
      </c>
      <c r="M125" s="25">
        <f t="shared" ref="M125:M219" si="11">LN(L125/L124)</f>
        <v>3.0497393422027242E-3</v>
      </c>
    </row>
    <row r="126" spans="1:14">
      <c r="A126" s="1">
        <v>42776</v>
      </c>
      <c r="B126" s="41">
        <f t="shared" si="3"/>
        <v>5</v>
      </c>
      <c r="C126">
        <v>6.8818999999999999</v>
      </c>
      <c r="D126" s="25">
        <f t="shared" si="10"/>
        <v>1.5851205610866326E-3</v>
      </c>
      <c r="H126">
        <v>6.8666</v>
      </c>
      <c r="I126" s="25">
        <f t="shared" si="8"/>
        <v>2.347436031405152E-3</v>
      </c>
      <c r="J126">
        <v>6.8677999999999999</v>
      </c>
      <c r="K126" s="25">
        <f t="shared" si="9"/>
        <v>2.3762156479841452E-3</v>
      </c>
      <c r="L126">
        <v>6.8669000000000002</v>
      </c>
      <c r="M126" s="25">
        <f t="shared" si="11"/>
        <v>4.9525142304587377E-4</v>
      </c>
      <c r="N126" t="s">
        <v>179</v>
      </c>
    </row>
    <row r="127" spans="1:14">
      <c r="A127" s="1">
        <v>42779</v>
      </c>
      <c r="B127" s="41">
        <f t="shared" si="3"/>
        <v>1</v>
      </c>
      <c r="C127">
        <v>6.8898000000000001</v>
      </c>
      <c r="D127" s="25">
        <f t="shared" si="10"/>
        <v>1.1472804180359792E-3</v>
      </c>
      <c r="H127">
        <v>6.8804999999999996</v>
      </c>
      <c r="I127" s="25">
        <f t="shared" si="8"/>
        <v>2.022245380767649E-3</v>
      </c>
      <c r="J127">
        <v>6.8780999999999999</v>
      </c>
      <c r="K127" s="25">
        <f t="shared" si="9"/>
        <v>1.4986289624865261E-3</v>
      </c>
      <c r="L127">
        <v>6.8722500000000002</v>
      </c>
      <c r="M127" s="25">
        <f t="shared" si="11"/>
        <v>7.7879639867227336E-4</v>
      </c>
    </row>
    <row r="128" spans="1:14">
      <c r="A128" s="1">
        <v>42780</v>
      </c>
      <c r="B128" s="41">
        <f t="shared" si="3"/>
        <v>2</v>
      </c>
      <c r="C128">
        <v>6.8806000000000003</v>
      </c>
      <c r="D128" s="25">
        <f t="shared" si="10"/>
        <v>-1.3361995829938101E-3</v>
      </c>
      <c r="H128">
        <v>6.8630000000000004</v>
      </c>
      <c r="I128" s="25">
        <f t="shared" si="8"/>
        <v>-2.5466597967015573E-3</v>
      </c>
      <c r="J128">
        <v>6.8573000000000004</v>
      </c>
      <c r="K128" s="25">
        <f t="shared" si="9"/>
        <v>-3.0286727579274869E-3</v>
      </c>
      <c r="L128">
        <v>6.8578000000000001</v>
      </c>
      <c r="M128" s="25">
        <f t="shared" si="11"/>
        <v>-2.1048729371048879E-3</v>
      </c>
    </row>
    <row r="129" spans="1:14">
      <c r="A129" s="1">
        <v>42781</v>
      </c>
      <c r="B129" s="41">
        <f t="shared" si="3"/>
        <v>3</v>
      </c>
      <c r="C129">
        <v>6.8632</v>
      </c>
      <c r="D129" s="25">
        <f t="shared" si="10"/>
        <v>-2.5320521684493594E-3</v>
      </c>
      <c r="H129">
        <v>6.8521000000000001</v>
      </c>
      <c r="I129" s="25">
        <f t="shared" si="8"/>
        <v>-1.5894892920770571E-3</v>
      </c>
      <c r="J129">
        <v>6.8555999999999999</v>
      </c>
      <c r="K129" s="25">
        <f t="shared" si="9"/>
        <v>-2.4794172038149312E-4</v>
      </c>
      <c r="L129">
        <v>6.8451000000000004</v>
      </c>
      <c r="M129" s="25">
        <f t="shared" si="11"/>
        <v>-1.8536227566931971E-3</v>
      </c>
    </row>
    <row r="130" spans="1:14">
      <c r="A130" s="1">
        <v>42782</v>
      </c>
      <c r="B130" s="41">
        <f t="shared" si="3"/>
        <v>4</v>
      </c>
      <c r="C130">
        <v>6.8628999999999998</v>
      </c>
      <c r="D130" s="25">
        <f t="shared" si="10"/>
        <v>-4.3712343644321215E-5</v>
      </c>
      <c r="H130">
        <v>6.8465499999999997</v>
      </c>
      <c r="I130" s="25">
        <f t="shared" si="8"/>
        <v>-8.1029886940250787E-4</v>
      </c>
      <c r="J130">
        <v>6.8460000000000001</v>
      </c>
      <c r="K130" s="25">
        <f t="shared" si="9"/>
        <v>-1.4012964282864593E-3</v>
      </c>
      <c r="L130">
        <v>6.8495499999999998</v>
      </c>
      <c r="M130" s="25">
        <f t="shared" si="11"/>
        <v>6.4988884807173366E-4</v>
      </c>
      <c r="N130" t="s">
        <v>198</v>
      </c>
    </row>
    <row r="131" spans="1:14">
      <c r="A131" s="1">
        <v>42783</v>
      </c>
      <c r="B131" s="41">
        <f t="shared" si="3"/>
        <v>5</v>
      </c>
      <c r="C131">
        <v>6.8456000000000001</v>
      </c>
      <c r="D131" s="25">
        <f t="shared" si="10"/>
        <v>-2.5239828112660705E-3</v>
      </c>
      <c r="H131">
        <v>6.8520750000000001</v>
      </c>
      <c r="I131" s="25">
        <f t="shared" si="8"/>
        <v>8.0665034623350986E-4</v>
      </c>
      <c r="J131">
        <v>6.8520000000000003</v>
      </c>
      <c r="K131" s="25">
        <f t="shared" si="9"/>
        <v>8.7604035387981848E-4</v>
      </c>
      <c r="L131">
        <v>6.8518999999999997</v>
      </c>
      <c r="M131" s="25">
        <f t="shared" si="11"/>
        <v>3.4302939076425826E-4</v>
      </c>
    </row>
    <row r="132" spans="1:14">
      <c r="A132" s="1">
        <v>42786</v>
      </c>
      <c r="B132" s="41">
        <f t="shared" si="3"/>
        <v>1</v>
      </c>
      <c r="C132">
        <v>6.8742999999999999</v>
      </c>
      <c r="D132" s="25">
        <f t="shared" si="10"/>
        <v>4.1837100652858516E-3</v>
      </c>
      <c r="H132">
        <v>6.8481249999999996</v>
      </c>
      <c r="I132" s="25">
        <f t="shared" si="8"/>
        <v>-5.7663393373103521E-4</v>
      </c>
      <c r="J132">
        <v>6.8566500000000001</v>
      </c>
      <c r="K132" s="25">
        <f t="shared" si="9"/>
        <v>6.7840380757257354E-4</v>
      </c>
      <c r="L132">
        <v>6.8572249999999997</v>
      </c>
      <c r="M132" s="25">
        <f t="shared" si="11"/>
        <v>7.7685487116133762E-4</v>
      </c>
    </row>
    <row r="133" spans="1:14">
      <c r="A133" s="1">
        <v>42787</v>
      </c>
      <c r="B133" s="41">
        <f t="shared" si="3"/>
        <v>2</v>
      </c>
      <c r="C133">
        <v>6.8789999999999996</v>
      </c>
      <c r="D133" s="25">
        <f t="shared" si="10"/>
        <v>6.8347235688325935E-4</v>
      </c>
      <c r="H133">
        <v>6.8642750000000001</v>
      </c>
      <c r="I133" s="25">
        <f t="shared" si="8"/>
        <v>2.3555333081599229E-3</v>
      </c>
      <c r="J133">
        <v>6.8671249999999997</v>
      </c>
      <c r="K133" s="25">
        <f t="shared" si="9"/>
        <v>1.5265482032750361E-3</v>
      </c>
      <c r="L133">
        <v>6.8615000000000004</v>
      </c>
      <c r="M133" s="25">
        <f t="shared" si="11"/>
        <v>6.2323578005618315E-4</v>
      </c>
    </row>
    <row r="134" spans="1:14">
      <c r="A134" s="1">
        <v>42788</v>
      </c>
      <c r="B134" s="41">
        <f t="shared" si="3"/>
        <v>3</v>
      </c>
      <c r="C134">
        <v>6.883</v>
      </c>
      <c r="D134" s="25">
        <f t="shared" si="10"/>
        <v>5.8131087235021304E-4</v>
      </c>
      <c r="H134">
        <v>6.8627750000000001</v>
      </c>
      <c r="I134" s="25">
        <f t="shared" si="8"/>
        <v>-2.1854659318217497E-4</v>
      </c>
      <c r="J134">
        <v>6.8662000000000001</v>
      </c>
      <c r="K134" s="25">
        <f t="shared" si="9"/>
        <v>-1.3470881980854634E-4</v>
      </c>
      <c r="L134">
        <v>6.8579749999999997</v>
      </c>
      <c r="M134" s="25">
        <f t="shared" si="11"/>
        <v>-5.1386807112790186E-4</v>
      </c>
    </row>
    <row r="135" spans="1:14">
      <c r="A135" s="1">
        <v>42789</v>
      </c>
      <c r="B135" s="41">
        <f t="shared" si="3"/>
        <v>4</v>
      </c>
      <c r="C135">
        <v>6.8695000000000004</v>
      </c>
      <c r="D135" s="25">
        <f t="shared" si="10"/>
        <v>-1.9632800343612317E-3</v>
      </c>
      <c r="H135">
        <v>6.8642500000000002</v>
      </c>
      <c r="I135" s="25">
        <f t="shared" si="8"/>
        <v>2.1490454132289751E-4</v>
      </c>
      <c r="J135">
        <v>6.8644999999999996</v>
      </c>
      <c r="K135" s="25">
        <f t="shared" si="9"/>
        <v>-2.4762029739003495E-4</v>
      </c>
      <c r="L135">
        <v>6.8497500000000002</v>
      </c>
      <c r="M135" s="25">
        <f t="shared" si="11"/>
        <v>-1.2000533986620927E-3</v>
      </c>
    </row>
    <row r="136" spans="1:14">
      <c r="A136" s="1">
        <v>42790</v>
      </c>
      <c r="B136" s="41">
        <f t="shared" si="3"/>
        <v>5</v>
      </c>
      <c r="C136">
        <v>6.8654999999999999</v>
      </c>
      <c r="D136" s="25">
        <f t="shared" si="10"/>
        <v>-5.8245360219653095E-4</v>
      </c>
      <c r="H136">
        <v>6.8574999999999999</v>
      </c>
      <c r="I136" s="25">
        <f t="shared" si="8"/>
        <v>-9.8383960420012247E-4</v>
      </c>
      <c r="J136">
        <v>6.857075</v>
      </c>
      <c r="K136" s="25">
        <f t="shared" si="9"/>
        <v>-1.0822373852423176E-3</v>
      </c>
      <c r="L136">
        <v>6.8534249999999997</v>
      </c>
      <c r="M136" s="25">
        <f t="shared" si="11"/>
        <v>5.3637205802391306E-4</v>
      </c>
      <c r="N136" t="s">
        <v>207</v>
      </c>
    </row>
    <row r="137" spans="1:14">
      <c r="A137" s="1">
        <v>42793</v>
      </c>
      <c r="B137" s="41">
        <f t="shared" si="3"/>
        <v>1</v>
      </c>
      <c r="C137">
        <v>6.8814000000000002</v>
      </c>
      <c r="D137" s="25">
        <f t="shared" si="10"/>
        <v>2.3132498367252779E-3</v>
      </c>
      <c r="H137">
        <v>6.8602249999999998</v>
      </c>
      <c r="I137" s="25">
        <f t="shared" si="8"/>
        <v>3.9729620412191029E-4</v>
      </c>
      <c r="J137">
        <v>6.8621499999999997</v>
      </c>
      <c r="K137" s="25">
        <f t="shared" si="9"/>
        <v>7.3983774323808341E-4</v>
      </c>
      <c r="L137">
        <v>6.8612500000000001</v>
      </c>
      <c r="M137" s="25">
        <f t="shared" si="11"/>
        <v>1.1411135661768986E-3</v>
      </c>
    </row>
    <row r="138" spans="1:14">
      <c r="A138" s="1">
        <v>42794</v>
      </c>
      <c r="B138" s="41">
        <f t="shared" si="3"/>
        <v>2</v>
      </c>
      <c r="C138">
        <v>6.875</v>
      </c>
      <c r="D138" s="25">
        <f t="shared" si="10"/>
        <v>-9.3047606375982182E-4</v>
      </c>
      <c r="H138">
        <v>6.8545249999999998</v>
      </c>
      <c r="I138" s="25">
        <f t="shared" si="8"/>
        <v>-8.3122190753626829E-4</v>
      </c>
      <c r="J138">
        <v>6.8560999999999996</v>
      </c>
      <c r="K138" s="25">
        <f t="shared" si="9"/>
        <v>-8.8203676011682603E-4</v>
      </c>
      <c r="L138">
        <v>6.8562000000000003</v>
      </c>
      <c r="M138" s="25">
        <f t="shared" si="11"/>
        <v>-7.3628848337586557E-4</v>
      </c>
    </row>
    <row r="139" spans="1:14">
      <c r="A139" s="1">
        <v>42795</v>
      </c>
      <c r="B139" s="41">
        <f t="shared" si="3"/>
        <v>3</v>
      </c>
      <c r="C139">
        <v>6.8798000000000004</v>
      </c>
      <c r="D139" s="25">
        <f t="shared" si="10"/>
        <v>6.9793820264167682E-4</v>
      </c>
      <c r="H139">
        <v>6.8705499999999997</v>
      </c>
      <c r="I139" s="25">
        <f t="shared" ref="I139:I219" si="12">LN(H139/H138)</f>
        <v>2.3351431277255975E-3</v>
      </c>
      <c r="J139">
        <v>6.8689</v>
      </c>
      <c r="K139" s="25">
        <f t="shared" ref="K139:K219" si="13">LN(J139/J138)</f>
        <v>1.8652100125235258E-3</v>
      </c>
      <c r="L139">
        <v>6.8685999999999998</v>
      </c>
      <c r="M139" s="25">
        <f t="shared" si="11"/>
        <v>1.8069484981782405E-3</v>
      </c>
    </row>
    <row r="140" spans="1:14">
      <c r="A140" s="1">
        <v>42796</v>
      </c>
      <c r="B140" s="41">
        <f t="shared" si="3"/>
        <v>4</v>
      </c>
      <c r="C140">
        <v>6.8808999999999996</v>
      </c>
      <c r="D140" s="25">
        <f t="shared" si="10"/>
        <v>1.5987558806490588E-4</v>
      </c>
      <c r="H140">
        <v>6.8747499999999997</v>
      </c>
      <c r="I140" s="25">
        <f t="shared" si="12"/>
        <v>6.1111800116588468E-4</v>
      </c>
      <c r="J140">
        <v>6.8761000000000001</v>
      </c>
      <c r="K140" s="25">
        <f t="shared" si="13"/>
        <v>1.0476537880753371E-3</v>
      </c>
      <c r="L140">
        <v>6.8851500000000003</v>
      </c>
      <c r="M140" s="25">
        <f t="shared" si="11"/>
        <v>2.406617538906555E-3</v>
      </c>
    </row>
    <row r="141" spans="1:14">
      <c r="A141" s="1">
        <v>42797</v>
      </c>
      <c r="B141" s="41">
        <f t="shared" si="3"/>
        <v>5</v>
      </c>
      <c r="C141">
        <v>6.8895999999999997</v>
      </c>
      <c r="D141" s="25">
        <f t="shared" si="10"/>
        <v>1.2635708445652954E-3</v>
      </c>
      <c r="H141">
        <v>6.8966500000000002</v>
      </c>
      <c r="I141" s="25">
        <f t="shared" si="12"/>
        <v>3.1805072049341729E-3</v>
      </c>
      <c r="J141">
        <v>6.9015000000000004</v>
      </c>
      <c r="K141" s="25">
        <f t="shared" si="13"/>
        <v>3.6871485274957592E-3</v>
      </c>
      <c r="L141">
        <v>6.8979499999999998</v>
      </c>
      <c r="M141" s="25">
        <f t="shared" si="11"/>
        <v>1.8573475748883425E-3</v>
      </c>
    </row>
    <row r="142" spans="1:14">
      <c r="A142" s="1">
        <v>42800</v>
      </c>
      <c r="B142" s="41">
        <f t="shared" si="3"/>
        <v>1</v>
      </c>
      <c r="C142">
        <v>6.8789999999999996</v>
      </c>
      <c r="D142" s="25">
        <f t="shared" si="10"/>
        <v>-1.5397356440297514E-3</v>
      </c>
      <c r="H142">
        <v>6.8950500000000003</v>
      </c>
      <c r="I142" s="25">
        <f t="shared" si="12"/>
        <v>-2.3202360944301427E-4</v>
      </c>
      <c r="J142">
        <v>6.8905250000000002</v>
      </c>
      <c r="K142" s="25">
        <f t="shared" si="13"/>
        <v>-1.5914997712840487E-3</v>
      </c>
      <c r="L142">
        <v>6.9009</v>
      </c>
      <c r="M142" s="25">
        <f t="shared" si="11"/>
        <v>4.2757186938655441E-4</v>
      </c>
    </row>
    <row r="143" spans="1:14">
      <c r="A143" s="1">
        <f>+A142+1</f>
        <v>42801</v>
      </c>
      <c r="B143" s="41">
        <f t="shared" si="3"/>
        <v>2</v>
      </c>
      <c r="C143">
        <v>6.8956999999999997</v>
      </c>
      <c r="D143" s="25">
        <f t="shared" si="10"/>
        <v>2.4247363909326099E-3</v>
      </c>
      <c r="H143">
        <v>6.8962750000000002</v>
      </c>
      <c r="I143" s="25">
        <f t="shared" si="12"/>
        <v>1.7764790594391644E-4</v>
      </c>
      <c r="J143">
        <v>6.8941749999999997</v>
      </c>
      <c r="K143" s="25">
        <f t="shared" si="13"/>
        <v>5.2957265450862641E-4</v>
      </c>
      <c r="L143">
        <v>6.8926499999999997</v>
      </c>
      <c r="M143" s="25">
        <f t="shared" si="11"/>
        <v>-1.196211415300527E-3</v>
      </c>
    </row>
    <row r="144" spans="1:14">
      <c r="A144" s="1">
        <f>+A143+1</f>
        <v>42802</v>
      </c>
      <c r="B144" s="41">
        <f t="shared" ref="B144:B290" si="14">WEEKDAY(A144,2)</f>
        <v>3</v>
      </c>
      <c r="C144">
        <v>6.9032</v>
      </c>
      <c r="D144" s="25">
        <f t="shared" si="10"/>
        <v>1.0870432771511035E-3</v>
      </c>
      <c r="H144">
        <v>6.9038500000000003</v>
      </c>
      <c r="I144" s="25">
        <f t="shared" si="12"/>
        <v>1.0978162532270244E-3</v>
      </c>
      <c r="J144">
        <v>6.9151499999999997</v>
      </c>
      <c r="K144" s="25">
        <f t="shared" si="13"/>
        <v>3.0378046907032666E-3</v>
      </c>
      <c r="L144">
        <v>6.9166999999999996</v>
      </c>
      <c r="M144" s="25">
        <f t="shared" si="11"/>
        <v>3.4831508094479696E-3</v>
      </c>
    </row>
    <row r="145" spans="1:13">
      <c r="A145" s="1">
        <f>+A144+1</f>
        <v>42803</v>
      </c>
      <c r="B145" s="41">
        <f t="shared" si="14"/>
        <v>4</v>
      </c>
      <c r="C145">
        <v>6.9124999999999996</v>
      </c>
      <c r="D145" s="25">
        <f t="shared" si="10"/>
        <v>1.3462946364924508E-3</v>
      </c>
      <c r="H145">
        <v>6.9127999999999998</v>
      </c>
      <c r="I145" s="25">
        <f t="shared" si="12"/>
        <v>1.2955385352919273E-3</v>
      </c>
      <c r="J145">
        <v>6.90585</v>
      </c>
      <c r="K145" s="25">
        <f t="shared" si="13"/>
        <v>-1.3457783667776709E-3</v>
      </c>
      <c r="L145">
        <v>6.9038250000000003</v>
      </c>
      <c r="M145" s="25">
        <f t="shared" si="11"/>
        <v>-1.8631714387883924E-3</v>
      </c>
    </row>
    <row r="146" spans="1:13">
      <c r="A146" s="1">
        <f>+A145+1</f>
        <v>42804</v>
      </c>
      <c r="B146" s="41">
        <f t="shared" si="14"/>
        <v>5</v>
      </c>
      <c r="C146">
        <v>6.9123000000000001</v>
      </c>
      <c r="D146" s="25">
        <f t="shared" si="10"/>
        <v>-2.8933510794168029E-5</v>
      </c>
      <c r="H146">
        <v>6.9051999999999998</v>
      </c>
      <c r="I146" s="25">
        <f t="shared" si="12"/>
        <v>-1.1000145847956859E-3</v>
      </c>
      <c r="J146">
        <v>6.9093499999999999</v>
      </c>
      <c r="K146" s="25">
        <f t="shared" si="13"/>
        <v>5.0668829620722437E-4</v>
      </c>
      <c r="L146">
        <v>6.8844000000000003</v>
      </c>
      <c r="M146" s="25">
        <f t="shared" si="11"/>
        <v>-2.8176234216162992E-3</v>
      </c>
    </row>
    <row r="147" spans="1:13">
      <c r="A147" s="1">
        <v>42807</v>
      </c>
      <c r="B147" s="41">
        <f t="shared" si="14"/>
        <v>1</v>
      </c>
      <c r="C147">
        <v>6.8987999999999996</v>
      </c>
      <c r="D147" s="25">
        <f t="shared" si="10"/>
        <v>-1.9549499025505687E-3</v>
      </c>
      <c r="H147">
        <v>6.8930999999999996</v>
      </c>
      <c r="I147" s="25">
        <f t="shared" si="12"/>
        <v>-1.7538396906266003E-3</v>
      </c>
      <c r="J147">
        <v>6.8943000000000003</v>
      </c>
      <c r="K147" s="25">
        <f t="shared" si="13"/>
        <v>-2.1805835360200806E-3</v>
      </c>
      <c r="L147">
        <v>6.8963000000000001</v>
      </c>
      <c r="M147" s="25">
        <f t="shared" si="11"/>
        <v>1.7270534817326786E-3</v>
      </c>
    </row>
    <row r="148" spans="1:13">
      <c r="A148" s="1">
        <v>42808</v>
      </c>
      <c r="B148" s="41">
        <f t="shared" si="14"/>
        <v>2</v>
      </c>
      <c r="C148">
        <v>6.9118000000000004</v>
      </c>
      <c r="D148" s="25">
        <f t="shared" si="10"/>
        <v>1.882612462830362E-3</v>
      </c>
      <c r="H148">
        <v>6.9023500000000002</v>
      </c>
      <c r="I148" s="25">
        <f t="shared" si="12"/>
        <v>1.3410220596240853E-3</v>
      </c>
      <c r="J148">
        <v>6.9040999999999997</v>
      </c>
      <c r="K148" s="25">
        <f t="shared" si="13"/>
        <v>1.4204547842911227E-3</v>
      </c>
      <c r="L148">
        <v>6.9002249999999998</v>
      </c>
      <c r="M148" s="25">
        <f t="shared" si="11"/>
        <v>5.6898387179234026E-4</v>
      </c>
    </row>
    <row r="149" spans="1:13">
      <c r="A149" s="1">
        <v>42809</v>
      </c>
      <c r="B149" s="41">
        <f t="shared" si="14"/>
        <v>3</v>
      </c>
      <c r="C149">
        <v>6.9115000000000002</v>
      </c>
      <c r="D149" s="25">
        <f t="shared" si="10"/>
        <v>-4.3404975663853914E-5</v>
      </c>
      <c r="H149">
        <v>6.898625</v>
      </c>
      <c r="I149" s="25">
        <f t="shared" si="12"/>
        <v>-5.3981694633265301E-4</v>
      </c>
      <c r="J149">
        <v>6.8942500000000004</v>
      </c>
      <c r="K149" s="25">
        <f t="shared" si="13"/>
        <v>-1.4277071784876856E-3</v>
      </c>
      <c r="L149">
        <v>6.8478250000000003</v>
      </c>
      <c r="M149" s="25">
        <f t="shared" si="11"/>
        <v>-7.622936160847151E-3</v>
      </c>
    </row>
    <row r="150" spans="1:13">
      <c r="A150" s="1">
        <v>42810</v>
      </c>
      <c r="B150" s="41">
        <f t="shared" si="14"/>
        <v>4</v>
      </c>
      <c r="C150">
        <v>6.8861999999999997</v>
      </c>
      <c r="D150" s="25">
        <f t="shared" si="10"/>
        <v>-3.6672819897344182E-3</v>
      </c>
      <c r="H150">
        <v>6.8676250000000003</v>
      </c>
      <c r="I150" s="25">
        <f t="shared" si="12"/>
        <v>-4.5037758867241184E-3</v>
      </c>
      <c r="J150">
        <v>6.8746749999999999</v>
      </c>
      <c r="K150" s="25">
        <f t="shared" si="13"/>
        <v>-2.843361146664686E-3</v>
      </c>
      <c r="L150">
        <v>6.87005</v>
      </c>
      <c r="M150" s="25">
        <f t="shared" si="11"/>
        <v>3.2403006217850347E-3</v>
      </c>
    </row>
    <row r="151" spans="1:13">
      <c r="A151" s="1">
        <v>42811</v>
      </c>
      <c r="B151" s="41">
        <f t="shared" si="14"/>
        <v>5</v>
      </c>
      <c r="C151">
        <v>6.8872999999999998</v>
      </c>
      <c r="D151" s="25">
        <f t="shared" si="10"/>
        <v>1.5972701235554153E-4</v>
      </c>
      <c r="H151">
        <v>6.8773999999999997</v>
      </c>
      <c r="I151" s="25">
        <f t="shared" si="12"/>
        <v>1.4223330474737548E-3</v>
      </c>
      <c r="J151">
        <v>6.8915499999999996</v>
      </c>
      <c r="K151" s="25">
        <f t="shared" si="13"/>
        <v>2.4516537325829663E-3</v>
      </c>
      <c r="L151">
        <v>6.8880499999999998</v>
      </c>
      <c r="M151" s="25">
        <f t="shared" si="11"/>
        <v>2.6166418720929264E-3</v>
      </c>
    </row>
    <row r="152" spans="1:13">
      <c r="A152" s="1">
        <v>42814</v>
      </c>
      <c r="B152" s="41">
        <f t="shared" si="14"/>
        <v>1</v>
      </c>
      <c r="C152">
        <v>6.8997999999999999</v>
      </c>
      <c r="D152" s="25">
        <f t="shared" si="10"/>
        <v>1.8132897309834021E-3</v>
      </c>
      <c r="H152">
        <v>6.8901250000000003</v>
      </c>
      <c r="I152" s="25">
        <f t="shared" si="12"/>
        <v>1.8485535524508478E-3</v>
      </c>
      <c r="J152">
        <v>6.8944999999999999</v>
      </c>
      <c r="K152" s="25">
        <f t="shared" si="13"/>
        <v>4.279688591041301E-4</v>
      </c>
      <c r="L152">
        <v>6.8889500000000004</v>
      </c>
      <c r="M152" s="25">
        <f t="shared" si="11"/>
        <v>1.3065253702276356E-4</v>
      </c>
    </row>
    <row r="153" spans="1:13">
      <c r="A153" s="1">
        <v>42815</v>
      </c>
      <c r="B153" s="41">
        <f t="shared" si="14"/>
        <v>2</v>
      </c>
      <c r="C153">
        <v>6.9070999999999998</v>
      </c>
      <c r="D153" s="25">
        <f t="shared" si="10"/>
        <v>1.0574423918806169E-3</v>
      </c>
      <c r="H153">
        <v>6.8946249999999996</v>
      </c>
      <c r="I153" s="25">
        <f t="shared" si="12"/>
        <v>6.5289543297498628E-4</v>
      </c>
      <c r="J153">
        <v>6.8826749999999999</v>
      </c>
      <c r="K153" s="25">
        <f t="shared" si="13"/>
        <v>-1.7166077811697782E-3</v>
      </c>
      <c r="L153">
        <v>6.8724999999999996</v>
      </c>
      <c r="M153" s="25">
        <f t="shared" si="11"/>
        <v>-2.3907375800037186E-3</v>
      </c>
    </row>
    <row r="154" spans="1:13">
      <c r="A154" s="1">
        <v>42816</v>
      </c>
      <c r="B154" s="41">
        <f t="shared" si="14"/>
        <v>3</v>
      </c>
      <c r="C154">
        <v>6.8888999999999996</v>
      </c>
      <c r="D154" s="25">
        <f t="shared" si="10"/>
        <v>-2.6384474569629106E-3</v>
      </c>
      <c r="H154">
        <v>6.86585</v>
      </c>
      <c r="I154" s="25">
        <f t="shared" si="12"/>
        <v>-4.1822745134822642E-3</v>
      </c>
      <c r="J154">
        <v>6.8676250000000003</v>
      </c>
      <c r="K154" s="25">
        <f t="shared" si="13"/>
        <v>-2.1890440222915005E-3</v>
      </c>
      <c r="L154">
        <v>6.8636499999999998</v>
      </c>
      <c r="M154" s="25">
        <f t="shared" si="11"/>
        <v>-1.2885708476618925E-3</v>
      </c>
    </row>
    <row r="155" spans="1:13">
      <c r="A155" s="1">
        <v>42817</v>
      </c>
      <c r="B155" s="41">
        <f t="shared" si="14"/>
        <v>4</v>
      </c>
      <c r="C155">
        <v>6.8855999999999904</v>
      </c>
      <c r="D155" s="25">
        <f t="shared" si="10"/>
        <v>-4.7914625767087022E-4</v>
      </c>
      <c r="H155">
        <v>6.8717249999999996</v>
      </c>
      <c r="I155" s="25">
        <f t="shared" si="12"/>
        <v>8.5531840345390796E-4</v>
      </c>
      <c r="J155">
        <v>6.8737250000000003</v>
      </c>
      <c r="K155" s="25">
        <f t="shared" si="13"/>
        <v>8.8783131216228133E-4</v>
      </c>
      <c r="L155">
        <v>6.8704499999999999</v>
      </c>
      <c r="M155" s="25">
        <f t="shared" si="11"/>
        <v>9.9023606288789977E-4</v>
      </c>
    </row>
    <row r="156" spans="1:13">
      <c r="A156" s="1">
        <v>42818</v>
      </c>
      <c r="B156" s="41">
        <f t="shared" si="14"/>
        <v>5</v>
      </c>
      <c r="C156">
        <v>6.8845000000000001</v>
      </c>
      <c r="D156" s="25">
        <f t="shared" si="10"/>
        <v>-1.5976645083620852E-4</v>
      </c>
      <c r="H156">
        <v>6.8828250000000004</v>
      </c>
      <c r="I156" s="25">
        <f t="shared" si="12"/>
        <v>1.6140117138919846E-3</v>
      </c>
      <c r="J156">
        <v>6.8764250000000002</v>
      </c>
      <c r="K156" s="25">
        <f t="shared" si="13"/>
        <v>3.927229935239219E-4</v>
      </c>
      <c r="L156">
        <v>6.8715000000000002</v>
      </c>
      <c r="M156" s="25">
        <f t="shared" si="11"/>
        <v>1.5281674027978149E-4</v>
      </c>
    </row>
    <row r="157" spans="1:13">
      <c r="A157" s="1">
        <v>42821</v>
      </c>
      <c r="B157" s="41">
        <f t="shared" si="14"/>
        <v>1</v>
      </c>
      <c r="C157">
        <v>6.8700999999999999</v>
      </c>
      <c r="D157" s="25">
        <f t="shared" si="10"/>
        <v>-2.0938457332132809E-3</v>
      </c>
      <c r="H157">
        <v>6.8535500000000003</v>
      </c>
      <c r="I157" s="25">
        <f t="shared" si="12"/>
        <v>-4.2624119278507726E-3</v>
      </c>
      <c r="J157">
        <v>6.8561249999999996</v>
      </c>
      <c r="K157" s="25">
        <f t="shared" si="13"/>
        <v>-2.9564814672423173E-3</v>
      </c>
      <c r="L157">
        <v>6.855925</v>
      </c>
      <c r="M157" s="25">
        <f t="shared" si="11"/>
        <v>-2.2691811003461328E-3</v>
      </c>
    </row>
    <row r="158" spans="1:13">
      <c r="A158" s="1">
        <v>42822</v>
      </c>
      <c r="B158" s="41">
        <f t="shared" si="14"/>
        <v>2</v>
      </c>
      <c r="C158">
        <v>6.8781999999999996</v>
      </c>
      <c r="D158" s="25">
        <f t="shared" si="10"/>
        <v>1.1783276386473128E-3</v>
      </c>
      <c r="H158">
        <v>6.86435</v>
      </c>
      <c r="I158" s="25">
        <f t="shared" si="12"/>
        <v>1.5745853565613281E-3</v>
      </c>
      <c r="J158">
        <v>6.8694750000000004</v>
      </c>
      <c r="K158" s="25">
        <f t="shared" si="13"/>
        <v>1.9452707655457655E-3</v>
      </c>
      <c r="L158">
        <v>6.8737750000000002</v>
      </c>
      <c r="M158" s="25">
        <f t="shared" si="11"/>
        <v>2.6002039457637903E-3</v>
      </c>
    </row>
    <row r="159" spans="1:13">
      <c r="A159" s="1">
        <v>42823</v>
      </c>
      <c r="B159" s="41">
        <f t="shared" si="14"/>
        <v>3</v>
      </c>
      <c r="C159">
        <v>6.8914999999999997</v>
      </c>
      <c r="D159" s="25">
        <f t="shared" si="10"/>
        <v>1.9317783446324008E-3</v>
      </c>
      <c r="H159">
        <v>6.8727749999999999</v>
      </c>
      <c r="I159" s="25">
        <f t="shared" si="12"/>
        <v>1.2266032457770714E-3</v>
      </c>
      <c r="J159">
        <v>6.8697749999999997</v>
      </c>
      <c r="K159" s="25">
        <f t="shared" si="13"/>
        <v>4.3670506038832684E-5</v>
      </c>
      <c r="L159">
        <v>6.867</v>
      </c>
      <c r="M159" s="25">
        <f t="shared" si="11"/>
        <v>-9.8611621964774052E-4</v>
      </c>
    </row>
    <row r="160" spans="1:13">
      <c r="A160" s="1">
        <v>42824</v>
      </c>
      <c r="B160" s="41">
        <f t="shared" si="14"/>
        <v>4</v>
      </c>
      <c r="C160">
        <v>6.8888999999999996</v>
      </c>
      <c r="D160" s="25">
        <f t="shared" si="10"/>
        <v>-3.7734754155925744E-4</v>
      </c>
      <c r="H160">
        <v>6.8806250000000002</v>
      </c>
      <c r="I160" s="25">
        <f t="shared" si="12"/>
        <v>1.1415360350820023E-3</v>
      </c>
      <c r="J160">
        <v>6.8802750000000001</v>
      </c>
      <c r="K160" s="25">
        <f t="shared" si="13"/>
        <v>1.5272674704423326E-3</v>
      </c>
      <c r="L160">
        <v>6.8840500000000002</v>
      </c>
      <c r="M160" s="25">
        <f t="shared" si="11"/>
        <v>2.4798119034353506E-3</v>
      </c>
    </row>
    <row r="161" spans="1:14">
      <c r="A161" s="1">
        <v>42825</v>
      </c>
      <c r="B161" s="41">
        <f t="shared" si="14"/>
        <v>5</v>
      </c>
      <c r="C161">
        <v>6.8992999999999904</v>
      </c>
      <c r="D161" s="25">
        <f t="shared" si="10"/>
        <v>1.5085365707270596E-3</v>
      </c>
      <c r="H161">
        <v>6.8865249999999998</v>
      </c>
      <c r="I161" s="25">
        <f t="shared" si="12"/>
        <v>8.5711281727862882E-4</v>
      </c>
      <c r="J161">
        <v>6.8808499999999997</v>
      </c>
      <c r="K161" s="25">
        <f t="shared" si="13"/>
        <v>8.3568748969962354E-5</v>
      </c>
      <c r="L161">
        <v>6.8726000000000003</v>
      </c>
      <c r="M161" s="25">
        <f t="shared" si="11"/>
        <v>-1.6646498448461933E-3</v>
      </c>
    </row>
    <row r="162" spans="1:14">
      <c r="A162" s="1">
        <v>42828</v>
      </c>
      <c r="B162" s="41">
        <f t="shared" si="14"/>
        <v>1</v>
      </c>
      <c r="C162">
        <v>6.8992999999999904</v>
      </c>
      <c r="D162" s="25">
        <f t="shared" si="10"/>
        <v>0</v>
      </c>
      <c r="H162">
        <v>6.8748500000000003</v>
      </c>
      <c r="I162" s="25">
        <f t="shared" si="12"/>
        <v>-1.6967785270122953E-3</v>
      </c>
      <c r="J162">
        <v>6.8758999999999997</v>
      </c>
      <c r="K162" s="25">
        <f t="shared" si="13"/>
        <v>-7.1964674994168113E-4</v>
      </c>
      <c r="L162">
        <v>6.8738250000000001</v>
      </c>
      <c r="M162" s="25">
        <f t="shared" si="11"/>
        <v>1.782281579745407E-4</v>
      </c>
      <c r="N162" t="s">
        <v>279</v>
      </c>
    </row>
    <row r="163" spans="1:14">
      <c r="A163" s="1">
        <v>42829</v>
      </c>
      <c r="B163" s="41">
        <f t="shared" si="14"/>
        <v>2</v>
      </c>
      <c r="C163">
        <v>6.8992999999999904</v>
      </c>
      <c r="D163" s="25">
        <f t="shared" si="10"/>
        <v>0</v>
      </c>
      <c r="H163">
        <v>6.8734000000000002</v>
      </c>
      <c r="I163" s="25">
        <f t="shared" si="12"/>
        <v>-2.1093593808330265E-4</v>
      </c>
      <c r="J163">
        <v>6.8788499999999999</v>
      </c>
      <c r="K163" s="25">
        <f t="shared" si="13"/>
        <v>4.28942735452367E-4</v>
      </c>
      <c r="L163">
        <v>6.878825</v>
      </c>
      <c r="M163" s="25">
        <f t="shared" si="11"/>
        <v>7.2713262102955159E-4</v>
      </c>
    </row>
    <row r="164" spans="1:14">
      <c r="A164" s="1">
        <v>42830</v>
      </c>
      <c r="B164" s="41">
        <f t="shared" si="14"/>
        <v>3</v>
      </c>
      <c r="C164">
        <v>6.8905999999999903</v>
      </c>
      <c r="D164" s="25">
        <f t="shared" si="10"/>
        <v>-1.2617932188469774E-3</v>
      </c>
      <c r="H164">
        <v>6.8787750000000001</v>
      </c>
      <c r="I164" s="25">
        <f t="shared" si="12"/>
        <v>7.8169457176003286E-4</v>
      </c>
      <c r="J164">
        <v>6.8843249999999996</v>
      </c>
      <c r="K164" s="25">
        <f t="shared" si="13"/>
        <v>7.9560134762478058E-4</v>
      </c>
      <c r="L164">
        <v>6.8823249999999998</v>
      </c>
      <c r="M164" s="25">
        <f t="shared" si="11"/>
        <v>5.0867842810672546E-4</v>
      </c>
    </row>
    <row r="165" spans="1:14">
      <c r="A165" s="1">
        <v>42831</v>
      </c>
      <c r="B165" s="41">
        <f t="shared" si="14"/>
        <v>4</v>
      </c>
      <c r="C165">
        <v>6.8929999999999998</v>
      </c>
      <c r="D165" s="25">
        <f t="shared" si="10"/>
        <v>3.4823994083746704E-4</v>
      </c>
      <c r="H165">
        <v>6.8902999999999999</v>
      </c>
      <c r="I165" s="25">
        <f t="shared" si="12"/>
        <v>1.6740416754918463E-3</v>
      </c>
      <c r="J165">
        <v>6.89025</v>
      </c>
      <c r="K165" s="25">
        <f t="shared" si="13"/>
        <v>8.6028067877467313E-4</v>
      </c>
      <c r="L165">
        <v>6.8896499999999996</v>
      </c>
      <c r="M165" s="25">
        <f t="shared" si="11"/>
        <v>1.0637545727075256E-3</v>
      </c>
    </row>
    <row r="166" spans="1:14">
      <c r="A166" s="1">
        <v>42832</v>
      </c>
      <c r="B166" s="41">
        <f t="shared" si="14"/>
        <v>5</v>
      </c>
      <c r="C166">
        <v>6.8929999999999998</v>
      </c>
      <c r="D166" s="25">
        <f t="shared" si="10"/>
        <v>0</v>
      </c>
      <c r="H166">
        <v>6.8945499999999997</v>
      </c>
      <c r="I166" s="25">
        <f t="shared" si="12"/>
        <v>6.1661898891337858E-4</v>
      </c>
      <c r="J166">
        <v>6.8942750000000004</v>
      </c>
      <c r="K166" s="25">
        <f t="shared" si="13"/>
        <v>5.8398822076082945E-4</v>
      </c>
      <c r="L166">
        <v>6.8964249999999998</v>
      </c>
      <c r="M166" s="25">
        <f t="shared" si="11"/>
        <v>9.8287591579373319E-4</v>
      </c>
    </row>
    <row r="167" spans="1:14">
      <c r="A167" s="1">
        <v>42835</v>
      </c>
      <c r="B167" s="41">
        <f t="shared" si="14"/>
        <v>1</v>
      </c>
      <c r="C167">
        <v>6.9041999999999897</v>
      </c>
      <c r="D167" s="25">
        <f t="shared" si="10"/>
        <v>1.6235181718146808E-3</v>
      </c>
      <c r="H167">
        <v>6.9078749999999998</v>
      </c>
      <c r="I167" s="25">
        <f t="shared" si="12"/>
        <v>1.930820727474968E-3</v>
      </c>
      <c r="J167">
        <v>6.9056499999999996</v>
      </c>
      <c r="K167" s="25">
        <f t="shared" si="13"/>
        <v>1.6485600575655104E-3</v>
      </c>
      <c r="L167">
        <v>6.9062999999999999</v>
      </c>
      <c r="M167" s="25">
        <f t="shared" si="11"/>
        <v>1.4308771180831024E-3</v>
      </c>
    </row>
    <row r="168" spans="1:14">
      <c r="A168" s="1">
        <f>A167+1</f>
        <v>42836</v>
      </c>
      <c r="B168" s="41">
        <f t="shared" si="14"/>
        <v>2</v>
      </c>
      <c r="C168">
        <v>6.8956999999999997</v>
      </c>
      <c r="D168" s="25">
        <f t="shared" si="10"/>
        <v>-1.2318931405196972E-3</v>
      </c>
      <c r="H168">
        <v>6.9080500000000002</v>
      </c>
      <c r="I168" s="25">
        <f t="shared" si="12"/>
        <v>2.5333084829230648E-5</v>
      </c>
      <c r="J168">
        <v>6.9061500000000002</v>
      </c>
      <c r="K168" s="25">
        <f t="shared" si="13"/>
        <v>7.2401859311381831E-5</v>
      </c>
      <c r="L168">
        <v>6.9007500000000004</v>
      </c>
      <c r="M168" s="25">
        <f t="shared" si="11"/>
        <v>-8.0393716238015794E-4</v>
      </c>
    </row>
    <row r="169" spans="1:14">
      <c r="A169" s="1">
        <f>A168+1</f>
        <v>42837</v>
      </c>
      <c r="B169" s="41">
        <f t="shared" si="14"/>
        <v>3</v>
      </c>
      <c r="C169">
        <v>6.8940000000000001</v>
      </c>
      <c r="D169" s="25">
        <f t="shared" si="10"/>
        <v>-2.4656084013606288E-4</v>
      </c>
      <c r="H169">
        <v>6.9015500000000003</v>
      </c>
      <c r="I169" s="25">
        <f t="shared" si="12"/>
        <v>-9.4137418607594808E-4</v>
      </c>
      <c r="J169">
        <v>6.8986499999999999</v>
      </c>
      <c r="K169" s="25">
        <f t="shared" si="13"/>
        <v>-1.0865786882690691E-3</v>
      </c>
      <c r="L169">
        <v>6.8840250000000003</v>
      </c>
      <c r="M169" s="25">
        <f t="shared" si="11"/>
        <v>-2.4265913962151966E-3</v>
      </c>
      <c r="N169" t="s">
        <v>304</v>
      </c>
    </row>
    <row r="170" spans="1:14">
      <c r="A170" s="1">
        <f>A169+1</f>
        <v>42838</v>
      </c>
      <c r="B170" s="41">
        <f t="shared" si="14"/>
        <v>4</v>
      </c>
      <c r="C170">
        <v>6.8651</v>
      </c>
      <c r="D170" s="25">
        <f t="shared" si="10"/>
        <v>-4.2008623384429096E-3</v>
      </c>
      <c r="H170">
        <v>6.8738000000000001</v>
      </c>
      <c r="I170" s="25">
        <f t="shared" si="12"/>
        <v>-4.0289411938483179E-3</v>
      </c>
      <c r="J170">
        <v>6.8832500000000003</v>
      </c>
      <c r="K170" s="25">
        <f t="shared" si="13"/>
        <v>-2.2348161588000778E-3</v>
      </c>
      <c r="L170">
        <v>6.8853</v>
      </c>
      <c r="M170" s="25">
        <f t="shared" si="11"/>
        <v>1.8519426386457167E-4</v>
      </c>
    </row>
    <row r="171" spans="1:14">
      <c r="A171" s="1">
        <f>A170+1</f>
        <v>42839</v>
      </c>
      <c r="B171" s="41">
        <f t="shared" si="14"/>
        <v>5</v>
      </c>
      <c r="C171">
        <v>6.8739999999999997</v>
      </c>
      <c r="D171" s="25">
        <f t="shared" si="10"/>
        <v>1.2955726714112246E-3</v>
      </c>
      <c r="H171">
        <v>6.883775</v>
      </c>
      <c r="I171" s="25">
        <f t="shared" si="12"/>
        <v>1.4501104661205288E-3</v>
      </c>
      <c r="J171">
        <v>6.8836750000000002</v>
      </c>
      <c r="K171" s="25">
        <f t="shared" si="13"/>
        <v>6.1742182823665609E-5</v>
      </c>
      <c r="L171">
        <v>6.8845999999999998</v>
      </c>
      <c r="M171" s="25">
        <f t="shared" si="11"/>
        <v>-1.0167103618806278E-4</v>
      </c>
    </row>
    <row r="172" spans="1:14">
      <c r="A172" s="1">
        <v>42842</v>
      </c>
      <c r="B172" s="41">
        <f t="shared" si="14"/>
        <v>1</v>
      </c>
      <c r="C172">
        <v>6.8784999999999998</v>
      </c>
      <c r="D172" s="25">
        <f t="shared" si="10"/>
        <v>6.5442649127100678E-4</v>
      </c>
      <c r="H172">
        <v>6.8824750000000003</v>
      </c>
      <c r="I172" s="25">
        <f t="shared" si="12"/>
        <v>-1.8886770236831968E-4</v>
      </c>
      <c r="J172">
        <v>6.8814500000000001</v>
      </c>
      <c r="K172" s="25">
        <f t="shared" si="13"/>
        <v>-3.2328075762156039E-4</v>
      </c>
      <c r="L172">
        <v>6.8782500000000004</v>
      </c>
      <c r="M172" s="25">
        <f t="shared" si="11"/>
        <v>-9.2277405487838375E-4</v>
      </c>
    </row>
    <row r="173" spans="1:14">
      <c r="A173" s="1">
        <v>42843</v>
      </c>
      <c r="B173" s="41">
        <f t="shared" si="14"/>
        <v>2</v>
      </c>
      <c r="C173">
        <v>6.8849</v>
      </c>
      <c r="D173" s="25">
        <f t="shared" si="10"/>
        <v>9.3000282797603016E-4</v>
      </c>
      <c r="H173">
        <v>6.8854499999999996</v>
      </c>
      <c r="I173" s="25">
        <f t="shared" si="12"/>
        <v>4.3216389489354615E-4</v>
      </c>
      <c r="J173">
        <v>6.8844250000000002</v>
      </c>
      <c r="K173" s="25">
        <f t="shared" si="13"/>
        <v>4.3222825230011E-4</v>
      </c>
      <c r="L173">
        <v>6.8758249999999999</v>
      </c>
      <c r="M173" s="25">
        <f t="shared" si="11"/>
        <v>-3.5262277181538691E-4</v>
      </c>
    </row>
    <row r="174" spans="1:14">
      <c r="A174" s="1">
        <v>42844</v>
      </c>
      <c r="B174" s="41">
        <f t="shared" si="14"/>
        <v>3</v>
      </c>
      <c r="C174">
        <v>6.8663999999999996</v>
      </c>
      <c r="D174" s="25">
        <f t="shared" si="10"/>
        <v>-2.6906563250162262E-3</v>
      </c>
      <c r="H174">
        <v>6.88225</v>
      </c>
      <c r="I174" s="25">
        <f t="shared" si="12"/>
        <v>-4.6485615718293126E-4</v>
      </c>
      <c r="J174">
        <v>6.8831499999999997</v>
      </c>
      <c r="K174" s="25">
        <f t="shared" si="13"/>
        <v>-1.8521780395534622E-4</v>
      </c>
      <c r="L174">
        <v>6.8853999999999997</v>
      </c>
      <c r="M174" s="25">
        <f t="shared" si="11"/>
        <v>1.391591452822938E-3</v>
      </c>
    </row>
    <row r="175" spans="1:14">
      <c r="A175" s="1">
        <v>42845</v>
      </c>
      <c r="B175" s="41">
        <f t="shared" si="14"/>
        <v>4</v>
      </c>
      <c r="C175">
        <v>6.8792</v>
      </c>
      <c r="D175" s="25">
        <f t="shared" si="10"/>
        <v>1.8624146926765469E-3</v>
      </c>
      <c r="H175">
        <v>6.8822000000000001</v>
      </c>
      <c r="I175" s="25">
        <f t="shared" si="12"/>
        <v>-7.2650923211256291E-6</v>
      </c>
      <c r="J175">
        <v>6.8807499999999999</v>
      </c>
      <c r="K175" s="25">
        <f t="shared" si="13"/>
        <v>-3.4873836984038772E-4</v>
      </c>
      <c r="L175">
        <v>6.8840500000000002</v>
      </c>
      <c r="M175" s="25">
        <f t="shared" si="11"/>
        <v>-1.9608626405927059E-4</v>
      </c>
    </row>
    <row r="176" spans="1:14">
      <c r="A176" s="1">
        <v>42846</v>
      </c>
      <c r="B176" s="41">
        <f t="shared" si="14"/>
        <v>5</v>
      </c>
      <c r="C176">
        <v>6.8822999999999999</v>
      </c>
      <c r="D176" s="25">
        <f t="shared" si="10"/>
        <v>4.5053228971207493E-4</v>
      </c>
      <c r="H176">
        <v>6.8811749999999998</v>
      </c>
      <c r="I176" s="25">
        <f t="shared" si="12"/>
        <v>-1.4894602550535196E-4</v>
      </c>
      <c r="J176">
        <v>6.8852250000000002</v>
      </c>
      <c r="K176" s="25">
        <f t="shared" si="13"/>
        <v>6.5015375338578084E-4</v>
      </c>
      <c r="L176">
        <v>6.8896499999999996</v>
      </c>
      <c r="M176" s="25">
        <f t="shared" si="11"/>
        <v>8.1314393497176603E-4</v>
      </c>
    </row>
    <row r="177" spans="1:14">
      <c r="A177" s="1">
        <v>42849</v>
      </c>
      <c r="B177" s="41">
        <f t="shared" si="14"/>
        <v>1</v>
      </c>
      <c r="C177">
        <v>6.8673000000000002</v>
      </c>
      <c r="D177" s="25">
        <f t="shared" si="10"/>
        <v>-2.1818825203297879E-3</v>
      </c>
      <c r="H177">
        <v>6.8844500000000002</v>
      </c>
      <c r="I177" s="25">
        <f t="shared" si="12"/>
        <v>4.7582293746783886E-4</v>
      </c>
      <c r="J177">
        <v>6.8871250000000002</v>
      </c>
      <c r="K177" s="25">
        <f t="shared" si="13"/>
        <v>2.7591515058131261E-4</v>
      </c>
      <c r="L177">
        <v>6.8840750000000002</v>
      </c>
      <c r="M177" s="25">
        <f t="shared" si="11"/>
        <v>-8.0951235841371664E-4</v>
      </c>
    </row>
    <row r="178" spans="1:14">
      <c r="A178" s="1">
        <v>42850</v>
      </c>
      <c r="B178" s="41">
        <f t="shared" si="14"/>
        <v>2</v>
      </c>
      <c r="C178">
        <v>6.8833000000000002</v>
      </c>
      <c r="D178" s="25">
        <f t="shared" si="10"/>
        <v>2.3271722282625219E-3</v>
      </c>
      <c r="H178">
        <v>6.8861749999999997</v>
      </c>
      <c r="I178" s="25">
        <f t="shared" si="12"/>
        <v>2.5053329228295548E-4</v>
      </c>
      <c r="J178">
        <v>6.8854499999999996</v>
      </c>
      <c r="K178" s="25">
        <f t="shared" si="13"/>
        <v>-2.4323701388573744E-4</v>
      </c>
      <c r="L178">
        <v>6.8884999999999996</v>
      </c>
      <c r="M178" s="25">
        <f t="shared" si="11"/>
        <v>6.4258138398382958E-4</v>
      </c>
    </row>
    <row r="179" spans="1:14">
      <c r="A179" s="1">
        <v>42851</v>
      </c>
      <c r="B179" s="41">
        <f t="shared" si="14"/>
        <v>3</v>
      </c>
      <c r="C179">
        <v>6.8845000000000001</v>
      </c>
      <c r="D179" s="25">
        <f t="shared" si="10"/>
        <v>1.7431979009550617E-4</v>
      </c>
      <c r="H179">
        <v>6.8898250000000001</v>
      </c>
      <c r="I179" s="25">
        <f t="shared" si="12"/>
        <v>5.2990709718497701E-4</v>
      </c>
      <c r="J179">
        <v>6.8951000000000002</v>
      </c>
      <c r="K179" s="25">
        <f t="shared" si="13"/>
        <v>1.4005248814232536E-3</v>
      </c>
      <c r="L179">
        <v>6.8972749999999996</v>
      </c>
      <c r="M179" s="25">
        <f t="shared" si="11"/>
        <v>1.2730515600476219E-3</v>
      </c>
    </row>
    <row r="180" spans="1:14">
      <c r="A180" s="1">
        <v>42852</v>
      </c>
      <c r="B180" s="41">
        <f t="shared" si="14"/>
        <v>4</v>
      </c>
      <c r="C180">
        <v>6.8895999999999997</v>
      </c>
      <c r="D180" s="25">
        <f t="shared" si="10"/>
        <v>7.4052028561675599E-4</v>
      </c>
      <c r="H180">
        <v>6.9019500000000003</v>
      </c>
      <c r="I180" s="25">
        <f t="shared" si="12"/>
        <v>1.7582947987194431E-3</v>
      </c>
      <c r="J180">
        <v>6.9005749999999999</v>
      </c>
      <c r="K180" s="25">
        <f t="shared" si="13"/>
        <v>7.9372706118957862E-4</v>
      </c>
      <c r="L180">
        <v>6.9011750000000003</v>
      </c>
      <c r="M180" s="25">
        <f t="shared" si="11"/>
        <v>5.6528089805035525E-4</v>
      </c>
    </row>
    <row r="181" spans="1:14">
      <c r="A181" s="1">
        <v>42853</v>
      </c>
      <c r="B181" s="41">
        <f t="shared" si="14"/>
        <v>5</v>
      </c>
      <c r="C181">
        <v>6.8930999999999996</v>
      </c>
      <c r="D181" s="25">
        <f t="shared" si="10"/>
        <v>5.0788308172322247E-4</v>
      </c>
      <c r="H181">
        <v>6.8949499999999997</v>
      </c>
      <c r="I181" s="25">
        <f t="shared" si="12"/>
        <v>-1.0147207851958632E-3</v>
      </c>
      <c r="J181">
        <v>6.8989500000000001</v>
      </c>
      <c r="K181" s="25">
        <f t="shared" si="13"/>
        <v>-2.3551535397208062E-4</v>
      </c>
      <c r="L181">
        <v>6.8990499999999999</v>
      </c>
      <c r="M181" s="25">
        <f t="shared" si="11"/>
        <v>-3.0796599574220223E-4</v>
      </c>
    </row>
    <row r="182" spans="1:14">
      <c r="A182" s="1">
        <v>42856</v>
      </c>
      <c r="B182" s="41">
        <f t="shared" si="14"/>
        <v>1</v>
      </c>
      <c r="C182">
        <v>6.8930999999999996</v>
      </c>
      <c r="D182" s="25">
        <f t="shared" si="10"/>
        <v>0</v>
      </c>
      <c r="H182">
        <v>6.9014499999999996</v>
      </c>
      <c r="I182" s="25">
        <f t="shared" si="12"/>
        <v>9.422748660426626E-4</v>
      </c>
      <c r="J182">
        <v>6.9000199999999996</v>
      </c>
      <c r="K182" s="25">
        <f t="shared" si="13"/>
        <v>1.55084039191855E-4</v>
      </c>
      <c r="L182">
        <v>6.8978650000000004</v>
      </c>
      <c r="M182" s="25">
        <f t="shared" si="11"/>
        <v>-1.717775318487431E-4</v>
      </c>
    </row>
    <row r="183" spans="1:14">
      <c r="A183" s="1">
        <v>42857</v>
      </c>
      <c r="B183" s="41">
        <f t="shared" si="14"/>
        <v>2</v>
      </c>
      <c r="C183">
        <v>6.8955999999999902</v>
      </c>
      <c r="D183" s="25">
        <f t="shared" si="10"/>
        <v>3.6261576905506474E-4</v>
      </c>
      <c r="H183">
        <v>6.8956249999999999</v>
      </c>
      <c r="I183" s="25">
        <f t="shared" si="12"/>
        <v>-8.4438192096409248E-4</v>
      </c>
      <c r="J183">
        <v>6.8904750000000003</v>
      </c>
      <c r="K183" s="25">
        <f t="shared" si="13"/>
        <v>-1.3842870069880476E-3</v>
      </c>
      <c r="L183">
        <v>6.8891</v>
      </c>
      <c r="M183" s="25">
        <f t="shared" si="11"/>
        <v>-1.2714910324146814E-3</v>
      </c>
    </row>
    <row r="184" spans="1:14">
      <c r="A184" s="1">
        <v>42858</v>
      </c>
      <c r="B184" s="41">
        <f t="shared" si="14"/>
        <v>3</v>
      </c>
      <c r="C184">
        <v>6.8891999999999998</v>
      </c>
      <c r="D184" s="25">
        <f t="shared" si="10"/>
        <v>-9.2855905923074241E-4</v>
      </c>
      <c r="H184">
        <v>6.8890849999999997</v>
      </c>
      <c r="I184" s="25">
        <f t="shared" si="12"/>
        <v>-9.4887748682432401E-4</v>
      </c>
      <c r="J184">
        <v>6.8906049999999999</v>
      </c>
      <c r="K184" s="25">
        <f t="shared" si="13"/>
        <v>1.8866445881354396E-5</v>
      </c>
      <c r="L184">
        <v>6.8948299999999998</v>
      </c>
      <c r="M184" s="25">
        <f t="shared" si="11"/>
        <v>8.3140299320473218E-4</v>
      </c>
    </row>
    <row r="185" spans="1:14">
      <c r="A185" s="1">
        <v>42859</v>
      </c>
      <c r="B185" s="41">
        <f t="shared" si="14"/>
        <v>4</v>
      </c>
      <c r="C185">
        <v>6.8956999999999997</v>
      </c>
      <c r="D185" s="25">
        <f t="shared" si="10"/>
        <v>9.430609553553891E-4</v>
      </c>
      <c r="H185">
        <v>6.8955349999999997</v>
      </c>
      <c r="I185" s="25">
        <f t="shared" si="12"/>
        <v>9.3582564782010696E-4</v>
      </c>
      <c r="J185">
        <v>6.8944299999999998</v>
      </c>
      <c r="K185" s="25">
        <f t="shared" si="13"/>
        <v>5.5494963896210816E-4</v>
      </c>
      <c r="L185">
        <v>6.8924349999999999</v>
      </c>
      <c r="M185" s="25">
        <f t="shared" si="11"/>
        <v>-3.4742206290948893E-4</v>
      </c>
    </row>
    <row r="186" spans="1:14">
      <c r="A186" s="1">
        <v>42860</v>
      </c>
      <c r="B186" s="41">
        <f t="shared" si="14"/>
        <v>5</v>
      </c>
      <c r="C186">
        <v>6.8883999999999999</v>
      </c>
      <c r="D186" s="25">
        <f t="shared" si="10"/>
        <v>-1.0591914862023793E-3</v>
      </c>
      <c r="H186">
        <v>6.8985450000000004</v>
      </c>
      <c r="I186" s="25">
        <f t="shared" si="12"/>
        <v>4.3641910845449626E-4</v>
      </c>
      <c r="J186">
        <v>6.9036099999999996</v>
      </c>
      <c r="K186" s="25">
        <f t="shared" si="13"/>
        <v>1.3306239660818505E-3</v>
      </c>
      <c r="L186">
        <v>6.9014049999999996</v>
      </c>
      <c r="M186" s="25">
        <f t="shared" si="11"/>
        <v>1.3005807323273487E-3</v>
      </c>
    </row>
    <row r="187" spans="1:14">
      <c r="A187" s="1">
        <v>42863</v>
      </c>
      <c r="B187" s="41">
        <f t="shared" si="14"/>
        <v>1</v>
      </c>
      <c r="C187">
        <v>6.8947000000000003</v>
      </c>
      <c r="D187" s="25">
        <f t="shared" si="10"/>
        <v>9.141630603768943E-4</v>
      </c>
      <c r="H187">
        <v>6.9033600000000002</v>
      </c>
      <c r="I187" s="25">
        <f t="shared" si="12"/>
        <v>6.9772979821833552E-4</v>
      </c>
      <c r="J187">
        <v>6.9053500000000003</v>
      </c>
      <c r="K187" s="25">
        <f t="shared" si="13"/>
        <v>2.5201029030558588E-4</v>
      </c>
      <c r="L187">
        <v>6.9089850000000004</v>
      </c>
      <c r="M187" s="25">
        <f t="shared" si="11"/>
        <v>1.0977243598709152E-3</v>
      </c>
    </row>
    <row r="188" spans="1:14">
      <c r="A188" s="1">
        <v>42864</v>
      </c>
      <c r="B188" s="41">
        <f t="shared" si="14"/>
        <v>2</v>
      </c>
      <c r="C188">
        <v>6.9036999999999997</v>
      </c>
      <c r="D188" s="25">
        <f t="shared" si="10"/>
        <v>1.3044992573470139E-3</v>
      </c>
      <c r="H188">
        <v>6.9102899999999998</v>
      </c>
      <c r="I188" s="25">
        <f t="shared" si="12"/>
        <v>1.0033554609219203E-3</v>
      </c>
      <c r="J188">
        <v>6.9125449999999997</v>
      </c>
      <c r="K188" s="25">
        <f t="shared" si="13"/>
        <v>1.0414032890336124E-3</v>
      </c>
      <c r="L188">
        <v>6.9151800000000003</v>
      </c>
      <c r="M188" s="25">
        <f t="shared" si="11"/>
        <v>8.9625672359829414E-4</v>
      </c>
      <c r="N188" t="s">
        <v>336</v>
      </c>
    </row>
    <row r="189" spans="1:14">
      <c r="A189" s="1">
        <v>42865</v>
      </c>
      <c r="B189" s="41">
        <f t="shared" si="14"/>
        <v>3</v>
      </c>
      <c r="C189">
        <v>6.9066000000000001</v>
      </c>
      <c r="D189" s="25">
        <f t="shared" si="10"/>
        <v>4.1997640060325854E-4</v>
      </c>
      <c r="H189">
        <v>6.9121649999999999</v>
      </c>
      <c r="I189" s="25">
        <f t="shared" si="12"/>
        <v>2.7129768358806526E-4</v>
      </c>
      <c r="J189">
        <v>6.9108599999999996</v>
      </c>
      <c r="K189" s="25">
        <f t="shared" si="13"/>
        <v>-2.4378942935490212E-4</v>
      </c>
      <c r="L189">
        <v>6.91364</v>
      </c>
      <c r="M189" s="25">
        <f t="shared" si="11"/>
        <v>-2.227232701512528E-4</v>
      </c>
    </row>
    <row r="190" spans="1:14">
      <c r="A190" s="1">
        <v>42866</v>
      </c>
      <c r="B190" s="41">
        <f t="shared" si="14"/>
        <v>4</v>
      </c>
      <c r="C190">
        <v>6.9051</v>
      </c>
      <c r="D190" s="25">
        <f t="shared" si="10"/>
        <v>-2.1720715131338971E-4</v>
      </c>
      <c r="H190">
        <v>6.9100349999999997</v>
      </c>
      <c r="I190" s="25">
        <f t="shared" si="12"/>
        <v>-3.0819985485091607E-4</v>
      </c>
      <c r="J190">
        <v>6.9045449999999997</v>
      </c>
      <c r="K190" s="25">
        <f t="shared" si="13"/>
        <v>-9.1419693303472624E-4</v>
      </c>
      <c r="L190">
        <v>6.9041300000000003</v>
      </c>
      <c r="M190" s="25">
        <f t="shared" si="11"/>
        <v>-1.376488608735859E-3</v>
      </c>
    </row>
    <row r="191" spans="1:14">
      <c r="A191" s="1">
        <v>42867</v>
      </c>
      <c r="B191" s="41">
        <f t="shared" si="14"/>
        <v>5</v>
      </c>
      <c r="C191">
        <v>6.8948</v>
      </c>
      <c r="D191" s="25">
        <f t="shared" si="10"/>
        <v>-1.4927647175217659E-3</v>
      </c>
      <c r="H191">
        <v>6.9017650000000001</v>
      </c>
      <c r="I191" s="25">
        <f t="shared" si="12"/>
        <v>-1.1975268955984161E-3</v>
      </c>
      <c r="J191">
        <v>6.9040999999999997</v>
      </c>
      <c r="K191" s="25">
        <f t="shared" si="13"/>
        <v>-6.4452377500374776E-5</v>
      </c>
      <c r="L191">
        <v>6.8987350000000003</v>
      </c>
      <c r="M191" s="25">
        <f t="shared" si="11"/>
        <v>-7.8172180554335314E-4</v>
      </c>
      <c r="N191" t="s">
        <v>340</v>
      </c>
    </row>
    <row r="192" spans="1:14">
      <c r="A192" s="1">
        <v>42870</v>
      </c>
      <c r="B192" s="41">
        <f t="shared" si="14"/>
        <v>1</v>
      </c>
      <c r="C192">
        <v>6.8852000000000002</v>
      </c>
      <c r="D192" s="25">
        <f t="shared" si="10"/>
        <v>-1.3933238828854944E-3</v>
      </c>
      <c r="H192">
        <v>6.899775</v>
      </c>
      <c r="I192" s="25">
        <f t="shared" si="12"/>
        <v>-2.8837361827602312E-4</v>
      </c>
      <c r="J192">
        <v>6.8944650000000003</v>
      </c>
      <c r="K192" s="25">
        <f t="shared" si="13"/>
        <v>-1.3965222566124959E-3</v>
      </c>
      <c r="L192">
        <v>6.8913349999999998</v>
      </c>
      <c r="M192" s="25">
        <f t="shared" si="11"/>
        <v>-1.0732361344502961E-3</v>
      </c>
    </row>
    <row r="193" spans="1:14">
      <c r="A193" s="1">
        <v>42871</v>
      </c>
      <c r="B193" s="41">
        <f t="shared" si="14"/>
        <v>2</v>
      </c>
      <c r="C193">
        <v>6.8789999999999996</v>
      </c>
      <c r="D193" s="25">
        <f t="shared" si="10"/>
        <v>-9.0088787133673557E-4</v>
      </c>
      <c r="H193">
        <v>6.8878500000000003</v>
      </c>
      <c r="I193" s="25">
        <f t="shared" si="12"/>
        <v>-1.7298124910634883E-3</v>
      </c>
      <c r="J193">
        <v>6.8859599999999999</v>
      </c>
      <c r="K193" s="25">
        <f t="shared" si="13"/>
        <v>-1.2343597646491907E-3</v>
      </c>
      <c r="L193">
        <v>6.875375</v>
      </c>
      <c r="M193" s="25">
        <f t="shared" si="11"/>
        <v>-2.3186378081890497E-3</v>
      </c>
    </row>
    <row r="194" spans="1:14">
      <c r="A194" s="1">
        <v>42872</v>
      </c>
      <c r="B194" s="41">
        <f t="shared" si="14"/>
        <v>3</v>
      </c>
      <c r="C194">
        <v>6.8635000000000002</v>
      </c>
      <c r="D194" s="25">
        <f t="shared" si="10"/>
        <v>-2.2557768342997496E-3</v>
      </c>
      <c r="H194">
        <v>6.878145</v>
      </c>
      <c r="I194" s="25">
        <f t="shared" si="12"/>
        <v>-1.4099963871653215E-3</v>
      </c>
      <c r="J194">
        <v>6.8828300000000002</v>
      </c>
      <c r="K194" s="25">
        <f t="shared" si="13"/>
        <v>-4.546514332654696E-4</v>
      </c>
      <c r="L194">
        <v>6.8714550000000001</v>
      </c>
      <c r="M194" s="25">
        <f t="shared" si="11"/>
        <v>-5.7031331677927211E-4</v>
      </c>
    </row>
    <row r="195" spans="1:14">
      <c r="A195" s="1">
        <v>42873</v>
      </c>
      <c r="B195" s="41">
        <f t="shared" si="14"/>
        <v>4</v>
      </c>
      <c r="C195">
        <v>6.8612000000000002</v>
      </c>
      <c r="D195" s="25">
        <f t="shared" si="10"/>
        <v>-3.3516215604431328E-4</v>
      </c>
      <c r="H195">
        <v>6.8823049999999997</v>
      </c>
      <c r="I195" s="25">
        <f t="shared" si="12"/>
        <v>6.04631407655203E-4</v>
      </c>
      <c r="J195">
        <v>6.8834400000000002</v>
      </c>
      <c r="K195" s="25">
        <f t="shared" si="13"/>
        <v>8.8622408306673444E-5</v>
      </c>
      <c r="L195">
        <v>6.8835899999999999</v>
      </c>
      <c r="M195" s="25">
        <f t="shared" si="11"/>
        <v>1.7644439764880272E-3</v>
      </c>
    </row>
    <row r="196" spans="1:14">
      <c r="A196" s="1">
        <v>42874</v>
      </c>
      <c r="B196" s="41">
        <f t="shared" si="14"/>
        <v>5</v>
      </c>
      <c r="C196">
        <v>6.8785999999999996</v>
      </c>
      <c r="D196" s="25">
        <f t="shared" si="10"/>
        <v>2.5327893130583706E-3</v>
      </c>
      <c r="H196">
        <v>6.8872499999999999</v>
      </c>
      <c r="I196" s="25">
        <f t="shared" si="12"/>
        <v>7.1825127429148801E-4</v>
      </c>
      <c r="J196">
        <v>6.8841450000000002</v>
      </c>
      <c r="K196" s="25">
        <f t="shared" si="13"/>
        <v>1.0241447583081477E-4</v>
      </c>
      <c r="L196">
        <v>6.8728999999999996</v>
      </c>
      <c r="M196" s="25">
        <f t="shared" si="11"/>
        <v>-1.5541758329013463E-3</v>
      </c>
    </row>
    <row r="197" spans="1:14">
      <c r="A197" s="1">
        <v>42877</v>
      </c>
      <c r="B197" s="41">
        <f t="shared" si="14"/>
        <v>1</v>
      </c>
      <c r="C197">
        <v>6.8673000000000002</v>
      </c>
      <c r="D197" s="25">
        <f t="shared" si="10"/>
        <v>-1.6441269826594476E-3</v>
      </c>
      <c r="H197">
        <v>6.8791149999999996</v>
      </c>
      <c r="I197" s="25">
        <f t="shared" si="12"/>
        <v>-1.1818662293088013E-3</v>
      </c>
      <c r="J197">
        <v>6.8818950000000001</v>
      </c>
      <c r="K197" s="25">
        <f t="shared" si="13"/>
        <v>-3.2689139651430435E-4</v>
      </c>
      <c r="L197">
        <v>6.8784349999999996</v>
      </c>
      <c r="M197" s="25">
        <f t="shared" si="11"/>
        <v>8.0501279314506235E-4</v>
      </c>
    </row>
    <row r="198" spans="1:14">
      <c r="A198" s="1">
        <v>42878</v>
      </c>
      <c r="B198" s="41">
        <f t="shared" si="14"/>
        <v>2</v>
      </c>
      <c r="C198">
        <v>6.8661000000000003</v>
      </c>
      <c r="D198" s="25">
        <f t="shared" si="10"/>
        <v>-1.7475643366597103E-4</v>
      </c>
      <c r="H198">
        <v>6.8801750000000004</v>
      </c>
      <c r="I198" s="25">
        <f t="shared" si="12"/>
        <v>1.5407771797775843E-4</v>
      </c>
      <c r="J198">
        <v>6.8796499999999998</v>
      </c>
      <c r="K198" s="25">
        <f t="shared" si="13"/>
        <v>-3.2627150801971483E-4</v>
      </c>
      <c r="L198">
        <v>6.8807150000000004</v>
      </c>
      <c r="M198" s="25">
        <f t="shared" si="11"/>
        <v>3.3141582450512194E-4</v>
      </c>
    </row>
    <row r="199" spans="1:14">
      <c r="A199" s="1">
        <v>42879</v>
      </c>
      <c r="B199" s="41">
        <f t="shared" si="14"/>
        <v>3</v>
      </c>
      <c r="C199">
        <v>6.8757999999999999</v>
      </c>
      <c r="D199" s="25">
        <f t="shared" si="10"/>
        <v>1.4117409690097495E-3</v>
      </c>
      <c r="H199">
        <v>6.8830349999999996</v>
      </c>
      <c r="I199" s="25">
        <f t="shared" si="12"/>
        <v>4.1560072703450976E-4</v>
      </c>
      <c r="J199">
        <v>6.8790649999999998</v>
      </c>
      <c r="K199" s="25">
        <f t="shared" si="13"/>
        <v>-8.5037011138437617E-5</v>
      </c>
      <c r="L199">
        <v>6.8742299999999998</v>
      </c>
      <c r="M199" s="25">
        <f t="shared" si="11"/>
        <v>-9.4293368392210902E-4</v>
      </c>
    </row>
    <row r="200" spans="1:14">
      <c r="A200" s="1">
        <v>42880</v>
      </c>
      <c r="B200" s="41">
        <f t="shared" si="14"/>
        <v>4</v>
      </c>
      <c r="C200">
        <v>6.8695000000000004</v>
      </c>
      <c r="D200" s="25">
        <f t="shared" si="10"/>
        <v>-9.1667703740994013E-4</v>
      </c>
      <c r="H200">
        <v>6.8571949999999999</v>
      </c>
      <c r="I200" s="25">
        <f t="shared" si="12"/>
        <v>-3.7612224049751401E-3</v>
      </c>
      <c r="J200">
        <v>6.860995</v>
      </c>
      <c r="K200" s="25">
        <f t="shared" si="13"/>
        <v>-2.6302665953145624E-3</v>
      </c>
      <c r="L200">
        <v>6.8497849999999998</v>
      </c>
      <c r="M200" s="25">
        <f t="shared" si="11"/>
        <v>-3.5623723599244746E-3</v>
      </c>
    </row>
    <row r="201" spans="1:14">
      <c r="A201" s="1">
        <v>42881</v>
      </c>
      <c r="B201" s="41">
        <f t="shared" si="14"/>
        <v>5</v>
      </c>
      <c r="C201">
        <v>6.8697999999999997</v>
      </c>
      <c r="D201" s="25">
        <f t="shared" si="10"/>
        <v>4.3670347113350399E-5</v>
      </c>
      <c r="H201">
        <v>6.8450800000000003</v>
      </c>
      <c r="I201" s="25">
        <f t="shared" si="12"/>
        <v>-1.7683199551784537E-3</v>
      </c>
      <c r="J201">
        <v>6.8380000000000001</v>
      </c>
      <c r="K201" s="25">
        <f t="shared" si="13"/>
        <v>-3.3571837346376382E-3</v>
      </c>
      <c r="L201">
        <v>6.82036</v>
      </c>
      <c r="M201" s="25">
        <f t="shared" si="11"/>
        <v>-4.3050085342456242E-3</v>
      </c>
    </row>
    <row r="202" spans="1:14">
      <c r="A202" s="1">
        <v>42884</v>
      </c>
      <c r="B202" s="41">
        <f t="shared" si="14"/>
        <v>1</v>
      </c>
      <c r="C202">
        <v>6.8697999999999997</v>
      </c>
      <c r="D202" s="25">
        <f t="shared" si="10"/>
        <v>0</v>
      </c>
      <c r="H202">
        <v>6.8190900000000001</v>
      </c>
      <c r="I202" s="25">
        <f t="shared" si="12"/>
        <v>-3.8041141675466609E-3</v>
      </c>
      <c r="J202">
        <v>6.8220400000000003</v>
      </c>
      <c r="K202" s="25">
        <f t="shared" si="13"/>
        <v>-2.3367438546729497E-3</v>
      </c>
      <c r="L202">
        <v>6.822165</v>
      </c>
      <c r="M202" s="25">
        <f t="shared" si="11"/>
        <v>2.646137735547608E-4</v>
      </c>
    </row>
    <row r="203" spans="1:14">
      <c r="A203" s="1">
        <v>42885</v>
      </c>
      <c r="B203" s="41">
        <f t="shared" si="14"/>
        <v>2</v>
      </c>
      <c r="C203">
        <v>6.8697999999999997</v>
      </c>
      <c r="D203" s="25">
        <f t="shared" si="10"/>
        <v>0</v>
      </c>
      <c r="H203">
        <v>6.8287199999999997</v>
      </c>
      <c r="I203" s="25">
        <f t="shared" si="12"/>
        <v>1.4112156599779462E-3</v>
      </c>
      <c r="J203">
        <v>6.8292200000000003</v>
      </c>
      <c r="K203" s="25">
        <f t="shared" si="13"/>
        <v>1.051917648931199E-3</v>
      </c>
      <c r="L203">
        <v>6.8242200000000004</v>
      </c>
      <c r="M203" s="25">
        <f t="shared" si="11"/>
        <v>3.0117866607667643E-4</v>
      </c>
    </row>
    <row r="204" spans="1:14">
      <c r="A204" s="1">
        <v>42886</v>
      </c>
      <c r="B204" s="41">
        <f t="shared" si="14"/>
        <v>3</v>
      </c>
      <c r="C204">
        <v>6.8632999999999997</v>
      </c>
      <c r="D204" s="25">
        <f t="shared" si="10"/>
        <v>-9.4661809575107057E-4</v>
      </c>
      <c r="H204">
        <v>6.7953999999999999</v>
      </c>
      <c r="I204" s="25">
        <f t="shared" si="12"/>
        <v>-4.8913348432277001E-3</v>
      </c>
      <c r="J204">
        <v>6.7777900000000004</v>
      </c>
      <c r="K204" s="25">
        <f t="shared" si="13"/>
        <v>-7.5593748972132132E-3</v>
      </c>
      <c r="L204">
        <v>6.7462549999999997</v>
      </c>
      <c r="M204" s="25">
        <f t="shared" si="11"/>
        <v>-1.149051272269495E-2</v>
      </c>
    </row>
    <row r="205" spans="1:14">
      <c r="A205" s="1">
        <v>42887</v>
      </c>
      <c r="B205" s="41">
        <f t="shared" si="14"/>
        <v>4</v>
      </c>
      <c r="C205">
        <v>6.8090000000000002</v>
      </c>
      <c r="D205" s="25">
        <f t="shared" si="10"/>
        <v>-7.9431091323984536E-3</v>
      </c>
      <c r="H205">
        <v>6.7424099999999996</v>
      </c>
      <c r="I205" s="25">
        <f t="shared" si="12"/>
        <v>-7.8284849063248643E-3</v>
      </c>
      <c r="J205">
        <v>6.7578800000000001</v>
      </c>
      <c r="K205" s="25">
        <f t="shared" si="13"/>
        <v>-2.9418587124701279E-3</v>
      </c>
      <c r="L205">
        <v>6.7495649999999996</v>
      </c>
      <c r="M205" s="25">
        <f t="shared" si="11"/>
        <v>4.9052226042861928E-4</v>
      </c>
      <c r="N205" t="s">
        <v>349</v>
      </c>
    </row>
    <row r="206" spans="1:14">
      <c r="A206" s="1">
        <v>42888</v>
      </c>
      <c r="B206" s="41">
        <f t="shared" si="14"/>
        <v>5</v>
      </c>
      <c r="C206">
        <v>6.8070000000000004</v>
      </c>
      <c r="D206" s="25">
        <f t="shared" si="10"/>
        <v>-2.9377203501515823E-4</v>
      </c>
      <c r="H206">
        <v>6.7884599999999997</v>
      </c>
      <c r="I206" s="25">
        <f t="shared" si="12"/>
        <v>6.8066839449154983E-3</v>
      </c>
      <c r="J206">
        <v>6.7911599999999996</v>
      </c>
      <c r="K206" s="25">
        <f t="shared" si="13"/>
        <v>4.912535047328536E-3</v>
      </c>
      <c r="L206">
        <v>6.7743450000000003</v>
      </c>
      <c r="M206" s="25">
        <f t="shared" si="11"/>
        <v>3.6646247619008406E-3</v>
      </c>
    </row>
    <row r="207" spans="1:14">
      <c r="A207" s="1">
        <v>42891</v>
      </c>
      <c r="B207" s="41">
        <f t="shared" si="14"/>
        <v>1</v>
      </c>
      <c r="C207">
        <v>6.7934999999999999</v>
      </c>
      <c r="D207" s="25">
        <f t="shared" si="10"/>
        <v>-1.9852217835732507E-3</v>
      </c>
      <c r="H207">
        <v>6.7828749999999998</v>
      </c>
      <c r="I207" s="25">
        <f t="shared" si="12"/>
        <v>-8.2305835281271556E-4</v>
      </c>
      <c r="J207">
        <v>6.7790499999999998</v>
      </c>
      <c r="K207" s="25">
        <f t="shared" si="13"/>
        <v>-1.7847923082521587E-3</v>
      </c>
      <c r="L207">
        <v>6.7819450000000003</v>
      </c>
      <c r="M207" s="25">
        <f t="shared" si="11"/>
        <v>1.1212508431478487E-3</v>
      </c>
    </row>
    <row r="208" spans="1:14">
      <c r="A208" s="1">
        <v>42892</v>
      </c>
      <c r="B208" s="41">
        <f t="shared" si="14"/>
        <v>2</v>
      </c>
      <c r="C208">
        <v>6.7934000000000001</v>
      </c>
      <c r="D208" s="25">
        <f t="shared" si="10"/>
        <v>-1.4720061235717051E-5</v>
      </c>
      <c r="H208">
        <v>6.7685899999999997</v>
      </c>
      <c r="I208" s="25">
        <f t="shared" si="12"/>
        <v>-2.1082599248296698E-3</v>
      </c>
      <c r="J208">
        <v>6.7697050000000001</v>
      </c>
      <c r="K208" s="25">
        <f t="shared" si="13"/>
        <v>-1.3794627597733351E-3</v>
      </c>
      <c r="L208">
        <v>6.755185</v>
      </c>
      <c r="M208" s="25">
        <f t="shared" si="11"/>
        <v>-3.953575810617155E-3</v>
      </c>
    </row>
    <row r="209" spans="1:14">
      <c r="A209" s="1">
        <v>42893</v>
      </c>
      <c r="B209" s="41">
        <f t="shared" si="14"/>
        <v>3</v>
      </c>
      <c r="C209">
        <v>6.7858000000000001</v>
      </c>
      <c r="D209" s="25">
        <f t="shared" si="10"/>
        <v>-1.1193591365535871E-3</v>
      </c>
      <c r="H209">
        <v>6.76938</v>
      </c>
      <c r="I209" s="25">
        <f t="shared" si="12"/>
        <v>1.167087829116065E-4</v>
      </c>
      <c r="J209">
        <v>6.7722499999999997</v>
      </c>
      <c r="K209" s="25">
        <f t="shared" si="13"/>
        <v>3.7586892438540141E-4</v>
      </c>
      <c r="L209">
        <v>6.7744</v>
      </c>
      <c r="M209" s="25">
        <f t="shared" si="11"/>
        <v>2.8404438006156543E-3</v>
      </c>
    </row>
    <row r="210" spans="1:14">
      <c r="A210" s="1">
        <v>42894</v>
      </c>
      <c r="B210" s="41">
        <f t="shared" si="14"/>
        <v>4</v>
      </c>
      <c r="C210">
        <v>6.7929999999999904</v>
      </c>
      <c r="D210" s="25">
        <f t="shared" si="10"/>
        <v>1.0604767247115647E-3</v>
      </c>
      <c r="H210">
        <v>6.7695400000000001</v>
      </c>
      <c r="I210" s="25">
        <f t="shared" si="12"/>
        <v>2.3635563251462557E-5</v>
      </c>
      <c r="J210">
        <v>6.7802350000000002</v>
      </c>
      <c r="K210" s="25">
        <f t="shared" si="13"/>
        <v>1.1783818132227732E-3</v>
      </c>
      <c r="L210">
        <v>6.7820799999999997</v>
      </c>
      <c r="M210" s="25">
        <f t="shared" si="11"/>
        <v>1.1330376058703699E-3</v>
      </c>
    </row>
    <row r="211" spans="1:14">
      <c r="A211" s="1">
        <v>42895</v>
      </c>
      <c r="B211" s="41">
        <f t="shared" si="14"/>
        <v>5</v>
      </c>
      <c r="C211">
        <v>6.7971000000000004</v>
      </c>
      <c r="D211" s="25">
        <f t="shared" si="10"/>
        <v>6.0338042021755068E-4</v>
      </c>
      <c r="H211">
        <v>6.7871300000000003</v>
      </c>
      <c r="I211" s="25">
        <f t="shared" si="12"/>
        <v>2.5950340122193197E-3</v>
      </c>
      <c r="J211">
        <v>6.7934900000000003</v>
      </c>
      <c r="K211" s="25">
        <f t="shared" si="13"/>
        <v>1.9530385672728737E-3</v>
      </c>
      <c r="L211">
        <v>6.7856449999999997</v>
      </c>
      <c r="M211" s="25">
        <f t="shared" si="11"/>
        <v>5.2551184255925337E-4</v>
      </c>
    </row>
    <row r="212" spans="1:14">
      <c r="A212" s="1">
        <v>42898</v>
      </c>
      <c r="B212" s="41">
        <f t="shared" si="14"/>
        <v>1</v>
      </c>
      <c r="C212">
        <v>6.7948000000000004</v>
      </c>
      <c r="D212" s="25">
        <f t="shared" si="10"/>
        <v>-3.3843686636211216E-4</v>
      </c>
      <c r="H212">
        <v>6.78681</v>
      </c>
      <c r="I212" s="25">
        <f t="shared" si="12"/>
        <v>-4.7149169667713586E-5</v>
      </c>
      <c r="J212">
        <v>6.7948500000000003</v>
      </c>
      <c r="K212" s="25">
        <f t="shared" si="13"/>
        <v>2.0017161839357465E-4</v>
      </c>
      <c r="L212">
        <v>6.796405</v>
      </c>
      <c r="M212" s="25">
        <f t="shared" si="11"/>
        <v>1.5844445059544721E-3</v>
      </c>
    </row>
    <row r="213" spans="1:14">
      <c r="A213" s="1">
        <v>42899</v>
      </c>
      <c r="B213" s="41">
        <f t="shared" si="14"/>
        <v>2</v>
      </c>
      <c r="C213">
        <v>6.7953999999999999</v>
      </c>
      <c r="D213" s="25">
        <f t="shared" si="10"/>
        <v>8.8298921338823526E-5</v>
      </c>
      <c r="H213">
        <v>6.7895799999999999</v>
      </c>
      <c r="I213" s="25">
        <f t="shared" si="12"/>
        <v>4.0806135334005338E-4</v>
      </c>
      <c r="J213">
        <v>6.7898750000000003</v>
      </c>
      <c r="K213" s="25">
        <f t="shared" si="13"/>
        <v>-7.3244032873848674E-4</v>
      </c>
      <c r="L213">
        <v>6.7883750000000003</v>
      </c>
      <c r="M213" s="25">
        <f t="shared" si="11"/>
        <v>-1.1822055175326304E-3</v>
      </c>
    </row>
    <row r="214" spans="1:14">
      <c r="A214" s="1">
        <v>42900</v>
      </c>
      <c r="B214" s="41">
        <f t="shared" si="14"/>
        <v>3</v>
      </c>
      <c r="C214">
        <v>6.7938999999999998</v>
      </c>
      <c r="D214" s="25">
        <f t="shared" si="10"/>
        <v>-2.2076192388009009E-4</v>
      </c>
      <c r="H214">
        <v>6.7899399999999996</v>
      </c>
      <c r="I214" s="25">
        <f t="shared" si="12"/>
        <v>5.3021019901053962E-5</v>
      </c>
      <c r="J214">
        <v>6.7900049999999998</v>
      </c>
      <c r="K214" s="25">
        <f t="shared" si="13"/>
        <v>1.9145971835375494E-5</v>
      </c>
      <c r="L214">
        <v>6.7857700000000003</v>
      </c>
      <c r="M214" s="25">
        <f t="shared" si="11"/>
        <v>-3.8381791736857076E-4</v>
      </c>
    </row>
    <row r="215" spans="1:14">
      <c r="A215" s="1">
        <v>42901</v>
      </c>
      <c r="B215" s="41">
        <f t="shared" si="14"/>
        <v>4</v>
      </c>
      <c r="C215">
        <v>6.7851999999999997</v>
      </c>
      <c r="D215" s="25">
        <f t="shared" si="10"/>
        <v>-1.2813811210470286E-3</v>
      </c>
      <c r="H215">
        <v>6.7849050000000002</v>
      </c>
      <c r="I215" s="25">
        <f t="shared" si="12"/>
        <v>-7.4181329229032131E-4</v>
      </c>
      <c r="J215">
        <v>6.7924550000000004</v>
      </c>
      <c r="K215" s="25">
        <f t="shared" si="13"/>
        <v>3.6075939506857442E-4</v>
      </c>
      <c r="L215">
        <v>6.8069249999999997</v>
      </c>
      <c r="M215" s="25">
        <f t="shared" si="11"/>
        <v>3.1127038575888511E-3</v>
      </c>
      <c r="N215" t="s">
        <v>358</v>
      </c>
    </row>
    <row r="216" spans="1:14">
      <c r="A216" s="1">
        <v>42902</v>
      </c>
      <c r="B216" s="41">
        <f t="shared" si="14"/>
        <v>5</v>
      </c>
      <c r="C216">
        <v>6.7995000000000001</v>
      </c>
      <c r="D216" s="25">
        <f t="shared" si="10"/>
        <v>2.105310427445997E-3</v>
      </c>
      <c r="H216">
        <v>6.8267199999999999</v>
      </c>
      <c r="I216" s="25">
        <f t="shared" si="12"/>
        <v>6.1440322577083996E-3</v>
      </c>
      <c r="J216">
        <v>6.8179350000000003</v>
      </c>
      <c r="K216" s="25">
        <f t="shared" si="13"/>
        <v>3.744202740276756E-3</v>
      </c>
      <c r="L216">
        <v>6.8128599999999997</v>
      </c>
      <c r="M216" s="25">
        <f t="shared" si="11"/>
        <v>8.7152629438200073E-4</v>
      </c>
    </row>
    <row r="217" spans="1:14">
      <c r="A217" s="1">
        <v>42905</v>
      </c>
      <c r="B217" s="41">
        <f t="shared" si="14"/>
        <v>1</v>
      </c>
      <c r="C217">
        <v>6.7972000000000001</v>
      </c>
      <c r="D217" s="25">
        <f t="shared" si="10"/>
        <v>-3.3831738906317792E-4</v>
      </c>
      <c r="H217">
        <v>6.8120250000000002</v>
      </c>
      <c r="I217" s="25">
        <f t="shared" si="12"/>
        <v>-2.1548911848443941E-3</v>
      </c>
      <c r="J217">
        <v>6.8228299999999997</v>
      </c>
      <c r="K217" s="25">
        <f t="shared" si="13"/>
        <v>7.1770171396039705E-4</v>
      </c>
      <c r="L217">
        <v>6.8290649999999999</v>
      </c>
      <c r="M217" s="25">
        <f t="shared" si="11"/>
        <v>2.3757655348648193E-3</v>
      </c>
      <c r="N217" t="s">
        <v>362</v>
      </c>
    </row>
    <row r="218" spans="1:14">
      <c r="A218" s="1">
        <v>42906</v>
      </c>
      <c r="B218" s="41">
        <f t="shared" si="14"/>
        <v>2</v>
      </c>
      <c r="C218">
        <v>6.8095999999999997</v>
      </c>
      <c r="D218" s="25">
        <f t="shared" si="10"/>
        <v>1.8226186072654569E-3</v>
      </c>
      <c r="H218">
        <v>6.8327900000000001</v>
      </c>
      <c r="I218" s="25">
        <f t="shared" si="12"/>
        <v>3.0436493320333178E-3</v>
      </c>
      <c r="J218">
        <v>6.8249700000000004</v>
      </c>
      <c r="K218" s="25">
        <f t="shared" si="13"/>
        <v>3.1360366030263063E-4</v>
      </c>
      <c r="L218">
        <v>6.8232850000000003</v>
      </c>
      <c r="M218" s="25">
        <f t="shared" si="11"/>
        <v>-8.4674072161058966E-4</v>
      </c>
    </row>
    <row r="219" spans="1:14">
      <c r="A219" s="1">
        <v>42907</v>
      </c>
      <c r="B219" s="41">
        <f t="shared" si="14"/>
        <v>3</v>
      </c>
      <c r="C219">
        <v>6.8193000000000001</v>
      </c>
      <c r="D219" s="25">
        <f t="shared" si="10"/>
        <v>1.42344600633136E-3</v>
      </c>
      <c r="H219">
        <v>6.8294249999999996</v>
      </c>
      <c r="I219" s="25">
        <f t="shared" si="12"/>
        <v>-4.9259948962075077E-4</v>
      </c>
      <c r="J219">
        <v>6.8304900000000002</v>
      </c>
      <c r="K219" s="25">
        <f t="shared" si="13"/>
        <v>8.0846786569845888E-4</v>
      </c>
      <c r="L219">
        <v>6.8309949999999997</v>
      </c>
      <c r="M219" s="25">
        <f t="shared" si="11"/>
        <v>1.1293163490737764E-3</v>
      </c>
    </row>
    <row r="220" spans="1:14">
      <c r="A220" s="1">
        <v>42908</v>
      </c>
      <c r="B220" s="41">
        <f t="shared" si="14"/>
        <v>4</v>
      </c>
      <c r="C220">
        <v>6.8197000000000001</v>
      </c>
      <c r="D220" s="25">
        <f t="shared" ref="D220:D440" si="15">LN(C220/C219)</f>
        <v>5.8655326653686257E-5</v>
      </c>
      <c r="H220">
        <v>6.8302350000000001</v>
      </c>
      <c r="I220" s="25">
        <f t="shared" ref="I220:I343" si="16">LN(H220/H219)</f>
        <v>1.1859738836099735E-4</v>
      </c>
      <c r="J220">
        <v>6.8346549999999997</v>
      </c>
      <c r="K220" s="25">
        <f t="shared" ref="K220:K343" si="17">LN(J220/J219)</f>
        <v>6.0958008553464011E-4</v>
      </c>
      <c r="L220">
        <v>6.837275</v>
      </c>
      <c r="M220" s="25">
        <f t="shared" ref="M220:M306" si="18">LN(L220/L219)</f>
        <v>9.1891665030134411E-4</v>
      </c>
    </row>
    <row r="221" spans="1:14">
      <c r="A221" s="1">
        <v>42909</v>
      </c>
      <c r="B221" s="41">
        <f t="shared" si="14"/>
        <v>5</v>
      </c>
      <c r="C221">
        <v>6.8238000000000003</v>
      </c>
      <c r="D221" s="25">
        <f t="shared" si="15"/>
        <v>6.0101881825317218E-4</v>
      </c>
      <c r="H221">
        <v>6.840465</v>
      </c>
      <c r="I221" s="25">
        <f t="shared" si="16"/>
        <v>1.4966317612880896E-3</v>
      </c>
      <c r="J221">
        <v>6.8373249999999999</v>
      </c>
      <c r="K221" s="25">
        <f t="shared" si="17"/>
        <v>3.9057986245492914E-4</v>
      </c>
      <c r="L221">
        <v>6.8383799999999999</v>
      </c>
      <c r="M221" s="25">
        <f t="shared" si="18"/>
        <v>1.6160103518335906E-4</v>
      </c>
      <c r="N221" t="s">
        <v>366</v>
      </c>
    </row>
    <row r="222" spans="1:14">
      <c r="A222" s="1">
        <v>42912</v>
      </c>
      <c r="B222" s="41">
        <f t="shared" si="14"/>
        <v>1</v>
      </c>
      <c r="C222">
        <v>6.8220000000000001</v>
      </c>
      <c r="D222" s="25">
        <f t="shared" si="15"/>
        <v>-2.638174398628405E-4</v>
      </c>
      <c r="H222">
        <v>6.8490950000000002</v>
      </c>
      <c r="I222" s="25">
        <f t="shared" si="16"/>
        <v>1.2608149777240815E-3</v>
      </c>
      <c r="J222">
        <v>6.8489199999999997</v>
      </c>
      <c r="K222" s="25">
        <f t="shared" si="17"/>
        <v>1.6944023395903077E-3</v>
      </c>
      <c r="L222">
        <v>6.8570250000000001</v>
      </c>
      <c r="M222" s="25">
        <f t="shared" si="18"/>
        <v>2.7228127271956841E-3</v>
      </c>
      <c r="N222" t="s">
        <v>367</v>
      </c>
    </row>
    <row r="223" spans="1:14">
      <c r="A223" s="1">
        <v>42913</v>
      </c>
      <c r="B223" s="41">
        <f t="shared" si="14"/>
        <v>2</v>
      </c>
      <c r="C223">
        <v>6.8291999999999904</v>
      </c>
      <c r="D223" s="25">
        <f t="shared" si="15"/>
        <v>1.0548524184861225E-3</v>
      </c>
      <c r="H223">
        <v>6.8474250000000003</v>
      </c>
      <c r="I223" s="25">
        <f t="shared" si="16"/>
        <v>-2.4385756502756856E-4</v>
      </c>
      <c r="J223">
        <v>6.8155849999999996</v>
      </c>
      <c r="K223" s="25">
        <f t="shared" si="17"/>
        <v>-4.8790740871024838E-3</v>
      </c>
      <c r="L223">
        <v>6.8141850000000002</v>
      </c>
      <c r="M223" s="25">
        <f t="shared" si="18"/>
        <v>-6.2672053493258292E-3</v>
      </c>
    </row>
    <row r="224" spans="1:14">
      <c r="A224" s="1">
        <v>42914</v>
      </c>
      <c r="B224" s="41">
        <f t="shared" si="14"/>
        <v>3</v>
      </c>
      <c r="C224">
        <v>6.8052999999999999</v>
      </c>
      <c r="D224" s="25">
        <f t="shared" si="15"/>
        <v>-3.5058160517884916E-3</v>
      </c>
      <c r="H224">
        <v>6.8008150000000001</v>
      </c>
      <c r="I224" s="25">
        <f t="shared" si="16"/>
        <v>-6.8302112511460043E-3</v>
      </c>
      <c r="J224">
        <v>6.8049949999999999</v>
      </c>
      <c r="K224" s="25">
        <f t="shared" si="17"/>
        <v>-1.55500017384088E-3</v>
      </c>
      <c r="L224">
        <v>6.8034249999999998</v>
      </c>
      <c r="M224" s="25">
        <f t="shared" si="18"/>
        <v>-1.5803070053128558E-3</v>
      </c>
    </row>
    <row r="225" spans="1:14">
      <c r="A225" s="1">
        <v>42915</v>
      </c>
      <c r="B225" s="41">
        <f t="shared" si="14"/>
        <v>4</v>
      </c>
      <c r="C225">
        <v>6.7939999999999996</v>
      </c>
      <c r="D225" s="25">
        <f t="shared" si="15"/>
        <v>-1.6618506247594678E-3</v>
      </c>
      <c r="H225">
        <v>6.78775</v>
      </c>
      <c r="I225" s="25">
        <f t="shared" si="16"/>
        <v>-1.9229409471673304E-3</v>
      </c>
      <c r="J225">
        <v>6.7871050000000004</v>
      </c>
      <c r="K225" s="25">
        <f t="shared" si="17"/>
        <v>-2.6324129944415311E-3</v>
      </c>
      <c r="L225">
        <v>6.793285</v>
      </c>
      <c r="M225" s="25">
        <f t="shared" si="18"/>
        <v>-1.4915375675230336E-3</v>
      </c>
    </row>
    <row r="226" spans="1:14">
      <c r="A226" s="1">
        <v>42916</v>
      </c>
      <c r="B226" s="41">
        <f t="shared" si="14"/>
        <v>5</v>
      </c>
      <c r="C226">
        <v>6.7744</v>
      </c>
      <c r="D226" s="25">
        <f t="shared" si="15"/>
        <v>-2.8890677799831609E-3</v>
      </c>
      <c r="H226">
        <v>6.769215</v>
      </c>
      <c r="I226" s="25">
        <f t="shared" si="16"/>
        <v>-2.7343895257783699E-3</v>
      </c>
      <c r="J226">
        <v>6.7837199999999998</v>
      </c>
      <c r="K226" s="25">
        <f t="shared" si="17"/>
        <v>-4.9886430194204994E-4</v>
      </c>
      <c r="L226">
        <v>6.7806449999999998</v>
      </c>
      <c r="M226" s="25">
        <f t="shared" si="18"/>
        <v>-1.8623941118746511E-3</v>
      </c>
      <c r="N226" t="s">
        <v>368</v>
      </c>
    </row>
    <row r="227" spans="1:14">
      <c r="A227" s="1">
        <v>42919</v>
      </c>
      <c r="B227" s="41">
        <f t="shared" si="14"/>
        <v>1</v>
      </c>
      <c r="C227">
        <v>6.7771999999999997</v>
      </c>
      <c r="D227" s="25">
        <f t="shared" si="15"/>
        <v>4.1323534340505902E-4</v>
      </c>
      <c r="H227">
        <v>6.7844749999999996</v>
      </c>
      <c r="I227" s="25">
        <f t="shared" si="16"/>
        <v>2.251786258655315E-3</v>
      </c>
      <c r="J227">
        <v>6.7935850000000002</v>
      </c>
      <c r="K227" s="25">
        <f t="shared" si="17"/>
        <v>1.4531605110105971E-3</v>
      </c>
      <c r="L227">
        <v>6.7972950000000001</v>
      </c>
      <c r="M227" s="25">
        <f t="shared" si="18"/>
        <v>2.4525087525108695E-3</v>
      </c>
    </row>
    <row r="228" spans="1:14">
      <c r="A228" s="1">
        <v>42920</v>
      </c>
      <c r="B228" s="41">
        <f t="shared" si="14"/>
        <v>2</v>
      </c>
      <c r="C228">
        <v>6.7888999999999999</v>
      </c>
      <c r="D228" s="25">
        <f t="shared" si="15"/>
        <v>1.72488819938806E-3</v>
      </c>
      <c r="H228">
        <v>6.8003650000000002</v>
      </c>
      <c r="I228" s="25">
        <f t="shared" si="16"/>
        <v>2.3393734849619361E-3</v>
      </c>
      <c r="J228">
        <v>6.8039699999999996</v>
      </c>
      <c r="K228" s="25">
        <f t="shared" si="17"/>
        <v>1.5274807888899409E-3</v>
      </c>
      <c r="L228">
        <v>6.8069350000000002</v>
      </c>
      <c r="M228" s="25">
        <f t="shared" si="18"/>
        <v>1.4172065031940986E-3</v>
      </c>
    </row>
    <row r="229" spans="1:14">
      <c r="A229" s="1">
        <v>42921</v>
      </c>
      <c r="B229" s="41">
        <f t="shared" si="14"/>
        <v>3</v>
      </c>
      <c r="C229">
        <v>6.7922000000000002</v>
      </c>
      <c r="D229" s="25">
        <f t="shared" si="15"/>
        <v>4.8596948184557315E-4</v>
      </c>
      <c r="H229">
        <v>6.7949849999999996</v>
      </c>
      <c r="I229" s="25">
        <f t="shared" si="16"/>
        <v>-7.9144711696742698E-4</v>
      </c>
      <c r="J229">
        <v>6.8013349999999999</v>
      </c>
      <c r="K229" s="25">
        <f t="shared" si="17"/>
        <v>-3.873489102884582E-4</v>
      </c>
      <c r="L229">
        <v>6.8000449999999999</v>
      </c>
      <c r="M229" s="25">
        <f t="shared" si="18"/>
        <v>-1.01271561931616E-3</v>
      </c>
    </row>
    <row r="230" spans="1:14">
      <c r="A230" s="1">
        <v>42922</v>
      </c>
      <c r="B230" s="41">
        <f t="shared" si="14"/>
        <v>4</v>
      </c>
      <c r="C230">
        <v>6.7953000000000001</v>
      </c>
      <c r="D230" s="25">
        <f t="shared" si="15"/>
        <v>4.563017558472266E-4</v>
      </c>
      <c r="H230">
        <v>6.804875</v>
      </c>
      <c r="I230" s="25">
        <f t="shared" si="16"/>
        <v>1.454426993131971E-3</v>
      </c>
      <c r="J230">
        <v>6.8036599999999998</v>
      </c>
      <c r="K230" s="25">
        <f t="shared" si="17"/>
        <v>3.4178623698623523E-4</v>
      </c>
      <c r="L230">
        <v>6.8002900000000004</v>
      </c>
      <c r="M230" s="25">
        <f t="shared" si="18"/>
        <v>3.6028524301262028E-5</v>
      </c>
    </row>
    <row r="231" spans="1:14">
      <c r="A231" s="1">
        <v>42923</v>
      </c>
      <c r="B231" s="41">
        <f t="shared" si="14"/>
        <v>5</v>
      </c>
      <c r="C231">
        <v>6.7913999999999897</v>
      </c>
      <c r="D231" s="25">
        <f t="shared" si="15"/>
        <v>-5.7409085460397068E-4</v>
      </c>
      <c r="H231">
        <v>6.8019800000000004</v>
      </c>
      <c r="I231" s="25">
        <f t="shared" si="16"/>
        <v>-4.255208192756209E-4</v>
      </c>
      <c r="J231">
        <v>6.8018900000000002</v>
      </c>
      <c r="K231" s="25">
        <f t="shared" si="17"/>
        <v>-2.6018793947839807E-4</v>
      </c>
      <c r="L231">
        <v>6.8031949999999997</v>
      </c>
      <c r="M231" s="25">
        <f t="shared" si="18"/>
        <v>4.2709644538260446E-4</v>
      </c>
    </row>
    <row r="232" spans="1:14">
      <c r="A232" s="1">
        <v>42926</v>
      </c>
      <c r="B232" s="41">
        <f t="shared" si="14"/>
        <v>1</v>
      </c>
      <c r="C232">
        <v>6.7964000000000002</v>
      </c>
      <c r="D232" s="25">
        <f t="shared" si="15"/>
        <v>7.3595434517579618E-4</v>
      </c>
      <c r="H232">
        <v>6.8007049999999998</v>
      </c>
      <c r="I232" s="25">
        <f t="shared" si="16"/>
        <v>-1.8746299039258568E-4</v>
      </c>
      <c r="J232">
        <v>6.80457</v>
      </c>
      <c r="K232" s="25">
        <f t="shared" si="17"/>
        <v>3.9393053515119443E-4</v>
      </c>
      <c r="L232">
        <v>6.8058300000000003</v>
      </c>
      <c r="M232" s="25">
        <f t="shared" si="18"/>
        <v>3.8724302922938742E-4</v>
      </c>
    </row>
    <row r="233" spans="1:14">
      <c r="A233" s="1">
        <v>42927</v>
      </c>
      <c r="B233" s="41">
        <f t="shared" si="14"/>
        <v>2</v>
      </c>
      <c r="C233">
        <v>6.7983000000000002</v>
      </c>
      <c r="D233" s="25">
        <f t="shared" si="15"/>
        <v>2.7952069738509103E-4</v>
      </c>
      <c r="H233">
        <v>6.80708</v>
      </c>
      <c r="I233" s="25">
        <f t="shared" si="16"/>
        <v>9.3696372574746437E-4</v>
      </c>
      <c r="J233">
        <v>6.8050800000000002</v>
      </c>
      <c r="K233" s="25">
        <f t="shared" si="17"/>
        <v>7.4946820857181364E-5</v>
      </c>
      <c r="L233">
        <v>6.8007299999999997</v>
      </c>
      <c r="M233" s="25">
        <f t="shared" si="18"/>
        <v>-7.4963844481375978E-4</v>
      </c>
    </row>
    <row r="234" spans="1:14">
      <c r="A234" s="1">
        <v>42928</v>
      </c>
      <c r="B234" s="41">
        <f t="shared" si="14"/>
        <v>3</v>
      </c>
      <c r="C234">
        <v>6.7867999999999897</v>
      </c>
      <c r="D234" s="25">
        <f t="shared" si="15"/>
        <v>-1.6930317402058701E-3</v>
      </c>
      <c r="H234">
        <v>6.78979</v>
      </c>
      <c r="I234" s="25">
        <f t="shared" si="16"/>
        <v>-2.5432337470849293E-3</v>
      </c>
      <c r="J234">
        <v>6.7925149999999999</v>
      </c>
      <c r="K234" s="25">
        <f t="shared" si="17"/>
        <v>-1.8481214621216314E-3</v>
      </c>
      <c r="L234">
        <v>6.7858200000000002</v>
      </c>
      <c r="M234" s="25">
        <f t="shared" si="18"/>
        <v>-2.194818550022654E-3</v>
      </c>
    </row>
    <row r="235" spans="1:14">
      <c r="A235" s="1">
        <v>42929</v>
      </c>
      <c r="B235" s="41">
        <f t="shared" si="14"/>
        <v>4</v>
      </c>
      <c r="C235">
        <v>6.7801999999999998</v>
      </c>
      <c r="D235" s="25">
        <f t="shared" si="15"/>
        <v>-9.7294914434085413E-4</v>
      </c>
      <c r="H235">
        <v>6.7761149999999999</v>
      </c>
      <c r="I235" s="25">
        <f t="shared" si="16"/>
        <v>-2.0160843868427115E-3</v>
      </c>
      <c r="J235">
        <v>6.7828150000000003</v>
      </c>
      <c r="K235" s="25">
        <f t="shared" si="17"/>
        <v>-1.4290631094485318E-3</v>
      </c>
      <c r="L235">
        <v>6.7820400000000003</v>
      </c>
      <c r="M235" s="25">
        <f t="shared" si="18"/>
        <v>-5.5719916004412691E-4</v>
      </c>
    </row>
    <row r="236" spans="1:14">
      <c r="A236" s="1">
        <v>42930</v>
      </c>
      <c r="B236" s="41">
        <f t="shared" si="14"/>
        <v>5</v>
      </c>
      <c r="C236">
        <v>6.7774000000000001</v>
      </c>
      <c r="D236" s="25">
        <f t="shared" si="15"/>
        <v>-4.1305246353471117E-4</v>
      </c>
      <c r="H236">
        <v>6.7809600000000003</v>
      </c>
      <c r="I236" s="25">
        <f t="shared" si="16"/>
        <v>7.1475597889164751E-4</v>
      </c>
      <c r="J236">
        <v>6.7833800000000002</v>
      </c>
      <c r="K236" s="25">
        <f t="shared" si="17"/>
        <v>8.329527923288594E-5</v>
      </c>
      <c r="L236">
        <v>6.7677750000000003</v>
      </c>
      <c r="M236" s="25">
        <f t="shared" si="18"/>
        <v>-2.1055645808015135E-3</v>
      </c>
    </row>
    <row r="237" spans="1:14">
      <c r="A237" s="1">
        <v>42933</v>
      </c>
      <c r="B237" s="41">
        <f t="shared" si="14"/>
        <v>1</v>
      </c>
      <c r="C237">
        <v>6.7561999999999998</v>
      </c>
      <c r="D237" s="25">
        <f t="shared" si="15"/>
        <v>-3.1329457558147518E-3</v>
      </c>
      <c r="H237">
        <v>6.7663549999999999</v>
      </c>
      <c r="I237" s="25">
        <f t="shared" si="16"/>
        <v>-2.1561476437489293E-3</v>
      </c>
      <c r="J237">
        <v>6.7692750000000004</v>
      </c>
      <c r="K237" s="25">
        <f t="shared" si="17"/>
        <v>-2.0815117174777941E-3</v>
      </c>
      <c r="L237">
        <v>6.7639500000000004</v>
      </c>
      <c r="M237" s="25">
        <f t="shared" si="18"/>
        <v>-5.6533813713699813E-4</v>
      </c>
    </row>
    <row r="238" spans="1:14">
      <c r="A238" s="1">
        <v>42934</v>
      </c>
      <c r="B238" s="41">
        <f t="shared" si="14"/>
        <v>2</v>
      </c>
      <c r="C238">
        <v>6.7610999999999999</v>
      </c>
      <c r="D238" s="25">
        <f t="shared" si="15"/>
        <v>7.2499688763699331E-4</v>
      </c>
      <c r="H238">
        <v>6.7536649999999998</v>
      </c>
      <c r="I238" s="25">
        <f t="shared" si="16"/>
        <v>-1.8772167092310284E-3</v>
      </c>
      <c r="J238">
        <v>6.75441</v>
      </c>
      <c r="K238" s="25">
        <f t="shared" si="17"/>
        <v>-2.1983661977705549E-3</v>
      </c>
      <c r="L238">
        <v>6.7496799999999997</v>
      </c>
      <c r="M238" s="25">
        <f t="shared" si="18"/>
        <v>-2.1119425800532397E-3</v>
      </c>
      <c r="N238" t="s">
        <v>382</v>
      </c>
    </row>
    <row r="239" spans="1:14">
      <c r="A239" s="1">
        <v>42935</v>
      </c>
      <c r="B239" s="41">
        <f t="shared" si="14"/>
        <v>3</v>
      </c>
      <c r="C239">
        <v>6.7450999999999999</v>
      </c>
      <c r="D239" s="25">
        <f t="shared" si="15"/>
        <v>-2.3692833638877813E-3</v>
      </c>
      <c r="H239">
        <v>6.7546400000000002</v>
      </c>
      <c r="I239" s="25">
        <f t="shared" si="16"/>
        <v>1.4435563924456988E-4</v>
      </c>
      <c r="J239">
        <v>6.7556799999999999</v>
      </c>
      <c r="K239" s="25">
        <f t="shared" si="17"/>
        <v>1.8800763040670223E-4</v>
      </c>
      <c r="L239">
        <v>6.7593750000000004</v>
      </c>
      <c r="M239" s="25">
        <f t="shared" si="18"/>
        <v>1.4353338060223426E-3</v>
      </c>
    </row>
    <row r="240" spans="1:14">
      <c r="A240" s="1">
        <v>42936</v>
      </c>
      <c r="B240" s="41">
        <f t="shared" si="14"/>
        <v>4</v>
      </c>
      <c r="C240">
        <v>6.7463999999999897</v>
      </c>
      <c r="D240" s="25">
        <f t="shared" si="15"/>
        <v>1.9271393158853142E-4</v>
      </c>
      <c r="H240">
        <v>6.7686650000000004</v>
      </c>
      <c r="I240" s="25">
        <f t="shared" si="16"/>
        <v>2.0741978426589464E-3</v>
      </c>
      <c r="J240">
        <v>6.7692350000000001</v>
      </c>
      <c r="K240" s="25">
        <f t="shared" si="17"/>
        <v>2.0044494976063356E-3</v>
      </c>
      <c r="L240">
        <v>6.7559649999999998</v>
      </c>
      <c r="M240" s="25">
        <f t="shared" si="18"/>
        <v>-5.0461180737723253E-4</v>
      </c>
    </row>
    <row r="241" spans="1:14">
      <c r="A241" s="1">
        <v>42937</v>
      </c>
      <c r="B241" s="41">
        <f t="shared" si="14"/>
        <v>5</v>
      </c>
      <c r="C241">
        <v>6.7414999999999896</v>
      </c>
      <c r="D241" s="25">
        <f t="shared" si="15"/>
        <v>-7.2657718630254539E-4</v>
      </c>
      <c r="H241">
        <v>6.7588549999999996</v>
      </c>
      <c r="I241" s="25">
        <f t="shared" si="16"/>
        <v>-1.4503769677942425E-3</v>
      </c>
      <c r="J241">
        <v>6.7624649999999997</v>
      </c>
      <c r="K241" s="25">
        <f t="shared" si="17"/>
        <v>-1.0006134580074519E-3</v>
      </c>
      <c r="L241">
        <v>6.7566050000000004</v>
      </c>
      <c r="M241" s="25">
        <f t="shared" si="18"/>
        <v>9.472661388319249E-5</v>
      </c>
    </row>
    <row r="242" spans="1:14">
      <c r="A242" s="1">
        <v>42940</v>
      </c>
      <c r="B242" s="41">
        <f t="shared" si="14"/>
        <v>1</v>
      </c>
      <c r="C242">
        <v>6.7409999999999997</v>
      </c>
      <c r="D242" s="25">
        <f t="shared" si="15"/>
        <v>-7.4170220688917895E-5</v>
      </c>
      <c r="H242">
        <v>6.7542749999999998</v>
      </c>
      <c r="I242" s="25">
        <f t="shared" si="16"/>
        <v>-6.7785926360106519E-4</v>
      </c>
      <c r="J242">
        <v>6.7470350000000003</v>
      </c>
      <c r="K242" s="25">
        <f t="shared" si="17"/>
        <v>-2.2843194358969946E-3</v>
      </c>
      <c r="L242">
        <v>6.7494899999999998</v>
      </c>
      <c r="M242" s="25">
        <f t="shared" si="18"/>
        <v>-1.0535984913743687E-3</v>
      </c>
      <c r="N242" t="s">
        <v>386</v>
      </c>
    </row>
    <row r="243" spans="1:14">
      <c r="A243" s="1">
        <v>42941</v>
      </c>
      <c r="B243" s="41">
        <f t="shared" si="14"/>
        <v>2</v>
      </c>
      <c r="C243">
        <v>6.7484999999999999</v>
      </c>
      <c r="D243" s="25">
        <f t="shared" si="15"/>
        <v>1.1119760958978979E-3</v>
      </c>
      <c r="H243">
        <v>6.7465999999999999</v>
      </c>
      <c r="I243" s="25">
        <f t="shared" si="16"/>
        <v>-1.1369634674463515E-3</v>
      </c>
      <c r="J243">
        <v>6.7488049999999999</v>
      </c>
      <c r="K243" s="25">
        <f t="shared" si="17"/>
        <v>2.6230305192523503E-4</v>
      </c>
      <c r="L243">
        <v>6.7586599999999999</v>
      </c>
      <c r="M243" s="25">
        <f t="shared" si="18"/>
        <v>1.3576990792408352E-3</v>
      </c>
    </row>
    <row r="244" spans="1:14">
      <c r="A244" s="1">
        <v>42942</v>
      </c>
      <c r="B244" s="41">
        <f t="shared" si="14"/>
        <v>3</v>
      </c>
      <c r="C244">
        <v>6.7528999999999897</v>
      </c>
      <c r="D244" s="25">
        <f t="shared" si="15"/>
        <v>6.5178428248293893E-4</v>
      </c>
      <c r="H244">
        <v>6.7553900000000002</v>
      </c>
      <c r="I244" s="25">
        <f t="shared" si="16"/>
        <v>1.3020304772548179E-3</v>
      </c>
      <c r="J244">
        <v>6.7542949999999999</v>
      </c>
      <c r="K244" s="25">
        <f t="shared" si="17"/>
        <v>8.1314665558324638E-4</v>
      </c>
      <c r="L244">
        <v>6.743525</v>
      </c>
      <c r="M244" s="25">
        <f t="shared" si="18"/>
        <v>-2.2418603120848276E-3</v>
      </c>
    </row>
    <row r="245" spans="1:14">
      <c r="A245" s="1">
        <v>42943</v>
      </c>
      <c r="B245" s="41">
        <f t="shared" si="14"/>
        <v>4</v>
      </c>
      <c r="C245">
        <v>6.7306999999999997</v>
      </c>
      <c r="D245" s="25">
        <f t="shared" si="15"/>
        <v>-3.2928921148346803E-3</v>
      </c>
      <c r="H245">
        <v>6.7291949999999998</v>
      </c>
      <c r="I245" s="25">
        <f t="shared" si="16"/>
        <v>-3.8851819244463894E-3</v>
      </c>
      <c r="J245">
        <v>6.7335099999999999</v>
      </c>
      <c r="K245" s="25">
        <f t="shared" si="17"/>
        <v>-3.0820458114671932E-3</v>
      </c>
      <c r="L245">
        <v>6.7436949999999998</v>
      </c>
      <c r="M245" s="25">
        <f t="shared" si="18"/>
        <v>2.5209049753621493E-5</v>
      </c>
    </row>
    <row r="246" spans="1:14">
      <c r="A246" s="1">
        <v>42944</v>
      </c>
      <c r="B246" s="41">
        <f t="shared" si="14"/>
        <v>5</v>
      </c>
      <c r="C246">
        <v>6.7373000000000003</v>
      </c>
      <c r="D246" s="25">
        <f t="shared" si="15"/>
        <v>9.8010105855789891E-4</v>
      </c>
      <c r="H246">
        <v>6.7464149999999998</v>
      </c>
      <c r="I246" s="25">
        <f t="shared" si="16"/>
        <v>2.5557298516456404E-3</v>
      </c>
      <c r="J246">
        <v>6.7428999999999997</v>
      </c>
      <c r="K246" s="25">
        <f t="shared" si="17"/>
        <v>1.3935464295895448E-3</v>
      </c>
      <c r="L246">
        <v>6.7362950000000001</v>
      </c>
      <c r="M246" s="25">
        <f t="shared" si="18"/>
        <v>-1.0979237734378504E-3</v>
      </c>
    </row>
    <row r="247" spans="1:14">
      <c r="A247" s="1">
        <v>42947</v>
      </c>
      <c r="B247" s="41">
        <f t="shared" si="14"/>
        <v>1</v>
      </c>
      <c r="C247">
        <v>6.7282999999999999</v>
      </c>
      <c r="D247" s="25">
        <f t="shared" si="15"/>
        <v>-1.3367397427749882E-3</v>
      </c>
      <c r="H247">
        <v>6.7267799999999998</v>
      </c>
      <c r="I247" s="25">
        <f t="shared" si="16"/>
        <v>-2.9146782037241755E-3</v>
      </c>
      <c r="J247">
        <v>6.730035</v>
      </c>
      <c r="K247" s="25">
        <f t="shared" si="17"/>
        <v>-1.9097552107338266E-3</v>
      </c>
      <c r="L247">
        <v>6.7268100000000004</v>
      </c>
      <c r="M247" s="25">
        <f t="shared" si="18"/>
        <v>-1.4090362615874717E-3</v>
      </c>
      <c r="N247" t="s">
        <v>393</v>
      </c>
    </row>
    <row r="248" spans="1:14">
      <c r="A248" s="1">
        <v>42948</v>
      </c>
      <c r="B248" s="41">
        <f t="shared" si="14"/>
        <v>2</v>
      </c>
      <c r="C248">
        <v>6.7148000000000003</v>
      </c>
      <c r="D248" s="25">
        <f t="shared" si="15"/>
        <v>-2.0084659845090759E-3</v>
      </c>
      <c r="H248">
        <v>6.7241799999999996</v>
      </c>
      <c r="I248" s="25">
        <f t="shared" si="16"/>
        <v>-3.8658951218075967E-4</v>
      </c>
      <c r="J248">
        <v>6.7245850000000003</v>
      </c>
      <c r="K248" s="25">
        <f t="shared" si="17"/>
        <v>-8.1013069088157379E-4</v>
      </c>
      <c r="L248">
        <v>6.7300800000000001</v>
      </c>
      <c r="M248" s="25">
        <f t="shared" si="18"/>
        <v>4.8599640249155228E-4</v>
      </c>
    </row>
    <row r="249" spans="1:14">
      <c r="A249" s="1">
        <v>42949</v>
      </c>
      <c r="B249" s="41">
        <f t="shared" si="14"/>
        <v>3</v>
      </c>
      <c r="C249">
        <v>6.7204999999999897</v>
      </c>
      <c r="D249" s="25">
        <f t="shared" si="15"/>
        <v>8.4851106294239601E-4</v>
      </c>
      <c r="H249">
        <v>6.7317</v>
      </c>
      <c r="I249" s="25">
        <f t="shared" si="16"/>
        <v>1.1177270877718135E-3</v>
      </c>
      <c r="J249">
        <v>6.7262300000000002</v>
      </c>
      <c r="K249" s="25">
        <f t="shared" si="17"/>
        <v>2.4459484547241446E-4</v>
      </c>
      <c r="L249">
        <v>6.729495</v>
      </c>
      <c r="M249" s="25">
        <f t="shared" si="18"/>
        <v>-8.6926964687724953E-5</v>
      </c>
    </row>
    <row r="250" spans="1:14">
      <c r="A250" s="1">
        <v>42950</v>
      </c>
      <c r="B250" s="41">
        <f t="shared" si="14"/>
        <v>4</v>
      </c>
      <c r="C250">
        <v>6.7210999999999999</v>
      </c>
      <c r="D250" s="25">
        <f t="shared" si="15"/>
        <v>8.927508636013599E-5</v>
      </c>
      <c r="H250">
        <v>6.7293599999999998</v>
      </c>
      <c r="I250" s="25">
        <f t="shared" si="16"/>
        <v>-3.4766950352659764E-4</v>
      </c>
      <c r="J250">
        <v>6.7287350000000004</v>
      </c>
      <c r="K250" s="25">
        <f t="shared" si="17"/>
        <v>3.7235325828674151E-4</v>
      </c>
      <c r="L250">
        <v>6.7294999999999998</v>
      </c>
      <c r="M250" s="25">
        <f t="shared" si="18"/>
        <v>7.4299752681564354E-7</v>
      </c>
    </row>
    <row r="251" spans="1:14">
      <c r="A251" s="1">
        <v>42951</v>
      </c>
      <c r="B251" s="41">
        <f t="shared" si="14"/>
        <v>5</v>
      </c>
      <c r="C251">
        <v>6.7131999999999996</v>
      </c>
      <c r="D251" s="25">
        <f t="shared" si="15"/>
        <v>-1.1760941635374235E-3</v>
      </c>
      <c r="H251">
        <v>6.7232149999999997</v>
      </c>
      <c r="I251" s="25">
        <f t="shared" si="16"/>
        <v>-9.1357980570991738E-4</v>
      </c>
      <c r="J251">
        <v>6.7240950000000002</v>
      </c>
      <c r="K251" s="25">
        <f t="shared" si="17"/>
        <v>-6.898177088382095E-4</v>
      </c>
      <c r="L251">
        <v>6.7355999999999998</v>
      </c>
      <c r="M251" s="25">
        <f t="shared" si="18"/>
        <v>9.0604606238352508E-4</v>
      </c>
    </row>
    <row r="252" spans="1:14">
      <c r="A252" s="1">
        <v>42954</v>
      </c>
      <c r="B252" s="41">
        <f t="shared" si="14"/>
        <v>1</v>
      </c>
      <c r="C252">
        <v>6.7227999999999897</v>
      </c>
      <c r="D252" s="25">
        <f t="shared" si="15"/>
        <v>1.428996968385867E-3</v>
      </c>
      <c r="H252">
        <v>6.7304849999999998</v>
      </c>
      <c r="I252" s="25">
        <f t="shared" si="16"/>
        <v>1.0807436924588989E-3</v>
      </c>
      <c r="J252">
        <v>6.7290299999999998</v>
      </c>
      <c r="K252" s="25">
        <f t="shared" si="17"/>
        <v>7.3365856949333768E-4</v>
      </c>
      <c r="L252">
        <v>6.7313499999999999</v>
      </c>
      <c r="M252" s="25">
        <f t="shared" si="18"/>
        <v>-6.3117486009721044E-4</v>
      </c>
    </row>
    <row r="253" spans="1:14">
      <c r="A253" s="1">
        <v>42955</v>
      </c>
      <c r="B253" s="41">
        <f t="shared" si="14"/>
        <v>2</v>
      </c>
      <c r="C253">
        <v>6.7183999999999999</v>
      </c>
      <c r="D253" s="25">
        <f t="shared" si="15"/>
        <v>-6.5470347248114478E-4</v>
      </c>
      <c r="H253">
        <v>6.7050299999999998</v>
      </c>
      <c r="I253" s="25">
        <f t="shared" si="16"/>
        <v>-3.789215442389267E-3</v>
      </c>
      <c r="J253">
        <v>6.7102199999999996</v>
      </c>
      <c r="K253" s="25">
        <f t="shared" si="17"/>
        <v>-2.7992651796416336E-3</v>
      </c>
      <c r="L253">
        <v>6.712345</v>
      </c>
      <c r="M253" s="25">
        <f t="shared" si="18"/>
        <v>-2.8273495732157577E-3</v>
      </c>
    </row>
    <row r="254" spans="1:14">
      <c r="A254" s="1">
        <v>42956</v>
      </c>
      <c r="B254" s="41">
        <f t="shared" si="14"/>
        <v>3</v>
      </c>
      <c r="C254">
        <v>6.7074999999999996</v>
      </c>
      <c r="D254" s="25">
        <f t="shared" si="15"/>
        <v>-1.6237276301496319E-3</v>
      </c>
      <c r="H254">
        <v>6.6992200000000004</v>
      </c>
      <c r="I254" s="25">
        <f t="shared" si="16"/>
        <v>-8.6688928718120224E-4</v>
      </c>
      <c r="J254">
        <v>6.693905</v>
      </c>
      <c r="K254" s="25">
        <f t="shared" si="17"/>
        <v>-2.4343264564923492E-3</v>
      </c>
      <c r="L254">
        <v>6.6922800000000002</v>
      </c>
      <c r="M254" s="25">
        <f t="shared" si="18"/>
        <v>-2.9937450672526188E-3</v>
      </c>
    </row>
    <row r="255" spans="1:14">
      <c r="A255" s="1">
        <v>42957</v>
      </c>
      <c r="B255" s="41">
        <f t="shared" si="14"/>
        <v>4</v>
      </c>
      <c r="C255">
        <v>6.6769999999999996</v>
      </c>
      <c r="D255" s="25">
        <f t="shared" si="15"/>
        <v>-4.5575184419104006E-3</v>
      </c>
      <c r="H255">
        <v>6.6796199999999999</v>
      </c>
      <c r="I255" s="25">
        <f t="shared" si="16"/>
        <v>-2.9300020064550779E-3</v>
      </c>
      <c r="J255">
        <v>6.6776200000000001</v>
      </c>
      <c r="K255" s="25">
        <f t="shared" si="17"/>
        <v>-2.4357742369055762E-3</v>
      </c>
      <c r="L255">
        <v>6.6667899999999998</v>
      </c>
      <c r="M255" s="25">
        <f t="shared" si="18"/>
        <v>-3.8161385386928639E-3</v>
      </c>
    </row>
    <row r="256" spans="1:14">
      <c r="A256" s="1">
        <v>42958</v>
      </c>
      <c r="B256" s="41">
        <f t="shared" si="14"/>
        <v>5</v>
      </c>
      <c r="C256">
        <v>6.6641999999999904</v>
      </c>
      <c r="D256" s="25">
        <f t="shared" si="15"/>
        <v>-1.9188684567408127E-3</v>
      </c>
      <c r="H256">
        <v>6.6910550000000004</v>
      </c>
      <c r="I256" s="25">
        <f t="shared" si="16"/>
        <v>1.710460060980348E-3</v>
      </c>
      <c r="J256">
        <v>6.678515</v>
      </c>
      <c r="K256" s="25">
        <f t="shared" si="17"/>
        <v>1.3402080786694505E-4</v>
      </c>
      <c r="L256">
        <v>6.6818299999999997</v>
      </c>
      <c r="M256" s="25">
        <f t="shared" si="18"/>
        <v>2.2534174115808612E-3</v>
      </c>
    </row>
    <row r="257" spans="1:14">
      <c r="A257" s="1">
        <v>42961</v>
      </c>
      <c r="B257" s="41">
        <f t="shared" si="14"/>
        <v>1</v>
      </c>
      <c r="C257">
        <v>6.6600999999999999</v>
      </c>
      <c r="D257" s="25">
        <f t="shared" si="15"/>
        <v>-6.1541696440232496E-4</v>
      </c>
      <c r="H257">
        <v>6.6829099999999997</v>
      </c>
      <c r="I257" s="25">
        <f t="shared" si="16"/>
        <v>-1.2180383314905293E-3</v>
      </c>
      <c r="J257">
        <v>6.6874849999999997</v>
      </c>
      <c r="K257" s="25">
        <f t="shared" si="17"/>
        <v>1.342211783128219E-3</v>
      </c>
      <c r="L257">
        <v>6.69015</v>
      </c>
      <c r="M257" s="25">
        <f t="shared" si="18"/>
        <v>1.2443932871028743E-3</v>
      </c>
    </row>
    <row r="258" spans="1:14">
      <c r="A258" s="1">
        <v>42962</v>
      </c>
      <c r="B258" s="41">
        <f t="shared" si="14"/>
        <v>2</v>
      </c>
      <c r="C258">
        <v>6.6688999999999998</v>
      </c>
      <c r="D258" s="25">
        <f t="shared" si="15"/>
        <v>1.3204293313213884E-3</v>
      </c>
      <c r="H258">
        <v>6.6906049999999997</v>
      </c>
      <c r="I258" s="25">
        <f t="shared" si="16"/>
        <v>1.1507821016698047E-3</v>
      </c>
      <c r="J258">
        <v>6.6912799999999999</v>
      </c>
      <c r="K258" s="25">
        <f t="shared" si="17"/>
        <v>5.6731695366279684E-4</v>
      </c>
      <c r="L258">
        <v>6.6962549999999998</v>
      </c>
      <c r="M258" s="25">
        <f t="shared" si="18"/>
        <v>9.1211948589044222E-4</v>
      </c>
      <c r="N258" t="s">
        <v>408</v>
      </c>
    </row>
    <row r="259" spans="1:14">
      <c r="A259" s="1">
        <v>42963</v>
      </c>
      <c r="B259" s="41">
        <f t="shared" si="14"/>
        <v>3</v>
      </c>
      <c r="C259">
        <v>6.6778999999999904</v>
      </c>
      <c r="D259" s="25">
        <f t="shared" si="15"/>
        <v>1.3486380801553861E-3</v>
      </c>
      <c r="H259">
        <v>6.6975199999999999</v>
      </c>
      <c r="I259" s="25">
        <f t="shared" si="16"/>
        <v>1.0330050869581287E-3</v>
      </c>
      <c r="J259">
        <v>6.7045349999999999</v>
      </c>
      <c r="K259" s="25">
        <f t="shared" si="17"/>
        <v>1.9789769156911101E-3</v>
      </c>
      <c r="L259">
        <v>6.6885500000000002</v>
      </c>
      <c r="M259" s="25">
        <f t="shared" si="18"/>
        <v>-1.1513056560905005E-3</v>
      </c>
    </row>
    <row r="260" spans="1:14">
      <c r="A260" s="1">
        <v>42964</v>
      </c>
      <c r="B260" s="41">
        <f t="shared" si="14"/>
        <v>4</v>
      </c>
      <c r="C260">
        <v>6.6708999999999996</v>
      </c>
      <c r="D260" s="25">
        <f t="shared" si="15"/>
        <v>-1.0487835073754101E-3</v>
      </c>
      <c r="H260">
        <v>6.6802049999999999</v>
      </c>
      <c r="I260" s="25">
        <f t="shared" si="16"/>
        <v>-2.5886329206218587E-3</v>
      </c>
      <c r="J260">
        <v>6.6830049999999996</v>
      </c>
      <c r="K260" s="25">
        <f t="shared" si="17"/>
        <v>-3.2164264026649748E-3</v>
      </c>
      <c r="L260">
        <v>6.6840000000000002</v>
      </c>
      <c r="M260" s="25">
        <f t="shared" si="18"/>
        <v>-6.8049851009471004E-4</v>
      </c>
    </row>
    <row r="261" spans="1:14">
      <c r="A261" s="1">
        <v>42965</v>
      </c>
      <c r="B261" s="41">
        <f t="shared" si="14"/>
        <v>5</v>
      </c>
      <c r="C261">
        <v>6.6744000000000003</v>
      </c>
      <c r="D261" s="25">
        <f t="shared" si="15"/>
        <v>5.2452924703780572E-4</v>
      </c>
      <c r="H261">
        <v>6.6845499999999998</v>
      </c>
      <c r="I261" s="25">
        <f t="shared" si="16"/>
        <v>6.5021770366650074E-4</v>
      </c>
      <c r="J261">
        <v>6.6851950000000002</v>
      </c>
      <c r="K261" s="25">
        <f t="shared" si="17"/>
        <v>3.276432159291698E-4</v>
      </c>
      <c r="L261">
        <v>6.6829200000000002</v>
      </c>
      <c r="M261" s="25">
        <f t="shared" si="18"/>
        <v>-1.6159294771719474E-4</v>
      </c>
      <c r="N261" t="s">
        <v>412</v>
      </c>
    </row>
    <row r="262" spans="1:14">
      <c r="A262" s="1">
        <v>42968</v>
      </c>
      <c r="B262" s="41">
        <f t="shared" si="14"/>
        <v>1</v>
      </c>
      <c r="C262">
        <v>6.6708999999999996</v>
      </c>
      <c r="D262" s="25">
        <f t="shared" si="15"/>
        <v>-5.2452924703785689E-4</v>
      </c>
      <c r="H262">
        <v>6.6824050000000002</v>
      </c>
      <c r="I262" s="25">
        <f t="shared" si="16"/>
        <v>-3.2094071064221757E-4</v>
      </c>
      <c r="J262">
        <v>6.6817099999999998</v>
      </c>
      <c r="K262" s="25">
        <f t="shared" si="17"/>
        <v>-5.2143709841045299E-4</v>
      </c>
      <c r="L262">
        <v>6.6711</v>
      </c>
      <c r="M262" s="25">
        <f t="shared" si="18"/>
        <v>-1.7702539140711389E-3</v>
      </c>
    </row>
    <row r="263" spans="1:14">
      <c r="A263" s="1">
        <v>42969</v>
      </c>
      <c r="B263" s="41">
        <f t="shared" si="14"/>
        <v>2</v>
      </c>
      <c r="C263">
        <v>6.6597</v>
      </c>
      <c r="D263" s="71">
        <f t="shared" si="15"/>
        <v>-1.6803448659956709E-3</v>
      </c>
      <c r="H263">
        <v>6.662795</v>
      </c>
      <c r="I263" s="71">
        <f t="shared" si="16"/>
        <v>-2.9388865081653058E-3</v>
      </c>
      <c r="J263">
        <v>6.6652100000000001</v>
      </c>
      <c r="K263" s="71">
        <f t="shared" si="17"/>
        <v>-2.472481801884262E-3</v>
      </c>
      <c r="L263">
        <v>6.6684400000000004</v>
      </c>
      <c r="M263" s="71">
        <f t="shared" si="18"/>
        <v>-3.9881435720517581E-4</v>
      </c>
    </row>
    <row r="264" spans="1:14">
      <c r="A264" s="1">
        <v>42970</v>
      </c>
      <c r="B264" s="41">
        <f t="shared" si="14"/>
        <v>3</v>
      </c>
      <c r="C264">
        <v>6.6632999999999996</v>
      </c>
      <c r="D264" s="71">
        <f t="shared" si="15"/>
        <v>5.4041883774152988E-4</v>
      </c>
      <c r="H264">
        <v>6.6643400000000002</v>
      </c>
      <c r="I264" s="71">
        <f t="shared" si="16"/>
        <v>2.3185778592646136E-4</v>
      </c>
      <c r="J264">
        <v>6.66594</v>
      </c>
      <c r="K264" s="71">
        <f t="shared" si="17"/>
        <v>1.0951793367112746E-4</v>
      </c>
      <c r="L264">
        <v>6.6632400000000001</v>
      </c>
      <c r="M264" s="71">
        <f t="shared" si="18"/>
        <v>-7.8009677155550241E-4</v>
      </c>
    </row>
    <row r="265" spans="1:14">
      <c r="A265" s="1">
        <v>42971</v>
      </c>
      <c r="B265" s="41">
        <f t="shared" si="14"/>
        <v>4</v>
      </c>
      <c r="C265">
        <v>6.6524999999999999</v>
      </c>
      <c r="D265" s="71">
        <f t="shared" si="15"/>
        <v>-1.622133460728556E-3</v>
      </c>
      <c r="H265">
        <v>6.6563800000000004</v>
      </c>
      <c r="I265" s="71">
        <f t="shared" si="16"/>
        <v>-1.1951307357956104E-3</v>
      </c>
      <c r="J265">
        <v>6.6604850000000004</v>
      </c>
      <c r="K265" s="71">
        <f t="shared" si="17"/>
        <v>-8.1867422128202247E-4</v>
      </c>
      <c r="L265">
        <v>6.6608000000000001</v>
      </c>
      <c r="M265" s="71">
        <f t="shared" si="18"/>
        <v>-3.662552840242727E-4</v>
      </c>
      <c r="N265" t="s">
        <v>419</v>
      </c>
    </row>
    <row r="266" spans="1:14">
      <c r="A266" s="1">
        <v>42972</v>
      </c>
      <c r="B266" s="41">
        <f t="shared" si="14"/>
        <v>5</v>
      </c>
      <c r="C266">
        <v>6.6578999999999997</v>
      </c>
      <c r="D266" s="71">
        <f t="shared" si="15"/>
        <v>8.1139564494882971E-4</v>
      </c>
      <c r="H266">
        <v>6.6596599999999997</v>
      </c>
      <c r="I266" s="71">
        <f t="shared" si="16"/>
        <v>4.926389626848537E-4</v>
      </c>
      <c r="J266">
        <v>6.6595000000000004</v>
      </c>
      <c r="K266" s="71">
        <f t="shared" si="17"/>
        <v>-1.4789806471940723E-4</v>
      </c>
      <c r="L266">
        <v>6.6436400000000004</v>
      </c>
      <c r="M266" s="71">
        <f t="shared" si="18"/>
        <v>-2.579591401913329E-3</v>
      </c>
    </row>
    <row r="267" spans="1:14">
      <c r="A267" s="68">
        <v>42975</v>
      </c>
      <c r="B267" s="41">
        <f t="shared" si="14"/>
        <v>1</v>
      </c>
      <c r="C267">
        <v>6.6353</v>
      </c>
      <c r="D267" s="71">
        <f t="shared" si="15"/>
        <v>-3.400237982483764E-3</v>
      </c>
      <c r="H267">
        <v>6.6331350000000002</v>
      </c>
      <c r="I267" s="71">
        <f t="shared" si="16"/>
        <v>-3.9908890802467321E-3</v>
      </c>
      <c r="J267">
        <v>6.6285299999999996</v>
      </c>
      <c r="K267" s="71">
        <f t="shared" si="17"/>
        <v>-4.6613465015833411E-3</v>
      </c>
      <c r="L267">
        <v>6.6186550000000004</v>
      </c>
      <c r="M267" s="71">
        <f t="shared" si="18"/>
        <v>-3.7678289554502918E-3</v>
      </c>
      <c r="N267" t="s">
        <v>423</v>
      </c>
    </row>
    <row r="268" spans="1:14">
      <c r="A268" s="68">
        <v>42976</v>
      </c>
      <c r="B268" s="41">
        <f t="shared" si="14"/>
        <v>2</v>
      </c>
      <c r="C268">
        <v>6.6292999999999997</v>
      </c>
      <c r="D268" s="71">
        <f t="shared" si="15"/>
        <v>-9.0466360225082483E-4</v>
      </c>
      <c r="H268">
        <v>6.6102049999999997</v>
      </c>
      <c r="I268" s="71">
        <f t="shared" si="16"/>
        <v>-3.4628761194343501E-3</v>
      </c>
      <c r="J268">
        <v>6.5986500000000001</v>
      </c>
      <c r="K268" s="71">
        <f t="shared" si="17"/>
        <v>-4.5179775018050292E-3</v>
      </c>
      <c r="L268">
        <v>6.6080100000000002</v>
      </c>
      <c r="M268" s="71">
        <f t="shared" si="18"/>
        <v>-1.6096275664871547E-3</v>
      </c>
    </row>
    <row r="269" spans="1:14">
      <c r="A269" s="68">
        <v>42977</v>
      </c>
      <c r="B269" s="41">
        <f t="shared" si="14"/>
        <v>3</v>
      </c>
      <c r="C269">
        <v>6.6101999999999999</v>
      </c>
      <c r="D269" s="71">
        <f t="shared" si="15"/>
        <v>-2.8853073379841538E-3</v>
      </c>
      <c r="H269">
        <v>6.5885899999999999</v>
      </c>
      <c r="I269" s="71">
        <f t="shared" si="16"/>
        <v>-3.2753019231059033E-3</v>
      </c>
      <c r="J269">
        <v>6.5914900000000003</v>
      </c>
      <c r="K269" s="71">
        <f t="shared" si="17"/>
        <v>-1.0856595461859869E-3</v>
      </c>
      <c r="L269">
        <v>6.5991</v>
      </c>
      <c r="M269" s="71">
        <f t="shared" si="18"/>
        <v>-1.349273437072969E-3</v>
      </c>
      <c r="N269" t="s">
        <v>425</v>
      </c>
    </row>
    <row r="270" spans="1:14">
      <c r="A270" s="68">
        <v>42978</v>
      </c>
      <c r="B270" s="41">
        <f t="shared" si="14"/>
        <v>4</v>
      </c>
      <c r="C270">
        <v>6.601</v>
      </c>
      <c r="D270" s="71">
        <f t="shared" si="15"/>
        <v>-1.3927578853034689E-3</v>
      </c>
      <c r="H270">
        <v>6.6054950000000003</v>
      </c>
      <c r="I270" s="71">
        <f t="shared" si="16"/>
        <v>2.5625133157047104E-3</v>
      </c>
      <c r="J270">
        <v>6.6020050000000001</v>
      </c>
      <c r="K270" s="71">
        <f t="shared" si="17"/>
        <v>1.593967667599357E-3</v>
      </c>
      <c r="L270">
        <v>6.5965150000000001</v>
      </c>
      <c r="M270" s="71">
        <f t="shared" si="18"/>
        <v>-3.9179682539495532E-4</v>
      </c>
      <c r="N270" t="s">
        <v>430</v>
      </c>
    </row>
    <row r="271" spans="1:14">
      <c r="A271" s="68">
        <v>42979</v>
      </c>
      <c r="B271" s="41">
        <f t="shared" si="14"/>
        <v>5</v>
      </c>
      <c r="C271">
        <v>6.5909000000000004</v>
      </c>
      <c r="D271" s="71">
        <f t="shared" si="15"/>
        <v>-1.5312429556712281E-3</v>
      </c>
      <c r="H271">
        <v>6.5837700000000003</v>
      </c>
      <c r="I271" s="71">
        <f t="shared" si="16"/>
        <v>-3.2943487977483343E-3</v>
      </c>
      <c r="J271">
        <v>6.5751049999999998</v>
      </c>
      <c r="K271" s="71">
        <f t="shared" si="17"/>
        <v>-4.0828432589084035E-3</v>
      </c>
      <c r="L271">
        <v>6.5598099999999997</v>
      </c>
      <c r="M271" s="71">
        <f t="shared" si="18"/>
        <v>-5.5798401503396079E-3</v>
      </c>
      <c r="N271" t="s">
        <v>431</v>
      </c>
    </row>
    <row r="272" spans="1:14">
      <c r="A272" s="68">
        <v>42982</v>
      </c>
      <c r="B272" s="41">
        <f t="shared" si="14"/>
        <v>1</v>
      </c>
      <c r="C272">
        <v>6.5667999999999997</v>
      </c>
      <c r="D272" s="71">
        <f t="shared" si="15"/>
        <v>-3.6632583127365072E-3</v>
      </c>
      <c r="H272">
        <v>6.5494199999999996</v>
      </c>
      <c r="I272" s="71">
        <f t="shared" si="16"/>
        <v>-5.2310334851758825E-3</v>
      </c>
      <c r="J272">
        <v>6.5284000000000004</v>
      </c>
      <c r="K272" s="71">
        <f t="shared" si="17"/>
        <v>-7.128657223661081E-3</v>
      </c>
      <c r="L272">
        <v>6.5289700000000002</v>
      </c>
      <c r="M272" s="71">
        <f t="shared" si="18"/>
        <v>-4.7124418123377981E-3</v>
      </c>
    </row>
    <row r="273" spans="1:14">
      <c r="A273" s="68">
        <v>42983</v>
      </c>
      <c r="B273" s="41">
        <f t="shared" si="14"/>
        <v>2</v>
      </c>
      <c r="C273">
        <v>6.5369999999999999</v>
      </c>
      <c r="D273" s="71">
        <f t="shared" si="15"/>
        <v>-4.5483068076335297E-3</v>
      </c>
      <c r="H273">
        <v>6.5427499999999998</v>
      </c>
      <c r="I273" s="71">
        <f t="shared" si="16"/>
        <v>-1.0189297231972274E-3</v>
      </c>
      <c r="J273">
        <v>6.5557850000000002</v>
      </c>
      <c r="K273" s="71">
        <f t="shared" si="17"/>
        <v>4.185975662610677E-3</v>
      </c>
      <c r="L273">
        <v>6.5394300000000003</v>
      </c>
      <c r="M273" s="71">
        <f t="shared" si="18"/>
        <v>1.6008083979250876E-3</v>
      </c>
    </row>
    <row r="274" spans="1:14">
      <c r="A274" s="68">
        <v>42984</v>
      </c>
      <c r="B274" s="41">
        <f t="shared" si="14"/>
        <v>3</v>
      </c>
      <c r="C274">
        <v>6.5311000000000003</v>
      </c>
      <c r="D274" s="71">
        <f t="shared" si="15"/>
        <v>-9.0296223641928041E-4</v>
      </c>
      <c r="H274">
        <v>6.5413600000000001</v>
      </c>
      <c r="I274" s="71">
        <f t="shared" si="16"/>
        <v>-2.1247146427678818E-4</v>
      </c>
      <c r="J274">
        <v>6.5376950000000003</v>
      </c>
      <c r="K274" s="71">
        <f t="shared" si="17"/>
        <v>-2.7632090949465307E-3</v>
      </c>
      <c r="L274">
        <v>6.54087</v>
      </c>
      <c r="M274" s="71">
        <f t="shared" si="18"/>
        <v>2.2017843716380463E-4</v>
      </c>
    </row>
    <row r="275" spans="1:14">
      <c r="A275" s="68">
        <v>42985</v>
      </c>
      <c r="B275" s="41">
        <f t="shared" si="14"/>
        <v>4</v>
      </c>
      <c r="C275">
        <v>6.5269000000000004</v>
      </c>
      <c r="D275" s="71">
        <f t="shared" si="15"/>
        <v>-6.4328383287413882E-4</v>
      </c>
      <c r="H275">
        <v>6.5339749999999999</v>
      </c>
      <c r="I275" s="71">
        <f t="shared" si="16"/>
        <v>-1.1296078892480558E-3</v>
      </c>
      <c r="J275">
        <v>6.5053450000000002</v>
      </c>
      <c r="K275" s="71">
        <f t="shared" si="17"/>
        <v>-4.9605101779079596E-3</v>
      </c>
      <c r="L275">
        <v>6.4865550000000001</v>
      </c>
      <c r="M275" s="71">
        <f t="shared" si="18"/>
        <v>-8.3386110026827821E-3</v>
      </c>
    </row>
    <row r="276" spans="1:14">
      <c r="A276" s="68">
        <v>42986</v>
      </c>
      <c r="B276" s="41">
        <f t="shared" si="14"/>
        <v>5</v>
      </c>
      <c r="C276" s="70">
        <v>6.5031999999999996</v>
      </c>
      <c r="D276" s="71">
        <f t="shared" si="15"/>
        <v>-3.6377351110737201E-3</v>
      </c>
      <c r="H276">
        <v>6.4523900000000003</v>
      </c>
      <c r="I276" s="71">
        <f t="shared" si="16"/>
        <v>-1.2564882221997245E-2</v>
      </c>
      <c r="J276">
        <v>6.4684949999999999</v>
      </c>
      <c r="K276" s="71">
        <f t="shared" si="17"/>
        <v>-5.6806772853724707E-3</v>
      </c>
      <c r="L276">
        <v>6.4982049999999996</v>
      </c>
      <c r="M276" s="71">
        <f t="shared" si="18"/>
        <v>1.794411775958695E-3</v>
      </c>
    </row>
    <row r="277" spans="1:14">
      <c r="A277" s="68">
        <v>42989</v>
      </c>
      <c r="B277" s="41">
        <f t="shared" si="14"/>
        <v>1</v>
      </c>
      <c r="C277">
        <v>6.4996999999999998</v>
      </c>
      <c r="D277" s="71">
        <f t="shared" si="15"/>
        <v>-5.3834145990939053E-4</v>
      </c>
      <c r="H277">
        <v>6.5189399999999997</v>
      </c>
      <c r="I277" s="71">
        <f t="shared" si="16"/>
        <v>1.0261181225051057E-2</v>
      </c>
      <c r="J277">
        <v>6.5262950000000002</v>
      </c>
      <c r="K277" s="71">
        <f t="shared" si="17"/>
        <v>8.895931550864376E-3</v>
      </c>
      <c r="L277">
        <v>6.5392049999999999</v>
      </c>
      <c r="M277" s="71">
        <f t="shared" si="18"/>
        <v>6.2896135291659865E-3</v>
      </c>
      <c r="N277" t="s">
        <v>434</v>
      </c>
    </row>
    <row r="278" spans="1:14">
      <c r="A278" s="68">
        <v>42990</v>
      </c>
      <c r="B278" s="41">
        <f t="shared" si="14"/>
        <v>2</v>
      </c>
      <c r="C278">
        <v>6.5276999999999896</v>
      </c>
      <c r="D278" s="71">
        <f t="shared" si="15"/>
        <v>4.2986387331313851E-3</v>
      </c>
      <c r="H278">
        <v>6.5389699999999999</v>
      </c>
      <c r="I278" s="71">
        <f t="shared" si="16"/>
        <v>3.0678746767211886E-3</v>
      </c>
      <c r="J278">
        <v>6.5425250000000004</v>
      </c>
      <c r="K278" s="71">
        <f t="shared" si="17"/>
        <v>2.4837756344893314E-3</v>
      </c>
      <c r="L278">
        <v>6.5352399999999999</v>
      </c>
      <c r="M278" s="71">
        <f t="shared" si="18"/>
        <v>-6.0652672010963211E-4</v>
      </c>
    </row>
    <row r="279" spans="1:14">
      <c r="A279" s="68">
        <v>42991</v>
      </c>
      <c r="B279" s="41">
        <f t="shared" si="14"/>
        <v>3</v>
      </c>
      <c r="C279">
        <v>6.5381999999999998</v>
      </c>
      <c r="D279" s="71">
        <f t="shared" si="15"/>
        <v>1.607237505310905E-3</v>
      </c>
      <c r="H279">
        <v>6.5280750000000003</v>
      </c>
      <c r="I279" s="71">
        <f t="shared" si="16"/>
        <v>-1.6675541447476439E-3</v>
      </c>
      <c r="J279">
        <v>6.531625</v>
      </c>
      <c r="K279" s="71">
        <f t="shared" si="17"/>
        <v>-1.667412799364843E-3</v>
      </c>
      <c r="L279">
        <v>6.5477499999999997</v>
      </c>
      <c r="M279" s="71">
        <f t="shared" si="18"/>
        <v>1.9124074562065535E-3</v>
      </c>
    </row>
    <row r="280" spans="1:14">
      <c r="A280" s="68">
        <v>42992</v>
      </c>
      <c r="B280" s="41">
        <f t="shared" si="14"/>
        <v>4</v>
      </c>
      <c r="C280">
        <v>6.5465</v>
      </c>
      <c r="D280" s="71">
        <f t="shared" si="15"/>
        <v>1.2686574569126298E-3</v>
      </c>
      <c r="H280">
        <v>6.5514900000000003</v>
      </c>
      <c r="I280" s="71">
        <f t="shared" si="16"/>
        <v>3.5803981269342967E-3</v>
      </c>
      <c r="J280">
        <v>6.5562849999999999</v>
      </c>
      <c r="K280" s="71">
        <f t="shared" si="17"/>
        <v>3.7683677809852577E-3</v>
      </c>
      <c r="L280">
        <v>6.5422450000000003</v>
      </c>
      <c r="M280" s="71">
        <f t="shared" si="18"/>
        <v>-8.4110044725638721E-4</v>
      </c>
    </row>
    <row r="281" spans="1:14">
      <c r="A281" s="68">
        <v>42993</v>
      </c>
      <c r="B281" s="41">
        <f t="shared" si="14"/>
        <v>5</v>
      </c>
      <c r="C281">
        <v>6.5423</v>
      </c>
      <c r="D281" s="71">
        <f t="shared" si="15"/>
        <v>-6.4177008498168559E-4</v>
      </c>
      <c r="H281">
        <v>6.5448849999999998</v>
      </c>
      <c r="I281" s="71">
        <f t="shared" si="16"/>
        <v>-1.0086761504629728E-3</v>
      </c>
      <c r="J281">
        <v>6.5447100000000002</v>
      </c>
      <c r="K281" s="71">
        <f t="shared" si="17"/>
        <v>-1.7670418180986021E-3</v>
      </c>
      <c r="L281">
        <v>6.5497649999999998</v>
      </c>
      <c r="M281" s="71">
        <f t="shared" si="18"/>
        <v>1.148792404989908E-3</v>
      </c>
    </row>
    <row r="282" spans="1:14">
      <c r="A282" s="68">
        <v>42996</v>
      </c>
      <c r="B282" s="41">
        <f t="shared" si="14"/>
        <v>1</v>
      </c>
      <c r="C282">
        <v>6.5419</v>
      </c>
      <c r="D282" s="71">
        <f t="shared" si="15"/>
        <v>-6.1142446634046335E-5</v>
      </c>
      <c r="H282">
        <v>6.5494950000000003</v>
      </c>
      <c r="I282" s="71">
        <f t="shared" si="16"/>
        <v>7.0411889535260477E-4</v>
      </c>
      <c r="J282">
        <v>6.5669050000000002</v>
      </c>
      <c r="K282" s="71">
        <f t="shared" si="17"/>
        <v>3.385551085787464E-3</v>
      </c>
      <c r="L282">
        <v>6.5742399999999996</v>
      </c>
      <c r="M282" s="71">
        <f t="shared" si="18"/>
        <v>3.7298108883126618E-3</v>
      </c>
    </row>
    <row r="283" spans="1:14">
      <c r="A283" s="68">
        <v>42997</v>
      </c>
      <c r="B283" s="41">
        <f t="shared" si="14"/>
        <v>2</v>
      </c>
      <c r="C283">
        <v>6.5529999999999999</v>
      </c>
      <c r="D283" s="71">
        <f t="shared" si="15"/>
        <v>1.6953169033046818E-3</v>
      </c>
      <c r="H283">
        <v>6.5921500000000002</v>
      </c>
      <c r="I283" s="71">
        <f t="shared" si="16"/>
        <v>6.4915997644313505E-3</v>
      </c>
      <c r="J283">
        <v>6.58575</v>
      </c>
      <c r="K283" s="71">
        <f t="shared" si="17"/>
        <v>2.8655830926270893E-3</v>
      </c>
      <c r="L283">
        <v>6.5839949999999998</v>
      </c>
      <c r="M283" s="71">
        <f t="shared" si="18"/>
        <v>1.4827219284605474E-3</v>
      </c>
      <c r="N283" t="s">
        <v>443</v>
      </c>
    </row>
    <row r="284" spans="1:14">
      <c r="A284" s="68">
        <v>42998</v>
      </c>
      <c r="B284" s="41">
        <f t="shared" si="14"/>
        <v>3</v>
      </c>
      <c r="C284" s="70">
        <v>6.5670000000000002</v>
      </c>
      <c r="D284" s="71">
        <f t="shared" si="15"/>
        <v>2.1341471514758994E-3</v>
      </c>
      <c r="H284" s="70">
        <v>6.56494</v>
      </c>
      <c r="I284" s="71">
        <f t="shared" si="16"/>
        <v>-4.1361788651326321E-3</v>
      </c>
      <c r="J284">
        <v>6.5714750000000004</v>
      </c>
      <c r="K284" s="71">
        <f t="shared" si="17"/>
        <v>-2.1699112998629908E-3</v>
      </c>
      <c r="L284">
        <v>6.58697</v>
      </c>
      <c r="M284" s="71">
        <f t="shared" si="18"/>
        <v>4.517512650888181E-4</v>
      </c>
    </row>
    <row r="285" spans="1:14">
      <c r="A285" s="68">
        <v>42999</v>
      </c>
      <c r="B285" s="41">
        <f t="shared" si="14"/>
        <v>4</v>
      </c>
      <c r="C285">
        <v>6.5866999999999898</v>
      </c>
      <c r="D285" s="71">
        <f t="shared" si="15"/>
        <v>2.9953571587144597E-3</v>
      </c>
      <c r="H285">
        <v>6.5917649999999997</v>
      </c>
      <c r="I285" s="71">
        <f t="shared" si="16"/>
        <v>4.0777743623563092E-3</v>
      </c>
      <c r="J285">
        <v>6.5894849999999998</v>
      </c>
      <c r="K285" s="71">
        <f t="shared" si="17"/>
        <v>2.7368841242649019E-3</v>
      </c>
      <c r="L285">
        <v>6.568295</v>
      </c>
      <c r="M285" s="71">
        <f t="shared" ref="M285:M290" si="19">LN(L285/L284)</f>
        <v>-2.839169343186405E-3</v>
      </c>
    </row>
    <row r="286" spans="1:14">
      <c r="A286" s="68">
        <v>43000</v>
      </c>
      <c r="B286" s="41">
        <f t="shared" si="14"/>
        <v>5</v>
      </c>
      <c r="C286">
        <v>6.5861000000000001</v>
      </c>
      <c r="D286" s="71">
        <f t="shared" si="15"/>
        <v>-9.1096805600163411E-5</v>
      </c>
      <c r="H286">
        <v>6.5771050000000004</v>
      </c>
      <c r="I286" s="71">
        <f t="shared" si="16"/>
        <v>-2.2264637825375106E-3</v>
      </c>
      <c r="J286">
        <v>6.5807549999999999</v>
      </c>
      <c r="K286" s="71">
        <f t="shared" si="17"/>
        <v>-1.3257163542347899E-3</v>
      </c>
      <c r="L286">
        <v>6.5797549999999996</v>
      </c>
      <c r="M286" s="71">
        <f t="shared" si="19"/>
        <v>1.7432247218538209E-3</v>
      </c>
      <c r="N286" t="s">
        <v>446</v>
      </c>
    </row>
    <row r="287" spans="1:14">
      <c r="A287" s="68">
        <v>43003</v>
      </c>
      <c r="B287" s="41">
        <f t="shared" si="14"/>
        <v>1</v>
      </c>
      <c r="C287">
        <v>6.5945</v>
      </c>
      <c r="D287" s="71">
        <f t="shared" si="15"/>
        <v>1.2746007218525056E-3</v>
      </c>
      <c r="H287">
        <v>6.5984699999999998</v>
      </c>
      <c r="I287" s="71">
        <f t="shared" si="16"/>
        <v>3.2431250592356753E-3</v>
      </c>
      <c r="J287">
        <v>6.6071</v>
      </c>
      <c r="K287" s="71">
        <f t="shared" si="17"/>
        <v>3.9953479993525684E-3</v>
      </c>
      <c r="L287">
        <v>6.6134000000000004</v>
      </c>
      <c r="M287" s="71">
        <f t="shared" si="19"/>
        <v>5.1003831815006296E-3</v>
      </c>
    </row>
    <row r="288" spans="1:14">
      <c r="A288" s="68">
        <v>43004</v>
      </c>
      <c r="B288" s="41">
        <f t="shared" si="14"/>
        <v>2</v>
      </c>
      <c r="C288">
        <v>6.6075999999999997</v>
      </c>
      <c r="D288" s="71">
        <f t="shared" si="15"/>
        <v>1.9845334150460476E-3</v>
      </c>
      <c r="H288">
        <v>6.6142450000000004</v>
      </c>
      <c r="I288" s="71">
        <f t="shared" si="16"/>
        <v>2.3878525337969318E-3</v>
      </c>
      <c r="J288">
        <v>6.6229699999999996</v>
      </c>
      <c r="K288" s="71">
        <f t="shared" si="17"/>
        <v>2.3990814276522265E-3</v>
      </c>
      <c r="L288">
        <v>6.6288049999999998</v>
      </c>
      <c r="M288" s="71">
        <f t="shared" si="19"/>
        <v>2.3266528420817566E-3</v>
      </c>
      <c r="N288" t="s">
        <v>454</v>
      </c>
    </row>
    <row r="289" spans="1:14">
      <c r="A289" s="68">
        <v>43005</v>
      </c>
      <c r="B289" s="41">
        <f t="shared" si="14"/>
        <v>3</v>
      </c>
      <c r="C289">
        <v>6.6191999999999904</v>
      </c>
      <c r="D289" s="71">
        <f t="shared" si="15"/>
        <v>1.75401502616001E-3</v>
      </c>
      <c r="H289">
        <v>6.6312850000000001</v>
      </c>
      <c r="I289" s="71">
        <f t="shared" si="16"/>
        <v>2.5729448954421516E-3</v>
      </c>
      <c r="J289">
        <v>6.6391049999999998</v>
      </c>
      <c r="K289" s="71">
        <f t="shared" si="17"/>
        <v>2.4332554235920439E-3</v>
      </c>
      <c r="L289">
        <v>6.6398200000000003</v>
      </c>
      <c r="M289" s="71">
        <f t="shared" si="19"/>
        <v>1.6603080621165438E-3</v>
      </c>
    </row>
    <row r="290" spans="1:14">
      <c r="A290" s="68">
        <v>43006</v>
      </c>
      <c r="B290" s="41">
        <f t="shared" si="14"/>
        <v>4</v>
      </c>
      <c r="C290">
        <v>6.6284999999999998</v>
      </c>
      <c r="D290" s="71">
        <f t="shared" si="15"/>
        <v>1.4040175317587785E-3</v>
      </c>
      <c r="H290">
        <v>6.6710849999999997</v>
      </c>
      <c r="I290" s="71">
        <f t="shared" si="16"/>
        <v>5.9839139582740569E-3</v>
      </c>
      <c r="J290">
        <v>6.6678850000000001</v>
      </c>
      <c r="K290" s="71">
        <f t="shared" si="17"/>
        <v>4.3255529422931514E-3</v>
      </c>
      <c r="L290">
        <v>6.6544299999999996</v>
      </c>
      <c r="M290" s="71">
        <f t="shared" si="19"/>
        <v>2.1979436044437116E-3</v>
      </c>
    </row>
    <row r="291" spans="1:14">
      <c r="A291" s="68">
        <v>43007</v>
      </c>
      <c r="B291" s="41">
        <f t="shared" ref="B291:B545" si="20">WEEKDAY(A291,2)</f>
        <v>5</v>
      </c>
      <c r="C291">
        <v>6.6368999999999998</v>
      </c>
      <c r="D291" s="71">
        <f t="shared" si="15"/>
        <v>1.2664527451463289E-3</v>
      </c>
      <c r="H291">
        <v>6.6724550000000002</v>
      </c>
      <c r="I291" s="71">
        <f t="shared" si="16"/>
        <v>2.0534281080040795E-4</v>
      </c>
      <c r="J291">
        <v>6.6478149999999996</v>
      </c>
      <c r="K291" s="71">
        <f t="shared" si="17"/>
        <v>-3.0144889413618067E-3</v>
      </c>
      <c r="L291">
        <v>6.6526050000000003</v>
      </c>
      <c r="M291" s="71">
        <f t="shared" si="18"/>
        <v>-2.7429100644001261E-4</v>
      </c>
    </row>
    <row r="292" spans="1:14">
      <c r="A292" s="68">
        <v>43010</v>
      </c>
      <c r="B292" s="41">
        <f t="shared" si="20"/>
        <v>1</v>
      </c>
      <c r="C292">
        <v>6.6368999999999998</v>
      </c>
      <c r="D292" s="71">
        <f t="shared" si="15"/>
        <v>0</v>
      </c>
      <c r="H292">
        <v>6.6680349999999997</v>
      </c>
      <c r="I292" s="71">
        <f t="shared" si="16"/>
        <v>-6.6264434990543448E-4</v>
      </c>
      <c r="J292">
        <v>6.6701499999999996</v>
      </c>
      <c r="K292" s="71">
        <f t="shared" si="17"/>
        <v>3.3541191825137897E-3</v>
      </c>
      <c r="L292">
        <v>6.6730799999999997</v>
      </c>
      <c r="M292" s="71">
        <f t="shared" si="18"/>
        <v>3.073015175255208E-3</v>
      </c>
      <c r="N292" t="s">
        <v>458</v>
      </c>
    </row>
    <row r="293" spans="1:14">
      <c r="A293" s="68">
        <v>43011</v>
      </c>
      <c r="B293" s="41">
        <f t="shared" si="20"/>
        <v>2</v>
      </c>
      <c r="C293">
        <v>6.6368999999999998</v>
      </c>
      <c r="D293" s="71">
        <f t="shared" si="15"/>
        <v>0</v>
      </c>
      <c r="H293">
        <v>6.6802200000000003</v>
      </c>
      <c r="I293" s="71">
        <f t="shared" si="16"/>
        <v>1.8257073129924549E-3</v>
      </c>
      <c r="J293">
        <v>6.6707999999999998</v>
      </c>
      <c r="K293" s="71">
        <f t="shared" si="17"/>
        <v>9.7444335000822924E-5</v>
      </c>
      <c r="L293">
        <v>6.6654999999999998</v>
      </c>
      <c r="M293" s="71">
        <f t="shared" si="18"/>
        <v>-1.136552888831804E-3</v>
      </c>
    </row>
    <row r="294" spans="1:14">
      <c r="A294" s="68">
        <v>43012</v>
      </c>
      <c r="B294" s="41">
        <f t="shared" si="20"/>
        <v>3</v>
      </c>
      <c r="C294">
        <v>6.6368999999999998</v>
      </c>
      <c r="D294" s="71">
        <f t="shared" si="15"/>
        <v>0</v>
      </c>
      <c r="H294">
        <v>6.6427399999999999</v>
      </c>
      <c r="I294" s="71">
        <f t="shared" si="16"/>
        <v>-5.626392164067193E-3</v>
      </c>
      <c r="J294">
        <v>6.6483150000000002</v>
      </c>
      <c r="K294" s="71">
        <f t="shared" si="17"/>
        <v>-3.3763536631831502E-3</v>
      </c>
      <c r="L294">
        <v>6.6483100000000004</v>
      </c>
      <c r="M294" s="71">
        <f t="shared" si="18"/>
        <v>-2.5822825400348879E-3</v>
      </c>
    </row>
    <row r="295" spans="1:14">
      <c r="A295" s="68">
        <v>43013</v>
      </c>
      <c r="B295" s="41">
        <f t="shared" si="20"/>
        <v>4</v>
      </c>
      <c r="C295">
        <v>6.6368999999999998</v>
      </c>
      <c r="D295" s="71">
        <f t="shared" si="15"/>
        <v>0</v>
      </c>
      <c r="H295">
        <v>6.6511899999999997</v>
      </c>
      <c r="I295" s="71">
        <f t="shared" si="16"/>
        <v>1.2712570531060849E-3</v>
      </c>
      <c r="J295">
        <v>6.6390450000000003</v>
      </c>
      <c r="K295" s="71">
        <f t="shared" si="17"/>
        <v>-1.3953112588167087E-3</v>
      </c>
      <c r="L295">
        <v>6.6537600000000001</v>
      </c>
      <c r="M295" s="71">
        <f t="shared" si="18"/>
        <v>8.1942138403274102E-4</v>
      </c>
    </row>
    <row r="296" spans="1:14">
      <c r="A296" s="68">
        <v>43014</v>
      </c>
      <c r="B296" s="41">
        <f t="shared" si="20"/>
        <v>5</v>
      </c>
      <c r="C296">
        <v>6.6368999999999998</v>
      </c>
      <c r="D296" s="71">
        <f t="shared" si="15"/>
        <v>0</v>
      </c>
      <c r="H296">
        <v>6.65618</v>
      </c>
      <c r="I296" s="71">
        <f t="shared" si="16"/>
        <v>7.4996039546236764E-4</v>
      </c>
      <c r="J296">
        <v>6.6538300000000001</v>
      </c>
      <c r="K296" s="71">
        <f t="shared" si="17"/>
        <v>2.2245008843979263E-3</v>
      </c>
      <c r="L296">
        <v>6.6513499999999999</v>
      </c>
      <c r="M296" s="71">
        <f t="shared" si="18"/>
        <v>-3.6226683227072123E-4</v>
      </c>
      <c r="N296" t="s">
        <v>469</v>
      </c>
    </row>
    <row r="297" spans="1:14">
      <c r="A297" s="68">
        <v>43017</v>
      </c>
      <c r="B297" s="41">
        <f t="shared" si="20"/>
        <v>1</v>
      </c>
      <c r="C297">
        <v>6.6492999999999904</v>
      </c>
      <c r="D297" s="71">
        <f t="shared" si="15"/>
        <v>1.8665989673979496E-3</v>
      </c>
      <c r="H297">
        <v>6.6261749999999999</v>
      </c>
      <c r="I297" s="71">
        <f t="shared" si="16"/>
        <v>-4.5180317857813658E-3</v>
      </c>
      <c r="J297">
        <v>6.6259249999999996</v>
      </c>
      <c r="K297" s="71">
        <f t="shared" si="17"/>
        <v>-4.2026439602237094E-3</v>
      </c>
      <c r="L297">
        <v>6.61557</v>
      </c>
      <c r="M297" s="71">
        <f t="shared" si="18"/>
        <v>-5.3938799281809668E-3</v>
      </c>
      <c r="N297" t="s">
        <v>478</v>
      </c>
    </row>
    <row r="298" spans="1:14">
      <c r="A298" s="68">
        <v>43018</v>
      </c>
      <c r="B298" s="41">
        <f t="shared" si="20"/>
        <v>2</v>
      </c>
      <c r="C298">
        <v>6.6273</v>
      </c>
      <c r="D298" s="71">
        <f t="shared" si="15"/>
        <v>-3.3141045351996828E-3</v>
      </c>
      <c r="H298">
        <v>6.5837250000000003</v>
      </c>
      <c r="I298" s="71">
        <f t="shared" si="16"/>
        <v>-6.4270200564652295E-3</v>
      </c>
      <c r="J298">
        <v>6.5759499999999997</v>
      </c>
      <c r="K298" s="71">
        <f t="shared" si="17"/>
        <v>-7.5709304488147753E-3</v>
      </c>
      <c r="L298">
        <v>6.5666200000000003</v>
      </c>
      <c r="M298" s="71">
        <f t="shared" si="18"/>
        <v>-7.4267212035443878E-3</v>
      </c>
      <c r="N298" t="s">
        <v>492</v>
      </c>
    </row>
    <row r="299" spans="1:14">
      <c r="A299" s="68">
        <v>43019</v>
      </c>
      <c r="B299" s="41">
        <f t="shared" si="20"/>
        <v>3</v>
      </c>
      <c r="C299">
        <v>6.5840999999999896</v>
      </c>
      <c r="D299" s="71">
        <f t="shared" si="15"/>
        <v>-6.5398298393279245E-3</v>
      </c>
      <c r="H299">
        <v>6.5751799999999996</v>
      </c>
      <c r="I299" s="71">
        <f t="shared" si="16"/>
        <v>-1.2987404652729008E-3</v>
      </c>
      <c r="J299">
        <v>6.5864950000000002</v>
      </c>
      <c r="K299" s="71">
        <f t="shared" si="17"/>
        <v>1.6022862402895503E-3</v>
      </c>
      <c r="L299">
        <v>6.5739049999999999</v>
      </c>
      <c r="M299" s="71">
        <f t="shared" si="18"/>
        <v>1.1087838189644341E-3</v>
      </c>
      <c r="N299" t="s">
        <v>491</v>
      </c>
    </row>
    <row r="300" spans="1:14">
      <c r="A300" s="68">
        <v>43020</v>
      </c>
      <c r="B300" s="41">
        <f t="shared" si="20"/>
        <v>4</v>
      </c>
      <c r="C300">
        <v>6.5808</v>
      </c>
      <c r="D300" s="71">
        <f t="shared" si="15"/>
        <v>-5.0133310076142727E-4</v>
      </c>
      <c r="H300">
        <v>6.5769849999999996</v>
      </c>
      <c r="I300" s="71">
        <f t="shared" si="16"/>
        <v>2.7447952657709546E-4</v>
      </c>
      <c r="J300">
        <v>6.5829700000000004</v>
      </c>
      <c r="K300" s="71">
        <f t="shared" si="17"/>
        <v>-5.3532927634972844E-4</v>
      </c>
      <c r="L300">
        <v>6.5783699999999996</v>
      </c>
      <c r="M300" s="71">
        <f t="shared" si="18"/>
        <v>6.7897001416569996E-4</v>
      </c>
      <c r="N300" t="s">
        <v>490</v>
      </c>
    </row>
    <row r="301" spans="1:14">
      <c r="A301" s="68">
        <v>43021</v>
      </c>
      <c r="B301" s="41">
        <f t="shared" si="20"/>
        <v>5</v>
      </c>
      <c r="C301">
        <v>6.5865999999999998</v>
      </c>
      <c r="D301" s="71">
        <f t="shared" si="15"/>
        <v>8.8096364887735464E-4</v>
      </c>
      <c r="H301">
        <v>6.5703849999999999</v>
      </c>
      <c r="I301" s="71">
        <f t="shared" si="16"/>
        <v>-1.0040031663233505E-3</v>
      </c>
      <c r="J301">
        <v>6.5779949999999996</v>
      </c>
      <c r="K301" s="71">
        <f t="shared" si="17"/>
        <v>-7.5602362546588545E-4</v>
      </c>
      <c r="L301">
        <v>6.5677599999999998</v>
      </c>
      <c r="M301" s="71">
        <f t="shared" si="18"/>
        <v>-1.6141636061285779E-3</v>
      </c>
      <c r="N301" t="s">
        <v>493</v>
      </c>
    </row>
    <row r="302" spans="1:14">
      <c r="A302" s="68">
        <v>43024</v>
      </c>
      <c r="B302" s="41">
        <f t="shared" si="20"/>
        <v>1</v>
      </c>
      <c r="C302">
        <v>6.5838999999999999</v>
      </c>
      <c r="D302" s="71">
        <f t="shared" si="15"/>
        <v>-4.1000721883359046E-4</v>
      </c>
      <c r="H302">
        <v>6.5734599999999999</v>
      </c>
      <c r="I302" s="71">
        <f t="shared" si="16"/>
        <v>4.6789962238610395E-4</v>
      </c>
      <c r="J302">
        <v>6.5820499999999997</v>
      </c>
      <c r="K302" s="71">
        <f t="shared" si="17"/>
        <v>6.1625931041007294E-4</v>
      </c>
      <c r="L302">
        <v>6.583145</v>
      </c>
      <c r="M302" s="71">
        <f t="shared" si="18"/>
        <v>2.3397639962814331E-3</v>
      </c>
    </row>
    <row r="303" spans="1:14">
      <c r="A303" s="68">
        <v>43025</v>
      </c>
      <c r="B303" s="41">
        <f t="shared" si="20"/>
        <v>2</v>
      </c>
      <c r="C303">
        <v>6.5883000000000003</v>
      </c>
      <c r="D303" s="71">
        <f t="shared" si="15"/>
        <v>6.6807369515373193E-4</v>
      </c>
      <c r="H303">
        <v>6.6043000000000003</v>
      </c>
      <c r="I303" s="71">
        <f t="shared" si="16"/>
        <v>4.6806219424408973E-3</v>
      </c>
      <c r="J303">
        <v>6.6109749999999998</v>
      </c>
      <c r="K303" s="71">
        <f t="shared" si="17"/>
        <v>4.3848998005992937E-3</v>
      </c>
      <c r="L303">
        <v>6.6064550000000004</v>
      </c>
      <c r="M303" s="71">
        <f t="shared" si="18"/>
        <v>3.5346067005080804E-3</v>
      </c>
      <c r="N303" t="s">
        <v>500</v>
      </c>
    </row>
    <row r="304" spans="1:14">
      <c r="A304" s="68">
        <v>43026</v>
      </c>
      <c r="B304" s="41">
        <f t="shared" si="20"/>
        <v>3</v>
      </c>
      <c r="C304">
        <v>6.5991</v>
      </c>
      <c r="D304" s="71">
        <f t="shared" si="15"/>
        <v>1.6379274784301349E-3</v>
      </c>
      <c r="H304">
        <v>6.6116799999999998</v>
      </c>
      <c r="I304" s="71">
        <f t="shared" si="16"/>
        <v>1.1168298933706537E-3</v>
      </c>
      <c r="J304">
        <v>6.6202249999999996</v>
      </c>
      <c r="K304" s="71">
        <f t="shared" si="17"/>
        <v>1.3982105186186205E-3</v>
      </c>
      <c r="L304">
        <v>6.6202699999999997</v>
      </c>
      <c r="M304" s="71">
        <f t="shared" si="18"/>
        <v>2.0889532403127152E-3</v>
      </c>
      <c r="N304" t="s">
        <v>501</v>
      </c>
    </row>
    <row r="305" spans="1:14">
      <c r="A305" s="68">
        <v>43027</v>
      </c>
      <c r="B305" s="41">
        <f t="shared" si="20"/>
        <v>4</v>
      </c>
      <c r="C305">
        <v>6.6093000000000002</v>
      </c>
      <c r="D305" s="71">
        <f t="shared" si="15"/>
        <v>1.5444720068418288E-3</v>
      </c>
      <c r="H305">
        <v>6.6289100000000003</v>
      </c>
      <c r="I305" s="71">
        <f t="shared" si="16"/>
        <v>2.6026045252800219E-3</v>
      </c>
      <c r="J305">
        <v>6.6236449999999998</v>
      </c>
      <c r="K305" s="71">
        <f t="shared" si="17"/>
        <v>5.1646536488512127E-4</v>
      </c>
      <c r="L305">
        <v>6.6057949999999996</v>
      </c>
      <c r="M305" s="71">
        <f t="shared" si="18"/>
        <v>-2.1888605234099078E-3</v>
      </c>
      <c r="N305" t="s">
        <v>508</v>
      </c>
    </row>
    <row r="306" spans="1:14">
      <c r="A306" s="68">
        <v>43028</v>
      </c>
      <c r="B306" s="41">
        <f t="shared" si="20"/>
        <v>5</v>
      </c>
      <c r="C306">
        <v>6.6091999999999897</v>
      </c>
      <c r="D306" s="71">
        <f t="shared" si="15"/>
        <v>-1.5130309794951198E-5</v>
      </c>
      <c r="H306">
        <v>6.6228749999999996</v>
      </c>
      <c r="I306" s="71">
        <f t="shared" si="16"/>
        <v>-9.108207561800112E-4</v>
      </c>
      <c r="J306">
        <v>6.6208450000000001</v>
      </c>
      <c r="K306" s="71">
        <f t="shared" si="17"/>
        <v>-4.228173439240105E-4</v>
      </c>
      <c r="L306">
        <v>6.6236199999999998</v>
      </c>
      <c r="M306" s="71">
        <f t="shared" si="18"/>
        <v>2.694754195351787E-3</v>
      </c>
      <c r="N306" t="s">
        <v>512</v>
      </c>
    </row>
    <row r="307" spans="1:14">
      <c r="A307" s="68">
        <v>43031</v>
      </c>
      <c r="B307" s="41">
        <f t="shared" si="20"/>
        <v>1</v>
      </c>
      <c r="C307">
        <v>6.6204999999999998</v>
      </c>
      <c r="D307" s="71">
        <f t="shared" si="15"/>
        <v>1.7082780029772653E-3</v>
      </c>
      <c r="H307">
        <v>6.6304499999999997</v>
      </c>
      <c r="I307" s="71">
        <f t="shared" si="16"/>
        <v>1.1431094951423007E-3</v>
      </c>
      <c r="J307">
        <v>6.6419499999999996</v>
      </c>
      <c r="K307" s="71">
        <f t="shared" si="17"/>
        <v>3.1825897654544784E-3</v>
      </c>
      <c r="L307">
        <v>6.637575</v>
      </c>
      <c r="M307" s="71">
        <f t="shared" ref="M307:M441" si="21">LN(L307/L306)</f>
        <v>2.1046376516050971E-3</v>
      </c>
    </row>
    <row r="308" spans="1:14">
      <c r="A308" s="68">
        <v>43032</v>
      </c>
      <c r="B308" s="41">
        <f t="shared" si="20"/>
        <v>2</v>
      </c>
      <c r="C308">
        <v>6.6267999999999896</v>
      </c>
      <c r="D308" s="71">
        <f t="shared" si="15"/>
        <v>9.5113728456935887E-4</v>
      </c>
      <c r="H308">
        <v>6.6323699999999999</v>
      </c>
      <c r="I308" s="71">
        <f t="shared" si="16"/>
        <v>2.8953118769806411E-4</v>
      </c>
      <c r="J308">
        <v>6.6319650000000001</v>
      </c>
      <c r="K308" s="71">
        <f t="shared" si="17"/>
        <v>-1.5044546967979838E-3</v>
      </c>
      <c r="L308">
        <v>6.6426850000000002</v>
      </c>
      <c r="M308" s="71">
        <f t="shared" si="21"/>
        <v>7.6956328448240597E-4</v>
      </c>
    </row>
    <row r="309" spans="1:14">
      <c r="A309" s="68">
        <v>43033</v>
      </c>
      <c r="B309" s="41">
        <f t="shared" si="20"/>
        <v>3</v>
      </c>
      <c r="C309">
        <v>6.6322000000000001</v>
      </c>
      <c r="D309" s="71">
        <f t="shared" si="15"/>
        <v>8.1454111148271467E-4</v>
      </c>
      <c r="H309">
        <v>6.6388550000000004</v>
      </c>
      <c r="I309" s="71">
        <f t="shared" si="16"/>
        <v>9.7730247451355257E-4</v>
      </c>
      <c r="J309">
        <v>6.6445850000000002</v>
      </c>
      <c r="K309" s="71">
        <f t="shared" si="17"/>
        <v>1.9010968664150811E-3</v>
      </c>
      <c r="L309">
        <v>6.6375450000000003</v>
      </c>
      <c r="M309" s="71">
        <f t="shared" si="21"/>
        <v>-7.7408301763737068E-4</v>
      </c>
    </row>
    <row r="310" spans="1:14">
      <c r="A310" s="68">
        <v>43034</v>
      </c>
      <c r="B310" s="41">
        <f t="shared" si="20"/>
        <v>4</v>
      </c>
      <c r="C310">
        <v>6.6288</v>
      </c>
      <c r="D310" s="71">
        <f t="shared" si="15"/>
        <v>-5.1278185272617127E-4</v>
      </c>
      <c r="H310">
        <v>6.6320699999999997</v>
      </c>
      <c r="I310" s="71">
        <f t="shared" si="16"/>
        <v>-1.0225361971662511E-3</v>
      </c>
      <c r="J310">
        <v>6.6360299999999999</v>
      </c>
      <c r="K310" s="71">
        <f t="shared" si="17"/>
        <v>-1.2883441291417948E-3</v>
      </c>
      <c r="L310">
        <v>6.6536900000000001</v>
      </c>
      <c r="M310" s="71">
        <f t="shared" si="21"/>
        <v>2.4294217867293338E-3</v>
      </c>
    </row>
    <row r="311" spans="1:14">
      <c r="A311" s="68">
        <v>43035</v>
      </c>
      <c r="B311" s="41">
        <f t="shared" si="20"/>
        <v>5</v>
      </c>
      <c r="C311">
        <v>6.6473000000000004</v>
      </c>
      <c r="D311" s="71">
        <f t="shared" si="15"/>
        <v>2.7869648427461336E-3</v>
      </c>
      <c r="H311">
        <v>6.6532249999999999</v>
      </c>
      <c r="I311" s="71">
        <f t="shared" si="16"/>
        <v>3.1847268548201384E-3</v>
      </c>
      <c r="J311">
        <v>6.6536999999999997</v>
      </c>
      <c r="K311" s="71">
        <f t="shared" si="17"/>
        <v>2.6591978034973514E-3</v>
      </c>
      <c r="L311">
        <v>6.6473149999999999</v>
      </c>
      <c r="M311" s="71">
        <f t="shared" si="21"/>
        <v>-9.5857425632830799E-4</v>
      </c>
      <c r="N311" t="s">
        <v>528</v>
      </c>
    </row>
    <row r="312" spans="1:14">
      <c r="A312" s="68">
        <v>43038</v>
      </c>
      <c r="B312" s="41">
        <f t="shared" si="20"/>
        <v>1</v>
      </c>
      <c r="C312">
        <v>6.6486999999999998</v>
      </c>
      <c r="D312" s="71">
        <f t="shared" si="15"/>
        <v>2.1058965180103254E-4</v>
      </c>
      <c r="H312">
        <v>6.6462649999999996</v>
      </c>
      <c r="I312" s="71">
        <f t="shared" si="16"/>
        <v>-1.0466567718588257E-3</v>
      </c>
      <c r="J312">
        <v>6.6465449999999997</v>
      </c>
      <c r="K312" s="71">
        <f t="shared" si="17"/>
        <v>-1.075920133835315E-3</v>
      </c>
      <c r="L312">
        <v>6.6370899999999997</v>
      </c>
      <c r="M312" s="71">
        <f t="shared" si="21"/>
        <v>-1.5393993211174791E-3</v>
      </c>
    </row>
    <row r="313" spans="1:14">
      <c r="A313" s="68">
        <v>43039</v>
      </c>
      <c r="B313" s="41">
        <f t="shared" si="20"/>
        <v>2</v>
      </c>
      <c r="C313">
        <v>6.6397000000000004</v>
      </c>
      <c r="D313" s="71">
        <f t="shared" si="15"/>
        <v>-1.354565090776076E-3</v>
      </c>
      <c r="H313">
        <v>6.6261999999999999</v>
      </c>
      <c r="I313" s="71">
        <f t="shared" si="16"/>
        <v>-3.0235552003327927E-3</v>
      </c>
      <c r="J313">
        <v>6.628895</v>
      </c>
      <c r="K313" s="71">
        <f t="shared" si="17"/>
        <v>-2.659047142629154E-3</v>
      </c>
      <c r="L313">
        <v>6.6324199999999998</v>
      </c>
      <c r="M313" s="71">
        <f t="shared" si="21"/>
        <v>-7.0386927517379844E-4</v>
      </c>
    </row>
    <row r="314" spans="1:14">
      <c r="A314" s="68">
        <v>43040</v>
      </c>
      <c r="B314" s="41">
        <f t="shared" si="20"/>
        <v>3</v>
      </c>
      <c r="C314">
        <v>6.63</v>
      </c>
      <c r="D314" s="71">
        <f t="shared" si="15"/>
        <v>-1.461977547000194E-3</v>
      </c>
      <c r="H314">
        <v>6.6291349999999998</v>
      </c>
      <c r="I314" s="71">
        <f t="shared" si="16"/>
        <v>4.4284056916922202E-4</v>
      </c>
      <c r="J314">
        <v>6.6165149999999997</v>
      </c>
      <c r="K314" s="71">
        <f t="shared" si="17"/>
        <v>-1.8693273526513145E-3</v>
      </c>
      <c r="L314">
        <v>6.60886</v>
      </c>
      <c r="M314" s="71">
        <f t="shared" si="21"/>
        <v>-3.5585721112368655E-3</v>
      </c>
    </row>
    <row r="315" spans="1:14">
      <c r="A315" s="68">
        <v>43041</v>
      </c>
      <c r="B315" s="41">
        <f t="shared" si="20"/>
        <v>4</v>
      </c>
      <c r="C315">
        <v>6.6196000000000002</v>
      </c>
      <c r="D315" s="71">
        <f t="shared" si="15"/>
        <v>-1.5698590351200178E-3</v>
      </c>
      <c r="H315">
        <v>6.60053</v>
      </c>
      <c r="I315" s="71">
        <f t="shared" si="16"/>
        <v>-4.324379275925932E-3</v>
      </c>
      <c r="J315">
        <v>6.6126699999999996</v>
      </c>
      <c r="K315" s="71">
        <f t="shared" si="17"/>
        <v>-5.8129054938285262E-4</v>
      </c>
      <c r="L315">
        <v>6.6069599999999999</v>
      </c>
      <c r="M315" s="71">
        <f t="shared" si="21"/>
        <v>-2.8753418449866395E-4</v>
      </c>
    </row>
    <row r="316" spans="1:14">
      <c r="A316" s="68">
        <v>43042</v>
      </c>
      <c r="B316" s="41">
        <f t="shared" si="20"/>
        <v>5</v>
      </c>
      <c r="C316">
        <v>6.6071999999999997</v>
      </c>
      <c r="D316" s="71">
        <f t="shared" si="15"/>
        <v>-1.8749816482810449E-3</v>
      </c>
      <c r="H316">
        <v>6.6189900000000002</v>
      </c>
      <c r="I316" s="71">
        <f t="shared" si="16"/>
        <v>2.7928414948414433E-3</v>
      </c>
      <c r="J316">
        <v>6.6257299999999999</v>
      </c>
      <c r="K316" s="71">
        <f t="shared" si="17"/>
        <v>1.9730487425664305E-3</v>
      </c>
      <c r="L316">
        <v>6.6369949999999998</v>
      </c>
      <c r="M316" s="71">
        <f t="shared" si="21"/>
        <v>4.5356619666192359E-3</v>
      </c>
      <c r="N316" t="s">
        <v>532</v>
      </c>
    </row>
    <row r="317" spans="1:14">
      <c r="A317" s="68">
        <v>43045</v>
      </c>
      <c r="B317" s="41">
        <f t="shared" si="20"/>
        <v>1</v>
      </c>
      <c r="C317">
        <v>6.6246999999999998</v>
      </c>
      <c r="D317" s="71">
        <f t="shared" si="15"/>
        <v>2.6451243137408983E-3</v>
      </c>
      <c r="H317">
        <v>6.6367450000000003</v>
      </c>
      <c r="I317" s="71">
        <f t="shared" si="16"/>
        <v>2.6788421189435818E-3</v>
      </c>
      <c r="J317">
        <v>6.6326799999999997</v>
      </c>
      <c r="K317" s="71">
        <f t="shared" si="17"/>
        <v>1.0483912681198337E-3</v>
      </c>
      <c r="L317">
        <v>6.6239600000000003</v>
      </c>
      <c r="M317" s="71">
        <f t="shared" si="21"/>
        <v>-1.965922393702964E-3</v>
      </c>
    </row>
    <row r="318" spans="1:14">
      <c r="A318" s="68">
        <v>43046</v>
      </c>
      <c r="B318" s="41">
        <f t="shared" si="20"/>
        <v>2</v>
      </c>
      <c r="C318">
        <v>6.6215999999999999</v>
      </c>
      <c r="D318" s="71">
        <f t="shared" si="15"/>
        <v>-4.680552390621538E-4</v>
      </c>
      <c r="H318">
        <v>6.6250600000000004</v>
      </c>
      <c r="I318" s="71">
        <f t="shared" si="16"/>
        <v>-1.76220401730336E-3</v>
      </c>
      <c r="J318">
        <v>6.6351550000000001</v>
      </c>
      <c r="K318" s="71">
        <f t="shared" si="17"/>
        <v>3.7308272656525854E-4</v>
      </c>
      <c r="L318">
        <v>6.6426949999999998</v>
      </c>
      <c r="M318" s="71">
        <f t="shared" si="21"/>
        <v>2.8243762205689867E-3</v>
      </c>
    </row>
    <row r="319" spans="1:14">
      <c r="A319" s="68">
        <v>43047</v>
      </c>
      <c r="B319" s="41">
        <f t="shared" si="20"/>
        <v>3</v>
      </c>
      <c r="C319">
        <v>6.6276999999999999</v>
      </c>
      <c r="D319" s="71">
        <f t="shared" si="15"/>
        <v>9.2080342825746648E-4</v>
      </c>
      <c r="H319">
        <v>6.64398</v>
      </c>
      <c r="I319" s="71">
        <f t="shared" si="16"/>
        <v>2.8517530766706124E-3</v>
      </c>
      <c r="J319">
        <v>6.6378000000000004</v>
      </c>
      <c r="K319" s="71">
        <f t="shared" si="17"/>
        <v>3.9855481089372263E-4</v>
      </c>
      <c r="L319">
        <v>6.6318299999999999</v>
      </c>
      <c r="M319" s="71">
        <f t="shared" si="21"/>
        <v>-1.6369704266208315E-3</v>
      </c>
      <c r="N319" t="s">
        <v>544</v>
      </c>
    </row>
    <row r="320" spans="1:14">
      <c r="A320" s="68">
        <v>43048</v>
      </c>
      <c r="B320" s="41">
        <f t="shared" si="20"/>
        <v>4</v>
      </c>
      <c r="C320">
        <v>6.6325000000000003</v>
      </c>
      <c r="D320" s="71">
        <f t="shared" si="15"/>
        <v>7.2397101245144256E-4</v>
      </c>
      <c r="H320">
        <v>6.6337250000000001</v>
      </c>
      <c r="I320" s="71">
        <f t="shared" si="16"/>
        <v>-1.5446949663524472E-3</v>
      </c>
      <c r="J320">
        <v>6.6430600000000002</v>
      </c>
      <c r="K320" s="71">
        <f t="shared" si="17"/>
        <v>7.9211741935872901E-4</v>
      </c>
      <c r="L320">
        <v>6.6487249999999998</v>
      </c>
      <c r="M320" s="71">
        <f t="shared" si="21"/>
        <v>2.5443227507069418E-3</v>
      </c>
    </row>
    <row r="321" spans="1:14">
      <c r="A321" s="68">
        <v>43049</v>
      </c>
      <c r="B321" s="41">
        <f t="shared" si="20"/>
        <v>5</v>
      </c>
      <c r="C321">
        <v>6.6281999999999996</v>
      </c>
      <c r="D321" s="71">
        <f t="shared" si="15"/>
        <v>-6.4853290561041083E-4</v>
      </c>
      <c r="H321">
        <v>6.6444850000000004</v>
      </c>
      <c r="I321" s="71">
        <f t="shared" si="16"/>
        <v>1.620700735302189E-3</v>
      </c>
      <c r="J321">
        <v>6.6501099999999997</v>
      </c>
      <c r="K321" s="71">
        <f t="shared" si="17"/>
        <v>1.0606951781976083E-3</v>
      </c>
      <c r="L321">
        <v>6.6605749999999997</v>
      </c>
      <c r="M321" s="71">
        <f t="shared" si="21"/>
        <v>1.7807101998289407E-3</v>
      </c>
      <c r="N321" t="s">
        <v>551</v>
      </c>
    </row>
    <row r="322" spans="1:14">
      <c r="A322" s="68">
        <v>43052</v>
      </c>
      <c r="B322" s="41">
        <f t="shared" si="20"/>
        <v>1</v>
      </c>
      <c r="C322">
        <v>6.6346999999999996</v>
      </c>
      <c r="D322" s="71">
        <f t="shared" si="15"/>
        <v>9.8017786764665726E-4</v>
      </c>
      <c r="H322">
        <v>6.6510049999999996</v>
      </c>
      <c r="I322" s="71">
        <f t="shared" si="16"/>
        <v>9.8078378798404069E-4</v>
      </c>
      <c r="J322">
        <v>6.6498999999999997</v>
      </c>
      <c r="K322" s="71">
        <f t="shared" si="17"/>
        <v>-3.157892362751267E-5</v>
      </c>
      <c r="L322">
        <v>6.6552899999999999</v>
      </c>
      <c r="M322" s="71">
        <f t="shared" si="21"/>
        <v>-7.9379000575743354E-4</v>
      </c>
    </row>
    <row r="323" spans="1:14">
      <c r="A323" s="68">
        <v>43053</v>
      </c>
      <c r="B323" s="41">
        <f t="shared" si="20"/>
        <v>2</v>
      </c>
      <c r="C323">
        <v>6.6398999999999999</v>
      </c>
      <c r="D323" s="71">
        <f t="shared" si="15"/>
        <v>7.8345114217810447E-4</v>
      </c>
      <c r="H323">
        <v>6.6469199999999997</v>
      </c>
      <c r="I323" s="71">
        <f t="shared" si="16"/>
        <v>-6.1438158637461965E-4</v>
      </c>
      <c r="J323">
        <v>6.6474450000000003</v>
      </c>
      <c r="K323" s="71">
        <f t="shared" si="17"/>
        <v>-3.6924664704009012E-4</v>
      </c>
      <c r="L323">
        <v>6.6368499999999999</v>
      </c>
      <c r="M323" s="71">
        <f t="shared" si="21"/>
        <v>-2.7745738202664119E-3</v>
      </c>
      <c r="N323" t="s">
        <v>558</v>
      </c>
    </row>
    <row r="324" spans="1:14">
      <c r="A324" s="68">
        <v>43054</v>
      </c>
      <c r="B324" s="41">
        <f t="shared" si="20"/>
        <v>3</v>
      </c>
      <c r="C324">
        <v>6.6262999999999996</v>
      </c>
      <c r="D324" s="71">
        <f t="shared" si="15"/>
        <v>-2.050324096476693E-3</v>
      </c>
      <c r="H324">
        <v>6.6401599999999998</v>
      </c>
      <c r="I324" s="71">
        <f t="shared" si="16"/>
        <v>-1.0175298987071643E-3</v>
      </c>
      <c r="J324">
        <v>6.631545</v>
      </c>
      <c r="K324" s="71">
        <f t="shared" si="17"/>
        <v>-2.3947615893557478E-3</v>
      </c>
      <c r="L324">
        <v>6.6333849999999996</v>
      </c>
      <c r="M324" s="71">
        <f t="shared" si="21"/>
        <v>-5.2222135911639842E-4</v>
      </c>
    </row>
    <row r="325" spans="1:14">
      <c r="A325" s="68">
        <v>43055</v>
      </c>
      <c r="B325" s="41">
        <f t="shared" si="20"/>
        <v>4</v>
      </c>
      <c r="C325">
        <v>6.6285999999999996</v>
      </c>
      <c r="D325" s="71">
        <f t="shared" si="15"/>
        <v>3.4704147493890518E-4</v>
      </c>
      <c r="H325">
        <v>6.6387600000000004</v>
      </c>
      <c r="I325" s="71">
        <f t="shared" si="16"/>
        <v>-2.1086052257064767E-4</v>
      </c>
      <c r="J325">
        <v>6.6344250000000002</v>
      </c>
      <c r="K325" s="71">
        <f t="shared" si="17"/>
        <v>4.3419366171431033E-4</v>
      </c>
      <c r="L325">
        <v>6.6330450000000001</v>
      </c>
      <c r="M325" s="71">
        <f t="shared" si="21"/>
        <v>-5.1257195805308586E-5</v>
      </c>
      <c r="N325" t="s">
        <v>564</v>
      </c>
    </row>
    <row r="326" spans="1:14">
      <c r="A326" s="68">
        <v>43056</v>
      </c>
      <c r="B326" s="41">
        <f t="shared" si="20"/>
        <v>5</v>
      </c>
      <c r="C326">
        <v>6.6276999999999999</v>
      </c>
      <c r="D326" s="71">
        <f t="shared" si="15"/>
        <v>-1.3578449512793853E-4</v>
      </c>
      <c r="H326">
        <v>6.6351449999999996</v>
      </c>
      <c r="I326" s="71">
        <f t="shared" si="16"/>
        <v>-5.4467771004441316E-4</v>
      </c>
      <c r="J326">
        <v>6.6437600000000003</v>
      </c>
      <c r="K326" s="71">
        <f t="shared" si="17"/>
        <v>1.4060658949936054E-3</v>
      </c>
      <c r="L326">
        <v>6.6367950000000002</v>
      </c>
      <c r="M326" s="71">
        <f t="shared" si="21"/>
        <v>5.6519145669049363E-4</v>
      </c>
    </row>
    <row r="327" spans="1:14">
      <c r="A327" s="68">
        <v>43059</v>
      </c>
      <c r="B327" s="41">
        <f t="shared" si="20"/>
        <v>1</v>
      </c>
      <c r="C327">
        <v>6.6271000000000004</v>
      </c>
      <c r="D327" s="71">
        <f t="shared" si="15"/>
        <v>-9.0533240849981149E-5</v>
      </c>
      <c r="H327">
        <v>6.6423449999999997</v>
      </c>
      <c r="I327" s="71">
        <f t="shared" si="16"/>
        <v>1.0845424407383323E-3</v>
      </c>
      <c r="J327">
        <v>6.6376949999999999</v>
      </c>
      <c r="K327" s="71">
        <f t="shared" si="17"/>
        <v>-9.1330361343401872E-4</v>
      </c>
      <c r="L327">
        <v>6.6470450000000003</v>
      </c>
      <c r="M327" s="71">
        <f t="shared" si="21"/>
        <v>1.5432287703321546E-3</v>
      </c>
    </row>
    <row r="328" spans="1:14">
      <c r="A328" s="68">
        <v>43060</v>
      </c>
      <c r="B328" s="41">
        <f t="shared" si="20"/>
        <v>2</v>
      </c>
      <c r="C328">
        <v>6.6355999999999904</v>
      </c>
      <c r="D328" s="71">
        <f t="shared" si="15"/>
        <v>1.281790459525124E-3</v>
      </c>
      <c r="H328">
        <v>6.6445249999999998</v>
      </c>
      <c r="I328" s="71">
        <f t="shared" si="16"/>
        <v>3.2814350099936296E-4</v>
      </c>
      <c r="J328">
        <v>6.6413650000000004</v>
      </c>
      <c r="K328" s="71">
        <f t="shared" si="17"/>
        <v>5.5274998282135051E-4</v>
      </c>
      <c r="L328">
        <v>6.6270100000000003</v>
      </c>
      <c r="M328" s="71">
        <f t="shared" si="21"/>
        <v>-3.018672924571422E-3</v>
      </c>
    </row>
    <row r="329" spans="1:14">
      <c r="A329" s="68">
        <v>43061</v>
      </c>
      <c r="B329" s="41">
        <f t="shared" si="20"/>
        <v>3</v>
      </c>
      <c r="C329">
        <v>6.6289999999999996</v>
      </c>
      <c r="D329" s="71">
        <f t="shared" si="15"/>
        <v>-9.9512997672700589E-4</v>
      </c>
      <c r="H329">
        <v>6.6176199999999996</v>
      </c>
      <c r="I329" s="71">
        <f t="shared" si="16"/>
        <v>-4.0574186016838045E-3</v>
      </c>
      <c r="J329">
        <v>6.6112549999999999</v>
      </c>
      <c r="K329" s="71">
        <f t="shared" si="17"/>
        <v>-4.5440149660122536E-3</v>
      </c>
      <c r="L329">
        <v>6.5990250000000001</v>
      </c>
      <c r="M329" s="71">
        <f t="shared" si="21"/>
        <v>-4.231811236468699E-3</v>
      </c>
      <c r="N329" t="s">
        <v>568</v>
      </c>
    </row>
    <row r="330" spans="1:14">
      <c r="A330" s="68">
        <v>43062</v>
      </c>
      <c r="B330" s="41">
        <f t="shared" si="20"/>
        <v>4</v>
      </c>
      <c r="C330">
        <v>6.6021000000000001</v>
      </c>
      <c r="D330" s="71">
        <f t="shared" si="15"/>
        <v>-4.0661830177925211E-3</v>
      </c>
      <c r="H330">
        <v>6.5913300000000001</v>
      </c>
      <c r="I330" s="71">
        <f t="shared" si="16"/>
        <v>-3.9806395988812695E-3</v>
      </c>
      <c r="J330">
        <v>6.5835999999999997</v>
      </c>
      <c r="K330" s="71">
        <f t="shared" si="17"/>
        <v>-4.1917914966233972E-3</v>
      </c>
      <c r="L330">
        <v>6.5790899999999999</v>
      </c>
      <c r="M330" s="71">
        <f t="shared" si="21"/>
        <v>-3.0254729460514572E-3</v>
      </c>
      <c r="N330" t="s">
        <v>572</v>
      </c>
    </row>
    <row r="331" spans="1:14">
      <c r="A331" s="68">
        <v>43063</v>
      </c>
      <c r="B331" s="41">
        <f t="shared" si="20"/>
        <v>5</v>
      </c>
      <c r="C331">
        <v>6.5810000000000004</v>
      </c>
      <c r="D331" s="71">
        <f t="shared" si="15"/>
        <v>-3.2010707674798014E-3</v>
      </c>
      <c r="H331">
        <v>6.5871199999999996</v>
      </c>
      <c r="I331" s="71">
        <f t="shared" si="16"/>
        <v>-6.3892189798012708E-4</v>
      </c>
      <c r="J331">
        <v>6.6002049999999999</v>
      </c>
      <c r="K331" s="71">
        <f t="shared" si="17"/>
        <v>2.5190009682940005E-3</v>
      </c>
      <c r="L331">
        <v>6.5882800000000001</v>
      </c>
      <c r="M331" s="71">
        <f t="shared" si="21"/>
        <v>1.3958750292884759E-3</v>
      </c>
      <c r="N331" t="s">
        <v>579</v>
      </c>
    </row>
    <row r="332" spans="1:14">
      <c r="A332" s="68">
        <v>43066</v>
      </c>
      <c r="B332" s="41">
        <f t="shared" si="20"/>
        <v>1</v>
      </c>
      <c r="C332">
        <v>6.5873999999999997</v>
      </c>
      <c r="D332" s="71">
        <f t="shared" si="15"/>
        <v>9.7202401262257176E-4</v>
      </c>
      <c r="H332">
        <v>6.5950699999999998</v>
      </c>
      <c r="I332" s="71">
        <f t="shared" si="16"/>
        <v>1.2061730203918985E-3</v>
      </c>
      <c r="J332">
        <v>6.5960400000000003</v>
      </c>
      <c r="K332" s="71">
        <f t="shared" si="17"/>
        <v>-6.312401957223135E-4</v>
      </c>
      <c r="L332">
        <v>6.5951250000000003</v>
      </c>
      <c r="M332" s="71">
        <f t="shared" si="21"/>
        <v>1.0384268123594929E-3</v>
      </c>
    </row>
    <row r="333" spans="1:14">
      <c r="A333" s="68">
        <v>43067</v>
      </c>
      <c r="B333" s="41">
        <f t="shared" si="20"/>
        <v>2</v>
      </c>
      <c r="C333">
        <v>6.5944000000000003</v>
      </c>
      <c r="D333" s="71">
        <f t="shared" si="15"/>
        <v>1.0620705302761021E-3</v>
      </c>
      <c r="H333">
        <v>6.6055200000000003</v>
      </c>
      <c r="I333" s="71">
        <f t="shared" si="16"/>
        <v>1.5832628970276503E-3</v>
      </c>
      <c r="J333">
        <v>6.5966899999999997</v>
      </c>
      <c r="K333" s="71">
        <f t="shared" si="17"/>
        <v>9.8539119731215895E-5</v>
      </c>
      <c r="L333">
        <v>6.6083299999999996</v>
      </c>
      <c r="M333" s="71">
        <f t="shared" si="21"/>
        <v>2.0002346965546083E-3</v>
      </c>
    </row>
    <row r="334" spans="1:14">
      <c r="A334" s="68">
        <v>43068</v>
      </c>
      <c r="B334" s="41">
        <f t="shared" si="20"/>
        <v>3</v>
      </c>
      <c r="C334">
        <v>6.6010999999999997</v>
      </c>
      <c r="D334" s="71">
        <f t="shared" si="15"/>
        <v>1.0154977948198544E-3</v>
      </c>
      <c r="H334">
        <v>6.6066000000000003</v>
      </c>
      <c r="I334" s="71">
        <f t="shared" si="16"/>
        <v>1.6348625389502237E-4</v>
      </c>
      <c r="J334">
        <v>6.5997599999999998</v>
      </c>
      <c r="K334" s="71">
        <f t="shared" si="17"/>
        <v>4.6527665476445818E-4</v>
      </c>
      <c r="L334">
        <v>6.6123450000000004</v>
      </c>
      <c r="M334" s="71">
        <f t="shared" si="21"/>
        <v>6.0738201694445165E-4</v>
      </c>
    </row>
    <row r="335" spans="1:14">
      <c r="A335" s="68">
        <v>43069</v>
      </c>
      <c r="B335" s="41">
        <f t="shared" si="20"/>
        <v>4</v>
      </c>
      <c r="C335">
        <v>6.6033999999999997</v>
      </c>
      <c r="D335" s="71">
        <f t="shared" si="15"/>
        <v>3.4836609084178778E-4</v>
      </c>
      <c r="H335">
        <v>6.6163449999999999</v>
      </c>
      <c r="I335" s="71">
        <f t="shared" si="16"/>
        <v>1.4739533083260137E-3</v>
      </c>
      <c r="J335">
        <v>6.6166549999999997</v>
      </c>
      <c r="K335" s="71">
        <f t="shared" si="17"/>
        <v>2.5566705045107743E-3</v>
      </c>
      <c r="L335">
        <v>6.6118750000000004</v>
      </c>
      <c r="M335" s="71">
        <f t="shared" si="21"/>
        <v>-7.1081697097890255E-5</v>
      </c>
    </row>
    <row r="336" spans="1:14">
      <c r="A336" s="68">
        <v>43070</v>
      </c>
      <c r="B336" s="41">
        <f t="shared" si="20"/>
        <v>5</v>
      </c>
      <c r="C336">
        <v>6.6067</v>
      </c>
      <c r="D336" s="71">
        <f t="shared" si="15"/>
        <v>4.9961772713987224E-4</v>
      </c>
      <c r="H336">
        <v>6.6158000000000001</v>
      </c>
      <c r="I336" s="71">
        <f t="shared" si="16"/>
        <v>-8.2375155397416286E-5</v>
      </c>
      <c r="J336">
        <v>6.6073899999999997</v>
      </c>
      <c r="K336" s="71">
        <f t="shared" si="17"/>
        <v>-1.4012356303922777E-3</v>
      </c>
      <c r="L336">
        <v>6.5948349999999998</v>
      </c>
      <c r="M336" s="71">
        <f t="shared" si="21"/>
        <v>-2.5805078563562673E-3</v>
      </c>
      <c r="N336" t="s">
        <v>584</v>
      </c>
    </row>
    <row r="337" spans="1:14">
      <c r="A337" s="68">
        <v>43073</v>
      </c>
      <c r="B337" s="41">
        <f t="shared" si="20"/>
        <v>1</v>
      </c>
      <c r="C337">
        <v>6.6104999999999903</v>
      </c>
      <c r="D337" s="71">
        <f t="shared" si="15"/>
        <v>5.7500833833045069E-4</v>
      </c>
      <c r="H337">
        <v>6.6146799999999999</v>
      </c>
      <c r="I337" s="71">
        <f t="shared" si="16"/>
        <v>-1.693060270943231E-4</v>
      </c>
      <c r="J337">
        <v>6.6181900000000002</v>
      </c>
      <c r="K337" s="71">
        <f t="shared" si="17"/>
        <v>1.6331990582804472E-3</v>
      </c>
      <c r="L337">
        <v>6.6165500000000002</v>
      </c>
      <c r="M337" s="71">
        <f t="shared" si="21"/>
        <v>3.2873191652804746E-3</v>
      </c>
    </row>
    <row r="338" spans="1:14">
      <c r="A338" s="68">
        <v>43074</v>
      </c>
      <c r="B338" s="41">
        <f t="shared" si="20"/>
        <v>2</v>
      </c>
      <c r="C338">
        <v>6.6113</v>
      </c>
      <c r="D338" s="71">
        <f t="shared" si="15"/>
        <v>1.2101226776778779E-4</v>
      </c>
      <c r="H338">
        <v>6.6142649999999996</v>
      </c>
      <c r="I338" s="71">
        <f t="shared" si="16"/>
        <v>-6.2741208786663984E-5</v>
      </c>
      <c r="J338">
        <v>6.6188099999999999</v>
      </c>
      <c r="K338" s="71">
        <f t="shared" si="17"/>
        <v>9.3676815056829485E-5</v>
      </c>
      <c r="L338">
        <v>6.6170600000000004</v>
      </c>
      <c r="M338" s="71">
        <f t="shared" si="21"/>
        <v>7.7076474258032387E-5</v>
      </c>
    </row>
    <row r="339" spans="1:14">
      <c r="A339" s="68">
        <v>43075</v>
      </c>
      <c r="B339" s="41">
        <f t="shared" si="20"/>
        <v>3</v>
      </c>
      <c r="C339">
        <v>6.6162999999999998</v>
      </c>
      <c r="D339" s="71">
        <f t="shared" si="15"/>
        <v>7.5599507667868735E-4</v>
      </c>
      <c r="H339">
        <v>6.6170900000000001</v>
      </c>
      <c r="I339" s="71">
        <f t="shared" si="16"/>
        <v>4.2701598482195851E-4</v>
      </c>
      <c r="J339">
        <v>6.6196999999999999</v>
      </c>
      <c r="K339" s="71">
        <f t="shared" si="17"/>
        <v>1.3445621921826561E-4</v>
      </c>
      <c r="L339">
        <v>6.6188250000000002</v>
      </c>
      <c r="M339" s="71">
        <f t="shared" si="21"/>
        <v>2.6669920605417862E-4</v>
      </c>
    </row>
    <row r="340" spans="1:14">
      <c r="A340" s="68">
        <v>43076</v>
      </c>
      <c r="B340" s="41">
        <f t="shared" si="20"/>
        <v>4</v>
      </c>
      <c r="C340">
        <v>6.6195000000000004</v>
      </c>
      <c r="D340" s="71">
        <f t="shared" si="15"/>
        <v>4.8353708311544311E-4</v>
      </c>
      <c r="H340">
        <v>6.6182699999999999</v>
      </c>
      <c r="I340" s="71">
        <f t="shared" si="16"/>
        <v>1.7831022399478037E-4</v>
      </c>
      <c r="J340">
        <v>6.6203399999999997</v>
      </c>
      <c r="K340" s="71">
        <f t="shared" si="17"/>
        <v>9.6676445161590133E-5</v>
      </c>
      <c r="L340">
        <v>6.6231</v>
      </c>
      <c r="M340" s="71">
        <f t="shared" si="21"/>
        <v>6.456765384972214E-4</v>
      </c>
      <c r="N340" t="s">
        <v>593</v>
      </c>
    </row>
    <row r="341" spans="1:14">
      <c r="A341" s="68">
        <v>43077</v>
      </c>
      <c r="B341" s="41">
        <f t="shared" si="20"/>
        <v>5</v>
      </c>
      <c r="C341">
        <v>6.6217999999999897</v>
      </c>
      <c r="D341" s="71">
        <f t="shared" si="15"/>
        <v>3.4739791759432333E-4</v>
      </c>
      <c r="H341">
        <v>6.6232949999999997</v>
      </c>
      <c r="I341" s="71">
        <f t="shared" si="16"/>
        <v>7.589737680125556E-4</v>
      </c>
      <c r="J341">
        <v>6.6242799999999997</v>
      </c>
      <c r="K341" s="71">
        <f t="shared" si="17"/>
        <v>5.9495857430737805E-4</v>
      </c>
      <c r="L341">
        <v>6.6233449999999996</v>
      </c>
      <c r="M341" s="71">
        <f t="shared" si="21"/>
        <v>3.6991056849868284E-5</v>
      </c>
      <c r="N341" t="s">
        <v>597</v>
      </c>
    </row>
    <row r="342" spans="1:14">
      <c r="A342" s="68">
        <v>43080</v>
      </c>
      <c r="B342" s="41">
        <f t="shared" si="20"/>
        <v>1</v>
      </c>
      <c r="C342">
        <v>6.6151999999999997</v>
      </c>
      <c r="D342" s="71">
        <f t="shared" si="15"/>
        <v>-9.9720488734899465E-4</v>
      </c>
      <c r="H342">
        <v>6.6188500000000001</v>
      </c>
      <c r="I342" s="71">
        <f t="shared" si="16"/>
        <v>-6.7134141288227177E-4</v>
      </c>
      <c r="J342">
        <v>6.6213649999999999</v>
      </c>
      <c r="K342" s="71">
        <f t="shared" si="17"/>
        <v>-4.401446735224068E-4</v>
      </c>
      <c r="L342">
        <v>6.6210000000000004</v>
      </c>
      <c r="M342" s="71">
        <f t="shared" si="21"/>
        <v>-3.5411340077646277E-4</v>
      </c>
    </row>
    <row r="343" spans="1:14">
      <c r="A343" s="68">
        <v>43081</v>
      </c>
      <c r="B343" s="41">
        <f t="shared" si="20"/>
        <v>2</v>
      </c>
      <c r="C343">
        <v>6.6162000000000001</v>
      </c>
      <c r="D343" s="71">
        <f t="shared" si="15"/>
        <v>1.5115558473092754E-4</v>
      </c>
      <c r="H343" s="70">
        <v>6.6188500000000001</v>
      </c>
      <c r="I343" s="71">
        <f t="shared" si="16"/>
        <v>0</v>
      </c>
      <c r="J343" s="70">
        <v>6.6213649999999999</v>
      </c>
      <c r="K343" s="71">
        <f t="shared" si="17"/>
        <v>0</v>
      </c>
      <c r="L343" s="70">
        <v>6.6210000000000004</v>
      </c>
      <c r="M343" s="71">
        <f t="shared" si="21"/>
        <v>0</v>
      </c>
    </row>
    <row r="344" spans="1:14">
      <c r="A344" s="68">
        <v>43082</v>
      </c>
      <c r="B344" s="41">
        <f t="shared" si="20"/>
        <v>3</v>
      </c>
      <c r="C344">
        <v>6.6250999999999998</v>
      </c>
      <c r="D344" s="71">
        <f t="shared" si="15"/>
        <v>1.3442790874393451E-3</v>
      </c>
      <c r="H344">
        <v>6.6227900000000002</v>
      </c>
      <c r="I344" s="71">
        <f t="shared" ref="I344:I440" si="22">LN(H344/H343)</f>
        <v>5.9509246834607457E-4</v>
      </c>
      <c r="J344">
        <v>6.6237849999999998</v>
      </c>
      <c r="K344" s="71">
        <f t="shared" ref="K344:K440" si="23">LN(J344/J343)</f>
        <v>3.6541677926307337E-4</v>
      </c>
      <c r="L344">
        <v>6.6131000000000002</v>
      </c>
      <c r="M344" s="71">
        <f t="shared" si="21"/>
        <v>-1.1938856345900524E-3</v>
      </c>
      <c r="N344" t="s">
        <v>598</v>
      </c>
    </row>
    <row r="345" spans="1:14">
      <c r="A345" s="68">
        <v>43083</v>
      </c>
      <c r="B345" s="41">
        <f t="shared" si="20"/>
        <v>4</v>
      </c>
      <c r="C345">
        <v>6.6032999999999999</v>
      </c>
      <c r="D345" s="71">
        <f t="shared" si="15"/>
        <v>-3.2959420239592413E-3</v>
      </c>
      <c r="H345">
        <v>6.6084149999999999</v>
      </c>
      <c r="I345" s="71">
        <f t="shared" si="22"/>
        <v>-2.1728944046936652E-3</v>
      </c>
      <c r="J345">
        <v>6.6100849999999998</v>
      </c>
      <c r="K345" s="71">
        <f t="shared" si="23"/>
        <v>-2.0704457417270159E-3</v>
      </c>
      <c r="L345">
        <v>6.6084199999999997</v>
      </c>
      <c r="M345" s="71">
        <f t="shared" si="21"/>
        <v>-7.0793678721640084E-4</v>
      </c>
      <c r="N345" t="s">
        <v>600</v>
      </c>
    </row>
    <row r="346" spans="1:14">
      <c r="A346" s="68">
        <v>43084</v>
      </c>
      <c r="B346" s="41">
        <f t="shared" si="20"/>
        <v>5</v>
      </c>
      <c r="C346">
        <v>6.6113</v>
      </c>
      <c r="D346" s="71">
        <f t="shared" si="15"/>
        <v>1.2107821617496147E-3</v>
      </c>
      <c r="H346">
        <v>6.6060949999999998</v>
      </c>
      <c r="I346" s="71">
        <f t="shared" si="22"/>
        <v>-3.5112917903675086E-4</v>
      </c>
      <c r="J346">
        <v>6.6095899999999999</v>
      </c>
      <c r="K346" s="71">
        <f t="shared" si="23"/>
        <v>-7.4888376640324796E-5</v>
      </c>
      <c r="L346">
        <v>6.6065500000000004</v>
      </c>
      <c r="M346" s="71">
        <f t="shared" si="21"/>
        <v>-2.830123734644683E-4</v>
      </c>
      <c r="N346" t="s">
        <v>602</v>
      </c>
    </row>
    <row r="347" spans="1:14">
      <c r="A347" s="68">
        <v>43087</v>
      </c>
      <c r="B347" s="41">
        <f t="shared" si="20"/>
        <v>1</v>
      </c>
      <c r="C347">
        <v>6.6162000000000001</v>
      </c>
      <c r="D347" s="71">
        <f t="shared" si="15"/>
        <v>7.4088077477019502E-4</v>
      </c>
      <c r="H347">
        <v>6.6105650000000002</v>
      </c>
      <c r="I347" s="71">
        <f t="shared" si="22"/>
        <v>6.7641903028975642E-4</v>
      </c>
      <c r="J347">
        <v>6.6164949999999996</v>
      </c>
      <c r="K347" s="71">
        <f t="shared" si="23"/>
        <v>1.0441488357809832E-3</v>
      </c>
      <c r="L347">
        <v>6.6109749999999998</v>
      </c>
      <c r="M347" s="71">
        <f t="shared" si="21"/>
        <v>6.6956562069173098E-4</v>
      </c>
    </row>
    <row r="348" spans="1:14">
      <c r="A348" s="68">
        <v>43088</v>
      </c>
      <c r="B348" s="41">
        <f t="shared" si="20"/>
        <v>2</v>
      </c>
      <c r="C348">
        <v>6.6097999999999999</v>
      </c>
      <c r="D348" s="71">
        <f t="shared" si="15"/>
        <v>-9.6779079079550477E-4</v>
      </c>
      <c r="H348">
        <v>6.6122500000000004</v>
      </c>
      <c r="I348" s="71">
        <f t="shared" si="22"/>
        <v>2.5486252497978871E-4</v>
      </c>
      <c r="J348">
        <v>6.6044450000000001</v>
      </c>
      <c r="K348" s="71">
        <f t="shared" si="23"/>
        <v>-1.8228663524206302E-3</v>
      </c>
      <c r="L348">
        <v>6.6039700000000003</v>
      </c>
      <c r="M348" s="71">
        <f t="shared" si="21"/>
        <v>-1.0601634219594741E-3</v>
      </c>
    </row>
    <row r="349" spans="1:14">
      <c r="A349" s="68">
        <v>43089</v>
      </c>
      <c r="B349" s="41">
        <f t="shared" si="20"/>
        <v>3</v>
      </c>
      <c r="C349">
        <v>6.6065999999999896</v>
      </c>
      <c r="D349" s="71">
        <f t="shared" si="15"/>
        <v>-4.8424685429353199E-4</v>
      </c>
      <c r="H349">
        <v>6.5936349999999999</v>
      </c>
      <c r="I349" s="71">
        <f t="shared" si="22"/>
        <v>-2.8191995203891203E-3</v>
      </c>
      <c r="J349">
        <v>6.57707</v>
      </c>
      <c r="K349" s="71">
        <f t="shared" si="23"/>
        <v>-4.1535497787710133E-3</v>
      </c>
      <c r="L349">
        <v>6.5639149999999997</v>
      </c>
      <c r="M349" s="71">
        <f t="shared" si="21"/>
        <v>-6.0837596232552324E-3</v>
      </c>
    </row>
    <row r="350" spans="1:14">
      <c r="A350" s="68">
        <v>43090</v>
      </c>
      <c r="B350" s="41">
        <f t="shared" si="20"/>
        <v>4</v>
      </c>
      <c r="C350">
        <v>6.5795000000000003</v>
      </c>
      <c r="D350" s="71">
        <f t="shared" si="15"/>
        <v>-4.1103947574035607E-3</v>
      </c>
      <c r="H350">
        <v>6.5666700000000002</v>
      </c>
      <c r="I350" s="71">
        <f t="shared" si="22"/>
        <v>-4.0979350760367243E-3</v>
      </c>
      <c r="J350">
        <v>6.5752750000000004</v>
      </c>
      <c r="K350" s="71">
        <f t="shared" si="23"/>
        <v>-2.7295512870815721E-4</v>
      </c>
      <c r="L350">
        <v>6.5641850000000002</v>
      </c>
      <c r="M350" s="71">
        <f t="shared" si="21"/>
        <v>4.1133141892364158E-5</v>
      </c>
      <c r="N350" t="s">
        <v>612</v>
      </c>
    </row>
    <row r="351" spans="1:14">
      <c r="A351" s="68">
        <v>43091</v>
      </c>
      <c r="B351" s="41">
        <f t="shared" si="20"/>
        <v>5</v>
      </c>
      <c r="C351">
        <v>6.5820999999999996</v>
      </c>
      <c r="D351" s="71">
        <f t="shared" si="15"/>
        <v>3.9508874814923525E-4</v>
      </c>
      <c r="H351">
        <v>6.5644150000000003</v>
      </c>
      <c r="I351" s="71">
        <f t="shared" si="22"/>
        <v>-3.4345981648388507E-4</v>
      </c>
      <c r="J351">
        <v>6.5712149999999996</v>
      </c>
      <c r="K351" s="71">
        <f t="shared" si="23"/>
        <v>-6.1765537859522965E-4</v>
      </c>
      <c r="L351">
        <v>6.5653249999999996</v>
      </c>
      <c r="M351" s="71">
        <f t="shared" si="21"/>
        <v>1.7365461511721644E-4</v>
      </c>
    </row>
    <row r="352" spans="1:14">
      <c r="A352" s="68">
        <v>43094</v>
      </c>
      <c r="B352" s="41">
        <f t="shared" si="20"/>
        <v>1</v>
      </c>
      <c r="C352">
        <v>6.5682999999999998</v>
      </c>
      <c r="D352" s="71">
        <f t="shared" si="15"/>
        <v>-2.0987962443252267E-3</v>
      </c>
      <c r="H352">
        <v>6.5644150000000003</v>
      </c>
      <c r="I352" s="71">
        <f t="shared" si="22"/>
        <v>0</v>
      </c>
      <c r="J352">
        <v>6.5712149999999996</v>
      </c>
      <c r="K352" s="71">
        <f t="shared" si="23"/>
        <v>0</v>
      </c>
      <c r="L352">
        <v>6.5653249999999996</v>
      </c>
      <c r="M352" s="71">
        <f t="shared" si="21"/>
        <v>0</v>
      </c>
    </row>
    <row r="353" spans="1:14">
      <c r="A353" s="68">
        <v>43095</v>
      </c>
      <c r="B353" s="41">
        <f t="shared" si="20"/>
        <v>2</v>
      </c>
      <c r="C353">
        <v>6.5415999999999999</v>
      </c>
      <c r="D353" s="71">
        <f t="shared" si="15"/>
        <v>-4.0732632462517999E-3</v>
      </c>
      <c r="H353">
        <v>6.5483500000000001</v>
      </c>
      <c r="I353" s="71">
        <f t="shared" si="22"/>
        <v>-2.4502853574694043E-3</v>
      </c>
      <c r="J353">
        <v>6.5451249999999996</v>
      </c>
      <c r="K353" s="71">
        <f t="shared" si="23"/>
        <v>-3.9782491776466193E-3</v>
      </c>
      <c r="L353">
        <v>6.540565</v>
      </c>
      <c r="M353" s="71">
        <f t="shared" si="21"/>
        <v>-3.7784583050339497E-3</v>
      </c>
    </row>
    <row r="354" spans="1:14">
      <c r="A354" s="68">
        <v>43096</v>
      </c>
      <c r="B354" s="41">
        <f t="shared" si="20"/>
        <v>3</v>
      </c>
      <c r="C354">
        <v>6.5420999999999996</v>
      </c>
      <c r="D354" s="71">
        <f t="shared" si="15"/>
        <v>7.6430979041562988E-5</v>
      </c>
      <c r="H354">
        <v>6.5509250000000003</v>
      </c>
      <c r="I354" s="71">
        <f t="shared" si="22"/>
        <v>3.9315153444272039E-4</v>
      </c>
      <c r="J354">
        <v>6.5568299999999997</v>
      </c>
      <c r="K354" s="71">
        <f t="shared" si="23"/>
        <v>1.786756726613172E-3</v>
      </c>
      <c r="L354">
        <v>6.5531600000000001</v>
      </c>
      <c r="M354" s="71">
        <f t="shared" si="21"/>
        <v>1.9238228822747382E-3</v>
      </c>
    </row>
    <row r="355" spans="1:14">
      <c r="A355" s="68">
        <v>43097</v>
      </c>
      <c r="B355" s="41">
        <f t="shared" si="20"/>
        <v>4</v>
      </c>
      <c r="C355">
        <v>6.5411999999999999</v>
      </c>
      <c r="D355" s="71">
        <f t="shared" si="15"/>
        <v>-1.3757996857358836E-4</v>
      </c>
      <c r="H355">
        <v>6.5421050000000003</v>
      </c>
      <c r="I355" s="71">
        <f t="shared" si="22"/>
        <v>-1.3472819254441418E-3</v>
      </c>
      <c r="J355">
        <v>6.5337500000000004</v>
      </c>
      <c r="K355" s="71">
        <f t="shared" si="23"/>
        <v>-3.5262034096172432E-3</v>
      </c>
      <c r="L355">
        <v>6.5331650000000003</v>
      </c>
      <c r="M355" s="71">
        <f t="shared" si="21"/>
        <v>-3.0558641268574639E-3</v>
      </c>
    </row>
    <row r="356" spans="1:14">
      <c r="A356" s="68">
        <v>43098</v>
      </c>
      <c r="B356" s="41">
        <f t="shared" si="20"/>
        <v>5</v>
      </c>
      <c r="C356">
        <v>6.5341999999999896</v>
      </c>
      <c r="D356" s="71">
        <f t="shared" si="15"/>
        <v>-1.0707130441530476E-3</v>
      </c>
      <c r="H356">
        <v>6.51661</v>
      </c>
      <c r="I356" s="71">
        <f t="shared" si="22"/>
        <v>-3.9046770516789142E-3</v>
      </c>
      <c r="J356">
        <v>6.5200699999999996</v>
      </c>
      <c r="K356" s="71">
        <f t="shared" si="23"/>
        <v>-2.0959389677466492E-3</v>
      </c>
      <c r="L356">
        <v>6.5138800000000003</v>
      </c>
      <c r="M356" s="71">
        <f t="shared" si="21"/>
        <v>-2.9562271065588916E-3</v>
      </c>
    </row>
    <row r="357" spans="1:14">
      <c r="A357" s="68">
        <v>43102</v>
      </c>
      <c r="B357" s="41">
        <f t="shared" si="20"/>
        <v>2</v>
      </c>
      <c r="C357">
        <v>6.5078999999999896</v>
      </c>
      <c r="D357" s="71">
        <f t="shared" si="15"/>
        <v>-4.0330982969585642E-3</v>
      </c>
      <c r="H357">
        <v>6.4955449999999999</v>
      </c>
      <c r="I357" s="71">
        <f t="shared" si="22"/>
        <v>-3.2377447704879654E-3</v>
      </c>
      <c r="J357">
        <v>6.4931400000000004</v>
      </c>
      <c r="K357" s="71">
        <f t="shared" si="23"/>
        <v>-4.1388771015368302E-3</v>
      </c>
      <c r="L357">
        <v>6.5010700000000003</v>
      </c>
      <c r="M357" s="71">
        <f t="shared" si="21"/>
        <v>-1.9685060851681335E-3</v>
      </c>
      <c r="N357" t="s">
        <v>619</v>
      </c>
    </row>
    <row r="358" spans="1:14">
      <c r="A358" s="68">
        <v>43103</v>
      </c>
      <c r="B358" s="41">
        <f t="shared" si="20"/>
        <v>3</v>
      </c>
      <c r="C358">
        <v>6.492</v>
      </c>
      <c r="D358" s="71">
        <f t="shared" si="15"/>
        <v>-2.446173882642171E-3</v>
      </c>
      <c r="H358">
        <v>6.5029399999999997</v>
      </c>
      <c r="I358" s="71">
        <f t="shared" si="22"/>
        <v>1.1378250308132654E-3</v>
      </c>
      <c r="J358">
        <v>6.4973799999999997</v>
      </c>
      <c r="K358" s="71">
        <f t="shared" si="23"/>
        <v>6.5278374546414732E-4</v>
      </c>
      <c r="L358">
        <v>6.4974400000000001</v>
      </c>
      <c r="M358" s="71">
        <f t="shared" si="21"/>
        <v>-5.585255686021308E-4</v>
      </c>
      <c r="N358" t="s">
        <v>623</v>
      </c>
    </row>
    <row r="359" spans="1:14">
      <c r="A359" s="68">
        <v>43104</v>
      </c>
      <c r="B359" s="41">
        <f t="shared" si="20"/>
        <v>4</v>
      </c>
      <c r="C359">
        <v>6.5042999999999997</v>
      </c>
      <c r="D359" s="71">
        <f t="shared" si="15"/>
        <v>1.8928469906728748E-3</v>
      </c>
      <c r="H359">
        <v>6.5033750000000001</v>
      </c>
      <c r="I359" s="71">
        <f t="shared" si="22"/>
        <v>6.6890583560679371E-5</v>
      </c>
      <c r="J359">
        <v>6.4978999999999996</v>
      </c>
      <c r="K359" s="71">
        <f t="shared" si="23"/>
        <v>8.0029056746369352E-5</v>
      </c>
      <c r="L359">
        <v>6.4892099999999999</v>
      </c>
      <c r="M359" s="71">
        <f t="shared" si="21"/>
        <v>-1.2674555950538422E-3</v>
      </c>
    </row>
    <row r="360" spans="1:14">
      <c r="A360" s="68">
        <v>43105</v>
      </c>
      <c r="B360" s="41">
        <f t="shared" si="20"/>
        <v>5</v>
      </c>
      <c r="C360">
        <v>6.4914999999999896</v>
      </c>
      <c r="D360" s="71">
        <f t="shared" si="15"/>
        <v>-1.9698678248482398E-3</v>
      </c>
      <c r="H360">
        <v>6.4830449999999997</v>
      </c>
      <c r="I360" s="71">
        <f t="shared" si="22"/>
        <v>-3.1309655174898256E-3</v>
      </c>
      <c r="J360">
        <v>6.483085</v>
      </c>
      <c r="K360" s="71">
        <f t="shared" si="23"/>
        <v>-2.2825704570702755E-3</v>
      </c>
      <c r="L360">
        <v>6.4803100000000002</v>
      </c>
      <c r="M360" s="71">
        <f t="shared" si="21"/>
        <v>-1.3724488488416858E-3</v>
      </c>
    </row>
    <row r="361" spans="1:14">
      <c r="A361" s="68">
        <v>43108</v>
      </c>
      <c r="B361" s="41">
        <f t="shared" si="20"/>
        <v>1</v>
      </c>
      <c r="C361">
        <v>6.4832000000000001</v>
      </c>
      <c r="D361" s="71">
        <f t="shared" si="15"/>
        <v>-1.2794131859969382E-3</v>
      </c>
      <c r="H361">
        <v>6.488505</v>
      </c>
      <c r="I361" s="71">
        <f t="shared" si="22"/>
        <v>8.4184238929929807E-4</v>
      </c>
      <c r="J361">
        <v>6.5004299999999997</v>
      </c>
      <c r="K361" s="71">
        <f t="shared" si="23"/>
        <v>2.6718512388244817E-3</v>
      </c>
      <c r="L361">
        <v>6.4974999999999996</v>
      </c>
      <c r="M361" s="71">
        <f t="shared" si="21"/>
        <v>2.6491388074246273E-3</v>
      </c>
    </row>
    <row r="362" spans="1:14">
      <c r="A362" s="68">
        <v>43109</v>
      </c>
      <c r="B362" s="41">
        <f t="shared" si="20"/>
        <v>2</v>
      </c>
      <c r="C362">
        <v>6.4967999999999897</v>
      </c>
      <c r="D362" s="71">
        <f t="shared" si="15"/>
        <v>2.0955323538900442E-3</v>
      </c>
      <c r="H362">
        <v>6.5025950000000003</v>
      </c>
      <c r="I362" s="71">
        <f t="shared" si="22"/>
        <v>2.1691782104435614E-3</v>
      </c>
      <c r="J362">
        <v>6.53111</v>
      </c>
      <c r="K362" s="71">
        <f t="shared" si="23"/>
        <v>4.7085849689681636E-3</v>
      </c>
      <c r="L362">
        <v>6.536575</v>
      </c>
      <c r="M362" s="71">
        <f t="shared" si="21"/>
        <v>5.9958404508877261E-3</v>
      </c>
      <c r="N362" t="s">
        <v>627</v>
      </c>
    </row>
    <row r="363" spans="1:14">
      <c r="A363" s="68">
        <v>43110</v>
      </c>
      <c r="B363" s="41">
        <f t="shared" si="20"/>
        <v>3</v>
      </c>
      <c r="C363">
        <v>6.5206999999999997</v>
      </c>
      <c r="D363" s="71">
        <f t="shared" si="15"/>
        <v>3.6719841528061658E-3</v>
      </c>
      <c r="H363">
        <v>6.5331400000000004</v>
      </c>
      <c r="I363" s="71">
        <f t="shared" si="22"/>
        <v>4.686357294357445E-3</v>
      </c>
      <c r="J363">
        <v>6.5228700000000002</v>
      </c>
      <c r="K363" s="71">
        <f t="shared" si="23"/>
        <v>-1.2624503935804718E-3</v>
      </c>
      <c r="L363">
        <v>6.5229400000000002</v>
      </c>
      <c r="M363" s="71">
        <f t="shared" si="21"/>
        <v>-2.0881334344180222E-3</v>
      </c>
    </row>
    <row r="364" spans="1:14">
      <c r="A364" s="68">
        <v>43111</v>
      </c>
      <c r="B364" s="41">
        <f t="shared" si="20"/>
        <v>4</v>
      </c>
      <c r="C364">
        <v>6.5147000000000004</v>
      </c>
      <c r="D364" s="71">
        <f t="shared" si="15"/>
        <v>-9.2057020478457754E-4</v>
      </c>
      <c r="H364">
        <v>6.5219699999999996</v>
      </c>
      <c r="I364" s="71">
        <f t="shared" si="22"/>
        <v>-1.7112077532394083E-3</v>
      </c>
      <c r="J364">
        <v>6.5165449999999998</v>
      </c>
      <c r="K364" s="71">
        <f t="shared" si="23"/>
        <v>-9.7013562281306014E-4</v>
      </c>
      <c r="L364">
        <v>6.4919399999999996</v>
      </c>
      <c r="M364" s="71">
        <f t="shared" si="21"/>
        <v>-4.763787084519547E-3</v>
      </c>
      <c r="N364" t="s">
        <v>628</v>
      </c>
    </row>
    <row r="365" spans="1:14">
      <c r="A365" s="68">
        <v>43112</v>
      </c>
      <c r="B365" s="41">
        <f t="shared" si="20"/>
        <v>5</v>
      </c>
      <c r="C365">
        <v>6.4931999999999999</v>
      </c>
      <c r="D365" s="71">
        <f t="shared" si="15"/>
        <v>-3.3056864795312753E-3</v>
      </c>
      <c r="H365">
        <v>6.4870200000000002</v>
      </c>
      <c r="I365" s="71">
        <f t="shared" si="22"/>
        <v>-5.373220225119683E-3</v>
      </c>
      <c r="J365">
        <v>6.4683099999999998</v>
      </c>
      <c r="K365" s="71">
        <f t="shared" si="23"/>
        <v>-7.429458683698759E-3</v>
      </c>
      <c r="L365">
        <v>6.4602449999999996</v>
      </c>
      <c r="M365" s="71">
        <f t="shared" si="21"/>
        <v>-4.8941646935145968E-3</v>
      </c>
    </row>
    <row r="366" spans="1:14">
      <c r="A366" s="68">
        <v>43115</v>
      </c>
      <c r="B366" s="41">
        <f t="shared" si="20"/>
        <v>1</v>
      </c>
      <c r="C366">
        <v>6.4573999999999998</v>
      </c>
      <c r="D366" s="71">
        <f t="shared" si="15"/>
        <v>-5.5287154557460078E-3</v>
      </c>
      <c r="H366">
        <v>6.42544</v>
      </c>
      <c r="I366" s="71">
        <f t="shared" si="22"/>
        <v>-9.5381463886839071E-3</v>
      </c>
      <c r="J366">
        <v>6.4378799999999998</v>
      </c>
      <c r="K366" s="71">
        <f t="shared" si="23"/>
        <v>-4.7155754546341399E-3</v>
      </c>
      <c r="L366">
        <v>6.4298799999999998</v>
      </c>
      <c r="M366" s="71">
        <f t="shared" si="21"/>
        <v>-4.7113672160028616E-3</v>
      </c>
      <c r="N366" t="s">
        <v>629</v>
      </c>
    </row>
    <row r="367" spans="1:14">
      <c r="A367" s="68">
        <v>43116</v>
      </c>
      <c r="B367" s="41">
        <f t="shared" si="20"/>
        <v>2</v>
      </c>
      <c r="C367">
        <v>6.4371999999999998</v>
      </c>
      <c r="D367" s="71">
        <f t="shared" si="15"/>
        <v>-3.1330970366041061E-3</v>
      </c>
      <c r="H367">
        <v>6.4302849999999996</v>
      </c>
      <c r="I367" s="71">
        <f t="shared" si="22"/>
        <v>7.5374982420457174E-4</v>
      </c>
      <c r="J367">
        <v>6.4379350000000004</v>
      </c>
      <c r="K367" s="71">
        <f t="shared" si="23"/>
        <v>8.5431485308377157E-6</v>
      </c>
      <c r="L367">
        <v>6.4368150000000002</v>
      </c>
      <c r="M367" s="71">
        <f t="shared" si="21"/>
        <v>1.0779770052152379E-3</v>
      </c>
    </row>
    <row r="368" spans="1:14">
      <c r="A368" s="68">
        <v>43117</v>
      </c>
      <c r="B368" s="41">
        <f t="shared" si="20"/>
        <v>3</v>
      </c>
      <c r="C368">
        <v>6.4335000000000004</v>
      </c>
      <c r="D368" s="71">
        <f t="shared" si="15"/>
        <v>-5.7494931929482783E-4</v>
      </c>
      <c r="H368">
        <v>6.4373649999999998</v>
      </c>
      <c r="I368" s="71">
        <f t="shared" si="22"/>
        <v>1.1004341452345182E-3</v>
      </c>
      <c r="J368">
        <v>6.4383499999999998</v>
      </c>
      <c r="K368" s="71">
        <f t="shared" si="23"/>
        <v>6.4459585997468758E-5</v>
      </c>
      <c r="L368">
        <v>6.4284299999999996</v>
      </c>
      <c r="M368" s="71">
        <f t="shared" si="21"/>
        <v>-1.3035120881532986E-3</v>
      </c>
    </row>
    <row r="369" spans="1:14">
      <c r="A369" s="68">
        <v>43118</v>
      </c>
      <c r="B369" s="41">
        <f t="shared" si="20"/>
        <v>4</v>
      </c>
      <c r="C369">
        <v>6.4401000000000002</v>
      </c>
      <c r="D369" s="71">
        <f t="shared" si="15"/>
        <v>1.0253543031075187E-3</v>
      </c>
      <c r="H369">
        <v>6.4356900000000001</v>
      </c>
      <c r="I369" s="71">
        <f t="shared" si="22"/>
        <v>-2.6023348916820655E-4</v>
      </c>
      <c r="J369">
        <v>6.4285449999999997</v>
      </c>
      <c r="K369" s="71">
        <f t="shared" si="23"/>
        <v>-1.5240665130016112E-3</v>
      </c>
      <c r="L369">
        <v>6.4205050000000004</v>
      </c>
      <c r="M369" s="71">
        <f t="shared" si="21"/>
        <v>-1.2335654285657454E-3</v>
      </c>
    </row>
    <row r="370" spans="1:14">
      <c r="A370" s="68">
        <v>43119</v>
      </c>
      <c r="B370" s="41">
        <f t="shared" si="20"/>
        <v>5</v>
      </c>
      <c r="C370">
        <v>6.4169</v>
      </c>
      <c r="D370" s="71">
        <f t="shared" si="15"/>
        <v>-3.608932905109228E-3</v>
      </c>
      <c r="H370">
        <v>6.3939050000000002</v>
      </c>
      <c r="I370" s="71">
        <f t="shared" si="22"/>
        <v>-6.5138685588087422E-3</v>
      </c>
      <c r="J370">
        <v>6.3982799999999997</v>
      </c>
      <c r="K370" s="71">
        <f t="shared" si="23"/>
        <v>-4.7190253495713709E-3</v>
      </c>
      <c r="L370">
        <v>6.4001950000000001</v>
      </c>
      <c r="M370" s="71">
        <f t="shared" si="21"/>
        <v>-3.1683163929737881E-3</v>
      </c>
      <c r="N370" t="s">
        <v>631</v>
      </c>
    </row>
    <row r="371" spans="1:14">
      <c r="A371" s="68">
        <v>43122</v>
      </c>
      <c r="B371" s="41">
        <f t="shared" si="20"/>
        <v>1</v>
      </c>
      <c r="C371">
        <v>6.4112</v>
      </c>
      <c r="D371" s="71">
        <f t="shared" si="15"/>
        <v>-8.8867414116317804E-4</v>
      </c>
      <c r="H371">
        <v>6.4076449999999996</v>
      </c>
      <c r="I371" s="71">
        <f t="shared" si="22"/>
        <v>2.146615882625524E-3</v>
      </c>
      <c r="J371">
        <v>6.4046799999999999</v>
      </c>
      <c r="K371" s="71">
        <f t="shared" si="23"/>
        <v>9.9976888673968933E-4</v>
      </c>
      <c r="L371">
        <v>6.403435</v>
      </c>
      <c r="M371" s="71">
        <f t="shared" si="21"/>
        <v>5.0610648217084653E-4</v>
      </c>
    </row>
    <row r="372" spans="1:14">
      <c r="A372" s="68">
        <v>43123</v>
      </c>
      <c r="B372" s="41">
        <f t="shared" si="20"/>
        <v>2</v>
      </c>
      <c r="C372">
        <v>6.4009</v>
      </c>
      <c r="D372" s="71">
        <f t="shared" si="15"/>
        <v>-1.6078554208853629E-3</v>
      </c>
      <c r="H372">
        <v>6.399235</v>
      </c>
      <c r="I372" s="71">
        <f t="shared" si="22"/>
        <v>-1.3133567596278228E-3</v>
      </c>
      <c r="J372">
        <v>6.4074799999999996</v>
      </c>
      <c r="K372" s="71">
        <f t="shared" si="23"/>
        <v>4.370847764273493E-4</v>
      </c>
      <c r="L372">
        <v>6.3999600000000001</v>
      </c>
      <c r="M372" s="71">
        <f t="shared" si="21"/>
        <v>-5.4282478753932067E-4</v>
      </c>
      <c r="N372" t="s">
        <v>639</v>
      </c>
    </row>
    <row r="373" spans="1:14">
      <c r="A373" s="68">
        <v>43124</v>
      </c>
      <c r="B373" s="41">
        <f t="shared" si="20"/>
        <v>3</v>
      </c>
      <c r="C373">
        <v>6.3915999999999897</v>
      </c>
      <c r="D373" s="71">
        <f t="shared" si="15"/>
        <v>-1.4539771957629906E-3</v>
      </c>
      <c r="H373">
        <v>6.3931399999999998</v>
      </c>
      <c r="I373" s="71">
        <f t="shared" si="22"/>
        <v>-9.5291147440702015E-4</v>
      </c>
      <c r="J373">
        <v>6.3804800000000004</v>
      </c>
      <c r="K373" s="71">
        <f t="shared" si="23"/>
        <v>-4.2227282726430108E-3</v>
      </c>
      <c r="L373">
        <v>6.350365</v>
      </c>
      <c r="M373" s="71">
        <f t="shared" si="21"/>
        <v>-7.7794487784639457E-3</v>
      </c>
      <c r="N373" t="s">
        <v>642</v>
      </c>
    </row>
    <row r="374" spans="1:14">
      <c r="A374" s="68">
        <v>43125</v>
      </c>
      <c r="B374" s="41">
        <f t="shared" si="20"/>
        <v>4</v>
      </c>
      <c r="C374">
        <v>6.3723999999999998</v>
      </c>
      <c r="D374" s="71">
        <f t="shared" si="15"/>
        <v>-3.0084635664920597E-3</v>
      </c>
      <c r="H374">
        <v>6.3283050000000003</v>
      </c>
      <c r="I374" s="71">
        <f t="shared" si="22"/>
        <v>-1.0193112710013736E-2</v>
      </c>
      <c r="J374">
        <v>6.3343449999999999</v>
      </c>
      <c r="K374" s="71">
        <f t="shared" si="23"/>
        <v>-7.2569150525323691E-3</v>
      </c>
      <c r="L374">
        <v>6.3284549999999999</v>
      </c>
      <c r="M374" s="71">
        <f t="shared" si="21"/>
        <v>-3.4561610322828987E-3</v>
      </c>
      <c r="N374" t="s">
        <v>644</v>
      </c>
    </row>
    <row r="375" spans="1:14">
      <c r="A375" s="68">
        <v>43126</v>
      </c>
      <c r="B375" s="41">
        <f t="shared" si="20"/>
        <v>5</v>
      </c>
      <c r="C375">
        <v>6.3436000000000003</v>
      </c>
      <c r="D375" s="71">
        <f t="shared" si="15"/>
        <v>-4.529734074293904E-3</v>
      </c>
      <c r="H375">
        <v>6.3308200000000001</v>
      </c>
      <c r="I375" s="71">
        <f t="shared" si="22"/>
        <v>3.9734184362497771E-4</v>
      </c>
      <c r="J375">
        <v>6.3203050000000003</v>
      </c>
      <c r="K375" s="71">
        <f t="shared" si="23"/>
        <v>-2.2189480958800349E-3</v>
      </c>
      <c r="L375">
        <v>6.3259550000000004</v>
      </c>
      <c r="M375" s="71">
        <f t="shared" si="21"/>
        <v>-3.9511917703379841E-4</v>
      </c>
      <c r="N375" t="s">
        <v>645</v>
      </c>
    </row>
    <row r="376" spans="1:14">
      <c r="A376" s="68">
        <v>43129</v>
      </c>
      <c r="B376" s="41">
        <f t="shared" si="20"/>
        <v>1</v>
      </c>
      <c r="C376">
        <v>6.3266999999999998</v>
      </c>
      <c r="D376" s="71">
        <f t="shared" si="15"/>
        <v>-2.6676574386174591E-3</v>
      </c>
      <c r="H376">
        <v>6.3297749999999997</v>
      </c>
      <c r="I376" s="71">
        <f t="shared" si="22"/>
        <v>-1.6507912975235767E-4</v>
      </c>
      <c r="J376">
        <v>6.3300700000000001</v>
      </c>
      <c r="K376" s="71">
        <f t="shared" si="23"/>
        <v>1.5438280587721849E-3</v>
      </c>
      <c r="L376">
        <v>6.3366600000000002</v>
      </c>
      <c r="M376" s="71">
        <f t="shared" si="21"/>
        <v>1.6908043955066896E-3</v>
      </c>
    </row>
    <row r="377" spans="1:14">
      <c r="A377" s="68">
        <v>43130</v>
      </c>
      <c r="B377" s="41">
        <f t="shared" si="20"/>
        <v>2</v>
      </c>
      <c r="C377">
        <v>6.3311999999999999</v>
      </c>
      <c r="D377" s="71">
        <f t="shared" si="15"/>
        <v>7.1101844533136944E-4</v>
      </c>
      <c r="H377">
        <v>6.3421200000000004</v>
      </c>
      <c r="I377" s="71">
        <f t="shared" si="22"/>
        <v>1.94840691237303E-3</v>
      </c>
      <c r="J377">
        <v>6.34476</v>
      </c>
      <c r="K377" s="71">
        <f t="shared" si="23"/>
        <v>2.3179808451064218E-3</v>
      </c>
      <c r="L377">
        <v>6.330705</v>
      </c>
      <c r="M377" s="71">
        <f t="shared" si="21"/>
        <v>-9.4021139182205325E-4</v>
      </c>
    </row>
    <row r="378" spans="1:14">
      <c r="A378" s="68">
        <v>43131</v>
      </c>
      <c r="B378" s="41">
        <f t="shared" si="20"/>
        <v>3</v>
      </c>
      <c r="C378">
        <v>6.3338999999999999</v>
      </c>
      <c r="D378" s="71">
        <f t="shared" si="15"/>
        <v>4.2636853098715707E-4</v>
      </c>
      <c r="H378">
        <v>6.3090400000000004</v>
      </c>
      <c r="I378" s="71">
        <f t="shared" si="22"/>
        <v>-5.2295718954545722E-3</v>
      </c>
      <c r="J378">
        <v>6.3000100000000003</v>
      </c>
      <c r="K378" s="71">
        <f t="shared" si="23"/>
        <v>-7.078054694049085E-3</v>
      </c>
      <c r="L378">
        <v>6.2977350000000003</v>
      </c>
      <c r="M378" s="71">
        <f t="shared" si="21"/>
        <v>-5.2215594182150275E-3</v>
      </c>
    </row>
    <row r="379" spans="1:14">
      <c r="A379" s="68">
        <v>43132</v>
      </c>
      <c r="B379" s="41">
        <f t="shared" si="20"/>
        <v>4</v>
      </c>
      <c r="C379">
        <v>6.3045</v>
      </c>
      <c r="D379" s="71">
        <f t="shared" si="15"/>
        <v>-4.6524960488658618E-3</v>
      </c>
      <c r="H379">
        <v>6.2965949999999999</v>
      </c>
      <c r="I379" s="71">
        <f t="shared" si="22"/>
        <v>-1.9745144204610455E-3</v>
      </c>
      <c r="J379">
        <v>6.2991099999999998</v>
      </c>
      <c r="K379" s="71">
        <f t="shared" si="23"/>
        <v>-1.4286712112143138E-4</v>
      </c>
      <c r="L379">
        <v>6.2881150000000003</v>
      </c>
      <c r="M379" s="71">
        <f t="shared" si="21"/>
        <v>-1.5287011800453412E-3</v>
      </c>
    </row>
    <row r="380" spans="1:14">
      <c r="A380" s="68">
        <v>43133</v>
      </c>
      <c r="B380" s="41">
        <f t="shared" si="20"/>
        <v>5</v>
      </c>
      <c r="C380">
        <v>6.2885</v>
      </c>
      <c r="D380" s="71">
        <f t="shared" si="15"/>
        <v>-2.5410956260708433E-3</v>
      </c>
      <c r="H380">
        <v>6.2929399999999998</v>
      </c>
      <c r="I380" s="71">
        <f t="shared" si="22"/>
        <v>-5.8064100106775657E-4</v>
      </c>
      <c r="J380">
        <v>6.2917199999999998</v>
      </c>
      <c r="K380" s="71">
        <f t="shared" si="23"/>
        <v>-1.1738703244505565E-3</v>
      </c>
      <c r="L380">
        <v>6.3131250000000003</v>
      </c>
      <c r="M380" s="71">
        <f t="shared" si="21"/>
        <v>3.9694558375730328E-3</v>
      </c>
      <c r="N380" t="s">
        <v>659</v>
      </c>
    </row>
    <row r="381" spans="1:14">
      <c r="A381" s="68">
        <v>43136</v>
      </c>
      <c r="B381" s="41">
        <f t="shared" si="20"/>
        <v>1</v>
      </c>
      <c r="C381">
        <v>6.3018999999999998</v>
      </c>
      <c r="D381" s="71">
        <f t="shared" si="15"/>
        <v>2.1286067256925134E-3</v>
      </c>
      <c r="H381">
        <v>6.30246</v>
      </c>
      <c r="I381" s="71">
        <f t="shared" si="22"/>
        <v>1.5116632759367542E-3</v>
      </c>
      <c r="J381">
        <v>6.303655</v>
      </c>
      <c r="K381" s="71">
        <f t="shared" si="23"/>
        <v>1.8951406483894136E-3</v>
      </c>
      <c r="L381">
        <v>6.3082450000000003</v>
      </c>
      <c r="M381" s="71">
        <f t="shared" si="21"/>
        <v>-7.7329168595465783E-4</v>
      </c>
    </row>
    <row r="382" spans="1:14">
      <c r="A382" s="68">
        <v>43137</v>
      </c>
      <c r="B382" s="41">
        <f t="shared" si="20"/>
        <v>2</v>
      </c>
      <c r="C382">
        <v>6.3071999999999999</v>
      </c>
      <c r="D382" s="71">
        <f t="shared" si="15"/>
        <v>8.4066274549850239E-4</v>
      </c>
      <c r="H382">
        <v>6.2877400000000003</v>
      </c>
      <c r="I382" s="71">
        <f t="shared" si="22"/>
        <v>-2.3383277004556426E-3</v>
      </c>
      <c r="J382">
        <v>6.2876899999999996</v>
      </c>
      <c r="K382" s="71">
        <f t="shared" si="23"/>
        <v>-2.5358702434771672E-3</v>
      </c>
      <c r="L382">
        <v>6.2806699999999998</v>
      </c>
      <c r="M382" s="71">
        <f t="shared" si="21"/>
        <v>-4.3808452279096221E-3</v>
      </c>
      <c r="N382" t="s">
        <v>664</v>
      </c>
    </row>
    <row r="383" spans="1:14">
      <c r="A383" s="68">
        <v>43138</v>
      </c>
      <c r="B383" s="41">
        <f t="shared" si="20"/>
        <v>3</v>
      </c>
      <c r="C383">
        <v>6.2881999999999998</v>
      </c>
      <c r="D383" s="71">
        <f t="shared" si="15"/>
        <v>-3.0169767394022068E-3</v>
      </c>
      <c r="H383">
        <v>6.263325</v>
      </c>
      <c r="I383" s="71">
        <f t="shared" si="22"/>
        <v>-3.8905114100846292E-3</v>
      </c>
      <c r="J383">
        <v>6.270035</v>
      </c>
      <c r="K383" s="71">
        <f t="shared" si="23"/>
        <v>-2.8118168907446429E-3</v>
      </c>
      <c r="L383">
        <v>6.3174900000000003</v>
      </c>
      <c r="M383" s="71">
        <f t="shared" si="21"/>
        <v>5.8453146868821821E-3</v>
      </c>
      <c r="N383" t="s">
        <v>668</v>
      </c>
    </row>
    <row r="384" spans="1:14">
      <c r="A384" s="68">
        <v>43139</v>
      </c>
      <c r="B384" s="41">
        <f t="shared" si="20"/>
        <v>4</v>
      </c>
      <c r="C384">
        <v>6.2821999999999996</v>
      </c>
      <c r="D384" s="71">
        <f t="shared" si="15"/>
        <v>-9.5462363260564727E-4</v>
      </c>
      <c r="H384">
        <v>6.3463450000000003</v>
      </c>
      <c r="I384" s="71">
        <f t="shared" si="22"/>
        <v>1.3167862376150289E-2</v>
      </c>
      <c r="J384">
        <v>6.3428500000000003</v>
      </c>
      <c r="K384" s="71">
        <f t="shared" si="23"/>
        <v>1.1546257489695349E-2</v>
      </c>
      <c r="L384">
        <v>6.3711849999999997</v>
      </c>
      <c r="M384" s="71">
        <f t="shared" si="21"/>
        <v>8.4635031660886262E-3</v>
      </c>
      <c r="N384" t="s">
        <v>671</v>
      </c>
    </row>
    <row r="385" spans="1:14">
      <c r="A385" s="68">
        <v>43140</v>
      </c>
      <c r="B385" s="41">
        <f t="shared" si="20"/>
        <v>5</v>
      </c>
      <c r="C385">
        <v>6.3193999999999999</v>
      </c>
      <c r="D385" s="71">
        <f t="shared" si="15"/>
        <v>5.9040293388744986E-3</v>
      </c>
      <c r="H385">
        <v>6.34788</v>
      </c>
      <c r="I385" s="71">
        <f t="shared" si="22"/>
        <v>2.4184225621989221E-4</v>
      </c>
      <c r="J385">
        <v>6.3128700000000002</v>
      </c>
      <c r="K385" s="71">
        <f t="shared" si="23"/>
        <v>-4.7377875109664907E-3</v>
      </c>
      <c r="L385">
        <v>6.3149749999999996</v>
      </c>
      <c r="M385" s="71">
        <f t="shared" si="21"/>
        <v>-8.8616835739867995E-3</v>
      </c>
      <c r="N385" t="s">
        <v>675</v>
      </c>
    </row>
    <row r="386" spans="1:14">
      <c r="A386" s="68">
        <v>43143</v>
      </c>
      <c r="B386" s="41">
        <f t="shared" si="20"/>
        <v>1</v>
      </c>
      <c r="C386">
        <v>6.3000999999999996</v>
      </c>
      <c r="D386" s="71">
        <f t="shared" si="15"/>
        <v>-3.0587606557457504E-3</v>
      </c>
      <c r="H386">
        <v>6.3128549999999999</v>
      </c>
      <c r="I386" s="71">
        <f t="shared" si="22"/>
        <v>-5.532868249840432E-3</v>
      </c>
      <c r="J386">
        <v>6.3378449999999997</v>
      </c>
      <c r="K386" s="71">
        <f t="shared" si="23"/>
        <v>3.9483985602977237E-3</v>
      </c>
      <c r="L386">
        <v>6.3269599999999997</v>
      </c>
      <c r="M386" s="71">
        <f t="shared" si="21"/>
        <v>1.8960710667459816E-3</v>
      </c>
    </row>
    <row r="387" spans="1:14">
      <c r="A387" s="68">
        <v>43144</v>
      </c>
      <c r="B387" s="41">
        <f t="shared" si="20"/>
        <v>2</v>
      </c>
      <c r="C387">
        <v>6.3247</v>
      </c>
      <c r="D387" s="71">
        <f t="shared" si="15"/>
        <v>3.897096371281964E-3</v>
      </c>
      <c r="H387">
        <v>6.3269650000000004</v>
      </c>
      <c r="I387" s="71">
        <f t="shared" si="22"/>
        <v>2.2326276578447527E-3</v>
      </c>
      <c r="J387">
        <v>6.3417349999999999</v>
      </c>
      <c r="K387" s="71">
        <f t="shared" si="23"/>
        <v>6.1358501181343862E-4</v>
      </c>
      <c r="L387">
        <v>6.3332050000000004</v>
      </c>
      <c r="M387" s="71">
        <f t="shared" si="21"/>
        <v>9.8655910195825209E-4</v>
      </c>
    </row>
    <row r="388" spans="1:14">
      <c r="A388" s="68">
        <v>43145</v>
      </c>
      <c r="B388" s="41">
        <f t="shared" si="20"/>
        <v>3</v>
      </c>
      <c r="C388">
        <v>6.3427999999999898</v>
      </c>
      <c r="D388" s="71">
        <f t="shared" si="15"/>
        <v>2.8577086746067993E-3</v>
      </c>
      <c r="H388">
        <v>6.3288450000000003</v>
      </c>
      <c r="I388" s="71">
        <f t="shared" si="22"/>
        <v>2.9709675063517061E-4</v>
      </c>
      <c r="J388">
        <v>6.3316850000000002</v>
      </c>
      <c r="K388" s="71">
        <f t="shared" si="23"/>
        <v>-1.5859968511476058E-3</v>
      </c>
      <c r="L388">
        <v>6.3121150000000004</v>
      </c>
      <c r="M388" s="71">
        <f t="shared" si="21"/>
        <v>-3.3356244926389406E-3</v>
      </c>
    </row>
    <row r="389" spans="1:14">
      <c r="A389" s="68">
        <v>43146</v>
      </c>
      <c r="B389" s="41">
        <f t="shared" si="20"/>
        <v>4</v>
      </c>
      <c r="C389">
        <v>6.3427999999999898</v>
      </c>
      <c r="D389" s="71">
        <f t="shared" si="15"/>
        <v>0</v>
      </c>
      <c r="H389">
        <v>6.2988799999999996</v>
      </c>
      <c r="I389" s="71">
        <f t="shared" si="22"/>
        <v>-4.745915237077826E-3</v>
      </c>
      <c r="J389">
        <v>6.2907450000000003</v>
      </c>
      <c r="K389" s="71">
        <f t="shared" si="23"/>
        <v>-6.486887796066855E-3</v>
      </c>
      <c r="L389">
        <v>6.2805299999999997</v>
      </c>
      <c r="M389" s="71">
        <f t="shared" si="21"/>
        <v>-5.0164308189804205E-3</v>
      </c>
      <c r="N389" t="s">
        <v>686</v>
      </c>
    </row>
    <row r="390" spans="1:14">
      <c r="A390" s="68">
        <v>43147</v>
      </c>
      <c r="B390" s="41">
        <f t="shared" si="20"/>
        <v>5</v>
      </c>
      <c r="C390">
        <v>6.3427999999999898</v>
      </c>
      <c r="D390" s="71">
        <f t="shared" si="15"/>
        <v>0</v>
      </c>
      <c r="H390">
        <v>6.2765849999999999</v>
      </c>
      <c r="I390" s="71">
        <f t="shared" si="22"/>
        <v>-3.5457970514777455E-3</v>
      </c>
      <c r="J390">
        <v>6.2809549999999996</v>
      </c>
      <c r="K390" s="71">
        <f t="shared" si="23"/>
        <v>-1.5574666877144353E-3</v>
      </c>
      <c r="L390">
        <v>6.2981400000000001</v>
      </c>
      <c r="M390" s="71">
        <f t="shared" si="21"/>
        <v>2.7999798873860125E-3</v>
      </c>
    </row>
    <row r="391" spans="1:14">
      <c r="A391" s="68">
        <v>43150</v>
      </c>
      <c r="B391" s="41">
        <f t="shared" si="20"/>
        <v>1</v>
      </c>
      <c r="C391">
        <v>6.3427999999999898</v>
      </c>
      <c r="D391" s="71">
        <f t="shared" si="15"/>
        <v>0</v>
      </c>
      <c r="H391">
        <v>6.3056349999999997</v>
      </c>
      <c r="I391" s="71">
        <f t="shared" si="22"/>
        <v>4.6176353009778773E-3</v>
      </c>
      <c r="J391">
        <v>6.3073750000000004</v>
      </c>
      <c r="K391" s="71">
        <f t="shared" si="23"/>
        <v>4.1975446770133838E-3</v>
      </c>
      <c r="L391">
        <v>6.3055199999999996</v>
      </c>
      <c r="M391" s="71">
        <f t="shared" si="21"/>
        <v>1.1710885319725574E-3</v>
      </c>
    </row>
    <row r="392" spans="1:14">
      <c r="A392" s="68">
        <v>43151</v>
      </c>
      <c r="B392" s="41">
        <f t="shared" si="20"/>
        <v>2</v>
      </c>
      <c r="C392">
        <v>6.3427999999999898</v>
      </c>
      <c r="D392" s="71">
        <f t="shared" si="15"/>
        <v>0</v>
      </c>
      <c r="H392">
        <v>6.3162000000000003</v>
      </c>
      <c r="I392" s="71">
        <f t="shared" si="22"/>
        <v>1.6740834383300171E-3</v>
      </c>
      <c r="J392">
        <v>6.3321300000000003</v>
      </c>
      <c r="K392" s="71">
        <f t="shared" si="23"/>
        <v>3.9170887867092125E-3</v>
      </c>
      <c r="L392">
        <v>6.3409250000000004</v>
      </c>
      <c r="M392" s="71">
        <f t="shared" si="21"/>
        <v>5.5992166176556781E-3</v>
      </c>
      <c r="N392" t="s">
        <v>691</v>
      </c>
    </row>
    <row r="393" spans="1:14">
      <c r="A393" s="68">
        <v>43152</v>
      </c>
      <c r="B393" s="41">
        <f t="shared" si="20"/>
        <v>3</v>
      </c>
      <c r="C393">
        <v>6.3427999999999898</v>
      </c>
      <c r="D393" s="71">
        <f t="shared" si="15"/>
        <v>0</v>
      </c>
      <c r="H393">
        <v>6.3436700000000004</v>
      </c>
      <c r="I393" s="71">
        <f t="shared" si="22"/>
        <v>4.3397038219080281E-3</v>
      </c>
      <c r="J393">
        <v>6.3369450000000001</v>
      </c>
      <c r="K393" s="71">
        <f t="shared" si="23"/>
        <v>7.6011867193678069E-4</v>
      </c>
      <c r="L393">
        <v>6.3389699999999998</v>
      </c>
      <c r="M393" s="71">
        <f t="shared" si="21"/>
        <v>-3.0836217736693804E-4</v>
      </c>
    </row>
    <row r="394" spans="1:14">
      <c r="A394" s="68">
        <v>43153</v>
      </c>
      <c r="B394" s="41">
        <f t="shared" si="20"/>
        <v>4</v>
      </c>
      <c r="C394">
        <v>6.3529999999999998</v>
      </c>
      <c r="D394" s="71">
        <f t="shared" si="15"/>
        <v>1.6068309511222758E-3</v>
      </c>
      <c r="H394">
        <v>6.3416100000000002</v>
      </c>
      <c r="I394" s="71">
        <f t="shared" si="22"/>
        <v>-3.2478589642623436E-4</v>
      </c>
      <c r="J394">
        <v>6.351445</v>
      </c>
      <c r="K394" s="71">
        <f t="shared" si="23"/>
        <v>2.2855549541027889E-3</v>
      </c>
      <c r="L394">
        <v>6.3338999999999999</v>
      </c>
      <c r="M394" s="71">
        <f t="shared" si="21"/>
        <v>-8.0013450315375746E-4</v>
      </c>
    </row>
    <row r="395" spans="1:14">
      <c r="A395" s="68">
        <v>43154</v>
      </c>
      <c r="B395" s="41">
        <f t="shared" si="20"/>
        <v>5</v>
      </c>
      <c r="C395">
        <v>6.3482000000000003</v>
      </c>
      <c r="D395" s="71">
        <f t="shared" si="15"/>
        <v>-7.5583413039926359E-4</v>
      </c>
      <c r="H395">
        <v>6.3384749999999999</v>
      </c>
      <c r="I395" s="71">
        <f t="shared" si="22"/>
        <v>-4.9447619063716685E-4</v>
      </c>
      <c r="J395">
        <v>6.3296650000000003</v>
      </c>
      <c r="K395" s="71">
        <f t="shared" si="23"/>
        <v>-3.435033907286032E-3</v>
      </c>
      <c r="L395">
        <v>6.3266</v>
      </c>
      <c r="M395" s="71">
        <f t="shared" si="21"/>
        <v>-1.1531931296544047E-3</v>
      </c>
    </row>
    <row r="396" spans="1:14">
      <c r="A396" s="68">
        <v>43157</v>
      </c>
      <c r="B396" s="41">
        <f t="shared" si="20"/>
        <v>1</v>
      </c>
      <c r="C396">
        <v>6.3377999999999997</v>
      </c>
      <c r="D396" s="71">
        <f t="shared" si="15"/>
        <v>-1.639603078962484E-3</v>
      </c>
      <c r="H396">
        <v>6.3072699999999999</v>
      </c>
      <c r="I396" s="71">
        <f t="shared" si="22"/>
        <v>-4.9352668961705794E-3</v>
      </c>
      <c r="J396">
        <v>6.3073100000000002</v>
      </c>
      <c r="K396" s="71">
        <f t="shared" si="23"/>
        <v>-3.5380339550245003E-3</v>
      </c>
      <c r="L396">
        <v>6.296055</v>
      </c>
      <c r="M396" s="71">
        <f t="shared" si="21"/>
        <v>-4.8397202681998422E-3</v>
      </c>
      <c r="N396" t="s">
        <v>701</v>
      </c>
    </row>
    <row r="397" spans="1:14">
      <c r="A397" s="68">
        <v>43158</v>
      </c>
      <c r="B397" s="41">
        <f t="shared" si="20"/>
        <v>2</v>
      </c>
      <c r="C397">
        <v>6.3146000000000004</v>
      </c>
      <c r="D397" s="71">
        <f t="shared" si="15"/>
        <v>-3.6672925297113949E-3</v>
      </c>
      <c r="H397">
        <v>6.3024050000000003</v>
      </c>
      <c r="I397" s="71">
        <f t="shared" si="22"/>
        <v>-7.7162975911593712E-4</v>
      </c>
      <c r="J397">
        <v>6.3064499999999999</v>
      </c>
      <c r="K397" s="71">
        <f t="shared" si="23"/>
        <v>-1.3635902400755532E-4</v>
      </c>
      <c r="L397">
        <v>6.3253849999999998</v>
      </c>
      <c r="M397" s="71">
        <f t="shared" si="21"/>
        <v>4.6476555441686985E-3</v>
      </c>
    </row>
    <row r="398" spans="1:14">
      <c r="A398" s="68">
        <v>43159</v>
      </c>
      <c r="B398" s="41">
        <f t="shared" si="20"/>
        <v>3</v>
      </c>
      <c r="C398">
        <v>6.3293999999999997</v>
      </c>
      <c r="D398" s="71">
        <f t="shared" si="15"/>
        <v>2.3410323883579689E-3</v>
      </c>
      <c r="H398">
        <v>6.3290699999999998</v>
      </c>
      <c r="I398" s="71">
        <f t="shared" si="22"/>
        <v>4.2219993483328909E-3</v>
      </c>
      <c r="J398">
        <v>6.32667</v>
      </c>
      <c r="K398" s="71">
        <f t="shared" si="23"/>
        <v>3.2011121981574443E-3</v>
      </c>
      <c r="L398">
        <v>6.3292000000000002</v>
      </c>
      <c r="M398" s="71">
        <f t="shared" si="21"/>
        <v>6.0294353636651987E-4</v>
      </c>
    </row>
    <row r="399" spans="1:14">
      <c r="A399" s="68">
        <v>43160</v>
      </c>
      <c r="B399" s="41">
        <f t="shared" si="20"/>
        <v>4</v>
      </c>
      <c r="C399">
        <v>6.3351999999999897</v>
      </c>
      <c r="D399" s="71">
        <f t="shared" si="15"/>
        <v>9.1593898038318353E-4</v>
      </c>
      <c r="H399">
        <v>6.3421000000000003</v>
      </c>
      <c r="I399" s="71">
        <f t="shared" si="22"/>
        <v>2.0566379573179285E-3</v>
      </c>
      <c r="J399">
        <v>6.3479200000000002</v>
      </c>
      <c r="K399" s="71">
        <f t="shared" si="23"/>
        <v>3.3531688063736416E-3</v>
      </c>
      <c r="L399">
        <v>6.350905</v>
      </c>
      <c r="M399" s="71">
        <f t="shared" si="21"/>
        <v>3.4234765719830624E-3</v>
      </c>
      <c r="N399" t="s">
        <v>705</v>
      </c>
    </row>
    <row r="400" spans="1:14">
      <c r="A400" s="68">
        <v>43161</v>
      </c>
      <c r="B400" s="41">
        <f t="shared" si="20"/>
        <v>5</v>
      </c>
      <c r="C400">
        <v>6.3334000000000001</v>
      </c>
      <c r="D400" s="71">
        <f t="shared" si="15"/>
        <v>-2.8416715534506737E-4</v>
      </c>
      <c r="H400">
        <v>6.3510049999999998</v>
      </c>
      <c r="I400" s="71">
        <f t="shared" si="22"/>
        <v>1.4031242097156944E-3</v>
      </c>
      <c r="J400">
        <v>6.3472200000000001</v>
      </c>
      <c r="K400" s="71">
        <f t="shared" si="23"/>
        <v>-1.1027842161795316E-4</v>
      </c>
      <c r="L400">
        <v>6.326085</v>
      </c>
      <c r="M400" s="71">
        <f t="shared" si="21"/>
        <v>-3.9157610306750218E-3</v>
      </c>
      <c r="N400" t="s">
        <v>712</v>
      </c>
    </row>
    <row r="401" spans="1:14">
      <c r="A401" s="68">
        <v>43164</v>
      </c>
      <c r="B401" s="41">
        <f t="shared" si="20"/>
        <v>1</v>
      </c>
      <c r="C401">
        <v>6.3430999999999997</v>
      </c>
      <c r="D401" s="71">
        <f t="shared" si="15"/>
        <v>1.5303911794572931E-3</v>
      </c>
      <c r="H401">
        <v>6.3335949999999999</v>
      </c>
      <c r="I401" s="71">
        <f t="shared" si="22"/>
        <v>-2.7450626637912615E-3</v>
      </c>
      <c r="J401">
        <v>6.3380999999999998</v>
      </c>
      <c r="K401" s="71">
        <f t="shared" si="23"/>
        <v>-1.4378827765173336E-3</v>
      </c>
      <c r="L401">
        <v>6.3336100000000002</v>
      </c>
      <c r="M401" s="71">
        <f t="shared" si="21"/>
        <v>1.1888123507306696E-3</v>
      </c>
    </row>
    <row r="402" spans="1:14">
      <c r="A402" s="68">
        <v>43165</v>
      </c>
      <c r="B402" s="41">
        <f t="shared" si="20"/>
        <v>2</v>
      </c>
      <c r="C402">
        <v>6.3385999999999996</v>
      </c>
      <c r="D402" s="71">
        <f t="shared" si="15"/>
        <v>-7.0968406268395918E-4</v>
      </c>
      <c r="H402">
        <v>6.3369999999999997</v>
      </c>
      <c r="I402" s="71">
        <f t="shared" si="22"/>
        <v>5.3746490704907916E-4</v>
      </c>
      <c r="J402">
        <v>6.3408300000000004</v>
      </c>
      <c r="K402" s="71">
        <f t="shared" si="23"/>
        <v>4.3063571487349017E-4</v>
      </c>
      <c r="L402">
        <v>6.3101399999999996</v>
      </c>
      <c r="M402" s="71">
        <f t="shared" si="21"/>
        <v>-3.7125104429816319E-3</v>
      </c>
      <c r="N402" t="s">
        <v>718</v>
      </c>
    </row>
    <row r="403" spans="1:14">
      <c r="A403" s="68">
        <v>43166</v>
      </c>
      <c r="B403" s="41">
        <f t="shared" si="20"/>
        <v>3</v>
      </c>
      <c r="C403">
        <v>6.3293999999999997</v>
      </c>
      <c r="D403" s="71">
        <f t="shared" si="15"/>
        <v>-1.4524789418112855E-3</v>
      </c>
      <c r="H403">
        <v>6.3222300000000002</v>
      </c>
      <c r="I403" s="71">
        <f t="shared" si="22"/>
        <v>-2.3334763175996594E-3</v>
      </c>
      <c r="J403">
        <v>6.3189450000000003</v>
      </c>
      <c r="K403" s="71">
        <f t="shared" si="23"/>
        <v>-3.4574108624422892E-3</v>
      </c>
      <c r="L403">
        <v>6.3214050000000004</v>
      </c>
      <c r="M403" s="71">
        <f t="shared" si="21"/>
        <v>1.7836302663657572E-3</v>
      </c>
    </row>
    <row r="404" spans="1:14">
      <c r="A404" s="68">
        <v>43167</v>
      </c>
      <c r="B404" s="41">
        <f t="shared" si="20"/>
        <v>4</v>
      </c>
      <c r="C404">
        <v>6.3239000000000001</v>
      </c>
      <c r="D404" s="71">
        <f t="shared" si="15"/>
        <v>-8.693384882022527E-4</v>
      </c>
      <c r="H404">
        <v>6.3258349999999997</v>
      </c>
      <c r="I404" s="71">
        <f t="shared" si="22"/>
        <v>5.7004768676015955E-4</v>
      </c>
      <c r="J404">
        <v>6.3327799999999996</v>
      </c>
      <c r="K404" s="71">
        <f t="shared" si="23"/>
        <v>2.1870544158425894E-3</v>
      </c>
      <c r="L404">
        <v>6.3429200000000003</v>
      </c>
      <c r="M404" s="71">
        <f t="shared" si="21"/>
        <v>3.3977366655589688E-3</v>
      </c>
    </row>
    <row r="405" spans="1:14">
      <c r="A405" s="68">
        <v>43168</v>
      </c>
      <c r="B405" s="41">
        <f t="shared" si="20"/>
        <v>5</v>
      </c>
      <c r="C405">
        <v>6.3450999999999897</v>
      </c>
      <c r="D405" s="71">
        <f t="shared" si="15"/>
        <v>3.3467550379685032E-3</v>
      </c>
      <c r="H405">
        <v>6.343235</v>
      </c>
      <c r="I405" s="71">
        <f t="shared" si="22"/>
        <v>2.7468489700521368E-3</v>
      </c>
      <c r="J405">
        <v>6.3375750000000002</v>
      </c>
      <c r="K405" s="71">
        <f t="shared" si="23"/>
        <v>7.5688490636791517E-4</v>
      </c>
      <c r="L405">
        <v>6.3257599999999998</v>
      </c>
      <c r="M405" s="71">
        <f t="shared" si="21"/>
        <v>-2.7090447457288249E-3</v>
      </c>
      <c r="N405" t="s">
        <v>720</v>
      </c>
    </row>
    <row r="406" spans="1:14">
      <c r="A406" s="68">
        <v>43171</v>
      </c>
      <c r="B406" s="41">
        <f t="shared" si="20"/>
        <v>1</v>
      </c>
      <c r="C406">
        <v>6.3333000000000004</v>
      </c>
      <c r="D406" s="71">
        <f t="shared" si="15"/>
        <v>-1.8614341568616542E-3</v>
      </c>
      <c r="H406">
        <v>6.33005</v>
      </c>
      <c r="I406" s="71">
        <f t="shared" si="22"/>
        <v>-2.0807556615488462E-3</v>
      </c>
      <c r="J406">
        <v>6.3221749999999997</v>
      </c>
      <c r="K406" s="71">
        <f t="shared" si="23"/>
        <v>-2.4329086429205463E-3</v>
      </c>
      <c r="L406">
        <v>6.3224</v>
      </c>
      <c r="M406" s="71">
        <f t="shared" si="21"/>
        <v>-5.3130258931553234E-4</v>
      </c>
    </row>
    <row r="407" spans="1:14">
      <c r="A407" s="68">
        <v>43172</v>
      </c>
      <c r="B407" s="41">
        <f t="shared" si="20"/>
        <v>2</v>
      </c>
      <c r="C407">
        <v>6.3217999999999996</v>
      </c>
      <c r="D407" s="71">
        <f t="shared" si="15"/>
        <v>-1.8174495919421199E-3</v>
      </c>
      <c r="H407">
        <v>6.3272950000000003</v>
      </c>
      <c r="I407" s="71">
        <f t="shared" si="22"/>
        <v>-4.3532036829308602E-4</v>
      </c>
      <c r="J407">
        <v>6.3273999999999999</v>
      </c>
      <c r="K407" s="71">
        <f t="shared" si="23"/>
        <v>8.2611475834678486E-4</v>
      </c>
      <c r="L407">
        <v>6.3230599999999999</v>
      </c>
      <c r="M407" s="71">
        <f t="shared" si="21"/>
        <v>1.0438528936063524E-4</v>
      </c>
    </row>
    <row r="408" spans="1:14">
      <c r="A408" s="68">
        <v>43173</v>
      </c>
      <c r="B408" s="41">
        <f t="shared" si="20"/>
        <v>3</v>
      </c>
      <c r="C408">
        <v>6.3204999999999902</v>
      </c>
      <c r="D408" s="71">
        <f t="shared" si="15"/>
        <v>-2.0565878116984295E-4</v>
      </c>
      <c r="H408">
        <v>6.3122800000000003</v>
      </c>
      <c r="I408" s="71">
        <f t="shared" si="22"/>
        <v>-2.3758721417477674E-3</v>
      </c>
      <c r="J408">
        <v>6.3132999999999999</v>
      </c>
      <c r="K408" s="71">
        <f t="shared" si="23"/>
        <v>-2.2308900373907313E-3</v>
      </c>
      <c r="L408">
        <v>6.3033400000000004</v>
      </c>
      <c r="M408" s="71">
        <f t="shared" si="21"/>
        <v>-3.1236165548323785E-3</v>
      </c>
    </row>
    <row r="409" spans="1:14">
      <c r="A409" s="68">
        <v>43174</v>
      </c>
      <c r="B409" s="41">
        <f t="shared" si="20"/>
        <v>4</v>
      </c>
      <c r="C409">
        <v>6.3140999999999998</v>
      </c>
      <c r="D409" s="71">
        <f t="shared" si="15"/>
        <v>-1.0130911223748735E-3</v>
      </c>
      <c r="H409">
        <v>6.3098749999999999</v>
      </c>
      <c r="I409" s="71">
        <f t="shared" si="22"/>
        <v>-3.8107597777159967E-4</v>
      </c>
      <c r="J409">
        <v>6.3149150000000001</v>
      </c>
      <c r="K409" s="71">
        <f t="shared" si="23"/>
        <v>2.5577645119352025E-4</v>
      </c>
      <c r="L409">
        <v>6.328945</v>
      </c>
      <c r="M409" s="71">
        <f t="shared" si="21"/>
        <v>4.053903955829199E-3</v>
      </c>
      <c r="N409" t="s">
        <v>728</v>
      </c>
    </row>
    <row r="410" spans="1:14">
      <c r="A410" s="68">
        <v>43175</v>
      </c>
      <c r="B410" s="41">
        <f t="shared" si="20"/>
        <v>5</v>
      </c>
      <c r="C410">
        <v>6.3339999999999996</v>
      </c>
      <c r="D410" s="71">
        <f t="shared" si="15"/>
        <v>3.1467202853491397E-3</v>
      </c>
      <c r="H410">
        <v>6.3252800000000002</v>
      </c>
      <c r="I410" s="71">
        <f t="shared" si="22"/>
        <v>2.4384358772231839E-3</v>
      </c>
      <c r="J410">
        <v>6.3224650000000002</v>
      </c>
      <c r="K410" s="71">
        <f t="shared" si="23"/>
        <v>1.1948680657330635E-3</v>
      </c>
      <c r="L410">
        <v>6.3249649999999997</v>
      </c>
      <c r="M410" s="71">
        <f t="shared" si="21"/>
        <v>-6.2905459755037711E-4</v>
      </c>
      <c r="N410" t="s">
        <v>729</v>
      </c>
    </row>
    <row r="411" spans="1:14">
      <c r="A411" s="68">
        <v>43178</v>
      </c>
      <c r="B411" s="41">
        <f t="shared" si="20"/>
        <v>1</v>
      </c>
      <c r="C411">
        <v>6.3319999999999999</v>
      </c>
      <c r="D411" s="71">
        <f t="shared" si="15"/>
        <v>-3.1580609768230063E-4</v>
      </c>
      <c r="H411">
        <v>6.3323</v>
      </c>
      <c r="I411" s="71">
        <f t="shared" si="22"/>
        <v>1.1092168834423697E-3</v>
      </c>
      <c r="J411">
        <v>6.3312200000000001</v>
      </c>
      <c r="K411" s="71">
        <f t="shared" si="23"/>
        <v>1.3837868410750374E-3</v>
      </c>
      <c r="L411">
        <v>6.3187100000000003</v>
      </c>
      <c r="M411" s="71">
        <f t="shared" si="21"/>
        <v>-9.8942760080209771E-4</v>
      </c>
    </row>
    <row r="412" spans="1:14">
      <c r="A412" s="68">
        <v>43179</v>
      </c>
      <c r="B412" s="41">
        <f t="shared" si="20"/>
        <v>2</v>
      </c>
      <c r="C412">
        <v>6.3246000000000002</v>
      </c>
      <c r="D412" s="71">
        <f t="shared" si="15"/>
        <v>-1.1693505117042339E-3</v>
      </c>
      <c r="H412">
        <v>6.3250599999999997</v>
      </c>
      <c r="I412" s="71">
        <f t="shared" si="22"/>
        <v>-1.1439985572982688E-3</v>
      </c>
      <c r="J412">
        <v>6.3230649999999997</v>
      </c>
      <c r="K412" s="71">
        <f t="shared" si="23"/>
        <v>-1.2888916487897586E-3</v>
      </c>
      <c r="L412">
        <v>6.3324800000000003</v>
      </c>
      <c r="M412" s="71">
        <f t="shared" si="21"/>
        <v>2.1768711777684709E-3</v>
      </c>
    </row>
    <row r="413" spans="1:14">
      <c r="A413" s="68">
        <v>43180</v>
      </c>
      <c r="B413" s="41">
        <f t="shared" si="20"/>
        <v>3</v>
      </c>
      <c r="C413">
        <v>6.3395999999999999</v>
      </c>
      <c r="D413" s="71">
        <f t="shared" si="15"/>
        <v>2.3688834690718755E-3</v>
      </c>
      <c r="H413">
        <v>6.3313750000000004</v>
      </c>
      <c r="I413" s="71">
        <f t="shared" si="22"/>
        <v>9.9791142198490056E-4</v>
      </c>
      <c r="J413">
        <v>6.3272950000000003</v>
      </c>
      <c r="K413" s="71">
        <f t="shared" si="23"/>
        <v>6.6875569669973343E-4</v>
      </c>
      <c r="L413">
        <v>6.3049400000000002</v>
      </c>
      <c r="M413" s="71">
        <f t="shared" si="21"/>
        <v>-4.3584914637377365E-3</v>
      </c>
      <c r="N413" t="s">
        <v>741</v>
      </c>
    </row>
    <row r="414" spans="1:14">
      <c r="A414" s="68">
        <v>43181</v>
      </c>
      <c r="B414" s="41">
        <f t="shared" si="20"/>
        <v>4</v>
      </c>
      <c r="C414">
        <v>6.3167</v>
      </c>
      <c r="D414" s="71">
        <f t="shared" si="15"/>
        <v>-3.6187550848764561E-3</v>
      </c>
      <c r="H414">
        <v>6.3171400000000002</v>
      </c>
      <c r="I414" s="71">
        <f t="shared" si="22"/>
        <v>-2.2508580667329925E-3</v>
      </c>
      <c r="J414">
        <v>6.3221350000000003</v>
      </c>
      <c r="K414" s="71">
        <f t="shared" si="23"/>
        <v>-8.1584708341965592E-4</v>
      </c>
      <c r="L414">
        <v>6.338565</v>
      </c>
      <c r="M414" s="71">
        <f t="shared" si="21"/>
        <v>5.3189490215434804E-3</v>
      </c>
    </row>
    <row r="415" spans="1:14">
      <c r="A415" s="68">
        <v>43182</v>
      </c>
      <c r="B415" s="41">
        <f t="shared" si="20"/>
        <v>5</v>
      </c>
      <c r="C415">
        <v>6.3272000000000004</v>
      </c>
      <c r="D415" s="71">
        <f t="shared" si="15"/>
        <v>1.6608803318134955E-3</v>
      </c>
      <c r="H415">
        <v>6.3321800000000001</v>
      </c>
      <c r="I415" s="71">
        <f t="shared" si="22"/>
        <v>2.3779945621458256E-3</v>
      </c>
      <c r="J415">
        <v>6.3205</v>
      </c>
      <c r="K415" s="71">
        <f t="shared" si="23"/>
        <v>-2.586486138554111E-4</v>
      </c>
      <c r="L415">
        <v>6.3133150000000002</v>
      </c>
      <c r="M415" s="71">
        <f t="shared" si="21"/>
        <v>-3.9915069576763208E-3</v>
      </c>
    </row>
    <row r="416" spans="1:14">
      <c r="A416" s="68">
        <v>43185</v>
      </c>
      <c r="B416" s="41">
        <f t="shared" si="20"/>
        <v>1</v>
      </c>
      <c r="C416">
        <v>6.3192999999999904</v>
      </c>
      <c r="D416" s="71">
        <f t="shared" si="15"/>
        <v>-1.2493576922625548E-3</v>
      </c>
      <c r="H416">
        <v>6.3088800000000003</v>
      </c>
      <c r="I416" s="71">
        <f t="shared" si="22"/>
        <v>-3.6864038911951593E-3</v>
      </c>
      <c r="J416">
        <v>6.2707750000000004</v>
      </c>
      <c r="K416" s="71">
        <f t="shared" si="23"/>
        <v>-7.8983674813386841E-3</v>
      </c>
      <c r="L416">
        <v>6.2577749999999996</v>
      </c>
      <c r="M416" s="71">
        <f t="shared" si="21"/>
        <v>-8.8362045571076658E-3</v>
      </c>
    </row>
    <row r="417" spans="1:14">
      <c r="A417" s="68">
        <v>43186</v>
      </c>
      <c r="B417" s="41">
        <f t="shared" si="20"/>
        <v>2</v>
      </c>
      <c r="C417">
        <v>6.2816000000000001</v>
      </c>
      <c r="D417" s="71">
        <f t="shared" si="15"/>
        <v>-5.9837174308030438E-3</v>
      </c>
      <c r="H417">
        <v>6.2504350000000004</v>
      </c>
      <c r="I417" s="71">
        <f t="shared" si="22"/>
        <v>-9.3071034344583605E-3</v>
      </c>
      <c r="J417">
        <v>6.2666250000000003</v>
      </c>
      <c r="K417" s="71">
        <f t="shared" si="23"/>
        <v>-6.6201926261720914E-4</v>
      </c>
      <c r="L417">
        <v>6.2694000000000001</v>
      </c>
      <c r="M417" s="71">
        <f t="shared" si="21"/>
        <v>1.8559656645596207E-3</v>
      </c>
    </row>
    <row r="418" spans="1:14">
      <c r="A418" s="68">
        <v>43187</v>
      </c>
      <c r="B418" s="41">
        <f t="shared" si="20"/>
        <v>3</v>
      </c>
      <c r="C418">
        <v>6.2785000000000002</v>
      </c>
      <c r="D418" s="71">
        <f t="shared" si="15"/>
        <v>-4.9362665312328955E-4</v>
      </c>
      <c r="H418">
        <v>6.2698400000000003</v>
      </c>
      <c r="I418" s="71">
        <f t="shared" si="22"/>
        <v>3.0997746515806276E-3</v>
      </c>
      <c r="J418">
        <v>6.2797999999999998</v>
      </c>
      <c r="K418" s="71">
        <f t="shared" si="23"/>
        <v>2.1002006296992506E-3</v>
      </c>
      <c r="L418">
        <v>6.2847600000000003</v>
      </c>
      <c r="M418" s="71">
        <f t="shared" si="21"/>
        <v>2.4469988695998476E-3</v>
      </c>
    </row>
    <row r="419" spans="1:14">
      <c r="A419" s="68">
        <v>43188</v>
      </c>
      <c r="B419" s="41">
        <f t="shared" si="20"/>
        <v>4</v>
      </c>
      <c r="C419">
        <v>6.3045999999999998</v>
      </c>
      <c r="D419" s="71">
        <f t="shared" si="15"/>
        <v>4.1484272445643624E-3</v>
      </c>
      <c r="H419">
        <v>6.2809799999999996</v>
      </c>
      <c r="I419" s="71">
        <f t="shared" si="22"/>
        <v>1.7751832829142288E-3</v>
      </c>
      <c r="J419">
        <v>6.2827450000000002</v>
      </c>
      <c r="K419" s="71">
        <f t="shared" si="23"/>
        <v>4.6885405050468517E-4</v>
      </c>
      <c r="L419">
        <v>6.2714400000000001</v>
      </c>
      <c r="M419" s="71">
        <f t="shared" si="21"/>
        <v>-2.1216618079686451E-3</v>
      </c>
    </row>
    <row r="420" spans="1:14">
      <c r="A420" s="68">
        <v>43189</v>
      </c>
      <c r="B420" s="41">
        <f t="shared" si="20"/>
        <v>5</v>
      </c>
      <c r="C420">
        <v>6.2880999999999903</v>
      </c>
      <c r="D420" s="71">
        <f t="shared" si="15"/>
        <v>-2.6205673831103679E-3</v>
      </c>
      <c r="H420">
        <v>6.2638199999999999</v>
      </c>
      <c r="I420" s="71">
        <f t="shared" si="22"/>
        <v>-2.7357966173956224E-3</v>
      </c>
      <c r="J420">
        <v>6.2688649999999999</v>
      </c>
      <c r="K420" s="71">
        <f t="shared" si="23"/>
        <v>-2.211669364776893E-3</v>
      </c>
      <c r="L420">
        <v>6.2638049999999996</v>
      </c>
      <c r="M420" s="71">
        <f t="shared" si="21"/>
        <v>-1.2181654118685493E-3</v>
      </c>
    </row>
    <row r="421" spans="1:14">
      <c r="A421" s="68">
        <v>43192</v>
      </c>
      <c r="B421" s="41">
        <f t="shared" si="20"/>
        <v>1</v>
      </c>
      <c r="C421">
        <v>6.2763999999999998</v>
      </c>
      <c r="D421" s="71">
        <f t="shared" si="15"/>
        <v>-1.8623906055595812E-3</v>
      </c>
      <c r="H421">
        <v>6.2702600000000004</v>
      </c>
      <c r="I421" s="71">
        <f t="shared" si="22"/>
        <v>1.0275984462677127E-3</v>
      </c>
      <c r="J421">
        <v>6.26999</v>
      </c>
      <c r="K421" s="71">
        <f t="shared" si="23"/>
        <v>1.7944222227932397E-4</v>
      </c>
      <c r="L421">
        <v>6.2689750000000002</v>
      </c>
      <c r="M421" s="71">
        <f t="shared" si="21"/>
        <v>8.2503647127972295E-4</v>
      </c>
    </row>
    <row r="422" spans="1:14">
      <c r="A422" s="68">
        <v>43193</v>
      </c>
      <c r="B422" s="41">
        <f t="shared" si="20"/>
        <v>2</v>
      </c>
      <c r="C422">
        <v>6.2832999999999997</v>
      </c>
      <c r="D422" s="71">
        <f t="shared" si="15"/>
        <v>1.0987524692744636E-3</v>
      </c>
      <c r="H422">
        <v>6.2770000000000001</v>
      </c>
      <c r="I422" s="71">
        <f t="shared" si="22"/>
        <v>1.0743382456851276E-3</v>
      </c>
      <c r="J422">
        <v>6.2744799999999996</v>
      </c>
      <c r="K422" s="71">
        <f t="shared" si="23"/>
        <v>7.1585331093948804E-4</v>
      </c>
      <c r="L422">
        <v>6.27386</v>
      </c>
      <c r="M422" s="71">
        <f t="shared" si="21"/>
        <v>7.7893079945502155E-4</v>
      </c>
    </row>
    <row r="423" spans="1:14">
      <c r="A423" s="68">
        <v>43194</v>
      </c>
      <c r="B423" s="41">
        <f t="shared" si="20"/>
        <v>3</v>
      </c>
      <c r="C423">
        <v>6.2926000000000002</v>
      </c>
      <c r="D423" s="71">
        <f t="shared" si="15"/>
        <v>1.4790196638511137E-3</v>
      </c>
      <c r="H423">
        <v>6.2907000000000002</v>
      </c>
      <c r="I423" s="71">
        <f t="shared" si="22"/>
        <v>2.1801929432778838E-3</v>
      </c>
      <c r="J423">
        <v>6.2995150000000004</v>
      </c>
      <c r="K423" s="71">
        <f t="shared" si="23"/>
        <v>3.9820332489078486E-3</v>
      </c>
      <c r="L423">
        <v>6.2842750000000001</v>
      </c>
      <c r="M423" s="71">
        <f t="shared" si="21"/>
        <v>1.6586861644419914E-3</v>
      </c>
    </row>
    <row r="424" spans="1:14">
      <c r="A424" s="68">
        <v>43195</v>
      </c>
      <c r="B424" s="41">
        <f t="shared" si="20"/>
        <v>4</v>
      </c>
      <c r="C424">
        <v>6.2926000000000002</v>
      </c>
      <c r="D424" s="71">
        <f t="shared" si="15"/>
        <v>0</v>
      </c>
      <c r="H424">
        <v>6.2841300000000002</v>
      </c>
      <c r="I424" s="71">
        <f t="shared" si="22"/>
        <v>-1.0449446390639002E-3</v>
      </c>
      <c r="J424">
        <v>6.3006149999999996</v>
      </c>
      <c r="K424" s="71">
        <f t="shared" si="23"/>
        <v>1.7460137360387541E-4</v>
      </c>
      <c r="L424">
        <v>6.29399</v>
      </c>
      <c r="M424" s="71">
        <f t="shared" si="21"/>
        <v>1.5447284552863637E-3</v>
      </c>
    </row>
    <row r="425" spans="1:14">
      <c r="A425" s="68">
        <v>43196</v>
      </c>
      <c r="B425" s="41">
        <f t="shared" si="20"/>
        <v>5</v>
      </c>
      <c r="C425">
        <v>6.2926000000000002</v>
      </c>
      <c r="D425" s="71">
        <f t="shared" si="15"/>
        <v>0</v>
      </c>
      <c r="H425">
        <v>6.3090250000000001</v>
      </c>
      <c r="I425" s="71">
        <f t="shared" si="22"/>
        <v>3.9537403343336917E-3</v>
      </c>
      <c r="J425">
        <v>6.3159450000000001</v>
      </c>
      <c r="K425" s="71">
        <f t="shared" si="23"/>
        <v>2.4301406317384236E-3</v>
      </c>
      <c r="L425">
        <v>6.3137850000000002</v>
      </c>
      <c r="M425" s="71">
        <f t="shared" si="21"/>
        <v>3.1401284152928421E-3</v>
      </c>
    </row>
    <row r="426" spans="1:14">
      <c r="A426" s="68">
        <v>43199</v>
      </c>
      <c r="B426" s="41">
        <f t="shared" si="20"/>
        <v>1</v>
      </c>
      <c r="C426">
        <v>6.3113999999999999</v>
      </c>
      <c r="D426" s="71">
        <f t="shared" si="15"/>
        <v>2.9831821552448231E-3</v>
      </c>
      <c r="H426">
        <v>6.2968299999999999</v>
      </c>
      <c r="I426" s="71">
        <f t="shared" si="22"/>
        <v>-1.9348158144519957E-3</v>
      </c>
      <c r="J426">
        <v>6.3123899999999997</v>
      </c>
      <c r="K426" s="71">
        <f t="shared" si="23"/>
        <v>-5.6301960534133326E-4</v>
      </c>
      <c r="L426">
        <v>6.3068749999999998</v>
      </c>
      <c r="M426" s="71">
        <f t="shared" si="21"/>
        <v>-1.0950300048454648E-3</v>
      </c>
    </row>
    <row r="427" spans="1:14">
      <c r="A427" s="68">
        <v>43200</v>
      </c>
      <c r="B427" s="41">
        <f t="shared" si="20"/>
        <v>2</v>
      </c>
      <c r="C427">
        <v>6.3071000000000002</v>
      </c>
      <c r="D427" s="71">
        <f t="shared" si="15"/>
        <v>-6.815390365643853E-4</v>
      </c>
      <c r="H427">
        <v>6.2947350000000002</v>
      </c>
      <c r="I427" s="71">
        <f t="shared" si="22"/>
        <v>-3.3276245158274728E-4</v>
      </c>
      <c r="J427">
        <v>6.2916949999999998</v>
      </c>
      <c r="K427" s="71">
        <f t="shared" si="23"/>
        <v>-3.2838589389767845E-3</v>
      </c>
      <c r="L427">
        <v>6.2773149999999998</v>
      </c>
      <c r="M427" s="71">
        <f t="shared" si="21"/>
        <v>-4.697966951857464E-3</v>
      </c>
      <c r="N427" t="s">
        <v>757</v>
      </c>
    </row>
    <row r="428" spans="1:14">
      <c r="A428" s="68">
        <v>43201</v>
      </c>
      <c r="B428" s="41">
        <f t="shared" si="20"/>
        <v>3</v>
      </c>
      <c r="C428">
        <v>6.2911000000000001</v>
      </c>
      <c r="D428" s="71">
        <f t="shared" si="15"/>
        <v>-2.5400467689747691E-3</v>
      </c>
      <c r="H428">
        <v>6.27522</v>
      </c>
      <c r="I428" s="71">
        <f t="shared" si="22"/>
        <v>-3.105025543682886E-3</v>
      </c>
      <c r="J428">
        <v>6.2805799999999996</v>
      </c>
      <c r="K428" s="71">
        <f t="shared" si="23"/>
        <v>-1.7681768647080597E-3</v>
      </c>
      <c r="L428">
        <v>6.2726050000000004</v>
      </c>
      <c r="M428" s="71">
        <f t="shared" si="21"/>
        <v>-7.5060242951918189E-4</v>
      </c>
    </row>
    <row r="429" spans="1:14">
      <c r="A429" s="68">
        <v>43202</v>
      </c>
      <c r="B429" s="41">
        <f t="shared" si="20"/>
        <v>4</v>
      </c>
      <c r="C429">
        <v>6.2834000000000003</v>
      </c>
      <c r="D429" s="71">
        <f t="shared" si="15"/>
        <v>-1.2247009364078809E-3</v>
      </c>
      <c r="H429">
        <v>6.2753750000000004</v>
      </c>
      <c r="I429" s="71">
        <f t="shared" si="22"/>
        <v>2.4700024183410656E-5</v>
      </c>
      <c r="J429">
        <v>6.2840949999999998</v>
      </c>
      <c r="K429" s="71">
        <f t="shared" si="23"/>
        <v>5.5950513510249274E-4</v>
      </c>
      <c r="L429">
        <v>6.2763099999999996</v>
      </c>
      <c r="M429" s="71">
        <f t="shared" si="21"/>
        <v>5.9048931443917525E-4</v>
      </c>
    </row>
    <row r="430" spans="1:14">
      <c r="A430" s="68">
        <v>43203</v>
      </c>
      <c r="B430" s="41">
        <f t="shared" si="20"/>
        <v>5</v>
      </c>
      <c r="C430">
        <v>6.2897999999999996</v>
      </c>
      <c r="D430" s="71">
        <f t="shared" si="15"/>
        <v>1.0180384552457326E-3</v>
      </c>
      <c r="H430">
        <v>6.2866999999999997</v>
      </c>
      <c r="I430" s="71">
        <f t="shared" si="22"/>
        <v>1.8030465616722133E-3</v>
      </c>
      <c r="J430">
        <v>6.277895</v>
      </c>
      <c r="K430" s="71">
        <f t="shared" si="23"/>
        <v>-9.8710483027403088E-4</v>
      </c>
      <c r="L430">
        <v>6.2725900000000001</v>
      </c>
      <c r="M430" s="71">
        <f t="shared" si="21"/>
        <v>-5.9288066826045094E-4</v>
      </c>
      <c r="N430" t="s">
        <v>760</v>
      </c>
    </row>
    <row r="431" spans="1:14">
      <c r="A431" s="68">
        <v>43206</v>
      </c>
      <c r="B431" s="41">
        <f t="shared" si="20"/>
        <v>1</v>
      </c>
      <c r="C431">
        <v>6.2884000000000002</v>
      </c>
      <c r="D431" s="71">
        <f t="shared" si="15"/>
        <v>-2.2260736922306802E-4</v>
      </c>
      <c r="H431">
        <v>6.2824150000000003</v>
      </c>
      <c r="I431" s="71">
        <f t="shared" si="22"/>
        <v>-6.8183005183813363E-4</v>
      </c>
      <c r="J431">
        <v>6.27691</v>
      </c>
      <c r="K431" s="71">
        <f t="shared" si="23"/>
        <v>-1.5691203519628541E-4</v>
      </c>
      <c r="L431">
        <v>6.268065</v>
      </c>
      <c r="M431" s="71">
        <f t="shared" si="21"/>
        <v>-7.2165292743943594E-4</v>
      </c>
    </row>
    <row r="432" spans="1:14">
      <c r="A432" s="68">
        <v>43207</v>
      </c>
      <c r="B432" s="41">
        <f t="shared" si="20"/>
        <v>2</v>
      </c>
      <c r="C432">
        <v>6.2770999999999999</v>
      </c>
      <c r="D432" s="71">
        <f t="shared" si="15"/>
        <v>-1.7985759494129464E-3</v>
      </c>
      <c r="H432">
        <v>6.2741100000000003</v>
      </c>
      <c r="I432" s="71">
        <f t="shared" si="22"/>
        <v>-1.3228184089214324E-3</v>
      </c>
      <c r="J432">
        <v>6.2747200000000003</v>
      </c>
      <c r="K432" s="71">
        <f t="shared" si="23"/>
        <v>-3.489586646871203E-4</v>
      </c>
      <c r="L432">
        <v>6.281345</v>
      </c>
      <c r="M432" s="71">
        <f t="shared" si="21"/>
        <v>2.1164349490674331E-3</v>
      </c>
    </row>
    <row r="433" spans="1:14">
      <c r="A433" s="68">
        <v>43208</v>
      </c>
      <c r="B433" s="41">
        <f t="shared" si="20"/>
        <v>3</v>
      </c>
      <c r="C433">
        <v>6.2816999999999998</v>
      </c>
      <c r="D433" s="71">
        <f t="shared" si="15"/>
        <v>7.3255409843469535E-4</v>
      </c>
      <c r="H433">
        <v>6.2846450000000003</v>
      </c>
      <c r="I433" s="71">
        <f t="shared" si="22"/>
        <v>1.6777144662977219E-3</v>
      </c>
      <c r="J433">
        <v>6.2821199999999999</v>
      </c>
      <c r="K433" s="71">
        <f t="shared" si="23"/>
        <v>1.1786406224286951E-3</v>
      </c>
      <c r="L433">
        <v>6.2712500000000002</v>
      </c>
      <c r="M433" s="71">
        <f t="shared" si="21"/>
        <v>-1.6084327067607096E-3</v>
      </c>
    </row>
    <row r="434" spans="1:14">
      <c r="A434" s="68">
        <v>43209</v>
      </c>
      <c r="B434" s="41">
        <f t="shared" si="20"/>
        <v>4</v>
      </c>
      <c r="C434">
        <v>6.2831999999999999</v>
      </c>
      <c r="D434" s="71">
        <f t="shared" si="15"/>
        <v>2.3876035736467572E-4</v>
      </c>
      <c r="H434">
        <v>6.2602500000000001</v>
      </c>
      <c r="I434" s="71">
        <f t="shared" si="22"/>
        <v>-3.8892363387997273E-3</v>
      </c>
      <c r="J434">
        <v>6.2701200000000004</v>
      </c>
      <c r="K434" s="71">
        <f t="shared" si="23"/>
        <v>-1.9120099130962148E-3</v>
      </c>
      <c r="L434">
        <v>6.2795199999999998</v>
      </c>
      <c r="M434" s="71">
        <f t="shared" si="21"/>
        <v>1.3178476216026004E-3</v>
      </c>
    </row>
    <row r="435" spans="1:14">
      <c r="A435" s="68">
        <v>43210</v>
      </c>
      <c r="B435" s="41">
        <f t="shared" si="20"/>
        <v>5</v>
      </c>
      <c r="C435">
        <v>6.2831999999999999</v>
      </c>
      <c r="D435" s="71">
        <f t="shared" si="15"/>
        <v>0</v>
      </c>
      <c r="H435">
        <v>6.2759749999999999</v>
      </c>
      <c r="I435" s="71">
        <f t="shared" si="22"/>
        <v>2.508731017097999E-3</v>
      </c>
      <c r="J435">
        <v>6.2838000000000003</v>
      </c>
      <c r="K435" s="71">
        <f t="shared" si="23"/>
        <v>2.1793998073514538E-3</v>
      </c>
      <c r="L435">
        <v>6.2803599999999999</v>
      </c>
      <c r="M435" s="71">
        <f t="shared" si="21"/>
        <v>1.337592399373262E-4</v>
      </c>
    </row>
    <row r="436" spans="1:14">
      <c r="A436" s="68">
        <v>43213</v>
      </c>
      <c r="B436" s="41">
        <f t="shared" si="20"/>
        <v>1</v>
      </c>
      <c r="C436">
        <v>6.3033999999999999</v>
      </c>
      <c r="D436" s="71">
        <f t="shared" si="15"/>
        <v>3.2097655193139758E-3</v>
      </c>
      <c r="H436">
        <v>6.2898100000000001</v>
      </c>
      <c r="I436" s="71">
        <f t="shared" si="22"/>
        <v>2.2020121449361127E-3</v>
      </c>
      <c r="J436">
        <v>6.3011749999999997</v>
      </c>
      <c r="K436" s="71">
        <f t="shared" si="23"/>
        <v>2.761230918533981E-3</v>
      </c>
      <c r="L436">
        <v>6.3092050000000004</v>
      </c>
      <c r="M436" s="71">
        <f t="shared" si="21"/>
        <v>4.5823744465038497E-3</v>
      </c>
      <c r="N436" t="s">
        <v>765</v>
      </c>
    </row>
    <row r="437" spans="1:14">
      <c r="A437" s="68">
        <v>43214</v>
      </c>
      <c r="B437" s="41">
        <f t="shared" si="20"/>
        <v>2</v>
      </c>
      <c r="C437">
        <v>6.3228999999999997</v>
      </c>
      <c r="D437" s="71">
        <f t="shared" si="15"/>
        <v>3.0887933129331987E-3</v>
      </c>
      <c r="H437">
        <v>6.3075099999999997</v>
      </c>
      <c r="I437" s="71">
        <f t="shared" si="22"/>
        <v>2.8101233671556322E-3</v>
      </c>
      <c r="J437">
        <v>6.305625</v>
      </c>
      <c r="K437" s="71">
        <f t="shared" si="23"/>
        <v>7.0596823695473769E-4</v>
      </c>
      <c r="L437">
        <v>6.2953049999999999</v>
      </c>
      <c r="M437" s="71">
        <f t="shared" si="21"/>
        <v>-2.2055606500704576E-3</v>
      </c>
    </row>
    <row r="438" spans="1:14">
      <c r="A438" s="68">
        <v>43215</v>
      </c>
      <c r="B438" s="41">
        <f t="shared" si="20"/>
        <v>3</v>
      </c>
      <c r="C438">
        <v>6.3065999999999898</v>
      </c>
      <c r="D438" s="71">
        <f t="shared" si="15"/>
        <v>-2.5812595986301101E-3</v>
      </c>
      <c r="H438">
        <v>6.307995</v>
      </c>
      <c r="I438" s="71">
        <f t="shared" si="22"/>
        <v>7.6889510208243413E-5</v>
      </c>
      <c r="J438">
        <v>6.3182799999999997</v>
      </c>
      <c r="K438" s="71">
        <f t="shared" si="23"/>
        <v>2.0049270394765987E-3</v>
      </c>
      <c r="L438">
        <v>6.31759</v>
      </c>
      <c r="M438" s="71">
        <f t="shared" si="21"/>
        <v>3.5336888461078102E-3</v>
      </c>
    </row>
    <row r="439" spans="1:14">
      <c r="A439" s="68">
        <v>43216</v>
      </c>
      <c r="B439" s="41">
        <f t="shared" si="20"/>
        <v>4</v>
      </c>
      <c r="C439">
        <v>6.3282999999999996</v>
      </c>
      <c r="D439" s="71">
        <f t="shared" si="15"/>
        <v>3.434933610256092E-3</v>
      </c>
      <c r="H439">
        <v>6.3215399999999997</v>
      </c>
      <c r="I439" s="71">
        <f t="shared" si="22"/>
        <v>2.1449729056969144E-3</v>
      </c>
      <c r="J439">
        <v>6.3261849999999997</v>
      </c>
      <c r="K439" s="71">
        <f t="shared" si="23"/>
        <v>1.2503496241039519E-3</v>
      </c>
      <c r="L439">
        <v>6.3272950000000003</v>
      </c>
      <c r="M439" s="71">
        <f t="shared" si="21"/>
        <v>1.5350083303435327E-3</v>
      </c>
    </row>
    <row r="440" spans="1:14">
      <c r="A440" s="68">
        <v>43217</v>
      </c>
      <c r="B440" s="41">
        <f t="shared" si="20"/>
        <v>5</v>
      </c>
      <c r="C440">
        <v>6.3392999999999997</v>
      </c>
      <c r="D440" s="71">
        <f t="shared" si="15"/>
        <v>1.7367145733729807E-3</v>
      </c>
      <c r="H440">
        <v>6.3363399999999999</v>
      </c>
      <c r="I440" s="71">
        <f t="shared" si="22"/>
        <v>2.3384653266398355E-3</v>
      </c>
      <c r="J440">
        <v>6.3370749999999996</v>
      </c>
      <c r="K440" s="71">
        <f t="shared" si="23"/>
        <v>1.719936680531004E-3</v>
      </c>
      <c r="L440">
        <v>6.3179100000000004</v>
      </c>
      <c r="M440" s="71">
        <f t="shared" si="21"/>
        <v>-1.4843573865630582E-3</v>
      </c>
    </row>
    <row r="441" spans="1:14">
      <c r="A441" s="68">
        <v>43220</v>
      </c>
      <c r="B441" s="41">
        <f t="shared" si="20"/>
        <v>1</v>
      </c>
      <c r="C441" s="70">
        <v>6.3392999999999997</v>
      </c>
      <c r="D441" s="71">
        <f t="shared" ref="D441:D549" si="24">LN(C441/C440)</f>
        <v>0</v>
      </c>
      <c r="E441" s="70"/>
      <c r="F441" s="70"/>
      <c r="G441" s="70"/>
      <c r="H441" s="70">
        <v>6.3363399999999999</v>
      </c>
      <c r="I441" s="71">
        <f t="shared" ref="I441:I549" si="25">LN(H441/H440)</f>
        <v>0</v>
      </c>
      <c r="J441" s="70">
        <v>6.3370749999999996</v>
      </c>
      <c r="K441" s="71">
        <f t="shared" ref="K441:K549" si="26">LN(J441/J440)</f>
        <v>0</v>
      </c>
      <c r="L441" s="70">
        <v>6.3179100000000004</v>
      </c>
      <c r="M441" s="71">
        <f t="shared" si="21"/>
        <v>0</v>
      </c>
    </row>
    <row r="442" spans="1:14">
      <c r="A442" s="68">
        <v>43221</v>
      </c>
      <c r="B442" s="41">
        <f t="shared" si="20"/>
        <v>2</v>
      </c>
      <c r="C442">
        <v>6.3392999999999997</v>
      </c>
      <c r="D442" s="71">
        <f t="shared" si="24"/>
        <v>0</v>
      </c>
      <c r="H442">
        <v>6.3168199999999999</v>
      </c>
      <c r="I442" s="71">
        <f t="shared" si="25"/>
        <v>-3.0853977165137959E-3</v>
      </c>
      <c r="J442">
        <v>6.3290249999999997</v>
      </c>
      <c r="K442" s="71">
        <f t="shared" si="26"/>
        <v>-1.2711096681502429E-3</v>
      </c>
      <c r="L442">
        <v>6.3396100000000004</v>
      </c>
      <c r="M442" s="71">
        <f t="shared" ref="M442:M550" si="27">LN(L442/L441)</f>
        <v>3.4287950972879296E-3</v>
      </c>
    </row>
    <row r="443" spans="1:14">
      <c r="A443" s="68">
        <v>43222</v>
      </c>
      <c r="B443" s="41">
        <f t="shared" si="20"/>
        <v>3</v>
      </c>
      <c r="C443">
        <v>6.367</v>
      </c>
      <c r="D443" s="71">
        <f t="shared" si="24"/>
        <v>4.3600487760342187E-3</v>
      </c>
      <c r="H443">
        <v>6.36104</v>
      </c>
      <c r="I443" s="71">
        <f t="shared" si="25"/>
        <v>6.9759690243029861E-3</v>
      </c>
      <c r="J443">
        <v>6.3561300000000003</v>
      </c>
      <c r="K443" s="71">
        <f t="shared" si="26"/>
        <v>4.2735057240062E-3</v>
      </c>
      <c r="L443">
        <v>6.3740750000000004</v>
      </c>
      <c r="M443" s="71">
        <f t="shared" si="27"/>
        <v>5.4217301160600709E-3</v>
      </c>
    </row>
    <row r="444" spans="1:14">
      <c r="A444" s="68">
        <v>43223</v>
      </c>
      <c r="B444" s="41">
        <f t="shared" si="20"/>
        <v>4</v>
      </c>
      <c r="C444">
        <v>6.3731999999999998</v>
      </c>
      <c r="D444" s="71">
        <f t="shared" si="24"/>
        <v>9.7329719932832178E-4</v>
      </c>
      <c r="H444">
        <v>6.3614699999999997</v>
      </c>
      <c r="I444" s="71">
        <f t="shared" si="25"/>
        <v>6.7596724257089612E-5</v>
      </c>
      <c r="J444">
        <v>6.3525749999999999</v>
      </c>
      <c r="K444" s="71">
        <f t="shared" si="26"/>
        <v>-5.5945906254413578E-4</v>
      </c>
      <c r="L444">
        <v>6.3454199999999998</v>
      </c>
      <c r="M444" s="71">
        <f t="shared" si="27"/>
        <v>-4.5056896484729674E-3</v>
      </c>
    </row>
    <row r="445" spans="1:14">
      <c r="A445" s="68">
        <v>43224</v>
      </c>
      <c r="B445" s="41">
        <f t="shared" si="20"/>
        <v>5</v>
      </c>
      <c r="C445">
        <v>6.3521000000000001</v>
      </c>
      <c r="D445" s="71">
        <f t="shared" si="24"/>
        <v>-3.3162313402550817E-3</v>
      </c>
      <c r="H445">
        <v>6.3474250000000003</v>
      </c>
      <c r="I445" s="71">
        <f t="shared" si="25"/>
        <v>-2.210263869171337E-3</v>
      </c>
      <c r="J445">
        <v>6.3619000000000003</v>
      </c>
      <c r="K445" s="71">
        <f t="shared" si="26"/>
        <v>1.4668323579181811E-3</v>
      </c>
      <c r="L445">
        <v>6.3569599999999999</v>
      </c>
      <c r="M445" s="71">
        <f t="shared" si="27"/>
        <v>1.8169828291819323E-3</v>
      </c>
    </row>
    <row r="446" spans="1:14">
      <c r="A446" s="68">
        <v>43227</v>
      </c>
      <c r="B446" s="41">
        <f t="shared" si="20"/>
        <v>1</v>
      </c>
      <c r="C446">
        <v>6.3583999999999996</v>
      </c>
      <c r="D446" s="71">
        <f t="shared" si="24"/>
        <v>9.9130648139905968E-4</v>
      </c>
      <c r="H446">
        <v>6.3610249999999997</v>
      </c>
      <c r="I446" s="71">
        <f t="shared" si="25"/>
        <v>2.1403090371699342E-3</v>
      </c>
      <c r="J446">
        <v>6.3653000000000004</v>
      </c>
      <c r="K446" s="71">
        <f t="shared" si="26"/>
        <v>5.3428878007450418E-4</v>
      </c>
      <c r="L446">
        <v>6.3579999999999997</v>
      </c>
      <c r="M446" s="71">
        <f t="shared" si="27"/>
        <v>1.6358683036663091E-4</v>
      </c>
    </row>
    <row r="447" spans="1:14">
      <c r="A447" s="68">
        <v>43228</v>
      </c>
      <c r="B447" s="41">
        <f t="shared" si="20"/>
        <v>2</v>
      </c>
      <c r="C447">
        <v>6.3673999999999999</v>
      </c>
      <c r="D447" s="71">
        <f t="shared" si="24"/>
        <v>1.41444962210639E-3</v>
      </c>
      <c r="H447">
        <v>6.3606550000000004</v>
      </c>
      <c r="I447" s="71">
        <f t="shared" si="25"/>
        <v>-5.8168418023970015E-5</v>
      </c>
      <c r="J447">
        <v>6.3664149999999999</v>
      </c>
      <c r="K447" s="71">
        <f t="shared" si="26"/>
        <v>1.7515315145691875E-4</v>
      </c>
      <c r="L447">
        <v>6.3675699999999997</v>
      </c>
      <c r="M447" s="71">
        <f t="shared" si="27"/>
        <v>1.5040586479188854E-3</v>
      </c>
    </row>
    <row r="448" spans="1:14">
      <c r="A448" s="68">
        <v>43229</v>
      </c>
      <c r="B448" s="41">
        <f t="shared" si="20"/>
        <v>3</v>
      </c>
      <c r="C448">
        <v>6.3733000000000004</v>
      </c>
      <c r="D448" s="71">
        <f t="shared" si="24"/>
        <v>9.2616581847847646E-4</v>
      </c>
      <c r="H448">
        <v>6.3720850000000002</v>
      </c>
      <c r="I448" s="71">
        <f t="shared" si="25"/>
        <v>1.7953720990534694E-3</v>
      </c>
      <c r="J448">
        <v>6.3720650000000001</v>
      </c>
      <c r="K448" s="71">
        <f t="shared" si="26"/>
        <v>8.870760672388912E-4</v>
      </c>
      <c r="L448">
        <v>6.3642300000000001</v>
      </c>
      <c r="M448" s="71">
        <f t="shared" si="27"/>
        <v>-5.2467052209721993E-4</v>
      </c>
    </row>
    <row r="449" spans="1:14">
      <c r="A449" s="68">
        <v>43230</v>
      </c>
      <c r="B449" s="41">
        <f t="shared" si="20"/>
        <v>4</v>
      </c>
      <c r="C449">
        <v>6.3767999999999896</v>
      </c>
      <c r="D449" s="71">
        <f t="shared" si="24"/>
        <v>5.490153156292799E-4</v>
      </c>
      <c r="H449">
        <v>6.3620450000000002</v>
      </c>
      <c r="I449" s="71">
        <f t="shared" si="25"/>
        <v>-1.5768650202839969E-3</v>
      </c>
      <c r="J449">
        <v>6.3516250000000003</v>
      </c>
      <c r="K449" s="71">
        <f t="shared" si="26"/>
        <v>-3.212907196437435E-3</v>
      </c>
      <c r="L449">
        <v>6.32761</v>
      </c>
      <c r="M449" s="71">
        <f t="shared" si="27"/>
        <v>-5.7706528953675156E-3</v>
      </c>
    </row>
    <row r="450" spans="1:14">
      <c r="A450" s="68">
        <v>43231</v>
      </c>
      <c r="B450" s="41">
        <f t="shared" si="20"/>
        <v>5</v>
      </c>
      <c r="C450">
        <v>6.3524000000000003</v>
      </c>
      <c r="D450" s="71">
        <f t="shared" si="24"/>
        <v>-3.8337098772202338E-3</v>
      </c>
      <c r="H450">
        <v>6.3388299999999997</v>
      </c>
      <c r="I450" s="71">
        <f t="shared" si="25"/>
        <v>-3.6556577170381893E-3</v>
      </c>
      <c r="J450">
        <v>6.3248300000000004</v>
      </c>
      <c r="K450" s="71">
        <f t="shared" si="26"/>
        <v>-4.2275288961584386E-3</v>
      </c>
      <c r="L450">
        <v>6.3334099999999998</v>
      </c>
      <c r="M450" s="71">
        <f t="shared" si="27"/>
        <v>9.1619796915559085E-4</v>
      </c>
    </row>
    <row r="451" spans="1:14">
      <c r="A451" s="68">
        <v>43234</v>
      </c>
      <c r="B451" s="41">
        <f t="shared" si="20"/>
        <v>1</v>
      </c>
      <c r="C451">
        <v>6.3345000000000002</v>
      </c>
      <c r="D451" s="71">
        <f t="shared" si="24"/>
        <v>-2.8218101943835354E-3</v>
      </c>
      <c r="H451">
        <v>6.3304999999999998</v>
      </c>
      <c r="I451" s="71">
        <f t="shared" si="25"/>
        <v>-1.3149868541345773E-3</v>
      </c>
      <c r="J451">
        <v>6.3302050000000003</v>
      </c>
      <c r="K451" s="71">
        <f t="shared" si="26"/>
        <v>8.4946431569909433E-4</v>
      </c>
      <c r="L451">
        <v>6.3369749999999998</v>
      </c>
      <c r="M451" s="71">
        <f t="shared" si="27"/>
        <v>5.6272956095259155E-4</v>
      </c>
    </row>
    <row r="452" spans="1:14">
      <c r="A452" s="68">
        <v>43235</v>
      </c>
      <c r="B452" s="41">
        <f t="shared" si="20"/>
        <v>2</v>
      </c>
      <c r="C452">
        <v>6.3486000000000002</v>
      </c>
      <c r="D452" s="71">
        <f t="shared" si="24"/>
        <v>2.2234320960629896E-3</v>
      </c>
      <c r="H452">
        <v>6.3434850000000003</v>
      </c>
      <c r="I452" s="71">
        <f t="shared" si="25"/>
        <v>2.0490799923425255E-3</v>
      </c>
      <c r="J452">
        <v>6.3496350000000001</v>
      </c>
      <c r="K452" s="71">
        <f t="shared" si="26"/>
        <v>3.0647098398612835E-3</v>
      </c>
      <c r="L452">
        <v>6.3649199999999997</v>
      </c>
      <c r="M452" s="71">
        <f t="shared" si="27"/>
        <v>4.4001379459384033E-3</v>
      </c>
    </row>
    <row r="453" spans="1:14">
      <c r="A453" s="68">
        <v>43236</v>
      </c>
      <c r="B453" s="41">
        <f t="shared" si="20"/>
        <v>3</v>
      </c>
      <c r="C453">
        <v>6.3745000000000003</v>
      </c>
      <c r="D453" s="71">
        <f t="shared" si="24"/>
        <v>4.0713404400060486E-3</v>
      </c>
      <c r="H453">
        <v>6.3568300000000004</v>
      </c>
      <c r="I453" s="71">
        <f t="shared" si="25"/>
        <v>2.1015234521988102E-3</v>
      </c>
      <c r="J453">
        <v>6.3592899999999997</v>
      </c>
      <c r="K453" s="71">
        <f t="shared" si="26"/>
        <v>1.5194049626469322E-3</v>
      </c>
      <c r="L453">
        <v>6.3477449999999997</v>
      </c>
      <c r="M453" s="71">
        <f t="shared" si="27"/>
        <v>-2.7020314701154996E-3</v>
      </c>
    </row>
    <row r="454" spans="1:14">
      <c r="A454" s="68">
        <v>43237</v>
      </c>
      <c r="B454" s="41">
        <f t="shared" si="20"/>
        <v>4</v>
      </c>
      <c r="C454">
        <v>6.3678999999999997</v>
      </c>
      <c r="D454" s="71">
        <f t="shared" si="24"/>
        <v>-1.0359116948475853E-3</v>
      </c>
      <c r="H454">
        <v>6.3508199999999997</v>
      </c>
      <c r="I454" s="71">
        <f t="shared" si="25"/>
        <v>-9.4588699690299034E-4</v>
      </c>
      <c r="J454">
        <v>6.35466</v>
      </c>
      <c r="K454" s="71">
        <f t="shared" si="26"/>
        <v>-7.2833387022489904E-4</v>
      </c>
      <c r="L454">
        <v>6.3581250000000002</v>
      </c>
      <c r="M454" s="71">
        <f t="shared" si="27"/>
        <v>1.6338908408797084E-3</v>
      </c>
    </row>
    <row r="455" spans="1:14">
      <c r="A455" s="68">
        <v>43238</v>
      </c>
      <c r="B455" s="41">
        <f t="shared" si="20"/>
        <v>5</v>
      </c>
      <c r="C455">
        <v>6.3762999999999996</v>
      </c>
      <c r="D455" s="71">
        <f t="shared" si="24"/>
        <v>1.3182469227480294E-3</v>
      </c>
      <c r="H455">
        <v>6.3577349999999999</v>
      </c>
      <c r="I455" s="71">
        <f t="shared" si="25"/>
        <v>1.0882434206622765E-3</v>
      </c>
      <c r="J455">
        <v>6.3604050000000001</v>
      </c>
      <c r="K455" s="71">
        <f t="shared" si="26"/>
        <v>9.0365253987165868E-4</v>
      </c>
      <c r="L455">
        <v>6.3646050000000001</v>
      </c>
      <c r="M455" s="71">
        <f t="shared" si="27"/>
        <v>1.0186493874080747E-3</v>
      </c>
      <c r="N455" t="s">
        <v>783</v>
      </c>
    </row>
    <row r="456" spans="1:14">
      <c r="A456" s="68">
        <v>43241</v>
      </c>
      <c r="B456" s="41">
        <f t="shared" si="20"/>
        <v>1</v>
      </c>
      <c r="C456">
        <v>6.3852000000000002</v>
      </c>
      <c r="D456" s="71">
        <f t="shared" si="24"/>
        <v>1.3948205842466133E-3</v>
      </c>
      <c r="H456">
        <v>6.3718899999999996</v>
      </c>
      <c r="I456" s="71">
        <f t="shared" si="25"/>
        <v>2.2239470265852327E-3</v>
      </c>
      <c r="J456">
        <v>6.3773799999999996</v>
      </c>
      <c r="K456" s="71">
        <f t="shared" si="26"/>
        <v>2.6653001363973654E-3</v>
      </c>
      <c r="L456">
        <v>6.3573399999999998</v>
      </c>
      <c r="M456" s="71">
        <f t="shared" si="27"/>
        <v>-1.1421210812859327E-3</v>
      </c>
    </row>
    <row r="457" spans="1:14">
      <c r="A457" s="68">
        <v>43242</v>
      </c>
      <c r="B457" s="41">
        <f t="shared" si="20"/>
        <v>2</v>
      </c>
      <c r="C457">
        <v>6.3799000000000001</v>
      </c>
      <c r="D457" s="71">
        <f t="shared" si="24"/>
        <v>-8.3038915551773113E-4</v>
      </c>
      <c r="H457">
        <v>6.3590799999999996</v>
      </c>
      <c r="I457" s="71">
        <f t="shared" si="25"/>
        <v>-2.0124160724879548E-3</v>
      </c>
      <c r="J457">
        <v>6.3525799999999997</v>
      </c>
      <c r="K457" s="71">
        <f t="shared" si="26"/>
        <v>-3.8963251062502425E-3</v>
      </c>
      <c r="L457">
        <v>6.3521749999999999</v>
      </c>
      <c r="M457" s="71">
        <f t="shared" si="27"/>
        <v>-8.127769288341889E-4</v>
      </c>
    </row>
    <row r="458" spans="1:14">
      <c r="A458" s="68">
        <v>43243</v>
      </c>
      <c r="B458" s="41">
        <f t="shared" si="20"/>
        <v>3</v>
      </c>
      <c r="C458">
        <v>6.3773</v>
      </c>
      <c r="D458" s="71">
        <f t="shared" si="24"/>
        <v>-4.076129614646804E-4</v>
      </c>
      <c r="H458">
        <v>6.3670900000000001</v>
      </c>
      <c r="I458" s="71">
        <f t="shared" si="25"/>
        <v>1.2588235199977663E-3</v>
      </c>
      <c r="J458">
        <v>6.3741599999999998</v>
      </c>
      <c r="K458" s="71">
        <f t="shared" si="26"/>
        <v>3.391288056852139E-3</v>
      </c>
      <c r="L458">
        <v>6.3748100000000001</v>
      </c>
      <c r="M458" s="71">
        <f t="shared" si="27"/>
        <v>3.557012735611851E-3</v>
      </c>
      <c r="N458" t="s">
        <v>784</v>
      </c>
    </row>
    <row r="459" spans="1:14">
      <c r="A459" s="68">
        <v>43244</v>
      </c>
      <c r="B459" s="41">
        <f t="shared" si="20"/>
        <v>4</v>
      </c>
      <c r="C459">
        <v>6.3815999999999997</v>
      </c>
      <c r="D459" s="71">
        <f t="shared" si="24"/>
        <v>6.7403932357809366E-4</v>
      </c>
      <c r="H459">
        <v>6.3856599999999997</v>
      </c>
      <c r="I459" s="71">
        <f t="shared" si="25"/>
        <v>2.9123150889402193E-3</v>
      </c>
      <c r="J459">
        <v>6.3751949999999997</v>
      </c>
      <c r="K459" s="71">
        <f t="shared" si="26"/>
        <v>1.6236115509751084E-4</v>
      </c>
      <c r="L459">
        <v>6.3766699999999998</v>
      </c>
      <c r="M459" s="71">
        <f t="shared" si="27"/>
        <v>2.917308442928099E-4</v>
      </c>
    </row>
    <row r="460" spans="1:14">
      <c r="A460" s="68">
        <v>43245</v>
      </c>
      <c r="B460" s="41">
        <f t="shared" si="20"/>
        <v>5</v>
      </c>
      <c r="C460">
        <v>6.3866999999999896</v>
      </c>
      <c r="D460" s="71">
        <f t="shared" si="24"/>
        <v>7.9885345288106845E-4</v>
      </c>
      <c r="H460">
        <v>6.3816550000000003</v>
      </c>
      <c r="I460" s="71">
        <f t="shared" si="25"/>
        <v>-6.2738330359462819E-4</v>
      </c>
      <c r="J460">
        <v>6.3768649999999996</v>
      </c>
      <c r="K460" s="71">
        <f t="shared" si="26"/>
        <v>2.6191846800396694E-4</v>
      </c>
      <c r="L460">
        <v>6.3893800000000001</v>
      </c>
      <c r="M460" s="71">
        <f t="shared" si="27"/>
        <v>1.9912195549208101E-3</v>
      </c>
    </row>
    <row r="461" spans="1:14">
      <c r="A461" s="68">
        <v>43248</v>
      </c>
      <c r="B461" s="41">
        <f t="shared" si="20"/>
        <v>1</v>
      </c>
      <c r="C461">
        <v>6.4020999999999999</v>
      </c>
      <c r="D461" s="71">
        <f t="shared" si="24"/>
        <v>2.4083584767277447E-3</v>
      </c>
      <c r="H461">
        <v>6.3821099999999999</v>
      </c>
      <c r="I461" s="71">
        <f t="shared" si="25"/>
        <v>7.1295577784789415E-5</v>
      </c>
      <c r="J461">
        <v>6.3891549999999997</v>
      </c>
      <c r="K461" s="71">
        <f t="shared" si="26"/>
        <v>1.9254244935933214E-3</v>
      </c>
      <c r="L461">
        <v>6.3973649999999997</v>
      </c>
      <c r="M461" s="71">
        <f t="shared" si="27"/>
        <v>1.2489497582015509E-3</v>
      </c>
    </row>
    <row r="462" spans="1:14">
      <c r="A462" s="68">
        <v>43249</v>
      </c>
      <c r="B462" s="41">
        <f t="shared" si="20"/>
        <v>2</v>
      </c>
      <c r="C462">
        <v>6.4020999999999999</v>
      </c>
      <c r="D462" s="71">
        <f t="shared" si="24"/>
        <v>0</v>
      </c>
      <c r="H462">
        <v>6.4103599999999998</v>
      </c>
      <c r="I462" s="71">
        <f t="shared" si="25"/>
        <v>4.4166679183315618E-3</v>
      </c>
      <c r="J462">
        <v>6.4225050000000001</v>
      </c>
      <c r="K462" s="71">
        <f t="shared" si="26"/>
        <v>5.2062067410679515E-3</v>
      </c>
      <c r="L462">
        <v>6.4256450000000003</v>
      </c>
      <c r="M462" s="71">
        <f t="shared" si="27"/>
        <v>4.4108280115023654E-3</v>
      </c>
    </row>
    <row r="463" spans="1:14">
      <c r="A463" s="68">
        <v>43250</v>
      </c>
      <c r="B463" s="41">
        <f t="shared" si="20"/>
        <v>3</v>
      </c>
      <c r="C463">
        <v>6.4207000000000001</v>
      </c>
      <c r="D463" s="71">
        <f t="shared" si="24"/>
        <v>2.9010844815873776E-3</v>
      </c>
      <c r="H463">
        <v>6.4250449999999999</v>
      </c>
      <c r="I463" s="71">
        <f t="shared" si="25"/>
        <v>2.2882030457783975E-3</v>
      </c>
      <c r="J463">
        <v>6.4193899999999999</v>
      </c>
      <c r="K463" s="71">
        <f t="shared" si="26"/>
        <v>-4.8513090335863807E-4</v>
      </c>
      <c r="L463">
        <v>6.4004050000000001</v>
      </c>
      <c r="M463" s="71">
        <f t="shared" si="27"/>
        <v>-3.9357452342405489E-3</v>
      </c>
    </row>
    <row r="464" spans="1:14">
      <c r="A464" s="68">
        <v>43251</v>
      </c>
      <c r="B464" s="41">
        <f t="shared" si="20"/>
        <v>4</v>
      </c>
      <c r="C464">
        <v>6.4143999999999997</v>
      </c>
      <c r="D464" s="71">
        <f t="shared" si="24"/>
        <v>-9.8168311987347975E-4</v>
      </c>
      <c r="H464">
        <v>6.399025</v>
      </c>
      <c r="I464" s="71">
        <f t="shared" si="25"/>
        <v>-4.0579996376685738E-3</v>
      </c>
      <c r="J464">
        <v>6.4024999999999999</v>
      </c>
      <c r="K464" s="71">
        <f t="shared" si="26"/>
        <v>-2.6345585197367826E-3</v>
      </c>
      <c r="L464">
        <v>6.4112400000000003</v>
      </c>
      <c r="M464" s="71">
        <f t="shared" si="27"/>
        <v>1.6914303484350307E-3</v>
      </c>
    </row>
    <row r="465" spans="1:14">
      <c r="A465" s="68">
        <v>43252</v>
      </c>
      <c r="B465" s="41">
        <f t="shared" si="20"/>
        <v>5</v>
      </c>
      <c r="C465">
        <v>6.4077999999999999</v>
      </c>
      <c r="D465" s="71">
        <f t="shared" si="24"/>
        <v>-1.0294646133875041E-3</v>
      </c>
      <c r="H465">
        <v>6.413195</v>
      </c>
      <c r="I465" s="71">
        <f t="shared" si="25"/>
        <v>2.2119516801144502E-3</v>
      </c>
      <c r="J465">
        <v>6.4118399999999998</v>
      </c>
      <c r="K465" s="71">
        <f t="shared" si="26"/>
        <v>1.4577421317004831E-3</v>
      </c>
      <c r="L465">
        <v>6.4152050000000003</v>
      </c>
      <c r="M465" s="71">
        <f t="shared" si="27"/>
        <v>6.1825394741838152E-4</v>
      </c>
      <c r="N465" t="s">
        <v>787</v>
      </c>
    </row>
    <row r="466" spans="1:14">
      <c r="A466" s="68">
        <v>43255</v>
      </c>
      <c r="B466" s="41">
        <f t="shared" si="20"/>
        <v>1</v>
      </c>
      <c r="C466">
        <v>6.4207999999999998</v>
      </c>
      <c r="D466" s="71">
        <f t="shared" si="24"/>
        <v>2.0267222377973264E-3</v>
      </c>
      <c r="H466">
        <v>6.4162850000000002</v>
      </c>
      <c r="I466" s="71">
        <f t="shared" si="25"/>
        <v>4.8170308691398235E-4</v>
      </c>
      <c r="J466">
        <v>6.4004950000000003</v>
      </c>
      <c r="K466" s="71">
        <f t="shared" si="26"/>
        <v>-1.7709500984911929E-3</v>
      </c>
      <c r="L466">
        <v>6.40665</v>
      </c>
      <c r="M466" s="71">
        <f t="shared" si="27"/>
        <v>-1.334440495468568E-3</v>
      </c>
    </row>
    <row r="467" spans="1:14">
      <c r="A467" s="68">
        <v>43256</v>
      </c>
      <c r="B467" s="41">
        <f t="shared" si="20"/>
        <v>2</v>
      </c>
      <c r="C467">
        <v>6.4157000000000002</v>
      </c>
      <c r="D467" s="71">
        <f t="shared" si="24"/>
        <v>-7.9460916423417535E-4</v>
      </c>
      <c r="H467">
        <v>6.4067600000000002</v>
      </c>
      <c r="I467" s="71">
        <f t="shared" si="25"/>
        <v>-1.4856068510760577E-3</v>
      </c>
      <c r="J467">
        <v>6.3941150000000002</v>
      </c>
      <c r="K467" s="71">
        <f t="shared" si="26"/>
        <v>-9.9729503733127288E-4</v>
      </c>
      <c r="L467">
        <v>6.3958449999999996</v>
      </c>
      <c r="M467" s="71">
        <f t="shared" si="27"/>
        <v>-1.687952631960115E-3</v>
      </c>
    </row>
    <row r="468" spans="1:14">
      <c r="A468" s="68">
        <v>43257</v>
      </c>
      <c r="B468" s="41">
        <f t="shared" si="20"/>
        <v>3</v>
      </c>
      <c r="C468">
        <v>6.4039999999999999</v>
      </c>
      <c r="D468" s="71">
        <f t="shared" si="24"/>
        <v>-1.8253162318127866E-3</v>
      </c>
      <c r="H468">
        <v>6.3839050000000004</v>
      </c>
      <c r="I468" s="71">
        <f t="shared" si="25"/>
        <v>-3.5737038416864719E-3</v>
      </c>
      <c r="J468">
        <v>6.3878199999999996</v>
      </c>
      <c r="K468" s="71">
        <f t="shared" si="26"/>
        <v>-9.8498396509567811E-4</v>
      </c>
      <c r="L468">
        <v>6.3821500000000002</v>
      </c>
      <c r="M468" s="71">
        <f t="shared" si="27"/>
        <v>-2.1435295981446635E-3</v>
      </c>
    </row>
    <row r="469" spans="1:14">
      <c r="A469" s="68">
        <v>43258</v>
      </c>
      <c r="B469" s="41">
        <f t="shared" si="20"/>
        <v>4</v>
      </c>
      <c r="C469">
        <v>6.3918999999999997</v>
      </c>
      <c r="D469" s="71">
        <f t="shared" si="24"/>
        <v>-1.8912313485667511E-3</v>
      </c>
      <c r="H469">
        <v>6.3845200000000002</v>
      </c>
      <c r="I469" s="71">
        <f t="shared" si="25"/>
        <v>9.6331380021510147E-5</v>
      </c>
      <c r="J469">
        <v>6.3855700000000004</v>
      </c>
      <c r="K469" s="71">
        <f t="shared" si="26"/>
        <v>-3.5229489168814044E-4</v>
      </c>
      <c r="L469">
        <v>6.3890700000000002</v>
      </c>
      <c r="M469" s="71">
        <f t="shared" si="27"/>
        <v>1.0836867076479879E-3</v>
      </c>
    </row>
    <row r="470" spans="1:14">
      <c r="A470" s="68">
        <v>43259</v>
      </c>
      <c r="B470" s="41">
        <f t="shared" si="20"/>
        <v>5</v>
      </c>
      <c r="C470">
        <v>6.4002999999999997</v>
      </c>
      <c r="D470" s="71">
        <f t="shared" si="24"/>
        <v>1.3133004811261453E-3</v>
      </c>
      <c r="H470">
        <v>6.3987400000000001</v>
      </c>
      <c r="I470" s="71">
        <f t="shared" si="25"/>
        <v>2.2247855187736867E-3</v>
      </c>
      <c r="J470">
        <v>6.4074799999999996</v>
      </c>
      <c r="K470" s="71">
        <f t="shared" si="26"/>
        <v>3.4253006784029159E-3</v>
      </c>
      <c r="L470">
        <v>6.3996700000000004</v>
      </c>
      <c r="M470" s="71">
        <f t="shared" si="27"/>
        <v>1.6577086448545941E-3</v>
      </c>
    </row>
    <row r="471" spans="1:14">
      <c r="A471" s="68">
        <v>43262</v>
      </c>
      <c r="B471" s="41">
        <f t="shared" si="20"/>
        <v>1</v>
      </c>
      <c r="C471">
        <v>6.4063999999999997</v>
      </c>
      <c r="D471" s="71">
        <f t="shared" si="24"/>
        <v>9.5262643168203076E-4</v>
      </c>
      <c r="H471">
        <v>6.402145</v>
      </c>
      <c r="I471" s="71">
        <f t="shared" si="25"/>
        <v>5.3199448011702864E-4</v>
      </c>
      <c r="J471">
        <v>6.3986799999999997</v>
      </c>
      <c r="K471" s="71">
        <f t="shared" si="26"/>
        <v>-1.3743388158706756E-3</v>
      </c>
      <c r="L471">
        <v>6.3977899999999996</v>
      </c>
      <c r="M471" s="71">
        <f t="shared" si="27"/>
        <v>-2.9380830469871521E-4</v>
      </c>
    </row>
    <row r="472" spans="1:14">
      <c r="A472" s="68">
        <v>43263</v>
      </c>
      <c r="B472" s="41">
        <f t="shared" si="20"/>
        <v>2</v>
      </c>
      <c r="C472">
        <v>6.4120999999999997</v>
      </c>
      <c r="D472" s="71">
        <f t="shared" si="24"/>
        <v>8.8933968493805425E-4</v>
      </c>
      <c r="H472">
        <v>6.3999350000000002</v>
      </c>
      <c r="I472" s="71">
        <f t="shared" si="25"/>
        <v>-3.4525639926523091E-4</v>
      </c>
      <c r="J472">
        <v>6.3988350000000001</v>
      </c>
      <c r="K472" s="71">
        <f t="shared" si="26"/>
        <v>2.4223452757432848E-5</v>
      </c>
      <c r="L472">
        <v>6.4053250000000004</v>
      </c>
      <c r="M472" s="71">
        <f t="shared" si="27"/>
        <v>1.1770574379683803E-3</v>
      </c>
    </row>
    <row r="473" spans="1:14">
      <c r="A473" s="68">
        <v>43264</v>
      </c>
      <c r="B473" s="41">
        <f t="shared" si="20"/>
        <v>3</v>
      </c>
      <c r="C473">
        <v>6.4155999999999898</v>
      </c>
      <c r="D473" s="71">
        <f t="shared" si="24"/>
        <v>5.4569409743649702E-4</v>
      </c>
      <c r="H473">
        <v>6.4002600000000003</v>
      </c>
      <c r="I473" s="71">
        <f t="shared" si="25"/>
        <v>5.0780476402022817E-5</v>
      </c>
      <c r="J473">
        <v>6.4020999999999999</v>
      </c>
      <c r="K473" s="71">
        <f t="shared" si="26"/>
        <v>5.1011899846406788E-4</v>
      </c>
      <c r="L473">
        <v>6.3873949999999997</v>
      </c>
      <c r="M473" s="71">
        <f t="shared" si="27"/>
        <v>-2.803158630957309E-3</v>
      </c>
    </row>
    <row r="474" spans="1:14">
      <c r="A474" s="68">
        <v>43265</v>
      </c>
      <c r="B474" s="41">
        <f t="shared" si="20"/>
        <v>4</v>
      </c>
      <c r="C474">
        <v>6.3962000000000003</v>
      </c>
      <c r="D474" s="71">
        <f t="shared" si="24"/>
        <v>-3.0284604547936803E-3</v>
      </c>
      <c r="H474">
        <v>6.3907749999999997</v>
      </c>
      <c r="I474" s="71">
        <f t="shared" si="25"/>
        <v>-1.483070250143182E-3</v>
      </c>
      <c r="J474">
        <v>6.38584</v>
      </c>
      <c r="K474" s="71">
        <f t="shared" si="26"/>
        <v>-2.5430223730692832E-3</v>
      </c>
      <c r="L474">
        <v>6.416245</v>
      </c>
      <c r="M474" s="71">
        <f t="shared" si="27"/>
        <v>4.5065385821438054E-3</v>
      </c>
    </row>
    <row r="475" spans="1:14">
      <c r="A475" s="68">
        <v>43266</v>
      </c>
      <c r="B475" s="41">
        <f t="shared" si="20"/>
        <v>5</v>
      </c>
      <c r="C475">
        <v>6.4305999999999903</v>
      </c>
      <c r="D475" s="71">
        <f t="shared" si="24"/>
        <v>5.3637824670869872E-3</v>
      </c>
      <c r="H475">
        <v>6.4177299999999997</v>
      </c>
      <c r="I475" s="71">
        <f t="shared" si="25"/>
        <v>4.208928331992109E-3</v>
      </c>
      <c r="J475">
        <v>6.4256349999999998</v>
      </c>
      <c r="K475" s="71">
        <f t="shared" si="26"/>
        <v>6.2124194111582614E-3</v>
      </c>
      <c r="L475">
        <v>6.4341350000000004</v>
      </c>
      <c r="M475" s="71">
        <f t="shared" si="27"/>
        <v>2.7843552576474772E-3</v>
      </c>
    </row>
    <row r="476" spans="1:14">
      <c r="A476" s="68">
        <v>43269</v>
      </c>
      <c r="B476" s="41">
        <f t="shared" si="20"/>
        <v>1</v>
      </c>
      <c r="C476">
        <v>6.4305999999999903</v>
      </c>
      <c r="D476" s="71">
        <f t="shared" si="24"/>
        <v>0</v>
      </c>
      <c r="H476">
        <v>6.4591099999999999</v>
      </c>
      <c r="I476" s="71">
        <f t="shared" si="25"/>
        <v>6.4270647830934084E-3</v>
      </c>
      <c r="J476">
        <v>6.4520900000000001</v>
      </c>
      <c r="K476" s="71">
        <f t="shared" si="26"/>
        <v>4.1086507462435567E-3</v>
      </c>
      <c r="L476">
        <v>6.4555100000000003</v>
      </c>
      <c r="M476" s="71">
        <f t="shared" si="27"/>
        <v>3.3166188197852118E-3</v>
      </c>
    </row>
    <row r="477" spans="1:14">
      <c r="A477" s="68">
        <v>43270</v>
      </c>
      <c r="B477" s="41">
        <f t="shared" si="20"/>
        <v>2</v>
      </c>
      <c r="C477">
        <v>6.4234999999999998</v>
      </c>
      <c r="D477" s="71">
        <f t="shared" si="24"/>
        <v>-1.1047060038502641E-3</v>
      </c>
      <c r="H477">
        <v>6.4607200000000002</v>
      </c>
      <c r="I477" s="71">
        <f t="shared" si="25"/>
        <v>2.4922928681487107E-4</v>
      </c>
      <c r="J477">
        <v>6.47865</v>
      </c>
      <c r="K477" s="71">
        <f t="shared" si="26"/>
        <v>4.1080459977224674E-3</v>
      </c>
      <c r="L477">
        <v>6.4782999999999999</v>
      </c>
      <c r="M477" s="71">
        <f t="shared" si="27"/>
        <v>3.524100568399607E-3</v>
      </c>
    </row>
    <row r="478" spans="1:14">
      <c r="A478" s="68">
        <v>43271</v>
      </c>
      <c r="B478" s="41">
        <f t="shared" si="20"/>
        <v>3</v>
      </c>
      <c r="C478">
        <v>6.4585999999999997</v>
      </c>
      <c r="D478" s="71">
        <f t="shared" si="24"/>
        <v>5.4494355519324657E-3</v>
      </c>
      <c r="H478">
        <v>6.4743500000000003</v>
      </c>
      <c r="I478" s="71">
        <f t="shared" si="25"/>
        <v>2.1074497539829784E-3</v>
      </c>
      <c r="J478">
        <v>6.4798400000000003</v>
      </c>
      <c r="K478" s="71">
        <f t="shared" si="26"/>
        <v>1.8366337487561772E-4</v>
      </c>
      <c r="L478">
        <v>6.482755</v>
      </c>
      <c r="M478" s="71">
        <f t="shared" si="27"/>
        <v>6.8744406615734983E-4</v>
      </c>
      <c r="N478" t="s">
        <v>791</v>
      </c>
    </row>
    <row r="479" spans="1:14">
      <c r="A479" s="68">
        <v>43272</v>
      </c>
      <c r="B479" s="41">
        <f t="shared" si="20"/>
        <v>4</v>
      </c>
      <c r="C479">
        <v>6.4705999999999904</v>
      </c>
      <c r="D479" s="71">
        <f t="shared" si="24"/>
        <v>1.8562638749042286E-3</v>
      </c>
      <c r="H479">
        <v>6.5036750000000003</v>
      </c>
      <c r="I479" s="71">
        <f t="shared" si="25"/>
        <v>4.5191853011188237E-3</v>
      </c>
      <c r="J479">
        <v>6.5140000000000002</v>
      </c>
      <c r="K479" s="71">
        <f t="shared" si="26"/>
        <v>5.2578881527198026E-3</v>
      </c>
      <c r="L479">
        <v>6.5013800000000002</v>
      </c>
      <c r="M479" s="71">
        <f t="shared" si="27"/>
        <v>2.8688877271295338E-3</v>
      </c>
    </row>
    <row r="480" spans="1:14">
      <c r="A480" s="68">
        <v>43273</v>
      </c>
      <c r="B480" s="41">
        <f t="shared" si="20"/>
        <v>5</v>
      </c>
      <c r="C480">
        <v>6.4803999999999897</v>
      </c>
      <c r="D480" s="71">
        <f t="shared" si="24"/>
        <v>1.5133969377605838E-3</v>
      </c>
      <c r="H480">
        <v>6.5062749999999996</v>
      </c>
      <c r="I480" s="71">
        <f t="shared" si="25"/>
        <v>3.9969408562110051E-4</v>
      </c>
      <c r="J480">
        <v>6.4995599999999998</v>
      </c>
      <c r="K480" s="71">
        <f t="shared" si="26"/>
        <v>-2.2192245513703648E-3</v>
      </c>
      <c r="L480">
        <v>6.5117000000000003</v>
      </c>
      <c r="M480" s="71">
        <f t="shared" si="27"/>
        <v>1.5860967831603885E-3</v>
      </c>
    </row>
    <row r="481" spans="1:14">
      <c r="A481" s="68">
        <v>43276</v>
      </c>
      <c r="B481" s="41">
        <f t="shared" si="20"/>
        <v>1</v>
      </c>
      <c r="C481">
        <v>6.4892999999999903</v>
      </c>
      <c r="D481" s="71">
        <f t="shared" si="24"/>
        <v>1.372429801302648E-3</v>
      </c>
      <c r="H481">
        <v>6.5506399999999996</v>
      </c>
      <c r="I481" s="71">
        <f t="shared" si="25"/>
        <v>6.7956589645874685E-3</v>
      </c>
      <c r="J481">
        <v>6.5486149999999999</v>
      </c>
      <c r="K481" s="71">
        <f t="shared" si="26"/>
        <v>7.5190946040259487E-3</v>
      </c>
      <c r="L481">
        <v>6.5402500000000003</v>
      </c>
      <c r="M481" s="71">
        <f t="shared" si="27"/>
        <v>4.3748321952243267E-3</v>
      </c>
    </row>
    <row r="482" spans="1:14">
      <c r="A482" s="68">
        <v>43277</v>
      </c>
      <c r="B482" s="41">
        <f t="shared" si="20"/>
        <v>2</v>
      </c>
      <c r="C482">
        <v>6.5179999999999998</v>
      </c>
      <c r="D482" s="71">
        <f t="shared" si="24"/>
        <v>4.4129137599426792E-3</v>
      </c>
      <c r="H482">
        <v>6.5575000000000001</v>
      </c>
      <c r="I482" s="71">
        <f t="shared" si="25"/>
        <v>1.0466779613706909E-3</v>
      </c>
      <c r="J482">
        <v>6.5658450000000004</v>
      </c>
      <c r="K482" s="71">
        <f t="shared" si="26"/>
        <v>2.627635436558431E-3</v>
      </c>
      <c r="L482">
        <v>6.5815849999999996</v>
      </c>
      <c r="M482" s="71">
        <f t="shared" si="27"/>
        <v>6.3002067507166807E-3</v>
      </c>
    </row>
    <row r="483" spans="1:14">
      <c r="A483" s="68">
        <v>43278</v>
      </c>
      <c r="B483" s="41">
        <f t="shared" si="20"/>
        <v>3</v>
      </c>
      <c r="C483">
        <v>6.5568999999999997</v>
      </c>
      <c r="D483" s="71">
        <f t="shared" si="24"/>
        <v>5.9503498728913579E-3</v>
      </c>
      <c r="H483">
        <v>6.5961999999999996</v>
      </c>
      <c r="I483" s="71">
        <f t="shared" si="25"/>
        <v>5.8842928856893371E-3</v>
      </c>
      <c r="J483">
        <v>6.6131799999999998</v>
      </c>
      <c r="K483" s="71">
        <f t="shared" si="26"/>
        <v>7.18341509270287E-3</v>
      </c>
      <c r="L483">
        <v>6.6183100000000001</v>
      </c>
      <c r="M483" s="71">
        <f t="shared" si="27"/>
        <v>5.5644525596663316E-3</v>
      </c>
      <c r="N483" t="s">
        <v>792</v>
      </c>
    </row>
    <row r="484" spans="1:14">
      <c r="A484" s="68">
        <v>43279</v>
      </c>
      <c r="B484" s="41">
        <f t="shared" si="20"/>
        <v>4</v>
      </c>
      <c r="C484">
        <v>6.5960000000000001</v>
      </c>
      <c r="D484" s="71">
        <f t="shared" si="24"/>
        <v>5.9454744090912844E-3</v>
      </c>
      <c r="H484">
        <v>6.6114649999999999</v>
      </c>
      <c r="I484" s="71">
        <f t="shared" si="25"/>
        <v>2.3115375499003746E-3</v>
      </c>
      <c r="J484">
        <v>6.6365499999999997</v>
      </c>
      <c r="K484" s="71">
        <f t="shared" si="26"/>
        <v>3.5276227115455367E-3</v>
      </c>
      <c r="L484">
        <v>6.6373699999999998</v>
      </c>
      <c r="M484" s="71">
        <f t="shared" si="27"/>
        <v>2.8757503402948139E-3</v>
      </c>
    </row>
    <row r="485" spans="1:14">
      <c r="A485" s="68">
        <v>43280</v>
      </c>
      <c r="B485" s="41">
        <f t="shared" si="20"/>
        <v>5</v>
      </c>
      <c r="C485">
        <v>6.6166</v>
      </c>
      <c r="D485" s="71">
        <f t="shared" si="24"/>
        <v>3.1182381502277549E-3</v>
      </c>
      <c r="H485">
        <v>6.6220600000000003</v>
      </c>
      <c r="I485" s="71">
        <f t="shared" si="25"/>
        <v>1.6012365962601288E-3</v>
      </c>
      <c r="J485">
        <v>6.6268599999999998</v>
      </c>
      <c r="K485" s="71">
        <f t="shared" si="26"/>
        <v>-1.4611629624674762E-3</v>
      </c>
      <c r="L485">
        <v>6.6342749999999997</v>
      </c>
      <c r="M485" s="71">
        <f t="shared" si="27"/>
        <v>-4.6640790287956913E-4</v>
      </c>
    </row>
    <row r="486" spans="1:14">
      <c r="A486" s="68">
        <v>43283</v>
      </c>
      <c r="B486" s="41">
        <f t="shared" si="20"/>
        <v>1</v>
      </c>
      <c r="C486">
        <v>6.6157000000000004</v>
      </c>
      <c r="D486" s="71">
        <f t="shared" si="24"/>
        <v>-1.3603077339353607E-4</v>
      </c>
      <c r="H486">
        <v>6.6546349999999999</v>
      </c>
      <c r="I486" s="71">
        <f t="shared" si="25"/>
        <v>4.9071045717715873E-3</v>
      </c>
      <c r="J486">
        <v>6.6713149999999999</v>
      </c>
      <c r="K486" s="71">
        <f t="shared" si="26"/>
        <v>6.685904734995445E-3</v>
      </c>
      <c r="L486">
        <v>6.6847950000000003</v>
      </c>
      <c r="M486" s="71">
        <f t="shared" si="27"/>
        <v>7.5861516283029749E-3</v>
      </c>
    </row>
    <row r="487" spans="1:14">
      <c r="A487" s="68">
        <v>43284</v>
      </c>
      <c r="B487" s="41">
        <f t="shared" si="20"/>
        <v>2</v>
      </c>
      <c r="C487">
        <v>6.6497000000000002</v>
      </c>
      <c r="D487" s="71">
        <f t="shared" si="24"/>
        <v>5.1261287940090414E-3</v>
      </c>
      <c r="H487">
        <v>6.7141250000000001</v>
      </c>
      <c r="I487" s="71">
        <f t="shared" si="25"/>
        <v>8.8999118355443958E-3</v>
      </c>
      <c r="J487">
        <v>6.6632699999999998</v>
      </c>
      <c r="K487" s="71">
        <f t="shared" si="26"/>
        <v>-1.2066368733797065E-3</v>
      </c>
      <c r="L487">
        <v>6.6687700000000003</v>
      </c>
      <c r="M487" s="71">
        <f t="shared" si="27"/>
        <v>-2.4001092880739667E-3</v>
      </c>
    </row>
    <row r="488" spans="1:14">
      <c r="A488" s="68">
        <v>43285</v>
      </c>
      <c r="B488" s="41">
        <f t="shared" si="20"/>
        <v>3</v>
      </c>
      <c r="C488">
        <v>6.6595000000000004</v>
      </c>
      <c r="D488" s="71">
        <f t="shared" si="24"/>
        <v>1.4726657907523852E-3</v>
      </c>
      <c r="H488">
        <v>6.6411350000000002</v>
      </c>
      <c r="I488" s="71">
        <f t="shared" si="25"/>
        <v>-1.0930633582281832E-2</v>
      </c>
      <c r="J488">
        <v>6.6394500000000001</v>
      </c>
      <c r="K488" s="71">
        <f t="shared" si="26"/>
        <v>-3.5812263143146705E-3</v>
      </c>
      <c r="L488">
        <v>6.6425299999999998</v>
      </c>
      <c r="M488" s="71">
        <f t="shared" si="27"/>
        <v>-3.9425201127414738E-3</v>
      </c>
    </row>
    <row r="489" spans="1:14">
      <c r="A489" s="68">
        <v>43286</v>
      </c>
      <c r="B489" s="41">
        <f t="shared" si="20"/>
        <v>4</v>
      </c>
      <c r="C489">
        <v>6.6595000000000004</v>
      </c>
      <c r="D489" s="71">
        <f t="shared" si="24"/>
        <v>0</v>
      </c>
      <c r="H489">
        <v>6.6511899999999997</v>
      </c>
      <c r="I489" s="71">
        <f t="shared" si="25"/>
        <v>1.5129034112373297E-3</v>
      </c>
      <c r="J489">
        <v>6.6492950000000004</v>
      </c>
      <c r="K489" s="71">
        <f t="shared" si="26"/>
        <v>1.481705277839843E-3</v>
      </c>
      <c r="L489">
        <v>6.6573450000000003</v>
      </c>
      <c r="M489" s="71">
        <f t="shared" si="27"/>
        <v>2.2278414086718467E-3</v>
      </c>
    </row>
    <row r="490" spans="1:14">
      <c r="A490" s="68">
        <v>43287</v>
      </c>
      <c r="B490" s="41">
        <f t="shared" si="20"/>
        <v>5</v>
      </c>
      <c r="C490">
        <v>6.6336000000000004</v>
      </c>
      <c r="D490" s="71">
        <f t="shared" si="24"/>
        <v>-3.8967633996248308E-3</v>
      </c>
      <c r="H490">
        <v>6.6618700000000004</v>
      </c>
      <c r="I490" s="71">
        <f t="shared" si="25"/>
        <v>1.6044398945191359E-3</v>
      </c>
      <c r="J490">
        <v>6.6566299999999998</v>
      </c>
      <c r="K490" s="71">
        <f t="shared" si="26"/>
        <v>1.102516471872438E-3</v>
      </c>
      <c r="L490">
        <v>6.6651400000000001</v>
      </c>
      <c r="M490" s="71">
        <f t="shared" si="27"/>
        <v>1.17020223922517E-3</v>
      </c>
    </row>
    <row r="491" spans="1:14">
      <c r="A491" s="68">
        <v>43290</v>
      </c>
      <c r="B491" s="41">
        <f t="shared" si="20"/>
        <v>1</v>
      </c>
      <c r="C491">
        <v>6.6392999999999898</v>
      </c>
      <c r="D491" s="71">
        <f t="shared" si="24"/>
        <v>8.5889298501390875E-4</v>
      </c>
      <c r="H491">
        <v>6.6338549999999996</v>
      </c>
      <c r="I491" s="71">
        <f t="shared" si="25"/>
        <v>-4.2141427353305522E-3</v>
      </c>
      <c r="J491">
        <v>6.625</v>
      </c>
      <c r="K491" s="71">
        <f t="shared" si="26"/>
        <v>-4.7629786097641543E-3</v>
      </c>
      <c r="L491">
        <v>6.6200850000000004</v>
      </c>
      <c r="M491" s="71">
        <f t="shared" si="27"/>
        <v>-6.782748915737164E-3</v>
      </c>
    </row>
    <row r="492" spans="1:14">
      <c r="A492" s="68">
        <v>43291</v>
      </c>
      <c r="B492" s="41">
        <f t="shared" si="20"/>
        <v>2</v>
      </c>
      <c r="C492">
        <v>6.6258999999999997</v>
      </c>
      <c r="D492" s="71">
        <f t="shared" si="24"/>
        <v>-2.0203245420952376E-3</v>
      </c>
      <c r="H492">
        <v>6.6200099999999997</v>
      </c>
      <c r="I492" s="71">
        <f t="shared" si="25"/>
        <v>-2.089202664407775E-3</v>
      </c>
      <c r="J492">
        <v>6.6379149999999996</v>
      </c>
      <c r="K492" s="71">
        <f t="shared" si="26"/>
        <v>1.9475362817458195E-3</v>
      </c>
      <c r="L492">
        <v>6.6330850000000003</v>
      </c>
      <c r="M492" s="71">
        <f t="shared" si="27"/>
        <v>1.9617954299779457E-3</v>
      </c>
    </row>
    <row r="493" spans="1:14">
      <c r="A493" s="68">
        <v>43292</v>
      </c>
      <c r="B493" s="41">
        <f t="shared" si="20"/>
        <v>3</v>
      </c>
      <c r="C493">
        <v>6.6234000000000002</v>
      </c>
      <c r="D493" s="71">
        <f t="shared" si="24"/>
        <v>-3.7737843201815437E-4</v>
      </c>
      <c r="H493">
        <v>6.6785899999999998</v>
      </c>
      <c r="I493" s="71">
        <f t="shared" si="25"/>
        <v>8.8100069023855695E-3</v>
      </c>
      <c r="J493">
        <v>6.691465</v>
      </c>
      <c r="K493" s="71">
        <f t="shared" si="26"/>
        <v>8.0349255702545624E-3</v>
      </c>
      <c r="L493">
        <v>6.7235699999999996</v>
      </c>
      <c r="M493" s="71">
        <f t="shared" si="27"/>
        <v>1.3549258296116187E-2</v>
      </c>
      <c r="N493" t="s">
        <v>793</v>
      </c>
    </row>
    <row r="494" spans="1:14">
      <c r="A494" s="68">
        <v>43293</v>
      </c>
      <c r="B494" s="41">
        <f t="shared" si="20"/>
        <v>4</v>
      </c>
      <c r="C494">
        <v>6.6726000000000001</v>
      </c>
      <c r="D494" s="71">
        <f t="shared" si="24"/>
        <v>7.4007558004902402E-3</v>
      </c>
      <c r="H494">
        <v>6.7056449999999996</v>
      </c>
      <c r="I494" s="71">
        <f t="shared" si="25"/>
        <v>4.0428215508491443E-3</v>
      </c>
      <c r="J494">
        <v>6.6888649999999998</v>
      </c>
      <c r="K494" s="71">
        <f t="shared" si="26"/>
        <v>-3.8863018067924419E-4</v>
      </c>
      <c r="L494">
        <v>6.6900399999999998</v>
      </c>
      <c r="M494" s="71">
        <f t="shared" si="27"/>
        <v>-4.9994102762284352E-3</v>
      </c>
    </row>
    <row r="495" spans="1:14">
      <c r="A495" s="68">
        <v>43294</v>
      </c>
      <c r="B495" s="41">
        <f t="shared" si="20"/>
        <v>5</v>
      </c>
      <c r="C495">
        <v>6.6726999999999999</v>
      </c>
      <c r="D495" s="71">
        <f t="shared" si="24"/>
        <v>1.4986549571935505E-5</v>
      </c>
      <c r="H495">
        <v>6.6821400000000004</v>
      </c>
      <c r="I495" s="71">
        <f t="shared" si="25"/>
        <v>-3.5114134491149719E-3</v>
      </c>
      <c r="J495">
        <v>6.7153</v>
      </c>
      <c r="K495" s="71">
        <f t="shared" si="26"/>
        <v>3.9443015319341095E-3</v>
      </c>
      <c r="L495">
        <v>6.7160349999999998</v>
      </c>
      <c r="M495" s="71">
        <f t="shared" si="27"/>
        <v>3.8780974415869645E-3</v>
      </c>
    </row>
    <row r="496" spans="1:14">
      <c r="A496" s="68">
        <v>43297</v>
      </c>
      <c r="B496" s="41">
        <f t="shared" si="20"/>
        <v>1</v>
      </c>
      <c r="C496">
        <v>6.6757999999999997</v>
      </c>
      <c r="D496" s="71">
        <f t="shared" si="24"/>
        <v>4.6447167183298523E-4</v>
      </c>
      <c r="H496">
        <v>6.701225</v>
      </c>
      <c r="I496" s="71">
        <f t="shared" si="25"/>
        <v>2.8520499794703461E-3</v>
      </c>
      <c r="J496">
        <v>6.6996500000000001</v>
      </c>
      <c r="K496" s="71">
        <f t="shared" si="26"/>
        <v>-2.333218849084853E-3</v>
      </c>
      <c r="L496">
        <v>6.7018599999999999</v>
      </c>
      <c r="M496" s="71">
        <f t="shared" si="27"/>
        <v>-2.1128508269386667E-3</v>
      </c>
    </row>
    <row r="497" spans="1:14">
      <c r="A497" s="68">
        <v>43298</v>
      </c>
      <c r="B497" s="41">
        <f t="shared" si="20"/>
        <v>2</v>
      </c>
      <c r="C497">
        <v>6.6821000000000002</v>
      </c>
      <c r="D497" s="71">
        <f t="shared" si="24"/>
        <v>9.4326210963032223E-4</v>
      </c>
      <c r="H497">
        <v>6.6939950000000001</v>
      </c>
      <c r="I497" s="71">
        <f t="shared" si="25"/>
        <v>-1.0794896540842868E-3</v>
      </c>
      <c r="J497">
        <v>6.6949100000000001</v>
      </c>
      <c r="K497" s="71">
        <f t="shared" si="26"/>
        <v>-7.077500414884129E-4</v>
      </c>
      <c r="L497">
        <v>6.724075</v>
      </c>
      <c r="M497" s="71">
        <f t="shared" si="27"/>
        <v>3.3092697489640189E-3</v>
      </c>
    </row>
    <row r="498" spans="1:14">
      <c r="A498" s="68">
        <v>43299</v>
      </c>
      <c r="B498" s="41">
        <f t="shared" si="20"/>
        <v>3</v>
      </c>
      <c r="C498">
        <v>6.6913999999999998</v>
      </c>
      <c r="D498" s="71">
        <f t="shared" si="24"/>
        <v>1.3908104085128066E-3</v>
      </c>
      <c r="H498">
        <v>6.7381200000000003</v>
      </c>
      <c r="I498" s="71">
        <f t="shared" si="25"/>
        <v>6.5700984134776878E-3</v>
      </c>
      <c r="J498">
        <v>6.7473799999999997</v>
      </c>
      <c r="K498" s="71">
        <f t="shared" si="26"/>
        <v>7.8067452023315382E-3</v>
      </c>
      <c r="L498">
        <v>6.74709</v>
      </c>
      <c r="M498" s="71">
        <f t="shared" si="27"/>
        <v>3.416931259096988E-3</v>
      </c>
    </row>
    <row r="499" spans="1:14">
      <c r="A499" s="68">
        <v>43300</v>
      </c>
      <c r="B499" s="41">
        <f t="shared" si="20"/>
        <v>4</v>
      </c>
      <c r="C499">
        <v>6.7065999999999999</v>
      </c>
      <c r="D499" s="71">
        <f t="shared" si="24"/>
        <v>2.2689963459077392E-3</v>
      </c>
      <c r="H499">
        <v>6.7777700000000003</v>
      </c>
      <c r="I499" s="71">
        <f t="shared" si="25"/>
        <v>5.8671850306722204E-3</v>
      </c>
      <c r="J499">
        <v>6.78979</v>
      </c>
      <c r="K499" s="71">
        <f t="shared" si="26"/>
        <v>6.2657318699783178E-3</v>
      </c>
      <c r="L499">
        <v>6.7895950000000003</v>
      </c>
      <c r="M499" s="71">
        <f t="shared" si="27"/>
        <v>6.2799924344359055E-3</v>
      </c>
      <c r="N499" t="s">
        <v>794</v>
      </c>
    </row>
    <row r="500" spans="1:14">
      <c r="A500" s="68">
        <v>43301</v>
      </c>
      <c r="B500" s="41">
        <f t="shared" si="20"/>
        <v>5</v>
      </c>
      <c r="C500">
        <v>6.7671000000000001</v>
      </c>
      <c r="D500" s="71">
        <f t="shared" si="24"/>
        <v>8.9805185818933771E-3</v>
      </c>
      <c r="H500">
        <v>6.7954049999999997</v>
      </c>
      <c r="I500" s="71">
        <f t="shared" si="25"/>
        <v>2.5985091804964482E-3</v>
      </c>
      <c r="J500">
        <v>6.7958550000000004</v>
      </c>
      <c r="K500" s="71">
        <f t="shared" si="26"/>
        <v>8.9285424474334191E-4</v>
      </c>
      <c r="L500">
        <v>6.7791649999999999</v>
      </c>
      <c r="M500" s="71">
        <f t="shared" si="27"/>
        <v>-1.537355226895005E-3</v>
      </c>
    </row>
    <row r="501" spans="1:14">
      <c r="A501" s="68">
        <v>43304</v>
      </c>
      <c r="B501" s="41">
        <f t="shared" si="20"/>
        <v>1</v>
      </c>
      <c r="C501">
        <v>6.7592999999999996</v>
      </c>
      <c r="D501" s="71">
        <f t="shared" si="24"/>
        <v>-1.1533003407509419E-3</v>
      </c>
      <c r="H501">
        <v>6.7872000000000003</v>
      </c>
      <c r="I501" s="71">
        <f t="shared" si="25"/>
        <v>-1.208163087720028E-3</v>
      </c>
      <c r="J501">
        <v>6.8070950000000003</v>
      </c>
      <c r="K501" s="71">
        <f t="shared" si="26"/>
        <v>1.6525830879426365E-3</v>
      </c>
      <c r="L501">
        <v>6.8107550000000003</v>
      </c>
      <c r="M501" s="71">
        <f t="shared" si="27"/>
        <v>4.6490423634236253E-3</v>
      </c>
    </row>
    <row r="502" spans="1:14">
      <c r="A502" s="68">
        <v>43305</v>
      </c>
      <c r="B502" s="41">
        <f t="shared" si="20"/>
        <v>2</v>
      </c>
      <c r="C502">
        <v>6.7890999999999897</v>
      </c>
      <c r="D502" s="71">
        <f t="shared" si="24"/>
        <v>4.3990505235394278E-3</v>
      </c>
      <c r="H502">
        <v>6.8302899999999998</v>
      </c>
      <c r="I502" s="71">
        <f t="shared" si="25"/>
        <v>6.3286470295400741E-3</v>
      </c>
      <c r="J502">
        <v>6.8382550000000002</v>
      </c>
      <c r="K502" s="71">
        <f t="shared" si="26"/>
        <v>4.5671315375636875E-3</v>
      </c>
      <c r="L502">
        <v>6.8079999999999998</v>
      </c>
      <c r="M502" s="71">
        <f t="shared" si="27"/>
        <v>-4.0458911810681937E-4</v>
      </c>
    </row>
    <row r="503" spans="1:14">
      <c r="A503" s="68">
        <v>43306</v>
      </c>
      <c r="B503" s="41">
        <f t="shared" si="20"/>
        <v>3</v>
      </c>
      <c r="C503">
        <v>6.8039999999999896</v>
      </c>
      <c r="D503" s="71">
        <f t="shared" si="24"/>
        <v>2.192289612761804E-3</v>
      </c>
      <c r="H503">
        <v>6.8002700000000003</v>
      </c>
      <c r="I503" s="71">
        <f t="shared" si="25"/>
        <v>-4.4048151416100686E-3</v>
      </c>
      <c r="J503">
        <v>6.7820299999999998</v>
      </c>
      <c r="K503" s="71">
        <f t="shared" si="26"/>
        <v>-8.2561149599627813E-3</v>
      </c>
      <c r="L503">
        <v>6.755045</v>
      </c>
      <c r="M503" s="71">
        <f t="shared" si="27"/>
        <v>-7.8087581490496709E-3</v>
      </c>
    </row>
    <row r="504" spans="1:14">
      <c r="A504" s="68">
        <v>43307</v>
      </c>
      <c r="B504" s="41">
        <f t="shared" si="20"/>
        <v>4</v>
      </c>
      <c r="C504">
        <v>6.7662000000000004</v>
      </c>
      <c r="D504" s="71">
        <f t="shared" si="24"/>
        <v>-5.5710450494537971E-3</v>
      </c>
      <c r="H504">
        <v>6.7876149999999997</v>
      </c>
      <c r="I504" s="71">
        <f t="shared" si="25"/>
        <v>-1.8626892498714383E-3</v>
      </c>
      <c r="J504">
        <v>6.7888650000000004</v>
      </c>
      <c r="K504" s="71">
        <f t="shared" si="26"/>
        <v>1.0073028459704654E-3</v>
      </c>
      <c r="L504">
        <v>6.8246250000000002</v>
      </c>
      <c r="M504" s="71">
        <f t="shared" si="27"/>
        <v>1.0247761384520195E-2</v>
      </c>
      <c r="N504" t="s">
        <v>795</v>
      </c>
    </row>
    <row r="505" spans="1:14">
      <c r="A505" s="68">
        <v>43308</v>
      </c>
      <c r="B505" s="41">
        <f t="shared" si="20"/>
        <v>5</v>
      </c>
      <c r="C505">
        <v>6.7942</v>
      </c>
      <c r="D505" s="71">
        <f t="shared" si="24"/>
        <v>4.129677560132038E-3</v>
      </c>
      <c r="H505">
        <v>6.8070050000000002</v>
      </c>
      <c r="I505" s="71">
        <f t="shared" si="25"/>
        <v>2.8526009772354179E-3</v>
      </c>
      <c r="J505">
        <v>6.8406000000000002</v>
      </c>
      <c r="K505" s="71">
        <f t="shared" si="26"/>
        <v>7.5916770720567415E-3</v>
      </c>
      <c r="L505">
        <v>6.8244899999999999</v>
      </c>
      <c r="M505" s="71">
        <f t="shared" si="27"/>
        <v>-1.9781502317872118E-5</v>
      </c>
    </row>
    <row r="506" spans="1:14">
      <c r="A506" s="68">
        <v>43311</v>
      </c>
      <c r="B506" s="41">
        <f t="shared" si="20"/>
        <v>1</v>
      </c>
      <c r="C506">
        <v>6.8130999999999897</v>
      </c>
      <c r="D506" s="71">
        <f t="shared" si="24"/>
        <v>2.7779224613306854E-3</v>
      </c>
      <c r="H506">
        <v>6.83718</v>
      </c>
      <c r="I506" s="71">
        <f t="shared" si="25"/>
        <v>4.4231369181296264E-3</v>
      </c>
      <c r="J506">
        <v>6.832395</v>
      </c>
      <c r="K506" s="71">
        <f t="shared" si="26"/>
        <v>-1.2001761113624807E-3</v>
      </c>
      <c r="L506">
        <v>6.8275249999999996</v>
      </c>
      <c r="M506" s="71">
        <f t="shared" si="27"/>
        <v>4.4462301718811421E-4</v>
      </c>
    </row>
    <row r="507" spans="1:14">
      <c r="A507" s="68">
        <v>43312</v>
      </c>
      <c r="B507" s="41">
        <f t="shared" si="20"/>
        <v>2</v>
      </c>
      <c r="C507">
        <v>6.8164999999999996</v>
      </c>
      <c r="D507" s="71">
        <f t="shared" si="24"/>
        <v>4.9891413842456092E-4</v>
      </c>
      <c r="H507">
        <v>6.8298050000000003</v>
      </c>
      <c r="I507" s="71">
        <f t="shared" si="25"/>
        <v>-1.0792432589697631E-3</v>
      </c>
      <c r="J507">
        <v>6.8384799999999997</v>
      </c>
      <c r="K507" s="71">
        <f t="shared" si="26"/>
        <v>8.9021374299055834E-4</v>
      </c>
      <c r="L507">
        <v>6.808325</v>
      </c>
      <c r="M507" s="71">
        <f t="shared" si="27"/>
        <v>-2.8161079344141094E-3</v>
      </c>
    </row>
    <row r="508" spans="1:14">
      <c r="A508" s="68">
        <v>43313</v>
      </c>
      <c r="B508" s="41">
        <f t="shared" si="20"/>
        <v>3</v>
      </c>
      <c r="C508">
        <v>6.8292999999999999</v>
      </c>
      <c r="D508" s="71">
        <f t="shared" si="24"/>
        <v>1.8760356672594025E-3</v>
      </c>
      <c r="H508">
        <v>6.83941</v>
      </c>
      <c r="I508" s="71">
        <f t="shared" si="25"/>
        <v>1.4053479414618821E-3</v>
      </c>
      <c r="J508">
        <v>6.8169950000000004</v>
      </c>
      <c r="K508" s="71">
        <f t="shared" si="26"/>
        <v>-3.1467257973074496E-3</v>
      </c>
      <c r="L508">
        <v>6.8389150000000001</v>
      </c>
      <c r="M508" s="71">
        <f t="shared" si="27"/>
        <v>4.4829652340733347E-3</v>
      </c>
    </row>
    <row r="509" spans="1:14">
      <c r="A509" s="68">
        <v>43314</v>
      </c>
      <c r="B509" s="41">
        <f t="shared" si="20"/>
        <v>4</v>
      </c>
      <c r="C509">
        <v>6.7942</v>
      </c>
      <c r="D509" s="71">
        <f t="shared" si="24"/>
        <v>-5.1528722670145886E-3</v>
      </c>
      <c r="H509">
        <v>6.8306950000000004</v>
      </c>
      <c r="I509" s="71">
        <f t="shared" si="25"/>
        <v>-1.2750452437188084E-3</v>
      </c>
      <c r="J509">
        <v>6.8498849999999996</v>
      </c>
      <c r="K509" s="71">
        <f t="shared" si="26"/>
        <v>4.8131048921277262E-3</v>
      </c>
      <c r="L509">
        <v>6.8787399999999996</v>
      </c>
      <c r="M509" s="71">
        <f t="shared" si="27"/>
        <v>5.8064023172030351E-3</v>
      </c>
    </row>
    <row r="510" spans="1:14">
      <c r="A510" s="68">
        <v>43315</v>
      </c>
      <c r="B510" s="41">
        <f t="shared" si="20"/>
        <v>5</v>
      </c>
      <c r="C510">
        <v>6.8322000000000003</v>
      </c>
      <c r="D510" s="71">
        <f t="shared" si="24"/>
        <v>5.5774230181851502E-3</v>
      </c>
      <c r="H510">
        <v>6.883705</v>
      </c>
      <c r="I510" s="71">
        <f t="shared" si="25"/>
        <v>7.7305990782079803E-3</v>
      </c>
      <c r="J510">
        <v>6.8967900000000002</v>
      </c>
      <c r="K510" s="71">
        <f t="shared" si="26"/>
        <v>6.8242221526846024E-3</v>
      </c>
      <c r="L510">
        <v>6.845065</v>
      </c>
      <c r="M510" s="71">
        <f t="shared" si="27"/>
        <v>-4.9075409604815018E-3</v>
      </c>
    </row>
    <row r="511" spans="1:14">
      <c r="A511" s="68">
        <v>43318</v>
      </c>
      <c r="B511" s="41">
        <f t="shared" si="20"/>
        <v>1</v>
      </c>
      <c r="C511">
        <v>6.8513000000000002</v>
      </c>
      <c r="D511" s="71">
        <f t="shared" si="24"/>
        <v>2.7916852274143438E-3</v>
      </c>
      <c r="H511">
        <v>6.8462800000000001</v>
      </c>
      <c r="I511" s="71">
        <f t="shared" si="25"/>
        <v>-5.4515853715102688E-3</v>
      </c>
      <c r="J511">
        <v>6.8591100000000003</v>
      </c>
      <c r="K511" s="71">
        <f t="shared" si="26"/>
        <v>-5.4783902529122889E-3</v>
      </c>
      <c r="L511">
        <v>6.8665050000000001</v>
      </c>
      <c r="M511" s="71">
        <f t="shared" si="27"/>
        <v>3.1272884831538101E-3</v>
      </c>
    </row>
    <row r="512" spans="1:14">
      <c r="A512" s="68">
        <v>43319</v>
      </c>
      <c r="B512" s="41">
        <f t="shared" si="20"/>
        <v>2</v>
      </c>
      <c r="C512">
        <v>6.8430999999999997</v>
      </c>
      <c r="D512" s="71">
        <f t="shared" si="24"/>
        <v>-1.1975699526841728E-3</v>
      </c>
      <c r="H512">
        <v>6.8644949999999998</v>
      </c>
      <c r="I512" s="71">
        <f t="shared" si="25"/>
        <v>2.6570359029664398E-3</v>
      </c>
      <c r="J512">
        <v>6.8394599999999999</v>
      </c>
      <c r="K512" s="71">
        <f t="shared" si="26"/>
        <v>-2.8689145622823788E-3</v>
      </c>
      <c r="L512">
        <v>6.8189549999999999</v>
      </c>
      <c r="M512" s="71">
        <f t="shared" si="27"/>
        <v>-6.9490088523024166E-3</v>
      </c>
    </row>
    <row r="513" spans="1:13">
      <c r="A513" s="68">
        <v>43320</v>
      </c>
      <c r="B513" s="41">
        <f t="shared" si="20"/>
        <v>3</v>
      </c>
      <c r="C513">
        <v>6.8312999999999997</v>
      </c>
      <c r="D513" s="71">
        <f t="shared" si="24"/>
        <v>-1.725853116615839E-3</v>
      </c>
      <c r="H513">
        <v>6.8288500000000001</v>
      </c>
      <c r="I513" s="71">
        <f t="shared" si="25"/>
        <v>-5.2061903810031868E-3</v>
      </c>
      <c r="J513">
        <v>6.8413750000000002</v>
      </c>
      <c r="K513" s="71">
        <f t="shared" si="26"/>
        <v>2.7995367424677332E-4</v>
      </c>
      <c r="L513">
        <v>6.8259100000000004</v>
      </c>
      <c r="M513" s="71">
        <f t="shared" si="27"/>
        <v>1.0194312076119919E-3</v>
      </c>
    </row>
    <row r="514" spans="1:13">
      <c r="A514" s="68">
        <v>43321</v>
      </c>
      <c r="B514" s="41">
        <f t="shared" si="20"/>
        <v>4</v>
      </c>
      <c r="C514">
        <v>6.8316999999999997</v>
      </c>
      <c r="D514" s="71">
        <f t="shared" si="24"/>
        <v>5.8552294534820318E-5</v>
      </c>
      <c r="H514">
        <v>6.8226550000000001</v>
      </c>
      <c r="I514" s="71">
        <f t="shared" si="25"/>
        <v>-9.0759230213035495E-4</v>
      </c>
      <c r="J514">
        <v>6.8263100000000003</v>
      </c>
      <c r="K514" s="71">
        <f t="shared" si="26"/>
        <v>-2.2044707792046457E-3</v>
      </c>
      <c r="L514">
        <v>6.8451899999999997</v>
      </c>
      <c r="M514" s="71">
        <f t="shared" si="27"/>
        <v>2.8205503261393159E-3</v>
      </c>
    </row>
    <row r="515" spans="1:13">
      <c r="A515" s="68">
        <v>43322</v>
      </c>
      <c r="B515" s="41">
        <f t="shared" si="20"/>
        <v>5</v>
      </c>
      <c r="C515">
        <v>6.8395000000000001</v>
      </c>
      <c r="D515" s="71">
        <f t="shared" si="24"/>
        <v>1.1410850322355049E-3</v>
      </c>
      <c r="H515">
        <v>6.8621100000000004</v>
      </c>
      <c r="I515" s="71">
        <f t="shared" si="25"/>
        <v>5.7662823326829048E-3</v>
      </c>
      <c r="J515">
        <v>6.8620999999999999</v>
      </c>
      <c r="K515" s="71">
        <f t="shared" si="26"/>
        <v>5.2292532962840629E-3</v>
      </c>
      <c r="L515">
        <v>6.8692349999999998</v>
      </c>
      <c r="M515" s="71">
        <f t="shared" si="27"/>
        <v>3.5065304797855402E-3</v>
      </c>
    </row>
    <row r="516" spans="1:13">
      <c r="A516" s="68">
        <v>43325</v>
      </c>
      <c r="B516" s="41">
        <f t="shared" si="20"/>
        <v>1</v>
      </c>
      <c r="C516">
        <v>6.8628999999999998</v>
      </c>
      <c r="D516" s="71">
        <f t="shared" si="24"/>
        <v>3.4154633856122089E-3</v>
      </c>
      <c r="H516">
        <v>6.8822900000000002</v>
      </c>
      <c r="I516" s="71">
        <f t="shared" si="25"/>
        <v>2.9364707809399751E-3</v>
      </c>
      <c r="J516">
        <v>6.8884800000000004</v>
      </c>
      <c r="K516" s="71">
        <f t="shared" si="26"/>
        <v>3.8369337677376966E-3</v>
      </c>
      <c r="L516">
        <v>6.9071300000000004</v>
      </c>
      <c r="M516" s="71">
        <f t="shared" si="27"/>
        <v>5.501465092980929E-3</v>
      </c>
    </row>
    <row r="517" spans="1:13">
      <c r="A517" s="68">
        <v>43326</v>
      </c>
      <c r="B517" s="41">
        <f t="shared" si="20"/>
        <v>2</v>
      </c>
      <c r="C517">
        <v>6.8695000000000004</v>
      </c>
      <c r="D517" s="71">
        <f t="shared" si="24"/>
        <v>9.6123044889184295E-4</v>
      </c>
      <c r="H517">
        <v>6.8929900000000002</v>
      </c>
      <c r="I517" s="71">
        <f t="shared" si="25"/>
        <v>1.5535077547514211E-3</v>
      </c>
      <c r="J517">
        <v>6.894685</v>
      </c>
      <c r="K517" s="71">
        <f t="shared" si="26"/>
        <v>9.0037381387868818E-4</v>
      </c>
      <c r="L517">
        <v>6.8968600000000002</v>
      </c>
      <c r="M517" s="71">
        <f t="shared" si="27"/>
        <v>-1.4879758526160584E-3</v>
      </c>
    </row>
    <row r="518" spans="1:13">
      <c r="A518" s="68">
        <v>43327</v>
      </c>
      <c r="B518" s="41">
        <f t="shared" si="20"/>
        <v>3</v>
      </c>
      <c r="C518">
        <v>6.8855999999999904</v>
      </c>
      <c r="D518" s="71">
        <f t="shared" si="24"/>
        <v>2.3409509712604489E-3</v>
      </c>
      <c r="H518">
        <v>6.9217149999999998</v>
      </c>
      <c r="I518" s="71">
        <f t="shared" si="25"/>
        <v>4.1586181388240575E-3</v>
      </c>
      <c r="J518">
        <v>6.9193049999999996</v>
      </c>
      <c r="K518" s="71">
        <f t="shared" si="26"/>
        <v>3.5645061373090281E-3</v>
      </c>
      <c r="L518">
        <v>6.951225</v>
      </c>
      <c r="M518" s="71">
        <f t="shared" si="27"/>
        <v>7.8516674751678943E-3</v>
      </c>
    </row>
    <row r="519" spans="1:13">
      <c r="A519" s="68">
        <v>43328</v>
      </c>
      <c r="B519" s="41">
        <f t="shared" si="20"/>
        <v>4</v>
      </c>
      <c r="C519">
        <v>6.8945999999999996</v>
      </c>
      <c r="D519" s="71">
        <f t="shared" si="24"/>
        <v>1.3062221563797101E-3</v>
      </c>
      <c r="H519">
        <v>6.8747150000000001</v>
      </c>
      <c r="I519" s="71">
        <f t="shared" si="25"/>
        <v>-6.8133831462345749E-3</v>
      </c>
      <c r="J519">
        <v>6.8954700000000004</v>
      </c>
      <c r="K519" s="71">
        <f t="shared" si="26"/>
        <v>-3.4506568004673034E-3</v>
      </c>
      <c r="L519">
        <v>6.8632150000000003</v>
      </c>
      <c r="M519" s="71">
        <f t="shared" si="27"/>
        <v>-1.2741912194071474E-2</v>
      </c>
    </row>
    <row r="520" spans="1:13">
      <c r="A520" s="68">
        <v>43329</v>
      </c>
      <c r="B520" s="41">
        <f t="shared" si="20"/>
        <v>5</v>
      </c>
      <c r="C520">
        <v>6.8945999999999996</v>
      </c>
      <c r="D520" s="71">
        <f t="shared" si="24"/>
        <v>0</v>
      </c>
      <c r="H520">
        <v>6.8750850000000003</v>
      </c>
      <c r="I520" s="71">
        <f t="shared" si="25"/>
        <v>5.3818964652555093E-5</v>
      </c>
      <c r="J520">
        <v>6.8663749999999997</v>
      </c>
      <c r="K520" s="71">
        <f t="shared" si="26"/>
        <v>-4.228363762163994E-3</v>
      </c>
      <c r="L520">
        <v>6.8323349999999996</v>
      </c>
      <c r="M520" s="71">
        <f t="shared" si="27"/>
        <v>-4.5095016016548709E-3</v>
      </c>
    </row>
    <row r="521" spans="1:13">
      <c r="A521" s="68">
        <v>43332</v>
      </c>
      <c r="B521" s="41">
        <f t="shared" si="20"/>
        <v>1</v>
      </c>
      <c r="C521">
        <v>6.8717999999999897</v>
      </c>
      <c r="D521" s="71">
        <f t="shared" si="24"/>
        <v>-3.3124158599188726E-3</v>
      </c>
      <c r="H521">
        <v>6.84321</v>
      </c>
      <c r="I521" s="71">
        <f t="shared" si="25"/>
        <v>-4.6470873184773047E-3</v>
      </c>
      <c r="J521">
        <v>6.8444750000000001</v>
      </c>
      <c r="K521" s="71">
        <f t="shared" si="26"/>
        <v>-3.1945530181468778E-3</v>
      </c>
      <c r="L521">
        <v>6.8351150000000001</v>
      </c>
      <c r="M521" s="71">
        <f t="shared" si="27"/>
        <v>4.0680595697647646E-4</v>
      </c>
    </row>
    <row r="522" spans="1:13">
      <c r="A522" s="68">
        <v>43333</v>
      </c>
      <c r="B522" s="41">
        <f t="shared" si="20"/>
        <v>2</v>
      </c>
      <c r="C522">
        <v>6.8360000000000003</v>
      </c>
      <c r="D522" s="71">
        <f t="shared" si="24"/>
        <v>-5.2233153962424547E-3</v>
      </c>
      <c r="H522">
        <v>6.8314899999999996</v>
      </c>
      <c r="I522" s="71">
        <f t="shared" si="25"/>
        <v>-1.7141148061211092E-3</v>
      </c>
      <c r="J522">
        <v>6.8330950000000001</v>
      </c>
      <c r="K522" s="71">
        <f t="shared" si="26"/>
        <v>-1.6640386597850841E-3</v>
      </c>
      <c r="L522">
        <v>6.8277749999999999</v>
      </c>
      <c r="M522" s="71">
        <f t="shared" si="27"/>
        <v>-1.07444335804881E-3</v>
      </c>
    </row>
    <row r="523" spans="1:13">
      <c r="A523" s="68">
        <v>43334</v>
      </c>
      <c r="B523" s="41">
        <f t="shared" si="20"/>
        <v>3</v>
      </c>
      <c r="C523">
        <v>6.8270999999999997</v>
      </c>
      <c r="D523" s="71">
        <f t="shared" si="24"/>
        <v>-1.3027792021988957E-3</v>
      </c>
      <c r="H523">
        <v>6.8368399999999996</v>
      </c>
      <c r="I523" s="71">
        <f t="shared" si="25"/>
        <v>7.8283159291850238E-4</v>
      </c>
      <c r="J523">
        <v>6.8445</v>
      </c>
      <c r="K523" s="71">
        <f t="shared" si="26"/>
        <v>1.6676912342108669E-3</v>
      </c>
      <c r="L523">
        <v>6.8463700000000003</v>
      </c>
      <c r="M523" s="71">
        <f t="shared" si="27"/>
        <v>2.7197329649767637E-3</v>
      </c>
    </row>
    <row r="524" spans="1:13">
      <c r="A524" s="68">
        <v>43335</v>
      </c>
      <c r="B524" s="41">
        <f t="shared" si="20"/>
        <v>4</v>
      </c>
      <c r="C524">
        <v>6.8366999999999898</v>
      </c>
      <c r="D524" s="71">
        <f t="shared" si="24"/>
        <v>1.4051730235511738E-3</v>
      </c>
      <c r="H524">
        <v>6.8704999999999998</v>
      </c>
      <c r="I524" s="71">
        <f t="shared" si="25"/>
        <v>4.9112472088022807E-3</v>
      </c>
      <c r="J524">
        <v>6.8719200000000003</v>
      </c>
      <c r="K524" s="71">
        <f t="shared" si="26"/>
        <v>3.9981331172232442E-3</v>
      </c>
      <c r="L524">
        <v>6.8924250000000002</v>
      </c>
      <c r="M524" s="71">
        <f t="shared" si="27"/>
        <v>6.7043976579003938E-3</v>
      </c>
    </row>
    <row r="525" spans="1:13">
      <c r="A525" s="68">
        <v>43336</v>
      </c>
      <c r="B525" s="41">
        <f t="shared" si="20"/>
        <v>5</v>
      </c>
      <c r="C525">
        <v>6.8710000000000004</v>
      </c>
      <c r="D525" s="71">
        <f t="shared" si="24"/>
        <v>5.0044969742421746E-3</v>
      </c>
      <c r="H525">
        <v>6.8754099999999996</v>
      </c>
      <c r="I525" s="71">
        <f t="shared" si="25"/>
        <v>7.1439434840205832E-4</v>
      </c>
      <c r="J525">
        <v>6.8741899999999996</v>
      </c>
      <c r="K525" s="71">
        <f t="shared" si="26"/>
        <v>3.3027525905635741E-4</v>
      </c>
      <c r="L525">
        <v>6.8062950000000004</v>
      </c>
      <c r="M525" s="71">
        <f t="shared" si="27"/>
        <v>-1.2575063216268501E-2</v>
      </c>
    </row>
    <row r="526" spans="1:13">
      <c r="A526" s="68">
        <v>43339</v>
      </c>
      <c r="B526" s="41">
        <f t="shared" si="20"/>
        <v>1</v>
      </c>
      <c r="C526">
        <v>6.8507999999999996</v>
      </c>
      <c r="D526" s="71">
        <f t="shared" si="24"/>
        <v>-2.9442222728622868E-3</v>
      </c>
      <c r="H526">
        <v>6.8075799999999997</v>
      </c>
      <c r="I526" s="71">
        <f t="shared" si="25"/>
        <v>-9.9145808969681101E-3</v>
      </c>
      <c r="J526">
        <v>6.8099850000000002</v>
      </c>
      <c r="K526" s="71">
        <f t="shared" si="26"/>
        <v>-9.3839009138861375E-3</v>
      </c>
      <c r="L526">
        <v>6.79793</v>
      </c>
      <c r="M526" s="71">
        <f t="shared" si="27"/>
        <v>-1.2297651728363503E-3</v>
      </c>
    </row>
    <row r="527" spans="1:13">
      <c r="A527" s="68">
        <v>43340</v>
      </c>
      <c r="B527" s="41">
        <f t="shared" si="20"/>
        <v>2</v>
      </c>
      <c r="C527">
        <v>6.8052000000000001</v>
      </c>
      <c r="D527" s="71">
        <f t="shared" si="24"/>
        <v>-6.6784079502310734E-3</v>
      </c>
      <c r="H527">
        <v>6.8056650000000003</v>
      </c>
      <c r="I527" s="71">
        <f t="shared" si="25"/>
        <v>-2.8134364916390935E-4</v>
      </c>
      <c r="J527">
        <v>6.7983750000000001</v>
      </c>
      <c r="K527" s="71">
        <f t="shared" si="26"/>
        <v>-1.7063044800184734E-3</v>
      </c>
      <c r="L527">
        <v>6.7995749999999999</v>
      </c>
      <c r="M527" s="71">
        <f t="shared" si="27"/>
        <v>2.4195615416576992E-4</v>
      </c>
    </row>
    <row r="528" spans="1:13">
      <c r="A528" s="68">
        <v>43341</v>
      </c>
      <c r="B528" s="41">
        <f t="shared" si="20"/>
        <v>3</v>
      </c>
      <c r="C528">
        <v>6.8071999999999999</v>
      </c>
      <c r="D528" s="71">
        <f t="shared" si="24"/>
        <v>2.9384972736493288E-4</v>
      </c>
      <c r="H528">
        <v>6.8159450000000001</v>
      </c>
      <c r="I528" s="71">
        <f t="shared" si="25"/>
        <v>1.509366653669808E-3</v>
      </c>
      <c r="J528">
        <v>6.8258099999999997</v>
      </c>
      <c r="K528" s="71">
        <f t="shared" si="26"/>
        <v>4.0274023118291469E-3</v>
      </c>
      <c r="L528">
        <v>6.8222899999999997</v>
      </c>
      <c r="M528" s="71">
        <f t="shared" si="27"/>
        <v>3.3350823920927E-3</v>
      </c>
    </row>
    <row r="529" spans="1:13">
      <c r="A529" s="68">
        <v>43342</v>
      </c>
      <c r="B529" s="41">
        <f t="shared" si="20"/>
        <v>4</v>
      </c>
      <c r="C529">
        <v>6.8113000000000001</v>
      </c>
      <c r="D529" s="71">
        <f t="shared" si="24"/>
        <v>6.0212213149340185E-4</v>
      </c>
      <c r="H529">
        <v>6.8409050000000002</v>
      </c>
      <c r="I529" s="71">
        <f t="shared" si="25"/>
        <v>3.6553125781595961E-3</v>
      </c>
      <c r="J529">
        <v>6.8421799999999999</v>
      </c>
      <c r="K529" s="71">
        <f t="shared" si="26"/>
        <v>2.3953789587744839E-3</v>
      </c>
      <c r="L529">
        <v>6.8687899999999997</v>
      </c>
      <c r="M529" s="71">
        <f t="shared" si="27"/>
        <v>6.7927700077779598E-3</v>
      </c>
    </row>
    <row r="530" spans="1:13">
      <c r="A530" s="68">
        <v>43343</v>
      </c>
      <c r="B530" s="41">
        <f t="shared" si="20"/>
        <v>5</v>
      </c>
      <c r="C530">
        <v>6.8246000000000002</v>
      </c>
      <c r="D530" s="71">
        <f t="shared" si="24"/>
        <v>1.9507336101919934E-3</v>
      </c>
      <c r="H530">
        <v>6.8403999999999998</v>
      </c>
      <c r="I530" s="71">
        <f t="shared" si="25"/>
        <v>-7.3823367029595601E-5</v>
      </c>
      <c r="J530">
        <v>6.8518949999999998</v>
      </c>
      <c r="K530" s="71">
        <f t="shared" si="26"/>
        <v>1.4188620450565233E-3</v>
      </c>
      <c r="L530">
        <v>6.8429450000000003</v>
      </c>
      <c r="M530" s="71">
        <f t="shared" si="27"/>
        <v>-3.7697681011570694E-3</v>
      </c>
    </row>
    <row r="531" spans="1:13">
      <c r="A531" s="68">
        <v>43346</v>
      </c>
      <c r="B531" s="41">
        <f t="shared" si="20"/>
        <v>1</v>
      </c>
      <c r="C531">
        <v>6.8346999999999998</v>
      </c>
      <c r="D531" s="71">
        <f t="shared" si="24"/>
        <v>1.4788461840230596E-3</v>
      </c>
      <c r="H531">
        <v>6.8393649999999999</v>
      </c>
      <c r="I531" s="71">
        <f t="shared" si="25"/>
        <v>-1.5131838916454624E-4</v>
      </c>
      <c r="J531">
        <v>6.831995</v>
      </c>
      <c r="K531" s="71">
        <f t="shared" si="26"/>
        <v>-2.9085317155812954E-3</v>
      </c>
      <c r="L531">
        <v>6.8342999999999998</v>
      </c>
      <c r="M531" s="71">
        <f t="shared" si="27"/>
        <v>-1.2641436416864647E-3</v>
      </c>
    </row>
    <row r="532" spans="1:13">
      <c r="A532" s="68">
        <v>43347</v>
      </c>
      <c r="B532" s="41">
        <f t="shared" si="20"/>
        <v>2</v>
      </c>
      <c r="C532">
        <v>6.8182999999999998</v>
      </c>
      <c r="D532" s="71">
        <f t="shared" si="24"/>
        <v>-2.4024035578662896E-3</v>
      </c>
      <c r="H532">
        <v>6.8343800000000003</v>
      </c>
      <c r="I532" s="71">
        <f t="shared" si="25"/>
        <v>-7.2913458907572135E-4</v>
      </c>
      <c r="J532">
        <v>6.8493149999999998</v>
      </c>
      <c r="K532" s="71">
        <f t="shared" si="26"/>
        <v>2.5319226379166733E-3</v>
      </c>
      <c r="L532">
        <v>6.8472499999999998</v>
      </c>
      <c r="M532" s="71">
        <f t="shared" si="27"/>
        <v>1.893060927656131E-3</v>
      </c>
    </row>
    <row r="533" spans="1:13">
      <c r="A533" s="68">
        <v>43348</v>
      </c>
      <c r="B533" s="41">
        <f t="shared" si="20"/>
        <v>3</v>
      </c>
      <c r="C533">
        <v>6.8266</v>
      </c>
      <c r="D533" s="71">
        <f t="shared" si="24"/>
        <v>1.216571909460559E-3</v>
      </c>
      <c r="H533">
        <v>6.8570099999999998</v>
      </c>
      <c r="I533" s="71">
        <f t="shared" si="25"/>
        <v>3.3057301863584116E-3</v>
      </c>
      <c r="J533">
        <v>6.8581450000000004</v>
      </c>
      <c r="K533" s="71">
        <f t="shared" si="26"/>
        <v>1.2883497338484692E-3</v>
      </c>
      <c r="L533">
        <v>6.8429549999999999</v>
      </c>
      <c r="M533" s="71">
        <f t="shared" si="27"/>
        <v>-6.2745592792980793E-4</v>
      </c>
    </row>
    <row r="534" spans="1:13">
      <c r="A534" s="68">
        <v>43349</v>
      </c>
      <c r="B534" s="41">
        <f t="shared" si="20"/>
        <v>4</v>
      </c>
      <c r="C534">
        <v>6.8216999999999999</v>
      </c>
      <c r="D534" s="71">
        <f t="shared" si="24"/>
        <v>-7.1803817479513849E-4</v>
      </c>
      <c r="H534">
        <v>6.8576649999999999</v>
      </c>
      <c r="I534" s="71">
        <f t="shared" si="25"/>
        <v>9.551812208422961E-5</v>
      </c>
      <c r="J534">
        <v>6.8402950000000002</v>
      </c>
      <c r="K534" s="71">
        <f t="shared" si="26"/>
        <v>-2.6061376482329375E-3</v>
      </c>
      <c r="L534">
        <v>6.8434049999999997</v>
      </c>
      <c r="M534" s="71">
        <f t="shared" si="27"/>
        <v>6.5758901586928422E-5</v>
      </c>
    </row>
    <row r="535" spans="1:13">
      <c r="A535" s="68">
        <v>43350</v>
      </c>
      <c r="B535" s="41">
        <f t="shared" si="20"/>
        <v>5</v>
      </c>
      <c r="C535">
        <v>6.8212000000000002</v>
      </c>
      <c r="D535" s="71">
        <f t="shared" si="24"/>
        <v>-7.3298199095988274E-5</v>
      </c>
      <c r="H535">
        <v>6.8479299999999999</v>
      </c>
      <c r="I535" s="71">
        <f t="shared" si="25"/>
        <v>-1.4205879623845781E-3</v>
      </c>
      <c r="J535">
        <v>6.8477499999999996</v>
      </c>
      <c r="K535" s="71">
        <f t="shared" si="26"/>
        <v>1.0892718042817349E-3</v>
      </c>
      <c r="L535">
        <v>6.8689099999999996</v>
      </c>
      <c r="M535" s="71">
        <f t="shared" si="27"/>
        <v>3.7200180148492497E-3</v>
      </c>
    </row>
    <row r="536" spans="1:13">
      <c r="A536" s="68">
        <v>43353</v>
      </c>
      <c r="B536" s="41">
        <f t="shared" si="20"/>
        <v>1</v>
      </c>
      <c r="C536">
        <v>6.8388999999999998</v>
      </c>
      <c r="D536" s="71">
        <f t="shared" si="24"/>
        <v>2.5914905316708151E-3</v>
      </c>
      <c r="H536">
        <v>6.8741099999999999</v>
      </c>
      <c r="I536" s="71">
        <f t="shared" si="25"/>
        <v>3.8157638026379776E-3</v>
      </c>
      <c r="J536">
        <v>6.87209</v>
      </c>
      <c r="K536" s="71">
        <f t="shared" si="26"/>
        <v>3.5481500564776293E-3</v>
      </c>
      <c r="L536">
        <v>6.8696000000000002</v>
      </c>
      <c r="M536" s="71">
        <f t="shared" si="27"/>
        <v>1.0044757409368321E-4</v>
      </c>
    </row>
    <row r="537" spans="1:13">
      <c r="A537" s="68">
        <v>43354</v>
      </c>
      <c r="B537" s="41">
        <f t="shared" si="20"/>
        <v>2</v>
      </c>
      <c r="C537">
        <v>6.8487999999999998</v>
      </c>
      <c r="D537" s="71">
        <f t="shared" si="24"/>
        <v>1.4465544578458217E-3</v>
      </c>
      <c r="H537">
        <v>6.8739400000000002</v>
      </c>
      <c r="I537" s="71">
        <f t="shared" si="25"/>
        <v>-2.4730780002704667E-5</v>
      </c>
      <c r="J537">
        <v>6.8801100000000002</v>
      </c>
      <c r="K537" s="71">
        <f t="shared" si="26"/>
        <v>1.1663589693571368E-3</v>
      </c>
      <c r="L537">
        <v>6.8781049999999997</v>
      </c>
      <c r="M537" s="71">
        <f t="shared" si="27"/>
        <v>1.2372975831279763E-3</v>
      </c>
    </row>
    <row r="538" spans="1:13">
      <c r="A538" s="68">
        <v>43355</v>
      </c>
      <c r="B538" s="41">
        <f t="shared" si="20"/>
        <v>3</v>
      </c>
      <c r="C538">
        <v>6.8545999999999996</v>
      </c>
      <c r="D538" s="71">
        <f t="shared" si="24"/>
        <v>8.4650529742142234E-4</v>
      </c>
      <c r="H538">
        <v>6.8829050000000001</v>
      </c>
      <c r="I538" s="71">
        <f t="shared" si="25"/>
        <v>1.3033513525941701E-3</v>
      </c>
      <c r="J538">
        <v>6.87547</v>
      </c>
      <c r="K538" s="71">
        <f t="shared" si="26"/>
        <v>-6.7463533722099812E-4</v>
      </c>
      <c r="L538">
        <v>6.83066</v>
      </c>
      <c r="M538" s="71">
        <f t="shared" si="27"/>
        <v>-6.9218765415266269E-3</v>
      </c>
    </row>
    <row r="539" spans="1:13">
      <c r="A539" s="68">
        <v>43356</v>
      </c>
      <c r="B539" s="41">
        <f t="shared" si="20"/>
        <v>4</v>
      </c>
      <c r="C539">
        <v>6.8487999999999998</v>
      </c>
      <c r="D539" s="71">
        <f t="shared" si="24"/>
        <v>-8.4650529742144663E-4</v>
      </c>
      <c r="H539">
        <v>6.84687</v>
      </c>
      <c r="I539" s="71">
        <f t="shared" si="25"/>
        <v>-5.2491876585364526E-3</v>
      </c>
      <c r="J539">
        <v>6.8462149999999999</v>
      </c>
      <c r="K539" s="71">
        <f t="shared" si="26"/>
        <v>-4.2640600373342642E-3</v>
      </c>
      <c r="L539">
        <v>6.8426999999999998</v>
      </c>
      <c r="M539" s="71">
        <f t="shared" si="27"/>
        <v>1.7610891707338411E-3</v>
      </c>
    </row>
    <row r="540" spans="1:13">
      <c r="A540" s="68">
        <v>43357</v>
      </c>
      <c r="B540" s="41">
        <f t="shared" si="20"/>
        <v>5</v>
      </c>
      <c r="C540">
        <v>6.8361999999999998</v>
      </c>
      <c r="D540" s="71">
        <f t="shared" si="24"/>
        <v>-1.84143274540266E-3</v>
      </c>
      <c r="H540">
        <v>6.8530499999999996</v>
      </c>
      <c r="I540" s="71">
        <f t="shared" si="25"/>
        <v>9.0219511050978389E-4</v>
      </c>
      <c r="J540">
        <v>6.8469600000000002</v>
      </c>
      <c r="K540" s="71">
        <f t="shared" si="26"/>
        <v>1.0881333229653342E-4</v>
      </c>
      <c r="L540">
        <v>6.8776900000000003</v>
      </c>
      <c r="M540" s="71">
        <f t="shared" si="27"/>
        <v>5.1004491642223111E-3</v>
      </c>
    </row>
    <row r="541" spans="1:13">
      <c r="A541" s="68">
        <v>43360</v>
      </c>
      <c r="B541" s="41">
        <f t="shared" si="20"/>
        <v>1</v>
      </c>
      <c r="C541">
        <v>6.8509000000000002</v>
      </c>
      <c r="D541" s="71">
        <f t="shared" si="24"/>
        <v>2.1480088042139657E-3</v>
      </c>
      <c r="H541">
        <v>6.8723400000000003</v>
      </c>
      <c r="I541" s="71">
        <f t="shared" si="25"/>
        <v>2.8108509413092208E-3</v>
      </c>
      <c r="J541">
        <v>6.8745200000000004</v>
      </c>
      <c r="K541" s="71">
        <f t="shared" si="26"/>
        <v>4.0170647861399889E-3</v>
      </c>
      <c r="L541">
        <v>6.8704599999999996</v>
      </c>
      <c r="M541" s="71">
        <f t="shared" si="27"/>
        <v>-1.0517779725284296E-3</v>
      </c>
    </row>
    <row r="542" spans="1:13">
      <c r="A542" s="68">
        <v>43361</v>
      </c>
      <c r="B542" s="41">
        <f t="shared" si="20"/>
        <v>2</v>
      </c>
      <c r="C542">
        <v>6.8553999999999897</v>
      </c>
      <c r="D542" s="71">
        <f t="shared" si="24"/>
        <v>6.5663237513808226E-4</v>
      </c>
      <c r="H542">
        <v>6.8643549999999998</v>
      </c>
      <c r="I542" s="71">
        <f t="shared" si="25"/>
        <v>-1.1625796305985317E-3</v>
      </c>
      <c r="J542">
        <v>6.8750900000000001</v>
      </c>
      <c r="K542" s="71">
        <f t="shared" si="26"/>
        <v>8.291144262645241E-5</v>
      </c>
      <c r="L542">
        <v>6.8595449999999998</v>
      </c>
      <c r="M542" s="71">
        <f t="shared" si="27"/>
        <v>-1.5899487726871145E-3</v>
      </c>
    </row>
    <row r="543" spans="1:13">
      <c r="A543" s="68">
        <v>43362</v>
      </c>
      <c r="B543" s="41">
        <f t="shared" si="20"/>
        <v>3</v>
      </c>
      <c r="C543">
        <v>6.8569000000000004</v>
      </c>
      <c r="D543" s="71">
        <f t="shared" si="24"/>
        <v>2.187816786380567E-4</v>
      </c>
      <c r="H543">
        <v>6.8470500000000003</v>
      </c>
      <c r="I543" s="71">
        <f t="shared" si="25"/>
        <v>-2.524177381995665E-3</v>
      </c>
      <c r="J543">
        <v>6.8512500000000003</v>
      </c>
      <c r="K543" s="71">
        <f t="shared" si="26"/>
        <v>-3.4736169978515316E-3</v>
      </c>
      <c r="L543">
        <v>6.8628999999999998</v>
      </c>
      <c r="M543" s="71">
        <f t="shared" si="27"/>
        <v>4.8897992549422223E-4</v>
      </c>
    </row>
    <row r="544" spans="1:13">
      <c r="A544" s="68">
        <v>43363</v>
      </c>
      <c r="B544" s="41">
        <f t="shared" si="20"/>
        <v>4</v>
      </c>
      <c r="C544">
        <v>6.8529999999999998</v>
      </c>
      <c r="D544" s="71">
        <f t="shared" si="24"/>
        <v>-5.6893195503951932E-4</v>
      </c>
      <c r="H544">
        <v>6.8536849999999996</v>
      </c>
      <c r="I544" s="71">
        <f t="shared" si="25"/>
        <v>9.6856125145059586E-4</v>
      </c>
      <c r="J544">
        <v>6.8579499999999998</v>
      </c>
      <c r="K544" s="71">
        <f t="shared" si="26"/>
        <v>9.7744588063950377E-4</v>
      </c>
      <c r="L544">
        <v>6.8361349999999996</v>
      </c>
      <c r="M544" s="71">
        <f t="shared" si="27"/>
        <v>-3.9075794837548092E-3</v>
      </c>
    </row>
    <row r="545" spans="1:13">
      <c r="A545" s="68">
        <v>43364</v>
      </c>
      <c r="B545" s="41">
        <f t="shared" si="20"/>
        <v>5</v>
      </c>
      <c r="C545">
        <v>6.8357000000000001</v>
      </c>
      <c r="D545" s="71">
        <f t="shared" si="24"/>
        <v>-2.5276336263791652E-3</v>
      </c>
      <c r="H545">
        <v>6.8291050000000002</v>
      </c>
      <c r="I545" s="71">
        <f t="shared" si="25"/>
        <v>-3.5928383671574539E-3</v>
      </c>
      <c r="J545">
        <v>6.8343499999999997</v>
      </c>
      <c r="K545" s="71">
        <f t="shared" si="26"/>
        <v>-3.4471963614901573E-3</v>
      </c>
      <c r="L545">
        <v>6.8493550000000001</v>
      </c>
      <c r="M545" s="71">
        <f t="shared" si="27"/>
        <v>1.9319738075869075E-3</v>
      </c>
    </row>
    <row r="546" spans="1:13">
      <c r="A546" s="68">
        <v>43367</v>
      </c>
      <c r="B546" s="41">
        <f t="shared" ref="B546:B591" si="28">WEEKDAY(A546,2)</f>
        <v>1</v>
      </c>
      <c r="C546">
        <v>6.8357000000000001</v>
      </c>
      <c r="D546" s="71">
        <f t="shared" si="24"/>
        <v>0</v>
      </c>
      <c r="H546">
        <v>6.8678499999999998</v>
      </c>
      <c r="I546" s="71">
        <f t="shared" si="25"/>
        <v>5.6574769125970507E-3</v>
      </c>
      <c r="J546">
        <v>6.8591300000000004</v>
      </c>
      <c r="K546" s="71">
        <f t="shared" si="26"/>
        <v>3.6192446404112212E-3</v>
      </c>
      <c r="L546">
        <v>6.8703649999999996</v>
      </c>
      <c r="M546" s="71">
        <f t="shared" si="27"/>
        <v>3.0627471148899567E-3</v>
      </c>
    </row>
    <row r="547" spans="1:13">
      <c r="A547" s="68">
        <v>43368</v>
      </c>
      <c r="B547" s="41">
        <f t="shared" si="28"/>
        <v>2</v>
      </c>
      <c r="C547">
        <v>6.8439999999999896</v>
      </c>
      <c r="D547" s="71">
        <f t="shared" si="24"/>
        <v>1.2134770526381409E-3</v>
      </c>
      <c r="H547">
        <v>6.8634149999999998</v>
      </c>
      <c r="I547" s="71">
        <f t="shared" si="25"/>
        <v>-6.4597109650404939E-4</v>
      </c>
      <c r="J547">
        <v>6.8718149999999998</v>
      </c>
      <c r="K547" s="71">
        <f t="shared" si="26"/>
        <v>1.8476519436483739E-3</v>
      </c>
      <c r="L547">
        <v>6.8697600000000003</v>
      </c>
      <c r="M547" s="71">
        <f t="shared" si="27"/>
        <v>-8.8063245478476373E-5</v>
      </c>
    </row>
    <row r="548" spans="1:13">
      <c r="A548" s="68">
        <v>43369</v>
      </c>
      <c r="B548" s="41">
        <f t="shared" si="28"/>
        <v>3</v>
      </c>
      <c r="C548">
        <v>6.8571</v>
      </c>
      <c r="D548" s="71">
        <f t="shared" si="24"/>
        <v>1.9122558031007492E-3</v>
      </c>
      <c r="H548">
        <v>6.8713800000000003</v>
      </c>
      <c r="I548" s="71">
        <f t="shared" si="25"/>
        <v>1.1598281434673707E-3</v>
      </c>
      <c r="J548">
        <v>6.8775700000000004</v>
      </c>
      <c r="K548" s="71">
        <f t="shared" si="26"/>
        <v>8.3712840044632467E-4</v>
      </c>
      <c r="L548">
        <v>6.8776849999999996</v>
      </c>
      <c r="M548" s="71">
        <f t="shared" si="27"/>
        <v>1.152941637936919E-3</v>
      </c>
    </row>
    <row r="549" spans="1:13">
      <c r="A549" s="68">
        <v>43370</v>
      </c>
      <c r="B549" s="41">
        <f t="shared" si="28"/>
        <v>4</v>
      </c>
      <c r="C549">
        <v>6.8641999999999896</v>
      </c>
      <c r="D549" s="71">
        <f t="shared" si="24"/>
        <v>1.0348874572613804E-3</v>
      </c>
      <c r="H549">
        <v>6.8746200000000002</v>
      </c>
      <c r="I549" s="71">
        <f t="shared" si="25"/>
        <v>4.7140987341785085E-4</v>
      </c>
      <c r="J549">
        <v>6.8753700000000002</v>
      </c>
      <c r="K549" s="71">
        <f t="shared" si="26"/>
        <v>-3.1993159553751814E-4</v>
      </c>
      <c r="L549">
        <v>6.8864049999999999</v>
      </c>
      <c r="M549" s="71">
        <f t="shared" si="27"/>
        <v>1.26706540957387E-3</v>
      </c>
    </row>
    <row r="550" spans="1:13">
      <c r="A550" s="68">
        <v>43371</v>
      </c>
      <c r="B550" s="41">
        <f t="shared" si="28"/>
        <v>5</v>
      </c>
      <c r="C550" s="70">
        <v>6.8641999999999896</v>
      </c>
      <c r="D550" s="71">
        <f t="shared" ref="D550:D567" si="29">LN(C550/C549)</f>
        <v>0</v>
      </c>
      <c r="E550" s="70"/>
      <c r="F550" s="70"/>
      <c r="G550" s="70"/>
      <c r="H550" s="70">
        <v>6.8746200000000002</v>
      </c>
      <c r="I550" s="71">
        <f t="shared" ref="I550:I567" si="30">LN(H550/H549)</f>
        <v>0</v>
      </c>
      <c r="J550" s="70">
        <v>6.8753700000000002</v>
      </c>
      <c r="K550" s="71">
        <f t="shared" ref="K550:K567" si="31">LN(J550/J549)</f>
        <v>0</v>
      </c>
      <c r="L550" s="70">
        <v>6.8864049999999999</v>
      </c>
      <c r="M550" s="71">
        <f t="shared" si="27"/>
        <v>0</v>
      </c>
    </row>
    <row r="551" spans="1:13">
      <c r="A551" s="77">
        <v>43374</v>
      </c>
      <c r="B551" s="41">
        <f t="shared" si="28"/>
        <v>1</v>
      </c>
      <c r="C551">
        <v>6.8792</v>
      </c>
      <c r="D551" s="71">
        <f t="shared" si="29"/>
        <v>2.1828668242420512E-3</v>
      </c>
      <c r="H551">
        <v>6.8865150000000002</v>
      </c>
      <c r="I551" s="71">
        <f t="shared" si="30"/>
        <v>1.7287822497978771E-3</v>
      </c>
      <c r="J551">
        <v>6.8810900000000004</v>
      </c>
      <c r="K551" s="71">
        <f t="shared" si="31"/>
        <v>8.3160934275969603E-4</v>
      </c>
      <c r="L551">
        <v>6.8873499999999996</v>
      </c>
      <c r="M551" s="71">
        <f t="shared" ref="M551:M567" si="32">LN(L551/L550)</f>
        <v>1.3721748375560754E-4</v>
      </c>
    </row>
    <row r="552" spans="1:13">
      <c r="A552" s="77">
        <v>43378</v>
      </c>
      <c r="B552" s="41">
        <f t="shared" si="28"/>
        <v>5</v>
      </c>
      <c r="C552">
        <v>6.8792</v>
      </c>
      <c r="D552" s="71">
        <f t="shared" si="29"/>
        <v>0</v>
      </c>
      <c r="H552">
        <v>6.9046799999999999</v>
      </c>
      <c r="I552" s="71">
        <f t="shared" si="30"/>
        <v>2.6342910102642113E-3</v>
      </c>
      <c r="J552">
        <v>6.9074900000000001</v>
      </c>
      <c r="K552" s="71">
        <f t="shared" si="31"/>
        <v>3.8292604835466083E-3</v>
      </c>
      <c r="L552">
        <v>6.89534</v>
      </c>
      <c r="M552" s="71">
        <f t="shared" si="32"/>
        <v>1.1594254670255018E-3</v>
      </c>
    </row>
    <row r="553" spans="1:13">
      <c r="A553" s="77">
        <v>43381</v>
      </c>
      <c r="B553" s="41">
        <f t="shared" si="28"/>
        <v>1</v>
      </c>
      <c r="C553">
        <v>6.8956999999999997</v>
      </c>
      <c r="D553" s="71">
        <f t="shared" si="29"/>
        <v>2.3956628202598564E-3</v>
      </c>
      <c r="H553">
        <v>6.9047749999999999</v>
      </c>
      <c r="I553" s="71">
        <f t="shared" si="30"/>
        <v>1.37586892461118E-5</v>
      </c>
      <c r="J553">
        <v>6.934075</v>
      </c>
      <c r="K553" s="71">
        <f t="shared" si="31"/>
        <v>3.8413333593896614E-3</v>
      </c>
      <c r="L553">
        <v>6.9211799999999997</v>
      </c>
      <c r="M553" s="71">
        <f t="shared" si="32"/>
        <v>3.7404541993604876E-3</v>
      </c>
    </row>
    <row r="554" spans="1:13">
      <c r="A554" s="77">
        <v>43382</v>
      </c>
      <c r="B554" s="41">
        <f t="shared" si="28"/>
        <v>2</v>
      </c>
      <c r="C554">
        <v>6.9019000000000004</v>
      </c>
      <c r="D554" s="71">
        <f t="shared" si="29"/>
        <v>8.9870708199952794E-4</v>
      </c>
      <c r="H554">
        <v>6.9161700000000002</v>
      </c>
      <c r="I554" s="71">
        <f t="shared" si="30"/>
        <v>1.648946954342311E-3</v>
      </c>
      <c r="J554">
        <v>6.9249000000000001</v>
      </c>
      <c r="K554" s="71">
        <f t="shared" si="31"/>
        <v>-1.3240519360777432E-3</v>
      </c>
      <c r="L554">
        <v>6.9168050000000001</v>
      </c>
      <c r="M554" s="71">
        <f t="shared" si="32"/>
        <v>-6.3231751526968908E-4</v>
      </c>
    </row>
    <row r="555" spans="1:13">
      <c r="A555" s="77">
        <v>43383</v>
      </c>
      <c r="B555" s="41">
        <f t="shared" si="28"/>
        <v>3</v>
      </c>
      <c r="C555">
        <v>6.9071999999999996</v>
      </c>
      <c r="D555" s="71">
        <f t="shared" si="29"/>
        <v>7.6760980226672391E-4</v>
      </c>
      <c r="H555">
        <v>6.9178100000000002</v>
      </c>
      <c r="I555" s="71">
        <f t="shared" si="30"/>
        <v>2.3709735125861231E-4</v>
      </c>
      <c r="J555">
        <v>6.9299400000000002</v>
      </c>
      <c r="K555" s="71">
        <f t="shared" si="31"/>
        <v>7.2754361974806914E-4</v>
      </c>
      <c r="L555">
        <v>6.931</v>
      </c>
      <c r="M555" s="71">
        <f t="shared" si="32"/>
        <v>2.0501451272473574E-3</v>
      </c>
    </row>
    <row r="556" spans="1:13">
      <c r="A556" s="77">
        <v>43384</v>
      </c>
      <c r="B556" s="41">
        <f t="shared" si="28"/>
        <v>4</v>
      </c>
      <c r="C556">
        <v>6.9097999999999997</v>
      </c>
      <c r="D556" s="71">
        <f t="shared" si="29"/>
        <v>3.7634798157182254E-4</v>
      </c>
      <c r="H556">
        <v>6.9380550000000003</v>
      </c>
      <c r="I556" s="71">
        <f t="shared" si="30"/>
        <v>2.922230320045465E-3</v>
      </c>
      <c r="J556">
        <v>6.9347599999999998</v>
      </c>
      <c r="K556" s="71">
        <f t="shared" si="31"/>
        <v>6.9529094667423238E-4</v>
      </c>
      <c r="L556">
        <v>6.8733899999999997</v>
      </c>
      <c r="M556" s="71">
        <f t="shared" si="32"/>
        <v>-8.3466686262382052E-3</v>
      </c>
    </row>
    <row r="557" spans="1:13">
      <c r="A557" s="77">
        <v>43385</v>
      </c>
      <c r="B557" s="41">
        <f t="shared" si="28"/>
        <v>5</v>
      </c>
      <c r="C557">
        <v>6.9119999999999999</v>
      </c>
      <c r="D557" s="71">
        <f t="shared" si="29"/>
        <v>3.1833770110683521E-4</v>
      </c>
      <c r="H557">
        <v>6.8953049999999996</v>
      </c>
      <c r="I557" s="71">
        <f t="shared" si="30"/>
        <v>-6.1807306529307639E-3</v>
      </c>
      <c r="J557">
        <v>6.9185999999999996</v>
      </c>
      <c r="K557" s="71">
        <f t="shared" si="31"/>
        <v>-2.3330090793589275E-3</v>
      </c>
      <c r="L557">
        <v>6.9187450000000004</v>
      </c>
      <c r="M557" s="71">
        <f t="shared" si="32"/>
        <v>6.5769604910460395E-3</v>
      </c>
    </row>
    <row r="558" spans="1:13">
      <c r="A558" s="77">
        <v>43388</v>
      </c>
      <c r="B558" s="41">
        <f t="shared" si="28"/>
        <v>1</v>
      </c>
      <c r="C558">
        <v>6.9154</v>
      </c>
      <c r="D558" s="71">
        <f t="shared" si="29"/>
        <v>4.9177720591323535E-4</v>
      </c>
      <c r="H558">
        <v>6.91723</v>
      </c>
      <c r="I558" s="71">
        <f t="shared" si="30"/>
        <v>3.1746552554097378E-3</v>
      </c>
      <c r="J558">
        <v>6.9269749999999997</v>
      </c>
      <c r="K558" s="71">
        <f t="shared" si="31"/>
        <v>1.20977294499313E-3</v>
      </c>
      <c r="L558">
        <v>6.9263950000000003</v>
      </c>
      <c r="M558" s="71">
        <f t="shared" si="32"/>
        <v>1.1050810289411038E-3</v>
      </c>
    </row>
    <row r="559" spans="1:13">
      <c r="A559" s="77">
        <v>43389</v>
      </c>
      <c r="B559" s="41">
        <f t="shared" si="28"/>
        <v>2</v>
      </c>
      <c r="C559">
        <v>6.9119000000000002</v>
      </c>
      <c r="D559" s="71">
        <f t="shared" si="29"/>
        <v>-5.0624490316251091E-4</v>
      </c>
      <c r="H559">
        <v>6.9210149999999997</v>
      </c>
      <c r="I559" s="71">
        <f t="shared" si="30"/>
        <v>5.4703469903704457E-4</v>
      </c>
      <c r="J559">
        <v>6.9136499999999996</v>
      </c>
      <c r="K559" s="71">
        <f t="shared" si="31"/>
        <v>-1.9254916764076043E-3</v>
      </c>
      <c r="L559">
        <v>6.9143699999999999</v>
      </c>
      <c r="M559" s="71">
        <f t="shared" si="32"/>
        <v>-1.7376211539778144E-3</v>
      </c>
    </row>
    <row r="560" spans="1:13">
      <c r="A560" s="77">
        <v>43390</v>
      </c>
      <c r="B560" s="41">
        <f t="shared" si="28"/>
        <v>3</v>
      </c>
      <c r="C560">
        <v>6.9102999999999897</v>
      </c>
      <c r="D560" s="71">
        <f t="shared" si="29"/>
        <v>-2.3151162725998262E-4</v>
      </c>
      <c r="H560">
        <v>6.9195650000000004</v>
      </c>
      <c r="I560" s="71">
        <f t="shared" si="30"/>
        <v>-2.0952879218992423E-4</v>
      </c>
      <c r="J560">
        <v>6.9195000000000002</v>
      </c>
      <c r="K560" s="71">
        <f t="shared" si="31"/>
        <v>8.457943922740086E-4</v>
      </c>
      <c r="L560">
        <v>6.9290399999999996</v>
      </c>
      <c r="M560" s="71">
        <f t="shared" si="32"/>
        <v>2.1194207917560218E-3</v>
      </c>
    </row>
    <row r="561" spans="1:13">
      <c r="A561" s="77">
        <v>43391</v>
      </c>
      <c r="B561" s="41">
        <f t="shared" si="28"/>
        <v>4</v>
      </c>
      <c r="C561">
        <v>6.9275000000000002</v>
      </c>
      <c r="D561" s="71">
        <f t="shared" si="29"/>
        <v>2.4859455777512776E-3</v>
      </c>
      <c r="H561">
        <v>6.9372150000000001</v>
      </c>
      <c r="I561" s="71">
        <f t="shared" si="30"/>
        <v>2.5474907655717569E-3</v>
      </c>
      <c r="J561">
        <v>6.9393500000000001</v>
      </c>
      <c r="K561" s="71">
        <f t="shared" si="31"/>
        <v>2.8645975061358619E-3</v>
      </c>
      <c r="L561">
        <v>6.9466549999999998</v>
      </c>
      <c r="M561" s="71">
        <f t="shared" si="32"/>
        <v>2.5389732856992333E-3</v>
      </c>
    </row>
    <row r="562" spans="1:13">
      <c r="A562" s="77">
        <v>43392</v>
      </c>
      <c r="B562" s="41">
        <f t="shared" si="28"/>
        <v>5</v>
      </c>
      <c r="C562">
        <v>6.9386999999999999</v>
      </c>
      <c r="D562" s="71">
        <f t="shared" si="29"/>
        <v>1.6154393324296675E-3</v>
      </c>
      <c r="H562">
        <v>6.9350750000000003</v>
      </c>
      <c r="I562" s="71">
        <f t="shared" si="30"/>
        <v>-3.0852873130177383E-4</v>
      </c>
      <c r="J562">
        <v>6.9353249999999997</v>
      </c>
      <c r="K562" s="71">
        <f t="shared" si="31"/>
        <v>-5.8019378658020928E-4</v>
      </c>
      <c r="L562">
        <v>6.938345</v>
      </c>
      <c r="M562" s="71">
        <f t="shared" si="32"/>
        <v>-1.1969752959566247E-3</v>
      </c>
    </row>
    <row r="563" spans="1:13">
      <c r="A563" s="77">
        <v>43395</v>
      </c>
      <c r="B563" s="41">
        <f t="shared" si="28"/>
        <v>1</v>
      </c>
      <c r="C563">
        <v>6.9236000000000004</v>
      </c>
      <c r="D563" s="71">
        <f t="shared" si="29"/>
        <v>-2.1785715173193391E-3</v>
      </c>
      <c r="H563">
        <v>6.9341999999999997</v>
      </c>
      <c r="I563" s="71">
        <f t="shared" si="30"/>
        <v>-1.261781890057346E-4</v>
      </c>
      <c r="J563">
        <v>6.9413299999999998</v>
      </c>
      <c r="K563" s="71">
        <f t="shared" si="31"/>
        <v>8.654824054992442E-4</v>
      </c>
      <c r="L563">
        <v>6.9450149999999997</v>
      </c>
      <c r="M563" s="71">
        <f t="shared" si="32"/>
        <v>9.6086257407093406E-4</v>
      </c>
    </row>
    <row r="564" spans="1:13">
      <c r="A564" s="77">
        <v>43396</v>
      </c>
      <c r="B564" s="41">
        <f t="shared" si="28"/>
        <v>2</v>
      </c>
      <c r="C564">
        <v>6.9337999999999997</v>
      </c>
      <c r="D564" s="71">
        <f t="shared" si="29"/>
        <v>1.4721378963023818E-3</v>
      </c>
      <c r="H564">
        <v>6.9463350000000004</v>
      </c>
      <c r="I564" s="71">
        <f t="shared" si="30"/>
        <v>1.7484921282384519E-3</v>
      </c>
      <c r="J564">
        <v>6.94597</v>
      </c>
      <c r="K564" s="71">
        <f t="shared" si="31"/>
        <v>6.682364711157071E-4</v>
      </c>
      <c r="L564">
        <v>6.94245</v>
      </c>
      <c r="M564" s="71">
        <f t="shared" si="32"/>
        <v>-3.6939787487017569E-4</v>
      </c>
    </row>
    <row r="565" spans="1:13">
      <c r="A565" s="77">
        <v>43397</v>
      </c>
      <c r="B565" s="41">
        <f t="shared" si="28"/>
        <v>3</v>
      </c>
      <c r="C565">
        <v>6.9356999999999998</v>
      </c>
      <c r="D565" s="71">
        <f t="shared" si="29"/>
        <v>2.739824812553931E-4</v>
      </c>
      <c r="H565">
        <v>6.9425600000000003</v>
      </c>
      <c r="I565" s="71">
        <f t="shared" si="30"/>
        <v>-5.4359977420233155E-4</v>
      </c>
      <c r="J565">
        <v>6.9481200000000003</v>
      </c>
      <c r="K565" s="71">
        <f t="shared" si="31"/>
        <v>3.0948410686289164E-4</v>
      </c>
      <c r="L565">
        <v>6.9488450000000004</v>
      </c>
      <c r="M565" s="71">
        <f t="shared" si="32"/>
        <v>9.2072055942478924E-4</v>
      </c>
    </row>
    <row r="566" spans="1:13">
      <c r="A566" s="77">
        <v>43398</v>
      </c>
      <c r="B566" s="41">
        <f t="shared" si="28"/>
        <v>4</v>
      </c>
      <c r="C566">
        <v>6.9409000000000001</v>
      </c>
      <c r="D566" s="71">
        <f t="shared" si="29"/>
        <v>7.4946316005373374E-4</v>
      </c>
      <c r="H566">
        <v>6.9493549999999997</v>
      </c>
      <c r="I566" s="71">
        <f t="shared" si="30"/>
        <v>9.7826693323487804E-4</v>
      </c>
      <c r="J566">
        <v>6.9593449999999999</v>
      </c>
      <c r="K566" s="71">
        <f t="shared" si="31"/>
        <v>1.6142413354964947E-3</v>
      </c>
      <c r="L566">
        <v>6.9556149999999999</v>
      </c>
      <c r="M566" s="71">
        <f t="shared" si="32"/>
        <v>9.7378834344928351E-4</v>
      </c>
    </row>
    <row r="567" spans="1:13">
      <c r="A567" s="77">
        <v>43399</v>
      </c>
      <c r="B567" s="41">
        <f t="shared" si="28"/>
        <v>5</v>
      </c>
      <c r="C567">
        <v>6.9509999999999996</v>
      </c>
      <c r="D567" s="71">
        <f t="shared" si="29"/>
        <v>1.4540850106303364E-3</v>
      </c>
      <c r="H567">
        <v>6.9697849999999999</v>
      </c>
      <c r="I567" s="71">
        <f t="shared" si="30"/>
        <v>2.9355282971500148E-3</v>
      </c>
      <c r="J567">
        <v>6.95878</v>
      </c>
      <c r="K567" s="71">
        <f t="shared" si="31"/>
        <v>-8.11890969954809E-5</v>
      </c>
      <c r="L567">
        <v>6.9591099999999999</v>
      </c>
      <c r="M567" s="71">
        <f t="shared" si="32"/>
        <v>5.0234554739632799E-4</v>
      </c>
    </row>
    <row r="568" spans="1:13">
      <c r="A568" s="77">
        <v>43402</v>
      </c>
      <c r="B568" s="41">
        <f t="shared" si="28"/>
        <v>1</v>
      </c>
      <c r="C568" s="70">
        <v>6.9509999999999996</v>
      </c>
      <c r="D568" s="71">
        <f t="shared" ref="D568:D580" si="33">LN(C568/C567)</f>
        <v>0</v>
      </c>
      <c r="E568" s="70"/>
      <c r="F568" s="70"/>
      <c r="G568" s="70"/>
      <c r="H568" s="70">
        <v>6.9697849999999999</v>
      </c>
      <c r="I568" s="71">
        <f t="shared" ref="I568:I580" si="34">LN(H568/H567)</f>
        <v>0</v>
      </c>
      <c r="J568" s="70">
        <v>6.95878</v>
      </c>
      <c r="K568" s="71">
        <f t="shared" ref="K568:K580" si="35">LN(J568/J567)</f>
        <v>0</v>
      </c>
      <c r="L568" s="70">
        <v>6.9591099999999999</v>
      </c>
      <c r="M568" s="71">
        <f t="shared" ref="M568:M580" si="36">LN(L568/L567)</f>
        <v>0</v>
      </c>
    </row>
    <row r="569" spans="1:13">
      <c r="A569" s="77">
        <v>43403</v>
      </c>
      <c r="B569" s="41">
        <f t="shared" si="28"/>
        <v>2</v>
      </c>
      <c r="C569">
        <v>6.9573999999999998</v>
      </c>
      <c r="D569" s="71">
        <f t="shared" si="33"/>
        <v>9.2030721746792418E-4</v>
      </c>
      <c r="H569">
        <v>6.9746899999999998</v>
      </c>
      <c r="I569" s="71">
        <f t="shared" si="34"/>
        <v>7.0350446356678943E-4</v>
      </c>
      <c r="J569">
        <v>6.9694200000000004</v>
      </c>
      <c r="K569" s="71">
        <f t="shared" si="35"/>
        <v>1.5278359112779827E-3</v>
      </c>
      <c r="L569">
        <v>6.9740450000000003</v>
      </c>
      <c r="M569" s="71">
        <f t="shared" si="36"/>
        <v>2.1438081640513707E-3</v>
      </c>
    </row>
    <row r="570" spans="1:13">
      <c r="A570" s="77">
        <v>43404</v>
      </c>
      <c r="B570" s="41">
        <f t="shared" si="28"/>
        <v>3</v>
      </c>
      <c r="C570">
        <v>6.9645999999999999</v>
      </c>
      <c r="D570" s="71">
        <f t="shared" si="33"/>
        <v>1.0343342396076172E-3</v>
      </c>
      <c r="H570">
        <v>6.9745249999999999</v>
      </c>
      <c r="I570" s="71">
        <f t="shared" si="34"/>
        <v>-2.3657245229607295E-5</v>
      </c>
      <c r="J570">
        <v>6.9769300000000003</v>
      </c>
      <c r="K570" s="71">
        <f t="shared" si="35"/>
        <v>1.0769844046509354E-3</v>
      </c>
      <c r="L570">
        <v>6.9774200000000004</v>
      </c>
      <c r="M570" s="71">
        <f t="shared" si="36"/>
        <v>4.838201673925332E-4</v>
      </c>
    </row>
    <row r="571" spans="1:13">
      <c r="A571" s="77">
        <v>43405</v>
      </c>
      <c r="B571" s="41">
        <f t="shared" si="28"/>
        <v>4</v>
      </c>
      <c r="C571">
        <v>6.9669999999999996</v>
      </c>
      <c r="D571" s="71">
        <f t="shared" si="33"/>
        <v>3.4454047255765328E-4</v>
      </c>
      <c r="H571">
        <v>6.9703749999999998</v>
      </c>
      <c r="I571" s="71">
        <f t="shared" si="34"/>
        <v>-5.9519969630698573E-4</v>
      </c>
      <c r="J571">
        <v>6.9466850000000004</v>
      </c>
      <c r="K571" s="71">
        <f t="shared" si="35"/>
        <v>-4.3444245722668645E-3</v>
      </c>
      <c r="L571">
        <v>6.9135949999999999</v>
      </c>
      <c r="M571" s="71">
        <f t="shared" si="36"/>
        <v>-9.1894579549820481E-3</v>
      </c>
    </row>
    <row r="572" spans="1:13">
      <c r="A572" s="77">
        <v>43406</v>
      </c>
      <c r="B572" s="41">
        <f t="shared" si="28"/>
        <v>5</v>
      </c>
      <c r="C572">
        <v>6.9371</v>
      </c>
      <c r="D572" s="71">
        <f t="shared" si="33"/>
        <v>-4.3008962953532247E-3</v>
      </c>
      <c r="H572">
        <v>6.8999050000000004</v>
      </c>
      <c r="I572" s="71">
        <f t="shared" si="34"/>
        <v>-1.0161381941274351E-2</v>
      </c>
      <c r="J572">
        <v>6.8883299999999998</v>
      </c>
      <c r="K572" s="71">
        <f t="shared" si="35"/>
        <v>-8.4358919835680665E-3</v>
      </c>
      <c r="L572">
        <v>6.8965750000000003</v>
      </c>
      <c r="M572" s="71">
        <f t="shared" si="36"/>
        <v>-2.4648514271832984E-3</v>
      </c>
    </row>
    <row r="573" spans="1:13">
      <c r="A573" s="77">
        <v>43409</v>
      </c>
      <c r="B573" s="41">
        <f t="shared" si="28"/>
        <v>1</v>
      </c>
      <c r="C573">
        <v>6.8975999999999997</v>
      </c>
      <c r="D573" s="71">
        <f t="shared" si="33"/>
        <v>-5.7102947418955306E-3</v>
      </c>
      <c r="H573">
        <v>6.9119200000000003</v>
      </c>
      <c r="I573" s="71">
        <f t="shared" si="34"/>
        <v>1.739813968210098E-3</v>
      </c>
      <c r="J573">
        <v>6.9230900000000002</v>
      </c>
      <c r="K573" s="71">
        <f t="shared" si="35"/>
        <v>5.0335263703572579E-3</v>
      </c>
      <c r="L573">
        <v>6.9132749999999996</v>
      </c>
      <c r="M573" s="71">
        <f t="shared" si="36"/>
        <v>2.4185647404556354E-3</v>
      </c>
    </row>
    <row r="574" spans="1:13">
      <c r="A574" s="77">
        <v>43410</v>
      </c>
      <c r="B574" s="41">
        <f t="shared" si="28"/>
        <v>2</v>
      </c>
      <c r="C574">
        <v>6.9074999999999998</v>
      </c>
      <c r="D574" s="71">
        <f t="shared" si="33"/>
        <v>1.4342528047014741E-3</v>
      </c>
      <c r="H574">
        <v>6.9182499999999996</v>
      </c>
      <c r="I574" s="71">
        <f t="shared" si="34"/>
        <v>9.1539011335536153E-4</v>
      </c>
      <c r="J574">
        <v>6.9154799999999996</v>
      </c>
      <c r="K574" s="71">
        <f t="shared" si="35"/>
        <v>-1.0998247314711845E-3</v>
      </c>
      <c r="L574">
        <v>6.9225050000000001</v>
      </c>
      <c r="M574" s="71">
        <f t="shared" si="36"/>
        <v>1.3342220488083399E-3</v>
      </c>
    </row>
    <row r="575" spans="1:13">
      <c r="A575" s="77">
        <v>43411</v>
      </c>
      <c r="B575" s="41">
        <f t="shared" si="28"/>
        <v>3</v>
      </c>
      <c r="C575">
        <v>6.9064999999999896</v>
      </c>
      <c r="D575" s="71">
        <f t="shared" si="33"/>
        <v>-1.4478065755855083E-4</v>
      </c>
      <c r="H575">
        <v>6.9292449999999999</v>
      </c>
      <c r="I575" s="71">
        <f t="shared" si="34"/>
        <v>1.5880131836967307E-3</v>
      </c>
      <c r="J575">
        <v>6.9187050000000001</v>
      </c>
      <c r="K575" s="71">
        <f t="shared" si="35"/>
        <v>4.6623636425564304E-4</v>
      </c>
      <c r="L575">
        <v>6.91364</v>
      </c>
      <c r="M575" s="71">
        <f t="shared" si="36"/>
        <v>-1.281426468581719E-3</v>
      </c>
    </row>
    <row r="576" spans="1:13">
      <c r="A576" s="77">
        <v>43412</v>
      </c>
      <c r="B576" s="41">
        <f t="shared" si="28"/>
        <v>4</v>
      </c>
      <c r="C576">
        <v>6.9162999999999997</v>
      </c>
      <c r="D576" s="71">
        <f t="shared" si="33"/>
        <v>1.4179473973406093E-3</v>
      </c>
      <c r="H576">
        <v>6.9266449999999997</v>
      </c>
      <c r="I576" s="71">
        <f t="shared" si="34"/>
        <v>-3.7529166737274223E-4</v>
      </c>
      <c r="J576">
        <v>6.9267349999999999</v>
      </c>
      <c r="K576" s="71">
        <f t="shared" si="35"/>
        <v>1.159948820745451E-3</v>
      </c>
      <c r="L576">
        <v>6.9359700000000002</v>
      </c>
      <c r="M576" s="71">
        <f t="shared" si="36"/>
        <v>3.2246423328214538E-3</v>
      </c>
    </row>
    <row r="577" spans="1:13">
      <c r="A577" s="77">
        <v>43413</v>
      </c>
      <c r="B577" s="41">
        <f t="shared" si="28"/>
        <v>5</v>
      </c>
      <c r="C577">
        <v>6.9329000000000001</v>
      </c>
      <c r="D577" s="71">
        <f t="shared" si="33"/>
        <v>2.3972515307396068E-3</v>
      </c>
      <c r="H577">
        <v>6.9426649999999999</v>
      </c>
      <c r="I577" s="71">
        <f t="shared" si="34"/>
        <v>2.3101375806786548E-3</v>
      </c>
      <c r="J577">
        <v>6.9447650000000003</v>
      </c>
      <c r="K577" s="71">
        <f t="shared" si="35"/>
        <v>2.5995761314331939E-3</v>
      </c>
      <c r="L577">
        <v>6.9452600000000002</v>
      </c>
      <c r="M577" s="71">
        <f t="shared" si="36"/>
        <v>1.33849830122826E-3</v>
      </c>
    </row>
    <row r="578" spans="1:13">
      <c r="A578" s="77">
        <v>43416</v>
      </c>
      <c r="B578" s="41">
        <f t="shared" si="28"/>
        <v>1</v>
      </c>
      <c r="C578">
        <v>6.9475999999999898</v>
      </c>
      <c r="D578" s="71">
        <f t="shared" si="33"/>
        <v>2.1180801117628746E-3</v>
      </c>
      <c r="H578">
        <v>6.9557149999999996</v>
      </c>
      <c r="I578" s="71">
        <f t="shared" si="34"/>
        <v>1.8779172587233338E-3</v>
      </c>
      <c r="J578">
        <v>6.9635449999999999</v>
      </c>
      <c r="K578" s="71">
        <f t="shared" si="35"/>
        <v>2.7005454168706595E-3</v>
      </c>
      <c r="L578">
        <v>6.9657600000000004</v>
      </c>
      <c r="M578" s="71">
        <f t="shared" si="36"/>
        <v>2.9473057819809564E-3</v>
      </c>
    </row>
    <row r="579" spans="1:13">
      <c r="A579" s="77">
        <v>43417</v>
      </c>
      <c r="B579" s="41">
        <f t="shared" si="28"/>
        <v>2</v>
      </c>
      <c r="C579">
        <v>6.9628999999999897</v>
      </c>
      <c r="D579" s="71">
        <f t="shared" si="33"/>
        <v>2.1997780338239938E-3</v>
      </c>
      <c r="H579">
        <v>6.9471600000000002</v>
      </c>
      <c r="I579" s="71">
        <f t="shared" si="34"/>
        <v>-1.2306808598603889E-3</v>
      </c>
      <c r="J579">
        <v>6.9570949999999998</v>
      </c>
      <c r="K579" s="71">
        <f t="shared" si="35"/>
        <v>-9.266815981983466E-4</v>
      </c>
      <c r="L579">
        <v>6.9483050000000004</v>
      </c>
      <c r="M579" s="71">
        <f t="shared" si="36"/>
        <v>-2.5089733527224566E-3</v>
      </c>
    </row>
    <row r="580" spans="1:13">
      <c r="A580" s="77">
        <v>43418</v>
      </c>
      <c r="B580" s="41">
        <f t="shared" si="28"/>
        <v>3</v>
      </c>
      <c r="C580">
        <v>6.9401999999999999</v>
      </c>
      <c r="D580" s="71">
        <f t="shared" si="33"/>
        <v>-3.2654616842692067E-3</v>
      </c>
      <c r="H580">
        <v>6.9490800000000004</v>
      </c>
      <c r="I580" s="71">
        <f t="shared" si="34"/>
        <v>2.7633374383533352E-4</v>
      </c>
      <c r="J580">
        <v>6.9490699999999999</v>
      </c>
      <c r="K580" s="71">
        <f t="shared" si="35"/>
        <v>-1.1541644861597701E-3</v>
      </c>
      <c r="L580">
        <v>6.9436450000000001</v>
      </c>
      <c r="M580" s="71">
        <f t="shared" si="36"/>
        <v>-6.7089216053721023E-4</v>
      </c>
    </row>
    <row r="581" spans="1:13">
      <c r="A581" s="77">
        <v>43419</v>
      </c>
      <c r="B581" s="41">
        <f t="shared" si="28"/>
        <v>4</v>
      </c>
      <c r="C581" s="70">
        <v>6.9401999999999999</v>
      </c>
      <c r="D581" s="71">
        <f t="shared" ref="D581:D591" si="37">LN(C581/C580)</f>
        <v>0</v>
      </c>
      <c r="E581" s="70"/>
      <c r="F581" s="70"/>
      <c r="G581" s="70"/>
      <c r="H581" s="70">
        <v>6.9490800000000004</v>
      </c>
      <c r="I581" s="71">
        <f t="shared" ref="I581:I591" si="38">LN(H581/H580)</f>
        <v>0</v>
      </c>
      <c r="J581" s="70">
        <v>6.9490699999999999</v>
      </c>
      <c r="K581" s="71">
        <f t="shared" ref="K581:K591" si="39">LN(J581/J580)</f>
        <v>0</v>
      </c>
      <c r="L581" s="70">
        <v>6.9436450000000001</v>
      </c>
      <c r="M581" s="71">
        <f t="shared" ref="M581:M591" si="40">LN(L581/L580)</f>
        <v>0</v>
      </c>
    </row>
    <row r="582" spans="1:13">
      <c r="A582" s="77">
        <v>43420</v>
      </c>
      <c r="B582" s="41">
        <f t="shared" si="28"/>
        <v>5</v>
      </c>
      <c r="C582">
        <v>6.9376999999999898</v>
      </c>
      <c r="D582" s="71">
        <f t="shared" si="37"/>
        <v>-3.602850614361891E-4</v>
      </c>
      <c r="H582">
        <v>6.9321700000000002</v>
      </c>
      <c r="I582" s="71">
        <f t="shared" si="38"/>
        <v>-2.4363812141914021E-3</v>
      </c>
      <c r="J582">
        <v>6.9385149999999998</v>
      </c>
      <c r="K582" s="71">
        <f t="shared" si="39"/>
        <v>-1.5200629961735516E-3</v>
      </c>
      <c r="L582">
        <v>6.9180000000000001</v>
      </c>
      <c r="M582" s="71">
        <f t="shared" si="40"/>
        <v>-3.7001422643437002E-3</v>
      </c>
    </row>
    <row r="583" spans="1:13">
      <c r="A583" s="78">
        <v>43423</v>
      </c>
      <c r="B583" s="41">
        <f t="shared" si="28"/>
        <v>1</v>
      </c>
      <c r="C583">
        <v>6.9245000000000001</v>
      </c>
      <c r="D583" s="71">
        <f t="shared" si="37"/>
        <v>-1.9044601852022068E-3</v>
      </c>
      <c r="H583">
        <v>6.9367200000000002</v>
      </c>
      <c r="I583" s="71">
        <f t="shared" si="38"/>
        <v>6.5614481955523281E-4</v>
      </c>
      <c r="J583">
        <v>6.9343700000000004</v>
      </c>
      <c r="K583" s="71">
        <f t="shared" si="39"/>
        <v>-5.9756858408958956E-4</v>
      </c>
      <c r="L583">
        <v>6.9310549999999997</v>
      </c>
      <c r="M583" s="71">
        <f t="shared" si="40"/>
        <v>1.8853277522483905E-3</v>
      </c>
    </row>
    <row r="584" spans="1:13">
      <c r="A584" s="78">
        <v>43424</v>
      </c>
      <c r="B584" s="41">
        <f t="shared" si="28"/>
        <v>2</v>
      </c>
      <c r="C584">
        <v>6.9279999999999999</v>
      </c>
      <c r="D584" s="71">
        <f t="shared" si="37"/>
        <v>5.0532395949874967E-4</v>
      </c>
      <c r="H584">
        <v>6.9358500000000003</v>
      </c>
      <c r="I584" s="71">
        <f t="shared" si="38"/>
        <v>-1.2542737230959177E-4</v>
      </c>
      <c r="J584">
        <v>6.9375299999999998</v>
      </c>
      <c r="K584" s="71">
        <f t="shared" si="39"/>
        <v>4.5559729448148224E-4</v>
      </c>
      <c r="L584">
        <v>6.9423250000000003</v>
      </c>
      <c r="M584" s="71">
        <f t="shared" si="40"/>
        <v>1.6246945559129341E-3</v>
      </c>
    </row>
    <row r="585" spans="1:13">
      <c r="A585" s="78">
        <v>43425</v>
      </c>
      <c r="B585" s="41">
        <f t="shared" si="28"/>
        <v>3</v>
      </c>
      <c r="C585">
        <v>6.9448999999999996</v>
      </c>
      <c r="D585" s="71">
        <f t="shared" si="37"/>
        <v>2.4364059944165539E-3</v>
      </c>
      <c r="H585">
        <v>6.9395749999999996</v>
      </c>
      <c r="I585" s="71">
        <f t="shared" si="38"/>
        <v>5.3692050362240862E-4</v>
      </c>
      <c r="J585">
        <v>6.933325</v>
      </c>
      <c r="K585" s="71">
        <f t="shared" si="39"/>
        <v>-6.0630727216399874E-4</v>
      </c>
      <c r="L585">
        <v>6.9249799999999997</v>
      </c>
      <c r="M585" s="71">
        <f t="shared" si="40"/>
        <v>-2.5015688405490939E-3</v>
      </c>
    </row>
    <row r="586" spans="1:13">
      <c r="A586" s="78">
        <v>43426</v>
      </c>
      <c r="B586" s="41">
        <f t="shared" si="28"/>
        <v>4</v>
      </c>
      <c r="C586">
        <v>6.9390999999999998</v>
      </c>
      <c r="D586" s="71">
        <f t="shared" si="37"/>
        <v>-8.3549414252246919E-4</v>
      </c>
      <c r="H586">
        <v>6.9229849999999997</v>
      </c>
      <c r="I586" s="71">
        <f t="shared" si="38"/>
        <v>-2.3934984476334897E-3</v>
      </c>
      <c r="J586">
        <v>6.9285649999999999</v>
      </c>
      <c r="K586" s="71">
        <f t="shared" si="39"/>
        <v>-6.8677506272119253E-4</v>
      </c>
      <c r="L586">
        <v>6.9255500000000003</v>
      </c>
      <c r="M586" s="71">
        <f t="shared" si="40"/>
        <v>8.2307319694311615E-5</v>
      </c>
    </row>
    <row r="587" spans="1:13">
      <c r="A587" s="78">
        <v>43427</v>
      </c>
      <c r="B587" s="41">
        <f t="shared" si="28"/>
        <v>5</v>
      </c>
      <c r="C587">
        <v>6.9305999999999903</v>
      </c>
      <c r="D587" s="71">
        <f t="shared" si="37"/>
        <v>-1.225693571476859E-3</v>
      </c>
      <c r="H587">
        <v>6.93283</v>
      </c>
      <c r="I587" s="71">
        <f t="shared" si="38"/>
        <v>1.4210642472880677E-3</v>
      </c>
      <c r="J587">
        <v>6.9428549999999998</v>
      </c>
      <c r="K587" s="71">
        <f t="shared" si="39"/>
        <v>2.0603521564695861E-3</v>
      </c>
      <c r="L587">
        <v>6.94381</v>
      </c>
      <c r="M587" s="71">
        <f t="shared" si="40"/>
        <v>2.6331439302741334E-3</v>
      </c>
    </row>
    <row r="588" spans="1:13">
      <c r="A588" s="78">
        <v>43430</v>
      </c>
      <c r="B588" s="41">
        <f t="shared" si="28"/>
        <v>1</v>
      </c>
      <c r="C588">
        <v>6.9452999999999996</v>
      </c>
      <c r="D588" s="71">
        <f t="shared" si="37"/>
        <v>2.118782277088459E-3</v>
      </c>
      <c r="H588">
        <v>6.9379999999999997</v>
      </c>
      <c r="I588" s="71">
        <f t="shared" si="38"/>
        <v>7.4544929746968422E-4</v>
      </c>
      <c r="J588">
        <v>6.9323300000000003</v>
      </c>
      <c r="K588" s="71">
        <f t="shared" si="39"/>
        <v>-1.5170971801356397E-3</v>
      </c>
      <c r="L588">
        <v>6.94015</v>
      </c>
      <c r="M588" s="71">
        <f t="shared" si="40"/>
        <v>-5.2722711456684008E-4</v>
      </c>
    </row>
    <row r="589" spans="1:13">
      <c r="A589" s="78">
        <v>43431</v>
      </c>
      <c r="B589" s="41">
        <f t="shared" si="28"/>
        <v>2</v>
      </c>
      <c r="C589">
        <v>6.9462999999999999</v>
      </c>
      <c r="D589" s="71">
        <f t="shared" si="37"/>
        <v>1.4397189693440073E-4</v>
      </c>
      <c r="H589">
        <v>6.94442</v>
      </c>
      <c r="I589" s="71">
        <f t="shared" si="38"/>
        <v>9.2491085238322784E-4</v>
      </c>
      <c r="J589">
        <v>6.9454700000000003</v>
      </c>
      <c r="K589" s="71">
        <f t="shared" si="39"/>
        <v>1.893672473542631E-3</v>
      </c>
      <c r="L589">
        <v>6.9551499999999997</v>
      </c>
      <c r="M589" s="71">
        <f t="shared" si="40"/>
        <v>2.1590042426752522E-3</v>
      </c>
    </row>
    <row r="590" spans="1:13">
      <c r="A590" s="78">
        <v>43432</v>
      </c>
      <c r="B590" s="41">
        <f t="shared" si="28"/>
        <v>3</v>
      </c>
      <c r="C590">
        <v>6.95</v>
      </c>
      <c r="D590" s="71">
        <f t="shared" si="37"/>
        <v>5.3251586212663788E-4</v>
      </c>
      <c r="H590">
        <v>6.9522500000000003</v>
      </c>
      <c r="I590" s="71">
        <f t="shared" si="38"/>
        <v>1.1268887911414283E-3</v>
      </c>
      <c r="J590">
        <v>6.953195</v>
      </c>
      <c r="K590" s="71">
        <f t="shared" si="39"/>
        <v>1.111617669103772E-3</v>
      </c>
      <c r="L590">
        <v>6.9401450000000002</v>
      </c>
      <c r="M590" s="71">
        <f t="shared" si="40"/>
        <v>-2.1597246884583914E-3</v>
      </c>
    </row>
    <row r="591" spans="1:13">
      <c r="A591" s="78">
        <v>43433</v>
      </c>
      <c r="B591" s="41">
        <f t="shared" si="28"/>
        <v>4</v>
      </c>
      <c r="C591">
        <v>6.9352999999999998</v>
      </c>
      <c r="D591" s="71">
        <f t="shared" si="37"/>
        <v>-2.1173479135306321E-3</v>
      </c>
      <c r="H591">
        <v>6.9343149999999998</v>
      </c>
      <c r="I591" s="71">
        <f t="shared" si="38"/>
        <v>-2.5830736358865283E-3</v>
      </c>
      <c r="J591">
        <v>6.9404000000000003</v>
      </c>
      <c r="K591" s="71">
        <f t="shared" si="39"/>
        <v>-1.8418564262429027E-3</v>
      </c>
      <c r="L591">
        <v>6.9343849999999998</v>
      </c>
      <c r="M591" s="71">
        <f t="shared" si="40"/>
        <v>-8.302984433938166E-4</v>
      </c>
    </row>
    <row r="592" spans="1:13">
      <c r="A592" s="78">
        <v>43434</v>
      </c>
    </row>
  </sheetData>
  <phoneticPr fontId="1" type="noConversion"/>
  <pageMargins left="0.7" right="0.7" top="0.75" bottom="0.75" header="0.3" footer="0.3"/>
  <pageSetup paperSize="9" orientation="portrait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a2823"/>
  <dimension ref="A1:O625"/>
  <sheetViews>
    <sheetView zoomScale="115" zoomScaleNormal="115" workbookViewId="0">
      <pane xSplit="1" ySplit="2" topLeftCell="B610" activePane="bottomRight" state="frozen"/>
      <selection pane="topRight" activeCell="B1" sqref="B1"/>
      <selection pane="bottomLeft" activeCell="A3" sqref="A3"/>
      <selection pane="bottomRight" activeCell="A621" sqref="A621"/>
    </sheetView>
  </sheetViews>
  <sheetFormatPr defaultRowHeight="14"/>
  <cols>
    <col min="1" max="1" width="11.90625" bestFit="1" customWidth="1" collapsed="1"/>
    <col min="2" max="2" width="6.453125" bestFit="1" customWidth="1" collapsed="1"/>
    <col min="3" max="3" width="15" bestFit="1" customWidth="1" collapsed="1"/>
    <col min="4" max="4" width="17.08984375" bestFit="1" customWidth="1" collapsed="1"/>
    <col min="5" max="5" width="17.08984375" customWidth="1"/>
    <col min="6" max="6" width="21.453125" bestFit="1" customWidth="1" collapsed="1"/>
    <col min="7" max="7" width="15" bestFit="1" customWidth="1" collapsed="1"/>
    <col min="8" max="8" width="15" customWidth="1" collapsed="1"/>
    <col min="9" max="9" width="16.08984375" bestFit="1" customWidth="1" collapsed="1"/>
    <col min="10" max="10" width="15" bestFit="1" customWidth="1" collapsed="1"/>
    <col min="11" max="11" width="12.90625" bestFit="1" customWidth="1" collapsed="1"/>
    <col min="12" max="12" width="13.90625" bestFit="1" customWidth="1" collapsed="1"/>
    <col min="14" max="14" width="38.90625" style="50" customWidth="1" collapsed="1"/>
    <col min="15" max="15" width="38.90625" customWidth="1" collapsed="1"/>
  </cols>
  <sheetData>
    <row r="1" spans="1:15">
      <c r="J1" t="s">
        <v>228</v>
      </c>
    </row>
    <row r="2" spans="1:15">
      <c r="B2" t="s">
        <v>26</v>
      </c>
      <c r="C2" t="s">
        <v>33</v>
      </c>
      <c r="D2" t="s">
        <v>220</v>
      </c>
      <c r="E2" t="s">
        <v>221</v>
      </c>
      <c r="F2" t="s">
        <v>27</v>
      </c>
      <c r="G2" t="s">
        <v>224</v>
      </c>
      <c r="H2" t="s">
        <v>226</v>
      </c>
      <c r="I2" t="s">
        <v>31</v>
      </c>
      <c r="J2" t="s">
        <v>28</v>
      </c>
      <c r="K2" t="s">
        <v>29</v>
      </c>
      <c r="L2" t="s">
        <v>30</v>
      </c>
      <c r="M2" t="s">
        <v>48</v>
      </c>
      <c r="N2" s="50" t="s">
        <v>106</v>
      </c>
      <c r="O2" t="s">
        <v>609</v>
      </c>
    </row>
    <row r="3" spans="1:15">
      <c r="A3" s="1">
        <v>42401</v>
      </c>
      <c r="B3">
        <v>8.49</v>
      </c>
      <c r="F3">
        <v>9.7899999999999991</v>
      </c>
      <c r="I3" s="25">
        <f t="shared" ref="I3:I34" si="0">+B3/F3-1</f>
        <v>-0.13278855975485182</v>
      </c>
      <c r="M3">
        <f t="shared" ref="M3:M66" si="1">WEEKDAY(A3,2)</f>
        <v>1</v>
      </c>
    </row>
    <row r="4" spans="1:15">
      <c r="A4" s="1">
        <f>A5-1</f>
        <v>42402</v>
      </c>
      <c r="B4">
        <v>8.68</v>
      </c>
      <c r="C4" s="71">
        <f>B4/(B3-O4)-1</f>
        <v>2.2379269729092988E-2</v>
      </c>
      <c r="D4" s="26">
        <f t="shared" ref="D4:D10" si="2">+F3*(1+L4)</f>
        <v>9.9309863660511475</v>
      </c>
      <c r="E4" s="26"/>
      <c r="F4">
        <v>9.9369999999999994</v>
      </c>
      <c r="G4" s="25">
        <f t="shared" ref="G4:G67" si="3">+B4/D4-1</f>
        <v>-0.12596798746271731</v>
      </c>
      <c r="H4" s="25"/>
      <c r="I4" s="25">
        <f t="shared" si="0"/>
        <v>-0.12649693066317802</v>
      </c>
      <c r="J4">
        <v>8734.08</v>
      </c>
      <c r="K4">
        <v>8859.86</v>
      </c>
      <c r="L4" s="25">
        <f t="shared" ref="L4:L9" si="4">+K4/J4-1</f>
        <v>1.440105884077103E-2</v>
      </c>
      <c r="M4">
        <f t="shared" si="1"/>
        <v>2</v>
      </c>
    </row>
    <row r="5" spans="1:15">
      <c r="A5" s="1">
        <v>42403</v>
      </c>
      <c r="B5">
        <v>8.58</v>
      </c>
      <c r="C5" s="71">
        <f t="shared" ref="C5:C68" si="5">B5/(B4-O5)-1</f>
        <v>-1.1520737327188946E-2</v>
      </c>
      <c r="D5" s="26">
        <f t="shared" si="2"/>
        <v>9.8473637032639338</v>
      </c>
      <c r="E5" s="26"/>
      <c r="F5">
        <v>9.8689999999999998</v>
      </c>
      <c r="G5" s="25">
        <f t="shared" si="3"/>
        <v>-0.12870081185727533</v>
      </c>
      <c r="H5" s="25"/>
      <c r="I5" s="25">
        <f t="shared" si="0"/>
        <v>-0.13061100415442295</v>
      </c>
      <c r="J5">
        <v>8859.86</v>
      </c>
      <c r="K5">
        <v>8779.94</v>
      </c>
      <c r="L5" s="25">
        <f t="shared" si="4"/>
        <v>-9.0204585625506262E-3</v>
      </c>
      <c r="M5">
        <f t="shared" si="1"/>
        <v>3</v>
      </c>
    </row>
    <row r="6" spans="1:15">
      <c r="A6" s="1">
        <v>42404</v>
      </c>
      <c r="B6">
        <v>8.69</v>
      </c>
      <c r="C6" s="71">
        <f t="shared" si="5"/>
        <v>1.2820512820512775E-2</v>
      </c>
      <c r="D6" s="26">
        <f t="shared" si="2"/>
        <v>9.9734120358453477</v>
      </c>
      <c r="E6" s="26"/>
      <c r="F6">
        <v>9.9740000000000002</v>
      </c>
      <c r="G6" s="25">
        <f t="shared" si="3"/>
        <v>-0.12868334640468571</v>
      </c>
      <c r="H6" s="25"/>
      <c r="I6" s="25">
        <f t="shared" si="0"/>
        <v>-0.12873471024664129</v>
      </c>
      <c r="J6">
        <v>8779.94</v>
      </c>
      <c r="K6">
        <v>8872.83</v>
      </c>
      <c r="L6" s="25">
        <f t="shared" si="4"/>
        <v>1.0579798950790087E-2</v>
      </c>
      <c r="M6">
        <f t="shared" si="1"/>
        <v>4</v>
      </c>
    </row>
    <row r="7" spans="1:15">
      <c r="A7" s="1">
        <v>42405</v>
      </c>
      <c r="B7">
        <v>8.84</v>
      </c>
      <c r="C7" s="71">
        <f t="shared" si="5"/>
        <v>1.7261219792865434E-2</v>
      </c>
      <c r="D7" s="26">
        <f t="shared" si="2"/>
        <v>9.9494944927379443</v>
      </c>
      <c r="E7" s="26"/>
      <c r="F7">
        <v>9.9629999999999992</v>
      </c>
      <c r="G7" s="25">
        <f t="shared" si="3"/>
        <v>-0.11151264956704643</v>
      </c>
      <c r="H7" s="25"/>
      <c r="I7" s="25">
        <f t="shared" si="0"/>
        <v>-0.11271705309645685</v>
      </c>
      <c r="J7">
        <v>8872.83</v>
      </c>
      <c r="K7">
        <v>8851.0300000000007</v>
      </c>
      <c r="L7" s="25">
        <f t="shared" si="4"/>
        <v>-2.4569387669998166E-3</v>
      </c>
      <c r="M7">
        <f t="shared" si="1"/>
        <v>5</v>
      </c>
    </row>
    <row r="8" spans="1:15">
      <c r="A8" s="1">
        <v>42411</v>
      </c>
      <c r="B8">
        <v>8.51</v>
      </c>
      <c r="C8" s="71">
        <f t="shared" si="5"/>
        <v>-3.7330316742081426E-2</v>
      </c>
      <c r="D8" s="26">
        <f t="shared" si="2"/>
        <v>9.9629999999999992</v>
      </c>
      <c r="E8" s="26"/>
      <c r="F8">
        <v>9.9629999999999992</v>
      </c>
      <c r="G8" s="25">
        <f t="shared" si="3"/>
        <v>-0.14583960654421357</v>
      </c>
      <c r="H8" s="25"/>
      <c r="I8" s="25">
        <f t="shared" si="0"/>
        <v>-0.14583960654421357</v>
      </c>
      <c r="J8">
        <v>8851.0300000000007</v>
      </c>
      <c r="K8">
        <v>8851.0300000000007</v>
      </c>
      <c r="L8" s="25">
        <f t="shared" si="4"/>
        <v>0</v>
      </c>
      <c r="M8">
        <f t="shared" si="1"/>
        <v>4</v>
      </c>
    </row>
    <row r="9" spans="1:15">
      <c r="A9" s="1">
        <v>42412</v>
      </c>
      <c r="B9">
        <v>8.48</v>
      </c>
      <c r="C9" s="71">
        <f t="shared" si="5"/>
        <v>-3.5252643948295859E-3</v>
      </c>
      <c r="D9" s="26">
        <f t="shared" si="2"/>
        <v>9.9629999999999992</v>
      </c>
      <c r="E9" s="26"/>
      <c r="F9">
        <v>9.9610000000000003</v>
      </c>
      <c r="G9" s="25">
        <f t="shared" si="3"/>
        <v>-0.14885074776673679</v>
      </c>
      <c r="H9" s="25"/>
      <c r="I9" s="25">
        <f t="shared" si="0"/>
        <v>-0.14867985142054008</v>
      </c>
      <c r="J9">
        <v>8851.0300000000007</v>
      </c>
      <c r="K9">
        <v>8851.0300000000007</v>
      </c>
      <c r="L9" s="25">
        <f t="shared" si="4"/>
        <v>0</v>
      </c>
      <c r="M9">
        <f t="shared" si="1"/>
        <v>5</v>
      </c>
    </row>
    <row r="10" spans="1:15">
      <c r="A10" s="1">
        <v>42415</v>
      </c>
      <c r="B10">
        <v>8.81</v>
      </c>
      <c r="C10" s="71">
        <f t="shared" si="5"/>
        <v>3.8915094339622591E-2</v>
      </c>
      <c r="D10" s="26">
        <f t="shared" si="2"/>
        <v>9.8749289687188941</v>
      </c>
      <c r="E10" s="26"/>
      <c r="F10">
        <v>9.8970000000000002</v>
      </c>
      <c r="G10" s="25">
        <f t="shared" si="3"/>
        <v>-0.10784168393436555</v>
      </c>
      <c r="H10" s="25"/>
      <c r="I10" s="25">
        <f t="shared" si="0"/>
        <v>-0.10983126199858539</v>
      </c>
      <c r="J10">
        <v>8851.0300000000007</v>
      </c>
      <c r="K10">
        <v>8774.5499999999993</v>
      </c>
      <c r="L10" s="25">
        <f>+K10/J10-1</f>
        <v>-8.6408022569126608E-3</v>
      </c>
      <c r="M10">
        <f t="shared" si="1"/>
        <v>1</v>
      </c>
    </row>
    <row r="11" spans="1:15">
      <c r="A11" s="1">
        <v>42416</v>
      </c>
      <c r="B11">
        <v>9.14</v>
      </c>
      <c r="C11" s="71">
        <f t="shared" si="5"/>
        <v>3.7457434733257688E-2</v>
      </c>
      <c r="D11" s="26">
        <f t="shared" ref="D11:D23" si="6">+F10*(1+L11)</f>
        <v>10.143495875002138</v>
      </c>
      <c r="E11" s="26"/>
      <c r="F11">
        <v>10.15</v>
      </c>
      <c r="G11" s="25">
        <f t="shared" si="3"/>
        <v>-9.892998305201417E-2</v>
      </c>
      <c r="H11" s="25"/>
      <c r="I11" s="25">
        <f t="shared" si="0"/>
        <v>-9.9507389162561521E-2</v>
      </c>
      <c r="J11">
        <v>8774.5499999999993</v>
      </c>
      <c r="K11">
        <v>8993.09</v>
      </c>
      <c r="L11" s="25">
        <f t="shared" ref="L11:L23" si="7">+K11/J11-1</f>
        <v>2.4906120541794197E-2</v>
      </c>
      <c r="M11">
        <f t="shared" si="1"/>
        <v>2</v>
      </c>
    </row>
    <row r="12" spans="1:15">
      <c r="A12" s="1">
        <v>42417</v>
      </c>
      <c r="B12">
        <v>9.09</v>
      </c>
      <c r="C12" s="71">
        <f t="shared" si="5"/>
        <v>-5.4704595185995908E-3</v>
      </c>
      <c r="D12" s="26">
        <f t="shared" si="6"/>
        <v>10.212357599001011</v>
      </c>
      <c r="E12" s="26"/>
      <c r="F12">
        <v>10.202</v>
      </c>
      <c r="G12" s="25">
        <f t="shared" si="3"/>
        <v>-0.1099019093407777</v>
      </c>
      <c r="H12" s="25"/>
      <c r="I12" s="25">
        <f t="shared" si="0"/>
        <v>-0.10899823564007061</v>
      </c>
      <c r="J12">
        <v>8993.09</v>
      </c>
      <c r="K12">
        <v>9048.34</v>
      </c>
      <c r="L12" s="25">
        <f t="shared" si="7"/>
        <v>6.1436058129074045E-3</v>
      </c>
      <c r="M12">
        <f t="shared" si="1"/>
        <v>3</v>
      </c>
    </row>
    <row r="13" spans="1:15">
      <c r="A13" s="1">
        <v>42418</v>
      </c>
      <c r="B13">
        <v>9.24</v>
      </c>
      <c r="C13" s="71">
        <f t="shared" si="5"/>
        <v>1.650165016501659E-2</v>
      </c>
      <c r="D13" s="26">
        <f t="shared" si="6"/>
        <v>10.166449936673466</v>
      </c>
      <c r="E13" s="26"/>
      <c r="F13">
        <v>10.175000000000001</v>
      </c>
      <c r="G13" s="25">
        <f t="shared" si="3"/>
        <v>-9.1128165922647164E-2</v>
      </c>
      <c r="H13" s="25"/>
      <c r="I13" s="25">
        <f t="shared" si="0"/>
        <v>-9.1891891891891953E-2</v>
      </c>
      <c r="J13">
        <v>9048.34</v>
      </c>
      <c r="K13">
        <v>9016.81</v>
      </c>
      <c r="L13" s="25">
        <f t="shared" si="7"/>
        <v>-3.4846170678821675E-3</v>
      </c>
      <c r="M13">
        <f t="shared" si="1"/>
        <v>4</v>
      </c>
    </row>
    <row r="14" spans="1:15">
      <c r="A14" s="1">
        <v>42419</v>
      </c>
      <c r="B14">
        <v>9.18</v>
      </c>
      <c r="C14" s="71">
        <f t="shared" si="5"/>
        <v>-6.4935064935065512E-3</v>
      </c>
      <c r="D14" s="26">
        <f t="shared" si="6"/>
        <v>10.154541240194705</v>
      </c>
      <c r="E14" s="26"/>
      <c r="F14">
        <v>10.135999999999999</v>
      </c>
      <c r="G14" s="25">
        <f t="shared" si="3"/>
        <v>-9.5970976644142225E-2</v>
      </c>
      <c r="H14" s="25"/>
      <c r="I14" s="25">
        <f t="shared" si="0"/>
        <v>-9.4317284925019673E-2</v>
      </c>
      <c r="J14">
        <v>9016.81</v>
      </c>
      <c r="K14">
        <v>8998.68</v>
      </c>
      <c r="L14" s="25">
        <f t="shared" si="7"/>
        <v>-2.0106889243534098E-3</v>
      </c>
      <c r="M14">
        <f t="shared" si="1"/>
        <v>5</v>
      </c>
    </row>
    <row r="15" spans="1:15">
      <c r="A15" s="1">
        <v>42422</v>
      </c>
      <c r="B15">
        <v>9.33</v>
      </c>
      <c r="C15" s="71">
        <f t="shared" si="5"/>
        <v>1.6339869281045694E-2</v>
      </c>
      <c r="D15" s="26">
        <f t="shared" si="6"/>
        <v>10.35680572706219</v>
      </c>
      <c r="E15" s="26"/>
      <c r="F15">
        <v>10.355</v>
      </c>
      <c r="G15" s="25">
        <f t="shared" si="3"/>
        <v>-9.9143090458784999E-2</v>
      </c>
      <c r="H15" s="25"/>
      <c r="I15" s="25">
        <f t="shared" si="0"/>
        <v>-9.8985997102848944E-2</v>
      </c>
      <c r="J15">
        <v>8998.68</v>
      </c>
      <c r="K15">
        <v>9194.7099999999991</v>
      </c>
      <c r="L15" s="25">
        <f t="shared" si="7"/>
        <v>2.1784306142678567E-2</v>
      </c>
      <c r="M15">
        <f t="shared" si="1"/>
        <v>1</v>
      </c>
    </row>
    <row r="16" spans="1:15">
      <c r="A16" s="1">
        <v>42423</v>
      </c>
      <c r="B16">
        <v>9.18</v>
      </c>
      <c r="C16" s="71">
        <f t="shared" si="5"/>
        <v>-1.6077170418006492E-2</v>
      </c>
      <c r="D16" s="26">
        <f t="shared" si="6"/>
        <v>10.243901254090668</v>
      </c>
      <c r="E16" s="26"/>
      <c r="F16">
        <v>10.224</v>
      </c>
      <c r="G16" s="25">
        <f t="shared" si="3"/>
        <v>-0.10385703919840339</v>
      </c>
      <c r="H16" s="25"/>
      <c r="I16" s="25">
        <f t="shared" si="0"/>
        <v>-0.10211267605633811</v>
      </c>
      <c r="J16">
        <v>9194.7099999999991</v>
      </c>
      <c r="K16">
        <v>9096.06</v>
      </c>
      <c r="L16" s="25">
        <f t="shared" si="7"/>
        <v>-1.0728995259230545E-2</v>
      </c>
      <c r="M16">
        <f t="shared" si="1"/>
        <v>2</v>
      </c>
    </row>
    <row r="17" spans="1:13">
      <c r="A17" s="1">
        <v>42424</v>
      </c>
      <c r="B17">
        <v>9.16</v>
      </c>
      <c r="C17" s="71">
        <f t="shared" si="5"/>
        <v>-2.1786492374726851E-3</v>
      </c>
      <c r="D17" s="26">
        <f t="shared" si="6"/>
        <v>10.28886622119907</v>
      </c>
      <c r="E17" s="26"/>
      <c r="F17">
        <v>10.291</v>
      </c>
      <c r="G17" s="25">
        <f t="shared" si="3"/>
        <v>-0.10971726105964585</v>
      </c>
      <c r="H17" s="25"/>
      <c r="I17" s="25">
        <f t="shared" si="0"/>
        <v>-0.10990185599067148</v>
      </c>
      <c r="J17">
        <v>9096.06</v>
      </c>
      <c r="K17">
        <v>9153.77</v>
      </c>
      <c r="L17" s="25">
        <f t="shared" si="7"/>
        <v>6.3445052033519467E-3</v>
      </c>
      <c r="M17">
        <f t="shared" si="1"/>
        <v>3</v>
      </c>
    </row>
    <row r="18" spans="1:13">
      <c r="A18" s="1">
        <v>42425</v>
      </c>
      <c r="B18">
        <v>8.75</v>
      </c>
      <c r="C18" s="71">
        <f t="shared" si="5"/>
        <v>-4.4759825327510883E-2</v>
      </c>
      <c r="D18" s="26">
        <f t="shared" si="6"/>
        <v>9.8159314905224857</v>
      </c>
      <c r="E18" s="26"/>
      <c r="F18">
        <v>9.7789999999999999</v>
      </c>
      <c r="G18" s="25">
        <f t="shared" si="3"/>
        <v>-0.10859198554428251</v>
      </c>
      <c r="H18" s="25"/>
      <c r="I18" s="25">
        <f t="shared" si="0"/>
        <v>-0.1052254831782391</v>
      </c>
      <c r="J18">
        <v>9153.77</v>
      </c>
      <c r="K18">
        <v>8731.2000000000007</v>
      </c>
      <c r="L18" s="25">
        <f t="shared" si="7"/>
        <v>-4.6163493292927349E-2</v>
      </c>
      <c r="M18">
        <f t="shared" si="1"/>
        <v>4</v>
      </c>
    </row>
    <row r="19" spans="1:13">
      <c r="A19" s="1">
        <v>42426</v>
      </c>
      <c r="B19">
        <v>8.94</v>
      </c>
      <c r="C19" s="71">
        <f t="shared" si="5"/>
        <v>2.1714285714285575E-2</v>
      </c>
      <c r="D19" s="26">
        <f t="shared" si="6"/>
        <v>9.8797781771119659</v>
      </c>
      <c r="E19" s="26"/>
      <c r="F19">
        <v>9.8819999999999997</v>
      </c>
      <c r="G19" s="25">
        <f t="shared" si="3"/>
        <v>-9.5121384333213821E-2</v>
      </c>
      <c r="H19" s="25"/>
      <c r="I19" s="25">
        <f t="shared" si="0"/>
        <v>-9.5324833029751033E-2</v>
      </c>
      <c r="J19">
        <v>8731.2000000000007</v>
      </c>
      <c r="K19">
        <v>8821.18</v>
      </c>
      <c r="L19" s="25">
        <f t="shared" si="7"/>
        <v>1.0305570826461441E-2</v>
      </c>
      <c r="M19">
        <f t="shared" si="1"/>
        <v>5</v>
      </c>
    </row>
    <row r="20" spans="1:13">
      <c r="A20" s="1">
        <v>42429</v>
      </c>
      <c r="B20">
        <v>8.75</v>
      </c>
      <c r="C20" s="71">
        <f t="shared" si="5"/>
        <v>-2.1252796420581643E-2</v>
      </c>
      <c r="D20" s="26">
        <f t="shared" si="6"/>
        <v>9.809967392117608</v>
      </c>
      <c r="E20" s="26"/>
      <c r="F20">
        <v>9.8000000000000007</v>
      </c>
      <c r="G20" s="25">
        <f t="shared" si="3"/>
        <v>-0.10805004234461579</v>
      </c>
      <c r="H20" s="25"/>
      <c r="I20" s="25">
        <f t="shared" si="0"/>
        <v>-0.10714285714285721</v>
      </c>
      <c r="J20">
        <v>8821.18</v>
      </c>
      <c r="K20">
        <v>8756.880000000001</v>
      </c>
      <c r="L20" s="25">
        <f t="shared" si="7"/>
        <v>-7.2892742240833197E-3</v>
      </c>
      <c r="M20">
        <f t="shared" si="1"/>
        <v>1</v>
      </c>
    </row>
    <row r="21" spans="1:13">
      <c r="A21" s="1">
        <v>42430</v>
      </c>
      <c r="B21">
        <v>8.91</v>
      </c>
      <c r="C21" s="71">
        <f t="shared" si="5"/>
        <v>1.8285714285714239E-2</v>
      </c>
      <c r="D21" s="26">
        <f t="shared" si="6"/>
        <v>9.9293143219959621</v>
      </c>
      <c r="E21" s="26"/>
      <c r="F21">
        <v>9.9359999999999999</v>
      </c>
      <c r="G21" s="25">
        <f t="shared" si="3"/>
        <v>-0.10265707066377394</v>
      </c>
      <c r="H21" s="25"/>
      <c r="I21" s="25">
        <f t="shared" si="0"/>
        <v>-0.10326086956521741</v>
      </c>
      <c r="J21">
        <v>8756.880000000001</v>
      </c>
      <c r="K21">
        <v>8872.43</v>
      </c>
      <c r="L21" s="25">
        <f t="shared" si="7"/>
        <v>1.3195338979179683E-2</v>
      </c>
      <c r="M21">
        <f t="shared" si="1"/>
        <v>2</v>
      </c>
    </row>
    <row r="22" spans="1:13">
      <c r="A22" s="1">
        <v>42431</v>
      </c>
      <c r="B22">
        <v>9.2100000000000009</v>
      </c>
      <c r="C22" s="71">
        <f t="shared" si="5"/>
        <v>3.3670033670033739E-2</v>
      </c>
      <c r="D22" s="26">
        <f t="shared" si="6"/>
        <v>10.24299094611059</v>
      </c>
      <c r="E22" s="26"/>
      <c r="F22">
        <v>10.24299094611059</v>
      </c>
      <c r="G22" s="25">
        <f t="shared" si="3"/>
        <v>-0.10084856577002344</v>
      </c>
      <c r="H22" s="25"/>
      <c r="I22" s="25">
        <f t="shared" si="0"/>
        <v>-0.10084856577002344</v>
      </c>
      <c r="J22">
        <v>8872.43</v>
      </c>
      <c r="K22">
        <v>9146.56</v>
      </c>
      <c r="L22" s="25">
        <f t="shared" si="7"/>
        <v>3.0896834350904845E-2</v>
      </c>
      <c r="M22">
        <f t="shared" si="1"/>
        <v>3</v>
      </c>
    </row>
    <row r="23" spans="1:13">
      <c r="A23" s="1">
        <v>42432</v>
      </c>
      <c r="B23">
        <v>9.2100000000000009</v>
      </c>
      <c r="C23" s="71">
        <f t="shared" si="5"/>
        <v>0</v>
      </c>
      <c r="D23" s="26">
        <f t="shared" si="6"/>
        <v>10.27011428436178</v>
      </c>
      <c r="E23" s="26"/>
      <c r="F23">
        <v>10.273999999999999</v>
      </c>
      <c r="G23" s="25">
        <f t="shared" si="3"/>
        <v>-0.10322322176842824</v>
      </c>
      <c r="H23" s="25"/>
      <c r="I23" s="25">
        <f t="shared" si="0"/>
        <v>-0.10356239050029181</v>
      </c>
      <c r="J23">
        <v>9146.56</v>
      </c>
      <c r="K23">
        <v>9170.7800000000007</v>
      </c>
      <c r="L23" s="25">
        <f t="shared" si="7"/>
        <v>2.6479900640241638E-3</v>
      </c>
      <c r="M23">
        <f t="shared" si="1"/>
        <v>4</v>
      </c>
    </row>
    <row r="24" spans="1:13">
      <c r="A24" s="1">
        <v>42433</v>
      </c>
      <c r="B24">
        <v>9.49</v>
      </c>
      <c r="C24" s="71">
        <f t="shared" si="5"/>
        <v>3.0401737242128135E-2</v>
      </c>
      <c r="D24" s="26">
        <f t="shared" ref="D24:D39" si="8">+F23*(1+L24)</f>
        <v>10.569803296993275</v>
      </c>
      <c r="E24" s="26"/>
      <c r="F24">
        <v>10.585000000000001</v>
      </c>
      <c r="G24" s="25">
        <f t="shared" si="3"/>
        <v>-0.10215926130814934</v>
      </c>
      <c r="H24" s="25"/>
      <c r="I24" s="25">
        <f t="shared" si="0"/>
        <v>-0.10344827586206906</v>
      </c>
      <c r="J24">
        <v>9170.7800000000007</v>
      </c>
      <c r="K24">
        <v>9434.82</v>
      </c>
      <c r="L24" s="25">
        <f t="shared" ref="L24:L90" si="9">+K24/J24-1</f>
        <v>2.8791444130161103E-2</v>
      </c>
      <c r="M24">
        <f t="shared" si="1"/>
        <v>5</v>
      </c>
    </row>
    <row r="25" spans="1:13">
      <c r="A25" s="1">
        <v>42436</v>
      </c>
      <c r="B25">
        <v>9.5</v>
      </c>
      <c r="C25" s="71">
        <f t="shared" si="5"/>
        <v>1.0537407797681642E-3</v>
      </c>
      <c r="D25" s="26">
        <f t="shared" si="8"/>
        <v>10.526167144683207</v>
      </c>
      <c r="E25" s="26"/>
      <c r="F25">
        <v>10.547000000000001</v>
      </c>
      <c r="G25" s="25">
        <f t="shared" si="3"/>
        <v>-9.7487255387306515E-2</v>
      </c>
      <c r="H25" s="25"/>
      <c r="I25" s="25">
        <f t="shared" si="0"/>
        <v>-9.9269934578553154E-2</v>
      </c>
      <c r="J25">
        <v>9434.82</v>
      </c>
      <c r="K25">
        <v>9382.3799999999992</v>
      </c>
      <c r="L25" s="25">
        <f t="shared" si="9"/>
        <v>-5.558134654397251E-3</v>
      </c>
      <c r="M25">
        <f t="shared" si="1"/>
        <v>1</v>
      </c>
    </row>
    <row r="26" spans="1:13">
      <c r="A26" s="1">
        <v>42437</v>
      </c>
      <c r="B26">
        <v>9.49</v>
      </c>
      <c r="C26" s="71">
        <f t="shared" si="5"/>
        <v>-1.0526315789473051E-3</v>
      </c>
      <c r="D26" s="26">
        <f t="shared" si="8"/>
        <v>10.574428733434376</v>
      </c>
      <c r="E26" s="26"/>
      <c r="F26">
        <v>10.587999999999999</v>
      </c>
      <c r="G26" s="25">
        <f t="shared" si="3"/>
        <v>-0.1025519922419651</v>
      </c>
      <c r="H26" s="25"/>
      <c r="I26" s="25">
        <f t="shared" si="0"/>
        <v>-0.10370230449565532</v>
      </c>
      <c r="J26">
        <v>9382.3799999999992</v>
      </c>
      <c r="K26">
        <v>9406.7800000000007</v>
      </c>
      <c r="L26" s="25">
        <f t="shared" si="9"/>
        <v>2.6006194590286746E-3</v>
      </c>
      <c r="M26">
        <f t="shared" si="1"/>
        <v>2</v>
      </c>
    </row>
    <row r="27" spans="1:13">
      <c r="A27" s="1">
        <v>42438</v>
      </c>
      <c r="B27">
        <v>9.42</v>
      </c>
      <c r="C27" s="71">
        <f t="shared" si="5"/>
        <v>-7.3761854583772601E-3</v>
      </c>
      <c r="D27" s="26">
        <f t="shared" si="8"/>
        <v>10.566625404229715</v>
      </c>
      <c r="E27" s="26"/>
      <c r="F27">
        <v>10.596</v>
      </c>
      <c r="G27" s="25">
        <f t="shared" si="3"/>
        <v>-0.10851386893782877</v>
      </c>
      <c r="H27" s="25"/>
      <c r="I27" s="25">
        <f t="shared" si="0"/>
        <v>-0.11098527746319364</v>
      </c>
      <c r="J27">
        <v>9406.7800000000007</v>
      </c>
      <c r="K27">
        <v>9387.7900000000009</v>
      </c>
      <c r="L27" s="25">
        <f t="shared" si="9"/>
        <v>-2.018756684008749E-3</v>
      </c>
      <c r="M27">
        <f t="shared" si="1"/>
        <v>3</v>
      </c>
    </row>
    <row r="28" spans="1:13">
      <c r="A28" s="1">
        <v>42439</v>
      </c>
      <c r="B28">
        <v>9.31</v>
      </c>
      <c r="C28" s="71">
        <f t="shared" si="5"/>
        <v>-1.1677282377919207E-2</v>
      </c>
      <c r="D28" s="26">
        <f t="shared" si="8"/>
        <v>10.392224474556844</v>
      </c>
      <c r="E28" s="26"/>
      <c r="F28">
        <v>10.384</v>
      </c>
      <c r="G28" s="25">
        <f t="shared" si="3"/>
        <v>-0.10413790398835598</v>
      </c>
      <c r="H28" s="25"/>
      <c r="I28" s="25">
        <f t="shared" si="0"/>
        <v>-0.10342835130970718</v>
      </c>
      <c r="J28">
        <v>9387.7900000000009</v>
      </c>
      <c r="K28">
        <v>9207.25</v>
      </c>
      <c r="L28" s="25">
        <f t="shared" si="9"/>
        <v>-1.9231363292106063E-2</v>
      </c>
      <c r="M28">
        <f t="shared" si="1"/>
        <v>4</v>
      </c>
    </row>
    <row r="29" spans="1:13">
      <c r="A29" s="1">
        <v>42440</v>
      </c>
      <c r="B29">
        <v>9.49</v>
      </c>
      <c r="C29" s="71">
        <f t="shared" si="5"/>
        <v>1.9334049409237331E-2</v>
      </c>
      <c r="D29" s="26">
        <f t="shared" si="8"/>
        <v>10.41697707350186</v>
      </c>
      <c r="E29" s="26"/>
      <c r="F29">
        <v>10.45</v>
      </c>
      <c r="G29" s="25">
        <f t="shared" si="3"/>
        <v>-8.8987147323176252E-2</v>
      </c>
      <c r="H29" s="25"/>
      <c r="I29" s="25">
        <f t="shared" si="0"/>
        <v>-9.1866028708133873E-2</v>
      </c>
      <c r="J29">
        <v>9207.25</v>
      </c>
      <c r="K29">
        <v>9236.49</v>
      </c>
      <c r="L29" s="25">
        <f t="shared" si="9"/>
        <v>3.1757582340004031E-3</v>
      </c>
      <c r="M29">
        <f t="shared" si="1"/>
        <v>5</v>
      </c>
    </row>
    <row r="30" spans="1:13">
      <c r="A30" s="1">
        <v>42443</v>
      </c>
      <c r="B30">
        <v>9.6</v>
      </c>
      <c r="C30" s="71">
        <f t="shared" si="5"/>
        <v>1.1591148577449806E-2</v>
      </c>
      <c r="D30" s="26">
        <f t="shared" si="8"/>
        <v>10.496963673430058</v>
      </c>
      <c r="E30" s="26"/>
      <c r="F30">
        <v>10.488</v>
      </c>
      <c r="G30" s="25">
        <f t="shared" si="3"/>
        <v>-8.5449821618460486E-2</v>
      </c>
      <c r="H30" s="25"/>
      <c r="I30" s="25">
        <f t="shared" si="0"/>
        <v>-8.4668192219679583E-2</v>
      </c>
      <c r="J30">
        <v>9236.49</v>
      </c>
      <c r="K30">
        <v>9278</v>
      </c>
      <c r="L30" s="25">
        <f t="shared" si="9"/>
        <v>4.494131428713688E-3</v>
      </c>
      <c r="M30">
        <f t="shared" si="1"/>
        <v>1</v>
      </c>
    </row>
    <row r="31" spans="1:13">
      <c r="A31" s="1">
        <v>42444</v>
      </c>
      <c r="B31">
        <v>9.5500000000000007</v>
      </c>
      <c r="C31" s="71">
        <f t="shared" si="5"/>
        <v>-5.2083333333332593E-3</v>
      </c>
      <c r="D31" s="26">
        <f t="shared" si="8"/>
        <v>10.567163035136884</v>
      </c>
      <c r="E31" s="26"/>
      <c r="F31">
        <v>10.542999999999999</v>
      </c>
      <c r="G31" s="25">
        <f t="shared" si="3"/>
        <v>-9.6256964310545201E-2</v>
      </c>
      <c r="H31" s="25"/>
      <c r="I31" s="25">
        <f t="shared" si="0"/>
        <v>-9.4185715640709322E-2</v>
      </c>
      <c r="J31">
        <v>9278</v>
      </c>
      <c r="K31">
        <v>9348.0300000000007</v>
      </c>
      <c r="L31" s="25">
        <f t="shared" si="9"/>
        <v>7.5479629230439382E-3</v>
      </c>
      <c r="M31">
        <f t="shared" si="1"/>
        <v>2</v>
      </c>
    </row>
    <row r="32" spans="1:13">
      <c r="A32" s="1">
        <v>42445</v>
      </c>
      <c r="B32">
        <v>9.6199999999999992</v>
      </c>
      <c r="C32" s="71">
        <f t="shared" si="5"/>
        <v>7.3298429319370584E-3</v>
      </c>
      <c r="D32" s="26">
        <f t="shared" si="8"/>
        <v>10.705982888373271</v>
      </c>
      <c r="E32" s="26"/>
      <c r="F32">
        <v>10.69</v>
      </c>
      <c r="G32" s="25">
        <f t="shared" si="3"/>
        <v>-0.10143700953909163</v>
      </c>
      <c r="H32" s="25"/>
      <c r="I32" s="25">
        <f t="shared" si="0"/>
        <v>-0.10009354536950421</v>
      </c>
      <c r="J32">
        <v>9348.0300000000007</v>
      </c>
      <c r="K32">
        <v>9492.5400000000009</v>
      </c>
      <c r="L32" s="25">
        <f t="shared" si="9"/>
        <v>1.5458872083208952E-2</v>
      </c>
      <c r="M32">
        <f t="shared" si="1"/>
        <v>3</v>
      </c>
    </row>
    <row r="33" spans="1:13">
      <c r="A33" s="1">
        <v>42446</v>
      </c>
      <c r="B33">
        <v>9.8000000000000007</v>
      </c>
      <c r="C33" s="71">
        <f t="shared" si="5"/>
        <v>1.8711018711018879E-2</v>
      </c>
      <c r="D33" s="26">
        <f t="shared" si="8"/>
        <v>10.680168732499414</v>
      </c>
      <c r="E33" s="26"/>
      <c r="F33">
        <v>10.704000000000001</v>
      </c>
      <c r="G33" s="25">
        <f t="shared" si="3"/>
        <v>-8.24115006555175E-2</v>
      </c>
      <c r="H33" s="25"/>
      <c r="I33" s="25">
        <f t="shared" si="0"/>
        <v>-8.4454409566517175E-2</v>
      </c>
      <c r="J33">
        <v>9492.5400000000009</v>
      </c>
      <c r="K33">
        <v>9483.81</v>
      </c>
      <c r="L33" s="25">
        <f t="shared" si="9"/>
        <v>-9.1966955103706116E-4</v>
      </c>
      <c r="M33">
        <f t="shared" si="1"/>
        <v>4</v>
      </c>
    </row>
    <row r="34" spans="1:13">
      <c r="A34" s="1">
        <v>42447</v>
      </c>
      <c r="B34">
        <v>9.94</v>
      </c>
      <c r="C34" s="71">
        <f t="shared" si="5"/>
        <v>1.4285714285714235E-2</v>
      </c>
      <c r="D34" s="26">
        <f t="shared" si="8"/>
        <v>10.757701657878005</v>
      </c>
      <c r="E34" s="26"/>
      <c r="F34">
        <v>10.8</v>
      </c>
      <c r="G34" s="25">
        <f t="shared" si="3"/>
        <v>-7.6010813822782741E-2</v>
      </c>
      <c r="H34" s="25"/>
      <c r="I34" s="25">
        <f t="shared" si="0"/>
        <v>-7.9629629629629717E-2</v>
      </c>
      <c r="J34">
        <v>9483.81</v>
      </c>
      <c r="K34">
        <v>9531.39</v>
      </c>
      <c r="L34" s="25">
        <f t="shared" si="9"/>
        <v>5.0169710274667878E-3</v>
      </c>
      <c r="M34">
        <f t="shared" si="1"/>
        <v>5</v>
      </c>
    </row>
    <row r="35" spans="1:13">
      <c r="A35" s="1">
        <v>42450</v>
      </c>
      <c r="B35">
        <v>10.220000000000001</v>
      </c>
      <c r="C35" s="71">
        <f t="shared" si="5"/>
        <v>2.8169014084507227E-2</v>
      </c>
      <c r="D35" s="26">
        <f t="shared" si="8"/>
        <v>11.040114820608537</v>
      </c>
      <c r="E35" s="26"/>
      <c r="F35">
        <v>11</v>
      </c>
      <c r="G35" s="25">
        <f t="shared" si="3"/>
        <v>-7.4284990141373464E-2</v>
      </c>
      <c r="H35" s="25"/>
      <c r="I35" s="25">
        <f t="shared" ref="I35:I55" si="10">+B35/F35-1</f>
        <v>-7.0909090909090811E-2</v>
      </c>
      <c r="J35">
        <v>9531.39</v>
      </c>
      <c r="K35">
        <v>9743.2999999999993</v>
      </c>
      <c r="L35" s="25">
        <f t="shared" si="9"/>
        <v>2.2232853760049576E-2</v>
      </c>
      <c r="M35">
        <f t="shared" si="1"/>
        <v>1</v>
      </c>
    </row>
    <row r="36" spans="1:13">
      <c r="A36" s="1">
        <v>42451</v>
      </c>
      <c r="B36">
        <v>10.28</v>
      </c>
      <c r="C36" s="71">
        <f t="shared" si="5"/>
        <v>5.8708414872796766E-3</v>
      </c>
      <c r="D36" s="26">
        <f t="shared" si="8"/>
        <v>10.914468403928854</v>
      </c>
      <c r="E36" s="26"/>
      <c r="F36">
        <v>10.888</v>
      </c>
      <c r="G36" s="25">
        <f t="shared" si="3"/>
        <v>-5.8130948796412896E-2</v>
      </c>
      <c r="H36" s="25"/>
      <c r="I36" s="25">
        <f t="shared" si="10"/>
        <v>-5.5841293166789208E-2</v>
      </c>
      <c r="J36">
        <v>9743.2999999999993</v>
      </c>
      <c r="K36">
        <v>9667.5400000000009</v>
      </c>
      <c r="L36" s="25">
        <f t="shared" si="9"/>
        <v>-7.7755996428313656E-3</v>
      </c>
      <c r="M36">
        <f t="shared" si="1"/>
        <v>2</v>
      </c>
    </row>
    <row r="37" spans="1:13">
      <c r="A37" s="1">
        <v>42452</v>
      </c>
      <c r="B37">
        <v>10.18</v>
      </c>
      <c r="C37" s="71">
        <f t="shared" si="5"/>
        <v>-9.7276264591439343E-3</v>
      </c>
      <c r="D37" s="26">
        <f t="shared" si="8"/>
        <v>10.897302767818905</v>
      </c>
      <c r="E37" s="26"/>
      <c r="F37">
        <v>10.932</v>
      </c>
      <c r="G37" s="25">
        <f t="shared" si="3"/>
        <v>-6.5823881661541961E-2</v>
      </c>
      <c r="H37" s="25"/>
      <c r="I37" s="25">
        <f t="shared" si="10"/>
        <v>-6.8788876692279621E-2</v>
      </c>
      <c r="J37">
        <v>9667.5400000000009</v>
      </c>
      <c r="K37">
        <v>9675.7999999999993</v>
      </c>
      <c r="L37" s="25">
        <f t="shared" si="9"/>
        <v>8.5440556749682983E-4</v>
      </c>
      <c r="M37">
        <f t="shared" si="1"/>
        <v>3</v>
      </c>
    </row>
    <row r="38" spans="1:13">
      <c r="A38" s="1">
        <v>42453</v>
      </c>
      <c r="B38">
        <v>9.9700000000000006</v>
      </c>
      <c r="C38" s="71">
        <f t="shared" si="5"/>
        <v>-2.0628683693516559E-2</v>
      </c>
      <c r="D38" s="26">
        <f t="shared" si="8"/>
        <v>10.775744641269974</v>
      </c>
      <c r="E38" s="26"/>
      <c r="F38">
        <v>10.743</v>
      </c>
      <c r="G38" s="25">
        <f t="shared" si="3"/>
        <v>-7.4773917542928392E-2</v>
      </c>
      <c r="H38" s="25"/>
      <c r="I38" s="25">
        <f t="shared" si="10"/>
        <v>-7.195383040119141E-2</v>
      </c>
      <c r="J38">
        <v>9675.7999999999993</v>
      </c>
      <c r="K38">
        <v>9537.5</v>
      </c>
      <c r="L38" s="25">
        <f t="shared" si="9"/>
        <v>-1.4293391760887952E-2</v>
      </c>
      <c r="M38">
        <f t="shared" si="1"/>
        <v>4</v>
      </c>
    </row>
    <row r="39" spans="1:13">
      <c r="A39" s="1">
        <v>42454</v>
      </c>
      <c r="B39">
        <v>9.9700000000000006</v>
      </c>
      <c r="C39" s="71">
        <f t="shared" si="5"/>
        <v>0</v>
      </c>
      <c r="D39" s="26">
        <f t="shared" si="8"/>
        <v>10.79266279108781</v>
      </c>
      <c r="E39" s="26"/>
      <c r="F39">
        <v>10.743</v>
      </c>
      <c r="G39" s="25">
        <f t="shared" si="3"/>
        <v>-7.6224265226477295E-2</v>
      </c>
      <c r="H39" s="25"/>
      <c r="I39" s="25">
        <f t="shared" si="10"/>
        <v>-7.195383040119141E-2</v>
      </c>
      <c r="J39">
        <v>9537.5</v>
      </c>
      <c r="K39">
        <v>9581.59</v>
      </c>
      <c r="L39" s="25">
        <f t="shared" si="9"/>
        <v>4.6228047182175214E-3</v>
      </c>
      <c r="M39">
        <f t="shared" si="1"/>
        <v>5</v>
      </c>
    </row>
    <row r="40" spans="1:13">
      <c r="A40" s="1">
        <v>42457</v>
      </c>
      <c r="B40">
        <v>9.9700000000000006</v>
      </c>
      <c r="C40" s="71">
        <f t="shared" si="5"/>
        <v>0</v>
      </c>
      <c r="D40" s="26">
        <f t="shared" ref="D40:D61" si="11">+F39*(1+L40)</f>
        <v>10.625261458693181</v>
      </c>
      <c r="E40" s="26"/>
      <c r="F40">
        <v>10.625261458693201</v>
      </c>
      <c r="G40" s="25">
        <f t="shared" si="3"/>
        <v>-6.1670149129089968E-2</v>
      </c>
      <c r="H40" s="25"/>
      <c r="I40" s="25">
        <f t="shared" si="10"/>
        <v>-6.1670149129091745E-2</v>
      </c>
      <c r="J40">
        <v>9581.59</v>
      </c>
      <c r="K40">
        <v>9476.58</v>
      </c>
      <c r="L40" s="25">
        <f t="shared" si="9"/>
        <v>-1.0959558904106714E-2</v>
      </c>
      <c r="M40">
        <f t="shared" si="1"/>
        <v>1</v>
      </c>
    </row>
    <row r="41" spans="1:13">
      <c r="A41" s="1">
        <v>42458</v>
      </c>
      <c r="B41">
        <v>9.8800000000000008</v>
      </c>
      <c r="C41" s="71">
        <f t="shared" si="5"/>
        <v>-9.0270812437311942E-3</v>
      </c>
      <c r="D41" s="26">
        <f t="shared" si="11"/>
        <v>10.557999911288229</v>
      </c>
      <c r="E41" s="26"/>
      <c r="F41">
        <v>10.615</v>
      </c>
      <c r="G41" s="25">
        <f t="shared" si="3"/>
        <v>-6.421669984703593E-2</v>
      </c>
      <c r="H41" s="25"/>
      <c r="I41" s="25">
        <f t="shared" si="10"/>
        <v>-6.9241639189825621E-2</v>
      </c>
      <c r="J41">
        <v>9476.58</v>
      </c>
      <c r="K41">
        <v>9416.59</v>
      </c>
      <c r="L41" s="25">
        <f t="shared" si="9"/>
        <v>-6.330342802994271E-3</v>
      </c>
      <c r="M41">
        <f t="shared" si="1"/>
        <v>2</v>
      </c>
    </row>
    <row r="42" spans="1:13">
      <c r="A42" s="1">
        <v>42459</v>
      </c>
      <c r="B42">
        <v>10.18</v>
      </c>
      <c r="C42" s="71">
        <f t="shared" si="5"/>
        <v>3.0364372469635414E-2</v>
      </c>
      <c r="D42" s="26">
        <f t="shared" si="11"/>
        <v>10.848637112797732</v>
      </c>
      <c r="E42" s="26"/>
      <c r="F42">
        <v>10.882</v>
      </c>
      <c r="G42" s="25">
        <f t="shared" si="3"/>
        <v>-6.1633282212838147E-2</v>
      </c>
      <c r="H42" s="25"/>
      <c r="I42" s="25">
        <f t="shared" si="10"/>
        <v>-6.4510200330821554E-2</v>
      </c>
      <c r="J42">
        <v>9416.59</v>
      </c>
      <c r="K42">
        <v>9623.85</v>
      </c>
      <c r="L42" s="25">
        <f t="shared" si="9"/>
        <v>2.2010090701623408E-2</v>
      </c>
      <c r="M42">
        <f t="shared" si="1"/>
        <v>3</v>
      </c>
    </row>
    <row r="43" spans="1:13">
      <c r="A43" s="1">
        <v>42460</v>
      </c>
      <c r="B43">
        <v>10.06</v>
      </c>
      <c r="C43" s="71">
        <f t="shared" si="5"/>
        <v>-1.1787819253438081E-2</v>
      </c>
      <c r="D43" s="26">
        <f t="shared" si="11"/>
        <v>10.870997972744796</v>
      </c>
      <c r="E43" s="26"/>
      <c r="F43">
        <v>10.904</v>
      </c>
      <c r="G43" s="25">
        <f t="shared" si="3"/>
        <v>-7.4601979944995622E-2</v>
      </c>
      <c r="H43" s="25"/>
      <c r="I43" s="25">
        <f t="shared" si="10"/>
        <v>-7.7402787967718267E-2</v>
      </c>
      <c r="J43">
        <v>9623.85</v>
      </c>
      <c r="K43">
        <v>9614.1200000000008</v>
      </c>
      <c r="L43" s="25">
        <f t="shared" si="9"/>
        <v>-1.0110298892854752E-3</v>
      </c>
      <c r="M43">
        <f t="shared" si="1"/>
        <v>4</v>
      </c>
    </row>
    <row r="44" spans="1:13">
      <c r="A44" s="1">
        <v>42461</v>
      </c>
      <c r="B44">
        <v>9.9499999999999993</v>
      </c>
      <c r="C44" s="71">
        <f t="shared" si="5"/>
        <v>-1.0934393638171058E-2</v>
      </c>
      <c r="D44" s="26">
        <f t="shared" si="11"/>
        <v>10.953812534064481</v>
      </c>
      <c r="E44" s="26"/>
      <c r="F44">
        <v>10.958</v>
      </c>
      <c r="G44" s="25">
        <f t="shared" si="3"/>
        <v>-9.1640470470240043E-2</v>
      </c>
      <c r="H44" s="25"/>
      <c r="I44" s="25">
        <f t="shared" si="10"/>
        <v>-9.1987588976090606E-2</v>
      </c>
      <c r="J44">
        <v>9614.1200000000008</v>
      </c>
      <c r="K44">
        <v>9658.0400000000009</v>
      </c>
      <c r="L44" s="25">
        <f t="shared" si="9"/>
        <v>4.5682808202935909E-3</v>
      </c>
      <c r="M44">
        <f t="shared" si="1"/>
        <v>5</v>
      </c>
    </row>
    <row r="45" spans="1:13">
      <c r="A45" s="1">
        <v>42465</v>
      </c>
      <c r="B45">
        <v>9.9700000000000006</v>
      </c>
      <c r="C45" s="71">
        <f t="shared" si="5"/>
        <v>2.0100502512563345E-3</v>
      </c>
      <c r="D45" s="26">
        <f t="shared" si="11"/>
        <v>11.01278977308025</v>
      </c>
      <c r="E45" s="26"/>
      <c r="F45">
        <v>10.999000000000001</v>
      </c>
      <c r="G45" s="25">
        <f t="shared" si="3"/>
        <v>-9.4688974779964741E-2</v>
      </c>
      <c r="H45" s="25"/>
      <c r="I45" s="25">
        <f t="shared" si="10"/>
        <v>-9.3553959450859203E-2</v>
      </c>
      <c r="J45">
        <v>9658.0400000000009</v>
      </c>
      <c r="K45">
        <v>9706.33</v>
      </c>
      <c r="L45" s="25">
        <f t="shared" si="9"/>
        <v>4.9999792918644648E-3</v>
      </c>
      <c r="M45">
        <f t="shared" si="1"/>
        <v>2</v>
      </c>
    </row>
    <row r="46" spans="1:13">
      <c r="A46" s="1">
        <v>42466</v>
      </c>
      <c r="B46">
        <v>9.91</v>
      </c>
      <c r="C46" s="71">
        <f t="shared" si="5"/>
        <v>-6.0180541624874628E-3</v>
      </c>
      <c r="D46" s="26">
        <f t="shared" si="11"/>
        <v>10.94514004778325</v>
      </c>
      <c r="E46" s="26"/>
      <c r="F46">
        <v>10.936</v>
      </c>
      <c r="G46" s="25">
        <f t="shared" si="3"/>
        <v>-9.4575313176819442E-2</v>
      </c>
      <c r="H46" s="25"/>
      <c r="I46" s="25">
        <f t="shared" si="10"/>
        <v>-9.3818580833942899E-2</v>
      </c>
      <c r="J46">
        <v>9706.33</v>
      </c>
      <c r="K46">
        <v>9658.7999999999993</v>
      </c>
      <c r="L46" s="25">
        <f t="shared" si="9"/>
        <v>-4.896804456473336E-3</v>
      </c>
      <c r="M46">
        <f t="shared" si="1"/>
        <v>3</v>
      </c>
    </row>
    <row r="47" spans="1:13">
      <c r="A47" s="1">
        <v>42467</v>
      </c>
      <c r="B47">
        <v>9.8000000000000007</v>
      </c>
      <c r="C47" s="71">
        <f t="shared" si="5"/>
        <v>-1.1099899091826404E-2</v>
      </c>
      <c r="D47" s="26">
        <f t="shared" si="11"/>
        <v>10.804264836211539</v>
      </c>
      <c r="E47" s="26"/>
      <c r="F47">
        <v>10.81</v>
      </c>
      <c r="G47" s="25">
        <f t="shared" si="3"/>
        <v>-9.2950779292788832E-2</v>
      </c>
      <c r="H47" s="25"/>
      <c r="I47" s="25">
        <f t="shared" si="10"/>
        <v>-9.3432007400555017E-2</v>
      </c>
      <c r="J47">
        <v>9658.7999999999993</v>
      </c>
      <c r="K47">
        <v>9542.4500000000007</v>
      </c>
      <c r="L47" s="25">
        <f t="shared" si="9"/>
        <v>-1.2046009856296669E-2</v>
      </c>
      <c r="M47">
        <f t="shared" si="1"/>
        <v>4</v>
      </c>
    </row>
    <row r="48" spans="1:13">
      <c r="A48" s="1">
        <v>42468</v>
      </c>
      <c r="B48">
        <v>9.81</v>
      </c>
      <c r="C48" s="71">
        <f t="shared" si="5"/>
        <v>1.0204081632652073E-3</v>
      </c>
      <c r="D48" s="26">
        <f t="shared" si="11"/>
        <v>10.745983620558663</v>
      </c>
      <c r="E48" s="26"/>
      <c r="F48">
        <v>10.743</v>
      </c>
      <c r="G48" s="25">
        <f t="shared" si="3"/>
        <v>-8.7100786080483772E-2</v>
      </c>
      <c r="H48" s="25"/>
      <c r="I48" s="25">
        <f t="shared" si="10"/>
        <v>-8.6847249371683866E-2</v>
      </c>
      <c r="J48">
        <v>9542.4500000000007</v>
      </c>
      <c r="K48">
        <v>9485.94</v>
      </c>
      <c r="L48" s="25">
        <f t="shared" si="9"/>
        <v>-5.9219592452671721E-3</v>
      </c>
      <c r="M48">
        <f t="shared" si="1"/>
        <v>5</v>
      </c>
    </row>
    <row r="49" spans="1:13">
      <c r="A49" s="1">
        <v>42471</v>
      </c>
      <c r="B49">
        <v>9.9499999999999993</v>
      </c>
      <c r="C49" s="71">
        <f t="shared" si="5"/>
        <v>1.4271151885830724E-2</v>
      </c>
      <c r="D49" s="26">
        <f t="shared" si="11"/>
        <v>10.850034298129655</v>
      </c>
      <c r="E49" s="26"/>
      <c r="F49">
        <v>10.862</v>
      </c>
      <c r="G49" s="25">
        <f t="shared" si="3"/>
        <v>-8.2952207651989185E-2</v>
      </c>
      <c r="H49" s="25"/>
      <c r="I49" s="25">
        <f t="shared" si="10"/>
        <v>-8.3962437856748395E-2</v>
      </c>
      <c r="J49">
        <v>9485.94</v>
      </c>
      <c r="K49">
        <v>9580.4500000000007</v>
      </c>
      <c r="L49" s="25">
        <f t="shared" si="9"/>
        <v>9.9631665391095581E-3</v>
      </c>
      <c r="M49">
        <f t="shared" si="1"/>
        <v>1</v>
      </c>
    </row>
    <row r="50" spans="1:13">
      <c r="A50" s="1">
        <v>42472</v>
      </c>
      <c r="B50">
        <v>9.9700000000000006</v>
      </c>
      <c r="C50" s="71">
        <f t="shared" si="5"/>
        <v>2.0100502512563345E-3</v>
      </c>
      <c r="D50" s="26">
        <f t="shared" si="11"/>
        <v>10.841467475953634</v>
      </c>
      <c r="E50" s="26"/>
      <c r="F50">
        <v>10.843999999999999</v>
      </c>
      <c r="G50" s="25">
        <f t="shared" si="3"/>
        <v>-8.0382796691181091E-2</v>
      </c>
      <c r="H50" s="25"/>
      <c r="I50" s="25">
        <f t="shared" si="10"/>
        <v>-8.059756547399477E-2</v>
      </c>
      <c r="J50">
        <v>9580.4500000000007</v>
      </c>
      <c r="K50">
        <v>9562.34</v>
      </c>
      <c r="L50" s="25">
        <f t="shared" si="9"/>
        <v>-1.8903078665407635E-3</v>
      </c>
      <c r="M50">
        <f t="shared" si="1"/>
        <v>2</v>
      </c>
    </row>
    <row r="51" spans="1:13">
      <c r="A51" s="1">
        <v>42473</v>
      </c>
      <c r="B51">
        <v>10.28</v>
      </c>
      <c r="C51" s="71">
        <f t="shared" si="5"/>
        <v>3.1093279839518484E-2</v>
      </c>
      <c r="D51" s="26">
        <f t="shared" si="11"/>
        <v>10.970433232869778</v>
      </c>
      <c r="E51" s="26"/>
      <c r="F51">
        <v>10.965</v>
      </c>
      <c r="G51" s="25">
        <f t="shared" si="3"/>
        <v>-6.2935821969281269E-2</v>
      </c>
      <c r="H51" s="25"/>
      <c r="I51" s="25">
        <f t="shared" si="10"/>
        <v>-6.2471500227998189E-2</v>
      </c>
      <c r="J51">
        <v>9562.34</v>
      </c>
      <c r="K51">
        <v>9673.83</v>
      </c>
      <c r="L51" s="25">
        <f t="shared" si="9"/>
        <v>1.1659280050698939E-2</v>
      </c>
      <c r="M51">
        <f t="shared" si="1"/>
        <v>3</v>
      </c>
    </row>
    <row r="52" spans="1:13">
      <c r="A52" s="1">
        <v>42474</v>
      </c>
      <c r="B52">
        <v>10.28</v>
      </c>
      <c r="C52" s="71">
        <f t="shared" si="5"/>
        <v>0</v>
      </c>
      <c r="D52" s="26">
        <f t="shared" si="11"/>
        <v>10.997485261783595</v>
      </c>
      <c r="E52" s="26"/>
      <c r="F52">
        <v>11</v>
      </c>
      <c r="G52" s="25">
        <f t="shared" si="3"/>
        <v>-6.5240847766976917E-2</v>
      </c>
      <c r="H52" s="25"/>
      <c r="I52" s="71">
        <f t="shared" si="10"/>
        <v>-6.5454545454545543E-2</v>
      </c>
      <c r="J52">
        <v>9673.83</v>
      </c>
      <c r="K52">
        <v>9702.49</v>
      </c>
      <c r="L52" s="25">
        <f t="shared" si="9"/>
        <v>2.9626321736064831E-3</v>
      </c>
      <c r="M52">
        <f t="shared" si="1"/>
        <v>4</v>
      </c>
    </row>
    <row r="53" spans="1:13">
      <c r="A53" s="1">
        <v>42475</v>
      </c>
      <c r="B53">
        <v>10.28</v>
      </c>
      <c r="C53" s="71">
        <f t="shared" si="5"/>
        <v>0</v>
      </c>
      <c r="D53" s="26">
        <f t="shared" si="11"/>
        <v>11.022946686881408</v>
      </c>
      <c r="F53">
        <v>10.965999999999999</v>
      </c>
      <c r="G53" s="71">
        <f t="shared" si="3"/>
        <v>-6.7400007274425189E-2</v>
      </c>
      <c r="I53" s="25">
        <f t="shared" si="10"/>
        <v>-6.255699434616091E-2</v>
      </c>
      <c r="J53">
        <v>9702.49</v>
      </c>
      <c r="K53">
        <v>9722.73</v>
      </c>
      <c r="L53" s="25">
        <f t="shared" si="9"/>
        <v>2.0860624437644137E-3</v>
      </c>
      <c r="M53">
        <f t="shared" si="1"/>
        <v>5</v>
      </c>
    </row>
    <row r="54" spans="1:13">
      <c r="A54" s="1">
        <v>42478</v>
      </c>
      <c r="B54">
        <v>10.1</v>
      </c>
      <c r="C54" s="71">
        <f t="shared" si="5"/>
        <v>-1.7509727626459082E-2</v>
      </c>
      <c r="D54" s="26">
        <f>+F53*(1+L54)</f>
        <v>10.869939097352287</v>
      </c>
      <c r="F54">
        <v>10.887</v>
      </c>
      <c r="G54" s="71">
        <f t="shared" si="3"/>
        <v>-7.083196055255081E-2</v>
      </c>
      <c r="I54" s="25">
        <f t="shared" si="10"/>
        <v>-7.2288049967851653E-2</v>
      </c>
      <c r="J54">
        <v>9722.73</v>
      </c>
      <c r="K54">
        <v>9637.56</v>
      </c>
      <c r="L54" s="25">
        <f t="shared" si="9"/>
        <v>-8.7598853408455968E-3</v>
      </c>
      <c r="M54">
        <f t="shared" si="1"/>
        <v>1</v>
      </c>
    </row>
    <row r="55" spans="1:13">
      <c r="A55" s="1">
        <v>42479</v>
      </c>
      <c r="B55">
        <v>10.16</v>
      </c>
      <c r="C55" s="71">
        <f t="shared" si="5"/>
        <v>5.9405940594059459E-3</v>
      </c>
      <c r="D55" s="26">
        <f>+F54*(1+L55)</f>
        <v>10.909355630470785</v>
      </c>
      <c r="F55">
        <v>10.923999999999999</v>
      </c>
      <c r="G55" s="25">
        <f t="shared" si="3"/>
        <v>-6.8689265970738766E-2</v>
      </c>
      <c r="H55" s="25"/>
      <c r="I55" s="25">
        <f t="shared" si="10"/>
        <v>-6.9937751739289622E-2</v>
      </c>
      <c r="J55">
        <v>9637.56</v>
      </c>
      <c r="K55">
        <v>9657.35</v>
      </c>
      <c r="L55" s="25">
        <f t="shared" si="9"/>
        <v>2.0534243107177552E-3</v>
      </c>
      <c r="M55">
        <f t="shared" si="1"/>
        <v>2</v>
      </c>
    </row>
    <row r="56" spans="1:13">
      <c r="A56" s="1">
        <v>42480</v>
      </c>
      <c r="B56">
        <v>9.9700000000000006</v>
      </c>
      <c r="C56" s="71">
        <f t="shared" si="5"/>
        <v>-1.870078740157477E-2</v>
      </c>
      <c r="D56" s="26">
        <f>+F55*(1+L56)</f>
        <v>10.86745335314553</v>
      </c>
      <c r="F56" s="70">
        <v>10.923999999999999</v>
      </c>
      <c r="G56" s="71">
        <f t="shared" si="3"/>
        <v>-8.2581753423010218E-2</v>
      </c>
      <c r="J56" s="70">
        <v>9657.35</v>
      </c>
      <c r="K56" s="70">
        <v>9607.3599999999988</v>
      </c>
      <c r="L56" s="71">
        <f t="shared" si="9"/>
        <v>-5.1763682583733095E-3</v>
      </c>
      <c r="M56">
        <f t="shared" si="1"/>
        <v>3</v>
      </c>
    </row>
    <row r="57" spans="1:13">
      <c r="A57" s="1">
        <v>42481</v>
      </c>
      <c r="B57">
        <v>9.9700000000000006</v>
      </c>
      <c r="C57" s="71">
        <f t="shared" si="5"/>
        <v>0</v>
      </c>
      <c r="D57" s="26">
        <f>+F56*(1+L57)</f>
        <v>10.913505075275623</v>
      </c>
      <c r="F57">
        <v>10.847</v>
      </c>
      <c r="G57" s="71">
        <f t="shared" si="3"/>
        <v>-8.6452983598561572E-2</v>
      </c>
      <c r="I57" s="25">
        <f t="shared" ref="I57:I120" si="12">+B57/F57-1</f>
        <v>-8.0851848437355822E-2</v>
      </c>
      <c r="J57">
        <v>9607.3599999999988</v>
      </c>
      <c r="K57">
        <v>9598.1299999999992</v>
      </c>
      <c r="L57" s="25">
        <f t="shared" si="9"/>
        <v>-9.6072177996864294E-4</v>
      </c>
      <c r="M57">
        <f t="shared" si="1"/>
        <v>4</v>
      </c>
    </row>
    <row r="58" spans="1:13">
      <c r="A58" s="1">
        <v>42482</v>
      </c>
      <c r="B58">
        <v>10</v>
      </c>
      <c r="C58" s="71">
        <f t="shared" si="5"/>
        <v>3.0090270812437314E-3</v>
      </c>
      <c r="D58" s="26">
        <f>+F57*(1+L58)</f>
        <v>10.908184478643237</v>
      </c>
      <c r="F58">
        <v>10.891999999999999</v>
      </c>
      <c r="G58" s="71">
        <f t="shared" si="3"/>
        <v>-8.3257161668042978E-2</v>
      </c>
      <c r="I58" s="25">
        <f t="shared" si="12"/>
        <v>-8.1894968784428923E-2</v>
      </c>
      <c r="J58">
        <v>9598.1299999999992</v>
      </c>
      <c r="K58">
        <v>9652.27</v>
      </c>
      <c r="L58" s="25">
        <f t="shared" si="9"/>
        <v>5.6406820911991673E-3</v>
      </c>
      <c r="M58">
        <f t="shared" si="1"/>
        <v>5</v>
      </c>
    </row>
    <row r="59" spans="1:13">
      <c r="A59" s="1">
        <v>42485</v>
      </c>
      <c r="B59">
        <v>9.93</v>
      </c>
      <c r="C59" s="71">
        <f t="shared" si="5"/>
        <v>-7.0000000000000062E-3</v>
      </c>
      <c r="D59" s="26">
        <f t="shared" si="11"/>
        <v>10.852335361526356</v>
      </c>
      <c r="E59" s="26"/>
      <c r="F59">
        <v>10.811999999999999</v>
      </c>
      <c r="G59" s="25">
        <f t="shared" si="3"/>
        <v>-8.4989574206876695E-2</v>
      </c>
      <c r="H59" s="25"/>
      <c r="I59" s="25">
        <f t="shared" si="12"/>
        <v>-8.1576026637069865E-2</v>
      </c>
      <c r="J59">
        <v>9652.27</v>
      </c>
      <c r="K59">
        <v>9617.1200000000008</v>
      </c>
      <c r="L59" s="25">
        <f t="shared" si="9"/>
        <v>-3.6416304143999101E-3</v>
      </c>
      <c r="M59">
        <f t="shared" si="1"/>
        <v>1</v>
      </c>
    </row>
    <row r="60" spans="1:13">
      <c r="A60" s="1">
        <v>42486</v>
      </c>
      <c r="B60">
        <v>10.02</v>
      </c>
      <c r="C60" s="71">
        <f t="shared" si="5"/>
        <v>9.0634441087613649E-3</v>
      </c>
      <c r="D60" s="26">
        <f t="shared" si="11"/>
        <v>10.846649233866271</v>
      </c>
      <c r="E60" s="26"/>
      <c r="F60">
        <v>10.885</v>
      </c>
      <c r="G60" s="25">
        <f t="shared" si="3"/>
        <v>-7.6212405881554868E-2</v>
      </c>
      <c r="H60" s="25"/>
      <c r="I60" s="25">
        <f t="shared" si="12"/>
        <v>-7.9467156637574643E-2</v>
      </c>
      <c r="J60">
        <v>9617.1200000000008</v>
      </c>
      <c r="K60">
        <v>9647.94</v>
      </c>
      <c r="L60" s="25">
        <f t="shared" si="9"/>
        <v>3.2047016154523877E-3</v>
      </c>
      <c r="M60">
        <f t="shared" si="1"/>
        <v>2</v>
      </c>
    </row>
    <row r="61" spans="1:13">
      <c r="A61" s="1">
        <v>42487</v>
      </c>
      <c r="B61">
        <v>10</v>
      </c>
      <c r="C61" s="71">
        <f t="shared" si="5"/>
        <v>-1.9960079840318778E-3</v>
      </c>
      <c r="D61" s="26">
        <f t="shared" si="11"/>
        <v>10.839577858071257</v>
      </c>
      <c r="E61" s="26"/>
      <c r="F61">
        <v>10.848000000000001</v>
      </c>
      <c r="G61" s="25">
        <f t="shared" si="3"/>
        <v>-7.7454848248181496E-2</v>
      </c>
      <c r="H61" s="25"/>
      <c r="I61" s="25">
        <f t="shared" si="12"/>
        <v>-7.8171091445427776E-2</v>
      </c>
      <c r="J61">
        <v>9647.94</v>
      </c>
      <c r="K61">
        <v>9607.68</v>
      </c>
      <c r="L61" s="25">
        <f t="shared" si="9"/>
        <v>-4.1729115230816349E-3</v>
      </c>
      <c r="M61">
        <f t="shared" si="1"/>
        <v>3</v>
      </c>
    </row>
    <row r="62" spans="1:13">
      <c r="A62" s="1">
        <v>42488</v>
      </c>
      <c r="B62">
        <v>10</v>
      </c>
      <c r="C62" s="71">
        <f t="shared" si="5"/>
        <v>0</v>
      </c>
      <c r="D62" s="26">
        <f t="shared" ref="D62:D75" si="13">+F61*(1+L62)</f>
        <v>10.833423361310953</v>
      </c>
      <c r="E62" s="26"/>
      <c r="F62">
        <v>10.813000000000001</v>
      </c>
      <c r="G62" s="25">
        <f t="shared" si="3"/>
        <v>-7.6930747882274164E-2</v>
      </c>
      <c r="H62" s="25"/>
      <c r="I62" s="25">
        <f t="shared" si="12"/>
        <v>-7.5187274576898222E-2</v>
      </c>
      <c r="J62">
        <v>9607.68</v>
      </c>
      <c r="K62">
        <v>9594.77</v>
      </c>
      <c r="L62" s="25">
        <f t="shared" si="9"/>
        <v>-1.3437166933120137E-3</v>
      </c>
      <c r="M62">
        <f t="shared" si="1"/>
        <v>4</v>
      </c>
    </row>
    <row r="63" spans="1:13">
      <c r="A63" s="1">
        <v>42489</v>
      </c>
      <c r="B63">
        <v>9.9700000000000006</v>
      </c>
      <c r="C63" s="71">
        <f t="shared" si="5"/>
        <v>-2.9999999999998916E-3</v>
      </c>
      <c r="D63" s="26">
        <f t="shared" si="13"/>
        <v>10.784589133454997</v>
      </c>
      <c r="E63" s="26"/>
      <c r="F63">
        <v>10.813000000000001</v>
      </c>
      <c r="G63" s="25">
        <f t="shared" si="3"/>
        <v>-7.5532699797347891E-2</v>
      </c>
      <c r="H63" s="25"/>
      <c r="I63" s="25">
        <f t="shared" si="12"/>
        <v>-7.7961712753167434E-2</v>
      </c>
      <c r="J63">
        <v>9594.77</v>
      </c>
      <c r="K63">
        <v>9569.56</v>
      </c>
      <c r="L63" s="25">
        <f t="shared" si="9"/>
        <v>-2.6274730921117539E-3</v>
      </c>
      <c r="M63">
        <f t="shared" si="1"/>
        <v>5</v>
      </c>
    </row>
    <row r="64" spans="1:13">
      <c r="A64" s="1">
        <v>42493</v>
      </c>
      <c r="B64">
        <v>9.98</v>
      </c>
      <c r="C64" s="71">
        <f t="shared" si="5"/>
        <v>1.0030090270811698E-3</v>
      </c>
      <c r="D64" s="26">
        <f t="shared" si="13"/>
        <v>10.916999402271371</v>
      </c>
      <c r="E64" s="26"/>
      <c r="F64">
        <v>10.946999999999999</v>
      </c>
      <c r="G64" s="25">
        <f t="shared" si="3"/>
        <v>-8.5829390269676065E-2</v>
      </c>
      <c r="H64" s="25"/>
      <c r="I64" s="25">
        <f t="shared" si="12"/>
        <v>-8.8334703571754658E-2</v>
      </c>
      <c r="J64">
        <v>9569.56</v>
      </c>
      <c r="K64">
        <v>9661.6</v>
      </c>
      <c r="L64" s="25">
        <f t="shared" si="9"/>
        <v>9.6179970656959934E-3</v>
      </c>
      <c r="M64">
        <f t="shared" si="1"/>
        <v>2</v>
      </c>
    </row>
    <row r="65" spans="1:13">
      <c r="A65" s="1">
        <v>42494</v>
      </c>
      <c r="B65">
        <v>9.98</v>
      </c>
      <c r="C65" s="71">
        <f t="shared" si="5"/>
        <v>0</v>
      </c>
      <c r="D65" s="26">
        <f t="shared" si="13"/>
        <v>10.920826726422124</v>
      </c>
      <c r="E65" s="26"/>
      <c r="F65">
        <v>10.863</v>
      </c>
      <c r="G65" s="25">
        <f t="shared" si="3"/>
        <v>-8.61497714404591E-2</v>
      </c>
      <c r="H65" s="25"/>
      <c r="I65" s="25">
        <f t="shared" si="12"/>
        <v>-8.1285096198103535E-2</v>
      </c>
      <c r="J65">
        <v>9661.6</v>
      </c>
      <c r="K65">
        <v>9638.5</v>
      </c>
      <c r="L65" s="25">
        <f t="shared" si="9"/>
        <v>-2.3909083381634666E-3</v>
      </c>
      <c r="M65">
        <f t="shared" si="1"/>
        <v>3</v>
      </c>
    </row>
    <row r="66" spans="1:13">
      <c r="A66" s="1">
        <v>42495</v>
      </c>
      <c r="B66">
        <v>9.99</v>
      </c>
      <c r="C66" s="71">
        <f t="shared" si="5"/>
        <v>1.0020040080160886E-3</v>
      </c>
      <c r="D66" s="26">
        <f t="shared" si="13"/>
        <v>10.859573790527572</v>
      </c>
      <c r="E66" s="26"/>
      <c r="F66">
        <v>10.863</v>
      </c>
      <c r="G66" s="25">
        <f t="shared" si="3"/>
        <v>-8.0074394014069905E-2</v>
      </c>
      <c r="H66" s="25"/>
      <c r="I66" s="25">
        <f t="shared" si="12"/>
        <v>-8.0364540182270017E-2</v>
      </c>
      <c r="J66">
        <v>9638.5</v>
      </c>
      <c r="K66">
        <v>9635.4599999999991</v>
      </c>
      <c r="L66" s="25">
        <f t="shared" si="9"/>
        <v>-3.1540177413502679E-4</v>
      </c>
      <c r="M66">
        <f t="shared" si="1"/>
        <v>4</v>
      </c>
    </row>
    <row r="67" spans="1:13">
      <c r="A67" s="1">
        <v>42496</v>
      </c>
      <c r="B67">
        <v>9.68</v>
      </c>
      <c r="C67" s="71">
        <f t="shared" si="5"/>
        <v>-3.1031031031031109E-2</v>
      </c>
      <c r="D67" s="26">
        <f t="shared" si="13"/>
        <v>10.652548583046373</v>
      </c>
      <c r="E67" s="26"/>
      <c r="F67">
        <v>10.612</v>
      </c>
      <c r="G67" s="25">
        <f t="shared" si="3"/>
        <v>-9.1297268016612754E-2</v>
      </c>
      <c r="H67" s="25"/>
      <c r="I67" s="25">
        <f t="shared" si="12"/>
        <v>-8.7825103656238301E-2</v>
      </c>
      <c r="J67">
        <v>9635.4599999999991</v>
      </c>
      <c r="K67">
        <v>9448.7900000000009</v>
      </c>
      <c r="L67" s="25">
        <f t="shared" si="9"/>
        <v>-1.9373231791735779E-2</v>
      </c>
      <c r="M67">
        <f t="shared" ref="M67:M130" si="14">WEEKDAY(A67,2)</f>
        <v>5</v>
      </c>
    </row>
    <row r="68" spans="1:13">
      <c r="A68" s="1">
        <v>42499</v>
      </c>
      <c r="B68">
        <v>9.59</v>
      </c>
      <c r="C68" s="71">
        <f t="shared" si="5"/>
        <v>-9.2975206611569661E-3</v>
      </c>
      <c r="D68" s="26">
        <f t="shared" si="13"/>
        <v>10.46704060943253</v>
      </c>
      <c r="E68" s="26"/>
      <c r="F68">
        <v>10.477</v>
      </c>
      <c r="G68" s="25">
        <f t="shared" ref="G68:G131" si="15">+B68/D68-1</f>
        <v>-8.3790695207790811E-2</v>
      </c>
      <c r="H68" s="25"/>
      <c r="I68" s="25">
        <f t="shared" si="12"/>
        <v>-8.4661639782380504E-2</v>
      </c>
      <c r="J68">
        <v>9448.7900000000009</v>
      </c>
      <c r="K68">
        <v>9319.7199999999993</v>
      </c>
      <c r="L68" s="25">
        <f t="shared" si="9"/>
        <v>-1.3659950110014196E-2</v>
      </c>
      <c r="M68">
        <f t="shared" si="14"/>
        <v>1</v>
      </c>
    </row>
    <row r="69" spans="1:13">
      <c r="A69" s="1">
        <v>42500</v>
      </c>
      <c r="B69">
        <v>9.6199999999999992</v>
      </c>
      <c r="C69" s="71">
        <f t="shared" ref="C69:C132" si="16">B69/(B68-O69)-1</f>
        <v>3.1282586027110426E-3</v>
      </c>
      <c r="D69" s="26">
        <f t="shared" si="13"/>
        <v>10.471435331748165</v>
      </c>
      <c r="E69" s="26"/>
      <c r="F69">
        <v>10.454000000000001</v>
      </c>
      <c r="G69" s="25">
        <f t="shared" si="15"/>
        <v>-8.1310279324049661E-2</v>
      </c>
      <c r="H69" s="25"/>
      <c r="I69" s="25">
        <f t="shared" si="12"/>
        <v>-7.9778075377845981E-2</v>
      </c>
      <c r="J69">
        <v>9319.7199999999993</v>
      </c>
      <c r="K69">
        <v>9314.77</v>
      </c>
      <c r="L69" s="25">
        <f t="shared" si="9"/>
        <v>-5.3113183657871321E-4</v>
      </c>
      <c r="M69">
        <f t="shared" si="14"/>
        <v>2</v>
      </c>
    </row>
    <row r="70" spans="1:13">
      <c r="A70" s="1">
        <v>42501</v>
      </c>
      <c r="B70">
        <v>9.57</v>
      </c>
      <c r="C70" s="71">
        <f t="shared" si="16"/>
        <v>-5.197505197505059E-3</v>
      </c>
      <c r="D70" s="26">
        <f t="shared" si="13"/>
        <v>10.491238033789349</v>
      </c>
      <c r="E70" s="26"/>
      <c r="F70">
        <v>10.47</v>
      </c>
      <c r="G70" s="25">
        <f t="shared" si="15"/>
        <v>-8.7810230863345051E-2</v>
      </c>
      <c r="H70" s="25"/>
      <c r="I70" s="25">
        <f t="shared" si="12"/>
        <v>-8.5959885386819535E-2</v>
      </c>
      <c r="J70">
        <v>9314.77</v>
      </c>
      <c r="K70">
        <v>9347.9500000000007</v>
      </c>
      <c r="L70" s="25">
        <f t="shared" si="9"/>
        <v>3.5620847320976257E-3</v>
      </c>
      <c r="M70">
        <f t="shared" si="14"/>
        <v>3</v>
      </c>
    </row>
    <row r="71" spans="1:13">
      <c r="A71" s="1">
        <v>42502</v>
      </c>
      <c r="B71">
        <v>9.57</v>
      </c>
      <c r="C71" s="71">
        <f t="shared" si="16"/>
        <v>0</v>
      </c>
      <c r="D71" s="26">
        <f t="shared" si="13"/>
        <v>10.506109820869817</v>
      </c>
      <c r="E71" s="26"/>
      <c r="F71">
        <v>10.544</v>
      </c>
      <c r="G71" s="25">
        <f t="shared" si="15"/>
        <v>-8.9101469224154295E-2</v>
      </c>
      <c r="H71" s="25"/>
      <c r="I71" s="25">
        <f t="shared" si="12"/>
        <v>-9.237481031866468E-2</v>
      </c>
      <c r="J71">
        <v>9347.9500000000007</v>
      </c>
      <c r="K71">
        <v>9380.19</v>
      </c>
      <c r="L71" s="25">
        <f t="shared" si="9"/>
        <v>3.4488845147866432E-3</v>
      </c>
      <c r="M71">
        <f t="shared" si="14"/>
        <v>4</v>
      </c>
    </row>
    <row r="72" spans="1:13">
      <c r="A72" s="1">
        <v>42503</v>
      </c>
      <c r="B72">
        <v>9.5</v>
      </c>
      <c r="C72" s="71">
        <f t="shared" si="16"/>
        <v>-7.3145245559038674E-3</v>
      </c>
      <c r="D72" s="26">
        <f t="shared" si="13"/>
        <v>10.508737891236745</v>
      </c>
      <c r="E72" s="26"/>
      <c r="F72">
        <v>10.464</v>
      </c>
      <c r="G72" s="25">
        <f t="shared" si="15"/>
        <v>-9.5990394058446671E-2</v>
      </c>
      <c r="H72" s="25"/>
      <c r="I72" s="25">
        <f t="shared" si="12"/>
        <v>-9.2125382262996935E-2</v>
      </c>
      <c r="J72">
        <v>9380.19</v>
      </c>
      <c r="K72">
        <v>9348.82</v>
      </c>
      <c r="L72" s="25">
        <f t="shared" si="9"/>
        <v>-3.3442819388520562E-3</v>
      </c>
      <c r="M72">
        <f t="shared" si="14"/>
        <v>5</v>
      </c>
    </row>
    <row r="73" spans="1:13">
      <c r="A73" s="1">
        <v>42506</v>
      </c>
      <c r="B73">
        <v>9.49</v>
      </c>
      <c r="C73" s="71">
        <f t="shared" si="16"/>
        <v>-1.0526315789473051E-3</v>
      </c>
      <c r="D73" s="26">
        <f t="shared" si="13"/>
        <v>10.488669055559955</v>
      </c>
      <c r="E73" s="26"/>
      <c r="F73">
        <v>10.473000000000001</v>
      </c>
      <c r="G73" s="25">
        <f t="shared" si="15"/>
        <v>-9.5214087723605734E-2</v>
      </c>
      <c r="H73" s="25"/>
      <c r="I73" s="25">
        <f t="shared" si="12"/>
        <v>-9.3860402940895704E-2</v>
      </c>
      <c r="J73">
        <v>9348.82</v>
      </c>
      <c r="K73">
        <v>9370.86</v>
      </c>
      <c r="L73" s="25">
        <f t="shared" si="9"/>
        <v>2.357516777518498E-3</v>
      </c>
      <c r="M73">
        <f t="shared" si="14"/>
        <v>1</v>
      </c>
    </row>
    <row r="74" spans="1:13">
      <c r="A74" s="1">
        <v>42507</v>
      </c>
      <c r="B74">
        <v>9.5299999999999994</v>
      </c>
      <c r="C74" s="71">
        <f t="shared" si="16"/>
        <v>4.2149631190726566E-3</v>
      </c>
      <c r="D74" s="26">
        <f t="shared" si="13"/>
        <v>10.444456150235943</v>
      </c>
      <c r="E74" s="26"/>
      <c r="F74">
        <v>10.468</v>
      </c>
      <c r="G74" s="25">
        <f t="shared" si="15"/>
        <v>-8.7554214128735319E-2</v>
      </c>
      <c r="H74" s="25"/>
      <c r="I74" s="25">
        <f t="shared" si="12"/>
        <v>-8.9606419564386752E-2</v>
      </c>
      <c r="J74">
        <v>9370.86</v>
      </c>
      <c r="K74">
        <v>9345.32</v>
      </c>
      <c r="L74" s="25">
        <f t="shared" si="9"/>
        <v>-2.7254702343222359E-3</v>
      </c>
      <c r="M74">
        <f t="shared" si="14"/>
        <v>2</v>
      </c>
    </row>
    <row r="75" spans="1:13">
      <c r="A75" s="1">
        <v>42508</v>
      </c>
      <c r="B75">
        <v>9.43</v>
      </c>
      <c r="C75" s="71">
        <f t="shared" si="16"/>
        <v>-1.0493179433368249E-2</v>
      </c>
      <c r="D75" s="26">
        <f t="shared" si="13"/>
        <v>10.492676526860503</v>
      </c>
      <c r="E75" s="26"/>
      <c r="F75">
        <v>10.493</v>
      </c>
      <c r="G75" s="25">
        <f t="shared" si="15"/>
        <v>-0.10127792695601812</v>
      </c>
      <c r="H75" s="25"/>
      <c r="I75" s="25">
        <f t="shared" si="12"/>
        <v>-0.10130563232631284</v>
      </c>
      <c r="J75">
        <v>9345.32</v>
      </c>
      <c r="K75">
        <v>9367.35</v>
      </c>
      <c r="L75" s="25">
        <f t="shared" si="9"/>
        <v>2.3573296580534642E-3</v>
      </c>
      <c r="M75">
        <f t="shared" si="14"/>
        <v>3</v>
      </c>
    </row>
    <row r="76" spans="1:13">
      <c r="A76" s="1">
        <v>42509</v>
      </c>
      <c r="B76">
        <v>9.43</v>
      </c>
      <c r="C76" s="71">
        <f t="shared" si="16"/>
        <v>0</v>
      </c>
      <c r="D76" s="26">
        <f t="shared" ref="D76:D92" si="17">+F75*(1+L76)</f>
        <v>10.462262606820499</v>
      </c>
      <c r="E76" s="26"/>
      <c r="F76">
        <v>10.414099999999999</v>
      </c>
      <c r="G76" s="25">
        <f t="shared" si="15"/>
        <v>-9.8665331354572561E-2</v>
      </c>
      <c r="H76" s="25"/>
      <c r="I76" s="25">
        <f t="shared" si="12"/>
        <v>-9.4496884032225559E-2</v>
      </c>
      <c r="J76">
        <v>9367.35</v>
      </c>
      <c r="K76">
        <v>9339.91</v>
      </c>
      <c r="L76" s="25">
        <f t="shared" si="9"/>
        <v>-2.9293236614411633E-3</v>
      </c>
      <c r="M76">
        <f t="shared" si="14"/>
        <v>4</v>
      </c>
    </row>
    <row r="77" spans="1:13">
      <c r="A77" s="1">
        <v>42510</v>
      </c>
      <c r="B77">
        <v>9.52</v>
      </c>
      <c r="C77" s="71">
        <f t="shared" si="16"/>
        <v>9.5440084835631822E-3</v>
      </c>
      <c r="D77" s="26">
        <f t="shared" si="17"/>
        <v>10.452121866377727</v>
      </c>
      <c r="E77" s="26"/>
      <c r="F77">
        <v>10.455</v>
      </c>
      <c r="G77" s="25">
        <f t="shared" si="15"/>
        <v>-8.9180156746561323E-2</v>
      </c>
      <c r="H77" s="25"/>
      <c r="I77" s="25">
        <f t="shared" si="12"/>
        <v>-8.9430894308943132E-2</v>
      </c>
      <c r="J77">
        <v>9339.91</v>
      </c>
      <c r="K77">
        <v>9374.01</v>
      </c>
      <c r="L77" s="25">
        <f t="shared" si="9"/>
        <v>3.6509987783608366E-3</v>
      </c>
      <c r="M77">
        <f t="shared" si="14"/>
        <v>5</v>
      </c>
    </row>
    <row r="78" spans="1:13">
      <c r="A78" s="1">
        <v>42513</v>
      </c>
      <c r="B78">
        <v>9.5</v>
      </c>
      <c r="C78" s="71">
        <f t="shared" si="16"/>
        <v>-2.1008403361344463E-3</v>
      </c>
      <c r="D78" s="26">
        <f t="shared" si="17"/>
        <v>10.449099968956721</v>
      </c>
      <c r="E78" s="26"/>
      <c r="F78">
        <v>10.457000000000001</v>
      </c>
      <c r="G78" s="25">
        <f t="shared" si="15"/>
        <v>-9.0830786553522058E-2</v>
      </c>
      <c r="H78" s="25"/>
      <c r="I78" s="25">
        <f t="shared" si="12"/>
        <v>-9.1517643683656891E-2</v>
      </c>
      <c r="J78">
        <v>9374.01</v>
      </c>
      <c r="K78">
        <v>9368.7199999999993</v>
      </c>
      <c r="L78" s="25">
        <f t="shared" si="9"/>
        <v>-5.6432625951974291E-4</v>
      </c>
      <c r="M78">
        <f t="shared" si="14"/>
        <v>1</v>
      </c>
    </row>
    <row r="79" spans="1:13">
      <c r="A79" s="1">
        <v>42514</v>
      </c>
      <c r="B79">
        <v>9.51</v>
      </c>
      <c r="C79" s="71">
        <f t="shared" si="16"/>
        <v>1.0526315789474161E-3</v>
      </c>
      <c r="D79" s="26">
        <f t="shared" si="17"/>
        <v>10.390320541119813</v>
      </c>
      <c r="E79" s="26"/>
      <c r="F79">
        <v>10.388999999999999</v>
      </c>
      <c r="G79" s="25">
        <f t="shared" si="15"/>
        <v>-8.4725060948402375E-2</v>
      </c>
      <c r="H79" s="25"/>
      <c r="I79" s="25">
        <f t="shared" si="12"/>
        <v>-8.4608720762344714E-2</v>
      </c>
      <c r="J79">
        <v>9368.7199999999993</v>
      </c>
      <c r="K79">
        <v>9308.98</v>
      </c>
      <c r="L79" s="25">
        <f t="shared" si="9"/>
        <v>-6.3765380969865726E-3</v>
      </c>
      <c r="M79">
        <f t="shared" si="14"/>
        <v>2</v>
      </c>
    </row>
    <row r="80" spans="1:13">
      <c r="A80" s="1">
        <v>42515</v>
      </c>
      <c r="B80">
        <v>9.5500000000000007</v>
      </c>
      <c r="C80" s="71">
        <f t="shared" si="16"/>
        <v>4.206098843323014E-3</v>
      </c>
      <c r="D80" s="26">
        <f t="shared" si="17"/>
        <v>10.420650303255567</v>
      </c>
      <c r="E80" s="26"/>
      <c r="F80">
        <v>10.381</v>
      </c>
      <c r="G80" s="25">
        <f t="shared" si="15"/>
        <v>-8.3550476977771848E-2</v>
      </c>
      <c r="H80" s="25"/>
      <c r="I80" s="25">
        <f t="shared" si="12"/>
        <v>-8.0050091513341637E-2</v>
      </c>
      <c r="J80">
        <v>9308.98</v>
      </c>
      <c r="K80">
        <v>9337.34</v>
      </c>
      <c r="L80" s="25">
        <f t="shared" si="9"/>
        <v>3.0465206714378468E-3</v>
      </c>
      <c r="M80">
        <f t="shared" si="14"/>
        <v>3</v>
      </c>
    </row>
    <row r="81" spans="1:13">
      <c r="A81" s="1">
        <v>42516</v>
      </c>
      <c r="B81">
        <v>9.57</v>
      </c>
      <c r="C81" s="71">
        <f t="shared" si="16"/>
        <v>2.0942408376962707E-3</v>
      </c>
      <c r="D81" s="26">
        <f t="shared" si="17"/>
        <v>10.399455427348689</v>
      </c>
      <c r="E81" s="26"/>
      <c r="F81">
        <v>10.42</v>
      </c>
      <c r="G81" s="25">
        <f t="shared" si="15"/>
        <v>-7.9759505980223855E-2</v>
      </c>
      <c r="H81" s="25"/>
      <c r="I81" s="25">
        <f t="shared" si="12"/>
        <v>-8.1573896353166919E-2</v>
      </c>
      <c r="J81">
        <v>9337.34</v>
      </c>
      <c r="K81">
        <v>9353.94</v>
      </c>
      <c r="L81" s="25">
        <f t="shared" si="9"/>
        <v>1.7778082408910212E-3</v>
      </c>
      <c r="M81">
        <f t="shared" si="14"/>
        <v>4</v>
      </c>
    </row>
    <row r="82" spans="1:13">
      <c r="A82" s="1">
        <v>42517</v>
      </c>
      <c r="B82">
        <v>9.67</v>
      </c>
      <c r="C82" s="71">
        <f t="shared" si="16"/>
        <v>1.0449320794148287E-2</v>
      </c>
      <c r="D82" s="26">
        <f t="shared" si="17"/>
        <v>10.413973427240286</v>
      </c>
      <c r="E82" s="26"/>
      <c r="F82">
        <v>10.423999999999999</v>
      </c>
      <c r="G82" s="25">
        <f t="shared" si="15"/>
        <v>-7.1439919876715052E-2</v>
      </c>
      <c r="H82" s="25"/>
      <c r="I82" s="25">
        <f t="shared" si="12"/>
        <v>-7.2333077513430544E-2</v>
      </c>
      <c r="J82">
        <v>9353.94</v>
      </c>
      <c r="K82">
        <v>9348.5300000000007</v>
      </c>
      <c r="L82" s="25">
        <f t="shared" si="9"/>
        <v>-5.7836590784199338E-4</v>
      </c>
      <c r="M82">
        <f t="shared" si="14"/>
        <v>5</v>
      </c>
    </row>
    <row r="83" spans="1:13">
      <c r="A83" s="1">
        <v>42520</v>
      </c>
      <c r="B83">
        <v>9.68</v>
      </c>
      <c r="C83" s="71">
        <f t="shared" si="16"/>
        <v>1.0341261633919352E-3</v>
      </c>
      <c r="D83" s="26">
        <f t="shared" si="17"/>
        <v>10.509601744873256</v>
      </c>
      <c r="E83" s="26"/>
      <c r="F83">
        <v>10.465999999999999</v>
      </c>
      <c r="G83" s="25">
        <f t="shared" si="15"/>
        <v>-7.8937505436678324E-2</v>
      </c>
      <c r="H83" s="25"/>
      <c r="I83" s="25">
        <f t="shared" si="12"/>
        <v>-7.5100324861456125E-2</v>
      </c>
      <c r="J83">
        <v>9348.5300000000007</v>
      </c>
      <c r="K83">
        <v>9425.2999999999993</v>
      </c>
      <c r="L83" s="25">
        <f t="shared" si="9"/>
        <v>8.2119862694989276E-3</v>
      </c>
      <c r="M83">
        <f t="shared" si="14"/>
        <v>1</v>
      </c>
    </row>
    <row r="84" spans="1:13">
      <c r="A84" s="1">
        <v>42521</v>
      </c>
      <c r="B84">
        <v>10.02</v>
      </c>
      <c r="C84" s="71">
        <f t="shared" si="16"/>
        <v>3.512396694214881E-2</v>
      </c>
      <c r="D84" s="26">
        <f t="shared" si="17"/>
        <v>10.738773588108604</v>
      </c>
      <c r="E84" s="26"/>
      <c r="F84">
        <v>10.763</v>
      </c>
      <c r="G84" s="25">
        <f t="shared" si="15"/>
        <v>-6.6932558193099956E-2</v>
      </c>
      <c r="H84" s="25"/>
      <c r="I84" s="25">
        <f t="shared" si="12"/>
        <v>-6.9032797547152303E-2</v>
      </c>
      <c r="J84">
        <v>9425.2999999999993</v>
      </c>
      <c r="K84">
        <v>9670.9500000000007</v>
      </c>
      <c r="L84" s="25">
        <f t="shared" si="9"/>
        <v>2.6062830891324662E-2</v>
      </c>
      <c r="M84">
        <f t="shared" si="14"/>
        <v>2</v>
      </c>
    </row>
    <row r="85" spans="1:13">
      <c r="A85" s="1">
        <v>42522</v>
      </c>
      <c r="B85">
        <v>9.9499999999999993</v>
      </c>
      <c r="C85" s="71">
        <f t="shared" si="16"/>
        <v>-6.98602794411185E-3</v>
      </c>
      <c r="D85" s="26">
        <f t="shared" si="17"/>
        <v>10.695757334077831</v>
      </c>
      <c r="E85" s="26"/>
      <c r="F85">
        <v>10.68</v>
      </c>
      <c r="G85" s="25">
        <f t="shared" si="15"/>
        <v>-6.9724593666852241E-2</v>
      </c>
      <c r="H85" s="25"/>
      <c r="I85" s="25">
        <f t="shared" si="12"/>
        <v>-6.8352059925093633E-2</v>
      </c>
      <c r="J85">
        <v>9670.9500000000007</v>
      </c>
      <c r="K85">
        <v>9610.5300000000007</v>
      </c>
      <c r="L85" s="25">
        <f t="shared" si="9"/>
        <v>-6.2475765048934928E-3</v>
      </c>
      <c r="M85">
        <f t="shared" si="14"/>
        <v>3</v>
      </c>
    </row>
    <row r="86" spans="1:13">
      <c r="A86" s="1">
        <v>42523</v>
      </c>
      <c r="B86">
        <v>9.9700000000000006</v>
      </c>
      <c r="C86" s="71">
        <f t="shared" si="16"/>
        <v>2.0100502512563345E-3</v>
      </c>
      <c r="D86" s="26">
        <f t="shared" si="17"/>
        <v>10.664931028777808</v>
      </c>
      <c r="E86" s="26"/>
      <c r="F86">
        <v>10.695</v>
      </c>
      <c r="G86" s="25">
        <f t="shared" si="15"/>
        <v>-6.5160386588777208E-2</v>
      </c>
      <c r="H86" s="25"/>
      <c r="I86" s="25">
        <f t="shared" si="12"/>
        <v>-6.7788686302010293E-2</v>
      </c>
      <c r="J86">
        <v>9610.5300000000007</v>
      </c>
      <c r="K86">
        <v>9596.9699999999993</v>
      </c>
      <c r="L86" s="25">
        <f t="shared" si="9"/>
        <v>-1.4109523616284703E-3</v>
      </c>
      <c r="M86">
        <f t="shared" si="14"/>
        <v>4</v>
      </c>
    </row>
    <row r="87" spans="1:13">
      <c r="A87" s="1">
        <v>42524</v>
      </c>
      <c r="B87">
        <v>9.98</v>
      </c>
      <c r="C87" s="71">
        <f t="shared" si="16"/>
        <v>1.0030090270811698E-3</v>
      </c>
      <c r="D87" s="26">
        <f t="shared" si="17"/>
        <v>10.760226665291235</v>
      </c>
      <c r="E87" s="26"/>
      <c r="F87">
        <v>10.593999999999999</v>
      </c>
      <c r="G87" s="25">
        <f t="shared" si="15"/>
        <v>-7.2510244399216606E-2</v>
      </c>
      <c r="H87" s="25"/>
      <c r="I87" s="25">
        <f t="shared" si="12"/>
        <v>-5.7957334340192457E-2</v>
      </c>
      <c r="J87">
        <v>9596.9699999999993</v>
      </c>
      <c r="K87">
        <v>9655.5</v>
      </c>
      <c r="L87" s="25">
        <f t="shared" si="9"/>
        <v>6.0987999337291932E-3</v>
      </c>
      <c r="M87">
        <f t="shared" si="14"/>
        <v>5</v>
      </c>
    </row>
    <row r="88" spans="1:13">
      <c r="A88" s="1">
        <v>42527</v>
      </c>
      <c r="B88">
        <v>9.9600000000000009</v>
      </c>
      <c r="C88" s="71">
        <f t="shared" si="16"/>
        <v>-2.0040080160320661E-3</v>
      </c>
      <c r="D88" s="26">
        <f t="shared" si="17"/>
        <v>10.527290331935166</v>
      </c>
      <c r="E88" s="26"/>
      <c r="F88">
        <v>10.592000000000001</v>
      </c>
      <c r="G88" s="25">
        <f t="shared" si="15"/>
        <v>-5.3887592537868567E-2</v>
      </c>
      <c r="H88" s="25"/>
      <c r="I88" s="25">
        <f t="shared" si="12"/>
        <v>-5.9667673716012004E-2</v>
      </c>
      <c r="J88">
        <v>9655.5</v>
      </c>
      <c r="K88">
        <v>9594.7000000000007</v>
      </c>
      <c r="L88" s="25">
        <f t="shared" si="9"/>
        <v>-6.2969292113302933E-3</v>
      </c>
      <c r="M88">
        <f t="shared" si="14"/>
        <v>1</v>
      </c>
    </row>
    <row r="89" spans="1:13">
      <c r="A89" s="1">
        <v>42528</v>
      </c>
      <c r="B89">
        <v>9.99</v>
      </c>
      <c r="C89" s="71">
        <f t="shared" si="16"/>
        <v>3.0120481927711218E-3</v>
      </c>
      <c r="D89" s="26">
        <f t="shared" si="17"/>
        <v>10.597089176316089</v>
      </c>
      <c r="E89" s="26"/>
      <c r="F89">
        <v>10.577999999999999</v>
      </c>
      <c r="G89" s="25">
        <f t="shared" si="15"/>
        <v>-5.728829551353587E-2</v>
      </c>
      <c r="H89" s="25"/>
      <c r="I89" s="25">
        <f t="shared" si="12"/>
        <v>-5.5587067498581888E-2</v>
      </c>
      <c r="J89">
        <v>9594.7000000000007</v>
      </c>
      <c r="K89">
        <v>9599.31</v>
      </c>
      <c r="L89" s="25">
        <f t="shared" si="9"/>
        <v>4.8047359479697072E-4</v>
      </c>
      <c r="M89">
        <f t="shared" si="14"/>
        <v>2</v>
      </c>
    </row>
    <row r="90" spans="1:13">
      <c r="A90" s="1">
        <v>42529</v>
      </c>
      <c r="B90">
        <v>9.92</v>
      </c>
      <c r="C90" s="71">
        <f t="shared" si="16"/>
        <v>-7.0070070070070711E-3</v>
      </c>
      <c r="D90" s="26">
        <f t="shared" si="17"/>
        <v>10.550076480497035</v>
      </c>
      <c r="E90" s="26"/>
      <c r="F90">
        <v>10.554</v>
      </c>
      <c r="G90" s="25">
        <f t="shared" si="15"/>
        <v>-5.972245619847405E-2</v>
      </c>
      <c r="H90" s="25"/>
      <c r="I90" s="25">
        <f t="shared" si="12"/>
        <v>-6.0072010612090221E-2</v>
      </c>
      <c r="J90">
        <v>9599.31</v>
      </c>
      <c r="K90">
        <v>9573.9699999999993</v>
      </c>
      <c r="L90" s="25">
        <f t="shared" si="9"/>
        <v>-2.6397730670225661E-3</v>
      </c>
      <c r="M90">
        <f t="shared" si="14"/>
        <v>3</v>
      </c>
    </row>
    <row r="91" spans="1:13">
      <c r="A91" s="1">
        <v>42530</v>
      </c>
      <c r="B91">
        <v>9.92</v>
      </c>
      <c r="C91" s="71">
        <f t="shared" si="16"/>
        <v>0</v>
      </c>
      <c r="D91" s="26">
        <f t="shared" si="17"/>
        <v>10.554</v>
      </c>
      <c r="E91" s="26"/>
      <c r="F91">
        <v>10.554</v>
      </c>
      <c r="G91" s="25">
        <f t="shared" si="15"/>
        <v>-6.0072010612090221E-2</v>
      </c>
      <c r="H91" s="25"/>
      <c r="I91" s="25">
        <f t="shared" si="12"/>
        <v>-6.0072010612090221E-2</v>
      </c>
      <c r="J91">
        <v>9573.9699999999993</v>
      </c>
      <c r="K91">
        <v>9573.9699999999993</v>
      </c>
      <c r="L91" s="25">
        <f t="shared" ref="L91:L117" si="18">+K91/J91-1</f>
        <v>0</v>
      </c>
      <c r="M91">
        <f t="shared" si="14"/>
        <v>4</v>
      </c>
    </row>
    <row r="92" spans="1:13">
      <c r="A92" s="1">
        <v>42531</v>
      </c>
      <c r="B92">
        <v>9.81</v>
      </c>
      <c r="C92" s="71">
        <f t="shared" si="16"/>
        <v>-1.1088709677419262E-2</v>
      </c>
      <c r="D92" s="26">
        <f t="shared" si="17"/>
        <v>10.554</v>
      </c>
      <c r="E92" s="26"/>
      <c r="F92">
        <v>10.535</v>
      </c>
      <c r="G92" s="25">
        <f t="shared" si="15"/>
        <v>-7.0494599204093178E-2</v>
      </c>
      <c r="H92" s="25"/>
      <c r="I92" s="25">
        <f t="shared" si="12"/>
        <v>-6.8818224964404373E-2</v>
      </c>
      <c r="J92">
        <v>9573.9699999999993</v>
      </c>
      <c r="K92">
        <v>9573.9699999999993</v>
      </c>
      <c r="L92" s="25">
        <f t="shared" si="18"/>
        <v>0</v>
      </c>
      <c r="M92">
        <f t="shared" si="14"/>
        <v>5</v>
      </c>
    </row>
    <row r="93" spans="1:13">
      <c r="A93" s="1">
        <v>42534</v>
      </c>
      <c r="B93">
        <v>9.5500000000000007</v>
      </c>
      <c r="C93" s="71">
        <f t="shared" si="16"/>
        <v>-2.6503567787971472E-2</v>
      </c>
      <c r="D93" s="26">
        <f t="shared" ref="D93:D99" si="19">+F92*(1+L93)</f>
        <v>10.330626521704163</v>
      </c>
      <c r="E93" s="26"/>
      <c r="F93">
        <v>10.287000000000001</v>
      </c>
      <c r="G93" s="25">
        <f t="shared" si="15"/>
        <v>-7.5564296130936737E-2</v>
      </c>
      <c r="H93" s="25"/>
      <c r="I93" s="25">
        <f t="shared" si="12"/>
        <v>-7.1643822299990334E-2</v>
      </c>
      <c r="J93">
        <v>9573.9699999999993</v>
      </c>
      <c r="K93">
        <v>9388.24</v>
      </c>
      <c r="L93" s="25">
        <f t="shared" si="18"/>
        <v>-1.9399475870511385E-2</v>
      </c>
      <c r="M93">
        <f t="shared" si="14"/>
        <v>1</v>
      </c>
    </row>
    <row r="94" spans="1:13">
      <c r="A94" s="1">
        <v>42535</v>
      </c>
      <c r="B94">
        <v>9.6199999999999992</v>
      </c>
      <c r="C94" s="71">
        <f t="shared" si="16"/>
        <v>7.3298429319370584E-3</v>
      </c>
      <c r="D94" s="26">
        <f t="shared" si="19"/>
        <v>10.342257791662762</v>
      </c>
      <c r="E94" s="26"/>
      <c r="F94">
        <v>10.336</v>
      </c>
      <c r="G94" s="25">
        <f t="shared" si="15"/>
        <v>-6.983560129829669E-2</v>
      </c>
      <c r="H94" s="25"/>
      <c r="I94" s="25">
        <f t="shared" si="12"/>
        <v>-6.927244582043357E-2</v>
      </c>
      <c r="J94">
        <v>9388.24</v>
      </c>
      <c r="K94">
        <v>9438.67</v>
      </c>
      <c r="L94" s="25">
        <f t="shared" si="18"/>
        <v>5.3716138488151266E-3</v>
      </c>
      <c r="M94">
        <f t="shared" si="14"/>
        <v>2</v>
      </c>
    </row>
    <row r="95" spans="1:13">
      <c r="A95" s="1">
        <v>42536</v>
      </c>
      <c r="B95">
        <v>9.66</v>
      </c>
      <c r="C95" s="71">
        <f t="shared" si="16"/>
        <v>4.1580041580042693E-3</v>
      </c>
      <c r="D95" s="26">
        <f t="shared" si="19"/>
        <v>10.379299049548294</v>
      </c>
      <c r="E95" s="26"/>
      <c r="F95">
        <v>10.342000000000001</v>
      </c>
      <c r="G95" s="25">
        <f t="shared" si="15"/>
        <v>-6.930131274901441E-2</v>
      </c>
      <c r="H95" s="25"/>
      <c r="I95" s="25">
        <f t="shared" si="12"/>
        <v>-6.5944691549023382E-2</v>
      </c>
      <c r="J95">
        <v>9438.67</v>
      </c>
      <c r="K95">
        <v>9478.2099999999991</v>
      </c>
      <c r="L95" s="25">
        <f t="shared" si="18"/>
        <v>4.1891495306012327E-3</v>
      </c>
      <c r="M95">
        <f t="shared" si="14"/>
        <v>3</v>
      </c>
    </row>
    <row r="96" spans="1:13">
      <c r="A96" s="1">
        <v>42537</v>
      </c>
      <c r="B96">
        <v>9.61</v>
      </c>
      <c r="C96" s="71">
        <f t="shared" si="16"/>
        <v>-5.1759834368531044E-3</v>
      </c>
      <c r="D96" s="26">
        <f t="shared" si="19"/>
        <v>10.286657668483819</v>
      </c>
      <c r="E96" s="26"/>
      <c r="F96">
        <v>10.319000000000001</v>
      </c>
      <c r="G96" s="25">
        <f t="shared" si="15"/>
        <v>-6.5780129007010579E-2</v>
      </c>
      <c r="H96" s="25"/>
      <c r="I96" s="25">
        <f t="shared" si="12"/>
        <v>-6.8708208159705575E-2</v>
      </c>
      <c r="J96">
        <v>9478.2099999999991</v>
      </c>
      <c r="K96">
        <v>9427.49</v>
      </c>
      <c r="L96" s="25">
        <f t="shared" si="18"/>
        <v>-5.351221380408222E-3</v>
      </c>
      <c r="M96">
        <f t="shared" si="14"/>
        <v>4</v>
      </c>
    </row>
    <row r="97" spans="1:13">
      <c r="A97" s="1">
        <v>42538</v>
      </c>
      <c r="B97">
        <v>9.6300000000000008</v>
      </c>
      <c r="C97" s="71">
        <f t="shared" si="16"/>
        <v>2.0811654526535772E-3</v>
      </c>
      <c r="D97" s="26">
        <f t="shared" si="19"/>
        <v>10.107475325882074</v>
      </c>
      <c r="E97" s="26"/>
      <c r="F97">
        <v>10.367000000000001</v>
      </c>
      <c r="G97" s="25">
        <f t="shared" si="15"/>
        <v>-4.7239821071777377E-2</v>
      </c>
      <c r="H97" s="25"/>
      <c r="I97" s="25">
        <f t="shared" si="12"/>
        <v>-7.1090961705411404E-2</v>
      </c>
      <c r="J97">
        <v>9427.49</v>
      </c>
      <c r="K97">
        <v>9234.24</v>
      </c>
      <c r="L97" s="25">
        <f t="shared" si="18"/>
        <v>-2.0498563244299439E-2</v>
      </c>
      <c r="M97">
        <f t="shared" si="14"/>
        <v>5</v>
      </c>
    </row>
    <row r="98" spans="1:13">
      <c r="A98" s="1">
        <v>42541</v>
      </c>
      <c r="B98">
        <v>9.7100000000000009</v>
      </c>
      <c r="C98" s="71">
        <f t="shared" si="16"/>
        <v>8.3073727933540287E-3</v>
      </c>
      <c r="D98" s="26">
        <f t="shared" si="19"/>
        <v>10.384210524092943</v>
      </c>
      <c r="E98" s="26"/>
      <c r="F98">
        <v>10.387</v>
      </c>
      <c r="G98" s="25">
        <f t="shared" si="15"/>
        <v>-6.4926507655894583E-2</v>
      </c>
      <c r="H98" s="25"/>
      <c r="I98" s="25">
        <f t="shared" si="12"/>
        <v>-6.5177625878501955E-2</v>
      </c>
      <c r="J98">
        <v>9234.24</v>
      </c>
      <c r="K98">
        <v>9249.57</v>
      </c>
      <c r="L98" s="25">
        <f t="shared" si="18"/>
        <v>1.6601257927020274E-3</v>
      </c>
      <c r="M98">
        <f t="shared" si="14"/>
        <v>1</v>
      </c>
    </row>
    <row r="99" spans="1:13">
      <c r="A99" s="1">
        <v>42542</v>
      </c>
      <c r="B99">
        <v>9.7799999999999994</v>
      </c>
      <c r="C99" s="71">
        <f t="shared" si="16"/>
        <v>7.2090628218330899E-3</v>
      </c>
      <c r="D99" s="26">
        <f t="shared" si="19"/>
        <v>10.386034244835166</v>
      </c>
      <c r="E99" s="26"/>
      <c r="F99">
        <v>10.395</v>
      </c>
      <c r="G99" s="25">
        <f t="shared" si="15"/>
        <v>-5.8350880668099014E-2</v>
      </c>
      <c r="H99" s="25"/>
      <c r="I99" s="25">
        <f t="shared" si="12"/>
        <v>-5.9163059163059195E-2</v>
      </c>
      <c r="J99">
        <v>9249.57</v>
      </c>
      <c r="K99">
        <v>9248.7099999999991</v>
      </c>
      <c r="L99" s="25">
        <f t="shared" si="18"/>
        <v>-9.2977295160778795E-5</v>
      </c>
      <c r="M99">
        <f t="shared" si="14"/>
        <v>2</v>
      </c>
    </row>
    <row r="100" spans="1:13">
      <c r="A100" s="1">
        <v>42543</v>
      </c>
      <c r="B100">
        <v>9.8699999999999992</v>
      </c>
      <c r="C100" s="71">
        <f t="shared" si="16"/>
        <v>9.2024539877300082E-3</v>
      </c>
      <c r="D100" s="26">
        <f t="shared" ref="D100:D108" si="20">+F99*(1+L100)</f>
        <v>10.455085860622724</v>
      </c>
      <c r="E100" s="26"/>
      <c r="F100">
        <v>10.411</v>
      </c>
      <c r="G100" s="25">
        <f t="shared" si="15"/>
        <v>-5.5961841769884391E-2</v>
      </c>
      <c r="H100" s="25"/>
      <c r="I100" s="25">
        <f t="shared" si="12"/>
        <v>-5.1964268562097793E-2</v>
      </c>
      <c r="J100">
        <v>9248.7099999999991</v>
      </c>
      <c r="K100">
        <v>9302.17</v>
      </c>
      <c r="L100" s="25">
        <f t="shared" si="18"/>
        <v>5.7802655721717056E-3</v>
      </c>
      <c r="M100">
        <f t="shared" si="14"/>
        <v>3</v>
      </c>
    </row>
    <row r="101" spans="1:13">
      <c r="A101" s="1">
        <v>42544</v>
      </c>
      <c r="B101">
        <v>9.8000000000000007</v>
      </c>
      <c r="C101" s="71">
        <f t="shared" si="16"/>
        <v>-7.0921985815601829E-3</v>
      </c>
      <c r="D101" s="26">
        <f t="shared" si="20"/>
        <v>10.356282252420671</v>
      </c>
      <c r="E101" s="26"/>
      <c r="F101">
        <v>10.411</v>
      </c>
      <c r="G101" s="25">
        <f t="shared" si="15"/>
        <v>-5.3714473868327173E-2</v>
      </c>
      <c r="H101" s="25"/>
      <c r="I101" s="25">
        <f t="shared" si="12"/>
        <v>-5.8687926231870025E-2</v>
      </c>
      <c r="J101">
        <v>9302.17</v>
      </c>
      <c r="K101">
        <v>9253.2800000000007</v>
      </c>
      <c r="L101" s="25">
        <f t="shared" si="18"/>
        <v>-5.2557629026345198E-3</v>
      </c>
      <c r="M101">
        <f t="shared" si="14"/>
        <v>4</v>
      </c>
    </row>
    <row r="102" spans="1:13">
      <c r="A102" s="1">
        <v>42545</v>
      </c>
      <c r="B102">
        <v>9.6300000000000008</v>
      </c>
      <c r="C102" s="71">
        <f t="shared" si="16"/>
        <v>-1.734693877551019E-2</v>
      </c>
      <c r="D102" s="26">
        <f t="shared" si="20"/>
        <v>10.26960685400204</v>
      </c>
      <c r="E102" s="26"/>
      <c r="F102">
        <v>10.281000000000001</v>
      </c>
      <c r="G102" s="25">
        <f t="shared" si="15"/>
        <v>-6.2281532593702615E-2</v>
      </c>
      <c r="H102" s="25"/>
      <c r="I102" s="25">
        <f t="shared" si="12"/>
        <v>-6.3320688648964119E-2</v>
      </c>
      <c r="J102">
        <v>9253.2800000000007</v>
      </c>
      <c r="K102">
        <v>9127.61</v>
      </c>
      <c r="L102" s="25">
        <f t="shared" si="18"/>
        <v>-1.3581130150606024E-2</v>
      </c>
      <c r="M102">
        <f t="shared" si="14"/>
        <v>5</v>
      </c>
    </row>
    <row r="103" spans="1:13">
      <c r="A103" s="1">
        <v>42548</v>
      </c>
      <c r="B103">
        <v>9.65</v>
      </c>
      <c r="C103" s="71">
        <f t="shared" si="16"/>
        <v>2.0768431983384517E-3</v>
      </c>
      <c r="D103" s="26">
        <f t="shared" si="20"/>
        <v>10.374443054644097</v>
      </c>
      <c r="E103" s="26"/>
      <c r="F103">
        <v>10.268000000000001</v>
      </c>
      <c r="G103" s="25">
        <f t="shared" si="15"/>
        <v>-6.9829585147686668E-2</v>
      </c>
      <c r="H103" s="25"/>
      <c r="I103" s="25">
        <f t="shared" si="12"/>
        <v>-6.0186988702765953E-2</v>
      </c>
      <c r="J103">
        <v>9127.61</v>
      </c>
      <c r="K103">
        <v>9210.57</v>
      </c>
      <c r="L103" s="25">
        <f t="shared" si="18"/>
        <v>9.0889071728523785E-3</v>
      </c>
      <c r="M103">
        <f t="shared" si="14"/>
        <v>1</v>
      </c>
    </row>
    <row r="104" spans="1:13">
      <c r="A104" s="1">
        <v>42549</v>
      </c>
      <c r="B104">
        <v>9.65</v>
      </c>
      <c r="C104" s="71">
        <f t="shared" si="16"/>
        <v>0</v>
      </c>
      <c r="D104" s="26">
        <f t="shared" si="20"/>
        <v>10.296059670574136</v>
      </c>
      <c r="E104" s="26"/>
      <c r="F104">
        <v>10.269</v>
      </c>
      <c r="G104" s="25">
        <f t="shared" si="15"/>
        <v>-6.2748244595022817E-2</v>
      </c>
      <c r="H104" s="25"/>
      <c r="I104" s="25">
        <f t="shared" si="12"/>
        <v>-6.0278508131268893E-2</v>
      </c>
      <c r="J104">
        <v>9210.57</v>
      </c>
      <c r="K104">
        <v>9235.74</v>
      </c>
      <c r="L104" s="25">
        <f t="shared" si="18"/>
        <v>2.7327298961954405E-3</v>
      </c>
      <c r="M104">
        <f t="shared" si="14"/>
        <v>2</v>
      </c>
    </row>
    <row r="105" spans="1:13">
      <c r="A105" s="1">
        <v>42550</v>
      </c>
      <c r="B105">
        <v>9.77</v>
      </c>
      <c r="C105" s="71">
        <f t="shared" si="16"/>
        <v>1.2435233160621673E-2</v>
      </c>
      <c r="D105" s="26">
        <f t="shared" si="20"/>
        <v>10.367156435759345</v>
      </c>
      <c r="E105" s="26"/>
      <c r="F105">
        <v>10.382999999999999</v>
      </c>
      <c r="G105" s="25">
        <f t="shared" si="15"/>
        <v>-5.7600793376627268E-2</v>
      </c>
      <c r="H105" s="25"/>
      <c r="I105" s="25">
        <f t="shared" si="12"/>
        <v>-5.903881344505435E-2</v>
      </c>
      <c r="J105">
        <v>9235.74</v>
      </c>
      <c r="K105">
        <v>9324.02</v>
      </c>
      <c r="L105" s="25">
        <f t="shared" si="18"/>
        <v>9.5585194039677912E-3</v>
      </c>
      <c r="M105">
        <f t="shared" si="14"/>
        <v>3</v>
      </c>
    </row>
    <row r="106" spans="1:13">
      <c r="A106" s="1">
        <v>42551</v>
      </c>
      <c r="B106">
        <v>9.85</v>
      </c>
      <c r="C106" s="71">
        <f t="shared" si="16"/>
        <v>8.1883316274309337E-3</v>
      </c>
      <c r="D106" s="26">
        <f t="shared" si="20"/>
        <v>10.374414333088087</v>
      </c>
      <c r="E106" s="26"/>
      <c r="F106">
        <v>10.398999999999999</v>
      </c>
      <c r="G106" s="25">
        <f t="shared" si="15"/>
        <v>-5.0548813287273786E-2</v>
      </c>
      <c r="H106" s="25"/>
      <c r="I106" s="25">
        <f t="shared" si="12"/>
        <v>-5.279353784017693E-2</v>
      </c>
      <c r="J106">
        <v>9324.02</v>
      </c>
      <c r="K106">
        <v>9316.31</v>
      </c>
      <c r="L106" s="25">
        <f t="shared" si="18"/>
        <v>-8.2689655320355993E-4</v>
      </c>
      <c r="M106">
        <f t="shared" si="14"/>
        <v>4</v>
      </c>
    </row>
    <row r="107" spans="1:13">
      <c r="A107" s="1">
        <v>42552</v>
      </c>
      <c r="B107">
        <v>9.85</v>
      </c>
      <c r="C107" s="71">
        <f t="shared" si="16"/>
        <v>0</v>
      </c>
      <c r="D107" s="26">
        <f t="shared" si="20"/>
        <v>10.429372195643984</v>
      </c>
      <c r="E107" s="26"/>
      <c r="F107">
        <v>10.398999999999999</v>
      </c>
      <c r="G107" s="25">
        <f t="shared" si="15"/>
        <v>-5.5551972331179145E-2</v>
      </c>
      <c r="H107" s="25"/>
      <c r="I107" s="25">
        <f t="shared" si="12"/>
        <v>-5.279353784017693E-2</v>
      </c>
      <c r="J107">
        <v>9316.31</v>
      </c>
      <c r="K107">
        <v>9343.52</v>
      </c>
      <c r="L107" s="25">
        <f t="shared" si="18"/>
        <v>2.9206842623314966E-3</v>
      </c>
      <c r="M107">
        <f t="shared" si="14"/>
        <v>5</v>
      </c>
    </row>
    <row r="108" spans="1:13">
      <c r="A108" s="1">
        <v>42555</v>
      </c>
      <c r="B108">
        <v>10.039999999999999</v>
      </c>
      <c r="C108" s="71">
        <f t="shared" si="16"/>
        <v>1.9289340101522834E-2</v>
      </c>
      <c r="D108" s="26">
        <f t="shared" si="20"/>
        <v>10.557352496703595</v>
      </c>
      <c r="E108" s="26"/>
      <c r="F108">
        <v>10.58</v>
      </c>
      <c r="G108" s="25">
        <f t="shared" si="15"/>
        <v>-4.9003999522146624E-2</v>
      </c>
      <c r="H108" s="25"/>
      <c r="I108" s="25">
        <f t="shared" si="12"/>
        <v>-5.1039697542533125E-2</v>
      </c>
      <c r="J108">
        <v>9343.52</v>
      </c>
      <c r="K108">
        <v>9485.7999999999993</v>
      </c>
      <c r="L108" s="25">
        <f t="shared" si="18"/>
        <v>1.5227665804750101E-2</v>
      </c>
      <c r="M108">
        <f t="shared" si="14"/>
        <v>1</v>
      </c>
    </row>
    <row r="109" spans="1:13">
      <c r="A109" s="1">
        <v>42556</v>
      </c>
      <c r="B109">
        <v>9.9700000000000006</v>
      </c>
      <c r="C109" s="71">
        <f t="shared" si="16"/>
        <v>-6.9721115537847433E-3</v>
      </c>
      <c r="D109" s="26">
        <f t="shared" ref="D109:D128" si="21">+F108*(1+L109)</f>
        <v>10.587517468215648</v>
      </c>
      <c r="E109" s="26"/>
      <c r="F109">
        <v>10.574999999999999</v>
      </c>
      <c r="G109" s="25">
        <f t="shared" si="15"/>
        <v>-5.8325048347685926E-2</v>
      </c>
      <c r="H109" s="25"/>
      <c r="I109" s="25">
        <f t="shared" si="12"/>
        <v>-5.7210401891252816E-2</v>
      </c>
      <c r="J109">
        <f>+K109-6.74</f>
        <v>9485.8000000000011</v>
      </c>
      <c r="K109">
        <v>9492.5400000000009</v>
      </c>
      <c r="L109" s="25">
        <f t="shared" si="18"/>
        <v>7.1053574817092624E-4</v>
      </c>
      <c r="M109">
        <f t="shared" si="14"/>
        <v>2</v>
      </c>
    </row>
    <row r="110" spans="1:13">
      <c r="A110" s="1">
        <v>42557</v>
      </c>
      <c r="B110">
        <v>9.94</v>
      </c>
      <c r="C110" s="71">
        <f t="shared" si="16"/>
        <v>-3.0090270812438424E-3</v>
      </c>
      <c r="D110" s="26">
        <f t="shared" si="21"/>
        <v>10.576871574942004</v>
      </c>
      <c r="E110" s="26"/>
      <c r="F110">
        <v>10.6</v>
      </c>
      <c r="G110" s="25">
        <f t="shared" si="15"/>
        <v>-6.0213605736769704E-2</v>
      </c>
      <c r="H110" s="25"/>
      <c r="I110" s="25">
        <f t="shared" si="12"/>
        <v>-6.2264150943396213E-2</v>
      </c>
      <c r="J110">
        <v>9492.5400000000009</v>
      </c>
      <c r="K110">
        <v>9494.2199999999993</v>
      </c>
      <c r="L110" s="25">
        <f t="shared" si="18"/>
        <v>1.769810819862716E-4</v>
      </c>
      <c r="M110">
        <f t="shared" si="14"/>
        <v>3</v>
      </c>
    </row>
    <row r="111" spans="1:13">
      <c r="A111" s="1">
        <v>42558</v>
      </c>
      <c r="B111">
        <v>9.9499999999999993</v>
      </c>
      <c r="C111" s="71">
        <f t="shared" si="16"/>
        <v>1.006036217303885E-3</v>
      </c>
      <c r="D111" s="26">
        <f t="shared" si="21"/>
        <v>10.579468139562808</v>
      </c>
      <c r="E111" s="26"/>
      <c r="F111">
        <v>10.599</v>
      </c>
      <c r="G111" s="25">
        <f t="shared" si="15"/>
        <v>-5.9499034474980839E-2</v>
      </c>
      <c r="H111" s="25"/>
      <c r="I111" s="25">
        <f t="shared" si="12"/>
        <v>-6.1232191716199758E-2</v>
      </c>
      <c r="J111">
        <v>9494.2199999999993</v>
      </c>
      <c r="K111">
        <v>9475.83</v>
      </c>
      <c r="L111" s="25">
        <f t="shared" si="18"/>
        <v>-1.9369679657728067E-3</v>
      </c>
      <c r="M111">
        <f t="shared" si="14"/>
        <v>4</v>
      </c>
    </row>
    <row r="112" spans="1:13">
      <c r="A112" s="1">
        <v>42559</v>
      </c>
      <c r="B112">
        <v>9.8800000000000008</v>
      </c>
      <c r="C112" s="71">
        <f t="shared" si="16"/>
        <v>-7.0351758793968378E-3</v>
      </c>
      <c r="D112" s="26">
        <f t="shared" si="21"/>
        <v>10.514260168238559</v>
      </c>
      <c r="E112" s="26"/>
      <c r="F112">
        <v>10.535</v>
      </c>
      <c r="G112" s="25">
        <f t="shared" si="15"/>
        <v>-6.0323803871101589E-2</v>
      </c>
      <c r="H112" s="25"/>
      <c r="I112" s="25">
        <f t="shared" si="12"/>
        <v>-6.217370669197908E-2</v>
      </c>
      <c r="J112">
        <v>9475.83</v>
      </c>
      <c r="K112">
        <v>9400.07</v>
      </c>
      <c r="L112" s="25">
        <f t="shared" si="18"/>
        <v>-7.9950780037211233E-3</v>
      </c>
      <c r="M112">
        <f t="shared" si="14"/>
        <v>5</v>
      </c>
    </row>
    <row r="113" spans="1:13">
      <c r="A113" s="1">
        <v>42562</v>
      </c>
      <c r="B113">
        <v>9.94</v>
      </c>
      <c r="C113" s="71">
        <f t="shared" si="16"/>
        <v>6.0728744939269053E-3</v>
      </c>
      <c r="D113" s="26">
        <f t="shared" si="21"/>
        <v>10.570224743007232</v>
      </c>
      <c r="E113" s="26"/>
      <c r="F113">
        <v>10.576000000000001</v>
      </c>
      <c r="G113" s="25">
        <f t="shared" si="15"/>
        <v>-5.9622643636234929E-2</v>
      </c>
      <c r="H113" s="25"/>
      <c r="I113" s="25">
        <f t="shared" si="12"/>
        <v>-6.0136157337367768E-2</v>
      </c>
      <c r="J113">
        <v>9400.07</v>
      </c>
      <c r="K113">
        <v>9431.5</v>
      </c>
      <c r="L113" s="25">
        <f t="shared" si="18"/>
        <v>3.3435921221862674E-3</v>
      </c>
      <c r="M113">
        <f t="shared" si="14"/>
        <v>1</v>
      </c>
    </row>
    <row r="114" spans="1:13">
      <c r="A114" s="1">
        <v>42563</v>
      </c>
      <c r="B114">
        <v>10.18</v>
      </c>
      <c r="C114" s="71">
        <f t="shared" si="16"/>
        <v>2.4144869215291687E-2</v>
      </c>
      <c r="D114" s="26">
        <f t="shared" si="21"/>
        <v>10.775734625457245</v>
      </c>
      <c r="E114" s="26"/>
      <c r="F114">
        <v>10.763</v>
      </c>
      <c r="G114" s="25">
        <f t="shared" si="15"/>
        <v>-5.5284827082679455E-2</v>
      </c>
      <c r="H114" s="25"/>
      <c r="I114" s="25">
        <f t="shared" si="12"/>
        <v>-5.4167053795410203E-2</v>
      </c>
      <c r="J114">
        <v>9431.5</v>
      </c>
      <c r="K114">
        <v>9609.6200000000008</v>
      </c>
      <c r="L114" s="25">
        <f t="shared" si="18"/>
        <v>1.8885649154429363E-2</v>
      </c>
      <c r="M114">
        <f t="shared" si="14"/>
        <v>2</v>
      </c>
    </row>
    <row r="115" spans="1:13">
      <c r="A115" s="1">
        <v>42564</v>
      </c>
      <c r="B115">
        <v>10.14</v>
      </c>
      <c r="C115" s="71">
        <f t="shared" si="16"/>
        <v>-3.9292730844793233E-3</v>
      </c>
      <c r="D115" s="26">
        <f t="shared" si="21"/>
        <v>10.743993201604225</v>
      </c>
      <c r="E115" s="26"/>
      <c r="F115">
        <v>10.798999999999999</v>
      </c>
      <c r="G115" s="25">
        <f t="shared" si="15"/>
        <v>-5.6216826488129201E-2</v>
      </c>
      <c r="H115" s="25"/>
      <c r="I115" s="25">
        <f t="shared" si="12"/>
        <v>-6.1024168904528109E-2</v>
      </c>
      <c r="J115">
        <v>9609.6200000000008</v>
      </c>
      <c r="K115">
        <v>9592.65</v>
      </c>
      <c r="L115" s="25">
        <f t="shared" si="18"/>
        <v>-1.7659387155788409E-3</v>
      </c>
      <c r="M115">
        <f t="shared" si="14"/>
        <v>3</v>
      </c>
    </row>
    <row r="116" spans="1:13">
      <c r="A116" s="1">
        <v>42565</v>
      </c>
      <c r="B116">
        <v>10.14</v>
      </c>
      <c r="C116" s="71">
        <f t="shared" si="16"/>
        <v>0</v>
      </c>
      <c r="D116" s="26">
        <f t="shared" si="21"/>
        <v>10.776541133054996</v>
      </c>
      <c r="E116" s="26"/>
      <c r="F116">
        <v>10.781000000000001</v>
      </c>
      <c r="G116" s="25">
        <f t="shared" si="15"/>
        <v>-5.9067294895068567E-2</v>
      </c>
      <c r="H116" s="25"/>
      <c r="I116" s="25">
        <f t="shared" si="12"/>
        <v>-5.9456451164084934E-2</v>
      </c>
      <c r="J116">
        <v>9592.65</v>
      </c>
      <c r="K116">
        <v>9572.7000000000007</v>
      </c>
      <c r="L116" s="25">
        <f t="shared" si="18"/>
        <v>-2.0797172835450572E-3</v>
      </c>
      <c r="M116">
        <f t="shared" si="14"/>
        <v>4</v>
      </c>
    </row>
    <row r="117" spans="1:13">
      <c r="A117" s="1">
        <v>42566</v>
      </c>
      <c r="B117">
        <v>10.220000000000001</v>
      </c>
      <c r="C117" s="71">
        <f t="shared" si="16"/>
        <v>7.8895463510848529E-3</v>
      </c>
      <c r="D117" s="26">
        <f t="shared" si="21"/>
        <v>10.805596721927984</v>
      </c>
      <c r="E117" s="26"/>
      <c r="F117">
        <v>10.818</v>
      </c>
      <c r="G117" s="25">
        <f t="shared" si="15"/>
        <v>-5.4193834639379213E-2</v>
      </c>
      <c r="H117" s="25"/>
      <c r="I117" s="25">
        <f t="shared" si="12"/>
        <v>-5.5278239970419585E-2</v>
      </c>
      <c r="J117">
        <v>9572.7000000000007</v>
      </c>
      <c r="K117">
        <v>9594.5400000000009</v>
      </c>
      <c r="L117" s="25">
        <f t="shared" si="18"/>
        <v>2.2814879814472278E-3</v>
      </c>
      <c r="M117">
        <f t="shared" si="14"/>
        <v>5</v>
      </c>
    </row>
    <row r="118" spans="1:13">
      <c r="A118" s="1">
        <v>42569</v>
      </c>
      <c r="B118">
        <v>10.220000000000001</v>
      </c>
      <c r="C118" s="71">
        <f t="shared" si="16"/>
        <v>0</v>
      </c>
      <c r="D118" s="26">
        <f t="shared" si="21"/>
        <v>10.815102283173553</v>
      </c>
      <c r="E118" s="26"/>
      <c r="F118">
        <v>10.787000000000001</v>
      </c>
      <c r="G118" s="25">
        <f t="shared" si="15"/>
        <v>-5.5025118356895275E-2</v>
      </c>
      <c r="H118" s="25"/>
      <c r="I118" s="25">
        <f t="shared" si="12"/>
        <v>-5.2563270603504186E-2</v>
      </c>
      <c r="J118">
        <v>9594.5400000000009</v>
      </c>
      <c r="K118">
        <v>9591.9699999999993</v>
      </c>
      <c r="L118" s="25">
        <f>+K118/J118-1</f>
        <v>-2.6786067909467803E-4</v>
      </c>
      <c r="M118">
        <f t="shared" si="14"/>
        <v>1</v>
      </c>
    </row>
    <row r="119" spans="1:13">
      <c r="A119" s="1">
        <v>42570</v>
      </c>
      <c r="B119">
        <v>10.1</v>
      </c>
      <c r="C119" s="71">
        <f t="shared" si="16"/>
        <v>-1.1741682974559797E-2</v>
      </c>
      <c r="D119" s="26">
        <f t="shared" si="21"/>
        <v>10.713440796833185</v>
      </c>
      <c r="E119" s="26"/>
      <c r="F119">
        <v>10.72</v>
      </c>
      <c r="G119" s="25">
        <f t="shared" si="15"/>
        <v>-5.7258989755608058E-2</v>
      </c>
      <c r="H119" s="25"/>
      <c r="I119" s="25">
        <f t="shared" si="12"/>
        <v>-5.7835820895522527E-2</v>
      </c>
      <c r="J119">
        <v>9591.9699999999993</v>
      </c>
      <c r="K119">
        <v>9526.56</v>
      </c>
      <c r="L119" s="25">
        <f t="shared" ref="L119:L128" si="22">+K119/J119-1</f>
        <v>-6.8192456815440172E-3</v>
      </c>
      <c r="M119">
        <f t="shared" si="14"/>
        <v>2</v>
      </c>
    </row>
    <row r="120" spans="1:13">
      <c r="A120" s="1">
        <v>42571</v>
      </c>
      <c r="B120">
        <v>10.08</v>
      </c>
      <c r="C120" s="71">
        <f t="shared" si="16"/>
        <v>-1.980198019801982E-3</v>
      </c>
      <c r="D120" s="26">
        <f t="shared" si="21"/>
        <v>10.67416754841202</v>
      </c>
      <c r="E120" s="26"/>
      <c r="F120">
        <v>10.675000000000001</v>
      </c>
      <c r="G120" s="25">
        <f t="shared" si="15"/>
        <v>-5.5664064267045732E-2</v>
      </c>
      <c r="H120" s="25"/>
      <c r="I120" s="25">
        <f t="shared" si="12"/>
        <v>-5.5737704918032871E-2</v>
      </c>
      <c r="J120">
        <v>9526.56</v>
      </c>
      <c r="K120">
        <v>9485.83</v>
      </c>
      <c r="L120" s="25">
        <f t="shared" si="22"/>
        <v>-4.2754152600728013E-3</v>
      </c>
      <c r="M120">
        <f t="shared" si="14"/>
        <v>3</v>
      </c>
    </row>
    <row r="121" spans="1:13">
      <c r="A121" s="1">
        <v>42572</v>
      </c>
      <c r="B121">
        <v>10.16</v>
      </c>
      <c r="C121" s="71">
        <f t="shared" si="16"/>
        <v>7.9365079365079083E-3</v>
      </c>
      <c r="D121" s="26">
        <f t="shared" si="21"/>
        <v>10.7382566417488</v>
      </c>
      <c r="E121" s="26"/>
      <c r="F121">
        <v>10.75</v>
      </c>
      <c r="G121" s="25">
        <f t="shared" si="15"/>
        <v>-5.3850141698105869E-2</v>
      </c>
      <c r="H121" s="25"/>
      <c r="I121" s="25">
        <f t="shared" ref="I121:I184" si="23">+B121/F121-1</f>
        <v>-5.4883720930232527E-2</v>
      </c>
      <c r="J121">
        <v>9485.83</v>
      </c>
      <c r="K121">
        <v>9542.0400000000009</v>
      </c>
      <c r="L121" s="25">
        <f t="shared" si="22"/>
        <v>5.9256807258827315E-3</v>
      </c>
      <c r="M121">
        <f t="shared" si="14"/>
        <v>4</v>
      </c>
    </row>
    <row r="122" spans="1:13">
      <c r="A122" s="1">
        <v>42573</v>
      </c>
      <c r="B122">
        <v>10.08</v>
      </c>
      <c r="C122" s="71">
        <f t="shared" si="16"/>
        <v>-7.8740157480314821E-3</v>
      </c>
      <c r="D122" s="26">
        <f t="shared" si="21"/>
        <v>10.646691378363537</v>
      </c>
      <c r="E122" s="26"/>
      <c r="F122">
        <v>10.679</v>
      </c>
      <c r="G122" s="25">
        <f t="shared" si="15"/>
        <v>-5.3226994023249374E-2</v>
      </c>
      <c r="H122" s="25"/>
      <c r="I122" s="25">
        <f t="shared" si="23"/>
        <v>-5.6091394325311406E-2</v>
      </c>
      <c r="J122">
        <v>9542.0400000000009</v>
      </c>
      <c r="K122">
        <v>9450.34</v>
      </c>
      <c r="L122" s="25">
        <f t="shared" si="22"/>
        <v>-9.6101043382756934E-3</v>
      </c>
      <c r="M122">
        <f t="shared" si="14"/>
        <v>5</v>
      </c>
    </row>
    <row r="123" spans="1:13">
      <c r="A123" s="1">
        <v>42576</v>
      </c>
      <c r="B123">
        <v>10.039999999999999</v>
      </c>
      <c r="C123" s="71">
        <f t="shared" si="16"/>
        <v>-3.9682539682540652E-3</v>
      </c>
      <c r="D123" s="26">
        <f t="shared" si="21"/>
        <v>10.675327460176037</v>
      </c>
      <c r="E123" s="26"/>
      <c r="F123">
        <v>10.648999999999999</v>
      </c>
      <c r="G123" s="25">
        <f t="shared" si="15"/>
        <v>-5.9513627338000252E-2</v>
      </c>
      <c r="H123" s="25"/>
      <c r="I123" s="25">
        <f t="shared" si="23"/>
        <v>-5.7188468400788839E-2</v>
      </c>
      <c r="J123">
        <v>9450.34</v>
      </c>
      <c r="K123">
        <v>9447.09</v>
      </c>
      <c r="L123" s="25">
        <f t="shared" si="22"/>
        <v>-3.4390297068676023E-4</v>
      </c>
      <c r="M123">
        <f t="shared" si="14"/>
        <v>1</v>
      </c>
    </row>
    <row r="124" spans="1:13">
      <c r="A124" s="1">
        <v>42577</v>
      </c>
      <c r="B124">
        <v>10.18</v>
      </c>
      <c r="C124" s="71">
        <f t="shared" si="16"/>
        <v>1.3944223107569709E-2</v>
      </c>
      <c r="D124" s="26">
        <f t="shared" si="21"/>
        <v>10.756221682020598</v>
      </c>
      <c r="E124" s="26"/>
      <c r="F124">
        <v>10.768000000000001</v>
      </c>
      <c r="G124" s="25">
        <f t="shared" si="15"/>
        <v>-5.3571012113275196E-2</v>
      </c>
      <c r="H124" s="25"/>
      <c r="I124" s="25">
        <f t="shared" si="23"/>
        <v>-5.4606240713224508E-2</v>
      </c>
      <c r="J124">
        <v>9447.09</v>
      </c>
      <c r="K124">
        <v>9542.2099999999991</v>
      </c>
      <c r="L124" s="25">
        <f t="shared" si="22"/>
        <v>1.006870898869372E-2</v>
      </c>
      <c r="M124">
        <f t="shared" si="14"/>
        <v>2</v>
      </c>
    </row>
    <row r="125" spans="1:13">
      <c r="A125" s="1">
        <v>42578</v>
      </c>
      <c r="B125">
        <v>10.1</v>
      </c>
      <c r="C125" s="71">
        <f t="shared" si="16"/>
        <v>-7.8585461689587577E-3</v>
      </c>
      <c r="D125" s="26">
        <f t="shared" si="21"/>
        <v>10.738795461428747</v>
      </c>
      <c r="E125" s="26"/>
      <c r="F125">
        <v>10.757</v>
      </c>
      <c r="G125" s="25">
        <f t="shared" si="15"/>
        <v>-5.9484833631774814E-2</v>
      </c>
      <c r="H125" s="25"/>
      <c r="I125" s="25">
        <f t="shared" si="23"/>
        <v>-6.1076508320163647E-2</v>
      </c>
      <c r="J125">
        <v>9542.2099999999991</v>
      </c>
      <c r="K125">
        <v>9516.33</v>
      </c>
      <c r="L125" s="25">
        <f t="shared" si="22"/>
        <v>-2.7121599713273437E-3</v>
      </c>
      <c r="M125">
        <f t="shared" si="14"/>
        <v>3</v>
      </c>
    </row>
    <row r="126" spans="1:13">
      <c r="A126" s="1">
        <v>42579</v>
      </c>
      <c r="B126">
        <v>10.16</v>
      </c>
      <c r="C126" s="71">
        <f t="shared" si="16"/>
        <v>5.9405940594059459E-3</v>
      </c>
      <c r="D126" s="26">
        <f t="shared" si="21"/>
        <v>10.70525153604383</v>
      </c>
      <c r="E126" s="26"/>
      <c r="F126">
        <v>10.715</v>
      </c>
      <c r="G126" s="25">
        <f t="shared" si="15"/>
        <v>-5.0933089634373041E-2</v>
      </c>
      <c r="H126" s="25"/>
      <c r="I126" s="25">
        <f t="shared" si="23"/>
        <v>-5.1796546896873519E-2</v>
      </c>
      <c r="J126">
        <v>9516.33</v>
      </c>
      <c r="K126">
        <v>9470.5499999999993</v>
      </c>
      <c r="L126" s="25">
        <f t="shared" si="22"/>
        <v>-4.8106780660192028E-3</v>
      </c>
      <c r="M126">
        <f t="shared" si="14"/>
        <v>4</v>
      </c>
    </row>
    <row r="127" spans="1:13">
      <c r="A127" s="1">
        <v>42580</v>
      </c>
      <c r="B127">
        <v>10.08</v>
      </c>
      <c r="C127" s="71">
        <f t="shared" si="16"/>
        <v>-7.8740157480314821E-3</v>
      </c>
      <c r="D127" s="26">
        <f t="shared" si="21"/>
        <v>10.699703443833782</v>
      </c>
      <c r="E127" s="26"/>
      <c r="F127">
        <v>10.712</v>
      </c>
      <c r="G127" s="25">
        <f t="shared" si="15"/>
        <v>-5.7917814927002986E-2</v>
      </c>
      <c r="H127" s="25"/>
      <c r="I127" s="25">
        <f t="shared" si="23"/>
        <v>-5.8999253174010446E-2</v>
      </c>
      <c r="J127">
        <v>9470.5499999999993</v>
      </c>
      <c r="K127">
        <v>9457.0300000000007</v>
      </c>
      <c r="L127" s="25">
        <f t="shared" si="22"/>
        <v>-1.4275834032868584E-3</v>
      </c>
      <c r="M127">
        <f t="shared" si="14"/>
        <v>5</v>
      </c>
    </row>
    <row r="128" spans="1:13">
      <c r="A128" s="1">
        <v>42583</v>
      </c>
      <c r="B128">
        <v>10.1</v>
      </c>
      <c r="C128" s="71">
        <f t="shared" si="16"/>
        <v>1.9841269841269771E-3</v>
      </c>
      <c r="D128" s="26">
        <f t="shared" si="21"/>
        <v>10.689844342251211</v>
      </c>
      <c r="E128" s="26"/>
      <c r="F128">
        <v>10.73</v>
      </c>
      <c r="G128" s="25">
        <f t="shared" si="15"/>
        <v>-5.5178010396266797E-2</v>
      </c>
      <c r="H128" s="25"/>
      <c r="I128" s="25">
        <f t="shared" si="23"/>
        <v>-5.8713886300093221E-2</v>
      </c>
      <c r="J128">
        <v>9457.0300000000007</v>
      </c>
      <c r="K128">
        <v>9437.4699999999993</v>
      </c>
      <c r="L128" s="25">
        <f t="shared" si="22"/>
        <v>-2.0683026277807937E-3</v>
      </c>
      <c r="M128">
        <f t="shared" si="14"/>
        <v>1</v>
      </c>
    </row>
    <row r="129" spans="1:13">
      <c r="A129" s="1">
        <v>42584</v>
      </c>
      <c r="B129">
        <v>10.1</v>
      </c>
      <c r="C129" s="71">
        <f t="shared" si="16"/>
        <v>0</v>
      </c>
      <c r="D129" s="26">
        <f t="shared" ref="D129:D142" si="24">+F128*(1+L129)</f>
        <v>10.728794825308055</v>
      </c>
      <c r="E129" s="26"/>
      <c r="F129">
        <v>10.73</v>
      </c>
      <c r="G129" s="25">
        <f t="shared" si="15"/>
        <v>-5.8608150826483962E-2</v>
      </c>
      <c r="H129" s="25"/>
      <c r="I129" s="25">
        <f t="shared" si="23"/>
        <v>-5.8713886300093221E-2</v>
      </c>
      <c r="J129">
        <v>9437.4699999999993</v>
      </c>
      <c r="K129">
        <v>9436.41</v>
      </c>
      <c r="L129" s="25">
        <f t="shared" ref="L129:L142" si="25">+K129/J129-1</f>
        <v>-1.1231823783275363E-4</v>
      </c>
      <c r="M129">
        <f t="shared" si="14"/>
        <v>2</v>
      </c>
    </row>
    <row r="130" spans="1:13">
      <c r="A130" s="1">
        <v>42585</v>
      </c>
      <c r="B130">
        <v>10.08</v>
      </c>
      <c r="C130" s="71">
        <f t="shared" si="16"/>
        <v>-1.980198019801982E-3</v>
      </c>
      <c r="D130" s="26">
        <f t="shared" si="24"/>
        <v>10.716855297724454</v>
      </c>
      <c r="E130" s="26"/>
      <c r="F130">
        <v>10.728</v>
      </c>
      <c r="G130" s="25">
        <f t="shared" si="15"/>
        <v>-5.9425575883223836E-2</v>
      </c>
      <c r="H130" s="25"/>
      <c r="I130" s="25">
        <f t="shared" si="23"/>
        <v>-6.0402684563758413E-2</v>
      </c>
      <c r="J130">
        <v>9436.41</v>
      </c>
      <c r="K130">
        <v>9424.85</v>
      </c>
      <c r="L130" s="25">
        <f t="shared" si="25"/>
        <v>-1.2250421505635156E-3</v>
      </c>
      <c r="M130">
        <f t="shared" si="14"/>
        <v>3</v>
      </c>
    </row>
    <row r="131" spans="1:13">
      <c r="A131" s="1">
        <v>42586</v>
      </c>
      <c r="B131">
        <v>10.08</v>
      </c>
      <c r="C131" s="71">
        <f t="shared" si="16"/>
        <v>0</v>
      </c>
      <c r="D131" s="26">
        <f t="shared" si="24"/>
        <v>10.709537301919923</v>
      </c>
      <c r="E131" s="26"/>
      <c r="F131">
        <v>10.667</v>
      </c>
      <c r="G131" s="25">
        <f t="shared" si="15"/>
        <v>-5.878286653962761E-2</v>
      </c>
      <c r="H131" s="25"/>
      <c r="I131" s="25">
        <f t="shared" si="23"/>
        <v>-5.5029530327177278E-2</v>
      </c>
      <c r="J131">
        <v>9424.85</v>
      </c>
      <c r="K131">
        <v>9408.6299999999992</v>
      </c>
      <c r="L131" s="25">
        <f t="shared" si="25"/>
        <v>-1.7209822968006216E-3</v>
      </c>
      <c r="M131">
        <f t="shared" ref="M131:M194" si="26">WEEKDAY(A131,2)</f>
        <v>4</v>
      </c>
    </row>
    <row r="132" spans="1:13">
      <c r="A132" s="1">
        <v>42587</v>
      </c>
      <c r="B132">
        <v>10.119999999999999</v>
      </c>
      <c r="C132" s="71">
        <f t="shared" si="16"/>
        <v>3.9682539682539542E-3</v>
      </c>
      <c r="D132" s="26">
        <f t="shared" si="24"/>
        <v>10.696409380536805</v>
      </c>
      <c r="E132" s="26"/>
      <c r="F132">
        <v>10.707000000000001</v>
      </c>
      <c r="G132" s="25">
        <f t="shared" ref="G132:G195" si="27">+B132/D132-1</f>
        <v>-5.3888118903306026E-2</v>
      </c>
      <c r="H132" s="25"/>
      <c r="I132" s="25">
        <f t="shared" si="23"/>
        <v>-5.4823946950593228E-2</v>
      </c>
      <c r="J132">
        <v>9408.6299999999992</v>
      </c>
      <c r="K132">
        <v>9434.57</v>
      </c>
      <c r="L132" s="25">
        <f t="shared" si="25"/>
        <v>2.7570432677233025E-3</v>
      </c>
      <c r="M132">
        <f t="shared" si="26"/>
        <v>5</v>
      </c>
    </row>
    <row r="133" spans="1:13">
      <c r="A133" s="1">
        <v>42590</v>
      </c>
      <c r="B133">
        <v>10.18</v>
      </c>
      <c r="C133" s="71">
        <f t="shared" ref="C133:C196" si="28">B133/(B132-O133)-1</f>
        <v>5.9288537549406772E-3</v>
      </c>
      <c r="D133" s="26">
        <f t="shared" si="24"/>
        <v>10.751940808113142</v>
      </c>
      <c r="E133" s="26"/>
      <c r="F133">
        <v>10.715999999999999</v>
      </c>
      <c r="G133" s="25">
        <f t="shared" si="27"/>
        <v>-5.3194192408645868E-2</v>
      </c>
      <c r="H133" s="25"/>
      <c r="I133" s="25">
        <f t="shared" si="23"/>
        <v>-5.0018663680477804E-2</v>
      </c>
      <c r="J133">
        <f>K133-39.6</f>
        <v>9434.57</v>
      </c>
      <c r="K133">
        <v>9474.17</v>
      </c>
      <c r="L133" s="25">
        <f t="shared" si="25"/>
        <v>4.1973296080266564E-3</v>
      </c>
      <c r="M133">
        <f t="shared" si="26"/>
        <v>1</v>
      </c>
    </row>
    <row r="134" spans="1:13">
      <c r="A134" s="1">
        <v>42591</v>
      </c>
      <c r="B134">
        <v>10.24</v>
      </c>
      <c r="C134" s="71">
        <f t="shared" si="28"/>
        <v>5.893909626719207E-3</v>
      </c>
      <c r="D134" s="26">
        <f t="shared" si="24"/>
        <v>10.789870530083373</v>
      </c>
      <c r="E134" s="26"/>
      <c r="F134">
        <v>10.794</v>
      </c>
      <c r="G134" s="25">
        <f t="shared" si="27"/>
        <v>-5.0961735689994847E-2</v>
      </c>
      <c r="H134" s="25"/>
      <c r="I134" s="25">
        <f t="shared" si="23"/>
        <v>-5.1324810079673933E-2</v>
      </c>
      <c r="J134">
        <v>9474.17</v>
      </c>
      <c r="K134">
        <v>9539.48</v>
      </c>
      <c r="L134" s="25">
        <f t="shared" si="25"/>
        <v>6.8934798510054129E-3</v>
      </c>
      <c r="M134">
        <f t="shared" si="26"/>
        <v>2</v>
      </c>
    </row>
    <row r="135" spans="1:13">
      <c r="A135" s="1">
        <v>42592</v>
      </c>
      <c r="B135">
        <v>10.220000000000001</v>
      </c>
      <c r="C135" s="71">
        <f t="shared" si="28"/>
        <v>-1.953125E-3</v>
      </c>
      <c r="D135" s="26">
        <f t="shared" si="24"/>
        <v>10.772094000930871</v>
      </c>
      <c r="E135" s="26"/>
      <c r="F135">
        <v>10.781000000000001</v>
      </c>
      <c r="G135" s="25">
        <f t="shared" si="27"/>
        <v>-5.1252245002982755E-2</v>
      </c>
      <c r="H135" s="25"/>
      <c r="I135" s="25">
        <f t="shared" si="23"/>
        <v>-5.2035989240330149E-2</v>
      </c>
      <c r="J135">
        <v>9539.48</v>
      </c>
      <c r="K135">
        <v>9520.1200000000008</v>
      </c>
      <c r="L135" s="25">
        <f t="shared" si="25"/>
        <v>-2.0294607253223962E-3</v>
      </c>
      <c r="M135">
        <f t="shared" si="26"/>
        <v>3</v>
      </c>
    </row>
    <row r="136" spans="1:13">
      <c r="A136" s="1">
        <v>42593</v>
      </c>
      <c r="B136">
        <v>10.28</v>
      </c>
      <c r="C136" s="71">
        <f t="shared" si="28"/>
        <v>5.8708414872796766E-3</v>
      </c>
      <c r="D136" s="26">
        <f t="shared" si="24"/>
        <v>10.838698006957896</v>
      </c>
      <c r="E136" s="26"/>
      <c r="F136">
        <v>10.891</v>
      </c>
      <c r="G136" s="25">
        <f t="shared" si="27"/>
        <v>-5.1546597810847916E-2</v>
      </c>
      <c r="H136" s="25"/>
      <c r="I136" s="25">
        <f t="shared" si="23"/>
        <v>-5.6101368102102755E-2</v>
      </c>
      <c r="J136">
        <v>9520.1200000000008</v>
      </c>
      <c r="K136">
        <v>9571.07</v>
      </c>
      <c r="L136" s="25">
        <f t="shared" si="25"/>
        <v>5.3518232963449819E-3</v>
      </c>
      <c r="M136">
        <f t="shared" si="26"/>
        <v>4</v>
      </c>
    </row>
    <row r="137" spans="1:13">
      <c r="A137" s="1">
        <v>42594</v>
      </c>
      <c r="B137">
        <v>10.54</v>
      </c>
      <c r="C137" s="71">
        <f t="shared" si="28"/>
        <v>2.5291828793774229E-2</v>
      </c>
      <c r="D137" s="26">
        <f t="shared" si="24"/>
        <v>11.110502511213479</v>
      </c>
      <c r="E137" s="26"/>
      <c r="F137">
        <v>11.180999999999999</v>
      </c>
      <c r="G137" s="25">
        <f t="shared" si="27"/>
        <v>-5.1348038546203401E-2</v>
      </c>
      <c r="H137" s="25"/>
      <c r="I137" s="25">
        <f t="shared" si="23"/>
        <v>-5.7329398086038874E-2</v>
      </c>
      <c r="J137">
        <v>9571.07</v>
      </c>
      <c r="K137">
        <v>9763.9699999999993</v>
      </c>
      <c r="L137" s="25">
        <f t="shared" si="25"/>
        <v>2.01544863844898E-2</v>
      </c>
      <c r="M137">
        <f t="shared" si="26"/>
        <v>5</v>
      </c>
    </row>
    <row r="138" spans="1:13">
      <c r="A138" s="1">
        <v>42597</v>
      </c>
      <c r="B138">
        <v>10.9</v>
      </c>
      <c r="C138" s="71">
        <f t="shared" si="28"/>
        <v>3.4155597722960174E-2</v>
      </c>
      <c r="D138" s="26">
        <f t="shared" si="24"/>
        <v>11.483302464059189</v>
      </c>
      <c r="E138" s="26"/>
      <c r="F138">
        <v>11.496</v>
      </c>
      <c r="G138" s="25">
        <f t="shared" si="27"/>
        <v>-5.0795706712840505E-2</v>
      </c>
      <c r="H138" s="25"/>
      <c r="I138" s="25">
        <f t="shared" si="23"/>
        <v>-5.1844119693806534E-2</v>
      </c>
      <c r="J138">
        <v>9763.9699999999993</v>
      </c>
      <c r="K138">
        <v>10027.959999999999</v>
      </c>
      <c r="L138" s="25">
        <f t="shared" si="25"/>
        <v>2.7037158041247622E-2</v>
      </c>
      <c r="M138">
        <f t="shared" si="26"/>
        <v>1</v>
      </c>
    </row>
    <row r="139" spans="1:13">
      <c r="A139" s="1">
        <v>42598</v>
      </c>
      <c r="B139">
        <v>10.8</v>
      </c>
      <c r="C139" s="71">
        <f t="shared" si="28"/>
        <v>-9.1743119266054496E-3</v>
      </c>
      <c r="D139" s="26">
        <f t="shared" si="24"/>
        <v>11.341110614721241</v>
      </c>
      <c r="E139" s="26"/>
      <c r="F139">
        <v>11.363</v>
      </c>
      <c r="G139" s="25">
        <f t="shared" si="27"/>
        <v>-4.7712312585934558E-2</v>
      </c>
      <c r="H139" s="25"/>
      <c r="I139" s="25">
        <f t="shared" si="23"/>
        <v>-4.954677461937862E-2</v>
      </c>
      <c r="J139">
        <v>10027.959999999999</v>
      </c>
      <c r="K139">
        <v>9892.85</v>
      </c>
      <c r="L139" s="25">
        <f t="shared" si="25"/>
        <v>-1.3473328573308851E-2</v>
      </c>
      <c r="M139">
        <f t="shared" si="26"/>
        <v>2</v>
      </c>
    </row>
    <row r="140" spans="1:13">
      <c r="A140" s="1">
        <v>42599</v>
      </c>
      <c r="B140">
        <v>10.76</v>
      </c>
      <c r="C140" s="71">
        <f t="shared" si="28"/>
        <v>-3.7037037037037646E-3</v>
      </c>
      <c r="D140" s="26">
        <f t="shared" si="24"/>
        <v>11.361070339689775</v>
      </c>
      <c r="E140" s="26"/>
      <c r="F140">
        <v>11.398999999999999</v>
      </c>
      <c r="G140" s="25">
        <f t="shared" si="27"/>
        <v>-5.2906136633090184E-2</v>
      </c>
      <c r="H140" s="25"/>
      <c r="I140" s="25">
        <f t="shared" si="23"/>
        <v>-5.6057548907798904E-2</v>
      </c>
      <c r="J140">
        <v>9892.85</v>
      </c>
      <c r="K140">
        <v>9891.17</v>
      </c>
      <c r="L140" s="25">
        <f t="shared" si="25"/>
        <v>-1.6981961719830796E-4</v>
      </c>
      <c r="M140">
        <f t="shared" si="26"/>
        <v>3</v>
      </c>
    </row>
    <row r="141" spans="1:13">
      <c r="A141" s="1">
        <v>42600</v>
      </c>
      <c r="B141">
        <v>10.74</v>
      </c>
      <c r="C141" s="71">
        <f t="shared" si="28"/>
        <v>-1.8587360594795044E-3</v>
      </c>
      <c r="D141" s="26">
        <f t="shared" si="24"/>
        <v>11.34258796279914</v>
      </c>
      <c r="E141" s="26"/>
      <c r="F141">
        <v>11.305</v>
      </c>
      <c r="G141" s="25">
        <f t="shared" si="27"/>
        <v>-5.3126144119444163E-2</v>
      </c>
      <c r="H141" s="25"/>
      <c r="I141" s="25">
        <f t="shared" si="23"/>
        <v>-4.9977885891198559E-2</v>
      </c>
      <c r="J141">
        <v>9891.17</v>
      </c>
      <c r="K141">
        <v>9842.2199999999993</v>
      </c>
      <c r="L141" s="25">
        <f t="shared" si="25"/>
        <v>-4.9488584262530333E-3</v>
      </c>
      <c r="M141">
        <f t="shared" si="26"/>
        <v>4</v>
      </c>
    </row>
    <row r="142" spans="1:13">
      <c r="A142" s="1">
        <v>42601</v>
      </c>
      <c r="B142">
        <v>10.7</v>
      </c>
      <c r="C142" s="71">
        <f t="shared" si="28"/>
        <v>-3.7243947858474069E-3</v>
      </c>
      <c r="D142" s="26">
        <f t="shared" si="24"/>
        <v>11.329867687371346</v>
      </c>
      <c r="E142" s="26"/>
      <c r="F142">
        <v>11.35</v>
      </c>
      <c r="G142" s="25">
        <f t="shared" si="27"/>
        <v>-5.5593560732701053E-2</v>
      </c>
      <c r="H142" s="25"/>
      <c r="I142" s="25">
        <f t="shared" si="23"/>
        <v>-5.7268722466960353E-2</v>
      </c>
      <c r="J142">
        <v>9842.2199999999993</v>
      </c>
      <c r="K142">
        <v>9863.8700000000008</v>
      </c>
      <c r="L142" s="25">
        <f t="shared" si="25"/>
        <v>2.1997069766781507E-3</v>
      </c>
      <c r="M142">
        <f t="shared" si="26"/>
        <v>5</v>
      </c>
    </row>
    <row r="143" spans="1:13">
      <c r="A143" s="1">
        <v>42604</v>
      </c>
      <c r="B143">
        <v>10.6</v>
      </c>
      <c r="C143" s="71">
        <f t="shared" si="28"/>
        <v>-9.3457943925233655E-3</v>
      </c>
      <c r="D143" s="26">
        <f t="shared" ref="D143:D158" si="29">+F142*(1+L143)</f>
        <v>11.293157198949295</v>
      </c>
      <c r="E143" s="26"/>
      <c r="F143">
        <v>11.215999999999999</v>
      </c>
      <c r="G143" s="25">
        <f t="shared" si="27"/>
        <v>-6.1378513265872736E-2</v>
      </c>
      <c r="H143" s="25"/>
      <c r="I143" s="25">
        <f t="shared" si="23"/>
        <v>-5.4921540656205359E-2</v>
      </c>
      <c r="J143">
        <v>9863.8700000000008</v>
      </c>
      <c r="K143">
        <v>9814.4699999999993</v>
      </c>
      <c r="L143" s="25">
        <f t="shared" ref="L143:L185" si="30">+K143/J143-1</f>
        <v>-5.0081763040268346E-3</v>
      </c>
      <c r="M143">
        <f t="shared" si="26"/>
        <v>1</v>
      </c>
    </row>
    <row r="144" spans="1:13">
      <c r="A144" s="1">
        <v>42605</v>
      </c>
      <c r="B144">
        <v>10.72</v>
      </c>
      <c r="C144" s="71">
        <f t="shared" si="28"/>
        <v>1.132075471698113E-2</v>
      </c>
      <c r="D144" s="26">
        <f t="shared" si="29"/>
        <v>11.250044083888382</v>
      </c>
      <c r="E144" s="26"/>
      <c r="F144">
        <v>11.260999999999999</v>
      </c>
      <c r="G144" s="25">
        <f t="shared" si="27"/>
        <v>-4.7114845056249854E-2</v>
      </c>
      <c r="H144" s="25"/>
      <c r="I144" s="25">
        <f t="shared" si="23"/>
        <v>-4.804191457241791E-2</v>
      </c>
      <c r="J144">
        <v>9814.4699999999993</v>
      </c>
      <c r="K144">
        <v>9844.26</v>
      </c>
      <c r="L144" s="25">
        <f t="shared" si="30"/>
        <v>3.035314184056892E-3</v>
      </c>
      <c r="M144">
        <f t="shared" si="26"/>
        <v>2</v>
      </c>
    </row>
    <row r="145" spans="1:13">
      <c r="A145" s="1">
        <v>42606</v>
      </c>
      <c r="B145">
        <v>10.64</v>
      </c>
      <c r="C145" s="71">
        <f t="shared" si="28"/>
        <v>-7.4626865671642006E-3</v>
      </c>
      <c r="D145" s="26">
        <f t="shared" si="29"/>
        <v>11.208162550562459</v>
      </c>
      <c r="E145" s="26"/>
      <c r="F145">
        <v>11.260999999999999</v>
      </c>
      <c r="G145" s="25">
        <f t="shared" si="27"/>
        <v>-5.0691854976170569E-2</v>
      </c>
      <c r="H145" s="25"/>
      <c r="I145" s="25">
        <f t="shared" si="23"/>
        <v>-5.5146079389041702E-2</v>
      </c>
      <c r="J145">
        <v>9844.26</v>
      </c>
      <c r="K145">
        <v>9798.07</v>
      </c>
      <c r="L145" s="25">
        <f t="shared" si="30"/>
        <v>-4.692074366178911E-3</v>
      </c>
      <c r="M145">
        <f t="shared" si="26"/>
        <v>3</v>
      </c>
    </row>
    <row r="146" spans="1:13">
      <c r="A146" s="1">
        <v>42607</v>
      </c>
      <c r="B146">
        <v>10.62</v>
      </c>
      <c r="C146" s="71">
        <f t="shared" si="28"/>
        <v>-1.8796992481204811E-3</v>
      </c>
      <c r="D146" s="26">
        <f t="shared" si="29"/>
        <v>11.218889355760879</v>
      </c>
      <c r="E146" s="26"/>
      <c r="F146">
        <v>11.17</v>
      </c>
      <c r="G146" s="25">
        <f t="shared" si="27"/>
        <v>-5.3382232123837747E-2</v>
      </c>
      <c r="H146" s="25"/>
      <c r="I146" s="25">
        <f t="shared" si="23"/>
        <v>-4.9239033124440557E-2</v>
      </c>
      <c r="J146">
        <v>9798.07</v>
      </c>
      <c r="K146">
        <v>9761.43</v>
      </c>
      <c r="L146" s="25">
        <f t="shared" si="30"/>
        <v>-3.7395119651114639E-3</v>
      </c>
      <c r="M146">
        <f t="shared" si="26"/>
        <v>4</v>
      </c>
    </row>
    <row r="147" spans="1:13">
      <c r="A147" s="1">
        <v>42608</v>
      </c>
      <c r="B147">
        <v>10.58</v>
      </c>
      <c r="C147" s="71">
        <f t="shared" si="28"/>
        <v>-3.7664783427494575E-3</v>
      </c>
      <c r="D147" s="26">
        <f t="shared" si="29"/>
        <v>11.149425494010611</v>
      </c>
      <c r="E147" s="26"/>
      <c r="F147">
        <v>11.169</v>
      </c>
      <c r="G147" s="25">
        <f t="shared" si="27"/>
        <v>-5.1072182536804456E-2</v>
      </c>
      <c r="H147" s="25"/>
      <c r="I147" s="25">
        <f t="shared" si="23"/>
        <v>-5.2735249350881919E-2</v>
      </c>
      <c r="J147">
        <v>9761.43</v>
      </c>
      <c r="K147">
        <v>9743.4500000000007</v>
      </c>
      <c r="L147" s="25">
        <f t="shared" si="30"/>
        <v>-1.8419432398736335E-3</v>
      </c>
      <c r="M147">
        <f t="shared" si="26"/>
        <v>5</v>
      </c>
    </row>
    <row r="148" spans="1:13">
      <c r="A148" s="1">
        <v>42611</v>
      </c>
      <c r="B148">
        <v>10.52</v>
      </c>
      <c r="C148" s="71">
        <f t="shared" si="28"/>
        <v>-5.6710775047259521E-3</v>
      </c>
      <c r="D148" s="26">
        <f t="shared" si="29"/>
        <v>11.153249720581517</v>
      </c>
      <c r="E148" s="26"/>
      <c r="F148">
        <v>11.090999999999999</v>
      </c>
      <c r="G148" s="25">
        <f t="shared" si="27"/>
        <v>-5.6777148942783739E-2</v>
      </c>
      <c r="H148" s="25"/>
      <c r="I148" s="25">
        <f t="shared" si="23"/>
        <v>-5.148318456406098E-2</v>
      </c>
      <c r="J148">
        <v>9743.4500000000007</v>
      </c>
      <c r="K148">
        <v>9729.7099999999991</v>
      </c>
      <c r="L148" s="25">
        <f t="shared" si="30"/>
        <v>-1.4101781196600438E-3</v>
      </c>
      <c r="M148">
        <f t="shared" si="26"/>
        <v>1</v>
      </c>
    </row>
    <row r="149" spans="1:13">
      <c r="A149" s="1">
        <v>42612</v>
      </c>
      <c r="B149">
        <v>10.56</v>
      </c>
      <c r="C149" s="71">
        <f t="shared" si="28"/>
        <v>3.8022813688214363E-3</v>
      </c>
      <c r="D149" s="26">
        <f t="shared" si="29"/>
        <v>11.138693861379219</v>
      </c>
      <c r="E149" s="26"/>
      <c r="F149">
        <v>11.145</v>
      </c>
      <c r="G149" s="25">
        <f t="shared" si="27"/>
        <v>-5.1953475746891797E-2</v>
      </c>
      <c r="H149" s="25"/>
      <c r="I149" s="25">
        <f t="shared" si="23"/>
        <v>-5.2489905787348468E-2</v>
      </c>
      <c r="J149">
        <v>9729.7099999999991</v>
      </c>
      <c r="K149">
        <v>9771.5499999999993</v>
      </c>
      <c r="L149" s="25">
        <f t="shared" si="30"/>
        <v>4.3002309421349416E-3</v>
      </c>
      <c r="M149">
        <f t="shared" si="26"/>
        <v>2</v>
      </c>
    </row>
    <row r="150" spans="1:13">
      <c r="A150" s="1">
        <v>42613</v>
      </c>
      <c r="B150">
        <v>10.56</v>
      </c>
      <c r="C150" s="71">
        <f t="shared" si="28"/>
        <v>0</v>
      </c>
      <c r="D150" s="26">
        <f t="shared" si="29"/>
        <v>11.190097584313646</v>
      </c>
      <c r="E150" s="26"/>
      <c r="F150">
        <v>11.175000000000001</v>
      </c>
      <c r="G150" s="25">
        <f t="shared" si="27"/>
        <v>-5.6308497720066408E-2</v>
      </c>
      <c r="H150" s="25"/>
      <c r="I150" s="25">
        <f t="shared" si="23"/>
        <v>-5.5033557046979875E-2</v>
      </c>
      <c r="J150">
        <v>9771.5499999999993</v>
      </c>
      <c r="K150">
        <v>9811.09</v>
      </c>
      <c r="L150" s="25">
        <f t="shared" si="30"/>
        <v>4.0464409433509374E-3</v>
      </c>
      <c r="M150">
        <f t="shared" si="26"/>
        <v>3</v>
      </c>
    </row>
    <row r="151" spans="1:13">
      <c r="A151" s="1">
        <v>42614</v>
      </c>
      <c r="B151">
        <v>10.54</v>
      </c>
      <c r="C151" s="71">
        <f t="shared" si="28"/>
        <v>-1.8939393939395588E-3</v>
      </c>
      <c r="D151" s="26">
        <f t="shared" si="29"/>
        <v>11.12549831364303</v>
      </c>
      <c r="E151" s="26"/>
      <c r="F151">
        <v>11.145</v>
      </c>
      <c r="G151" s="25">
        <f t="shared" si="27"/>
        <v>-5.2626704632640409E-2</v>
      </c>
      <c r="H151" s="25"/>
      <c r="I151" s="25">
        <f t="shared" si="23"/>
        <v>-5.4284432480933176E-2</v>
      </c>
      <c r="J151">
        <v>9811.09</v>
      </c>
      <c r="K151">
        <v>9767.6299999999992</v>
      </c>
      <c r="L151" s="25">
        <f t="shared" si="30"/>
        <v>-4.4296811057691343E-3</v>
      </c>
      <c r="M151">
        <f t="shared" si="26"/>
        <v>4</v>
      </c>
    </row>
    <row r="152" spans="1:13">
      <c r="A152" s="1">
        <v>42615</v>
      </c>
      <c r="B152">
        <v>10.6</v>
      </c>
      <c r="C152" s="71">
        <f t="shared" si="28"/>
        <v>5.6925996204935103E-3</v>
      </c>
      <c r="D152" s="26">
        <f t="shared" si="29"/>
        <v>11.187160457552139</v>
      </c>
      <c r="E152" s="26"/>
      <c r="F152">
        <v>11.196</v>
      </c>
      <c r="G152" s="25">
        <f t="shared" si="27"/>
        <v>-5.2485209252162268E-2</v>
      </c>
      <c r="H152" s="25"/>
      <c r="I152" s="25">
        <f t="shared" si="23"/>
        <v>-5.3233297606287922E-2</v>
      </c>
      <c r="J152">
        <v>9767.6299999999992</v>
      </c>
      <c r="K152">
        <v>9804.58</v>
      </c>
      <c r="L152" s="25">
        <f t="shared" si="30"/>
        <v>3.7829033245526666E-3</v>
      </c>
      <c r="M152">
        <f t="shared" si="26"/>
        <v>5</v>
      </c>
    </row>
    <row r="153" spans="1:13">
      <c r="A153" s="1">
        <v>42618</v>
      </c>
      <c r="B153">
        <v>10.68</v>
      </c>
      <c r="C153" s="71">
        <f t="shared" si="28"/>
        <v>7.547169811320753E-3</v>
      </c>
      <c r="D153" s="26">
        <f t="shared" si="29"/>
        <v>11.214636057842355</v>
      </c>
      <c r="E153" s="26"/>
      <c r="F153">
        <v>11.191000000000001</v>
      </c>
      <c r="G153" s="25">
        <f t="shared" si="27"/>
        <v>-4.7673063582699737E-2</v>
      </c>
      <c r="H153" s="25"/>
      <c r="I153" s="25">
        <f t="shared" si="23"/>
        <v>-4.5661692431418155E-2</v>
      </c>
      <c r="J153">
        <v>9804.58</v>
      </c>
      <c r="K153">
        <v>9820.9</v>
      </c>
      <c r="L153" s="25">
        <f t="shared" si="30"/>
        <v>1.6645282102853987E-3</v>
      </c>
      <c r="M153">
        <f t="shared" si="26"/>
        <v>1</v>
      </c>
    </row>
    <row r="154" spans="1:13">
      <c r="A154" s="1">
        <v>42619</v>
      </c>
      <c r="B154">
        <v>10.72</v>
      </c>
      <c r="C154" s="71">
        <f t="shared" si="28"/>
        <v>3.7453183520599342E-3</v>
      </c>
      <c r="D154" s="26">
        <f t="shared" si="29"/>
        <v>11.207408923825719</v>
      </c>
      <c r="E154" s="26"/>
      <c r="F154">
        <v>11.241</v>
      </c>
      <c r="G154" s="25">
        <f t="shared" si="27"/>
        <v>-4.3489884873348483E-2</v>
      </c>
      <c r="H154" s="25"/>
      <c r="I154" s="25">
        <f t="shared" si="23"/>
        <v>-4.6348189662841266E-2</v>
      </c>
      <c r="J154">
        <v>9820.9</v>
      </c>
      <c r="K154">
        <v>9835.2999999999993</v>
      </c>
      <c r="L154" s="25">
        <f t="shared" si="30"/>
        <v>1.4662607296682673E-3</v>
      </c>
      <c r="M154">
        <f t="shared" si="26"/>
        <v>2</v>
      </c>
    </row>
    <row r="155" spans="1:13">
      <c r="A155" s="1">
        <v>42620</v>
      </c>
      <c r="B155">
        <v>10.78</v>
      </c>
      <c r="C155" s="71">
        <f t="shared" si="28"/>
        <v>5.5970149253730117E-3</v>
      </c>
      <c r="D155" s="26">
        <f t="shared" si="29"/>
        <v>11.25334357874188</v>
      </c>
      <c r="E155" s="26"/>
      <c r="F155">
        <v>11.273999999999999</v>
      </c>
      <c r="G155" s="25">
        <f t="shared" si="27"/>
        <v>-4.2062483512549154E-2</v>
      </c>
      <c r="H155" s="25"/>
      <c r="I155" s="25">
        <f t="shared" si="23"/>
        <v>-4.3817633492992725E-2</v>
      </c>
      <c r="J155">
        <v>9835.2999999999993</v>
      </c>
      <c r="K155">
        <v>9846.1</v>
      </c>
      <c r="L155" s="25">
        <f t="shared" si="30"/>
        <v>1.0980854676523322E-3</v>
      </c>
      <c r="M155">
        <f t="shared" si="26"/>
        <v>3</v>
      </c>
    </row>
    <row r="156" spans="1:13">
      <c r="A156" s="1">
        <v>42621</v>
      </c>
      <c r="B156">
        <v>10.82</v>
      </c>
      <c r="C156" s="71">
        <f t="shared" si="28"/>
        <v>3.7105751391466324E-3</v>
      </c>
      <c r="D156" s="26">
        <f t="shared" si="29"/>
        <v>11.272328268045213</v>
      </c>
      <c r="E156" s="26"/>
      <c r="F156">
        <v>11.260999999999999</v>
      </c>
      <c r="G156" s="25">
        <f t="shared" si="27"/>
        <v>-4.0127315075402126E-2</v>
      </c>
      <c r="H156" s="25"/>
      <c r="I156" s="25">
        <f t="shared" si="23"/>
        <v>-3.9161708551638252E-2</v>
      </c>
      <c r="J156">
        <v>9846.1</v>
      </c>
      <c r="K156">
        <v>9844.64</v>
      </c>
      <c r="L156" s="25">
        <f t="shared" si="30"/>
        <v>-1.4828206091765939E-4</v>
      </c>
      <c r="M156">
        <f t="shared" si="26"/>
        <v>4</v>
      </c>
    </row>
    <row r="157" spans="1:13">
      <c r="A157" s="1">
        <v>42622</v>
      </c>
      <c r="B157">
        <v>10.76</v>
      </c>
      <c r="C157" s="71">
        <f t="shared" si="28"/>
        <v>-5.5452865064695711E-3</v>
      </c>
      <c r="D157" s="26">
        <f t="shared" si="29"/>
        <v>11.223366638089356</v>
      </c>
      <c r="E157" s="26"/>
      <c r="F157">
        <v>11.214</v>
      </c>
      <c r="G157" s="25">
        <f t="shared" si="27"/>
        <v>-4.1285886225689516E-2</v>
      </c>
      <c r="H157" s="25"/>
      <c r="I157" s="25">
        <f t="shared" si="23"/>
        <v>-4.0485107900838257E-2</v>
      </c>
      <c r="J157">
        <v>9844.64</v>
      </c>
      <c r="K157">
        <v>9811.74</v>
      </c>
      <c r="L157" s="25">
        <f t="shared" si="30"/>
        <v>-3.3419200702107243E-3</v>
      </c>
      <c r="M157">
        <f t="shared" si="26"/>
        <v>5</v>
      </c>
    </row>
    <row r="158" spans="1:13">
      <c r="A158" s="1">
        <v>42625</v>
      </c>
      <c r="B158">
        <v>10.44</v>
      </c>
      <c r="C158" s="71">
        <f t="shared" si="28"/>
        <v>-2.9739776951672847E-2</v>
      </c>
      <c r="D158" s="26">
        <f t="shared" si="29"/>
        <v>11.051557271187376</v>
      </c>
      <c r="E158" s="26"/>
      <c r="F158">
        <v>11.012</v>
      </c>
      <c r="G158" s="25">
        <f t="shared" si="27"/>
        <v>-5.5336750847029825E-2</v>
      </c>
      <c r="H158" s="25"/>
      <c r="I158" s="25">
        <f t="shared" si="23"/>
        <v>-5.1943334544133801E-2</v>
      </c>
      <c r="J158">
        <v>9811.74</v>
      </c>
      <c r="K158">
        <v>9669.61</v>
      </c>
      <c r="L158" s="25">
        <f t="shared" si="30"/>
        <v>-1.4485707937633818E-2</v>
      </c>
      <c r="M158">
        <f t="shared" si="26"/>
        <v>1</v>
      </c>
    </row>
    <row r="159" spans="1:13">
      <c r="A159" s="1">
        <v>42626</v>
      </c>
      <c r="B159">
        <v>10.46</v>
      </c>
      <c r="C159" s="71">
        <f t="shared" si="28"/>
        <v>1.9157088122607746E-3</v>
      </c>
      <c r="D159" s="26">
        <f t="shared" ref="D159:D177" si="31">+F158*(1+L159)</f>
        <v>10.982937169130917</v>
      </c>
      <c r="E159" s="26"/>
      <c r="F159">
        <v>11.013</v>
      </c>
      <c r="G159" s="25">
        <f t="shared" si="27"/>
        <v>-4.7613599265659445E-2</v>
      </c>
      <c r="H159" s="25"/>
      <c r="I159" s="25">
        <f t="shared" si="23"/>
        <v>-5.0213384182329901E-2</v>
      </c>
      <c r="J159">
        <f>K159+25.52</f>
        <v>9669.61</v>
      </c>
      <c r="K159">
        <v>9644.09</v>
      </c>
      <c r="L159" s="25">
        <f t="shared" si="30"/>
        <v>-2.6391964101964982E-3</v>
      </c>
      <c r="M159">
        <f t="shared" si="26"/>
        <v>2</v>
      </c>
    </row>
    <row r="160" spans="1:13">
      <c r="A160" s="1">
        <v>42627</v>
      </c>
      <c r="B160">
        <v>10.38</v>
      </c>
      <c r="C160" s="71">
        <f t="shared" si="28"/>
        <v>-7.6481835564053968E-3</v>
      </c>
      <c r="D160" s="26">
        <f t="shared" si="31"/>
        <v>10.914062068064483</v>
      </c>
      <c r="E160" s="26"/>
      <c r="F160">
        <v>10.888999999999999</v>
      </c>
      <c r="G160" s="25">
        <f t="shared" si="27"/>
        <v>-4.893339113648576E-2</v>
      </c>
      <c r="H160" s="25"/>
      <c r="I160" s="25">
        <f t="shared" si="23"/>
        <v>-4.6744420975296075E-2</v>
      </c>
      <c r="J160">
        <v>9644.09</v>
      </c>
      <c r="K160">
        <v>9557.4500000000007</v>
      </c>
      <c r="L160" s="25">
        <f t="shared" si="30"/>
        <v>-8.9837403010547545E-3</v>
      </c>
      <c r="M160">
        <f t="shared" si="26"/>
        <v>3</v>
      </c>
    </row>
    <row r="161" spans="1:13">
      <c r="A161" s="1">
        <v>42628</v>
      </c>
      <c r="B161">
        <v>10.4</v>
      </c>
      <c r="C161" s="71">
        <f t="shared" si="28"/>
        <v>1.9267822736031004E-3</v>
      </c>
      <c r="D161" s="26">
        <f t="shared" si="31"/>
        <v>10.888999999999999</v>
      </c>
      <c r="E161" s="26"/>
      <c r="F161">
        <v>10.887</v>
      </c>
      <c r="G161" s="25">
        <f t="shared" si="27"/>
        <v>-4.490770502341801E-2</v>
      </c>
      <c r="H161" s="25"/>
      <c r="I161" s="25">
        <f t="shared" si="23"/>
        <v>-4.4732249471847174E-2</v>
      </c>
      <c r="J161">
        <v>9557.4500000000007</v>
      </c>
      <c r="K161">
        <v>9557.4500000000007</v>
      </c>
      <c r="L161" s="25">
        <f t="shared" si="30"/>
        <v>0</v>
      </c>
      <c r="M161">
        <f t="shared" si="26"/>
        <v>4</v>
      </c>
    </row>
    <row r="162" spans="1:13">
      <c r="A162" s="1">
        <v>42632</v>
      </c>
      <c r="B162">
        <v>10.44</v>
      </c>
      <c r="C162" s="71">
        <f t="shared" si="28"/>
        <v>3.8461538461538325E-3</v>
      </c>
      <c r="D162" s="26">
        <f t="shared" si="31"/>
        <v>10.960222079111059</v>
      </c>
      <c r="E162" s="26"/>
      <c r="F162">
        <v>10.975</v>
      </c>
      <c r="G162" s="25">
        <f t="shared" si="27"/>
        <v>-4.7464556407350922E-2</v>
      </c>
      <c r="H162" s="25"/>
      <c r="I162" s="25">
        <f t="shared" si="23"/>
        <v>-4.8747152619589951E-2</v>
      </c>
      <c r="J162">
        <v>9557.4500000000007</v>
      </c>
      <c r="K162">
        <v>9621.73</v>
      </c>
      <c r="L162" s="25">
        <f t="shared" si="30"/>
        <v>6.725643346289889E-3</v>
      </c>
      <c r="M162">
        <f t="shared" si="26"/>
        <v>1</v>
      </c>
    </row>
    <row r="163" spans="1:13">
      <c r="A163" s="1">
        <v>42633</v>
      </c>
      <c r="B163">
        <v>10.48</v>
      </c>
      <c r="C163" s="71">
        <f t="shared" si="28"/>
        <v>3.8314176245211051E-3</v>
      </c>
      <c r="D163" s="26">
        <f t="shared" si="31"/>
        <v>10.945457235860911</v>
      </c>
      <c r="E163" s="26"/>
      <c r="F163">
        <v>10.975</v>
      </c>
      <c r="G163" s="25">
        <f t="shared" si="27"/>
        <v>-4.2525152292032131E-2</v>
      </c>
      <c r="H163" s="25"/>
      <c r="I163" s="25">
        <f t="shared" si="23"/>
        <v>-4.5102505694760708E-2</v>
      </c>
      <c r="J163">
        <v>9621.73</v>
      </c>
      <c r="K163">
        <v>9595.83</v>
      </c>
      <c r="L163" s="25">
        <f t="shared" si="30"/>
        <v>-2.691823611762123E-3</v>
      </c>
      <c r="M163">
        <f t="shared" si="26"/>
        <v>2</v>
      </c>
    </row>
    <row r="164" spans="1:13">
      <c r="A164" s="1">
        <v>42634</v>
      </c>
      <c r="B164">
        <v>10.5</v>
      </c>
      <c r="C164" s="71">
        <f t="shared" si="28"/>
        <v>1.9083969465647499E-3</v>
      </c>
      <c r="D164" s="26">
        <f t="shared" si="31"/>
        <v>10.991549714824043</v>
      </c>
      <c r="E164" s="26"/>
      <c r="F164">
        <v>10.968</v>
      </c>
      <c r="G164" s="25">
        <f t="shared" si="27"/>
        <v>-4.4720692493534497E-2</v>
      </c>
      <c r="H164" s="25"/>
      <c r="I164" s="25">
        <f t="shared" si="23"/>
        <v>-4.2669584245076608E-2</v>
      </c>
      <c r="J164">
        <v>9595.83</v>
      </c>
      <c r="K164">
        <v>9610.2999999999993</v>
      </c>
      <c r="L164" s="25">
        <f t="shared" si="30"/>
        <v>1.5079466810061781E-3</v>
      </c>
      <c r="M164">
        <f t="shared" si="26"/>
        <v>3</v>
      </c>
    </row>
    <row r="165" spans="1:13">
      <c r="A165" s="1">
        <v>42635</v>
      </c>
      <c r="B165">
        <v>10.58</v>
      </c>
      <c r="C165" s="71">
        <f t="shared" si="28"/>
        <v>7.6190476190476364E-3</v>
      </c>
      <c r="D165" s="26">
        <f t="shared" si="31"/>
        <v>11.04597194260325</v>
      </c>
      <c r="E165" s="26"/>
      <c r="F165">
        <v>11.083</v>
      </c>
      <c r="G165" s="25">
        <f t="shared" si="27"/>
        <v>-4.2184784193235347E-2</v>
      </c>
      <c r="H165" s="25"/>
      <c r="I165" s="25">
        <f t="shared" si="23"/>
        <v>-4.5384823603717428E-2</v>
      </c>
      <c r="J165">
        <v>9610.2999999999993</v>
      </c>
      <c r="K165">
        <v>9678.6200000000008</v>
      </c>
      <c r="L165" s="25">
        <f t="shared" si="30"/>
        <v>7.1090392599608698E-3</v>
      </c>
      <c r="M165">
        <f t="shared" si="26"/>
        <v>4</v>
      </c>
    </row>
    <row r="166" spans="1:13">
      <c r="A166" s="1">
        <v>42636</v>
      </c>
      <c r="B166">
        <v>10.48</v>
      </c>
      <c r="C166" s="71">
        <f t="shared" si="28"/>
        <v>-9.4517958412098091E-3</v>
      </c>
      <c r="D166" s="26">
        <f t="shared" si="31"/>
        <v>11.060888094583731</v>
      </c>
      <c r="E166" s="26"/>
      <c r="F166">
        <v>11.034000000000001</v>
      </c>
      <c r="G166" s="25">
        <f t="shared" si="27"/>
        <v>-5.2517310510372006E-2</v>
      </c>
      <c r="H166" s="25"/>
      <c r="I166" s="25">
        <f t="shared" si="23"/>
        <v>-5.0208446619539604E-2</v>
      </c>
      <c r="J166">
        <v>9678.6200000000008</v>
      </c>
      <c r="K166">
        <v>9659.31</v>
      </c>
      <c r="L166" s="25">
        <f t="shared" si="30"/>
        <v>-1.9951191388856149E-3</v>
      </c>
      <c r="M166">
        <f t="shared" si="26"/>
        <v>5</v>
      </c>
    </row>
    <row r="167" spans="1:13">
      <c r="A167" s="1">
        <v>42639</v>
      </c>
      <c r="B167">
        <v>10.34</v>
      </c>
      <c r="C167" s="71">
        <f t="shared" si="28"/>
        <v>-1.3358778625954248E-2</v>
      </c>
      <c r="D167" s="26">
        <f t="shared" si="31"/>
        <v>10.892466847010812</v>
      </c>
      <c r="E167" s="26"/>
      <c r="F167">
        <v>10.888</v>
      </c>
      <c r="G167" s="25">
        <f t="shared" si="27"/>
        <v>-5.0720085245191671E-2</v>
      </c>
      <c r="H167" s="25"/>
      <c r="I167" s="25">
        <f t="shared" si="23"/>
        <v>-5.0330639235856012E-2</v>
      </c>
      <c r="J167">
        <v>9659.31</v>
      </c>
      <c r="K167">
        <v>9535.41</v>
      </c>
      <c r="L167" s="25">
        <f t="shared" si="30"/>
        <v>-1.2827003171033913E-2</v>
      </c>
      <c r="M167">
        <f t="shared" si="26"/>
        <v>1</v>
      </c>
    </row>
    <row r="168" spans="1:13">
      <c r="A168" s="1">
        <v>42640</v>
      </c>
      <c r="B168">
        <v>10.4</v>
      </c>
      <c r="C168" s="71">
        <f t="shared" si="28"/>
        <v>5.8027079303675233E-3</v>
      </c>
      <c r="D168" s="26">
        <f t="shared" si="31"/>
        <v>10.94021676257235</v>
      </c>
      <c r="E168" s="26"/>
      <c r="F168">
        <v>11.067</v>
      </c>
      <c r="G168" s="25">
        <f t="shared" si="27"/>
        <v>-4.9378981632291707E-2</v>
      </c>
      <c r="H168" s="25"/>
      <c r="I168" s="25">
        <f t="shared" si="23"/>
        <v>-6.0269268997921732E-2</v>
      </c>
      <c r="J168">
        <v>9535.41</v>
      </c>
      <c r="K168">
        <v>9581.14</v>
      </c>
      <c r="L168" s="25">
        <f t="shared" si="30"/>
        <v>4.7958084654986521E-3</v>
      </c>
      <c r="M168">
        <f t="shared" si="26"/>
        <v>2</v>
      </c>
    </row>
    <row r="169" spans="1:13">
      <c r="A169" s="1">
        <v>42641</v>
      </c>
      <c r="B169">
        <v>10.42</v>
      </c>
      <c r="C169" s="71">
        <f t="shared" si="28"/>
        <v>1.9230769230769162E-3</v>
      </c>
      <c r="D169" s="26">
        <f t="shared" si="31"/>
        <v>11.012653403457209</v>
      </c>
      <c r="E169" s="26"/>
      <c r="F169">
        <v>11.006</v>
      </c>
      <c r="G169" s="25">
        <f t="shared" si="27"/>
        <v>-5.3815677452552668E-2</v>
      </c>
      <c r="H169" s="25"/>
      <c r="I169" s="25">
        <f t="shared" si="23"/>
        <v>-5.3243685262584051E-2</v>
      </c>
      <c r="J169">
        <v>9581.14</v>
      </c>
      <c r="K169">
        <v>9534.09</v>
      </c>
      <c r="L169" s="25">
        <f t="shared" si="30"/>
        <v>-4.9106891246760709E-3</v>
      </c>
      <c r="M169">
        <f t="shared" si="26"/>
        <v>3</v>
      </c>
    </row>
    <row r="170" spans="1:13">
      <c r="A170" s="1">
        <v>42642</v>
      </c>
      <c r="B170">
        <v>10.5</v>
      </c>
      <c r="C170" s="71">
        <f t="shared" si="28"/>
        <v>7.6775431861804133E-3</v>
      </c>
      <c r="D170" s="26">
        <f t="shared" si="31"/>
        <v>11.058443660590576</v>
      </c>
      <c r="E170" s="26"/>
      <c r="F170">
        <v>11.054</v>
      </c>
      <c r="G170" s="25">
        <f t="shared" si="27"/>
        <v>-5.0499299696278643E-2</v>
      </c>
      <c r="H170" s="25"/>
      <c r="I170" s="25">
        <f t="shared" si="23"/>
        <v>-5.0117604487063483E-2</v>
      </c>
      <c r="J170">
        <v>9534.09</v>
      </c>
      <c r="K170">
        <v>9579.52</v>
      </c>
      <c r="L170" s="25">
        <f t="shared" si="30"/>
        <v>4.7650064138267112E-3</v>
      </c>
      <c r="M170">
        <f t="shared" si="26"/>
        <v>4</v>
      </c>
    </row>
    <row r="171" spans="1:13">
      <c r="A171" s="1">
        <v>42643</v>
      </c>
      <c r="B171">
        <v>10.42</v>
      </c>
      <c r="C171" s="71">
        <f t="shared" si="28"/>
        <v>-7.6190476190476364E-3</v>
      </c>
      <c r="D171" s="26">
        <f t="shared" si="31"/>
        <v>11.076166803764698</v>
      </c>
      <c r="E171" s="26"/>
      <c r="F171">
        <v>11.063000000000001</v>
      </c>
      <c r="G171" s="25">
        <f t="shared" si="27"/>
        <v>-5.9241325576793624E-2</v>
      </c>
      <c r="H171" s="25"/>
      <c r="I171" s="25">
        <f t="shared" si="23"/>
        <v>-5.8121666817319007E-2</v>
      </c>
      <c r="J171">
        <v>9579.52</v>
      </c>
      <c r="K171">
        <v>9598.73</v>
      </c>
      <c r="L171" s="25">
        <f t="shared" si="30"/>
        <v>2.0053196819882491E-3</v>
      </c>
      <c r="M171">
        <f t="shared" si="26"/>
        <v>5</v>
      </c>
    </row>
    <row r="172" spans="1:13">
      <c r="A172" s="1">
        <v>42646</v>
      </c>
      <c r="B172">
        <v>10.44</v>
      </c>
      <c r="C172" s="71">
        <f t="shared" si="28"/>
        <v>1.9193857965451588E-3</v>
      </c>
      <c r="D172" s="26">
        <f t="shared" si="31"/>
        <v>11.063000000000001</v>
      </c>
      <c r="E172" s="26"/>
      <c r="F172">
        <v>11.061999999999999</v>
      </c>
      <c r="G172" s="25">
        <f t="shared" si="27"/>
        <v>-5.631383892253472E-2</v>
      </c>
      <c r="H172" s="25"/>
      <c r="I172" s="25">
        <f t="shared" si="23"/>
        <v>-5.6228530103055507E-2</v>
      </c>
      <c r="J172">
        <v>9598.73</v>
      </c>
      <c r="K172">
        <v>9598.73</v>
      </c>
      <c r="L172" s="25">
        <f t="shared" si="30"/>
        <v>0</v>
      </c>
      <c r="M172">
        <f t="shared" si="26"/>
        <v>1</v>
      </c>
    </row>
    <row r="173" spans="1:13">
      <c r="A173" s="1">
        <v>42647</v>
      </c>
      <c r="B173">
        <v>10.48</v>
      </c>
      <c r="C173" s="71">
        <f t="shared" si="28"/>
        <v>3.8314176245211051E-3</v>
      </c>
      <c r="D173" s="26">
        <f t="shared" si="31"/>
        <v>11.061999999999999</v>
      </c>
      <c r="E173" s="26"/>
      <c r="F173">
        <v>11.061999999999999</v>
      </c>
      <c r="G173" s="25">
        <f t="shared" si="27"/>
        <v>-5.2612547459772063E-2</v>
      </c>
      <c r="H173" s="25"/>
      <c r="I173" s="25">
        <f t="shared" si="23"/>
        <v>-5.2612547459772063E-2</v>
      </c>
      <c r="J173">
        <v>9598.73</v>
      </c>
      <c r="K173">
        <v>9598.73</v>
      </c>
      <c r="L173" s="25">
        <f t="shared" si="30"/>
        <v>0</v>
      </c>
      <c r="M173">
        <f t="shared" si="26"/>
        <v>2</v>
      </c>
    </row>
    <row r="174" spans="1:13">
      <c r="A174" s="1">
        <v>42648</v>
      </c>
      <c r="B174">
        <v>10.5</v>
      </c>
      <c r="C174" s="71">
        <f t="shared" si="28"/>
        <v>1.9083969465647499E-3</v>
      </c>
      <c r="D174" s="26">
        <f t="shared" si="31"/>
        <v>11.061999999999999</v>
      </c>
      <c r="E174" s="26"/>
      <c r="F174">
        <v>11.063000000000001</v>
      </c>
      <c r="G174" s="25">
        <f t="shared" si="27"/>
        <v>-5.0804556138130508E-2</v>
      </c>
      <c r="H174" s="25"/>
      <c r="I174" s="25">
        <f t="shared" si="23"/>
        <v>-5.0890355238181417E-2</v>
      </c>
      <c r="J174">
        <v>9598.73</v>
      </c>
      <c r="K174">
        <v>9598.73</v>
      </c>
      <c r="L174" s="25">
        <f t="shared" si="30"/>
        <v>0</v>
      </c>
      <c r="M174">
        <f t="shared" si="26"/>
        <v>3</v>
      </c>
    </row>
    <row r="175" spans="1:13">
      <c r="A175" s="1">
        <v>42649</v>
      </c>
      <c r="B175">
        <v>10.58</v>
      </c>
      <c r="C175" s="71">
        <f t="shared" si="28"/>
        <v>7.6190476190476364E-3</v>
      </c>
      <c r="D175" s="26">
        <f t="shared" si="31"/>
        <v>11.063000000000001</v>
      </c>
      <c r="E175" s="26"/>
      <c r="F175">
        <v>11.061999999999999</v>
      </c>
      <c r="G175" s="25">
        <f t="shared" si="27"/>
        <v>-4.3659043659043717E-2</v>
      </c>
      <c r="H175" s="25"/>
      <c r="I175" s="25">
        <f t="shared" si="23"/>
        <v>-4.3572590851563842E-2</v>
      </c>
      <c r="J175">
        <v>9598.73</v>
      </c>
      <c r="K175">
        <v>9598.73</v>
      </c>
      <c r="L175" s="25">
        <f t="shared" si="30"/>
        <v>0</v>
      </c>
      <c r="M175">
        <f t="shared" si="26"/>
        <v>4</v>
      </c>
    </row>
    <row r="176" spans="1:13">
      <c r="A176" s="1">
        <v>42650</v>
      </c>
      <c r="B176">
        <v>10.58</v>
      </c>
      <c r="C176" s="71">
        <f t="shared" si="28"/>
        <v>0</v>
      </c>
      <c r="D176" s="26">
        <f t="shared" si="31"/>
        <v>11.061999999999999</v>
      </c>
      <c r="E176" s="26"/>
      <c r="F176">
        <v>11.063000000000001</v>
      </c>
      <c r="G176" s="25">
        <f t="shared" si="27"/>
        <v>-4.3572590851563842E-2</v>
      </c>
      <c r="H176" s="25"/>
      <c r="I176" s="25">
        <f t="shared" si="23"/>
        <v>-4.3659043659043717E-2</v>
      </c>
      <c r="J176">
        <v>9598.73</v>
      </c>
      <c r="K176">
        <v>9598.73</v>
      </c>
      <c r="L176" s="25">
        <f t="shared" si="30"/>
        <v>0</v>
      </c>
      <c r="M176">
        <f t="shared" si="26"/>
        <v>5</v>
      </c>
    </row>
    <row r="177" spans="1:13">
      <c r="A177" s="1">
        <v>42653</v>
      </c>
      <c r="B177">
        <v>10.58</v>
      </c>
      <c r="C177" s="71">
        <f t="shared" si="28"/>
        <v>0</v>
      </c>
      <c r="D177" s="26">
        <f t="shared" si="31"/>
        <v>11.170648011768224</v>
      </c>
      <c r="E177" s="26"/>
      <c r="F177">
        <v>11.17</v>
      </c>
      <c r="G177" s="25">
        <f t="shared" si="27"/>
        <v>-5.2874999834027436E-2</v>
      </c>
      <c r="H177" s="25"/>
      <c r="I177" s="25">
        <f t="shared" si="23"/>
        <v>-5.2820053715308846E-2</v>
      </c>
      <c r="J177">
        <v>9598.73</v>
      </c>
      <c r="K177">
        <v>9692.1299999999992</v>
      </c>
      <c r="L177" s="25">
        <f t="shared" si="30"/>
        <v>9.7304539246336752E-3</v>
      </c>
      <c r="M177">
        <f t="shared" si="26"/>
        <v>1</v>
      </c>
    </row>
    <row r="178" spans="1:13">
      <c r="A178" s="1">
        <v>42654</v>
      </c>
      <c r="B178">
        <v>10.56</v>
      </c>
      <c r="C178" s="71">
        <f t="shared" si="28"/>
        <v>-1.890359168241873E-3</v>
      </c>
      <c r="D178" s="26">
        <f t="shared" ref="D178:D208" si="32">+F177*(1+L178)</f>
        <v>11.188324454995962</v>
      </c>
      <c r="E178" s="26"/>
      <c r="F178">
        <v>11.135</v>
      </c>
      <c r="G178" s="25">
        <f t="shared" si="27"/>
        <v>-5.6158941182242295E-2</v>
      </c>
      <c r="H178" s="25"/>
      <c r="I178" s="25">
        <f t="shared" si="23"/>
        <v>-5.1638976201167419E-2</v>
      </c>
      <c r="J178">
        <v>9692.1299999999992</v>
      </c>
      <c r="K178">
        <v>9708.0300000000007</v>
      </c>
      <c r="L178" s="25">
        <f t="shared" si="30"/>
        <v>1.6405062664246461E-3</v>
      </c>
      <c r="M178">
        <f t="shared" si="26"/>
        <v>2</v>
      </c>
    </row>
    <row r="179" spans="1:13">
      <c r="A179" s="1">
        <v>42655</v>
      </c>
      <c r="B179">
        <v>10.48</v>
      </c>
      <c r="C179" s="71">
        <f t="shared" si="28"/>
        <v>-7.575757575757569E-3</v>
      </c>
      <c r="D179" s="26">
        <f t="shared" si="32"/>
        <v>11.103308704237625</v>
      </c>
      <c r="E179" s="26"/>
      <c r="F179">
        <v>11.18</v>
      </c>
      <c r="G179" s="25">
        <f t="shared" si="27"/>
        <v>-5.6137203858858342E-2</v>
      </c>
      <c r="H179" s="25"/>
      <c r="I179" s="25">
        <f t="shared" si="23"/>
        <v>-6.2611806797853276E-2</v>
      </c>
      <c r="J179">
        <v>9708.0300000000007</v>
      </c>
      <c r="K179">
        <v>9680.4</v>
      </c>
      <c r="L179" s="25">
        <f t="shared" si="30"/>
        <v>-2.8460975089694696E-3</v>
      </c>
      <c r="M179">
        <f t="shared" si="26"/>
        <v>3</v>
      </c>
    </row>
    <row r="180" spans="1:13">
      <c r="A180" s="1">
        <v>42656</v>
      </c>
      <c r="B180">
        <v>10.46</v>
      </c>
      <c r="C180" s="71">
        <f t="shared" si="28"/>
        <v>-1.9083969465648609E-3</v>
      </c>
      <c r="D180" s="26">
        <f t="shared" si="32"/>
        <v>11.176073302756084</v>
      </c>
      <c r="E180" s="26"/>
      <c r="F180">
        <v>11.167</v>
      </c>
      <c r="G180" s="25">
        <f t="shared" si="27"/>
        <v>-6.407199410364417E-2</v>
      </c>
      <c r="H180" s="25"/>
      <c r="I180" s="25">
        <f t="shared" si="23"/>
        <v>-6.3311542939016641E-2</v>
      </c>
      <c r="J180">
        <v>9680.4</v>
      </c>
      <c r="K180">
        <v>9677</v>
      </c>
      <c r="L180" s="25">
        <f t="shared" si="30"/>
        <v>-3.512251559852908E-4</v>
      </c>
      <c r="M180">
        <f t="shared" si="26"/>
        <v>4</v>
      </c>
    </row>
    <row r="181" spans="1:13">
      <c r="A181" s="1">
        <v>42657</v>
      </c>
      <c r="B181">
        <v>10.54</v>
      </c>
      <c r="C181" s="71">
        <f t="shared" si="28"/>
        <v>7.6481835564052858E-3</v>
      </c>
      <c r="D181" s="26">
        <f t="shared" si="32"/>
        <v>11.197107164410458</v>
      </c>
      <c r="E181" s="26"/>
      <c r="F181">
        <v>11.22</v>
      </c>
      <c r="G181" s="25">
        <f t="shared" si="27"/>
        <v>-5.8685440334004024E-2</v>
      </c>
      <c r="H181" s="25"/>
      <c r="I181" s="25">
        <f t="shared" si="23"/>
        <v>-6.0606060606060774E-2</v>
      </c>
      <c r="J181">
        <v>9677</v>
      </c>
      <c r="K181">
        <v>9703.09</v>
      </c>
      <c r="L181" s="25">
        <f t="shared" si="30"/>
        <v>2.6960834969516068E-3</v>
      </c>
      <c r="M181">
        <f t="shared" si="26"/>
        <v>5</v>
      </c>
    </row>
    <row r="182" spans="1:13">
      <c r="A182" s="1">
        <v>42660</v>
      </c>
      <c r="B182">
        <v>10.46</v>
      </c>
      <c r="C182" s="71">
        <f t="shared" si="28"/>
        <v>-7.5901328273243474E-3</v>
      </c>
      <c r="D182" s="26">
        <f t="shared" si="32"/>
        <v>11.137692240306954</v>
      </c>
      <c r="E182" s="26"/>
      <c r="F182">
        <v>11.101000000000001</v>
      </c>
      <c r="G182" s="25">
        <f t="shared" si="27"/>
        <v>-6.084673787756556E-2</v>
      </c>
      <c r="H182" s="25"/>
      <c r="I182" s="25">
        <f t="shared" si="23"/>
        <v>-5.7742545716602089E-2</v>
      </c>
      <c r="J182">
        <v>9703.09</v>
      </c>
      <c r="K182">
        <v>9631.91</v>
      </c>
      <c r="L182" s="25">
        <f t="shared" si="30"/>
        <v>-7.3358074592733136E-3</v>
      </c>
      <c r="M182">
        <f t="shared" si="26"/>
        <v>1</v>
      </c>
    </row>
    <row r="183" spans="1:13">
      <c r="A183" s="1">
        <v>42661</v>
      </c>
      <c r="B183">
        <v>10.62</v>
      </c>
      <c r="C183" s="71">
        <f t="shared" si="28"/>
        <v>1.5296367112810572E-2</v>
      </c>
      <c r="D183" s="26">
        <f t="shared" si="32"/>
        <v>11.246782663043987</v>
      </c>
      <c r="E183" s="26"/>
      <c r="F183">
        <v>11.257999999999999</v>
      </c>
      <c r="G183" s="25">
        <f t="shared" si="27"/>
        <v>-5.5729952451517129E-2</v>
      </c>
      <c r="H183" s="25"/>
      <c r="I183" s="25">
        <f t="shared" si="23"/>
        <v>-5.6670811867116755E-2</v>
      </c>
      <c r="J183">
        <v>9631.91</v>
      </c>
      <c r="K183">
        <v>9758.4</v>
      </c>
      <c r="L183" s="25">
        <f t="shared" si="30"/>
        <v>1.3132390148994366E-2</v>
      </c>
      <c r="M183">
        <f t="shared" si="26"/>
        <v>2</v>
      </c>
    </row>
    <row r="184" spans="1:13">
      <c r="A184" s="1">
        <v>42662</v>
      </c>
      <c r="B184">
        <v>10.56</v>
      </c>
      <c r="C184" s="71">
        <f t="shared" si="28"/>
        <v>-5.6497175141241307E-3</v>
      </c>
      <c r="D184" s="26">
        <f t="shared" si="32"/>
        <v>11.246036413756354</v>
      </c>
      <c r="E184" s="26"/>
      <c r="F184">
        <v>11.241</v>
      </c>
      <c r="G184" s="25">
        <f t="shared" si="27"/>
        <v>-6.1002506884752838E-2</v>
      </c>
      <c r="H184" s="25"/>
      <c r="I184" s="25">
        <f t="shared" si="23"/>
        <v>-6.0581798772351148E-2</v>
      </c>
      <c r="J184">
        <v>9758.4</v>
      </c>
      <c r="K184">
        <v>9748.0300000000007</v>
      </c>
      <c r="L184" s="25">
        <f t="shared" si="30"/>
        <v>-1.0626742088866159E-3</v>
      </c>
      <c r="M184">
        <f t="shared" si="26"/>
        <v>3</v>
      </c>
    </row>
    <row r="185" spans="1:13">
      <c r="A185" s="1">
        <v>42663</v>
      </c>
      <c r="B185">
        <v>10.58</v>
      </c>
      <c r="C185" s="71">
        <f t="shared" si="28"/>
        <v>1.8939393939394478E-3</v>
      </c>
      <c r="D185" s="26">
        <f t="shared" si="32"/>
        <v>11.254745620397147</v>
      </c>
      <c r="E185" s="26"/>
      <c r="F185">
        <v>11.256</v>
      </c>
      <c r="G185" s="25">
        <f t="shared" si="27"/>
        <v>-5.9952098710635893E-2</v>
      </c>
      <c r="H185" s="25"/>
      <c r="I185" s="25">
        <f t="shared" ref="I185:I248" si="33">+B185/F185-1</f>
        <v>-6.0056858564321303E-2</v>
      </c>
      <c r="J185">
        <v>9748.0300000000007</v>
      </c>
      <c r="K185">
        <v>9759.9500000000007</v>
      </c>
      <c r="L185" s="25">
        <f t="shared" si="30"/>
        <v>1.22281117312939E-3</v>
      </c>
      <c r="M185">
        <f t="shared" si="26"/>
        <v>4</v>
      </c>
    </row>
    <row r="186" spans="1:13">
      <c r="A186" s="1">
        <v>42664</v>
      </c>
      <c r="B186">
        <v>10.58</v>
      </c>
      <c r="C186" s="71">
        <f t="shared" si="28"/>
        <v>0</v>
      </c>
      <c r="D186" s="26">
        <f t="shared" si="32"/>
        <v>11.337675615141471</v>
      </c>
      <c r="E186" s="26"/>
      <c r="F186" s="70">
        <v>11.256</v>
      </c>
      <c r="G186" s="25">
        <f t="shared" si="27"/>
        <v>-6.6828126051656889E-2</v>
      </c>
      <c r="H186" s="25"/>
      <c r="I186" s="71">
        <f t="shared" si="33"/>
        <v>-6.0056858564321303E-2</v>
      </c>
      <c r="J186">
        <v>9759.9500000000007</v>
      </c>
      <c r="K186">
        <v>9830.77</v>
      </c>
      <c r="L186" s="25">
        <f t="shared" ref="L186:L272" si="34">+K186/J186-1</f>
        <v>7.2561847140610869E-3</v>
      </c>
      <c r="M186">
        <f t="shared" si="26"/>
        <v>5</v>
      </c>
    </row>
    <row r="187" spans="1:13">
      <c r="A187" s="1">
        <v>42667</v>
      </c>
      <c r="B187">
        <v>10.76</v>
      </c>
      <c r="C187" s="71">
        <f t="shared" si="28"/>
        <v>1.7013232514177634E-2</v>
      </c>
      <c r="D187" s="26">
        <f t="shared" si="32"/>
        <v>11.381718412698088</v>
      </c>
      <c r="E187" s="26"/>
      <c r="F187">
        <v>11.396000000000001</v>
      </c>
      <c r="G187" s="71">
        <f t="shared" si="27"/>
        <v>-5.4624301019823518E-2</v>
      </c>
      <c r="H187" s="25"/>
      <c r="I187" s="25">
        <f t="shared" si="33"/>
        <v>-5.580905580905593E-2</v>
      </c>
      <c r="J187">
        <v>9830.77</v>
      </c>
      <c r="K187">
        <v>9940.57</v>
      </c>
      <c r="L187" s="25">
        <f t="shared" si="34"/>
        <v>1.1169013210562184E-2</v>
      </c>
      <c r="M187">
        <f t="shared" si="26"/>
        <v>1</v>
      </c>
    </row>
    <row r="188" spans="1:13">
      <c r="A188" s="1">
        <v>42668</v>
      </c>
      <c r="B188">
        <v>10.72</v>
      </c>
      <c r="C188" s="71">
        <f t="shared" si="28"/>
        <v>-3.7174721189590088E-3</v>
      </c>
      <c r="D188" s="26">
        <f t="shared" si="32"/>
        <v>11.373576159113613</v>
      </c>
      <c r="E188" s="26"/>
      <c r="F188">
        <v>11.371</v>
      </c>
      <c r="G188" s="25">
        <f t="shared" si="27"/>
        <v>-5.7464437743260155E-2</v>
      </c>
      <c r="H188" s="25"/>
      <c r="I188" s="25">
        <f t="shared" si="33"/>
        <v>-5.7250901415882516E-2</v>
      </c>
      <c r="J188">
        <v>9940.57</v>
      </c>
      <c r="K188">
        <v>9921.01</v>
      </c>
      <c r="L188" s="25">
        <f t="shared" si="34"/>
        <v>-1.967694005474474E-3</v>
      </c>
      <c r="M188">
        <f t="shared" si="26"/>
        <v>2</v>
      </c>
    </row>
    <row r="189" spans="1:13">
      <c r="A189" s="1">
        <v>42669</v>
      </c>
      <c r="B189">
        <v>10.64</v>
      </c>
      <c r="C189" s="71">
        <f t="shared" si="28"/>
        <v>-7.4626865671642006E-3</v>
      </c>
      <c r="D189" s="26">
        <f t="shared" si="32"/>
        <v>11.307044636584379</v>
      </c>
      <c r="E189" s="26"/>
      <c r="F189">
        <v>11.311</v>
      </c>
      <c r="G189" s="25">
        <f t="shared" si="27"/>
        <v>-5.8993720996389332E-2</v>
      </c>
      <c r="H189" s="25"/>
      <c r="I189" s="25">
        <f t="shared" si="33"/>
        <v>-5.9322783131464885E-2</v>
      </c>
      <c r="J189">
        <v>9921.01</v>
      </c>
      <c r="K189">
        <v>9865.2099999999991</v>
      </c>
      <c r="L189" s="25">
        <f t="shared" si="34"/>
        <v>-5.624427351650807E-3</v>
      </c>
      <c r="M189">
        <f t="shared" si="26"/>
        <v>3</v>
      </c>
    </row>
    <row r="190" spans="1:13">
      <c r="A190" s="1">
        <v>42670</v>
      </c>
      <c r="B190">
        <v>10.6</v>
      </c>
      <c r="C190" s="71">
        <f t="shared" si="28"/>
        <v>-3.7593984962407401E-3</v>
      </c>
      <c r="D190" s="26">
        <f t="shared" si="32"/>
        <v>11.2815908794643</v>
      </c>
      <c r="E190" s="26"/>
      <c r="F190">
        <v>11.276</v>
      </c>
      <c r="G190" s="25">
        <f t="shared" si="27"/>
        <v>-6.0416202532657781E-2</v>
      </c>
      <c r="H190" s="25"/>
      <c r="I190" s="25">
        <f t="shared" si="33"/>
        <v>-5.9950336998935816E-2</v>
      </c>
      <c r="J190">
        <v>9865.2099999999991</v>
      </c>
      <c r="K190">
        <v>9839.56</v>
      </c>
      <c r="L190" s="25">
        <f t="shared" si="34"/>
        <v>-2.6000460203077225E-3</v>
      </c>
      <c r="M190">
        <f t="shared" si="26"/>
        <v>4</v>
      </c>
    </row>
    <row r="191" spans="1:13">
      <c r="A191" s="1">
        <v>42671</v>
      </c>
      <c r="B191">
        <v>10.64</v>
      </c>
      <c r="C191" s="71">
        <f t="shared" si="28"/>
        <v>3.7735849056603765E-3</v>
      </c>
      <c r="D191" s="26">
        <f t="shared" si="32"/>
        <v>11.311674550488032</v>
      </c>
      <c r="E191" s="26"/>
      <c r="F191">
        <v>11.289</v>
      </c>
      <c r="G191" s="25">
        <f t="shared" si="27"/>
        <v>-5.9378878652325828E-2</v>
      </c>
      <c r="H191" s="25"/>
      <c r="I191" s="25">
        <f t="shared" si="33"/>
        <v>-5.748959163787748E-2</v>
      </c>
      <c r="J191">
        <v>9839.56</v>
      </c>
      <c r="K191">
        <v>9870.69</v>
      </c>
      <c r="L191" s="25">
        <f t="shared" si="34"/>
        <v>3.1637593550932763E-3</v>
      </c>
      <c r="M191">
        <f t="shared" si="26"/>
        <v>5</v>
      </c>
    </row>
    <row r="192" spans="1:13">
      <c r="A192" s="1">
        <v>42674</v>
      </c>
      <c r="B192">
        <v>10.98</v>
      </c>
      <c r="C192" s="71">
        <f t="shared" si="28"/>
        <v>3.1954887218045069E-2</v>
      </c>
      <c r="D192" s="26">
        <f t="shared" si="32"/>
        <v>11.267555830443463</v>
      </c>
      <c r="E192" s="26"/>
      <c r="F192">
        <v>11.303000000000001</v>
      </c>
      <c r="G192" s="25">
        <f t="shared" si="27"/>
        <v>-2.5520692754547936E-2</v>
      </c>
      <c r="H192" s="25"/>
      <c r="I192" s="25">
        <f t="shared" si="33"/>
        <v>-2.8576484119260392E-2</v>
      </c>
      <c r="J192">
        <v>9870.69</v>
      </c>
      <c r="K192">
        <v>9851.94</v>
      </c>
      <c r="L192" s="25">
        <f t="shared" si="34"/>
        <v>-1.8995632524170247E-3</v>
      </c>
      <c r="M192">
        <f t="shared" si="26"/>
        <v>1</v>
      </c>
    </row>
    <row r="193" spans="1:13">
      <c r="A193" s="1">
        <f>A192+1</f>
        <v>42675</v>
      </c>
      <c r="B193">
        <v>11.1</v>
      </c>
      <c r="C193" s="71">
        <f t="shared" si="28"/>
        <v>1.0928961748633892E-2</v>
      </c>
      <c r="D193" s="26">
        <f t="shared" si="32"/>
        <v>11.371458599017046</v>
      </c>
      <c r="E193" s="26"/>
      <c r="F193">
        <v>11.303000000000001</v>
      </c>
      <c r="G193" s="25">
        <f t="shared" si="27"/>
        <v>-2.3871924314134318E-2</v>
      </c>
      <c r="H193" s="25"/>
      <c r="I193" s="25">
        <f t="shared" si="33"/>
        <v>-1.7959833672476444E-2</v>
      </c>
      <c r="J193">
        <v>9851.94</v>
      </c>
      <c r="K193">
        <v>9911.61</v>
      </c>
      <c r="L193" s="25">
        <f t="shared" si="34"/>
        <v>6.0566751320043632E-3</v>
      </c>
      <c r="M193">
        <f t="shared" si="26"/>
        <v>2</v>
      </c>
    </row>
    <row r="194" spans="1:13">
      <c r="A194" s="1">
        <f>A193+1</f>
        <v>42676</v>
      </c>
      <c r="B194">
        <v>11.06</v>
      </c>
      <c r="C194" s="71">
        <f t="shared" si="28"/>
        <v>-3.6036036036035668E-3</v>
      </c>
      <c r="D194" s="26">
        <f t="shared" si="32"/>
        <v>11.20741336372194</v>
      </c>
      <c r="E194" s="26"/>
      <c r="F194">
        <v>11.287000000000001</v>
      </c>
      <c r="G194" s="25">
        <f t="shared" si="27"/>
        <v>-1.3153201272928183E-2</v>
      </c>
      <c r="H194" s="25"/>
      <c r="I194" s="25">
        <f t="shared" si="33"/>
        <v>-2.0111632851953609E-2</v>
      </c>
      <c r="J194">
        <v>9911.61</v>
      </c>
      <c r="K194">
        <v>9827.7900000000009</v>
      </c>
      <c r="L194" s="25">
        <f t="shared" si="34"/>
        <v>-8.456749206233849E-3</v>
      </c>
      <c r="M194">
        <f t="shared" si="26"/>
        <v>3</v>
      </c>
    </row>
    <row r="195" spans="1:13">
      <c r="A195" s="1">
        <f>A194+1</f>
        <v>42677</v>
      </c>
      <c r="B195">
        <v>11.18</v>
      </c>
      <c r="C195" s="71">
        <f t="shared" si="28"/>
        <v>1.0849909584086825E-2</v>
      </c>
      <c r="D195" s="26">
        <f t="shared" si="32"/>
        <v>11.414010175227594</v>
      </c>
      <c r="E195" s="26"/>
      <c r="F195">
        <v>11.430999999999999</v>
      </c>
      <c r="G195" s="25">
        <f t="shared" si="27"/>
        <v>-2.0502012144292481E-2</v>
      </c>
      <c r="H195" s="25"/>
      <c r="I195" s="25">
        <f t="shared" si="33"/>
        <v>-2.1957833960283391E-2</v>
      </c>
      <c r="J195">
        <v>9827.7900000000009</v>
      </c>
      <c r="K195">
        <v>9938.3799999999992</v>
      </c>
      <c r="L195" s="25">
        <f t="shared" si="34"/>
        <v>1.1252784196650323E-2</v>
      </c>
      <c r="M195">
        <f t="shared" ref="M195:M258" si="35">WEEKDAY(A195,2)</f>
        <v>4</v>
      </c>
    </row>
    <row r="196" spans="1:13">
      <c r="A196" s="1">
        <f>A195+1</f>
        <v>42678</v>
      </c>
      <c r="B196">
        <v>11.18</v>
      </c>
      <c r="C196" s="71">
        <f t="shared" si="28"/>
        <v>0</v>
      </c>
      <c r="D196" s="26">
        <f t="shared" si="32"/>
        <v>11.410607176421106</v>
      </c>
      <c r="E196" s="26"/>
      <c r="F196">
        <v>11.407999999999999</v>
      </c>
      <c r="G196" s="25">
        <f t="shared" ref="G196:G259" si="36">+B196/D196-1</f>
        <v>-2.0209895306678605E-2</v>
      </c>
      <c r="H196" s="25"/>
      <c r="I196" s="25">
        <f t="shared" si="33"/>
        <v>-1.9985974754558211E-2</v>
      </c>
      <c r="J196">
        <v>9938.3799999999992</v>
      </c>
      <c r="K196">
        <v>9920.65</v>
      </c>
      <c r="L196" s="25">
        <f t="shared" si="34"/>
        <v>-1.7839929646481512E-3</v>
      </c>
      <c r="M196">
        <f t="shared" si="35"/>
        <v>5</v>
      </c>
    </row>
    <row r="197" spans="1:13">
      <c r="A197" s="1">
        <v>42681</v>
      </c>
      <c r="B197">
        <v>11.16</v>
      </c>
      <c r="C197" s="71">
        <f t="shared" ref="C197:C260" si="37">B197/(B196-O197)-1</f>
        <v>-1.7889087656529634E-3</v>
      </c>
      <c r="D197" s="26">
        <f t="shared" si="32"/>
        <v>11.424696905948702</v>
      </c>
      <c r="E197" s="26"/>
      <c r="F197">
        <v>11.388999999999999</v>
      </c>
      <c r="G197" s="25">
        <f t="shared" si="36"/>
        <v>-2.3168833985510617E-2</v>
      </c>
      <c r="H197" s="25"/>
      <c r="I197" s="25">
        <f t="shared" si="33"/>
        <v>-2.0107120906137421E-2</v>
      </c>
      <c r="J197">
        <v>9920.65</v>
      </c>
      <c r="K197">
        <v>9935.17</v>
      </c>
      <c r="L197" s="25">
        <f t="shared" si="34"/>
        <v>1.4636137753070155E-3</v>
      </c>
      <c r="M197">
        <f t="shared" si="35"/>
        <v>1</v>
      </c>
    </row>
    <row r="198" spans="1:13">
      <c r="A198" s="1">
        <v>42682</v>
      </c>
      <c r="B198">
        <v>11.22</v>
      </c>
      <c r="C198" s="71">
        <f t="shared" si="37"/>
        <v>5.3763440860215006E-3</v>
      </c>
      <c r="D198" s="26">
        <f t="shared" si="32"/>
        <v>11.432056217457779</v>
      </c>
      <c r="E198" s="26"/>
      <c r="F198">
        <v>11.414999999999999</v>
      </c>
      <c r="G198" s="25">
        <f t="shared" si="36"/>
        <v>-1.8549263004318473E-2</v>
      </c>
      <c r="H198" s="25"/>
      <c r="I198" s="25">
        <f t="shared" si="33"/>
        <v>-1.7082785808147039E-2</v>
      </c>
      <c r="J198">
        <v>9935.17</v>
      </c>
      <c r="K198">
        <v>9972.73</v>
      </c>
      <c r="L198" s="25">
        <f t="shared" si="34"/>
        <v>3.7805090401070718E-3</v>
      </c>
      <c r="M198">
        <f t="shared" si="35"/>
        <v>2</v>
      </c>
    </row>
    <row r="199" spans="1:13">
      <c r="A199" s="1">
        <v>42683</v>
      </c>
      <c r="B199">
        <v>11.14</v>
      </c>
      <c r="C199" s="71">
        <f t="shared" si="37"/>
        <v>-7.1301247771835552E-3</v>
      </c>
      <c r="D199" s="26">
        <f t="shared" si="32"/>
        <v>11.322468807437881</v>
      </c>
      <c r="E199" s="26"/>
      <c r="F199">
        <v>11.319000000000001</v>
      </c>
      <c r="G199" s="25">
        <f t="shared" si="36"/>
        <v>-1.61156379002797E-2</v>
      </c>
      <c r="H199" s="25"/>
      <c r="I199" s="25">
        <f t="shared" si="33"/>
        <v>-1.5814117854934251E-2</v>
      </c>
      <c r="J199">
        <v>9972.73</v>
      </c>
      <c r="K199">
        <v>9891.89</v>
      </c>
      <c r="L199" s="25">
        <f t="shared" si="34"/>
        <v>-8.1061053492875734E-3</v>
      </c>
      <c r="M199">
        <f t="shared" si="35"/>
        <v>3</v>
      </c>
    </row>
    <row r="200" spans="1:13">
      <c r="A200" s="1">
        <v>42684</v>
      </c>
      <c r="B200">
        <v>11.26</v>
      </c>
      <c r="C200" s="71">
        <f t="shared" si="37"/>
        <v>1.0771992818671361E-2</v>
      </c>
      <c r="D200" s="26">
        <f t="shared" si="32"/>
        <v>11.440029513065756</v>
      </c>
      <c r="E200" s="26"/>
      <c r="F200">
        <v>11.430999999999999</v>
      </c>
      <c r="G200" s="25">
        <f t="shared" si="36"/>
        <v>-1.5736804949685101E-2</v>
      </c>
      <c r="H200" s="25"/>
      <c r="I200" s="25">
        <f t="shared" si="33"/>
        <v>-1.4959321144256799E-2</v>
      </c>
      <c r="J200">
        <v>9891.89</v>
      </c>
      <c r="K200">
        <v>9997.66</v>
      </c>
      <c r="L200" s="25">
        <f t="shared" si="34"/>
        <v>1.0692597673447768E-2</v>
      </c>
      <c r="M200">
        <f t="shared" si="35"/>
        <v>4</v>
      </c>
    </row>
    <row r="201" spans="1:13">
      <c r="A201" s="1">
        <v>42685</v>
      </c>
      <c r="B201">
        <v>11.38</v>
      </c>
      <c r="C201" s="71">
        <f t="shared" si="37"/>
        <v>1.0657193605683846E-2</v>
      </c>
      <c r="D201" s="26">
        <f t="shared" si="32"/>
        <v>11.500585348971658</v>
      </c>
      <c r="E201" s="26"/>
      <c r="F201">
        <v>11.462999999999999</v>
      </c>
      <c r="G201" s="25">
        <f t="shared" si="36"/>
        <v>-1.0485148826136825E-2</v>
      </c>
      <c r="H201" s="25"/>
      <c r="I201" s="25">
        <f t="shared" si="33"/>
        <v>-7.2406874291196521E-3</v>
      </c>
      <c r="J201">
        <v>9997.66</v>
      </c>
      <c r="K201">
        <v>10058.52</v>
      </c>
      <c r="L201" s="25">
        <f t="shared" si="34"/>
        <v>6.0874244573230207E-3</v>
      </c>
      <c r="M201">
        <f t="shared" si="35"/>
        <v>5</v>
      </c>
    </row>
    <row r="202" spans="1:13">
      <c r="A202" s="1">
        <v>42688</v>
      </c>
      <c r="B202">
        <v>11.36</v>
      </c>
      <c r="C202" s="71">
        <f t="shared" si="37"/>
        <v>-1.7574692442883233E-3</v>
      </c>
      <c r="D202" s="26">
        <f t="shared" si="32"/>
        <v>11.501211823409406</v>
      </c>
      <c r="E202" s="26"/>
      <c r="F202">
        <v>11.472</v>
      </c>
      <c r="G202" s="25">
        <f t="shared" si="36"/>
        <v>-1.2277995186732116E-2</v>
      </c>
      <c r="H202" s="25"/>
      <c r="I202" s="25">
        <f t="shared" si="33"/>
        <v>-9.7629009762900676E-3</v>
      </c>
      <c r="J202">
        <v>10058.52</v>
      </c>
      <c r="K202">
        <v>10092.049999999999</v>
      </c>
      <c r="L202" s="25">
        <f t="shared" si="34"/>
        <v>3.3334924024606138E-3</v>
      </c>
      <c r="M202">
        <f t="shared" si="35"/>
        <v>1</v>
      </c>
    </row>
    <row r="203" spans="1:13">
      <c r="A203" s="1">
        <v>42689</v>
      </c>
      <c r="B203">
        <v>11.26</v>
      </c>
      <c r="C203" s="71">
        <f t="shared" si="37"/>
        <v>-8.8028169014083835E-3</v>
      </c>
      <c r="D203" s="26">
        <f t="shared" si="32"/>
        <v>11.451538745844502</v>
      </c>
      <c r="E203" s="26"/>
      <c r="F203">
        <v>11.414</v>
      </c>
      <c r="G203" s="25">
        <f t="shared" si="36"/>
        <v>-1.6726026964193563E-2</v>
      </c>
      <c r="H203" s="25"/>
      <c r="I203" s="25">
        <f t="shared" si="33"/>
        <v>-1.3492202558261779E-2</v>
      </c>
      <c r="J203">
        <v>10092.049999999999</v>
      </c>
      <c r="K203">
        <v>10074.049999999999</v>
      </c>
      <c r="L203" s="25">
        <f t="shared" si="34"/>
        <v>-1.783582126525296E-3</v>
      </c>
      <c r="M203">
        <f t="shared" si="35"/>
        <v>2</v>
      </c>
    </row>
    <row r="204" spans="1:13">
      <c r="A204" s="1">
        <v>42690</v>
      </c>
      <c r="B204">
        <v>11.2</v>
      </c>
      <c r="C204" s="71">
        <f t="shared" si="37"/>
        <v>-5.3285968028419228E-3</v>
      </c>
      <c r="D204" s="26">
        <f t="shared" si="32"/>
        <v>11.39896495649714</v>
      </c>
      <c r="E204" s="26"/>
      <c r="F204">
        <v>11.388999999999999</v>
      </c>
      <c r="G204" s="25">
        <f t="shared" si="36"/>
        <v>-1.7454651124594989E-2</v>
      </c>
      <c r="H204" s="25"/>
      <c r="I204" s="25">
        <f t="shared" si="33"/>
        <v>-1.6594960049170271E-2</v>
      </c>
      <c r="J204">
        <v>10074.049999999999</v>
      </c>
      <c r="K204">
        <v>10060.780000000001</v>
      </c>
      <c r="L204" s="25">
        <f t="shared" si="34"/>
        <v>-1.3172457948886773E-3</v>
      </c>
      <c r="M204">
        <f t="shared" si="35"/>
        <v>3</v>
      </c>
    </row>
    <row r="205" spans="1:13">
      <c r="A205" s="1">
        <v>42691</v>
      </c>
      <c r="B205">
        <v>11.16</v>
      </c>
      <c r="C205" s="71">
        <f t="shared" si="37"/>
        <v>-3.5714285714284477E-3</v>
      </c>
      <c r="D205" s="26">
        <f t="shared" si="32"/>
        <v>11.407746244326979</v>
      </c>
      <c r="E205" s="26"/>
      <c r="F205">
        <v>11.39</v>
      </c>
      <c r="G205" s="25">
        <f t="shared" si="36"/>
        <v>-2.1717369848595847E-2</v>
      </c>
      <c r="H205" s="25"/>
      <c r="I205" s="25">
        <f t="shared" si="33"/>
        <v>-2.0193151887620719E-2</v>
      </c>
      <c r="J205">
        <v>10060.780000000001</v>
      </c>
      <c r="K205">
        <v>10077.34</v>
      </c>
      <c r="L205" s="25">
        <f t="shared" si="34"/>
        <v>1.6459956385090901E-3</v>
      </c>
      <c r="M205">
        <f t="shared" si="35"/>
        <v>4</v>
      </c>
    </row>
    <row r="206" spans="1:13">
      <c r="A206" s="1">
        <v>42692</v>
      </c>
      <c r="B206">
        <v>11.18</v>
      </c>
      <c r="C206" s="71">
        <f t="shared" si="37"/>
        <v>1.7921146953405742E-3</v>
      </c>
      <c r="D206" s="26">
        <f t="shared" si="32"/>
        <v>11.355255851246461</v>
      </c>
      <c r="E206" s="26"/>
      <c r="F206">
        <v>11.339</v>
      </c>
      <c r="G206" s="25">
        <f t="shared" si="36"/>
        <v>-1.5433897178743328E-2</v>
      </c>
      <c r="H206" s="25"/>
      <c r="I206" s="25">
        <f t="shared" si="33"/>
        <v>-1.402240056442372E-2</v>
      </c>
      <c r="J206">
        <v>10077.34</v>
      </c>
      <c r="K206">
        <v>10046.6</v>
      </c>
      <c r="L206" s="25">
        <f t="shared" si="34"/>
        <v>-3.0504081434187258E-3</v>
      </c>
      <c r="M206">
        <f t="shared" si="35"/>
        <v>5</v>
      </c>
    </row>
    <row r="207" spans="1:13">
      <c r="A207" s="1">
        <v>42695</v>
      </c>
      <c r="B207">
        <v>11.28</v>
      </c>
      <c r="C207" s="71">
        <f t="shared" si="37"/>
        <v>8.9445438282647061E-3</v>
      </c>
      <c r="D207" s="26">
        <f t="shared" si="32"/>
        <v>11.473872543945216</v>
      </c>
      <c r="E207" s="26"/>
      <c r="F207">
        <v>11.436999999999999</v>
      </c>
      <c r="G207" s="25">
        <f t="shared" si="36"/>
        <v>-1.6896870973830302E-2</v>
      </c>
      <c r="H207" s="25"/>
      <c r="I207" s="25">
        <f t="shared" si="33"/>
        <v>-1.3727376060155616E-2</v>
      </c>
      <c r="J207">
        <v>10046.6</v>
      </c>
      <c r="K207">
        <v>10166.1</v>
      </c>
      <c r="L207" s="25">
        <f t="shared" si="34"/>
        <v>1.189457129775251E-2</v>
      </c>
      <c r="M207">
        <f t="shared" si="35"/>
        <v>1</v>
      </c>
    </row>
    <row r="208" spans="1:13">
      <c r="A208" s="1">
        <v>42696</v>
      </c>
      <c r="B208">
        <v>11.38</v>
      </c>
      <c r="C208" s="71">
        <f t="shared" si="37"/>
        <v>8.8652482269504507E-3</v>
      </c>
      <c r="D208" s="26">
        <f t="shared" si="32"/>
        <v>11.520824757773383</v>
      </c>
      <c r="E208" s="26"/>
      <c r="F208">
        <v>11.554</v>
      </c>
      <c r="G208" s="25">
        <f t="shared" si="36"/>
        <v>-1.2223496210925666E-2</v>
      </c>
      <c r="H208" s="25"/>
      <c r="I208" s="25">
        <f t="shared" si="33"/>
        <v>-1.5059719577635411E-2</v>
      </c>
      <c r="J208">
        <v>10166.1</v>
      </c>
      <c r="K208">
        <v>10240.61</v>
      </c>
      <c r="L208" s="25">
        <f t="shared" si="34"/>
        <v>7.3292609752018123E-3</v>
      </c>
      <c r="M208">
        <f t="shared" si="35"/>
        <v>2</v>
      </c>
    </row>
    <row r="209" spans="1:13">
      <c r="A209" s="1">
        <v>42697</v>
      </c>
      <c r="B209">
        <v>11.44</v>
      </c>
      <c r="C209" s="71">
        <f t="shared" si="37"/>
        <v>5.2724077328645258E-3</v>
      </c>
      <c r="D209" s="26">
        <f t="shared" ref="D209:D215" si="38">+F208*(1+L209)</f>
        <v>11.632627958686054</v>
      </c>
      <c r="E209" s="26"/>
      <c r="F209">
        <v>11.61</v>
      </c>
      <c r="G209" s="25">
        <f t="shared" si="36"/>
        <v>-1.6559281305151718E-2</v>
      </c>
      <c r="H209" s="25"/>
      <c r="I209" s="25">
        <f t="shared" si="33"/>
        <v>-1.4642549526270421E-2</v>
      </c>
      <c r="J209">
        <v>10240.61</v>
      </c>
      <c r="K209">
        <v>10310.299999999999</v>
      </c>
      <c r="L209" s="25">
        <f t="shared" si="34"/>
        <v>6.805258671114256E-3</v>
      </c>
      <c r="M209">
        <f t="shared" si="35"/>
        <v>3</v>
      </c>
    </row>
    <row r="210" spans="1:13">
      <c r="A210" s="1">
        <v>42698</v>
      </c>
      <c r="B210">
        <v>11.44</v>
      </c>
      <c r="C210" s="71">
        <f t="shared" si="37"/>
        <v>0</v>
      </c>
      <c r="D210" s="26">
        <f t="shared" si="38"/>
        <v>11.64318494127232</v>
      </c>
      <c r="E210" s="26"/>
      <c r="F210">
        <v>11.612</v>
      </c>
      <c r="G210" s="25">
        <f t="shared" si="36"/>
        <v>-1.7450976025647269E-2</v>
      </c>
      <c r="H210" s="25"/>
      <c r="I210" s="25">
        <f t="shared" si="33"/>
        <v>-1.4812263176024798E-2</v>
      </c>
      <c r="J210">
        <v>10310.299999999999</v>
      </c>
      <c r="K210">
        <v>10339.77</v>
      </c>
      <c r="L210" s="25">
        <f t="shared" si="34"/>
        <v>2.8583067418019859E-3</v>
      </c>
      <c r="M210">
        <f t="shared" si="35"/>
        <v>4</v>
      </c>
    </row>
    <row r="211" spans="1:13">
      <c r="A211" s="1">
        <v>42699</v>
      </c>
      <c r="B211">
        <v>11.6</v>
      </c>
      <c r="C211" s="71">
        <f t="shared" si="37"/>
        <v>1.3986013986013957E-2</v>
      </c>
      <c r="D211" s="26">
        <f t="shared" si="38"/>
        <v>11.745945265707071</v>
      </c>
      <c r="E211" s="26"/>
      <c r="F211">
        <v>11.731</v>
      </c>
      <c r="G211" s="25">
        <f t="shared" si="36"/>
        <v>-1.2425161398731066E-2</v>
      </c>
      <c r="H211" s="25"/>
      <c r="I211" s="25">
        <f t="shared" si="33"/>
        <v>-1.1166993436194761E-2</v>
      </c>
      <c r="J211">
        <v>10339.77</v>
      </c>
      <c r="K211">
        <v>10459.040000000001</v>
      </c>
      <c r="L211" s="25">
        <f t="shared" si="34"/>
        <v>1.1535072830440196E-2</v>
      </c>
      <c r="M211">
        <f t="shared" si="35"/>
        <v>5</v>
      </c>
    </row>
    <row r="212" spans="1:13">
      <c r="A212" s="1">
        <v>42702</v>
      </c>
      <c r="B212">
        <v>11.68</v>
      </c>
      <c r="C212" s="71">
        <f t="shared" si="37"/>
        <v>6.8965517241379448E-3</v>
      </c>
      <c r="D212" s="26">
        <f t="shared" si="38"/>
        <v>11.786261894973149</v>
      </c>
      <c r="E212" s="26"/>
      <c r="F212">
        <v>11.804</v>
      </c>
      <c r="G212" s="25">
        <f t="shared" si="36"/>
        <v>-9.0157418798296751E-3</v>
      </c>
      <c r="H212" s="25"/>
      <c r="I212" s="25">
        <f t="shared" si="33"/>
        <v>-1.0504913588614051E-2</v>
      </c>
      <c r="J212">
        <v>10459.040000000001</v>
      </c>
      <c r="K212">
        <v>10508.31</v>
      </c>
      <c r="L212" s="25">
        <f t="shared" si="34"/>
        <v>4.710757392647702E-3</v>
      </c>
      <c r="M212">
        <f t="shared" si="35"/>
        <v>1</v>
      </c>
    </row>
    <row r="213" spans="1:13">
      <c r="A213" s="1">
        <v>42703</v>
      </c>
      <c r="B213">
        <v>11.82</v>
      </c>
      <c r="C213" s="71">
        <f t="shared" si="37"/>
        <v>1.1986301369863117E-2</v>
      </c>
      <c r="D213" s="26">
        <f t="shared" si="38"/>
        <v>11.96754146004448</v>
      </c>
      <c r="E213" s="26"/>
      <c r="F213">
        <v>11.994</v>
      </c>
      <c r="G213" s="25">
        <f t="shared" si="36"/>
        <v>-1.2328468678138305E-2</v>
      </c>
      <c r="H213" s="25"/>
      <c r="I213" s="25">
        <f t="shared" si="33"/>
        <v>-1.4507253626813377E-2</v>
      </c>
      <c r="J213">
        <v>10508.31</v>
      </c>
      <c r="K213">
        <v>10653.9</v>
      </c>
      <c r="L213" s="25">
        <f t="shared" si="34"/>
        <v>1.3854749241314801E-2</v>
      </c>
      <c r="M213">
        <f t="shared" si="35"/>
        <v>2</v>
      </c>
    </row>
    <row r="214" spans="1:13">
      <c r="A214" s="1">
        <v>42704</v>
      </c>
      <c r="B214">
        <v>11.72</v>
      </c>
      <c r="C214" s="71">
        <f t="shared" si="37"/>
        <v>-8.4602368866327771E-3</v>
      </c>
      <c r="D214" s="26">
        <f t="shared" si="38"/>
        <v>11.862823540675246</v>
      </c>
      <c r="E214" s="26"/>
      <c r="F214">
        <v>11.866</v>
      </c>
      <c r="G214" s="25">
        <f t="shared" si="36"/>
        <v>-1.2039590758939567E-2</v>
      </c>
      <c r="H214" s="25"/>
      <c r="I214" s="25">
        <f t="shared" si="33"/>
        <v>-1.2304062025956464E-2</v>
      </c>
      <c r="J214">
        <v>10653.9</v>
      </c>
      <c r="K214">
        <v>10537.38</v>
      </c>
      <c r="L214" s="25">
        <f t="shared" si="34"/>
        <v>-1.0936840030411399E-2</v>
      </c>
      <c r="M214">
        <f t="shared" si="35"/>
        <v>3</v>
      </c>
    </row>
    <row r="215" spans="1:13">
      <c r="A215" s="1">
        <v>42705</v>
      </c>
      <c r="B215">
        <v>11.78</v>
      </c>
      <c r="C215" s="71">
        <f t="shared" si="37"/>
        <v>5.1194539249146409E-3</v>
      </c>
      <c r="D215" s="26">
        <f t="shared" si="38"/>
        <v>11.916122104356111</v>
      </c>
      <c r="E215" s="26"/>
      <c r="F215">
        <v>11.898</v>
      </c>
      <c r="G215" s="25">
        <f t="shared" si="36"/>
        <v>-1.142335595120747E-2</v>
      </c>
      <c r="H215" s="25"/>
      <c r="I215" s="25">
        <f t="shared" si="33"/>
        <v>-9.9176332156665215E-3</v>
      </c>
      <c r="J215">
        <v>10537.38</v>
      </c>
      <c r="K215">
        <v>10581.89</v>
      </c>
      <c r="L215" s="25">
        <f t="shared" si="34"/>
        <v>4.2240101429387167E-3</v>
      </c>
      <c r="M215">
        <f t="shared" si="35"/>
        <v>4</v>
      </c>
    </row>
    <row r="216" spans="1:13">
      <c r="A216" s="1">
        <v>42706</v>
      </c>
      <c r="B216">
        <v>11.7</v>
      </c>
      <c r="C216" s="71">
        <f t="shared" si="37"/>
        <v>-6.7911714770797493E-3</v>
      </c>
      <c r="D216" s="26">
        <f t="shared" ref="D216:D222" si="39">+F215*(1+L216)</f>
        <v>11.842635833485321</v>
      </c>
      <c r="E216" s="26"/>
      <c r="F216">
        <v>11.871</v>
      </c>
      <c r="G216" s="25">
        <f t="shared" si="36"/>
        <v>-1.204426408874415E-2</v>
      </c>
      <c r="H216" s="25"/>
      <c r="I216" s="25">
        <f t="shared" si="33"/>
        <v>-1.4404852160727954E-2</v>
      </c>
      <c r="J216">
        <v>10581.89</v>
      </c>
      <c r="K216">
        <v>10532.65</v>
      </c>
      <c r="L216" s="25">
        <f t="shared" si="34"/>
        <v>-4.6532330235903308E-3</v>
      </c>
      <c r="M216">
        <f t="shared" si="35"/>
        <v>5</v>
      </c>
    </row>
    <row r="217" spans="1:13">
      <c r="A217" s="1">
        <v>42709</v>
      </c>
      <c r="B217">
        <v>11.54</v>
      </c>
      <c r="C217" s="71">
        <f t="shared" si="37"/>
        <v>-1.3675213675213738E-2</v>
      </c>
      <c r="D217" s="26">
        <f t="shared" si="39"/>
        <v>11.686600602887214</v>
      </c>
      <c r="E217" s="26"/>
      <c r="F217">
        <v>11.673</v>
      </c>
      <c r="G217" s="25">
        <f t="shared" si="36"/>
        <v>-1.2544332425546978E-2</v>
      </c>
      <c r="H217" s="25"/>
      <c r="I217" s="25">
        <f t="shared" si="33"/>
        <v>-1.1393814786259004E-2</v>
      </c>
      <c r="J217">
        <v>10532.65</v>
      </c>
      <c r="K217">
        <v>10369.040000000001</v>
      </c>
      <c r="L217" s="25">
        <f t="shared" si="34"/>
        <v>-1.5533602654602463E-2</v>
      </c>
      <c r="M217">
        <f t="shared" si="35"/>
        <v>1</v>
      </c>
    </row>
    <row r="218" spans="1:13">
      <c r="A218" s="1">
        <v>42710</v>
      </c>
      <c r="B218">
        <v>11.56</v>
      </c>
      <c r="C218" s="71">
        <f t="shared" si="37"/>
        <v>1.7331022530331364E-3</v>
      </c>
      <c r="D218" s="26">
        <f t="shared" si="39"/>
        <v>11.669363810921743</v>
      </c>
      <c r="E218" s="26"/>
      <c r="F218">
        <v>11.709</v>
      </c>
      <c r="G218" s="25">
        <f t="shared" si="36"/>
        <v>-9.3718743106959712E-3</v>
      </c>
      <c r="H218" s="25"/>
      <c r="I218" s="25">
        <f t="shared" si="33"/>
        <v>-1.2725254078059578E-2</v>
      </c>
      <c r="J218">
        <v>10369.040000000001</v>
      </c>
      <c r="K218">
        <v>10365.81</v>
      </c>
      <c r="L218" s="25">
        <f t="shared" si="34"/>
        <v>-3.1150424725923109E-4</v>
      </c>
      <c r="M218">
        <f t="shared" si="35"/>
        <v>2</v>
      </c>
    </row>
    <row r="219" spans="1:13">
      <c r="A219" s="1">
        <v>42711</v>
      </c>
      <c r="B219">
        <v>11.54</v>
      </c>
      <c r="C219" s="71">
        <f t="shared" si="37"/>
        <v>-1.7301038062285112E-3</v>
      </c>
      <c r="D219" s="26">
        <f t="shared" si="39"/>
        <v>11.717099080534949</v>
      </c>
      <c r="E219" s="26"/>
      <c r="F219">
        <v>11.686999999999999</v>
      </c>
      <c r="G219" s="25">
        <f t="shared" si="36"/>
        <v>-1.5114584191675551E-2</v>
      </c>
      <c r="H219" s="25"/>
      <c r="I219" s="25">
        <f t="shared" si="33"/>
        <v>-1.2578078206554322E-2</v>
      </c>
      <c r="J219">
        <v>10365.81</v>
      </c>
      <c r="K219">
        <v>10372.98</v>
      </c>
      <c r="L219" s="25">
        <f t="shared" si="34"/>
        <v>6.9169703091209733E-4</v>
      </c>
      <c r="M219">
        <f t="shared" si="35"/>
        <v>3</v>
      </c>
    </row>
    <row r="220" spans="1:13">
      <c r="A220" s="1">
        <v>42712</v>
      </c>
      <c r="B220">
        <v>11.56</v>
      </c>
      <c r="C220" s="71">
        <f t="shared" si="37"/>
        <v>1.7331022530331364E-3</v>
      </c>
      <c r="D220" s="26">
        <f t="shared" si="39"/>
        <v>11.707854794861262</v>
      </c>
      <c r="E220" s="26"/>
      <c r="F220">
        <v>11.72</v>
      </c>
      <c r="G220" s="25">
        <f t="shared" si="36"/>
        <v>-1.2628683687310294E-2</v>
      </c>
      <c r="H220" s="25"/>
      <c r="I220" s="25">
        <f t="shared" si="33"/>
        <v>-1.3651877133105783E-2</v>
      </c>
      <c r="J220">
        <v>10372.98</v>
      </c>
      <c r="K220">
        <v>10391.49</v>
      </c>
      <c r="L220" s="25">
        <f t="shared" si="34"/>
        <v>1.7844438146028541E-3</v>
      </c>
      <c r="M220">
        <f t="shared" si="35"/>
        <v>4</v>
      </c>
    </row>
    <row r="221" spans="1:13">
      <c r="A221" s="1">
        <v>42713</v>
      </c>
      <c r="B221">
        <v>11.68</v>
      </c>
      <c r="C221" s="71">
        <f t="shared" si="37"/>
        <v>1.0380622837370179E-2</v>
      </c>
      <c r="D221" s="26">
        <f t="shared" si="39"/>
        <v>11.900940327133069</v>
      </c>
      <c r="E221" s="26"/>
      <c r="F221">
        <v>11.86</v>
      </c>
      <c r="G221" s="25">
        <f t="shared" si="36"/>
        <v>-1.8564947059632408E-2</v>
      </c>
      <c r="H221" s="25"/>
      <c r="I221" s="25">
        <f t="shared" si="33"/>
        <v>-1.5177065767284947E-2</v>
      </c>
      <c r="J221">
        <v>10391.49</v>
      </c>
      <c r="K221">
        <v>10551.92</v>
      </c>
      <c r="L221" s="25">
        <f t="shared" si="34"/>
        <v>1.5438594465278843E-2</v>
      </c>
      <c r="M221">
        <f t="shared" si="35"/>
        <v>5</v>
      </c>
    </row>
    <row r="222" spans="1:13">
      <c r="A222" s="1">
        <v>42716</v>
      </c>
      <c r="B222">
        <v>11.28</v>
      </c>
      <c r="C222" s="71">
        <f t="shared" si="37"/>
        <v>-3.4246575342465779E-2</v>
      </c>
      <c r="D222" s="26">
        <f t="shared" si="39"/>
        <v>11.737364062653999</v>
      </c>
      <c r="E222" s="26"/>
      <c r="F222">
        <v>11.423</v>
      </c>
      <c r="G222" s="25">
        <f t="shared" si="36"/>
        <v>-3.896650561511017E-2</v>
      </c>
      <c r="H222" s="25"/>
      <c r="I222" s="25">
        <f t="shared" si="33"/>
        <v>-1.2518602818874291E-2</v>
      </c>
      <c r="J222">
        <v>10551.92</v>
      </c>
      <c r="K222">
        <v>10442.81</v>
      </c>
      <c r="L222" s="25">
        <f t="shared" si="34"/>
        <v>-1.0340298258516012E-2</v>
      </c>
      <c r="M222">
        <f t="shared" si="35"/>
        <v>1</v>
      </c>
    </row>
    <row r="223" spans="1:13">
      <c r="A223" s="1">
        <v>42717</v>
      </c>
      <c r="B223">
        <v>11.2</v>
      </c>
      <c r="C223" s="71">
        <f t="shared" si="37"/>
        <v>-7.0921985815602939E-3</v>
      </c>
      <c r="D223" s="26">
        <f t="shared" ref="D223:D235" si="40">+F222*(1+L223)</f>
        <v>11.342983945891959</v>
      </c>
      <c r="E223" s="26"/>
      <c r="F223">
        <v>11.367000000000001</v>
      </c>
      <c r="G223" s="25">
        <f t="shared" si="36"/>
        <v>-1.2605496628930957E-2</v>
      </c>
      <c r="H223" s="25"/>
      <c r="I223" s="25">
        <f t="shared" si="33"/>
        <v>-1.4691651271223849E-2</v>
      </c>
      <c r="J223">
        <v>10442.81</v>
      </c>
      <c r="K223">
        <v>10369.66</v>
      </c>
      <c r="L223" s="25">
        <f t="shared" si="34"/>
        <v>-7.0048195840007876E-3</v>
      </c>
      <c r="M223">
        <f t="shared" si="35"/>
        <v>2</v>
      </c>
    </row>
    <row r="224" spans="1:13">
      <c r="A224" s="1">
        <v>42718</v>
      </c>
      <c r="B224">
        <v>11.18</v>
      </c>
      <c r="C224" s="71">
        <f t="shared" si="37"/>
        <v>-1.7857142857142794E-3</v>
      </c>
      <c r="D224" s="26">
        <f t="shared" si="40"/>
        <v>11.32002874443328</v>
      </c>
      <c r="E224" s="26"/>
      <c r="F224">
        <v>11.301</v>
      </c>
      <c r="G224" s="25">
        <f t="shared" si="36"/>
        <v>-1.2369999016313526E-2</v>
      </c>
      <c r="H224" s="25"/>
      <c r="I224" s="25">
        <f t="shared" si="33"/>
        <v>-1.0707017078134706E-2</v>
      </c>
      <c r="J224">
        <v>10369.66</v>
      </c>
      <c r="K224">
        <v>10326.81</v>
      </c>
      <c r="L224" s="25">
        <f t="shared" si="34"/>
        <v>-4.132247344657447E-3</v>
      </c>
      <c r="M224">
        <f t="shared" si="35"/>
        <v>3</v>
      </c>
    </row>
    <row r="225" spans="1:14">
      <c r="A225" s="1">
        <v>42719</v>
      </c>
      <c r="B225">
        <v>10.9</v>
      </c>
      <c r="C225" s="71">
        <f t="shared" si="37"/>
        <v>-2.5044722719141266E-2</v>
      </c>
      <c r="D225" s="26">
        <f t="shared" si="40"/>
        <v>11.048963474683857</v>
      </c>
      <c r="E225" s="26"/>
      <c r="F225">
        <v>11.012</v>
      </c>
      <c r="G225" s="25">
        <f t="shared" si="36"/>
        <v>-1.3482122103595673E-2</v>
      </c>
      <c r="H225" s="25"/>
      <c r="I225" s="25">
        <f t="shared" si="33"/>
        <v>-1.0170722847802405E-2</v>
      </c>
      <c r="J225">
        <v>10326.81</v>
      </c>
      <c r="K225">
        <v>10096.5</v>
      </c>
      <c r="L225" s="25">
        <f t="shared" si="34"/>
        <v>-2.230214364358396E-2</v>
      </c>
      <c r="M225">
        <f t="shared" si="35"/>
        <v>4</v>
      </c>
    </row>
    <row r="226" spans="1:14">
      <c r="A226" s="1">
        <v>42720</v>
      </c>
      <c r="B226">
        <v>10.86</v>
      </c>
      <c r="C226" s="71">
        <f t="shared" si="37"/>
        <v>-3.6697247706423131E-3</v>
      </c>
      <c r="D226" s="26">
        <f t="shared" si="40"/>
        <v>10.988757716040212</v>
      </c>
      <c r="E226" s="26"/>
      <c r="F226">
        <v>10.961</v>
      </c>
      <c r="G226" s="25">
        <f t="shared" si="36"/>
        <v>-1.1717222216326206E-2</v>
      </c>
      <c r="H226" s="25"/>
      <c r="I226" s="25">
        <f t="shared" si="33"/>
        <v>-9.214487729221843E-3</v>
      </c>
      <c r="J226">
        <v>10096.5</v>
      </c>
      <c r="K226">
        <v>10075.19</v>
      </c>
      <c r="L226" s="25">
        <f t="shared" si="34"/>
        <v>-2.1106323973654195E-3</v>
      </c>
      <c r="M226">
        <f t="shared" si="35"/>
        <v>5</v>
      </c>
    </row>
    <row r="227" spans="1:14">
      <c r="A227" s="1">
        <v>42723</v>
      </c>
      <c r="B227">
        <v>10.74</v>
      </c>
      <c r="C227" s="71">
        <f t="shared" si="37"/>
        <v>-1.1049723756906049E-2</v>
      </c>
      <c r="D227" s="26">
        <f t="shared" si="40"/>
        <v>10.901545175822987</v>
      </c>
      <c r="E227" s="26"/>
      <c r="F227">
        <v>10.942</v>
      </c>
      <c r="G227" s="25">
        <f t="shared" si="36"/>
        <v>-1.4818557664766141E-2</v>
      </c>
      <c r="H227" s="25"/>
      <c r="I227" s="25">
        <f t="shared" si="33"/>
        <v>-1.8460976055565737E-2</v>
      </c>
      <c r="J227">
        <v>10075.19</v>
      </c>
      <c r="K227">
        <v>10020.540000000001</v>
      </c>
      <c r="L227" s="25">
        <f t="shared" si="34"/>
        <v>-5.4242153249715042E-3</v>
      </c>
      <c r="M227">
        <f t="shared" si="35"/>
        <v>1</v>
      </c>
    </row>
    <row r="228" spans="1:14">
      <c r="A228" s="1">
        <v>42724</v>
      </c>
      <c r="B228">
        <v>10.64</v>
      </c>
      <c r="C228" s="71">
        <f t="shared" si="37"/>
        <v>-9.3109869646181842E-3</v>
      </c>
      <c r="D228" s="26">
        <f t="shared" si="40"/>
        <v>10.862407245517705</v>
      </c>
      <c r="E228" s="26"/>
      <c r="F228">
        <v>10.837999999999999</v>
      </c>
      <c r="G228" s="25">
        <f t="shared" si="36"/>
        <v>-2.0474950026337813E-2</v>
      </c>
      <c r="H228" s="25"/>
      <c r="I228" s="25">
        <f t="shared" si="33"/>
        <v>-1.8269053330872698E-2</v>
      </c>
      <c r="J228">
        <v>10020.540000000001</v>
      </c>
      <c r="K228">
        <v>9947.65</v>
      </c>
      <c r="L228" s="25">
        <f t="shared" si="34"/>
        <v>-7.2740590826443352E-3</v>
      </c>
      <c r="M228">
        <f t="shared" si="35"/>
        <v>2</v>
      </c>
    </row>
    <row r="229" spans="1:14">
      <c r="A229" s="1">
        <v>42725</v>
      </c>
      <c r="B229">
        <v>10.7</v>
      </c>
      <c r="C229" s="71">
        <f t="shared" si="37"/>
        <v>5.639097744360777E-3</v>
      </c>
      <c r="D229" s="26">
        <f t="shared" si="40"/>
        <v>10.910353930827883</v>
      </c>
      <c r="E229" s="26"/>
      <c r="F229">
        <v>10.901</v>
      </c>
      <c r="G229" s="25">
        <f t="shared" si="36"/>
        <v>-1.9280211454324681E-2</v>
      </c>
      <c r="H229" s="25"/>
      <c r="I229" s="25">
        <f t="shared" si="33"/>
        <v>-1.8438675350885281E-2</v>
      </c>
      <c r="J229">
        <v>9947.65</v>
      </c>
      <c r="K229">
        <v>10014.06</v>
      </c>
      <c r="L229" s="25">
        <f t="shared" si="34"/>
        <v>6.6759485908731708E-3</v>
      </c>
      <c r="M229">
        <f t="shared" si="35"/>
        <v>3</v>
      </c>
    </row>
    <row r="230" spans="1:14">
      <c r="A230" s="1">
        <v>42726</v>
      </c>
      <c r="B230">
        <v>10.66</v>
      </c>
      <c r="C230" s="71">
        <f t="shared" si="37"/>
        <v>-3.7383177570092796E-3</v>
      </c>
      <c r="D230" s="26">
        <f t="shared" si="40"/>
        <v>10.868462658502146</v>
      </c>
      <c r="E230" s="26"/>
      <c r="F230">
        <v>10.875999999999999</v>
      </c>
      <c r="G230" s="25">
        <f t="shared" si="36"/>
        <v>-1.9180510165259679E-2</v>
      </c>
      <c r="H230" s="25"/>
      <c r="I230" s="25">
        <f t="shared" si="33"/>
        <v>-1.9860242736300049E-2</v>
      </c>
      <c r="J230">
        <v>10014.06</v>
      </c>
      <c r="K230">
        <v>9984.17</v>
      </c>
      <c r="L230" s="25">
        <f t="shared" si="34"/>
        <v>-2.9848033664666707E-3</v>
      </c>
      <c r="M230">
        <f t="shared" si="35"/>
        <v>4</v>
      </c>
    </row>
    <row r="231" spans="1:14">
      <c r="A231" s="1">
        <v>42727</v>
      </c>
      <c r="B231">
        <v>10.58</v>
      </c>
      <c r="C231" s="71">
        <f t="shared" si="37"/>
        <v>-7.5046904315196894E-3</v>
      </c>
      <c r="D231" s="26">
        <f t="shared" si="40"/>
        <v>10.815967332287009</v>
      </c>
      <c r="E231" s="26"/>
      <c r="F231">
        <v>10.81</v>
      </c>
      <c r="G231" s="25">
        <f t="shared" si="36"/>
        <v>-2.1816572206409757E-2</v>
      </c>
      <c r="H231" s="25"/>
      <c r="I231" s="25">
        <f t="shared" si="33"/>
        <v>-2.1276595744680882E-2</v>
      </c>
      <c r="J231">
        <v>9984.17</v>
      </c>
      <c r="K231">
        <v>9929.06</v>
      </c>
      <c r="L231" s="25">
        <f t="shared" si="34"/>
        <v>-5.5197377448501506E-3</v>
      </c>
      <c r="M231">
        <f t="shared" si="35"/>
        <v>5</v>
      </c>
    </row>
    <row r="232" spans="1:14">
      <c r="A232" s="1">
        <v>42730</v>
      </c>
      <c r="B232">
        <v>10.58</v>
      </c>
      <c r="C232" s="71">
        <f t="shared" si="37"/>
        <v>0</v>
      </c>
      <c r="D232" s="26">
        <f t="shared" si="40"/>
        <v>10.881017427631621</v>
      </c>
      <c r="E232" s="26"/>
      <c r="F232">
        <v>10.81</v>
      </c>
      <c r="G232" s="25">
        <f t="shared" si="36"/>
        <v>-2.7664455978832159E-2</v>
      </c>
      <c r="H232" s="25"/>
      <c r="I232" s="25">
        <f t="shared" si="33"/>
        <v>-2.1276595744680882E-2</v>
      </c>
      <c r="J232">
        <v>9929.06</v>
      </c>
      <c r="K232">
        <v>9994.2900000000009</v>
      </c>
      <c r="L232" s="25">
        <f t="shared" si="34"/>
        <v>6.5696047762831E-3</v>
      </c>
      <c r="M232">
        <f t="shared" si="35"/>
        <v>1</v>
      </c>
    </row>
    <row r="233" spans="1:14">
      <c r="A233" s="1">
        <v>42731</v>
      </c>
      <c r="B233">
        <v>10.58</v>
      </c>
      <c r="C233" s="71">
        <f t="shared" si="37"/>
        <v>0</v>
      </c>
      <c r="D233" s="26">
        <f t="shared" si="40"/>
        <v>10.780461023244271</v>
      </c>
      <c r="E233" s="26"/>
      <c r="F233">
        <v>10.81</v>
      </c>
      <c r="G233" s="25">
        <f t="shared" si="36"/>
        <v>-1.8594846993282288E-2</v>
      </c>
      <c r="H233" s="25"/>
      <c r="I233" s="25">
        <f t="shared" si="33"/>
        <v>-2.1276595744680882E-2</v>
      </c>
      <c r="J233">
        <v>9994.2900000000009</v>
      </c>
      <c r="K233">
        <v>9966.98</v>
      </c>
      <c r="L233" s="25">
        <f t="shared" si="34"/>
        <v>-2.732560291926811E-3</v>
      </c>
      <c r="M233">
        <f t="shared" si="35"/>
        <v>2</v>
      </c>
    </row>
    <row r="234" spans="1:14">
      <c r="A234" s="1">
        <v>42732</v>
      </c>
      <c r="B234">
        <v>10.54</v>
      </c>
      <c r="C234" s="71">
        <f t="shared" si="37"/>
        <v>-3.780718336483968E-3</v>
      </c>
      <c r="D234" s="26">
        <f t="shared" si="40"/>
        <v>10.760629859797049</v>
      </c>
      <c r="E234" s="26"/>
      <c r="F234">
        <v>10.788</v>
      </c>
      <c r="G234" s="25">
        <f t="shared" si="36"/>
        <v>-2.0503433597446663E-2</v>
      </c>
      <c r="H234" s="25"/>
      <c r="I234" s="25">
        <f t="shared" si="33"/>
        <v>-2.298850574712652E-2</v>
      </c>
      <c r="J234">
        <v>9966.98</v>
      </c>
      <c r="K234">
        <v>9921.4599999999991</v>
      </c>
      <c r="L234" s="25">
        <f t="shared" si="34"/>
        <v>-4.5670804998104719E-3</v>
      </c>
      <c r="M234">
        <f t="shared" si="35"/>
        <v>3</v>
      </c>
    </row>
    <row r="235" spans="1:14">
      <c r="A235" s="1">
        <v>42733</v>
      </c>
      <c r="B235">
        <v>10.52</v>
      </c>
      <c r="C235" s="71">
        <f t="shared" si="37"/>
        <v>-1.8975332068310591E-3</v>
      </c>
      <c r="D235" s="26">
        <f t="shared" si="40"/>
        <v>10.781693428184965</v>
      </c>
      <c r="E235" s="26"/>
      <c r="F235">
        <v>10.78</v>
      </c>
      <c r="G235" s="25">
        <f t="shared" si="36"/>
        <v>-2.4272015331177954E-2</v>
      </c>
      <c r="H235" s="25"/>
      <c r="I235" s="25">
        <f t="shared" si="33"/>
        <v>-2.4118738404452666E-2</v>
      </c>
      <c r="J235">
        <v>9921.4599999999991</v>
      </c>
      <c r="K235">
        <v>9915.66</v>
      </c>
      <c r="L235" s="25">
        <f t="shared" si="34"/>
        <v>-5.8459138070399153E-4</v>
      </c>
      <c r="M235">
        <f t="shared" si="35"/>
        <v>4</v>
      </c>
    </row>
    <row r="236" spans="1:14">
      <c r="A236" s="1">
        <v>42734</v>
      </c>
      <c r="B236">
        <v>10.54</v>
      </c>
      <c r="C236" s="71">
        <f t="shared" si="37"/>
        <v>1.9011406844104961E-3</v>
      </c>
      <c r="D236" s="26">
        <f t="shared" ref="D236:D248" si="41">+F235*(1+L236)</f>
        <v>10.839402924263235</v>
      </c>
      <c r="E236" s="26"/>
      <c r="F236">
        <v>10.86</v>
      </c>
      <c r="G236" s="25">
        <f t="shared" si="36"/>
        <v>-2.7621717391189793E-2</v>
      </c>
      <c r="H236" s="25"/>
      <c r="I236" s="25">
        <f t="shared" si="33"/>
        <v>-2.9465930018416242E-2</v>
      </c>
      <c r="J236">
        <v>9915.66</v>
      </c>
      <c r="K236">
        <v>9970.2999999999993</v>
      </c>
      <c r="L236" s="25">
        <f t="shared" si="34"/>
        <v>5.5104753490942127E-3</v>
      </c>
      <c r="M236">
        <f t="shared" si="35"/>
        <v>5</v>
      </c>
      <c r="N236" s="50" t="s">
        <v>103</v>
      </c>
    </row>
    <row r="237" spans="1:14">
      <c r="A237" s="1">
        <v>42738</v>
      </c>
      <c r="B237">
        <v>10.68</v>
      </c>
      <c r="C237" s="71">
        <f t="shared" si="37"/>
        <v>1.3282732447817969E-2</v>
      </c>
      <c r="D237" s="26">
        <f t="shared" si="41"/>
        <v>10.963368404160358</v>
      </c>
      <c r="E237" s="26"/>
      <c r="F237">
        <v>10.938000000000001</v>
      </c>
      <c r="G237" s="25">
        <f t="shared" si="36"/>
        <v>-2.5846837733996542E-2</v>
      </c>
      <c r="H237" s="25"/>
      <c r="I237" s="25">
        <f t="shared" si="33"/>
        <v>-2.3587493143170657E-2</v>
      </c>
      <c r="J237">
        <v>9970.2999999999993</v>
      </c>
      <c r="K237">
        <v>10065.200000000001</v>
      </c>
      <c r="L237" s="25">
        <f t="shared" si="34"/>
        <v>9.5182692597015617E-3</v>
      </c>
      <c r="M237">
        <f t="shared" si="35"/>
        <v>2</v>
      </c>
      <c r="N237" s="50" t="s">
        <v>104</v>
      </c>
    </row>
    <row r="238" spans="1:14">
      <c r="A238" s="1">
        <v>42739</v>
      </c>
      <c r="B238">
        <v>10.8</v>
      </c>
      <c r="C238" s="71">
        <f t="shared" si="37"/>
        <v>1.1235955056179803E-2</v>
      </c>
      <c r="D238" s="26">
        <f t="shared" si="41"/>
        <v>11.015841368278823</v>
      </c>
      <c r="E238" s="26">
        <f>D238*(1-VLOOKUP(A238,USD!A:K,9,0))</f>
        <v>11.055169343777951</v>
      </c>
      <c r="F238">
        <v>11.01</v>
      </c>
      <c r="G238" s="25">
        <f t="shared" si="36"/>
        <v>-1.9593725169314569E-2</v>
      </c>
      <c r="H238" s="25">
        <f>(+B238/(D238*(1-VLOOKUP(A238,USD!A:K,9,0)))-1)</f>
        <v>-2.3081450481947097E-2</v>
      </c>
      <c r="I238" s="25">
        <f t="shared" si="33"/>
        <v>-1.9073569482288777E-2</v>
      </c>
      <c r="J238">
        <v>10065.200000000001</v>
      </c>
      <c r="K238">
        <v>10136.83</v>
      </c>
      <c r="L238" s="25">
        <f t="shared" si="34"/>
        <v>7.1165997695028516E-3</v>
      </c>
      <c r="M238">
        <f t="shared" si="35"/>
        <v>3</v>
      </c>
      <c r="N238" s="50" t="s">
        <v>105</v>
      </c>
    </row>
    <row r="239" spans="1:14" ht="42">
      <c r="A239" s="1">
        <v>42740</v>
      </c>
      <c r="B239">
        <v>10.9</v>
      </c>
      <c r="C239" s="71">
        <f t="shared" si="37"/>
        <v>9.2592592592593004E-3</v>
      </c>
      <c r="D239" s="26">
        <f t="shared" si="41"/>
        <v>11.006600386905966</v>
      </c>
      <c r="E239" s="26">
        <f>D239*(1-VLOOKUP(A239,USD!A:K,9,0))</f>
        <v>11.184882640929851</v>
      </c>
      <c r="F239">
        <v>11.039</v>
      </c>
      <c r="G239" s="25">
        <f t="shared" si="36"/>
        <v>-9.685132843814559E-3</v>
      </c>
      <c r="H239" s="25">
        <f>(+B239/(D239*(1-VLOOKUP(A239,USD!A:K,9,0)))-1)</f>
        <v>-2.5470329021366256E-2</v>
      </c>
      <c r="I239" s="25">
        <f t="shared" si="33"/>
        <v>-1.2591720264516604E-2</v>
      </c>
      <c r="J239">
        <v>10136.83</v>
      </c>
      <c r="K239">
        <v>10133.700000000001</v>
      </c>
      <c r="L239" s="25">
        <f t="shared" si="34"/>
        <v>-3.0877503124737693E-4</v>
      </c>
      <c r="M239">
        <f t="shared" si="35"/>
        <v>4</v>
      </c>
      <c r="N239" s="50" t="s">
        <v>114</v>
      </c>
    </row>
    <row r="240" spans="1:14">
      <c r="A240" s="1">
        <v>42741</v>
      </c>
      <c r="B240">
        <v>10.86</v>
      </c>
      <c r="C240" s="71">
        <f t="shared" si="37"/>
        <v>-3.6697247706423131E-3</v>
      </c>
      <c r="D240" s="26">
        <f t="shared" si="41"/>
        <v>10.984239100229926</v>
      </c>
      <c r="E240" s="26">
        <f>D240*(1-VLOOKUP(A240,USD!A:K,9,0))</f>
        <v>11.014194816824469</v>
      </c>
      <c r="F240">
        <v>11.086</v>
      </c>
      <c r="G240" s="25">
        <f t="shared" si="36"/>
        <v>-1.1310669687382036E-2</v>
      </c>
      <c r="H240" s="25">
        <f>(+B240/(D240*(1-VLOOKUP(A240,USD!A:K,9,0)))-1)</f>
        <v>-1.399964494807493E-2</v>
      </c>
      <c r="I240" s="25">
        <f t="shared" si="33"/>
        <v>-2.038607252390412E-2</v>
      </c>
      <c r="J240">
        <v>10133.700000000001</v>
      </c>
      <c r="K240">
        <v>10083.43</v>
      </c>
      <c r="L240" s="25">
        <f t="shared" si="34"/>
        <v>-4.9606757650216826E-3</v>
      </c>
      <c r="M240">
        <f t="shared" si="35"/>
        <v>5</v>
      </c>
    </row>
    <row r="241" spans="1:14">
      <c r="A241" s="1">
        <v>42744</v>
      </c>
      <c r="B241">
        <v>10.86</v>
      </c>
      <c r="C241" s="71">
        <f t="shared" si="37"/>
        <v>0</v>
      </c>
      <c r="D241" s="26">
        <f t="shared" si="41"/>
        <v>11.126502908236583</v>
      </c>
      <c r="E241" s="26">
        <f>D241*(1-VLOOKUP(A241,USD!A:K,9,0))</f>
        <v>11.004490403118863</v>
      </c>
      <c r="F241">
        <v>11.031000000000001</v>
      </c>
      <c r="G241" s="25">
        <f t="shared" si="36"/>
        <v>-2.3952081838697126E-2</v>
      </c>
      <c r="H241" s="25">
        <f>(+B241/(D241*(1-VLOOKUP(A241,USD!A:K,9,0)))-1)</f>
        <v>-1.3130131230603137E-2</v>
      </c>
      <c r="I241" s="25">
        <f t="shared" si="33"/>
        <v>-1.5501767745444761E-2</v>
      </c>
      <c r="J241">
        <v>10083.43</v>
      </c>
      <c r="K241">
        <v>10120.27</v>
      </c>
      <c r="L241" s="25">
        <f t="shared" si="34"/>
        <v>3.6535186935398034E-3</v>
      </c>
      <c r="M241">
        <f t="shared" si="35"/>
        <v>1</v>
      </c>
    </row>
    <row r="242" spans="1:14">
      <c r="A242" s="1">
        <v>42745</v>
      </c>
      <c r="B242">
        <v>10.86</v>
      </c>
      <c r="C242" s="71">
        <f t="shared" si="37"/>
        <v>0</v>
      </c>
      <c r="D242" s="26">
        <f t="shared" si="41"/>
        <v>11.004317028103006</v>
      </c>
      <c r="E242" s="26">
        <f>D242*(1-VLOOKUP(A242,USD!A:K,9,0))</f>
        <v>11.020469159236793</v>
      </c>
      <c r="F242">
        <v>11.007999999999999</v>
      </c>
      <c r="G242" s="25">
        <f t="shared" si="36"/>
        <v>-1.3114582916363471E-2</v>
      </c>
      <c r="H242" s="25">
        <f>(+B242/(D242*(1-VLOOKUP(A242,USD!A:K,9,0)))-1)</f>
        <v>-1.4561009782627643E-2</v>
      </c>
      <c r="I242" s="25">
        <f t="shared" si="33"/>
        <v>-1.3444767441860406E-2</v>
      </c>
      <c r="J242">
        <v>10120.27</v>
      </c>
      <c r="K242">
        <v>10095.790000000001</v>
      </c>
      <c r="L242" s="25">
        <f t="shared" si="34"/>
        <v>-2.4189077959382299E-3</v>
      </c>
      <c r="M242">
        <f t="shared" si="35"/>
        <v>2</v>
      </c>
    </row>
    <row r="243" spans="1:14">
      <c r="A243" s="1">
        <v>42746</v>
      </c>
      <c r="B243">
        <v>10.84</v>
      </c>
      <c r="C243" s="71">
        <f t="shared" si="37"/>
        <v>-1.8416206261510082E-3</v>
      </c>
      <c r="D243" s="26">
        <f t="shared" si="41"/>
        <v>10.968943466534068</v>
      </c>
      <c r="E243" s="26">
        <f>D243*(1-VLOOKUP(A243,USD!A:K,9,0))</f>
        <v>10.931836960468754</v>
      </c>
      <c r="F243">
        <v>10.965999999999999</v>
      </c>
      <c r="G243" s="25">
        <f t="shared" si="36"/>
        <v>-1.1755322372430044E-2</v>
      </c>
      <c r="H243" s="25">
        <f>(+B243/(D243*(1-VLOOKUP(A243,USD!A:K,9,0)))-1)</f>
        <v>-8.4008717657289012E-3</v>
      </c>
      <c r="I243" s="25">
        <f t="shared" si="33"/>
        <v>-1.1490060186029494E-2</v>
      </c>
      <c r="J243">
        <v>10095.790000000001</v>
      </c>
      <c r="K243">
        <v>10059.969999999999</v>
      </c>
      <c r="L243" s="25">
        <f t="shared" si="34"/>
        <v>-3.5480135779371036E-3</v>
      </c>
      <c r="M243">
        <f t="shared" si="35"/>
        <v>3</v>
      </c>
      <c r="N243" s="50" t="s">
        <v>119</v>
      </c>
    </row>
    <row r="244" spans="1:14">
      <c r="A244" s="1">
        <v>42747</v>
      </c>
      <c r="B244">
        <v>10.84</v>
      </c>
      <c r="C244" s="71">
        <f t="shared" si="37"/>
        <v>0</v>
      </c>
      <c r="D244" s="26">
        <f t="shared" si="41"/>
        <v>10.950760920758214</v>
      </c>
      <c r="E244" s="26">
        <f>D244*(1-VLOOKUP(A244,USD!A:K,9,0))</f>
        <v>10.964181215876346</v>
      </c>
      <c r="F244">
        <v>10.962</v>
      </c>
      <c r="G244" s="25">
        <f t="shared" si="36"/>
        <v>-1.0114449722690599E-2</v>
      </c>
      <c r="H244" s="25">
        <f>(+B244/(D244*(1-VLOOKUP(A244,USD!A:K,9,0)))-1)</f>
        <v>-1.1326082033059515E-2</v>
      </c>
      <c r="I244" s="25">
        <f t="shared" si="33"/>
        <v>-1.11293559569422E-2</v>
      </c>
      <c r="J244">
        <v>10059.969999999999</v>
      </c>
      <c r="K244">
        <v>10045.99</v>
      </c>
      <c r="L244" s="25">
        <f t="shared" si="34"/>
        <v>-1.3896661719666747E-3</v>
      </c>
      <c r="M244">
        <f t="shared" si="35"/>
        <v>4</v>
      </c>
    </row>
    <row r="245" spans="1:14" ht="28">
      <c r="A245" s="1">
        <v>42748</v>
      </c>
      <c r="B245">
        <v>10.9</v>
      </c>
      <c r="C245" s="71">
        <f t="shared" si="37"/>
        <v>5.5350553505535416E-3</v>
      </c>
      <c r="D245" s="26">
        <f t="shared" si="41"/>
        <v>11.023237114510369</v>
      </c>
      <c r="E245" s="26">
        <f>D245*(1-VLOOKUP(A245,USD!A:K,9,0))</f>
        <v>11.069766234451032</v>
      </c>
      <c r="F245">
        <v>11.061</v>
      </c>
      <c r="G245" s="25">
        <f t="shared" si="36"/>
        <v>-1.1179757201098983E-2</v>
      </c>
      <c r="H245" s="25">
        <f>(+B245/(D245*(1-VLOOKUP(A245,USD!A:K,9,0)))-1)</f>
        <v>-1.5336027053822532E-2</v>
      </c>
      <c r="I245" s="25">
        <f t="shared" si="33"/>
        <v>-1.4555645963294395E-2</v>
      </c>
      <c r="J245">
        <v>10045.99</v>
      </c>
      <c r="K245">
        <v>10102.11</v>
      </c>
      <c r="L245" s="25">
        <f t="shared" si="34"/>
        <v>5.5863085669010104E-3</v>
      </c>
      <c r="M245">
        <f t="shared" si="35"/>
        <v>5</v>
      </c>
      <c r="N245" s="50" t="s">
        <v>130</v>
      </c>
    </row>
    <row r="246" spans="1:14">
      <c r="A246" s="1">
        <v>42751</v>
      </c>
      <c r="B246">
        <v>10.94</v>
      </c>
      <c r="C246" s="71">
        <f t="shared" si="37"/>
        <v>3.669724770642091E-3</v>
      </c>
      <c r="D246" s="26">
        <f t="shared" si="41"/>
        <v>11.174017619091455</v>
      </c>
      <c r="E246" s="26">
        <f>D246*(1-VLOOKUP(A246,USD!A:K,9,0))</f>
        <v>11.18599301148755</v>
      </c>
      <c r="F246">
        <v>11.178000000000001</v>
      </c>
      <c r="G246" s="25">
        <f t="shared" si="36"/>
        <v>-2.094301504336471E-2</v>
      </c>
      <c r="H246" s="25">
        <f>(+B246/(D246*(1-VLOOKUP(A246,USD!A:K,9,0)))-1)</f>
        <v>-2.1991164417403675E-2</v>
      </c>
      <c r="I246" s="25">
        <f t="shared" si="33"/>
        <v>-2.1291823224190543E-2</v>
      </c>
      <c r="J246">
        <v>10102.11</v>
      </c>
      <c r="K246">
        <v>10205.33</v>
      </c>
      <c r="L246" s="25">
        <f t="shared" si="34"/>
        <v>1.021766739819685E-2</v>
      </c>
      <c r="M246">
        <f t="shared" si="35"/>
        <v>1</v>
      </c>
    </row>
    <row r="247" spans="1:14">
      <c r="A247" s="1">
        <v>42752</v>
      </c>
      <c r="B247">
        <v>10.96</v>
      </c>
      <c r="C247" s="71">
        <f t="shared" si="37"/>
        <v>1.8281535648996261E-3</v>
      </c>
      <c r="D247" s="26">
        <f t="shared" si="41"/>
        <v>11.155951409704539</v>
      </c>
      <c r="E247" s="26">
        <f>D247*(1-VLOOKUP(A247,USD!A:K,9,0))</f>
        <v>11.193202887710433</v>
      </c>
      <c r="F247">
        <v>11.137</v>
      </c>
      <c r="G247" s="25">
        <f t="shared" si="36"/>
        <v>-1.7564742128051924E-2</v>
      </c>
      <c r="H247" s="25">
        <f>(+B247/(D247*(1-VLOOKUP(A247,USD!A:K,9,0)))-1)</f>
        <v>-2.0834330445888449E-2</v>
      </c>
      <c r="I247" s="25">
        <f t="shared" si="33"/>
        <v>-1.5892969381341437E-2</v>
      </c>
      <c r="J247">
        <v>10205.33</v>
      </c>
      <c r="K247">
        <v>10185.200000000001</v>
      </c>
      <c r="L247" s="25">
        <f t="shared" si="34"/>
        <v>-1.9724986845108816E-3</v>
      </c>
      <c r="M247">
        <f t="shared" si="35"/>
        <v>2</v>
      </c>
    </row>
    <row r="248" spans="1:14">
      <c r="A248" s="1">
        <v>42753</v>
      </c>
      <c r="B248">
        <v>11.04</v>
      </c>
      <c r="C248" s="71">
        <f t="shared" si="37"/>
        <v>7.2992700729925808E-3</v>
      </c>
      <c r="D248" s="26">
        <f t="shared" si="41"/>
        <v>11.209156720535681</v>
      </c>
      <c r="E248" s="26">
        <f>D248*(1-VLOOKUP(A248,USD!A:K,9,0))</f>
        <v>11.223070917643275</v>
      </c>
      <c r="F248">
        <v>11.286</v>
      </c>
      <c r="G248" s="25">
        <f t="shared" si="36"/>
        <v>-1.5090940804296071E-2</v>
      </c>
      <c r="H248" s="25">
        <f>(+B248/(D248*(1-VLOOKUP(A248,USD!A:K,9,0)))-1)</f>
        <v>-1.6312016469171464E-2</v>
      </c>
      <c r="I248" s="25">
        <f t="shared" si="33"/>
        <v>-2.1796916533758703E-2</v>
      </c>
      <c r="J248">
        <v>10185.200000000001</v>
      </c>
      <c r="K248">
        <v>10251.19</v>
      </c>
      <c r="L248" s="25">
        <f t="shared" si="34"/>
        <v>6.4790087578054933E-3</v>
      </c>
      <c r="M248">
        <f t="shared" si="35"/>
        <v>3</v>
      </c>
    </row>
    <row r="249" spans="1:14">
      <c r="A249" s="1">
        <v>42754</v>
      </c>
      <c r="B249">
        <v>10.96</v>
      </c>
      <c r="C249" s="71">
        <f t="shared" si="37"/>
        <v>-7.246376811594013E-3</v>
      </c>
      <c r="D249" s="26">
        <f t="shared" ref="D249:D273" si="42">+F248*(1+L249)</f>
        <v>11.252234006003205</v>
      </c>
      <c r="E249" s="26">
        <f>D249*(1-VLOOKUP(A249,USD!A:K,9,0))</f>
        <v>11.23847222292393</v>
      </c>
      <c r="F249">
        <v>11.244999999999999</v>
      </c>
      <c r="G249" s="25">
        <f t="shared" si="36"/>
        <v>-2.5971198772376525E-2</v>
      </c>
      <c r="H249" s="25">
        <f>(+B249/(D249*(1-VLOOKUP(A249,USD!A:K,9,0)))-1)</f>
        <v>-2.4778476771594393E-2</v>
      </c>
      <c r="I249" s="25">
        <f t="shared" ref="I249:I312" si="43">+B249/F249-1</f>
        <v>-2.5344597598932705E-2</v>
      </c>
      <c r="J249">
        <v>10251.19</v>
      </c>
      <c r="K249">
        <v>10220.52</v>
      </c>
      <c r="L249" s="25">
        <f t="shared" si="34"/>
        <v>-2.991847775721701E-3</v>
      </c>
      <c r="M249">
        <f t="shared" si="35"/>
        <v>4</v>
      </c>
    </row>
    <row r="250" spans="1:14" ht="28">
      <c r="A250" s="1">
        <v>42755</v>
      </c>
      <c r="B250">
        <v>10.98</v>
      </c>
      <c r="C250" s="71">
        <f t="shared" si="37"/>
        <v>1.8248175182480342E-3</v>
      </c>
      <c r="D250" s="26">
        <f t="shared" si="42"/>
        <v>11.302971517104803</v>
      </c>
      <c r="E250" s="26">
        <f>D250*(1-VLOOKUP(A250,USD!A:K,9,0))</f>
        <v>11.289742962872003</v>
      </c>
      <c r="F250">
        <v>11.284000000000001</v>
      </c>
      <c r="G250" s="25">
        <f t="shared" si="36"/>
        <v>-2.8574036182967388E-2</v>
      </c>
      <c r="H250" s="25">
        <f>(+B250/(D250*(1-VLOOKUP(A250,USD!A:K,9,0)))-1)</f>
        <v>-2.7435785198178353E-2</v>
      </c>
      <c r="I250" s="25">
        <f t="shared" si="43"/>
        <v>-2.694080113434949E-2</v>
      </c>
      <c r="J250">
        <v>10220.52</v>
      </c>
      <c r="K250">
        <v>10273.209999999999</v>
      </c>
      <c r="L250" s="25">
        <f t="shared" si="34"/>
        <v>5.1553149937575427E-3</v>
      </c>
      <c r="M250">
        <f t="shared" si="35"/>
        <v>5</v>
      </c>
      <c r="N250" s="50" t="s">
        <v>136</v>
      </c>
    </row>
    <row r="251" spans="1:14">
      <c r="A251" s="1">
        <v>42758</v>
      </c>
      <c r="B251">
        <v>11</v>
      </c>
      <c r="C251" s="71">
        <f t="shared" si="37"/>
        <v>1.8214936247722413E-3</v>
      </c>
      <c r="D251" s="26">
        <f t="shared" si="42"/>
        <v>11.282374381522427</v>
      </c>
      <c r="E251" s="26">
        <f>D251*(1-VLOOKUP(A251,USD!A:K,9,0))</f>
        <v>11.318392887572164</v>
      </c>
      <c r="F251">
        <v>11.3</v>
      </c>
      <c r="G251" s="25">
        <f t="shared" si="36"/>
        <v>-2.5027921603530734E-2</v>
      </c>
      <c r="H251" s="25">
        <f>(+B251/(D251*(1-VLOOKUP(A251,USD!A:K,9,0)))-1)</f>
        <v>-2.8130573901685829E-2</v>
      </c>
      <c r="I251" s="25">
        <f t="shared" si="43"/>
        <v>-2.6548672566371723E-2</v>
      </c>
      <c r="J251">
        <v>10273.209999999999</v>
      </c>
      <c r="K251">
        <v>10271.73</v>
      </c>
      <c r="L251" s="25">
        <f t="shared" si="34"/>
        <v>-1.4406402672573204E-4</v>
      </c>
      <c r="M251">
        <f t="shared" si="35"/>
        <v>1</v>
      </c>
    </row>
    <row r="252" spans="1:14">
      <c r="A252" s="1">
        <v>42759</v>
      </c>
      <c r="B252">
        <v>11.04</v>
      </c>
      <c r="C252" s="71">
        <f t="shared" si="37"/>
        <v>3.6363636363636598E-3</v>
      </c>
      <c r="D252" s="26">
        <f t="shared" si="42"/>
        <v>11.34207908502268</v>
      </c>
      <c r="E252" s="26">
        <f>D252*(1-VLOOKUP(A252,USD!A:K,9,0))</f>
        <v>11.346322115937584</v>
      </c>
      <c r="F252">
        <v>11.381</v>
      </c>
      <c r="G252" s="25">
        <f t="shared" si="36"/>
        <v>-2.6633484280812247E-2</v>
      </c>
      <c r="H252" s="25">
        <f>(+B252/(D252*(1-VLOOKUP(A252,USD!A:K,9,0)))-1)</f>
        <v>-2.6997481016981739E-2</v>
      </c>
      <c r="I252" s="25">
        <f t="shared" si="43"/>
        <v>-2.9962217731306695E-2</v>
      </c>
      <c r="J252">
        <v>10271.73</v>
      </c>
      <c r="K252">
        <v>10309.98</v>
      </c>
      <c r="L252" s="25">
        <f t="shared" si="34"/>
        <v>3.7238128338654697E-3</v>
      </c>
      <c r="M252">
        <f t="shared" si="35"/>
        <v>2</v>
      </c>
    </row>
    <row r="253" spans="1:14">
      <c r="A253" s="1">
        <v>42760</v>
      </c>
      <c r="B253">
        <v>11.06</v>
      </c>
      <c r="C253" s="71">
        <f t="shared" si="37"/>
        <v>1.8115942028986698E-3</v>
      </c>
      <c r="D253" s="26">
        <f t="shared" si="42"/>
        <v>11.404236713359289</v>
      </c>
      <c r="E253" s="26">
        <f>D253*(1-VLOOKUP(A253,USD!A:K,9,0))</f>
        <v>11.383088261482413</v>
      </c>
      <c r="F253">
        <v>11.359</v>
      </c>
      <c r="G253" s="25">
        <f t="shared" si="36"/>
        <v>-3.0184984932489001E-2</v>
      </c>
      <c r="H253" s="25">
        <f>(+B253/(D253*(1-VLOOKUP(A253,USD!A:K,9,0)))-1)</f>
        <v>-2.8383181616509545E-2</v>
      </c>
      <c r="I253" s="25">
        <f t="shared" si="43"/>
        <v>-2.6322739677788531E-2</v>
      </c>
      <c r="J253">
        <v>10309.98</v>
      </c>
      <c r="K253">
        <v>10331.030000000001</v>
      </c>
      <c r="L253" s="25">
        <f t="shared" si="34"/>
        <v>2.0417110411465877E-3</v>
      </c>
      <c r="M253">
        <f t="shared" si="35"/>
        <v>3</v>
      </c>
    </row>
    <row r="254" spans="1:14">
      <c r="A254" s="1">
        <v>42761</v>
      </c>
      <c r="B254">
        <v>11.14</v>
      </c>
      <c r="C254" s="71">
        <f t="shared" si="37"/>
        <v>7.2332730560578096E-3</v>
      </c>
      <c r="D254" s="26">
        <f t="shared" si="42"/>
        <v>11.392655791339292</v>
      </c>
      <c r="E254" s="26">
        <f>D254*(1-VLOOKUP(A254,USD!A:K,9,0))</f>
        <v>11.397036627284683</v>
      </c>
      <c r="F254">
        <v>11.394</v>
      </c>
      <c r="G254" s="25">
        <f t="shared" si="36"/>
        <v>-2.2177075825582371E-2</v>
      </c>
      <c r="H254" s="25">
        <f>(+B254/(D254*(1-VLOOKUP(A254,USD!A:K,9,0)))-1)</f>
        <v>-2.2552935090980775E-2</v>
      </c>
      <c r="I254" s="25">
        <f t="shared" si="43"/>
        <v>-2.2292434614709422E-2</v>
      </c>
      <c r="J254">
        <v>10331.030000000001</v>
      </c>
      <c r="K254">
        <v>10361.64</v>
      </c>
      <c r="L254" s="25">
        <f t="shared" si="34"/>
        <v>2.9629185086093024E-3</v>
      </c>
      <c r="M254">
        <f t="shared" si="35"/>
        <v>4</v>
      </c>
    </row>
    <row r="255" spans="1:14">
      <c r="A255" s="1">
        <v>42762</v>
      </c>
      <c r="B255">
        <v>11.14</v>
      </c>
      <c r="C255" s="71">
        <f t="shared" si="37"/>
        <v>0</v>
      </c>
      <c r="D255" s="26">
        <f t="shared" si="42"/>
        <v>11.394</v>
      </c>
      <c r="E255" s="26">
        <f>D255*(1-VLOOKUP(A255,USD!A:K,9,0))</f>
        <v>11.327377113580431</v>
      </c>
      <c r="F255">
        <v>11.394</v>
      </c>
      <c r="G255" s="25">
        <f t="shared" si="36"/>
        <v>-2.2292434614709422E-2</v>
      </c>
      <c r="H255" s="25">
        <f>(+B255/(D255*(1-VLOOKUP(A255,USD!A:K,9,0)))-1)</f>
        <v>-1.6541968339323976E-2</v>
      </c>
      <c r="I255" s="25">
        <f t="shared" si="43"/>
        <v>-2.2292434614709422E-2</v>
      </c>
      <c r="J255">
        <v>10361.64</v>
      </c>
      <c r="K255">
        <v>10361.64</v>
      </c>
      <c r="L255" s="25">
        <f t="shared" si="34"/>
        <v>0</v>
      </c>
      <c r="M255">
        <f t="shared" si="35"/>
        <v>5</v>
      </c>
    </row>
    <row r="256" spans="1:14" ht="28">
      <c r="A256" s="1">
        <v>42767</v>
      </c>
      <c r="B256">
        <v>11.14</v>
      </c>
      <c r="C256" s="71">
        <f t="shared" si="37"/>
        <v>0</v>
      </c>
      <c r="D256" s="26">
        <f t="shared" si="42"/>
        <v>11.394</v>
      </c>
      <c r="E256" s="26">
        <f>D256*(1-VLOOKUP(A256,USD!A:K,9,0))</f>
        <v>11.426297450030166</v>
      </c>
      <c r="F256">
        <v>11.391999999999999</v>
      </c>
      <c r="G256" s="25">
        <f t="shared" si="36"/>
        <v>-2.2292434614709422E-2</v>
      </c>
      <c r="H256" s="25">
        <f>(+B256/(D256*(1-VLOOKUP(A256,USD!A:K,9,0)))-1)</f>
        <v>-2.5056012350650803E-2</v>
      </c>
      <c r="I256" s="25">
        <f t="shared" si="43"/>
        <v>-2.2120786516853785E-2</v>
      </c>
      <c r="J256">
        <v>10361.64</v>
      </c>
      <c r="K256">
        <v>10361.64</v>
      </c>
      <c r="L256" s="25">
        <f t="shared" si="34"/>
        <v>0</v>
      </c>
      <c r="M256">
        <f t="shared" si="35"/>
        <v>3</v>
      </c>
      <c r="N256" s="50" t="s">
        <v>149</v>
      </c>
    </row>
    <row r="257" spans="1:14">
      <c r="A257" s="1">
        <v>42768</v>
      </c>
      <c r="B257">
        <v>11.14</v>
      </c>
      <c r="C257" s="71">
        <f t="shared" si="37"/>
        <v>0</v>
      </c>
      <c r="D257" s="26">
        <f t="shared" si="42"/>
        <v>11.391999999999999</v>
      </c>
      <c r="E257" s="26">
        <f>D257*(1-VLOOKUP(A257,USD!A:K,9,0))</f>
        <v>11.42538659834373</v>
      </c>
      <c r="F257">
        <v>11.391999999999999</v>
      </c>
      <c r="G257" s="25">
        <f t="shared" si="36"/>
        <v>-2.2120786516853785E-2</v>
      </c>
      <c r="H257" s="25">
        <f>(+B257/(D257*(1-VLOOKUP(A257,USD!A:K,9,0)))-1)</f>
        <v>-2.4978288120692582E-2</v>
      </c>
      <c r="I257" s="25">
        <f t="shared" si="43"/>
        <v>-2.2120786516853785E-2</v>
      </c>
      <c r="J257">
        <v>10361.64</v>
      </c>
      <c r="K257">
        <v>10361.64</v>
      </c>
      <c r="L257" s="25">
        <f t="shared" si="34"/>
        <v>0</v>
      </c>
      <c r="M257">
        <f t="shared" si="35"/>
        <v>4</v>
      </c>
      <c r="N257" s="50" t="s">
        <v>151</v>
      </c>
    </row>
    <row r="258" spans="1:14">
      <c r="A258" s="1">
        <v>42769</v>
      </c>
      <c r="B258">
        <v>11.04</v>
      </c>
      <c r="C258" s="71">
        <f t="shared" si="37"/>
        <v>-8.9766606822263562E-3</v>
      </c>
      <c r="D258" s="26">
        <f t="shared" si="42"/>
        <v>11.273425411421359</v>
      </c>
      <c r="E258" s="26">
        <f>D258*(1-VLOOKUP(A258,USD!A:K,9,0))</f>
        <v>11.262181252958415</v>
      </c>
      <c r="F258">
        <v>11.279</v>
      </c>
      <c r="G258" s="25">
        <f t="shared" si="36"/>
        <v>-2.0705810603480868E-2</v>
      </c>
      <c r="H258" s="25">
        <f>(+B258/(D258*(1-VLOOKUP(A258,USD!A:K,9,0)))-1)</f>
        <v>-1.9728083571737276E-2</v>
      </c>
      <c r="I258" s="25">
        <f t="shared" si="43"/>
        <v>-2.1189821792712227E-2</v>
      </c>
      <c r="J258">
        <v>10361.64</v>
      </c>
      <c r="K258">
        <v>10253.790000000001</v>
      </c>
      <c r="L258" s="25">
        <f t="shared" si="34"/>
        <v>-1.0408583969332863E-2</v>
      </c>
      <c r="M258">
        <f t="shared" si="35"/>
        <v>5</v>
      </c>
    </row>
    <row r="259" spans="1:14">
      <c r="A259" s="1">
        <v>42772</v>
      </c>
      <c r="B259">
        <v>11.1</v>
      </c>
      <c r="C259" s="71">
        <f t="shared" si="37"/>
        <v>5.4347826086957873E-3</v>
      </c>
      <c r="D259" s="26">
        <f t="shared" si="42"/>
        <v>11.298513707614454</v>
      </c>
      <c r="E259" s="26">
        <f>D259*(1-VLOOKUP(A259,USD!A:K,9,0))</f>
        <v>11.326541711339585</v>
      </c>
      <c r="F259">
        <v>11.286</v>
      </c>
      <c r="G259" s="25">
        <f t="shared" si="36"/>
        <v>-1.7569895718289819E-2</v>
      </c>
      <c r="H259" s="25">
        <f>(+B259/(D259*(1-VLOOKUP(A259,USD!A:K,9,0)))-1)</f>
        <v>-2.0000960320729066E-2</v>
      </c>
      <c r="I259" s="25">
        <f t="shared" si="43"/>
        <v>-1.6480595427963873E-2</v>
      </c>
      <c r="J259">
        <v>10253.790000000001</v>
      </c>
      <c r="K259">
        <v>10271.530000000001</v>
      </c>
      <c r="L259" s="25">
        <f t="shared" si="34"/>
        <v>1.7300919952525362E-3</v>
      </c>
      <c r="M259">
        <f t="shared" ref="M259:M322" si="44">WEEKDAY(A259,2)</f>
        <v>1</v>
      </c>
      <c r="N259" s="50" t="s">
        <v>166</v>
      </c>
    </row>
    <row r="260" spans="1:14">
      <c r="A260" s="1">
        <v>42773</v>
      </c>
      <c r="B260">
        <v>11</v>
      </c>
      <c r="C260" s="71">
        <f t="shared" si="37"/>
        <v>-9.009009009009028E-3</v>
      </c>
      <c r="D260" s="26">
        <f t="shared" si="42"/>
        <v>11.254871981097265</v>
      </c>
      <c r="E260" s="26">
        <f>D260*(1-VLOOKUP(A260,USD!A:K,9,0))</f>
        <v>11.23338911146902</v>
      </c>
      <c r="F260">
        <v>11.253</v>
      </c>
      <c r="G260" s="25">
        <f t="shared" ref="G260:G323" si="45">+B260/D260-1</f>
        <v>-2.264548024405133E-2</v>
      </c>
      <c r="H260" s="25">
        <f>(+B260/(D260*(1-VLOOKUP(A260,USD!A:K,9,0)))-1)</f>
        <v>-2.0776375602509445E-2</v>
      </c>
      <c r="I260" s="25">
        <f t="shared" si="43"/>
        <v>-2.2482893450635366E-2</v>
      </c>
      <c r="J260">
        <v>10271.530000000001</v>
      </c>
      <c r="K260">
        <v>10243.200000000001</v>
      </c>
      <c r="L260" s="25">
        <f t="shared" si="34"/>
        <v>-2.758109064569747E-3</v>
      </c>
      <c r="M260">
        <f t="shared" si="44"/>
        <v>2</v>
      </c>
    </row>
    <row r="261" spans="1:14">
      <c r="A261" s="1">
        <v>42774</v>
      </c>
      <c r="B261">
        <v>11.04</v>
      </c>
      <c r="C261" s="71">
        <f t="shared" ref="C261:C324" si="46">B261/(B260-O261)-1</f>
        <v>3.6363636363636598E-3</v>
      </c>
      <c r="D261" s="26">
        <f t="shared" si="42"/>
        <v>11.294229800257732</v>
      </c>
      <c r="E261" s="26">
        <f>D261*(1-VLOOKUP(A261,USD!A:K,9,0))</f>
        <v>11.251071825588989</v>
      </c>
      <c r="F261">
        <v>11.253</v>
      </c>
      <c r="G261" s="25">
        <f t="shared" si="45"/>
        <v>-2.2509706704562649E-2</v>
      </c>
      <c r="H261" s="25">
        <f>(+B261/(D261*(1-VLOOKUP(A261,USD!A:K,9,0)))-1)</f>
        <v>-1.8760152709090039E-2</v>
      </c>
      <c r="I261" s="25">
        <f t="shared" si="43"/>
        <v>-1.8928285790455912E-2</v>
      </c>
      <c r="J261">
        <v>10243.200000000001</v>
      </c>
      <c r="K261">
        <v>10280.73</v>
      </c>
      <c r="L261" s="25">
        <f t="shared" si="34"/>
        <v>3.6638940955950883E-3</v>
      </c>
      <c r="M261">
        <f t="shared" si="44"/>
        <v>3</v>
      </c>
      <c r="N261" s="50" t="s">
        <v>177</v>
      </c>
    </row>
    <row r="262" spans="1:14">
      <c r="A262" s="1">
        <v>42775</v>
      </c>
      <c r="B262">
        <v>11.1</v>
      </c>
      <c r="C262" s="71">
        <f t="shared" si="46"/>
        <v>5.4347826086957873E-3</v>
      </c>
      <c r="D262" s="26">
        <f t="shared" si="42"/>
        <v>11.295940062622012</v>
      </c>
      <c r="E262" s="26">
        <f>D262*(1-VLOOKUP(A262,USD!A:K,9,0))</f>
        <v>11.284061580981339</v>
      </c>
      <c r="F262">
        <v>11.318</v>
      </c>
      <c r="G262" s="25">
        <f t="shared" si="45"/>
        <v>-1.7346060755967896E-2</v>
      </c>
      <c r="H262" s="25">
        <f>(+B262/(D262*(1-VLOOKUP(A262,USD!A:K,9,0)))-1)</f>
        <v>-1.631164272371266E-2</v>
      </c>
      <c r="I262" s="25">
        <f t="shared" si="43"/>
        <v>-1.9261353596041753E-2</v>
      </c>
      <c r="J262">
        <v>10280.73</v>
      </c>
      <c r="K262">
        <v>10319.959999999999</v>
      </c>
      <c r="L262" s="25">
        <f t="shared" si="34"/>
        <v>3.8158768881197958E-3</v>
      </c>
      <c r="M262">
        <f t="shared" si="44"/>
        <v>4</v>
      </c>
    </row>
    <row r="263" spans="1:14" ht="56">
      <c r="A263" s="1">
        <v>42776</v>
      </c>
      <c r="B263">
        <v>11.24</v>
      </c>
      <c r="C263" s="71">
        <f t="shared" si="46"/>
        <v>1.2612612612612706E-2</v>
      </c>
      <c r="D263" s="26">
        <f t="shared" si="42"/>
        <v>11.387728801274426</v>
      </c>
      <c r="E263" s="26">
        <f>D263*(1-VLOOKUP(A263,USD!A:K,9,0))</f>
        <v>11.360996836370443</v>
      </c>
      <c r="F263">
        <v>11.368</v>
      </c>
      <c r="G263" s="25">
        <f t="shared" si="45"/>
        <v>-1.2972630789898409E-2</v>
      </c>
      <c r="H263" s="25">
        <f>(+B263/(D263*(1-VLOOKUP(A263,USD!A:K,9,0)))-1)</f>
        <v>-1.0650195410942365E-2</v>
      </c>
      <c r="I263" s="25">
        <f t="shared" si="43"/>
        <v>-1.1259676284306797E-2</v>
      </c>
      <c r="J263">
        <v>10319.959999999999</v>
      </c>
      <c r="K263">
        <v>10383.540000000001</v>
      </c>
      <c r="L263" s="25">
        <f t="shared" si="34"/>
        <v>6.1608765925451614E-3</v>
      </c>
      <c r="M263">
        <f t="shared" si="44"/>
        <v>5</v>
      </c>
      <c r="N263" s="50" t="s">
        <v>186</v>
      </c>
    </row>
    <row r="264" spans="1:14">
      <c r="A264" s="1">
        <v>42779</v>
      </c>
      <c r="B264">
        <v>11.34</v>
      </c>
      <c r="C264" s="71">
        <f t="shared" si="46"/>
        <v>8.8967971530249379E-3</v>
      </c>
      <c r="D264" s="26">
        <f t="shared" si="42"/>
        <v>11.442436109457853</v>
      </c>
      <c r="E264" s="26">
        <f>D264*(1-VLOOKUP(A264,USD!A:K,9,0))</f>
        <v>11.419296695890774</v>
      </c>
      <c r="F264">
        <v>11.428000000000001</v>
      </c>
      <c r="G264" s="25">
        <f t="shared" si="45"/>
        <v>-8.9522990102766098E-3</v>
      </c>
      <c r="H264" s="25">
        <f>(+B264/(D264*(1-VLOOKUP(A264,USD!A:K,9,0)))-1)</f>
        <v>-6.9440962961675456E-3</v>
      </c>
      <c r="I264" s="25">
        <f t="shared" si="43"/>
        <v>-7.700385019251077E-3</v>
      </c>
      <c r="J264">
        <v>10383.540000000001</v>
      </c>
      <c r="K264">
        <v>10451.530000000001</v>
      </c>
      <c r="L264" s="25">
        <f t="shared" si="34"/>
        <v>6.5478632528019887E-3</v>
      </c>
      <c r="M264">
        <f t="shared" si="44"/>
        <v>1</v>
      </c>
    </row>
    <row r="265" spans="1:14" ht="28">
      <c r="A265" s="1">
        <v>42780</v>
      </c>
      <c r="B265">
        <v>11.32</v>
      </c>
      <c r="C265" s="71">
        <f t="shared" si="46"/>
        <v>-1.7636684303350414E-3</v>
      </c>
      <c r="D265" s="26">
        <f t="shared" si="42"/>
        <v>11.39727466122185</v>
      </c>
      <c r="E265" s="26">
        <f>D265*(1-VLOOKUP(A265,USD!A:K,9,0))</f>
        <v>11.42629964239355</v>
      </c>
      <c r="F265">
        <v>11.413</v>
      </c>
      <c r="G265" s="25">
        <f t="shared" si="45"/>
        <v>-6.7800999378184734E-3</v>
      </c>
      <c r="H265" s="25">
        <f>(+B265/(D265*(1-VLOOKUP(A265,USD!A:K,9,0)))-1)</f>
        <v>-9.3030679852958986E-3</v>
      </c>
      <c r="I265" s="25">
        <f t="shared" si="43"/>
        <v>-8.1486024708665727E-3</v>
      </c>
      <c r="J265">
        <v>10451.530000000001</v>
      </c>
      <c r="K265">
        <v>10423.43</v>
      </c>
      <c r="L265" s="25">
        <f t="shared" si="34"/>
        <v>-2.68860157316686E-3</v>
      </c>
      <c r="M265">
        <f t="shared" si="44"/>
        <v>2</v>
      </c>
      <c r="N265" s="50" t="s">
        <v>192</v>
      </c>
    </row>
    <row r="266" spans="1:14">
      <c r="A266" s="1">
        <v>42781</v>
      </c>
      <c r="B266">
        <v>11.34</v>
      </c>
      <c r="C266" s="71">
        <f t="shared" si="46"/>
        <v>1.7667844522968323E-3</v>
      </c>
      <c r="D266" s="26">
        <f t="shared" si="42"/>
        <v>11.435172475854877</v>
      </c>
      <c r="E266" s="26">
        <f>D266*(1-VLOOKUP(A266,USD!A:K,9,0))</f>
        <v>11.453348560058304</v>
      </c>
      <c r="F266">
        <v>11.464</v>
      </c>
      <c r="G266" s="25">
        <f t="shared" si="45"/>
        <v>-8.3227844665947348E-3</v>
      </c>
      <c r="H266" s="25">
        <f>(+B266/(D266*(1-VLOOKUP(A266,USD!A:K,9,0)))-1)</f>
        <v>-9.8965433090536514E-3</v>
      </c>
      <c r="I266" s="25">
        <f t="shared" si="43"/>
        <v>-1.0816468946266644E-2</v>
      </c>
      <c r="J266">
        <v>10423.43</v>
      </c>
      <c r="K266">
        <v>10443.68</v>
      </c>
      <c r="L266" s="25">
        <f t="shared" si="34"/>
        <v>1.9427386186696705E-3</v>
      </c>
      <c r="M266">
        <f t="shared" si="44"/>
        <v>3</v>
      </c>
    </row>
    <row r="267" spans="1:14">
      <c r="A267" s="1">
        <v>42782</v>
      </c>
      <c r="B267">
        <v>11.38</v>
      </c>
      <c r="C267" s="71">
        <f t="shared" si="46"/>
        <v>3.5273368606703048E-3</v>
      </c>
      <c r="D267" s="26">
        <f t="shared" si="42"/>
        <v>11.494746503148317</v>
      </c>
      <c r="E267" s="26">
        <f>D267*(1-VLOOKUP(A267,USD!A:K,9,0))</f>
        <v>11.504060683243887</v>
      </c>
      <c r="F267">
        <v>11.496</v>
      </c>
      <c r="G267" s="25">
        <f t="shared" si="45"/>
        <v>-9.9825170669826102E-3</v>
      </c>
      <c r="H267" s="25">
        <f>(+B267/(D267*(1-VLOOKUP(A267,USD!A:K,9,0)))-1)</f>
        <v>-1.0784077610489828E-2</v>
      </c>
      <c r="I267" s="25">
        <f t="shared" si="43"/>
        <v>-1.0090466249130126E-2</v>
      </c>
      <c r="J267">
        <v>10443.68</v>
      </c>
      <c r="K267">
        <v>10471.69</v>
      </c>
      <c r="L267" s="25">
        <f t="shared" si="34"/>
        <v>2.6820048105649086E-3</v>
      </c>
      <c r="M267">
        <f t="shared" si="44"/>
        <v>4</v>
      </c>
    </row>
    <row r="268" spans="1:14">
      <c r="A268" s="1">
        <v>42783</v>
      </c>
      <c r="B268">
        <v>11.32</v>
      </c>
      <c r="C268" s="71">
        <f t="shared" si="46"/>
        <v>-5.2724077328647478E-3</v>
      </c>
      <c r="D268" s="26">
        <f t="shared" si="42"/>
        <v>11.432996278537656</v>
      </c>
      <c r="E268" s="26">
        <f>D268*(1-VLOOKUP(A268,USD!A:K,9,0))</f>
        <v>11.423773848131088</v>
      </c>
      <c r="F268">
        <v>11.459</v>
      </c>
      <c r="G268" s="25">
        <f t="shared" si="45"/>
        <v>-9.8833477930694302E-3</v>
      </c>
      <c r="H268" s="25">
        <f>(+B268/(D268*(1-VLOOKUP(A268,USD!A:K,9,0)))-1)</f>
        <v>-9.0840250788108978E-3</v>
      </c>
      <c r="I268" s="25">
        <f t="shared" si="43"/>
        <v>-1.2130203333624134E-2</v>
      </c>
      <c r="J268">
        <v>10471.69</v>
      </c>
      <c r="K268">
        <v>10414.299999999999</v>
      </c>
      <c r="L268" s="25">
        <f t="shared" si="34"/>
        <v>-5.4804907326325702E-3</v>
      </c>
      <c r="M268">
        <f t="shared" si="44"/>
        <v>5</v>
      </c>
    </row>
    <row r="269" spans="1:14">
      <c r="A269" s="1">
        <v>42786</v>
      </c>
      <c r="B269">
        <v>11.5</v>
      </c>
      <c r="C269" s="71">
        <f t="shared" si="46"/>
        <v>1.5901060070671269E-2</v>
      </c>
      <c r="D269" s="26">
        <f t="shared" si="42"/>
        <v>11.634698138136985</v>
      </c>
      <c r="E269" s="26">
        <f>D269*(1-VLOOKUP(A269,USD!A:K,9,0))</f>
        <v>11.641407099892151</v>
      </c>
      <c r="F269">
        <v>11.587</v>
      </c>
      <c r="G269" s="25">
        <f t="shared" si="45"/>
        <v>-1.1577278287561388E-2</v>
      </c>
      <c r="H269" s="25">
        <f>(+B269/(D269*(1-VLOOKUP(A269,USD!A:K,9,0)))-1)</f>
        <v>-1.2146907902006121E-2</v>
      </c>
      <c r="I269" s="25">
        <f t="shared" si="43"/>
        <v>-7.5084146025717891E-3</v>
      </c>
      <c r="J269">
        <v>10414.299999999999</v>
      </c>
      <c r="K269">
        <v>10573.98</v>
      </c>
      <c r="L269" s="25">
        <f t="shared" si="34"/>
        <v>1.5332763603890909E-2</v>
      </c>
      <c r="M269">
        <f t="shared" si="44"/>
        <v>1</v>
      </c>
    </row>
    <row r="270" spans="1:14">
      <c r="A270" s="1">
        <v>42787</v>
      </c>
      <c r="B270">
        <v>11.44</v>
      </c>
      <c r="C270" s="71">
        <f t="shared" si="46"/>
        <v>-5.2173913043478404E-3</v>
      </c>
      <c r="D270" s="26">
        <f t="shared" si="42"/>
        <v>11.593684398873462</v>
      </c>
      <c r="E270" s="26">
        <f>D270*(1-VLOOKUP(A270,USD!A:K,9,0))</f>
        <v>11.566375089107622</v>
      </c>
      <c r="F270">
        <v>11.585000000000001</v>
      </c>
      <c r="G270" s="25">
        <f t="shared" si="45"/>
        <v>-1.3255872213357445E-2</v>
      </c>
      <c r="H270" s="25">
        <f>(+B270/(D270*(1-VLOOKUP(A270,USD!A:K,9,0)))-1)</f>
        <v>-1.0926075640295685E-2</v>
      </c>
      <c r="I270" s="25">
        <f t="shared" si="43"/>
        <v>-1.2516184721622858E-2</v>
      </c>
      <c r="J270">
        <v>10573.98</v>
      </c>
      <c r="K270">
        <v>10580.08</v>
      </c>
      <c r="L270" s="25">
        <f t="shared" si="34"/>
        <v>5.7688779437836679E-4</v>
      </c>
      <c r="M270">
        <f t="shared" si="44"/>
        <v>2</v>
      </c>
    </row>
    <row r="271" spans="1:14">
      <c r="A271" s="1">
        <v>42788</v>
      </c>
      <c r="B271">
        <v>11.46</v>
      </c>
      <c r="C271" s="71">
        <f t="shared" si="46"/>
        <v>1.7482517482518833E-3</v>
      </c>
      <c r="D271" s="26">
        <f t="shared" si="42"/>
        <v>11.593486112581381</v>
      </c>
      <c r="E271" s="26">
        <f>D271*(1-VLOOKUP(A271,USD!A:K,9,0))</f>
        <v>11.59601982947439</v>
      </c>
      <c r="F271">
        <v>11.586</v>
      </c>
      <c r="G271" s="25">
        <f t="shared" si="45"/>
        <v>-1.1513889030886015E-2</v>
      </c>
      <c r="H271" s="25">
        <f>(+B271/(D271*(1-VLOOKUP(A271,USD!A:K,9,0)))-1)</f>
        <v>-1.1729872100482153E-2</v>
      </c>
      <c r="I271" s="25">
        <f t="shared" si="43"/>
        <v>-1.0875194199896354E-2</v>
      </c>
      <c r="J271">
        <v>10580.08</v>
      </c>
      <c r="K271">
        <v>10587.83</v>
      </c>
      <c r="L271" s="25">
        <f t="shared" si="34"/>
        <v>7.3250863887608375E-4</v>
      </c>
      <c r="M271">
        <f t="shared" si="44"/>
        <v>3</v>
      </c>
    </row>
    <row r="272" spans="1:14">
      <c r="A272" s="1">
        <v>42789</v>
      </c>
      <c r="B272">
        <v>11.4</v>
      </c>
      <c r="C272" s="71">
        <f t="shared" si="46"/>
        <v>-5.2356020942408987E-3</v>
      </c>
      <c r="D272" s="26">
        <f t="shared" si="42"/>
        <v>11.535510141360412</v>
      </c>
      <c r="E272" s="26">
        <f>D272*(1-VLOOKUP(A272,USD!A:K,9,0))</f>
        <v>11.533031107844558</v>
      </c>
      <c r="F272">
        <v>11.555999999999999</v>
      </c>
      <c r="G272" s="25">
        <f t="shared" si="45"/>
        <v>-1.1747217045437908E-2</v>
      </c>
      <c r="H272" s="25">
        <f>(+B272/(D272*(1-VLOOKUP(A272,USD!A:K,9,0)))-1)</f>
        <v>-1.1534791383166598E-2</v>
      </c>
      <c r="I272" s="25">
        <f t="shared" si="43"/>
        <v>-1.3499480789200269E-2</v>
      </c>
      <c r="J272">
        <v>10587.83</v>
      </c>
      <c r="K272">
        <v>10541.69</v>
      </c>
      <c r="L272" s="25">
        <f t="shared" si="34"/>
        <v>-4.3578334748479719E-3</v>
      </c>
      <c r="M272">
        <f t="shared" si="44"/>
        <v>4</v>
      </c>
    </row>
    <row r="273" spans="1:14" ht="42">
      <c r="A273" s="1">
        <v>42790</v>
      </c>
      <c r="B273">
        <v>11.38</v>
      </c>
      <c r="C273" s="71">
        <f t="shared" si="46"/>
        <v>-1.7543859649122862E-3</v>
      </c>
      <c r="D273" s="26">
        <f t="shared" si="42"/>
        <v>11.54182588939724</v>
      </c>
      <c r="E273" s="26">
        <f>D273*(1-VLOOKUP(A273,USD!A:K,9,0))</f>
        <v>11.55318119481201</v>
      </c>
      <c r="F273">
        <v>11.548</v>
      </c>
      <c r="G273" s="25">
        <f t="shared" si="45"/>
        <v>-1.4020822263997146E-2</v>
      </c>
      <c r="H273" s="25">
        <f>(+B273/(D273*(1-VLOOKUP(A273,USD!A:K,9,0)))-1)</f>
        <v>-1.4989914196946619E-2</v>
      </c>
      <c r="I273" s="25">
        <f t="shared" si="43"/>
        <v>-1.4547973675095194E-2</v>
      </c>
      <c r="J273">
        <v>10541.69</v>
      </c>
      <c r="K273">
        <v>10528.76</v>
      </c>
      <c r="L273" s="25">
        <f t="shared" ref="L273:L281" si="47">+K273/J273-1</f>
        <v>-1.2265585499099396E-3</v>
      </c>
      <c r="M273">
        <f t="shared" si="44"/>
        <v>5</v>
      </c>
      <c r="N273" s="50" t="s">
        <v>206</v>
      </c>
    </row>
    <row r="274" spans="1:14">
      <c r="A274" s="1">
        <v>42793</v>
      </c>
      <c r="B274">
        <v>11.3</v>
      </c>
      <c r="C274" s="71">
        <f t="shared" si="46"/>
        <v>-7.0298769771529601E-3</v>
      </c>
      <c r="D274" s="26">
        <f t="shared" ref="D274:D279" si="48">+F273*(1+L274)</f>
        <v>11.443781558322158</v>
      </c>
      <c r="E274" s="26">
        <f>D274*(1-VLOOKUP(A274,USD!A:K,9,0))</f>
        <v>11.439234987348236</v>
      </c>
      <c r="F274">
        <v>11.417999999999999</v>
      </c>
      <c r="G274" s="25">
        <f t="shared" si="45"/>
        <v>-1.2564164877613915E-2</v>
      </c>
      <c r="H274" s="25">
        <f>(+B274/(D274*(1-VLOOKUP(A274,USD!A:K,9,0)))-1)</f>
        <v>-1.2171704445465892E-2</v>
      </c>
      <c r="I274" s="25">
        <f t="shared" si="43"/>
        <v>-1.0334559467507276E-2</v>
      </c>
      <c r="J274">
        <v>10528.76</v>
      </c>
      <c r="K274">
        <v>10433.74</v>
      </c>
      <c r="L274" s="25">
        <f t="shared" si="47"/>
        <v>-9.0248044404089844E-3</v>
      </c>
      <c r="M274">
        <f t="shared" si="44"/>
        <v>1</v>
      </c>
    </row>
    <row r="275" spans="1:14">
      <c r="A275" s="1">
        <v>42794</v>
      </c>
      <c r="B275">
        <v>11.28</v>
      </c>
      <c r="C275" s="71">
        <f t="shared" si="46"/>
        <v>-1.7699115044248481E-3</v>
      </c>
      <c r="D275" s="26">
        <f t="shared" si="48"/>
        <v>11.424894306356109</v>
      </c>
      <c r="E275" s="26">
        <f>D275*(1-VLOOKUP(A275,USD!A:K,9,0))</f>
        <v>11.434390928794839</v>
      </c>
      <c r="F275">
        <v>11.435</v>
      </c>
      <c r="G275" s="25">
        <f t="shared" si="45"/>
        <v>-1.2682332323678436E-2</v>
      </c>
      <c r="H275" s="25">
        <f>(+B275/(D275*(1-VLOOKUP(A275,USD!A:K,9,0)))-1)</f>
        <v>-1.350233079805252E-2</v>
      </c>
      <c r="I275" s="25">
        <f t="shared" si="43"/>
        <v>-1.3554875382597364E-2</v>
      </c>
      <c r="J275">
        <v>10433.74</v>
      </c>
      <c r="K275">
        <v>10440.040000000001</v>
      </c>
      <c r="L275" s="25">
        <f t="shared" si="47"/>
        <v>6.0381033071554846E-4</v>
      </c>
      <c r="M275">
        <f t="shared" si="44"/>
        <v>2</v>
      </c>
    </row>
    <row r="276" spans="1:14">
      <c r="A276" s="1">
        <v>42795</v>
      </c>
      <c r="B276">
        <v>11.28</v>
      </c>
      <c r="C276" s="71">
        <f t="shared" si="46"/>
        <v>0</v>
      </c>
      <c r="D276" s="26">
        <f t="shared" si="48"/>
        <v>11.443707653418951</v>
      </c>
      <c r="E276" s="26">
        <f>D276*(1-VLOOKUP(A276,USD!A:K,9,0))</f>
        <v>11.416984958136368</v>
      </c>
      <c r="F276">
        <v>11.436999999999999</v>
      </c>
      <c r="G276" s="25">
        <f t="shared" si="45"/>
        <v>-1.4305473223972243E-2</v>
      </c>
      <c r="H276" s="25">
        <f>(+B276/(D276*(1-VLOOKUP(A276,USD!A:K,9,0)))-1)</f>
        <v>-1.1998347956020172E-2</v>
      </c>
      <c r="I276" s="25">
        <f t="shared" si="43"/>
        <v>-1.3727376060155616E-2</v>
      </c>
      <c r="J276">
        <v>10440.040000000001</v>
      </c>
      <c r="K276">
        <v>10447.99</v>
      </c>
      <c r="L276" s="25">
        <f t="shared" si="47"/>
        <v>7.6149133528202739E-4</v>
      </c>
      <c r="M276">
        <f t="shared" si="44"/>
        <v>3</v>
      </c>
    </row>
    <row r="277" spans="1:14">
      <c r="A277" s="1">
        <v>42796</v>
      </c>
      <c r="B277">
        <v>11.16</v>
      </c>
      <c r="C277" s="71">
        <f t="shared" si="46"/>
        <v>-1.0638297872340385E-2</v>
      </c>
      <c r="D277" s="26">
        <f t="shared" si="48"/>
        <v>11.353324165700769</v>
      </c>
      <c r="E277" s="26">
        <f>D277*(1-VLOOKUP(A277,USD!A:K,9,0))</f>
        <v>11.346385944930038</v>
      </c>
      <c r="F277">
        <v>11.352</v>
      </c>
      <c r="G277" s="25">
        <f t="shared" si="45"/>
        <v>-1.7027979019996198E-2</v>
      </c>
      <c r="H277" s="25">
        <f>(+B277/(D277*(1-VLOOKUP(A277,USD!A:K,9,0)))-1)</f>
        <v>-1.6426899792997274E-2</v>
      </c>
      <c r="I277" s="25">
        <f t="shared" si="43"/>
        <v>-1.6913319238900604E-2</v>
      </c>
      <c r="J277">
        <v>10447.99</v>
      </c>
      <c r="K277">
        <v>10371.549999999999</v>
      </c>
      <c r="L277" s="25">
        <f t="shared" si="47"/>
        <v>-7.3162397743490315E-3</v>
      </c>
      <c r="M277">
        <f t="shared" si="44"/>
        <v>4</v>
      </c>
    </row>
    <row r="278" spans="1:14">
      <c r="A278" s="1">
        <v>42797</v>
      </c>
      <c r="B278">
        <v>11.08</v>
      </c>
      <c r="C278" s="71">
        <f t="shared" si="46"/>
        <v>-7.1684587813619638E-3</v>
      </c>
      <c r="D278" s="26">
        <f t="shared" si="48"/>
        <v>11.32690236657009</v>
      </c>
      <c r="E278" s="26">
        <f>D278*(1-VLOOKUP(A278,USD!A:K,9,0))</f>
        <v>11.290877071983628</v>
      </c>
      <c r="F278">
        <v>11.311999999999999</v>
      </c>
      <c r="G278" s="25">
        <f t="shared" si="45"/>
        <v>-2.1797871878792785E-2</v>
      </c>
      <c r="H278" s="25">
        <f>(+B278/(D278*(1-VLOOKUP(A278,USD!A:K,9,0)))-1)</f>
        <v>-1.8676766263524658E-2</v>
      </c>
      <c r="I278" s="25">
        <f t="shared" si="43"/>
        <v>-2.0509193776520496E-2</v>
      </c>
      <c r="J278">
        <v>10371.549999999999</v>
      </c>
      <c r="K278">
        <v>10348.620000000001</v>
      </c>
      <c r="L278" s="25">
        <f t="shared" si="47"/>
        <v>-2.2108556580259231E-3</v>
      </c>
      <c r="M278">
        <f t="shared" si="44"/>
        <v>5</v>
      </c>
    </row>
    <row r="279" spans="1:14">
      <c r="A279" s="1">
        <v>42800</v>
      </c>
      <c r="B279">
        <v>11.12</v>
      </c>
      <c r="C279" s="71">
        <f t="shared" si="46"/>
        <v>3.6101083032489267E-3</v>
      </c>
      <c r="D279" s="26">
        <f t="shared" si="48"/>
        <v>11.333665095442676</v>
      </c>
      <c r="E279" s="26">
        <f>D279*(1-VLOOKUP(A279,USD!A:K,9,0))</f>
        <v>11.336294773326339</v>
      </c>
      <c r="F279">
        <v>11.35</v>
      </c>
      <c r="G279" s="25">
        <f t="shared" si="45"/>
        <v>-1.8852250674725957E-2</v>
      </c>
      <c r="H279" s="25">
        <f>(+B279/(D279*(1-VLOOKUP(A279,USD!A:K,9,0)))-1)</f>
        <v>-1.9079847309128595E-2</v>
      </c>
      <c r="I279" s="25">
        <f t="shared" si="43"/>
        <v>-2.0264317180616831E-2</v>
      </c>
      <c r="J279">
        <v>10348.620000000001</v>
      </c>
      <c r="K279">
        <v>10368.44</v>
      </c>
      <c r="L279" s="25">
        <f t="shared" si="47"/>
        <v>1.9152312095718216E-3</v>
      </c>
      <c r="M279">
        <f t="shared" si="44"/>
        <v>1</v>
      </c>
    </row>
    <row r="280" spans="1:14">
      <c r="A280" s="1">
        <f>+A279+1</f>
        <v>42801</v>
      </c>
      <c r="B280">
        <v>11.2</v>
      </c>
      <c r="C280" s="71">
        <f t="shared" si="46"/>
        <v>7.194244604316502E-3</v>
      </c>
      <c r="D280" s="26">
        <f t="shared" ref="D280:D318" si="49">+F279*(1+L280)</f>
        <v>11.391082891929738</v>
      </c>
      <c r="E280" s="26">
        <f>D280*(1-VLOOKUP(A280,USD!A:K,9,0))</f>
        <v>11.389059289907554</v>
      </c>
      <c r="F280">
        <v>11.364000000000001</v>
      </c>
      <c r="G280" s="25">
        <f t="shared" si="45"/>
        <v>-1.6774778459835105E-2</v>
      </c>
      <c r="H280" s="25">
        <f>(+B280/(D280*(1-VLOOKUP(A280,USD!A:K,9,0)))-1)</f>
        <v>-1.6600079523257039E-2</v>
      </c>
      <c r="I280" s="25">
        <f t="shared" si="43"/>
        <v>-1.4431538190778026E-2</v>
      </c>
      <c r="J280">
        <v>10368.44</v>
      </c>
      <c r="K280">
        <v>10405.969999999999</v>
      </c>
      <c r="L280" s="25">
        <f t="shared" si="47"/>
        <v>3.6196380554835983E-3</v>
      </c>
      <c r="M280">
        <f t="shared" si="44"/>
        <v>2</v>
      </c>
    </row>
    <row r="281" spans="1:14">
      <c r="A281" s="1">
        <f>+A280+1</f>
        <v>42802</v>
      </c>
      <c r="B281">
        <v>11.2</v>
      </c>
      <c r="C281" s="71">
        <f t="shared" si="46"/>
        <v>0</v>
      </c>
      <c r="D281" s="26">
        <f t="shared" si="49"/>
        <v>11.359074784955174</v>
      </c>
      <c r="E281" s="26">
        <f>D281*(1-VLOOKUP(A281,USD!A:K,9,0))</f>
        <v>11.34660460803463</v>
      </c>
      <c r="F281">
        <v>11.348000000000001</v>
      </c>
      <c r="G281" s="25">
        <f t="shared" si="45"/>
        <v>-1.4004202628005058E-2</v>
      </c>
      <c r="H281" s="25">
        <f>(+B281/(D281*(1-VLOOKUP(A281,USD!A:K,9,0)))-1)</f>
        <v>-1.2920570787389396E-2</v>
      </c>
      <c r="I281" s="25">
        <f t="shared" si="43"/>
        <v>-1.3041945717307102E-2</v>
      </c>
      <c r="J281">
        <v>10405.969999999999</v>
      </c>
      <c r="K281">
        <v>10401.459999999999</v>
      </c>
      <c r="L281" s="25">
        <f t="shared" si="47"/>
        <v>-4.3340505498290494E-4</v>
      </c>
      <c r="M281">
        <f t="shared" si="44"/>
        <v>3</v>
      </c>
    </row>
    <row r="282" spans="1:14">
      <c r="A282" s="1">
        <f>+A281+1</f>
        <v>42803</v>
      </c>
      <c r="B282">
        <v>11.12</v>
      </c>
      <c r="C282" s="71">
        <f t="shared" si="46"/>
        <v>-7.1428571428571175E-3</v>
      </c>
      <c r="D282" s="26">
        <f t="shared" si="49"/>
        <v>11.281525328175086</v>
      </c>
      <c r="E282" s="26">
        <f>D282*(1-VLOOKUP(A282,USD!A:K,9,0))</f>
        <v>11.266909677375562</v>
      </c>
      <c r="F282">
        <v>11.269</v>
      </c>
      <c r="G282" s="25">
        <f t="shared" si="45"/>
        <v>-1.4317685195607721E-2</v>
      </c>
      <c r="H282" s="25">
        <f>(+B282/(D282*(1-VLOOKUP(A282,USD!A:K,9,0)))-1)</f>
        <v>-1.3039039238111894E-2</v>
      </c>
      <c r="I282" s="25">
        <f t="shared" si="43"/>
        <v>-1.3222113763421861E-2</v>
      </c>
      <c r="J282">
        <v>10401.459999999999</v>
      </c>
      <c r="K282">
        <v>10340.530000000001</v>
      </c>
      <c r="L282" s="25">
        <f t="shared" ref="L282:L318" si="50">+K282/J282-1</f>
        <v>-5.8578314967320244E-3</v>
      </c>
      <c r="M282">
        <f t="shared" si="44"/>
        <v>4</v>
      </c>
    </row>
    <row r="283" spans="1:14">
      <c r="A283" s="1">
        <f>+A282+1</f>
        <v>42804</v>
      </c>
      <c r="B283">
        <v>11.12</v>
      </c>
      <c r="C283" s="71">
        <f t="shared" si="46"/>
        <v>0</v>
      </c>
      <c r="D283" s="26">
        <f t="shared" si="49"/>
        <v>11.25324164525416</v>
      </c>
      <c r="E283" s="26">
        <f>D283*(1-VLOOKUP(A283,USD!A:K,9,0))</f>
        <v>11.265620375190171</v>
      </c>
      <c r="F283">
        <v>11.249000000000001</v>
      </c>
      <c r="G283" s="25">
        <f t="shared" si="45"/>
        <v>-1.1840290065250114E-2</v>
      </c>
      <c r="H283" s="25">
        <f>(+B283/(D283*(1-VLOOKUP(A283,USD!A:K,9,0)))-1)</f>
        <v>-1.2926085767177575E-2</v>
      </c>
      <c r="I283" s="25">
        <f t="shared" si="43"/>
        <v>-1.1467686016534917E-2</v>
      </c>
      <c r="J283">
        <v>10340.530000000001</v>
      </c>
      <c r="K283">
        <v>10326.07</v>
      </c>
      <c r="L283" s="25">
        <f t="shared" si="50"/>
        <v>-1.3983809340527564E-3</v>
      </c>
      <c r="M283">
        <f t="shared" si="44"/>
        <v>5</v>
      </c>
    </row>
    <row r="284" spans="1:14">
      <c r="A284" s="1">
        <v>42807</v>
      </c>
      <c r="B284">
        <v>11.2</v>
      </c>
      <c r="C284" s="71">
        <f t="shared" si="46"/>
        <v>7.194244604316502E-3</v>
      </c>
      <c r="D284" s="26">
        <f t="shared" si="49"/>
        <v>11.334331028164636</v>
      </c>
      <c r="E284" s="26">
        <f>D284*(1-VLOOKUP(A284,USD!A:K,9,0))</f>
        <v>11.354209627788533</v>
      </c>
      <c r="F284">
        <v>11.353</v>
      </c>
      <c r="G284" s="25">
        <f t="shared" si="45"/>
        <v>-1.1851694452088779E-2</v>
      </c>
      <c r="H284" s="25">
        <f>(+B284/(D284*(1-VLOOKUP(A284,USD!A:K,9,0)))-1)</f>
        <v>-1.3581713993646716E-2</v>
      </c>
      <c r="I284" s="25">
        <f t="shared" si="43"/>
        <v>-1.3476614110807805E-2</v>
      </c>
      <c r="J284">
        <v>10326.07</v>
      </c>
      <c r="K284">
        <v>10404.4</v>
      </c>
      <c r="L284" s="25">
        <f t="shared" si="50"/>
        <v>7.5856545617063453E-3</v>
      </c>
      <c r="M284">
        <f t="shared" si="44"/>
        <v>1</v>
      </c>
    </row>
    <row r="285" spans="1:14">
      <c r="A285" s="1">
        <v>42808</v>
      </c>
      <c r="B285">
        <v>11.2</v>
      </c>
      <c r="C285" s="71">
        <f t="shared" si="46"/>
        <v>0</v>
      </c>
      <c r="D285" s="26">
        <f t="shared" si="49"/>
        <v>11.352530795624928</v>
      </c>
      <c r="E285" s="26">
        <f>D285*(1-VLOOKUP(A285,USD!A:K,9,0))</f>
        <v>11.337306801395433</v>
      </c>
      <c r="F285">
        <v>11.336</v>
      </c>
      <c r="G285" s="25">
        <f t="shared" si="45"/>
        <v>-1.3435840727576864E-2</v>
      </c>
      <c r="H285" s="25">
        <f>(+B285/(D285*(1-VLOOKUP(A285,USD!A:K,9,0)))-1)</f>
        <v>-1.2111059866399154E-2</v>
      </c>
      <c r="I285" s="25">
        <f t="shared" si="43"/>
        <v>-1.199717713479187E-2</v>
      </c>
      <c r="J285">
        <v>10404.4</v>
      </c>
      <c r="K285">
        <v>10403.969999999999</v>
      </c>
      <c r="L285" s="25">
        <f t="shared" si="50"/>
        <v>-4.1328668640261412E-5</v>
      </c>
      <c r="M285">
        <f t="shared" si="44"/>
        <v>2</v>
      </c>
    </row>
    <row r="286" spans="1:14">
      <c r="A286" s="1">
        <v>42809</v>
      </c>
      <c r="B286">
        <v>11.22</v>
      </c>
      <c r="C286" s="71">
        <f t="shared" si="46"/>
        <v>1.7857142857145014E-3</v>
      </c>
      <c r="D286" s="26">
        <f t="shared" si="49"/>
        <v>11.346318361164055</v>
      </c>
      <c r="E286" s="26">
        <f>D286*(1-VLOOKUP(A286,USD!A:K,9,0))</f>
        <v>11.352443296093897</v>
      </c>
      <c r="F286">
        <v>11.348000000000001</v>
      </c>
      <c r="G286" s="25">
        <f t="shared" si="45"/>
        <v>-1.1132982271713332E-2</v>
      </c>
      <c r="H286" s="25">
        <f>(+B286/(D286*(1-VLOOKUP(A286,USD!A:K,9,0)))-1)</f>
        <v>-1.1666501442862742E-2</v>
      </c>
      <c r="I286" s="25">
        <f t="shared" si="43"/>
        <v>-1.1279520620373629E-2</v>
      </c>
      <c r="J286">
        <v>10403.969999999999</v>
      </c>
      <c r="K286">
        <v>10413.44</v>
      </c>
      <c r="L286" s="25">
        <f t="shared" si="50"/>
        <v>9.1022946048480158E-4</v>
      </c>
      <c r="M286">
        <f t="shared" si="44"/>
        <v>3</v>
      </c>
    </row>
    <row r="287" spans="1:14">
      <c r="A287" s="1">
        <v>42810</v>
      </c>
      <c r="B287">
        <v>11.34</v>
      </c>
      <c r="C287" s="71">
        <f t="shared" si="46"/>
        <v>1.0695187165775222E-2</v>
      </c>
      <c r="D287" s="26">
        <f t="shared" si="49"/>
        <v>11.388178918781882</v>
      </c>
      <c r="E287" s="26">
        <f>D287*(1-VLOOKUP(A287,USD!A:K,9,0))</f>
        <v>11.439468724389993</v>
      </c>
      <c r="F287">
        <v>11.423999999999999</v>
      </c>
      <c r="G287" s="25">
        <f t="shared" si="45"/>
        <v>-4.2306078193435903E-3</v>
      </c>
      <c r="H287" s="25">
        <f>(+B287/(D287*(1-VLOOKUP(A287,USD!A:K,9,0)))-1)</f>
        <v>-8.6952223732136291E-3</v>
      </c>
      <c r="I287" s="25">
        <f t="shared" si="43"/>
        <v>-7.3529411764705621E-3</v>
      </c>
      <c r="J287">
        <v>10413.44</v>
      </c>
      <c r="K287">
        <v>10450.31</v>
      </c>
      <c r="L287" s="25">
        <f t="shared" si="50"/>
        <v>3.5406167414417933E-3</v>
      </c>
      <c r="M287">
        <f t="shared" si="44"/>
        <v>4</v>
      </c>
    </row>
    <row r="288" spans="1:14">
      <c r="A288" s="1">
        <v>42811</v>
      </c>
      <c r="B288">
        <v>11.2</v>
      </c>
      <c r="C288" s="71">
        <f t="shared" si="46"/>
        <v>-1.2345679012345734E-2</v>
      </c>
      <c r="D288" s="26">
        <f t="shared" si="49"/>
        <v>11.310299043760423</v>
      </c>
      <c r="E288" s="26">
        <f>D288*(1-VLOOKUP(A288,USD!A:K,9,0))</f>
        <v>11.294212031653672</v>
      </c>
      <c r="F288">
        <v>11.308</v>
      </c>
      <c r="G288" s="25">
        <f t="shared" si="45"/>
        <v>-9.7520890768376667E-3</v>
      </c>
      <c r="H288" s="25">
        <f>(+B288/(D288*(1-VLOOKUP(A288,USD!A:K,9,0)))-1)</f>
        <v>-8.3416205920013864E-3</v>
      </c>
      <c r="I288" s="25">
        <f t="shared" si="43"/>
        <v>-9.5507605235232162E-3</v>
      </c>
      <c r="J288">
        <v>10450.31</v>
      </c>
      <c r="K288">
        <v>10346.299999999999</v>
      </c>
      <c r="L288" s="25">
        <f t="shared" si="50"/>
        <v>-9.9528147968815928E-3</v>
      </c>
      <c r="M288">
        <f t="shared" si="44"/>
        <v>5</v>
      </c>
    </row>
    <row r="289" spans="1:14" ht="42">
      <c r="A289" s="1">
        <v>42814</v>
      </c>
      <c r="B289">
        <v>11.22</v>
      </c>
      <c r="C289" s="71">
        <f t="shared" si="46"/>
        <v>1.7857142857145014E-3</v>
      </c>
      <c r="D289" s="26">
        <f t="shared" si="49"/>
        <v>11.315180688748637</v>
      </c>
      <c r="E289" s="26">
        <f>D289*(1-VLOOKUP(A289,USD!A:K,9,0))</f>
        <v>11.294263971289826</v>
      </c>
      <c r="F289">
        <v>11.292</v>
      </c>
      <c r="G289" s="25">
        <f t="shared" si="45"/>
        <v>-8.4117692299231495E-3</v>
      </c>
      <c r="H289" s="25">
        <f>(+B289/(D289*(1-VLOOKUP(A289,USD!A:K,9,0)))-1)</f>
        <v>-6.5753706021575153E-3</v>
      </c>
      <c r="I289" s="25">
        <f t="shared" si="43"/>
        <v>-6.3761955366630207E-3</v>
      </c>
      <c r="J289">
        <v>10346.299999999999</v>
      </c>
      <c r="K289">
        <v>10352.870000000001</v>
      </c>
      <c r="L289" s="25">
        <f t="shared" si="50"/>
        <v>6.3500961696472125E-4</v>
      </c>
      <c r="M289">
        <f t="shared" si="44"/>
        <v>1</v>
      </c>
      <c r="N289" s="50" t="s">
        <v>250</v>
      </c>
    </row>
    <row r="290" spans="1:14">
      <c r="A290" s="1">
        <v>42815</v>
      </c>
      <c r="B290">
        <v>11.26</v>
      </c>
      <c r="C290" s="71">
        <f t="shared" si="46"/>
        <v>3.5650623885916666E-3</v>
      </c>
      <c r="D290" s="26">
        <f t="shared" si="49"/>
        <v>11.341463791199926</v>
      </c>
      <c r="E290" s="26">
        <f>D290*(1-VLOOKUP(A290,USD!A:K,9,0))</f>
        <v>11.3340590012874</v>
      </c>
      <c r="F290">
        <v>11.33</v>
      </c>
      <c r="G290" s="25">
        <f t="shared" si="45"/>
        <v>-7.1828286630104543E-3</v>
      </c>
      <c r="H290" s="25">
        <f>(+B290/(D290*(1-VLOOKUP(A290,USD!A:K,9,0)))-1)</f>
        <v>-6.5341993789681529E-3</v>
      </c>
      <c r="I290" s="25">
        <f t="shared" si="43"/>
        <v>-6.1782877316858276E-3</v>
      </c>
      <c r="J290">
        <v>10352.870000000001</v>
      </c>
      <c r="K290">
        <v>10398.219999999999</v>
      </c>
      <c r="L290" s="25">
        <f t="shared" si="50"/>
        <v>4.3804278427139742E-3</v>
      </c>
      <c r="M290">
        <f t="shared" si="44"/>
        <v>2</v>
      </c>
    </row>
    <row r="291" spans="1:14">
      <c r="A291" s="1">
        <v>42816</v>
      </c>
      <c r="B291">
        <v>11.2</v>
      </c>
      <c r="C291" s="71">
        <f t="shared" si="46"/>
        <v>-5.3285968028419228E-3</v>
      </c>
      <c r="D291" s="26">
        <f t="shared" si="49"/>
        <v>11.24009631456153</v>
      </c>
      <c r="E291" s="26">
        <f>D291*(1-VLOOKUP(A291,USD!A:K,9,0))</f>
        <v>11.287105482907007</v>
      </c>
      <c r="F291">
        <v>11.271000000000001</v>
      </c>
      <c r="G291" s="25">
        <f t="shared" si="45"/>
        <v>-3.5672572048680573E-3</v>
      </c>
      <c r="H291" s="25">
        <f>(+B291/(D291*(1-VLOOKUP(A291,USD!A:K,9,0)))-1)</f>
        <v>-7.7172560351206343E-3</v>
      </c>
      <c r="I291" s="25">
        <f t="shared" si="43"/>
        <v>-6.2993523201136936E-3</v>
      </c>
      <c r="J291">
        <v>10398.219999999999</v>
      </c>
      <c r="K291">
        <v>10315.709999999999</v>
      </c>
      <c r="L291" s="25">
        <f t="shared" si="50"/>
        <v>-7.9350119539690622E-3</v>
      </c>
      <c r="M291">
        <f t="shared" si="44"/>
        <v>3</v>
      </c>
    </row>
    <row r="292" spans="1:14">
      <c r="A292" s="1">
        <v>42817</v>
      </c>
      <c r="B292">
        <v>11.2</v>
      </c>
      <c r="C292" s="71">
        <f t="shared" si="46"/>
        <v>0</v>
      </c>
      <c r="D292" s="26">
        <f t="shared" si="49"/>
        <v>11.308432659506714</v>
      </c>
      <c r="E292" s="26">
        <f>D292*(1-VLOOKUP(A292,USD!A:K,9,0))</f>
        <v>11.298760348938819</v>
      </c>
      <c r="F292">
        <v>11.311</v>
      </c>
      <c r="G292" s="25">
        <f t="shared" si="45"/>
        <v>-9.5886550127314285E-3</v>
      </c>
      <c r="H292" s="25">
        <f>(+B292/(D292*(1-VLOOKUP(A292,USD!A:K,9,0)))-1)</f>
        <v>-8.7408127873156438E-3</v>
      </c>
      <c r="I292" s="25">
        <f t="shared" si="43"/>
        <v>-9.8134559278578726E-3</v>
      </c>
      <c r="J292">
        <v>10315.709999999999</v>
      </c>
      <c r="K292">
        <v>10349.969999999999</v>
      </c>
      <c r="L292" s="25">
        <f t="shared" si="50"/>
        <v>3.3211480353751988E-3</v>
      </c>
      <c r="M292">
        <f t="shared" si="44"/>
        <v>4</v>
      </c>
      <c r="N292" s="50" t="s">
        <v>259</v>
      </c>
    </row>
    <row r="293" spans="1:14">
      <c r="A293" s="1">
        <v>42818</v>
      </c>
      <c r="B293">
        <v>11.3</v>
      </c>
      <c r="C293" s="71">
        <f t="shared" si="46"/>
        <v>8.9285714285716189E-3</v>
      </c>
      <c r="D293" s="26">
        <f t="shared" si="49"/>
        <v>11.392985862760955</v>
      </c>
      <c r="E293" s="26">
        <f>D293*(1-VLOOKUP(A293,USD!A:K,9,0))</f>
        <v>11.374597450122254</v>
      </c>
      <c r="F293">
        <v>11.401</v>
      </c>
      <c r="G293" s="25">
        <f t="shared" si="45"/>
        <v>-8.1616763051456376E-3</v>
      </c>
      <c r="H293" s="25">
        <f>(+B293/(D293*(1-VLOOKUP(A293,USD!A:K,9,0)))-1)</f>
        <v>-6.5582496830647319E-3</v>
      </c>
      <c r="I293" s="25">
        <f t="shared" si="43"/>
        <v>-8.8588720287693379E-3</v>
      </c>
      <c r="J293">
        <v>10349.969999999999</v>
      </c>
      <c r="K293">
        <v>10424.99</v>
      </c>
      <c r="L293" s="25">
        <f t="shared" si="50"/>
        <v>7.2483301883967677E-3</v>
      </c>
      <c r="M293">
        <f t="shared" si="44"/>
        <v>5</v>
      </c>
    </row>
    <row r="294" spans="1:14">
      <c r="A294" s="1">
        <v>42821</v>
      </c>
      <c r="B294">
        <v>11.3</v>
      </c>
      <c r="C294" s="71">
        <f t="shared" si="46"/>
        <v>0</v>
      </c>
      <c r="D294" s="26">
        <f t="shared" si="49"/>
        <v>11.401</v>
      </c>
      <c r="E294" s="26">
        <f>D294*(1-VLOOKUP(A294,USD!A:K,9,0))</f>
        <v>11.449595758389426</v>
      </c>
      <c r="F294">
        <v>11.413</v>
      </c>
      <c r="G294" s="25">
        <f t="shared" si="45"/>
        <v>-8.8588720287693379E-3</v>
      </c>
      <c r="H294" s="25">
        <f>(+B294/(D294*(1-VLOOKUP(A294,USD!A:K,9,0)))-1)</f>
        <v>-1.306559301709953E-2</v>
      </c>
      <c r="I294" s="25">
        <f t="shared" si="43"/>
        <v>-9.9009900990099098E-3</v>
      </c>
      <c r="J294">
        <v>10424.99</v>
      </c>
      <c r="K294">
        <v>10424.99</v>
      </c>
      <c r="L294" s="25">
        <f t="shared" si="50"/>
        <v>0</v>
      </c>
      <c r="M294">
        <f t="shared" si="44"/>
        <v>1</v>
      </c>
    </row>
    <row r="295" spans="1:14">
      <c r="A295" s="1">
        <v>42822</v>
      </c>
      <c r="B295">
        <v>11.28</v>
      </c>
      <c r="C295" s="71">
        <f t="shared" si="46"/>
        <v>-1.7699115044248481E-3</v>
      </c>
      <c r="D295" s="26">
        <f t="shared" si="49"/>
        <v>11.382236872169662</v>
      </c>
      <c r="E295" s="26">
        <f>D295*(1-VLOOKUP(A295,USD!A:K,9,0))</f>
        <v>11.364314568665831</v>
      </c>
      <c r="F295">
        <v>11.368</v>
      </c>
      <c r="G295" s="25">
        <f t="shared" si="45"/>
        <v>-8.9821423783261745E-3</v>
      </c>
      <c r="H295" s="25">
        <f>(+B295/(D295*(1-VLOOKUP(A295,USD!A:K,9,0)))-1)</f>
        <v>-7.4192392472404167E-3</v>
      </c>
      <c r="I295" s="25">
        <f t="shared" si="43"/>
        <v>-7.7410274454610128E-3</v>
      </c>
      <c r="J295">
        <v>10424.99</v>
      </c>
      <c r="K295">
        <v>10396.89</v>
      </c>
      <c r="L295" s="25">
        <f t="shared" si="50"/>
        <v>-2.6954462306438831E-3</v>
      </c>
      <c r="M295">
        <f t="shared" si="44"/>
        <v>2</v>
      </c>
    </row>
    <row r="296" spans="1:14">
      <c r="A296" s="1">
        <v>42823</v>
      </c>
      <c r="B296">
        <v>11.26</v>
      </c>
      <c r="C296" s="71">
        <f t="shared" si="46"/>
        <v>-1.7730496453900457E-3</v>
      </c>
      <c r="D296" s="26">
        <f t="shared" si="49"/>
        <v>11.349543342287935</v>
      </c>
      <c r="E296" s="26">
        <f>D296*(1-VLOOKUP(A296,USD!A:K,9,0))</f>
        <v>11.335621955586198</v>
      </c>
      <c r="F296">
        <v>11.33</v>
      </c>
      <c r="G296" s="25">
        <f t="shared" si="45"/>
        <v>-7.8895986902222104E-3</v>
      </c>
      <c r="H296" s="25">
        <f>(+B296/(D296*(1-VLOOKUP(A296,USD!A:K,9,0)))-1)</f>
        <v>-6.6711783334422181E-3</v>
      </c>
      <c r="I296" s="25">
        <f t="shared" si="43"/>
        <v>-6.1782877316858276E-3</v>
      </c>
      <c r="J296">
        <v>10396.89</v>
      </c>
      <c r="K296">
        <v>10380.01</v>
      </c>
      <c r="L296" s="25">
        <f t="shared" si="50"/>
        <v>-1.6235624306882857E-3</v>
      </c>
      <c r="M296">
        <f t="shared" si="44"/>
        <v>3</v>
      </c>
    </row>
    <row r="297" spans="1:14">
      <c r="A297" s="1">
        <v>42824</v>
      </c>
      <c r="B297">
        <v>11.2</v>
      </c>
      <c r="C297" s="71">
        <f t="shared" si="46"/>
        <v>-5.3285968028419228E-3</v>
      </c>
      <c r="D297" s="26">
        <f t="shared" si="49"/>
        <v>11.288063759090791</v>
      </c>
      <c r="E297" s="26">
        <f>D297*(1-VLOOKUP(A297,USD!A:K,9,0))</f>
        <v>11.275178027543486</v>
      </c>
      <c r="F297">
        <v>11.295</v>
      </c>
      <c r="G297" s="25">
        <f t="shared" si="45"/>
        <v>-7.8014937699010245E-3</v>
      </c>
      <c r="H297" s="25">
        <f>(+B297/(D297*(1-VLOOKUP(A297,USD!A:K,9,0)))-1)</f>
        <v>-6.6675690051046788E-3</v>
      </c>
      <c r="I297" s="25">
        <f t="shared" si="43"/>
        <v>-8.410801239486565E-3</v>
      </c>
      <c r="J297">
        <v>10380.01</v>
      </c>
      <c r="K297">
        <v>10341.59</v>
      </c>
      <c r="L297" s="25">
        <f t="shared" si="50"/>
        <v>-3.7013451817483611E-3</v>
      </c>
      <c r="M297">
        <f t="shared" si="44"/>
        <v>4</v>
      </c>
    </row>
    <row r="298" spans="1:14">
      <c r="A298" s="1">
        <v>42825</v>
      </c>
      <c r="B298">
        <v>11.26</v>
      </c>
      <c r="C298" s="71">
        <f t="shared" si="46"/>
        <v>5.3571428571428381E-3</v>
      </c>
      <c r="D298" s="26">
        <f t="shared" si="49"/>
        <v>11.366582251858755</v>
      </c>
      <c r="E298" s="26">
        <f>D298*(1-VLOOKUP(A298,USD!A:K,9,0))</f>
        <v>11.356839808522036</v>
      </c>
      <c r="F298">
        <v>11.348000000000001</v>
      </c>
      <c r="G298" s="25">
        <f t="shared" si="45"/>
        <v>-9.37680733725621E-3</v>
      </c>
      <c r="H298" s="25">
        <f>(+B298/(D298*(1-VLOOKUP(A298,USD!A:K,9,0)))-1)</f>
        <v>-8.5270031236478472E-3</v>
      </c>
      <c r="I298" s="25">
        <f t="shared" si="43"/>
        <v>-7.7546704265069044E-3</v>
      </c>
      <c r="J298">
        <v>10341.59</v>
      </c>
      <c r="K298">
        <v>10407.129999999999</v>
      </c>
      <c r="L298" s="25">
        <f t="shared" si="50"/>
        <v>6.3375167648300756E-3</v>
      </c>
      <c r="M298">
        <f t="shared" si="44"/>
        <v>5</v>
      </c>
      <c r="N298" s="50" t="s">
        <v>274</v>
      </c>
    </row>
    <row r="299" spans="1:14">
      <c r="A299" s="1">
        <v>42828</v>
      </c>
      <c r="B299">
        <v>11.3</v>
      </c>
      <c r="C299" s="71">
        <f t="shared" si="46"/>
        <v>3.5523978685614299E-3</v>
      </c>
      <c r="D299" s="26">
        <f t="shared" si="49"/>
        <v>11.348000000000001</v>
      </c>
      <c r="E299" s="26">
        <f>D299*(1-VLOOKUP(A299,USD!A:K,9,0))</f>
        <v>11.367255042724537</v>
      </c>
      <c r="F299">
        <v>11.347</v>
      </c>
      <c r="G299" s="25">
        <f t="shared" si="45"/>
        <v>-4.2298202326400691E-3</v>
      </c>
      <c r="H299" s="25">
        <f>(+B299/(D299*(1-VLOOKUP(A299,USD!A:K,9,0)))-1)</f>
        <v>-5.9165596682535515E-3</v>
      </c>
      <c r="I299" s="25">
        <f t="shared" si="43"/>
        <v>-4.142063981669053E-3</v>
      </c>
      <c r="J299">
        <v>10407.129999999999</v>
      </c>
      <c r="K299">
        <v>10407.129999999999</v>
      </c>
      <c r="L299" s="25">
        <f t="shared" si="50"/>
        <v>0</v>
      </c>
      <c r="M299">
        <f t="shared" si="44"/>
        <v>1</v>
      </c>
      <c r="N299" s="50" t="s">
        <v>278</v>
      </c>
    </row>
    <row r="300" spans="1:14">
      <c r="A300" s="1">
        <v>42829</v>
      </c>
      <c r="B300">
        <v>11.3</v>
      </c>
      <c r="C300" s="71">
        <f t="shared" si="46"/>
        <v>0</v>
      </c>
      <c r="D300" s="26">
        <f t="shared" si="49"/>
        <v>11.347</v>
      </c>
      <c r="E300" s="26">
        <f>D300*(1-VLOOKUP(A300,USD!A:K,9,0))</f>
        <v>11.349393490089431</v>
      </c>
      <c r="F300">
        <v>11.347</v>
      </c>
      <c r="G300" s="25">
        <f t="shared" si="45"/>
        <v>-4.142063981669053E-3</v>
      </c>
      <c r="H300" s="25">
        <f>(+B300/(D300*(1-VLOOKUP(A300,USD!A:K,9,0)))-1)</f>
        <v>-4.3520819092722762E-3</v>
      </c>
      <c r="I300" s="25">
        <f t="shared" si="43"/>
        <v>-4.142063981669053E-3</v>
      </c>
      <c r="J300">
        <v>10407.129999999999</v>
      </c>
      <c r="K300">
        <v>10407.129999999999</v>
      </c>
      <c r="L300" s="25">
        <f t="shared" si="50"/>
        <v>0</v>
      </c>
      <c r="M300">
        <f t="shared" si="44"/>
        <v>2</v>
      </c>
    </row>
    <row r="301" spans="1:14">
      <c r="A301" s="1">
        <v>42830</v>
      </c>
      <c r="B301">
        <v>11.36</v>
      </c>
      <c r="C301" s="71">
        <f t="shared" si="46"/>
        <v>5.3097345132742113E-3</v>
      </c>
      <c r="D301" s="26">
        <f t="shared" si="49"/>
        <v>11.448802263448233</v>
      </c>
      <c r="E301" s="26">
        <f>D301*(1-VLOOKUP(A301,USD!A:K,9,0))</f>
        <v>11.439852796865742</v>
      </c>
      <c r="F301">
        <v>11.46</v>
      </c>
      <c r="G301" s="25">
        <f t="shared" si="45"/>
        <v>-7.7564675679434592E-3</v>
      </c>
      <c r="H301" s="25">
        <f>(+B301/(D301*(1-VLOOKUP(A301,USD!A:K,9,0)))-1)</f>
        <v>-6.9802294036178658E-3</v>
      </c>
      <c r="I301" s="25">
        <f t="shared" si="43"/>
        <v>-8.7260034904015349E-3</v>
      </c>
      <c r="J301">
        <v>10407.129999999999</v>
      </c>
      <c r="K301">
        <v>10500.5</v>
      </c>
      <c r="L301" s="25">
        <f t="shared" si="50"/>
        <v>8.9717338017303305E-3</v>
      </c>
      <c r="M301">
        <f t="shared" si="44"/>
        <v>3</v>
      </c>
      <c r="N301" s="50" t="s">
        <v>285</v>
      </c>
    </row>
    <row r="302" spans="1:14" ht="28">
      <c r="A302" s="1">
        <v>42831</v>
      </c>
      <c r="B302">
        <v>11.32</v>
      </c>
      <c r="C302" s="71">
        <f t="shared" si="46"/>
        <v>-3.5211267605632646E-3</v>
      </c>
      <c r="D302" s="26">
        <f t="shared" si="49"/>
        <v>11.493014142183707</v>
      </c>
      <c r="E302" s="26">
        <f>D302*(1-VLOOKUP(A302,USD!A:K,9,0))</f>
        <v>11.473774357532674</v>
      </c>
      <c r="F302">
        <v>11.489000000000001</v>
      </c>
      <c r="G302" s="25">
        <f t="shared" si="45"/>
        <v>-1.5053852718120209E-2</v>
      </c>
      <c r="H302" s="25">
        <f>(+B302/(D302*(1-VLOOKUP(A302,USD!A:K,9,0)))-1)</f>
        <v>-1.340224696258896E-2</v>
      </c>
      <c r="I302" s="25">
        <f t="shared" si="43"/>
        <v>-1.4709722343110854E-2</v>
      </c>
      <c r="J302">
        <v>10500.5</v>
      </c>
      <c r="K302">
        <v>10530.75</v>
      </c>
      <c r="L302" s="25">
        <f t="shared" si="50"/>
        <v>2.8808151992762987E-3</v>
      </c>
      <c r="M302">
        <f t="shared" si="44"/>
        <v>4</v>
      </c>
      <c r="N302" s="50" t="s">
        <v>295</v>
      </c>
    </row>
    <row r="303" spans="1:14">
      <c r="A303" s="1">
        <v>42832</v>
      </c>
      <c r="B303">
        <v>11.34</v>
      </c>
      <c r="C303" s="71">
        <f t="shared" si="46"/>
        <v>1.7667844522968323E-3</v>
      </c>
      <c r="D303" s="26">
        <f t="shared" si="49"/>
        <v>11.472973277306934</v>
      </c>
      <c r="E303" s="26">
        <f>D303*(1-VLOOKUP(A303,USD!A:K,9,0))</f>
        <v>11.465898824124851</v>
      </c>
      <c r="F303">
        <v>11.467000000000001</v>
      </c>
      <c r="G303" s="25">
        <f t="shared" si="45"/>
        <v>-1.1590132225789307E-2</v>
      </c>
      <c r="H303" s="25">
        <f>(+B303/(D303*(1-VLOOKUP(A303,USD!A:K,9,0)))-1)</f>
        <v>-1.0980283888425202E-2</v>
      </c>
      <c r="I303" s="25">
        <f t="shared" si="43"/>
        <v>-1.1075259440132657E-2</v>
      </c>
      <c r="J303">
        <v>10530.75</v>
      </c>
      <c r="K303">
        <v>10516.06</v>
      </c>
      <c r="L303" s="25">
        <f t="shared" si="50"/>
        <v>-1.3949623721007942E-3</v>
      </c>
      <c r="M303">
        <f t="shared" si="44"/>
        <v>5</v>
      </c>
    </row>
    <row r="304" spans="1:14">
      <c r="A304" s="1">
        <v>42835</v>
      </c>
      <c r="B304">
        <v>11.26</v>
      </c>
      <c r="C304" s="71">
        <f t="shared" si="46"/>
        <v>-7.0546737213403876E-3</v>
      </c>
      <c r="D304" s="26">
        <f t="shared" si="49"/>
        <v>11.415171985515491</v>
      </c>
      <c r="E304" s="26">
        <f>D304*(1-VLOOKUP(A304,USD!A:K,9,0))</f>
        <v>11.393131334838166</v>
      </c>
      <c r="F304">
        <v>11.398</v>
      </c>
      <c r="G304" s="25">
        <f t="shared" si="45"/>
        <v>-1.3593486433002178E-2</v>
      </c>
      <c r="H304" s="25">
        <f>(+B304/(D304*(1-VLOOKUP(A304,USD!A:K,9,0)))-1)</f>
        <v>-1.1685227785540819E-2</v>
      </c>
      <c r="I304" s="25">
        <f t="shared" si="43"/>
        <v>-1.2107387260922975E-2</v>
      </c>
      <c r="J304">
        <v>10516.06</v>
      </c>
      <c r="K304">
        <v>10468.530000000001</v>
      </c>
      <c r="L304" s="25">
        <f t="shared" si="50"/>
        <v>-4.5197535959283774E-3</v>
      </c>
      <c r="M304">
        <f t="shared" si="44"/>
        <v>1</v>
      </c>
    </row>
    <row r="305" spans="1:14">
      <c r="A305" s="1">
        <v>42836</v>
      </c>
      <c r="B305">
        <v>11.26</v>
      </c>
      <c r="C305" s="71">
        <f t="shared" si="46"/>
        <v>0</v>
      </c>
      <c r="D305" s="26">
        <f t="shared" si="49"/>
        <v>11.402496690557316</v>
      </c>
      <c r="E305" s="26">
        <f>D305*(1-VLOOKUP(A305,USD!A:K,9,0))</f>
        <v>11.402207830141389</v>
      </c>
      <c r="F305">
        <v>11.419</v>
      </c>
      <c r="G305" s="25">
        <f t="shared" si="45"/>
        <v>-1.2496972761704028E-2</v>
      </c>
      <c r="H305" s="25">
        <f>(+B305/(D305*(1-VLOOKUP(A305,USD!A:K,9,0)))-1)</f>
        <v>-1.2471955629984821E-2</v>
      </c>
      <c r="I305" s="25">
        <f t="shared" si="43"/>
        <v>-1.3924161485244002E-2</v>
      </c>
      <c r="J305">
        <v>10468.530000000001</v>
      </c>
      <c r="K305">
        <v>10472.66</v>
      </c>
      <c r="L305" s="25">
        <f t="shared" si="50"/>
        <v>3.9451575340554434E-4</v>
      </c>
      <c r="M305">
        <f t="shared" si="44"/>
        <v>2</v>
      </c>
    </row>
    <row r="306" spans="1:14">
      <c r="A306" s="1">
        <v>42837</v>
      </c>
      <c r="B306">
        <v>11.28</v>
      </c>
      <c r="C306" s="71">
        <f t="shared" si="46"/>
        <v>1.7761989342806039E-3</v>
      </c>
      <c r="D306" s="26">
        <f t="shared" si="49"/>
        <v>11.410745952795184</v>
      </c>
      <c r="E306" s="26">
        <f>D306*(1-VLOOKUP(A306,USD!A:K,9,0))</f>
        <v>11.421487734479015</v>
      </c>
      <c r="F306">
        <v>11.41</v>
      </c>
      <c r="G306" s="25">
        <f t="shared" si="45"/>
        <v>-1.1458142468166788E-2</v>
      </c>
      <c r="H306" s="25">
        <f>(+B306/(D306*(1-VLOOKUP(A306,USD!A:K,9,0)))-1)</f>
        <v>-1.2387855047280349E-2</v>
      </c>
      <c r="I306" s="25">
        <f t="shared" si="43"/>
        <v>-1.1393514460999232E-2</v>
      </c>
      <c r="J306">
        <v>10472.66</v>
      </c>
      <c r="K306">
        <v>10465.09</v>
      </c>
      <c r="L306" s="25">
        <f t="shared" si="50"/>
        <v>-7.2283450431886997E-4</v>
      </c>
      <c r="M306">
        <f t="shared" si="44"/>
        <v>3</v>
      </c>
    </row>
    <row r="307" spans="1:14">
      <c r="A307" s="1">
        <v>42838</v>
      </c>
      <c r="B307">
        <v>11.3</v>
      </c>
      <c r="C307" s="71">
        <f t="shared" si="46"/>
        <v>1.7730496453902678E-3</v>
      </c>
      <c r="D307" s="26">
        <f t="shared" si="49"/>
        <v>11.377334862863099</v>
      </c>
      <c r="E307" s="26">
        <f>D307*(1-VLOOKUP(A307,USD!A:K,9,0))</f>
        <v>11.423173475968296</v>
      </c>
      <c r="F307">
        <v>11.423999999999999</v>
      </c>
      <c r="G307" s="25">
        <f t="shared" si="45"/>
        <v>-6.7972740360775497E-3</v>
      </c>
      <c r="H307" s="25">
        <f>(+B307/(D307*(1-VLOOKUP(A307,USD!A:K,9,0)))-1)</f>
        <v>-1.078277207532774E-2</v>
      </c>
      <c r="I307" s="25">
        <f t="shared" si="43"/>
        <v>-1.0854341736694528E-2</v>
      </c>
      <c r="J307">
        <v>10465.09</v>
      </c>
      <c r="K307">
        <v>10435.129999999999</v>
      </c>
      <c r="L307" s="25">
        <f t="shared" si="50"/>
        <v>-2.8628516333830678E-3</v>
      </c>
      <c r="M307">
        <f t="shared" si="44"/>
        <v>4</v>
      </c>
    </row>
    <row r="308" spans="1:14">
      <c r="A308" s="1">
        <v>42839</v>
      </c>
      <c r="B308">
        <v>11.3</v>
      </c>
      <c r="C308" s="71">
        <f t="shared" si="46"/>
        <v>0</v>
      </c>
      <c r="D308" s="26">
        <f t="shared" si="49"/>
        <v>11.348833534416917</v>
      </c>
      <c r="E308" s="26">
        <f>D308*(1-VLOOKUP(A308,USD!A:K,9,0))</f>
        <v>11.332376472130399</v>
      </c>
      <c r="F308">
        <v>11.33</v>
      </c>
      <c r="G308" s="25">
        <f t="shared" si="45"/>
        <v>-4.302956270247682E-3</v>
      </c>
      <c r="H308" s="25">
        <f>(+B308/(D308*(1-VLOOKUP(A308,USD!A:K,9,0)))-1)</f>
        <v>-2.8569887534199978E-3</v>
      </c>
      <c r="I308" s="25">
        <f t="shared" si="43"/>
        <v>-2.6478375992938785E-3</v>
      </c>
      <c r="J308">
        <v>10435.129999999999</v>
      </c>
      <c r="K308">
        <v>10366.469999999999</v>
      </c>
      <c r="L308" s="25">
        <f t="shared" si="50"/>
        <v>-6.5796976175668265E-3</v>
      </c>
      <c r="M308">
        <f t="shared" si="44"/>
        <v>5</v>
      </c>
      <c r="N308" s="50" t="s">
        <v>305</v>
      </c>
    </row>
    <row r="309" spans="1:14">
      <c r="A309" s="1">
        <v>42842</v>
      </c>
      <c r="B309">
        <v>11.3</v>
      </c>
      <c r="C309" s="71">
        <f t="shared" si="46"/>
        <v>0</v>
      </c>
      <c r="D309" s="26">
        <f t="shared" si="49"/>
        <v>11.345563562138317</v>
      </c>
      <c r="E309" s="26">
        <f>D309*(1-VLOOKUP(A309,USD!A:K,9,0))</f>
        <v>11.347706372660371</v>
      </c>
      <c r="F309">
        <v>11.35</v>
      </c>
      <c r="G309" s="25">
        <f t="shared" si="45"/>
        <v>-4.0159805098063384E-3</v>
      </c>
      <c r="H309" s="25">
        <f>(+B309/(D309*(1-VLOOKUP(A309,USD!A:K,9,0)))-1)</f>
        <v>-4.2040542021167804E-3</v>
      </c>
      <c r="I309" s="25">
        <f t="shared" si="43"/>
        <v>-4.405286343612258E-3</v>
      </c>
      <c r="J309">
        <v>10366.469999999999</v>
      </c>
      <c r="K309">
        <v>10380.709999999999</v>
      </c>
      <c r="L309" s="25">
        <f t="shared" si="50"/>
        <v>1.3736595002926677E-3</v>
      </c>
      <c r="M309">
        <f t="shared" si="44"/>
        <v>1</v>
      </c>
    </row>
    <row r="310" spans="1:14">
      <c r="A310" s="1">
        <v>42843</v>
      </c>
      <c r="B310">
        <v>11.18</v>
      </c>
      <c r="C310" s="71">
        <f t="shared" si="46"/>
        <v>-1.0619469026548756E-2</v>
      </c>
      <c r="D310" s="26">
        <f t="shared" si="49"/>
        <v>11.284714629346164</v>
      </c>
      <c r="E310" s="26">
        <f>D310*(1-VLOOKUP(A310,USD!A:K,9,0))</f>
        <v>11.279837783119184</v>
      </c>
      <c r="F310">
        <v>11.268000000000001</v>
      </c>
      <c r="G310" s="25">
        <f t="shared" si="45"/>
        <v>-9.2793333979267478E-3</v>
      </c>
      <c r="H310" s="25">
        <f>(+B310/(D310*(1-VLOOKUP(A310,USD!A:K,9,0)))-1)</f>
        <v>-8.850994583326055E-3</v>
      </c>
      <c r="I310" s="25">
        <f t="shared" si="43"/>
        <v>-7.8097266595670289E-3</v>
      </c>
      <c r="J310">
        <v>10380.709999999999</v>
      </c>
      <c r="K310">
        <v>10321</v>
      </c>
      <c r="L310" s="25">
        <f t="shared" si="50"/>
        <v>-5.7520150355803157E-3</v>
      </c>
      <c r="M310">
        <f t="shared" si="44"/>
        <v>2</v>
      </c>
    </row>
    <row r="311" spans="1:14">
      <c r="A311" s="1">
        <v>42844</v>
      </c>
      <c r="B311">
        <v>11.06</v>
      </c>
      <c r="C311" s="71">
        <f t="shared" si="46"/>
        <v>-1.0733452593917669E-2</v>
      </c>
      <c r="D311" s="26">
        <f t="shared" si="49"/>
        <v>11.208794143978297</v>
      </c>
      <c r="E311" s="26">
        <f>D311*(1-VLOOKUP(A311,USD!A:K,9,0))</f>
        <v>11.214004620950721</v>
      </c>
      <c r="F311">
        <v>11.239000000000001</v>
      </c>
      <c r="G311" s="25">
        <f t="shared" si="45"/>
        <v>-1.3274768192458319E-2</v>
      </c>
      <c r="H311" s="25">
        <f>(+B311/(D311*(1-VLOOKUP(A311,USD!A:K,9,0)))-1)</f>
        <v>-1.3733240368298039E-2</v>
      </c>
      <c r="I311" s="25">
        <f t="shared" si="43"/>
        <v>-1.5926683868671576E-2</v>
      </c>
      <c r="J311">
        <v>10321</v>
      </c>
      <c r="K311">
        <v>10266.77</v>
      </c>
      <c r="L311" s="25">
        <f t="shared" si="50"/>
        <v>-5.2543358201724288E-3</v>
      </c>
      <c r="M311">
        <f t="shared" si="44"/>
        <v>3</v>
      </c>
      <c r="N311" s="50" t="s">
        <v>307</v>
      </c>
    </row>
    <row r="312" spans="1:14">
      <c r="A312" s="1">
        <v>42845</v>
      </c>
      <c r="B312">
        <v>11.16</v>
      </c>
      <c r="C312" s="71">
        <f t="shared" si="46"/>
        <v>9.0415913200723175E-3</v>
      </c>
      <c r="D312" s="26">
        <f t="shared" si="49"/>
        <v>11.300303019352727</v>
      </c>
      <c r="E312" s="26">
        <f>D312*(1-VLOOKUP(A312,USD!A:K,9,0))</f>
        <v>11.300385117097418</v>
      </c>
      <c r="F312">
        <v>11.279</v>
      </c>
      <c r="G312" s="25">
        <f t="shared" si="45"/>
        <v>-1.2415863460691789E-2</v>
      </c>
      <c r="H312" s="25">
        <f>(+B312/(D312*(1-VLOOKUP(A312,USD!A:K,9,0)))-1)</f>
        <v>-1.2423038298492672E-2</v>
      </c>
      <c r="I312" s="25">
        <f t="shared" si="43"/>
        <v>-1.0550580725241621E-2</v>
      </c>
      <c r="J312">
        <v>10266.77</v>
      </c>
      <c r="K312">
        <v>10322.77</v>
      </c>
      <c r="L312" s="25">
        <f t="shared" si="50"/>
        <v>5.4544905554521073E-3</v>
      </c>
      <c r="M312">
        <f t="shared" si="44"/>
        <v>4</v>
      </c>
    </row>
    <row r="313" spans="1:14">
      <c r="A313" s="1">
        <v>42846</v>
      </c>
      <c r="B313">
        <v>11.18</v>
      </c>
      <c r="C313" s="71">
        <f t="shared" si="46"/>
        <v>1.7921146953405742E-3</v>
      </c>
      <c r="D313" s="26">
        <f t="shared" si="49"/>
        <v>11.341859181208145</v>
      </c>
      <c r="E313" s="26">
        <f>D313*(1-VLOOKUP(A313,USD!A:K,9,0))</f>
        <v>11.343548506055027</v>
      </c>
      <c r="F313">
        <v>11.337999999999999</v>
      </c>
      <c r="G313" s="25">
        <f t="shared" si="45"/>
        <v>-1.4270956694324211E-2</v>
      </c>
      <c r="H313" s="25">
        <f>(+B313/(D313*(1-VLOOKUP(A313,USD!A:K,9,0)))-1)</f>
        <v>-1.4417755252488007E-2</v>
      </c>
      <c r="I313" s="25">
        <f t="shared" ref="I313:I376" si="51">+B313/F313-1</f>
        <v>-1.3935438348915086E-2</v>
      </c>
      <c r="J313">
        <v>10322.77</v>
      </c>
      <c r="K313">
        <v>10380.299999999999</v>
      </c>
      <c r="L313" s="25">
        <f t="shared" si="50"/>
        <v>5.5731165181438502E-3</v>
      </c>
      <c r="M313">
        <f t="shared" si="44"/>
        <v>5</v>
      </c>
    </row>
    <row r="314" spans="1:14">
      <c r="A314" s="1">
        <v>42849</v>
      </c>
      <c r="B314">
        <v>11.14</v>
      </c>
      <c r="C314" s="71">
        <f t="shared" si="46"/>
        <v>-3.5778175313058158E-3</v>
      </c>
      <c r="D314" s="26">
        <f t="shared" si="49"/>
        <v>11.280077383119949</v>
      </c>
      <c r="E314" s="26">
        <f>D314*(1-VLOOKUP(A314,USD!A:K,9,0))</f>
        <v>11.274710063564648</v>
      </c>
      <c r="F314">
        <v>11.305</v>
      </c>
      <c r="G314" s="25">
        <f t="shared" si="45"/>
        <v>-1.2418122532525055E-2</v>
      </c>
      <c r="H314" s="25">
        <f>(+B314/(D314*(1-VLOOKUP(A314,USD!A:K,9,0)))-1)</f>
        <v>-1.194798472024361E-2</v>
      </c>
      <c r="I314" s="25">
        <f t="shared" si="51"/>
        <v>-1.4595311808934031E-2</v>
      </c>
      <c r="J314">
        <v>10380.299999999999</v>
      </c>
      <c r="K314">
        <v>10327.27</v>
      </c>
      <c r="L314" s="25">
        <f t="shared" si="50"/>
        <v>-5.1087155477200774E-3</v>
      </c>
      <c r="M314">
        <f t="shared" si="44"/>
        <v>1</v>
      </c>
      <c r="N314" s="50" t="s">
        <v>322</v>
      </c>
    </row>
    <row r="315" spans="1:14">
      <c r="A315" s="1">
        <v>42850</v>
      </c>
      <c r="B315">
        <v>11.2</v>
      </c>
      <c r="C315" s="71">
        <f t="shared" si="46"/>
        <v>5.3859964093356805E-3</v>
      </c>
      <c r="D315" s="26">
        <f t="shared" si="49"/>
        <v>11.36550266430528</v>
      </c>
      <c r="E315" s="26">
        <f>D315*(1-VLOOKUP(A315,USD!A:K,9,0))</f>
        <v>11.362655227504341</v>
      </c>
      <c r="F315">
        <v>11.345000000000001</v>
      </c>
      <c r="G315" s="25">
        <f t="shared" si="45"/>
        <v>-1.456184290247553E-2</v>
      </c>
      <c r="H315" s="25">
        <f>(+B315/(D315*(1-VLOOKUP(A315,USD!A:K,9,0)))-1)</f>
        <v>-1.431489596820823E-2</v>
      </c>
      <c r="I315" s="25">
        <f t="shared" si="51"/>
        <v>-1.2780960775672257E-2</v>
      </c>
      <c r="J315">
        <v>10327.27</v>
      </c>
      <c r="K315">
        <v>10382.540000000001</v>
      </c>
      <c r="L315" s="25">
        <f t="shared" si="50"/>
        <v>5.3518500048899131E-3</v>
      </c>
      <c r="M315">
        <f t="shared" si="44"/>
        <v>2</v>
      </c>
    </row>
    <row r="316" spans="1:14">
      <c r="A316" s="1">
        <v>42851</v>
      </c>
      <c r="B316">
        <v>11.24</v>
      </c>
      <c r="C316" s="71">
        <f t="shared" si="46"/>
        <v>3.5714285714285587E-3</v>
      </c>
      <c r="D316" s="26">
        <f t="shared" si="49"/>
        <v>11.352648899017003</v>
      </c>
      <c r="E316" s="26">
        <f>D316*(1-VLOOKUP(A316,USD!A:K,9,0))</f>
        <v>11.346633049793565</v>
      </c>
      <c r="F316">
        <v>11.35</v>
      </c>
      <c r="G316" s="25">
        <f t="shared" si="45"/>
        <v>-9.9226973386586925E-3</v>
      </c>
      <c r="H316" s="25">
        <f>(+B316/(D316*(1-VLOOKUP(A316,USD!A:K,9,0)))-1)</f>
        <v>-9.3977701865933794E-3</v>
      </c>
      <c r="I316" s="25">
        <f t="shared" si="51"/>
        <v>-9.6916299559470787E-3</v>
      </c>
      <c r="J316">
        <v>10382.540000000001</v>
      </c>
      <c r="K316">
        <v>10389.540000000001</v>
      </c>
      <c r="L316" s="25">
        <f t="shared" si="50"/>
        <v>6.742088159543691E-4</v>
      </c>
      <c r="M316">
        <f t="shared" si="44"/>
        <v>3</v>
      </c>
    </row>
    <row r="317" spans="1:14">
      <c r="A317" s="1">
        <v>42852</v>
      </c>
      <c r="B317">
        <v>11.18</v>
      </c>
      <c r="C317" s="71">
        <f t="shared" si="46"/>
        <v>-5.3380782918149849E-3</v>
      </c>
      <c r="D317" s="26">
        <f t="shared" si="49"/>
        <v>11.374623708075621</v>
      </c>
      <c r="E317" s="26">
        <f>D317*(1-VLOOKUP(A317,USD!A:K,9,0))</f>
        <v>11.35462376637232</v>
      </c>
      <c r="F317">
        <v>11.365</v>
      </c>
      <c r="G317" s="25">
        <f t="shared" si="45"/>
        <v>-1.7110342554667923E-2</v>
      </c>
      <c r="H317" s="25">
        <f>(+B317/(D317*(1-VLOOKUP(A317,USD!A:K,9,0)))-1)</f>
        <v>-1.5379088727667356E-2</v>
      </c>
      <c r="I317" s="25">
        <f t="shared" si="51"/>
        <v>-1.6278046634403909E-2</v>
      </c>
      <c r="J317">
        <v>10389.540000000001</v>
      </c>
      <c r="K317">
        <v>10412.08</v>
      </c>
      <c r="L317" s="25">
        <f t="shared" si="50"/>
        <v>2.1694896982926704E-3</v>
      </c>
      <c r="M317">
        <f t="shared" si="44"/>
        <v>4</v>
      </c>
      <c r="N317" s="50" t="s">
        <v>326</v>
      </c>
    </row>
    <row r="318" spans="1:14">
      <c r="A318" s="1">
        <v>42853</v>
      </c>
      <c r="B318">
        <v>11.16</v>
      </c>
      <c r="C318" s="71">
        <f t="shared" si="46"/>
        <v>-1.7889087656529634E-3</v>
      </c>
      <c r="D318" s="26">
        <f t="shared" si="49"/>
        <v>11.341532306705288</v>
      </c>
      <c r="E318" s="26">
        <f>D318*(1-VLOOKUP(A318,USD!A:K,9,0))</f>
        <v>11.353040795272872</v>
      </c>
      <c r="F318">
        <v>11.333</v>
      </c>
      <c r="G318" s="25">
        <f t="shared" si="45"/>
        <v>-1.6005977128678017E-2</v>
      </c>
      <c r="H318" s="25">
        <f>(+B318/(D318*(1-VLOOKUP(A318,USD!A:K,9,0)))-1)</f>
        <v>-1.7003444165659021E-2</v>
      </c>
      <c r="I318" s="25">
        <f t="shared" si="51"/>
        <v>-1.52651548574958E-2</v>
      </c>
      <c r="J318">
        <v>10412.08</v>
      </c>
      <c r="K318">
        <v>10390.58</v>
      </c>
      <c r="L318" s="25">
        <f t="shared" si="50"/>
        <v>-2.0649092208281372E-3</v>
      </c>
      <c r="M318">
        <f t="shared" si="44"/>
        <v>5</v>
      </c>
    </row>
    <row r="319" spans="1:14">
      <c r="A319" s="1">
        <v>42856</v>
      </c>
      <c r="B319">
        <v>11.16</v>
      </c>
      <c r="C319" s="71">
        <f t="shared" si="46"/>
        <v>0</v>
      </c>
      <c r="D319" s="26">
        <f t="shared" ref="D319:D350" si="52">+F318*(1+L319)</f>
        <v>11.333</v>
      </c>
      <c r="E319" s="26">
        <f>D319*(1-VLOOKUP(A319,USD!A:K,9,0))</f>
        <v>11.322321198943138</v>
      </c>
      <c r="F319">
        <v>11.32</v>
      </c>
      <c r="G319" s="25">
        <f t="shared" si="45"/>
        <v>-1.52651548574958E-2</v>
      </c>
      <c r="H319" s="25">
        <f>(+B319/(D319*(1-VLOOKUP(A319,USD!A:K,9,0)))-1)</f>
        <v>-1.4336388810298861E-2</v>
      </c>
      <c r="I319" s="25">
        <f t="shared" si="51"/>
        <v>-1.4134275618374548E-2</v>
      </c>
      <c r="J319">
        <v>10390.58</v>
      </c>
      <c r="K319">
        <v>10390.58</v>
      </c>
      <c r="L319" s="25">
        <f t="shared" ref="L319:L355" si="53">+K319/J319-1</f>
        <v>0</v>
      </c>
      <c r="M319">
        <f t="shared" si="44"/>
        <v>1</v>
      </c>
    </row>
    <row r="320" spans="1:14">
      <c r="A320" s="1">
        <v>42857</v>
      </c>
      <c r="B320">
        <v>11.12</v>
      </c>
      <c r="C320" s="71">
        <f t="shared" si="46"/>
        <v>-3.5842293906810374E-3</v>
      </c>
      <c r="D320" s="26">
        <f t="shared" si="52"/>
        <v>11.271149137006789</v>
      </c>
      <c r="E320" s="26">
        <f>D320*(1-VLOOKUP(A320,USD!A:K,9,0))</f>
        <v>11.280666291566567</v>
      </c>
      <c r="F320">
        <v>11.278</v>
      </c>
      <c r="G320" s="25">
        <f t="shared" si="45"/>
        <v>-1.3410268568847084E-2</v>
      </c>
      <c r="H320" s="25">
        <f>(+B320/(D320*(1-VLOOKUP(A320,USD!A:K,9,0)))-1)</f>
        <v>-1.4242624275365823E-2</v>
      </c>
      <c r="I320" s="25">
        <f t="shared" si="51"/>
        <v>-1.400957616598697E-2</v>
      </c>
      <c r="J320">
        <v>10390.58</v>
      </c>
      <c r="K320">
        <v>10345.74</v>
      </c>
      <c r="L320" s="25">
        <f t="shared" si="53"/>
        <v>-4.3154472608843975E-3</v>
      </c>
      <c r="M320">
        <f t="shared" si="44"/>
        <v>2</v>
      </c>
    </row>
    <row r="321" spans="1:14">
      <c r="A321" s="1">
        <v>42858</v>
      </c>
      <c r="B321">
        <v>11.12</v>
      </c>
      <c r="C321" s="71">
        <f t="shared" si="46"/>
        <v>0</v>
      </c>
      <c r="D321" s="26">
        <f t="shared" si="52"/>
        <v>11.245078662328652</v>
      </c>
      <c r="E321" s="26">
        <f>D321*(1-VLOOKUP(A321,USD!A:K,9,0))</f>
        <v>11.255748864308904</v>
      </c>
      <c r="F321">
        <v>11.278</v>
      </c>
      <c r="G321" s="25">
        <f t="shared" si="45"/>
        <v>-1.1122969085816115E-2</v>
      </c>
      <c r="H321" s="25">
        <f>(+B321/(D321*(1-VLOOKUP(A321,USD!A:K,9,0)))-1)</f>
        <v>-1.20604027280099E-2</v>
      </c>
      <c r="I321" s="25">
        <f t="shared" si="51"/>
        <v>-1.400957616598697E-2</v>
      </c>
      <c r="J321">
        <v>10345.74</v>
      </c>
      <c r="K321">
        <v>10315.540000000001</v>
      </c>
      <c r="L321" s="25">
        <f t="shared" si="53"/>
        <v>-2.9190758708413922E-3</v>
      </c>
      <c r="M321">
        <f t="shared" si="44"/>
        <v>3</v>
      </c>
    </row>
    <row r="322" spans="1:14">
      <c r="A322" s="1">
        <v>42859</v>
      </c>
      <c r="B322">
        <v>11.06</v>
      </c>
      <c r="C322" s="71">
        <f t="shared" si="46"/>
        <v>-5.3956834532372655E-3</v>
      </c>
      <c r="D322" s="26">
        <f t="shared" si="52"/>
        <v>11.251695155076709</v>
      </c>
      <c r="E322" s="26">
        <f>D322*(1-VLOOKUP(A322,USD!A:K,9,0))</f>
        <v>11.241165530169134</v>
      </c>
      <c r="F322">
        <v>11.22</v>
      </c>
      <c r="G322" s="25">
        <f t="shared" si="45"/>
        <v>-1.7037002196972573E-2</v>
      </c>
      <c r="H322" s="25">
        <f>(+B322/(D322*(1-VLOOKUP(A322,USD!A:K,9,0)))-1)</f>
        <v>-1.611625855725729E-2</v>
      </c>
      <c r="I322" s="25">
        <f t="shared" si="51"/>
        <v>-1.4260249554367221E-2</v>
      </c>
      <c r="J322">
        <v>10315.540000000001</v>
      </c>
      <c r="K322">
        <v>10291.48</v>
      </c>
      <c r="L322" s="25">
        <f t="shared" si="53"/>
        <v>-2.3324033448565151E-3</v>
      </c>
      <c r="M322">
        <f t="shared" si="44"/>
        <v>4</v>
      </c>
    </row>
    <row r="323" spans="1:14">
      <c r="A323" s="1">
        <v>42860</v>
      </c>
      <c r="B323">
        <v>11.04</v>
      </c>
      <c r="C323" s="71">
        <f t="shared" si="46"/>
        <v>-1.8083182640146189E-3</v>
      </c>
      <c r="D323" s="26">
        <f t="shared" si="52"/>
        <v>11.196342178190116</v>
      </c>
      <c r="E323" s="26">
        <f>D323*(1-VLOOKUP(A323,USD!A:K,9,0))</f>
        <v>11.19145588051876</v>
      </c>
      <c r="F323">
        <v>11.21</v>
      </c>
      <c r="G323" s="25">
        <f t="shared" si="45"/>
        <v>-1.3963683469290888E-2</v>
      </c>
      <c r="H323" s="25">
        <f>(+B323/(D323*(1-VLOOKUP(A323,USD!A:K,9,0)))-1)</f>
        <v>-1.3533170495038438E-2</v>
      </c>
      <c r="I323" s="25">
        <f t="shared" si="51"/>
        <v>-1.5165031222123204E-2</v>
      </c>
      <c r="J323">
        <v>10291.48</v>
      </c>
      <c r="K323">
        <v>10269.780000000001</v>
      </c>
      <c r="L323" s="25">
        <f t="shared" si="53"/>
        <v>-2.1085402682606835E-3</v>
      </c>
      <c r="M323">
        <f t="shared" ref="M323:M386" si="54">WEEKDAY(A323,2)</f>
        <v>5</v>
      </c>
    </row>
    <row r="324" spans="1:14">
      <c r="A324" s="1">
        <v>42863</v>
      </c>
      <c r="B324">
        <v>11.02</v>
      </c>
      <c r="C324" s="71">
        <f t="shared" si="46"/>
        <v>-1.8115942028985588E-3</v>
      </c>
      <c r="D324" s="26">
        <f t="shared" si="52"/>
        <v>11.207314781816164</v>
      </c>
      <c r="E324" s="26">
        <f>D324*(1-VLOOKUP(A324,USD!A:K,9,0))</f>
        <v>11.199495104334877</v>
      </c>
      <c r="F324">
        <v>11.198</v>
      </c>
      <c r="G324" s="25">
        <f t="shared" ref="G324:G387" si="55">+B324/D324-1</f>
        <v>-1.6713618334347369E-2</v>
      </c>
      <c r="H324" s="25">
        <f>(+B324/(D324*(1-VLOOKUP(A324,USD!A:K,9,0)))-1)</f>
        <v>-1.6027071101214374E-2</v>
      </c>
      <c r="I324" s="25">
        <f t="shared" si="51"/>
        <v>-1.5895695659939313E-2</v>
      </c>
      <c r="J324">
        <v>10269.780000000001</v>
      </c>
      <c r="K324">
        <v>10267.32</v>
      </c>
      <c r="L324" s="25">
        <f t="shared" si="53"/>
        <v>-2.3953775056528848E-4</v>
      </c>
      <c r="M324">
        <f t="shared" si="54"/>
        <v>1</v>
      </c>
      <c r="N324" s="50" t="s">
        <v>335</v>
      </c>
    </row>
    <row r="325" spans="1:14" ht="28">
      <c r="A325" s="1">
        <v>42864</v>
      </c>
      <c r="B325">
        <v>11.06</v>
      </c>
      <c r="C325" s="71">
        <f t="shared" ref="C325:C388" si="56">B325/(B324-O325)-1</f>
        <v>3.6297640653357721E-3</v>
      </c>
      <c r="D325" s="26">
        <f t="shared" si="52"/>
        <v>11.190943527619671</v>
      </c>
      <c r="E325" s="26">
        <f>D325*(1-VLOOKUP(A325,USD!A:K,9,0))</f>
        <v>11.179715033318365</v>
      </c>
      <c r="F325">
        <v>11.176</v>
      </c>
      <c r="G325" s="25">
        <f t="shared" si="55"/>
        <v>-1.1700847859387076E-2</v>
      </c>
      <c r="H325" s="25">
        <f>(+B325/(D325*(1-VLOOKUP(A325,USD!A:K,9,0)))-1)</f>
        <v>-1.0708236566100648E-2</v>
      </c>
      <c r="I325" s="25">
        <f t="shared" si="51"/>
        <v>-1.0379384395132418E-2</v>
      </c>
      <c r="J325">
        <v>10267.32</v>
      </c>
      <c r="K325">
        <v>10260.85</v>
      </c>
      <c r="L325" s="25">
        <f t="shared" si="53"/>
        <v>-6.3015470444083288E-4</v>
      </c>
      <c r="M325">
        <f t="shared" si="54"/>
        <v>2</v>
      </c>
      <c r="N325" s="50" t="s">
        <v>337</v>
      </c>
    </row>
    <row r="326" spans="1:14">
      <c r="A326" s="1">
        <v>42865</v>
      </c>
      <c r="B326">
        <v>11.06</v>
      </c>
      <c r="C326" s="71">
        <f t="shared" si="56"/>
        <v>0</v>
      </c>
      <c r="D326" s="26">
        <f t="shared" si="52"/>
        <v>11.223031160186535</v>
      </c>
      <c r="E326" s="26">
        <f>D326*(1-VLOOKUP(A326,USD!A:K,9,0))</f>
        <v>11.21998637782994</v>
      </c>
      <c r="F326">
        <v>11.228999999999999</v>
      </c>
      <c r="G326" s="25">
        <f t="shared" si="55"/>
        <v>-1.4526482004690866E-2</v>
      </c>
      <c r="H326" s="25">
        <f>(+B326/(D326*(1-VLOOKUP(A326,USD!A:K,9,0)))-1)</f>
        <v>-1.4259052769089231E-2</v>
      </c>
      <c r="I326" s="25">
        <f t="shared" si="51"/>
        <v>-1.5050316145694076E-2</v>
      </c>
      <c r="J326">
        <v>10260.85</v>
      </c>
      <c r="K326">
        <v>10304.030000000001</v>
      </c>
      <c r="L326" s="25">
        <f t="shared" si="53"/>
        <v>4.2082283631472706E-3</v>
      </c>
      <c r="M326">
        <f t="shared" si="54"/>
        <v>3</v>
      </c>
    </row>
    <row r="327" spans="1:14">
      <c r="A327" s="1">
        <v>42866</v>
      </c>
      <c r="B327">
        <v>11.16</v>
      </c>
      <c r="C327" s="71">
        <f t="shared" si="56"/>
        <v>9.0415913200723175E-3</v>
      </c>
      <c r="D327" s="26">
        <f t="shared" si="52"/>
        <v>11.311495421694229</v>
      </c>
      <c r="E327" s="26">
        <f>D327*(1-VLOOKUP(A327,USD!A:K,9,0))</f>
        <v>11.314981622941341</v>
      </c>
      <c r="F327">
        <v>11.313000000000001</v>
      </c>
      <c r="G327" s="25">
        <f t="shared" si="55"/>
        <v>-1.3393049817593261E-2</v>
      </c>
      <c r="H327" s="25">
        <f>(+B327/(D327*(1-VLOOKUP(A327,USD!A:K,9,0)))-1)</f>
        <v>-1.3697028250325372E-2</v>
      </c>
      <c r="I327" s="25">
        <f t="shared" si="51"/>
        <v>-1.3524264120922891E-2</v>
      </c>
      <c r="J327">
        <v>10304.030000000001</v>
      </c>
      <c r="K327">
        <v>10379.73</v>
      </c>
      <c r="L327" s="25">
        <f t="shared" si="53"/>
        <v>7.3466401010089388E-3</v>
      </c>
      <c r="M327">
        <f t="shared" si="54"/>
        <v>4</v>
      </c>
    </row>
    <row r="328" spans="1:14" ht="28">
      <c r="A328" s="1">
        <v>42867</v>
      </c>
      <c r="B328">
        <v>11.34</v>
      </c>
      <c r="C328" s="71">
        <f t="shared" si="56"/>
        <v>1.6129032258064502E-2</v>
      </c>
      <c r="D328" s="26">
        <f t="shared" si="52"/>
        <v>11.49805628470105</v>
      </c>
      <c r="E328" s="26">
        <f>D328*(1-VLOOKUP(A328,USD!A:K,9,0))</f>
        <v>11.511825516349084</v>
      </c>
      <c r="F328">
        <v>11.525</v>
      </c>
      <c r="G328" s="25">
        <f t="shared" si="55"/>
        <v>-1.3746348146804199E-2</v>
      </c>
      <c r="H328" s="25">
        <f>(+B328/(D328*(1-VLOOKUP(A328,USD!A:K,9,0)))-1)</f>
        <v>-1.492600075505468E-2</v>
      </c>
      <c r="I328" s="25">
        <f t="shared" si="51"/>
        <v>-1.6052060737527185E-2</v>
      </c>
      <c r="J328">
        <v>10379.73</v>
      </c>
      <c r="K328">
        <v>10549.52</v>
      </c>
      <c r="L328" s="25">
        <f t="shared" si="53"/>
        <v>1.6357843604795308E-2</v>
      </c>
      <c r="M328">
        <f t="shared" si="54"/>
        <v>5</v>
      </c>
      <c r="N328" s="50" t="s">
        <v>342</v>
      </c>
    </row>
    <row r="329" spans="1:14">
      <c r="A329" s="1">
        <v>42870</v>
      </c>
      <c r="B329">
        <v>11.4</v>
      </c>
      <c r="C329" s="71">
        <f t="shared" si="56"/>
        <v>5.2910052910053462E-3</v>
      </c>
      <c r="D329" s="26">
        <f t="shared" si="52"/>
        <v>11.550083036953339</v>
      </c>
      <c r="E329" s="26">
        <f>D329*(1-VLOOKUP(A329,USD!A:K,9,0))</f>
        <v>11.553413776190093</v>
      </c>
      <c r="F329">
        <v>11.555999999999999</v>
      </c>
      <c r="G329" s="25">
        <f t="shared" si="55"/>
        <v>-1.2994108914469504E-2</v>
      </c>
      <c r="H329" s="25">
        <f>(+B329/(D329*(1-VLOOKUP(A329,USD!A:K,9,0)))-1)</f>
        <v>-1.3278653319441891E-2</v>
      </c>
      <c r="I329" s="25">
        <f t="shared" si="51"/>
        <v>-1.3499480789200269E-2</v>
      </c>
      <c r="J329">
        <v>10549.52</v>
      </c>
      <c r="K329">
        <v>10572.48</v>
      </c>
      <c r="L329" s="25">
        <f t="shared" si="53"/>
        <v>2.1764023386845466E-3</v>
      </c>
      <c r="M329">
        <f t="shared" si="54"/>
        <v>1</v>
      </c>
      <c r="N329" s="50" t="s">
        <v>343</v>
      </c>
    </row>
    <row r="330" spans="1:14">
      <c r="A330" s="1">
        <v>42871</v>
      </c>
      <c r="B330">
        <v>11.42</v>
      </c>
      <c r="C330" s="71">
        <f t="shared" si="56"/>
        <v>1.7543859649122862E-3</v>
      </c>
      <c r="D330" s="26">
        <f t="shared" si="52"/>
        <v>11.559902104331245</v>
      </c>
      <c r="E330" s="26">
        <f>D330*(1-VLOOKUP(A330,USD!A:K,9,0))</f>
        <v>11.579898567386788</v>
      </c>
      <c r="F330">
        <v>11.571999999999999</v>
      </c>
      <c r="G330" s="25">
        <f t="shared" si="55"/>
        <v>-1.2102360648783228E-2</v>
      </c>
      <c r="H330" s="25">
        <f>(+B330/(D330*(1-VLOOKUP(A330,USD!A:K,9,0)))-1)</f>
        <v>-1.3808287391836149E-2</v>
      </c>
      <c r="I330" s="25">
        <f t="shared" si="51"/>
        <v>-1.3135153819564427E-2</v>
      </c>
      <c r="J330">
        <v>10572.48</v>
      </c>
      <c r="K330">
        <v>10576.05</v>
      </c>
      <c r="L330" s="25">
        <f t="shared" si="53"/>
        <v>3.376691183147873E-4</v>
      </c>
      <c r="M330">
        <f t="shared" si="54"/>
        <v>2</v>
      </c>
    </row>
    <row r="331" spans="1:14">
      <c r="A331" s="1">
        <v>42872</v>
      </c>
      <c r="B331">
        <v>11.34</v>
      </c>
      <c r="C331" s="71">
        <f t="shared" si="56"/>
        <v>-7.0052539404553693E-3</v>
      </c>
      <c r="D331" s="26">
        <f t="shared" si="52"/>
        <v>11.468447721030063</v>
      </c>
      <c r="E331" s="26">
        <f>D331*(1-VLOOKUP(A331,USD!A:K,9,0))</f>
        <v>11.48461819088311</v>
      </c>
      <c r="F331">
        <v>11.497</v>
      </c>
      <c r="G331" s="25">
        <f t="shared" si="55"/>
        <v>-1.1200096486861488E-2</v>
      </c>
      <c r="H331" s="25">
        <f>(+B331/(D331*(1-VLOOKUP(A331,USD!A:K,9,0)))-1)</f>
        <v>-1.2592337723330904E-2</v>
      </c>
      <c r="I331" s="25">
        <f t="shared" si="51"/>
        <v>-1.3655736279029274E-2</v>
      </c>
      <c r="J331">
        <v>10576.05</v>
      </c>
      <c r="K331">
        <v>10481.41</v>
      </c>
      <c r="L331" s="25">
        <f t="shared" si="53"/>
        <v>-8.9485204778720906E-3</v>
      </c>
      <c r="M331">
        <f t="shared" si="54"/>
        <v>3</v>
      </c>
    </row>
    <row r="332" spans="1:14">
      <c r="A332" s="1">
        <v>42873</v>
      </c>
      <c r="B332">
        <v>11.26</v>
      </c>
      <c r="C332" s="71">
        <f t="shared" si="56"/>
        <v>-7.0546737213403876E-3</v>
      </c>
      <c r="D332" s="26">
        <f t="shared" si="52"/>
        <v>11.472659913122374</v>
      </c>
      <c r="E332" s="26">
        <f>D332*(1-VLOOKUP(A332,USD!A:K,9,0))</f>
        <v>11.465723182609553</v>
      </c>
      <c r="F332">
        <v>11.473000000000001</v>
      </c>
      <c r="G332" s="25">
        <f t="shared" si="55"/>
        <v>-1.8536234380933325E-2</v>
      </c>
      <c r="H332" s="25">
        <f>(+B332/(D332*(1-VLOOKUP(A332,USD!A:K,9,0)))-1)</f>
        <v>-1.7942451543011328E-2</v>
      </c>
      <c r="I332" s="25">
        <f t="shared" si="51"/>
        <v>-1.8565327290159583E-2</v>
      </c>
      <c r="J332">
        <v>10481.41</v>
      </c>
      <c r="K332">
        <v>10459.219999999999</v>
      </c>
      <c r="L332" s="25">
        <f t="shared" si="53"/>
        <v>-2.1170815758567718E-3</v>
      </c>
      <c r="M332">
        <f t="shared" si="54"/>
        <v>4</v>
      </c>
    </row>
    <row r="333" spans="1:14">
      <c r="A333" s="1">
        <v>42874</v>
      </c>
      <c r="B333">
        <v>11.32</v>
      </c>
      <c r="C333" s="71">
        <f t="shared" si="56"/>
        <v>5.3285968028420339E-3</v>
      </c>
      <c r="D333" s="26">
        <f t="shared" si="52"/>
        <v>11.514156698109421</v>
      </c>
      <c r="E333" s="26">
        <f>D333*(1-VLOOKUP(A333,USD!A:K,9,0))</f>
        <v>11.505886640388612</v>
      </c>
      <c r="F333">
        <v>11.481</v>
      </c>
      <c r="G333" s="25">
        <f t="shared" si="55"/>
        <v>-1.6862433194199999E-2</v>
      </c>
      <c r="H333" s="25">
        <f>(+B333/(D333*(1-VLOOKUP(A333,USD!A:K,9,0)))-1)</f>
        <v>-1.6155785833670722E-2</v>
      </c>
      <c r="I333" s="25">
        <f t="shared" si="51"/>
        <v>-1.4023168713526712E-2</v>
      </c>
      <c r="J333">
        <v>10459.219999999999</v>
      </c>
      <c r="K333">
        <v>10496.74</v>
      </c>
      <c r="L333" s="25">
        <f t="shared" si="53"/>
        <v>3.587265589594768E-3</v>
      </c>
      <c r="M333">
        <f t="shared" si="54"/>
        <v>5</v>
      </c>
    </row>
    <row r="334" spans="1:14">
      <c r="A334" s="1">
        <v>42877</v>
      </c>
      <c r="B334">
        <v>11.44</v>
      </c>
      <c r="C334" s="71">
        <f t="shared" si="56"/>
        <v>1.0600706713780772E-2</v>
      </c>
      <c r="D334" s="26">
        <f t="shared" si="52"/>
        <v>11.579646950386502</v>
      </c>
      <c r="E334" s="26">
        <f>D334*(1-VLOOKUP(A334,USD!A:K,9,0))</f>
        <v>11.593332544064483</v>
      </c>
      <c r="F334">
        <v>11.601000000000001</v>
      </c>
      <c r="G334" s="25">
        <f t="shared" si="55"/>
        <v>-1.2059689814795438E-2</v>
      </c>
      <c r="H334" s="25">
        <f>(+B334/(D334*(1-VLOOKUP(A334,USD!A:K,9,0)))-1)</f>
        <v>-1.322592477026685E-2</v>
      </c>
      <c r="I334" s="25">
        <f t="shared" si="51"/>
        <v>-1.3878113955693605E-2</v>
      </c>
      <c r="J334">
        <v>10496.74</v>
      </c>
      <c r="K334">
        <v>10586.93</v>
      </c>
      <c r="L334" s="25">
        <f t="shared" si="53"/>
        <v>8.5921914804025779E-3</v>
      </c>
      <c r="M334">
        <f t="shared" si="54"/>
        <v>1</v>
      </c>
    </row>
    <row r="335" spans="1:14">
      <c r="A335" s="1">
        <v>42878</v>
      </c>
      <c r="B335">
        <v>11.54</v>
      </c>
      <c r="C335" s="71">
        <f t="shared" si="56"/>
        <v>8.7412587412587506E-3</v>
      </c>
      <c r="D335" s="26">
        <f t="shared" si="52"/>
        <v>11.771076803190349</v>
      </c>
      <c r="E335" s="26">
        <f>D335*(1-VLOOKUP(A335,USD!A:K,9,0))</f>
        <v>11.769263142538373</v>
      </c>
      <c r="F335">
        <v>11.771000000000001</v>
      </c>
      <c r="G335" s="25">
        <f t="shared" si="55"/>
        <v>-1.9630897585148688E-2</v>
      </c>
      <c r="H335" s="25">
        <f>(+B335/(D335*(1-VLOOKUP(A335,USD!A:K,9,0)))-1)</f>
        <v>-1.9479821273579501E-2</v>
      </c>
      <c r="I335" s="25">
        <f t="shared" si="51"/>
        <v>-1.9624500892022945E-2</v>
      </c>
      <c r="J335">
        <v>10586.93</v>
      </c>
      <c r="K335">
        <v>10742.14</v>
      </c>
      <c r="L335" s="25">
        <f t="shared" si="53"/>
        <v>1.4660529539724854E-2</v>
      </c>
      <c r="M335">
        <f t="shared" si="54"/>
        <v>2</v>
      </c>
    </row>
    <row r="336" spans="1:14">
      <c r="A336" s="1">
        <v>42879</v>
      </c>
      <c r="B336">
        <v>11.52</v>
      </c>
      <c r="C336" s="71">
        <f t="shared" si="56"/>
        <v>-1.7331022530329143E-3</v>
      </c>
      <c r="D336" s="26">
        <f t="shared" si="52"/>
        <v>11.754530457618316</v>
      </c>
      <c r="E336" s="26">
        <f>D336*(1-VLOOKUP(A336,USD!A:K,9,0))</f>
        <v>11.749645266214181</v>
      </c>
      <c r="F336">
        <v>11.742000000000001</v>
      </c>
      <c r="G336" s="25">
        <f t="shared" si="55"/>
        <v>-1.9952345903048174E-2</v>
      </c>
      <c r="H336" s="25">
        <f>(+B336/(D336*(1-VLOOKUP(A336,USD!A:K,9,0)))-1)</f>
        <v>-1.954486803737987E-2</v>
      </c>
      <c r="I336" s="25">
        <f t="shared" si="51"/>
        <v>-1.890648952478291E-2</v>
      </c>
      <c r="J336">
        <v>10742.14</v>
      </c>
      <c r="K336">
        <v>10727.11</v>
      </c>
      <c r="L336" s="25">
        <f t="shared" si="53"/>
        <v>-1.399162550478672E-3</v>
      </c>
      <c r="M336">
        <f t="shared" si="54"/>
        <v>3</v>
      </c>
    </row>
    <row r="337" spans="1:14">
      <c r="A337" s="1">
        <v>42880</v>
      </c>
      <c r="B337">
        <v>11.86</v>
      </c>
      <c r="C337" s="71">
        <f t="shared" si="56"/>
        <v>2.951388888888884E-2</v>
      </c>
      <c r="D337" s="26">
        <f t="shared" si="52"/>
        <v>12.04892859493377</v>
      </c>
      <c r="E337" s="26">
        <f>D337*(1-VLOOKUP(A337,USD!A:K,9,0))</f>
        <v>12.094247295120981</v>
      </c>
      <c r="F337">
        <v>12.061999999999999</v>
      </c>
      <c r="G337" s="25">
        <f t="shared" si="55"/>
        <v>-1.5680115741843581E-2</v>
      </c>
      <c r="H337" s="25">
        <f>(+B337/(D337*(1-VLOOKUP(A337,USD!A:K,9,0)))-1)</f>
        <v>-1.9368488952221208E-2</v>
      </c>
      <c r="I337" s="25">
        <f t="shared" si="51"/>
        <v>-1.6746808157851123E-2</v>
      </c>
      <c r="J337">
        <v>10727.11</v>
      </c>
      <c r="K337">
        <v>11007.51</v>
      </c>
      <c r="L337" s="25">
        <f t="shared" si="53"/>
        <v>2.6139379571944232E-2</v>
      </c>
      <c r="M337">
        <f t="shared" si="54"/>
        <v>4</v>
      </c>
    </row>
    <row r="338" spans="1:14">
      <c r="A338" s="1">
        <v>42881</v>
      </c>
      <c r="B338">
        <v>11.9</v>
      </c>
      <c r="C338" s="71">
        <f t="shared" si="56"/>
        <v>3.3726812816190499E-3</v>
      </c>
      <c r="D338" s="26">
        <f t="shared" si="52"/>
        <v>12.0451356791863</v>
      </c>
      <c r="E338" s="26">
        <f>D338*(1-VLOOKUP(A338,USD!A:K,9,0))</f>
        <v>12.066435332970636</v>
      </c>
      <c r="F338">
        <v>12.052</v>
      </c>
      <c r="G338" s="25">
        <f t="shared" si="55"/>
        <v>-1.2049318750065319E-2</v>
      </c>
      <c r="H338" s="25">
        <f>(+B338/(D338*(1-VLOOKUP(A338,USD!A:K,9,0)))-1)</f>
        <v>-1.3793247829859356E-2</v>
      </c>
      <c r="I338" s="25">
        <f t="shared" si="51"/>
        <v>-1.2612014603385235E-2</v>
      </c>
      <c r="J338">
        <v>11007.51</v>
      </c>
      <c r="K338">
        <v>10992.12</v>
      </c>
      <c r="L338" s="25">
        <f t="shared" si="53"/>
        <v>-1.3981363632646904E-3</v>
      </c>
      <c r="M338">
        <f t="shared" si="54"/>
        <v>5</v>
      </c>
    </row>
    <row r="339" spans="1:14">
      <c r="A339" s="1">
        <v>42884</v>
      </c>
      <c r="B339">
        <v>11.9</v>
      </c>
      <c r="C339" s="71">
        <f t="shared" si="56"/>
        <v>0</v>
      </c>
      <c r="D339" s="26">
        <f t="shared" si="52"/>
        <v>12.052</v>
      </c>
      <c r="E339" s="26">
        <f>D339*(1-VLOOKUP(A339,USD!A:K,9,0))</f>
        <v>12.097847183947271</v>
      </c>
      <c r="F339">
        <v>12.051</v>
      </c>
      <c r="G339" s="25">
        <f t="shared" si="55"/>
        <v>-1.2612014603385235E-2</v>
      </c>
      <c r="H339" s="25">
        <f>(+B339/(D339*(1-VLOOKUP(A339,USD!A:K,9,0)))-1)</f>
        <v>-1.6353916605079677E-2</v>
      </c>
      <c r="I339" s="25">
        <f t="shared" si="51"/>
        <v>-1.2530080491245488E-2</v>
      </c>
      <c r="J339">
        <v>10992.12</v>
      </c>
      <c r="K339">
        <v>10992.12</v>
      </c>
      <c r="L339" s="25">
        <f t="shared" si="53"/>
        <v>0</v>
      </c>
      <c r="M339">
        <f t="shared" si="54"/>
        <v>1</v>
      </c>
    </row>
    <row r="340" spans="1:14">
      <c r="A340" s="1">
        <v>42885</v>
      </c>
      <c r="B340">
        <v>11.9</v>
      </c>
      <c r="C340" s="71">
        <f t="shared" si="56"/>
        <v>0</v>
      </c>
      <c r="D340" s="26">
        <f t="shared" si="52"/>
        <v>12.051</v>
      </c>
      <c r="E340" s="26">
        <f>D340*(1-VLOOKUP(A340,USD!A:K,9,0))</f>
        <v>12.033993440081606</v>
      </c>
      <c r="F340">
        <v>12.03</v>
      </c>
      <c r="G340" s="25">
        <f t="shared" si="55"/>
        <v>-1.2530080491245488E-2</v>
      </c>
      <c r="H340" s="25">
        <f>(+B340/(D340*(1-VLOOKUP(A340,USD!A:K,9,0)))-1)</f>
        <v>-1.1134578122280914E-2</v>
      </c>
      <c r="I340" s="25">
        <f t="shared" si="51"/>
        <v>-1.0806317539484578E-2</v>
      </c>
      <c r="J340">
        <v>10992.12</v>
      </c>
      <c r="K340">
        <v>10992.12</v>
      </c>
      <c r="L340" s="25">
        <f t="shared" si="53"/>
        <v>0</v>
      </c>
      <c r="M340">
        <f t="shared" si="54"/>
        <v>2</v>
      </c>
    </row>
    <row r="341" spans="1:14">
      <c r="A341" s="1">
        <v>42886</v>
      </c>
      <c r="B341">
        <v>11.94</v>
      </c>
      <c r="C341" s="71">
        <f t="shared" si="56"/>
        <v>3.3613445378151141E-3</v>
      </c>
      <c r="D341" s="26">
        <f t="shared" si="52"/>
        <v>12.07376587045993</v>
      </c>
      <c r="E341" s="26">
        <f>D341*(1-VLOOKUP(A341,USD!A:K,9,0))</f>
        <v>12.132822702151085</v>
      </c>
      <c r="F341">
        <v>12.101000000000001</v>
      </c>
      <c r="G341" s="25">
        <f t="shared" si="55"/>
        <v>-1.1079051216920321E-2</v>
      </c>
      <c r="H341" s="25">
        <f>(+B341/(D341*(1-VLOOKUP(A341,USD!A:K,9,0)))-1)</f>
        <v>-1.5892649788486479E-2</v>
      </c>
      <c r="I341" s="25">
        <f t="shared" si="51"/>
        <v>-1.3304685563176655E-2</v>
      </c>
      <c r="J341">
        <v>10992.12</v>
      </c>
      <c r="K341">
        <v>11032.11</v>
      </c>
      <c r="L341" s="25">
        <f t="shared" si="53"/>
        <v>3.6380607198611692E-3</v>
      </c>
      <c r="M341">
        <f t="shared" si="54"/>
        <v>3</v>
      </c>
    </row>
    <row r="342" spans="1:14">
      <c r="A342" s="1">
        <v>42887</v>
      </c>
      <c r="B342">
        <v>12.02</v>
      </c>
      <c r="C342" s="71">
        <f t="shared" si="56"/>
        <v>6.7001675041875597E-3</v>
      </c>
      <c r="D342" s="26">
        <f t="shared" si="52"/>
        <v>12.210052703426634</v>
      </c>
      <c r="E342" s="26">
        <f>D342*(1-VLOOKUP(A342,USD!A:K,9,0))</f>
        <v>12.30563891672084</v>
      </c>
      <c r="F342">
        <v>12.305</v>
      </c>
      <c r="G342" s="25">
        <f t="shared" si="55"/>
        <v>-1.5565264789831557E-2</v>
      </c>
      <c r="H342" s="25">
        <f>(+B342/(D342*(1-VLOOKUP(A342,USD!A:K,9,0)))-1)</f>
        <v>-2.3212034633383838E-2</v>
      </c>
      <c r="I342" s="25">
        <f t="shared" si="51"/>
        <v>-2.3161316537992693E-2</v>
      </c>
      <c r="J342">
        <v>11032.11</v>
      </c>
      <c r="K342">
        <v>11131.53</v>
      </c>
      <c r="L342" s="25">
        <f t="shared" si="53"/>
        <v>9.0118753348180647E-3</v>
      </c>
      <c r="M342">
        <f t="shared" si="54"/>
        <v>4</v>
      </c>
    </row>
    <row r="343" spans="1:14">
      <c r="A343" s="1">
        <v>42888</v>
      </c>
      <c r="B343">
        <v>11.96</v>
      </c>
      <c r="C343" s="71">
        <f t="shared" si="56"/>
        <v>-4.991680532445808E-3</v>
      </c>
      <c r="D343" s="26">
        <f t="shared" si="52"/>
        <v>12.212631224099471</v>
      </c>
      <c r="E343" s="26">
        <f>D343*(1-VLOOKUP(A343,USD!A:K,9,0))</f>
        <v>12.12950370322122</v>
      </c>
      <c r="F343">
        <v>12.218</v>
      </c>
      <c r="G343" s="25">
        <f t="shared" si="55"/>
        <v>-2.068606015065344E-2</v>
      </c>
      <c r="H343" s="25">
        <f>(+B343/(D343*(1-VLOOKUP(A343,USD!A:K,9,0)))-1)</f>
        <v>-1.3974496184555707E-2</v>
      </c>
      <c r="I343" s="25">
        <f t="shared" si="51"/>
        <v>-2.111638566050078E-2</v>
      </c>
      <c r="J343">
        <v>11131.53</v>
      </c>
      <c r="K343">
        <v>11047.97</v>
      </c>
      <c r="L343" s="25">
        <f t="shared" si="53"/>
        <v>-7.5066051117861354E-3</v>
      </c>
      <c r="M343">
        <f t="shared" si="54"/>
        <v>5</v>
      </c>
    </row>
    <row r="344" spans="1:14">
      <c r="A344" s="1">
        <v>42891</v>
      </c>
      <c r="B344">
        <v>11.84</v>
      </c>
      <c r="C344" s="71">
        <f t="shared" si="56"/>
        <v>-1.0033444816053616E-2</v>
      </c>
      <c r="D344" s="26">
        <f t="shared" si="52"/>
        <v>12.087912450884643</v>
      </c>
      <c r="E344" s="26">
        <f>D344*(1-VLOOKUP(A344,USD!A:K,9,0))</f>
        <v>12.097861508195413</v>
      </c>
      <c r="F344">
        <v>12.111000000000001</v>
      </c>
      <c r="G344" s="25">
        <f t="shared" si="55"/>
        <v>-2.050912032097818E-2</v>
      </c>
      <c r="H344" s="25">
        <f>(+B344/(D344*(1-VLOOKUP(A344,USD!A:K,9,0)))-1)</f>
        <v>-2.1314635485017774E-2</v>
      </c>
      <c r="I344" s="25">
        <f t="shared" si="51"/>
        <v>-2.2376352076624584E-2</v>
      </c>
      <c r="J344">
        <v>11047.97</v>
      </c>
      <c r="K344">
        <v>10930.34</v>
      </c>
      <c r="L344" s="25">
        <f t="shared" si="53"/>
        <v>-1.064720487112103E-2</v>
      </c>
      <c r="M344">
        <f t="shared" si="54"/>
        <v>1</v>
      </c>
      <c r="N344" s="50" t="s">
        <v>350</v>
      </c>
    </row>
    <row r="345" spans="1:14">
      <c r="A345" s="1">
        <v>42892</v>
      </c>
      <c r="B345">
        <v>11.94</v>
      </c>
      <c r="C345" s="71">
        <f t="shared" si="56"/>
        <v>8.4459459459458319E-3</v>
      </c>
      <c r="D345" s="26">
        <f t="shared" si="52"/>
        <v>12.213170226177777</v>
      </c>
      <c r="E345" s="26">
        <f>D345*(1-VLOOKUP(A345,USD!A:K,9,0))</f>
        <v>12.238918763520751</v>
      </c>
      <c r="F345">
        <v>12.212999999999999</v>
      </c>
      <c r="G345" s="25">
        <f t="shared" si="55"/>
        <v>-2.2366856526101819E-2</v>
      </c>
      <c r="H345" s="25">
        <f>(+B345/(D345*(1-VLOOKUP(A345,USD!A:K,9,0)))-1)</f>
        <v>-2.4423625100912227E-2</v>
      </c>
      <c r="I345" s="25">
        <f t="shared" si="51"/>
        <v>-2.2353230164578686E-2</v>
      </c>
      <c r="J345">
        <v>10930.34</v>
      </c>
      <c r="K345">
        <v>11022.55</v>
      </c>
      <c r="L345" s="25">
        <f t="shared" si="53"/>
        <v>8.4361511169825931E-3</v>
      </c>
      <c r="M345">
        <f t="shared" si="54"/>
        <v>2</v>
      </c>
      <c r="N345" s="50" t="s">
        <v>352</v>
      </c>
    </row>
    <row r="346" spans="1:14">
      <c r="A346" s="1">
        <v>42893</v>
      </c>
      <c r="B346">
        <v>12.04</v>
      </c>
      <c r="C346" s="71">
        <f t="shared" si="56"/>
        <v>8.3752093802345051E-3</v>
      </c>
      <c r="D346" s="26">
        <f t="shared" si="52"/>
        <v>12.337273428562357</v>
      </c>
      <c r="E346" s="26">
        <f>D346*(1-VLOOKUP(A346,USD!A:K,9,0))</f>
        <v>12.335833560396061</v>
      </c>
      <c r="F346">
        <v>12.35</v>
      </c>
      <c r="G346" s="25">
        <f t="shared" si="55"/>
        <v>-2.4095553226058164E-2</v>
      </c>
      <c r="H346" s="25">
        <f>(+B346/(D346*(1-VLOOKUP(A346,USD!A:K,9,0)))-1)</f>
        <v>-2.3981643311549616E-2</v>
      </c>
      <c r="I346" s="25">
        <f t="shared" si="51"/>
        <v>-2.5101214574898778E-2</v>
      </c>
      <c r="J346">
        <v>11022.55</v>
      </c>
      <c r="K346">
        <v>11134.71</v>
      </c>
      <c r="L346" s="25">
        <f t="shared" si="53"/>
        <v>1.0175503853464107E-2</v>
      </c>
      <c r="M346">
        <f t="shared" si="54"/>
        <v>3</v>
      </c>
    </row>
    <row r="347" spans="1:14">
      <c r="A347" s="1">
        <v>42894</v>
      </c>
      <c r="B347">
        <v>12.16</v>
      </c>
      <c r="C347" s="71">
        <f t="shared" si="56"/>
        <v>9.9667774086380501E-3</v>
      </c>
      <c r="D347" s="26">
        <f t="shared" si="52"/>
        <v>12.45516906143043</v>
      </c>
      <c r="E347" s="26">
        <f>D347*(1-VLOOKUP(A347,USD!A:K,9,0))</f>
        <v>12.454874676494271</v>
      </c>
      <c r="F347">
        <v>12.444000000000001</v>
      </c>
      <c r="G347" s="25">
        <f t="shared" si="55"/>
        <v>-2.3698519062617329E-2</v>
      </c>
      <c r="H347" s="25">
        <f>(+B347/(D347*(1-VLOOKUP(A347,USD!A:K,9,0)))-1)</f>
        <v>-2.3675443081798253E-2</v>
      </c>
      <c r="I347" s="25">
        <f t="shared" si="51"/>
        <v>-2.2822243651559049E-2</v>
      </c>
      <c r="J347">
        <v>11134.71</v>
      </c>
      <c r="K347">
        <v>11229.53</v>
      </c>
      <c r="L347" s="25">
        <f t="shared" si="53"/>
        <v>8.5157134761482123E-3</v>
      </c>
      <c r="M347">
        <f t="shared" si="54"/>
        <v>4</v>
      </c>
    </row>
    <row r="348" spans="1:14">
      <c r="A348" s="1">
        <v>42895</v>
      </c>
      <c r="B348">
        <v>12.24</v>
      </c>
      <c r="C348" s="71">
        <f t="shared" si="56"/>
        <v>6.5789473684210176E-3</v>
      </c>
      <c r="D348" s="26">
        <f t="shared" si="52"/>
        <v>12.525449000982233</v>
      </c>
      <c r="E348" s="26">
        <f>D348*(1-VLOOKUP(A348,USD!A:K,9,0))</f>
        <v>12.492945034806366</v>
      </c>
      <c r="F348">
        <v>12.523999999999999</v>
      </c>
      <c r="G348" s="25">
        <f t="shared" si="55"/>
        <v>-2.2789522432277498E-2</v>
      </c>
      <c r="H348" s="25">
        <f>(+B348/(D348*(1-VLOOKUP(A348,USD!A:K,9,0)))-1)</f>
        <v>-2.0247030151949064E-2</v>
      </c>
      <c r="I348" s="25">
        <f t="shared" si="51"/>
        <v>-2.2676461194506503E-2</v>
      </c>
      <c r="J348">
        <v>11229.53</v>
      </c>
      <c r="K348">
        <v>11303.03</v>
      </c>
      <c r="L348" s="25">
        <f t="shared" si="53"/>
        <v>6.5452427661709667E-3</v>
      </c>
      <c r="M348">
        <f t="shared" si="54"/>
        <v>5</v>
      </c>
    </row>
    <row r="349" spans="1:14">
      <c r="A349" s="1">
        <v>42898</v>
      </c>
      <c r="B349">
        <v>12.18</v>
      </c>
      <c r="C349" s="71">
        <f t="shared" si="56"/>
        <v>-4.9019607843138191E-3</v>
      </c>
      <c r="D349" s="26">
        <f t="shared" si="52"/>
        <v>12.53568962658685</v>
      </c>
      <c r="E349" s="26">
        <f>D349*(1-VLOOKUP(A349,USD!A:K,9,0))</f>
        <v>12.536280673943955</v>
      </c>
      <c r="F349">
        <v>12.537000000000001</v>
      </c>
      <c r="G349" s="25">
        <f t="shared" si="55"/>
        <v>-2.8374157081272222E-2</v>
      </c>
      <c r="H349" s="25">
        <f>(+B349/(D349*(1-VLOOKUP(A349,USD!A:K,9,0)))-1)</f>
        <v>-2.841996627312815E-2</v>
      </c>
      <c r="I349" s="25">
        <f t="shared" si="51"/>
        <v>-2.8475711892797406E-2</v>
      </c>
      <c r="J349">
        <v>11303.03</v>
      </c>
      <c r="K349">
        <v>11313.58</v>
      </c>
      <c r="L349" s="25">
        <f t="shared" si="53"/>
        <v>9.3337804110915634E-4</v>
      </c>
      <c r="M349">
        <f t="shared" si="54"/>
        <v>1</v>
      </c>
    </row>
    <row r="350" spans="1:14">
      <c r="A350" s="1">
        <v>42899</v>
      </c>
      <c r="B350">
        <v>12.18</v>
      </c>
      <c r="C350" s="71">
        <f t="shared" si="56"/>
        <v>0</v>
      </c>
      <c r="D350" s="26">
        <f t="shared" si="52"/>
        <v>12.505706202634357</v>
      </c>
      <c r="E350" s="26">
        <f>D350*(1-VLOOKUP(A350,USD!A:K,9,0))</f>
        <v>12.500603107236838</v>
      </c>
      <c r="F350">
        <v>12.507</v>
      </c>
      <c r="G350" s="25">
        <f t="shared" si="55"/>
        <v>-2.6044606946367121E-2</v>
      </c>
      <c r="H350" s="25">
        <f>(+B350/(D350*(1-VLOOKUP(A350,USD!A:K,9,0)))-1)</f>
        <v>-2.5647011147104992E-2</v>
      </c>
      <c r="I350" s="25">
        <f t="shared" si="51"/>
        <v>-2.6145358599184432E-2</v>
      </c>
      <c r="J350">
        <v>11313.58</v>
      </c>
      <c r="K350">
        <v>11285.34</v>
      </c>
      <c r="L350" s="25">
        <f t="shared" si="53"/>
        <v>-2.496115287998979E-3</v>
      </c>
      <c r="M350">
        <f t="shared" si="54"/>
        <v>2</v>
      </c>
    </row>
    <row r="351" spans="1:14">
      <c r="A351" s="1">
        <v>42900</v>
      </c>
      <c r="B351">
        <v>12.02</v>
      </c>
      <c r="C351" s="71">
        <f t="shared" si="56"/>
        <v>-1.3136288998357948E-2</v>
      </c>
      <c r="D351" s="26">
        <f t="shared" ref="D351:D382" si="57">+F350*(1+L351)</f>
        <v>12.302416691034562</v>
      </c>
      <c r="E351" s="26">
        <f>D351*(1-VLOOKUP(A351,USD!A:K,9,0))</f>
        <v>12.301764404354357</v>
      </c>
      <c r="F351">
        <v>12.353</v>
      </c>
      <c r="G351" s="25">
        <f t="shared" si="55"/>
        <v>-2.2956196178948729E-2</v>
      </c>
      <c r="H351" s="25">
        <f>(+B351/(D351*(1-VLOOKUP(A351,USD!A:K,9,0)))-1)</f>
        <v>-2.2904389573143114E-2</v>
      </c>
      <c r="I351" s="25">
        <f t="shared" si="51"/>
        <v>-2.6957014490407216E-2</v>
      </c>
      <c r="J351">
        <v>11285.34</v>
      </c>
      <c r="K351">
        <v>11100.74</v>
      </c>
      <c r="L351" s="25">
        <f t="shared" si="53"/>
        <v>-1.6357504514706744E-2</v>
      </c>
      <c r="M351">
        <f t="shared" si="54"/>
        <v>3</v>
      </c>
    </row>
    <row r="352" spans="1:14">
      <c r="A352" s="1">
        <v>42901</v>
      </c>
      <c r="B352">
        <v>11.94</v>
      </c>
      <c r="C352" s="71">
        <f t="shared" si="56"/>
        <v>-6.6555740432612254E-3</v>
      </c>
      <c r="D352" s="26">
        <f t="shared" si="57"/>
        <v>12.261872095914327</v>
      </c>
      <c r="E352" s="26">
        <f>D352*(1-VLOOKUP(A352,USD!A:K,9,0))</f>
        <v>12.27096811562344</v>
      </c>
      <c r="F352">
        <v>12.278</v>
      </c>
      <c r="G352" s="25">
        <f t="shared" si="55"/>
        <v>-2.6249833092091723E-2</v>
      </c>
      <c r="H352" s="25">
        <f>(+B352/(D352*(1-VLOOKUP(A352,USD!A:K,9,0)))-1)</f>
        <v>-2.6971638464454162E-2</v>
      </c>
      <c r="I352" s="25">
        <f t="shared" si="51"/>
        <v>-2.7528913503828023E-2</v>
      </c>
      <c r="J352">
        <v>11100.74</v>
      </c>
      <c r="K352">
        <v>11018.85</v>
      </c>
      <c r="L352" s="25">
        <f t="shared" si="53"/>
        <v>-7.3769856784321464E-3</v>
      </c>
      <c r="M352">
        <f t="shared" si="54"/>
        <v>4</v>
      </c>
      <c r="N352" s="50" t="s">
        <v>359</v>
      </c>
    </row>
    <row r="353" spans="1:14">
      <c r="A353" s="1">
        <v>42902</v>
      </c>
      <c r="B353">
        <v>11.88</v>
      </c>
      <c r="C353" s="71">
        <f t="shared" si="56"/>
        <v>-5.0251256281406143E-3</v>
      </c>
      <c r="D353" s="26">
        <f t="shared" si="57"/>
        <v>12.229640579552314</v>
      </c>
      <c r="E353" s="26">
        <f>D353*(1-VLOOKUP(A353,USD!A:K,9,0))</f>
        <v>12.154501273331364</v>
      </c>
      <c r="F353">
        <v>12.231</v>
      </c>
      <c r="G353" s="25">
        <f t="shared" si="55"/>
        <v>-2.8589603862676394E-2</v>
      </c>
      <c r="H353" s="25">
        <f>(+B353/(D353*(1-VLOOKUP(A353,USD!A:K,9,0)))-1)</f>
        <v>-2.2584330459831992E-2</v>
      </c>
      <c r="I353" s="25">
        <f t="shared" si="51"/>
        <v>-2.8697571743929284E-2</v>
      </c>
      <c r="J353">
        <v>11018.85</v>
      </c>
      <c r="K353">
        <v>10975.45</v>
      </c>
      <c r="L353" s="25">
        <f t="shared" si="53"/>
        <v>-3.9387050372770016E-3</v>
      </c>
      <c r="M353">
        <f t="shared" si="54"/>
        <v>5</v>
      </c>
    </row>
    <row r="354" spans="1:14" ht="28">
      <c r="A354" s="1">
        <v>42905</v>
      </c>
      <c r="B354">
        <v>12.02</v>
      </c>
      <c r="C354" s="71">
        <f t="shared" si="56"/>
        <v>1.1784511784511675E-2</v>
      </c>
      <c r="D354" s="26">
        <f t="shared" si="57"/>
        <v>12.359378444619582</v>
      </c>
      <c r="E354" s="26">
        <f>D354*(1-VLOOKUP(A354,USD!A:K,9,0))</f>
        <v>12.386011560280048</v>
      </c>
      <c r="F354">
        <v>12.36</v>
      </c>
      <c r="G354" s="25">
        <f t="shared" si="55"/>
        <v>-2.7459183820633282E-2</v>
      </c>
      <c r="H354" s="25">
        <f>(+B354/(D354*(1-VLOOKUP(A354,USD!A:K,9,0)))-1)</f>
        <v>-2.9550397115225446E-2</v>
      </c>
      <c r="I354" s="25">
        <f t="shared" si="51"/>
        <v>-2.7508090614886682E-2</v>
      </c>
      <c r="J354">
        <v>10975.45</v>
      </c>
      <c r="K354">
        <v>11090.65</v>
      </c>
      <c r="L354" s="25">
        <f t="shared" si="53"/>
        <v>1.0496152777334844E-2</v>
      </c>
      <c r="M354">
        <f t="shared" si="54"/>
        <v>1</v>
      </c>
      <c r="N354" s="50" t="s">
        <v>363</v>
      </c>
    </row>
    <row r="355" spans="1:14">
      <c r="A355" s="1">
        <v>42906</v>
      </c>
      <c r="B355">
        <v>11.96</v>
      </c>
      <c r="C355" s="71">
        <f t="shared" si="56"/>
        <v>-4.991680532445808E-3</v>
      </c>
      <c r="D355" s="26">
        <f t="shared" si="57"/>
        <v>12.329965511489409</v>
      </c>
      <c r="E355" s="26">
        <f>D355*(1-VLOOKUP(A355,USD!A:K,9,0))</f>
        <v>12.292437420196372</v>
      </c>
      <c r="F355">
        <v>12.308999999999999</v>
      </c>
      <c r="G355" s="25">
        <f t="shared" si="55"/>
        <v>-3.0005397107126019E-2</v>
      </c>
      <c r="H355" s="25">
        <f>(+B355/(D355*(1-VLOOKUP(A355,USD!A:K,9,0)))-1)</f>
        <v>-2.704406041149976E-2</v>
      </c>
      <c r="I355" s="25">
        <f t="shared" si="51"/>
        <v>-2.835323746851881E-2</v>
      </c>
      <c r="J355">
        <v>11090.65</v>
      </c>
      <c r="K355">
        <v>11063.7</v>
      </c>
      <c r="L355" s="25">
        <f t="shared" si="53"/>
        <v>-2.4299747985915277E-3</v>
      </c>
      <c r="M355">
        <f t="shared" si="54"/>
        <v>2</v>
      </c>
    </row>
    <row r="356" spans="1:14">
      <c r="A356" s="1">
        <v>42907</v>
      </c>
      <c r="B356">
        <v>12.08</v>
      </c>
      <c r="C356" s="71">
        <f t="shared" si="56"/>
        <v>1.0033444816053505E-2</v>
      </c>
      <c r="D356" s="26">
        <f t="shared" si="57"/>
        <v>12.454010716125708</v>
      </c>
      <c r="E356" s="26">
        <f>D356*(1-VLOOKUP(A356,USD!A:K,9,0))</f>
        <v>12.460145555448204</v>
      </c>
      <c r="F356">
        <v>12.44</v>
      </c>
      <c r="G356" s="25">
        <f t="shared" si="55"/>
        <v>-3.003134690107756E-2</v>
      </c>
      <c r="H356" s="25">
        <f>(+B356/(D356*(1-VLOOKUP(A356,USD!A:K,9,0)))-1)</f>
        <v>-3.0508917713403805E-2</v>
      </c>
      <c r="I356" s="25">
        <f t="shared" si="51"/>
        <v>-2.8938906752411508E-2</v>
      </c>
      <c r="J356">
        <v>11063.7</v>
      </c>
      <c r="K356">
        <v>11194.04</v>
      </c>
      <c r="L356" s="25">
        <f t="shared" ref="L356:L361" si="58">+K356/J356-1</f>
        <v>1.1780868967885993E-2</v>
      </c>
      <c r="M356">
        <f t="shared" si="54"/>
        <v>3</v>
      </c>
    </row>
    <row r="357" spans="1:14">
      <c r="A357" s="1">
        <v>42908</v>
      </c>
      <c r="B357">
        <v>12.18</v>
      </c>
      <c r="C357" s="71">
        <f t="shared" si="56"/>
        <v>8.2781456953642252E-3</v>
      </c>
      <c r="D357" s="26">
        <f t="shared" si="57"/>
        <v>12.535939017548623</v>
      </c>
      <c r="E357" s="26">
        <f>D357*(1-VLOOKUP(A357,USD!A:K,9,0))</f>
        <v>12.534452287920489</v>
      </c>
      <c r="F357">
        <v>12.53</v>
      </c>
      <c r="G357" s="25">
        <f t="shared" si="55"/>
        <v>-2.8393486682597668E-2</v>
      </c>
      <c r="H357" s="25">
        <f>(+B357/(D357*(1-VLOOKUP(A357,USD!A:K,9,0)))-1)</f>
        <v>-2.8278243020006255E-2</v>
      </c>
      <c r="I357" s="25">
        <f t="shared" si="51"/>
        <v>-2.7932960893854775E-2</v>
      </c>
      <c r="J357">
        <v>11194.04</v>
      </c>
      <c r="K357">
        <v>11280.37</v>
      </c>
      <c r="L357" s="25">
        <f t="shared" si="58"/>
        <v>7.7121396743267123E-3</v>
      </c>
      <c r="M357">
        <f t="shared" si="54"/>
        <v>4</v>
      </c>
    </row>
    <row r="358" spans="1:14">
      <c r="A358" s="1">
        <v>42909</v>
      </c>
      <c r="B358">
        <v>12.3</v>
      </c>
      <c r="C358" s="71">
        <f t="shared" si="56"/>
        <v>9.8522167487684609E-3</v>
      </c>
      <c r="D358" s="26">
        <f t="shared" si="57"/>
        <v>12.621461556668795</v>
      </c>
      <c r="E358" s="26">
        <f>D358*(1-VLOOKUP(A358,USD!A:K,9,0))</f>
        <v>12.602571876429208</v>
      </c>
      <c r="F358">
        <v>12.61</v>
      </c>
      <c r="G358" s="25">
        <f t="shared" si="55"/>
        <v>-2.5469439908006763E-2</v>
      </c>
      <c r="H358" s="25">
        <f>(+B358/(D358*(1-VLOOKUP(A358,USD!A:K,9,0)))-1)</f>
        <v>-2.4008740390135119E-2</v>
      </c>
      <c r="I358" s="25">
        <f t="shared" si="51"/>
        <v>-2.4583663758921404E-2</v>
      </c>
      <c r="J358">
        <v>11280.37</v>
      </c>
      <c r="K358">
        <v>11362.71</v>
      </c>
      <c r="L358" s="25">
        <f t="shared" si="58"/>
        <v>7.2994059592015326E-3</v>
      </c>
      <c r="M358">
        <f t="shared" si="54"/>
        <v>5</v>
      </c>
    </row>
    <row r="359" spans="1:14">
      <c r="A359" s="1">
        <v>42912</v>
      </c>
      <c r="B359">
        <v>12.42</v>
      </c>
      <c r="C359" s="71">
        <f t="shared" si="56"/>
        <v>9.7560975609756184E-3</v>
      </c>
      <c r="D359" s="26">
        <f t="shared" si="57"/>
        <v>12.692411554989963</v>
      </c>
      <c r="E359" s="26">
        <f>D359*(1-VLOOKUP(A359,USD!A:K,9,0))</f>
        <v>12.676408772397993</v>
      </c>
      <c r="F359">
        <v>12.694000000000001</v>
      </c>
      <c r="G359" s="25">
        <f t="shared" si="55"/>
        <v>-2.1462552944311541E-2</v>
      </c>
      <c r="H359" s="25">
        <f>(+B359/(D359*(1-VLOOKUP(A359,USD!A:K,9,0)))-1)</f>
        <v>-2.0227240774714161E-2</v>
      </c>
      <c r="I359" s="25">
        <f t="shared" si="51"/>
        <v>-2.1585000787773811E-2</v>
      </c>
      <c r="J359">
        <v>11362.71</v>
      </c>
      <c r="K359">
        <v>11436.97</v>
      </c>
      <c r="L359" s="25">
        <f t="shared" si="58"/>
        <v>6.5354127668488804E-3</v>
      </c>
      <c r="M359">
        <f t="shared" si="54"/>
        <v>1</v>
      </c>
    </row>
    <row r="360" spans="1:14">
      <c r="A360" s="1">
        <v>42913</v>
      </c>
      <c r="B360">
        <v>12.44</v>
      </c>
      <c r="C360" s="71">
        <f t="shared" si="56"/>
        <v>1.6103059581320522E-3</v>
      </c>
      <c r="D360" s="26">
        <f t="shared" si="57"/>
        <v>12.755810852000138</v>
      </c>
      <c r="E360" s="26">
        <f>D360*(1-VLOOKUP(A360,USD!A:K,9,0))</f>
        <v>12.758921452974461</v>
      </c>
      <c r="F360">
        <v>12.743</v>
      </c>
      <c r="G360" s="25">
        <f t="shared" si="55"/>
        <v>-2.4758194964189073E-2</v>
      </c>
      <c r="H360" s="25">
        <f>(+B360/(D360*(1-VLOOKUP(A360,USD!A:K,9,0)))-1)</f>
        <v>-2.4995957075988673E-2</v>
      </c>
      <c r="I360" s="25">
        <f t="shared" si="51"/>
        <v>-2.377776033900969E-2</v>
      </c>
      <c r="J360">
        <v>11436.97</v>
      </c>
      <c r="K360">
        <v>11492.66</v>
      </c>
      <c r="L360" s="25">
        <f t="shared" si="58"/>
        <v>4.8692966756056499E-3</v>
      </c>
      <c r="M360">
        <f t="shared" si="54"/>
        <v>2</v>
      </c>
    </row>
    <row r="361" spans="1:14">
      <c r="A361" s="1">
        <v>42914</v>
      </c>
      <c r="B361">
        <v>12.4</v>
      </c>
      <c r="C361" s="71">
        <f t="shared" si="56"/>
        <v>-3.215434083601254E-3</v>
      </c>
      <c r="D361" s="26">
        <f t="shared" si="57"/>
        <v>12.651380297511631</v>
      </c>
      <c r="E361" s="26">
        <f>D361*(1-VLOOKUP(A361,USD!A:K,9,0))</f>
        <v>12.737791897562222</v>
      </c>
      <c r="F361">
        <v>12.7</v>
      </c>
      <c r="G361" s="25">
        <f t="shared" si="55"/>
        <v>-1.9869792196593239E-2</v>
      </c>
      <c r="H361" s="25">
        <f>(+B361/(D361*(1-VLOOKUP(A361,USD!A:K,9,0)))-1)</f>
        <v>-2.6518873936609677E-2</v>
      </c>
      <c r="I361" s="25">
        <f t="shared" si="51"/>
        <v>-2.3622047244094446E-2</v>
      </c>
      <c r="J361">
        <v>11492.66</v>
      </c>
      <c r="K361">
        <v>11410.03</v>
      </c>
      <c r="L361" s="25">
        <f t="shared" si="58"/>
        <v>-7.1898063633657472E-3</v>
      </c>
      <c r="M361">
        <f t="shared" si="54"/>
        <v>3</v>
      </c>
    </row>
    <row r="362" spans="1:14">
      <c r="A362" s="1">
        <v>42915</v>
      </c>
      <c r="B362">
        <v>12.52</v>
      </c>
      <c r="C362" s="71">
        <f t="shared" si="56"/>
        <v>9.6774193548385679E-3</v>
      </c>
      <c r="D362" s="26">
        <f t="shared" si="57"/>
        <v>12.784492065314465</v>
      </c>
      <c r="E362" s="26">
        <f>D362*(1-VLOOKUP(A362,USD!A:K,9,0))</f>
        <v>12.809075888595594</v>
      </c>
      <c r="F362">
        <v>12.808999999999999</v>
      </c>
      <c r="G362" s="25">
        <f t="shared" si="55"/>
        <v>-2.0688507917499321E-2</v>
      </c>
      <c r="H362" s="25">
        <f>(+B362/(D362*(1-VLOOKUP(A362,USD!A:K,9,0)))-1)</f>
        <v>-2.2568051833697811E-2</v>
      </c>
      <c r="I362" s="25">
        <f t="shared" si="51"/>
        <v>-2.2562260910297449E-2</v>
      </c>
      <c r="J362">
        <v>11410.03</v>
      </c>
      <c r="K362">
        <v>11485.94</v>
      </c>
      <c r="L362" s="25">
        <f t="shared" ref="L362:L425" si="59">+K362/J362-1</f>
        <v>6.652918528698093E-3</v>
      </c>
      <c r="M362">
        <f t="shared" si="54"/>
        <v>4</v>
      </c>
    </row>
    <row r="363" spans="1:14">
      <c r="A363" s="1">
        <v>42916</v>
      </c>
      <c r="B363">
        <v>12.54</v>
      </c>
      <c r="C363" s="71">
        <f t="shared" si="56"/>
        <v>1.5974440894568342E-3</v>
      </c>
      <c r="D363" s="26">
        <f t="shared" si="57"/>
        <v>12.780350781041864</v>
      </c>
      <c r="E363" s="26">
        <f>D363*(1-VLOOKUP(A363,USD!A:K,9,0))</f>
        <v>12.815297238353319</v>
      </c>
      <c r="F363">
        <v>12.823</v>
      </c>
      <c r="G363" s="25">
        <f t="shared" si="55"/>
        <v>-1.8806274190720784E-2</v>
      </c>
      <c r="H363" s="25">
        <f>(+B363/(D363*(1-VLOOKUP(A363,USD!A:K,9,0)))-1)</f>
        <v>-2.1481923769151146E-2</v>
      </c>
      <c r="I363" s="25">
        <f t="shared" si="51"/>
        <v>-2.2069718474616029E-2</v>
      </c>
      <c r="J363">
        <v>11485.94</v>
      </c>
      <c r="K363">
        <v>11460.25</v>
      </c>
      <c r="L363" s="25">
        <f t="shared" si="59"/>
        <v>-2.2366475882688031E-3</v>
      </c>
      <c r="M363">
        <f t="shared" si="54"/>
        <v>5</v>
      </c>
    </row>
    <row r="364" spans="1:14">
      <c r="A364" s="1">
        <v>42919</v>
      </c>
      <c r="B364">
        <v>12.42</v>
      </c>
      <c r="C364" s="71">
        <f t="shared" si="56"/>
        <v>-9.5693779904305609E-3</v>
      </c>
      <c r="D364" s="26">
        <f t="shared" si="57"/>
        <v>12.721738552823892</v>
      </c>
      <c r="E364" s="26">
        <f>D364*(1-VLOOKUP(A364,USD!A:K,9,0))</f>
        <v>12.693091916764438</v>
      </c>
      <c r="F364">
        <v>12.726000000000001</v>
      </c>
      <c r="G364" s="25">
        <f t="shared" si="55"/>
        <v>-2.3718342549722826E-2</v>
      </c>
      <c r="H364" s="25">
        <f>(+B364/(D364*(1-VLOOKUP(A364,USD!A:K,9,0)))-1)</f>
        <v>-2.1515003480259254E-2</v>
      </c>
      <c r="I364" s="25">
        <f t="shared" si="51"/>
        <v>-2.4045261669024098E-2</v>
      </c>
      <c r="J364">
        <v>11460.25</v>
      </c>
      <c r="K364">
        <v>11369.75</v>
      </c>
      <c r="L364" s="25">
        <f t="shared" si="59"/>
        <v>-7.8968608887240999E-3</v>
      </c>
      <c r="M364">
        <f t="shared" si="54"/>
        <v>1</v>
      </c>
    </row>
    <row r="365" spans="1:14">
      <c r="A365" s="1">
        <v>42920</v>
      </c>
      <c r="B365">
        <v>12.28</v>
      </c>
      <c r="C365" s="71">
        <f t="shared" si="56"/>
        <v>-1.1272141706924366E-2</v>
      </c>
      <c r="D365" s="26">
        <f t="shared" si="57"/>
        <v>12.598770780360168</v>
      </c>
      <c r="E365" s="26">
        <f>D365*(1-VLOOKUP(A365,USD!A:K,9,0))</f>
        <v>12.569297550053481</v>
      </c>
      <c r="F365">
        <v>12.577</v>
      </c>
      <c r="G365" s="25">
        <f t="shared" si="55"/>
        <v>-2.5301736646966444E-2</v>
      </c>
      <c r="H365" s="25">
        <f>(+B365/(D365*(1-VLOOKUP(A365,USD!A:K,9,0)))-1)</f>
        <v>-2.3016206665602446E-2</v>
      </c>
      <c r="I365" s="25">
        <f t="shared" si="51"/>
        <v>-2.3614534467679138E-2</v>
      </c>
      <c r="J365">
        <v>11369.75</v>
      </c>
      <c r="K365">
        <v>11256.08</v>
      </c>
      <c r="L365" s="25">
        <f t="shared" si="59"/>
        <v>-9.997581301259939E-3</v>
      </c>
      <c r="M365">
        <f t="shared" si="54"/>
        <v>2</v>
      </c>
      <c r="N365" s="50" t="s">
        <v>369</v>
      </c>
    </row>
    <row r="366" spans="1:14">
      <c r="A366" s="1">
        <v>42921</v>
      </c>
      <c r="B366">
        <v>12.52</v>
      </c>
      <c r="C366" s="71">
        <f t="shared" si="56"/>
        <v>1.9543973941368087E-2</v>
      </c>
      <c r="D366" s="26">
        <f t="shared" si="57"/>
        <v>12.764927380580097</v>
      </c>
      <c r="E366" s="26">
        <f>D366*(1-VLOOKUP(A366,USD!A:K,9,0))</f>
        <v>12.775030145553757</v>
      </c>
      <c r="F366">
        <v>12.757999999999999</v>
      </c>
      <c r="G366" s="25">
        <f t="shared" si="55"/>
        <v>-1.9187526358568796E-2</v>
      </c>
      <c r="H366" s="25">
        <f>(+B366/(D366*(1-VLOOKUP(A366,USD!A:K,9,0)))-1)</f>
        <v>-1.9963173679282353E-2</v>
      </c>
      <c r="I366" s="25">
        <f t="shared" si="51"/>
        <v>-1.865496159272606E-2</v>
      </c>
      <c r="J366">
        <v>11256.08</v>
      </c>
      <c r="K366">
        <v>11424.27</v>
      </c>
      <c r="L366" s="25">
        <f t="shared" si="59"/>
        <v>1.4942146821984359E-2</v>
      </c>
      <c r="M366">
        <f t="shared" si="54"/>
        <v>3</v>
      </c>
    </row>
    <row r="367" spans="1:14">
      <c r="A367" s="1">
        <v>42922</v>
      </c>
      <c r="B367">
        <v>12.54</v>
      </c>
      <c r="C367" s="71">
        <f t="shared" si="56"/>
        <v>1.5974440894568342E-3</v>
      </c>
      <c r="D367" s="26">
        <f t="shared" si="57"/>
        <v>12.774550165568565</v>
      </c>
      <c r="E367" s="26">
        <f>D367*(1-VLOOKUP(A367,USD!A:K,9,0))</f>
        <v>12.755970514982645</v>
      </c>
      <c r="F367">
        <v>12.782999999999999</v>
      </c>
      <c r="G367" s="25">
        <f t="shared" si="55"/>
        <v>-1.8360737758167933E-2</v>
      </c>
      <c r="H367" s="25">
        <f>(+B367/(D367*(1-VLOOKUP(A367,USD!A:K,9,0)))-1)</f>
        <v>-1.6930935574755002E-2</v>
      </c>
      <c r="I367" s="25">
        <f t="shared" si="51"/>
        <v>-1.9009622154423922E-2</v>
      </c>
      <c r="J367">
        <v>11424.27</v>
      </c>
      <c r="K367">
        <v>11439.09</v>
      </c>
      <c r="L367" s="25">
        <f t="shared" si="59"/>
        <v>1.2972382480456179E-3</v>
      </c>
      <c r="M367">
        <f t="shared" si="54"/>
        <v>4</v>
      </c>
    </row>
    <row r="368" spans="1:14">
      <c r="A368" s="1">
        <v>42923</v>
      </c>
      <c r="B368">
        <v>12.44</v>
      </c>
      <c r="C368" s="71">
        <f t="shared" si="56"/>
        <v>-7.9744816586921896E-3</v>
      </c>
      <c r="D368" s="26">
        <f t="shared" si="57"/>
        <v>12.700149736561212</v>
      </c>
      <c r="E368" s="26">
        <f>D368*(1-VLOOKUP(A368,USD!A:K,9,0))</f>
        <v>12.705553914682037</v>
      </c>
      <c r="F368">
        <v>12.737</v>
      </c>
      <c r="G368" s="25">
        <f t="shared" si="55"/>
        <v>-2.0483989713309669E-2</v>
      </c>
      <c r="H368" s="25">
        <f>(+B368/(D368*(1-VLOOKUP(A368,USD!A:K,9,0)))-1)</f>
        <v>-2.0900616884965029E-2</v>
      </c>
      <c r="I368" s="25">
        <f t="shared" si="51"/>
        <v>-2.3317892753395686E-2</v>
      </c>
      <c r="J368">
        <v>11439.09</v>
      </c>
      <c r="K368">
        <v>11364.95</v>
      </c>
      <c r="L368" s="25">
        <f t="shared" si="59"/>
        <v>-6.4812847875136415E-3</v>
      </c>
      <c r="M368">
        <f t="shared" si="54"/>
        <v>5</v>
      </c>
    </row>
    <row r="369" spans="1:14">
      <c r="A369" s="1">
        <v>42926</v>
      </c>
      <c r="B369">
        <v>12.52</v>
      </c>
      <c r="C369" s="71">
        <f t="shared" si="56"/>
        <v>6.4308681672025081E-3</v>
      </c>
      <c r="D369" s="26">
        <f t="shared" si="57"/>
        <v>12.772818417150978</v>
      </c>
      <c r="E369" s="26">
        <f>D369*(1-VLOOKUP(A369,USD!A:K,9,0))</f>
        <v>12.775212847887198</v>
      </c>
      <c r="F369">
        <v>12.765000000000001</v>
      </c>
      <c r="G369" s="25">
        <f t="shared" si="55"/>
        <v>-1.979347148719357E-2</v>
      </c>
      <c r="H369" s="25">
        <f>(+B369/(D369*(1-VLOOKUP(A369,USD!A:K,9,0)))-1)</f>
        <v>-1.9977189493903924E-2</v>
      </c>
      <c r="I369" s="25">
        <f t="shared" si="51"/>
        <v>-1.9193106149627992E-2</v>
      </c>
      <c r="J369">
        <v>11364.95</v>
      </c>
      <c r="K369">
        <v>11396.91</v>
      </c>
      <c r="L369" s="25">
        <f t="shared" si="59"/>
        <v>2.8121549148918401E-3</v>
      </c>
      <c r="M369">
        <f t="shared" si="54"/>
        <v>1</v>
      </c>
    </row>
    <row r="370" spans="1:14">
      <c r="A370" s="1">
        <v>42927</v>
      </c>
      <c r="B370">
        <v>12.68</v>
      </c>
      <c r="C370" s="71">
        <f t="shared" si="56"/>
        <v>1.2779552715654896E-2</v>
      </c>
      <c r="D370" s="26">
        <f t="shared" si="57"/>
        <v>12.918165529077619</v>
      </c>
      <c r="E370" s="26">
        <f>D370*(1-VLOOKUP(A370,USD!A:K,9,0))</f>
        <v>12.906061676573673</v>
      </c>
      <c r="F370">
        <v>12.94</v>
      </c>
      <c r="G370" s="25">
        <f t="shared" si="55"/>
        <v>-1.8436482218897932E-2</v>
      </c>
      <c r="H370" s="25">
        <f>(+B370/(D370*(1-VLOOKUP(A370,USD!A:K,9,0)))-1)</f>
        <v>-1.7515930284449754E-2</v>
      </c>
      <c r="I370" s="25">
        <f t="shared" si="51"/>
        <v>-2.0092735703245768E-2</v>
      </c>
      <c r="J370">
        <v>11396.91</v>
      </c>
      <c r="K370">
        <v>11533.66</v>
      </c>
      <c r="L370" s="25">
        <f t="shared" si="59"/>
        <v>1.1998866359390403E-2</v>
      </c>
      <c r="M370">
        <f t="shared" si="54"/>
        <v>2</v>
      </c>
    </row>
    <row r="371" spans="1:14">
      <c r="A371" s="1">
        <v>42928</v>
      </c>
      <c r="B371">
        <v>12.66</v>
      </c>
      <c r="C371" s="71">
        <f t="shared" si="56"/>
        <v>-1.577287066246047E-3</v>
      </c>
      <c r="D371" s="26">
        <f t="shared" si="57"/>
        <v>12.899296251146643</v>
      </c>
      <c r="E371" s="26">
        <f>D371*(1-VLOOKUP(A371,USD!A:K,9,0))</f>
        <v>12.932102176686206</v>
      </c>
      <c r="F371">
        <v>12.925000000000001</v>
      </c>
      <c r="G371" s="25">
        <f t="shared" si="55"/>
        <v>-1.855110902855428E-2</v>
      </c>
      <c r="H371" s="25">
        <f>(+B371/(D371*(1-VLOOKUP(A371,USD!A:K,9,0)))-1)</f>
        <v>-2.1040831024112028E-2</v>
      </c>
      <c r="I371" s="25">
        <f t="shared" si="51"/>
        <v>-2.0502901353965264E-2</v>
      </c>
      <c r="J371">
        <v>11533.66</v>
      </c>
      <c r="K371">
        <v>11497.38</v>
      </c>
      <c r="L371" s="25">
        <f t="shared" si="59"/>
        <v>-3.1455756455454065E-3</v>
      </c>
      <c r="M371">
        <f t="shared" si="54"/>
        <v>3</v>
      </c>
    </row>
    <row r="372" spans="1:14">
      <c r="A372" s="1">
        <v>42929</v>
      </c>
      <c r="B372">
        <v>12.88</v>
      </c>
      <c r="C372" s="71">
        <f t="shared" si="56"/>
        <v>1.7377567140600458E-2</v>
      </c>
      <c r="D372" s="26">
        <f t="shared" si="57"/>
        <v>13.092118987108371</v>
      </c>
      <c r="E372" s="26">
        <f>D372*(1-VLOOKUP(A372,USD!A:K,9,0))</f>
        <v>13.118513803788966</v>
      </c>
      <c r="F372">
        <v>13.118</v>
      </c>
      <c r="G372" s="25">
        <f t="shared" si="55"/>
        <v>-1.6202036302697898E-2</v>
      </c>
      <c r="H372" s="25">
        <f>(+B372/(D372*(1-VLOOKUP(A372,USD!A:K,9,0)))-1)</f>
        <v>-1.8181465321176593E-2</v>
      </c>
      <c r="I372" s="25">
        <f t="shared" si="51"/>
        <v>-1.8143009605122717E-2</v>
      </c>
      <c r="J372">
        <v>11497.38</v>
      </c>
      <c r="K372">
        <v>11646.04</v>
      </c>
      <c r="L372" s="25">
        <f t="shared" si="59"/>
        <v>1.2929902290782946E-2</v>
      </c>
      <c r="M372">
        <f t="shared" si="54"/>
        <v>4</v>
      </c>
    </row>
    <row r="373" spans="1:14">
      <c r="A373" s="1">
        <v>42930</v>
      </c>
      <c r="B373">
        <v>12.96</v>
      </c>
      <c r="C373" s="71">
        <f t="shared" si="56"/>
        <v>6.2111801242235032E-3</v>
      </c>
      <c r="D373" s="26">
        <f t="shared" si="57"/>
        <v>13.221628014329335</v>
      </c>
      <c r="E373" s="26">
        <f>D373*(1-VLOOKUP(A373,USD!A:K,9,0))</f>
        <v>13.212177776655411</v>
      </c>
      <c r="F373">
        <v>13.247</v>
      </c>
      <c r="G373" s="25">
        <f t="shared" si="55"/>
        <v>-1.9787881949619779E-2</v>
      </c>
      <c r="H373" s="25">
        <f>(+B373/(D373*(1-VLOOKUP(A373,USD!A:K,9,0)))-1)</f>
        <v>-1.9086768352525652E-2</v>
      </c>
      <c r="I373" s="25">
        <f t="shared" si="51"/>
        <v>-2.1665282705518152E-2</v>
      </c>
      <c r="J373">
        <v>11646.04</v>
      </c>
      <c r="K373">
        <v>11738.04</v>
      </c>
      <c r="L373" s="25">
        <f t="shared" si="59"/>
        <v>7.8996809215836628E-3</v>
      </c>
      <c r="M373">
        <f t="shared" si="54"/>
        <v>5</v>
      </c>
    </row>
    <row r="374" spans="1:14">
      <c r="A374" s="1">
        <v>42933</v>
      </c>
      <c r="B374">
        <v>13</v>
      </c>
      <c r="C374" s="71">
        <f t="shared" si="56"/>
        <v>3.0864197530864335E-3</v>
      </c>
      <c r="D374" s="26">
        <f t="shared" si="57"/>
        <v>13.284862952417951</v>
      </c>
      <c r="E374" s="26">
        <f>D374*(1-VLOOKUP(A374,USD!A:K,9,0))</f>
        <v>13.313507078370334</v>
      </c>
      <c r="F374">
        <v>13.311</v>
      </c>
      <c r="G374" s="25">
        <f t="shared" si="55"/>
        <v>-2.1442671515561562E-2</v>
      </c>
      <c r="H374" s="25">
        <f>(+B374/(D374*(1-VLOOKUP(A374,USD!A:K,9,0)))-1)</f>
        <v>-2.3548046095207331E-2</v>
      </c>
      <c r="I374" s="25">
        <f t="shared" si="51"/>
        <v>-2.336413492600109E-2</v>
      </c>
      <c r="J374">
        <v>11738.04</v>
      </c>
      <c r="K374">
        <v>11771.59</v>
      </c>
      <c r="L374" s="25">
        <f t="shared" si="59"/>
        <v>2.8582284606288866E-3</v>
      </c>
      <c r="M374">
        <f t="shared" si="54"/>
        <v>1</v>
      </c>
    </row>
    <row r="375" spans="1:14">
      <c r="A375" s="1">
        <v>42934</v>
      </c>
      <c r="B375">
        <v>12.98</v>
      </c>
      <c r="C375" s="71">
        <f t="shared" si="56"/>
        <v>-1.5384615384614886E-3</v>
      </c>
      <c r="D375" s="26">
        <f t="shared" si="57"/>
        <v>13.272033551117563</v>
      </c>
      <c r="E375" s="26">
        <f>D375*(1-VLOOKUP(A375,USD!A:K,9,0))</f>
        <v>13.296948034265197</v>
      </c>
      <c r="F375">
        <v>13.263999999999999</v>
      </c>
      <c r="G375" s="25">
        <f t="shared" si="55"/>
        <v>-2.2003677883482453E-2</v>
      </c>
      <c r="H375" s="25">
        <f>(+B375/(D375*(1-VLOOKUP(A375,USD!A:K,9,0)))-1)</f>
        <v>-2.3836148975572957E-2</v>
      </c>
      <c r="I375" s="25">
        <f t="shared" si="51"/>
        <v>-2.1411338962605497E-2</v>
      </c>
      <c r="J375">
        <v>11771.59</v>
      </c>
      <c r="K375">
        <v>11737.13</v>
      </c>
      <c r="L375" s="25">
        <f t="shared" si="59"/>
        <v>-2.9273870394739276E-3</v>
      </c>
      <c r="M375">
        <f t="shared" si="54"/>
        <v>2</v>
      </c>
    </row>
    <row r="376" spans="1:14">
      <c r="A376" s="1">
        <v>42935</v>
      </c>
      <c r="B376">
        <v>13.12</v>
      </c>
      <c r="C376" s="71">
        <f t="shared" si="56"/>
        <v>1.0785824345146189E-2</v>
      </c>
      <c r="D376" s="26">
        <f t="shared" si="57"/>
        <v>13.426800602873104</v>
      </c>
      <c r="E376" s="26">
        <f>D376*(1-VLOOKUP(A376,USD!A:K,9,0))</f>
        <v>13.424862368489068</v>
      </c>
      <c r="F376">
        <v>13.467000000000001</v>
      </c>
      <c r="G376" s="25">
        <f t="shared" si="55"/>
        <v>-2.2849866617327685E-2</v>
      </c>
      <c r="H376" s="25">
        <f>(+B376/(D376*(1-VLOOKUP(A376,USD!A:K,9,0)))-1)</f>
        <v>-2.2708789119852968E-2</v>
      </c>
      <c r="I376" s="25">
        <f t="shared" si="51"/>
        <v>-2.5766688943343108E-2</v>
      </c>
      <c r="J376">
        <v>11737.13</v>
      </c>
      <c r="K376">
        <v>11881.19</v>
      </c>
      <c r="L376" s="25">
        <f t="shared" si="59"/>
        <v>1.2273869336030252E-2</v>
      </c>
      <c r="M376">
        <f t="shared" si="54"/>
        <v>3</v>
      </c>
    </row>
    <row r="377" spans="1:14">
      <c r="A377" s="1">
        <v>42936</v>
      </c>
      <c r="B377">
        <v>13.14</v>
      </c>
      <c r="C377" s="71">
        <f t="shared" si="56"/>
        <v>1.5243902439026069E-3</v>
      </c>
      <c r="D377" s="26">
        <f t="shared" si="57"/>
        <v>13.505889435317508</v>
      </c>
      <c r="E377" s="26">
        <f>D377*(1-VLOOKUP(A377,USD!A:K,9,0))</f>
        <v>13.477875548587582</v>
      </c>
      <c r="F377">
        <v>13.505000000000001</v>
      </c>
      <c r="G377" s="25">
        <f t="shared" si="55"/>
        <v>-2.7091102520113708E-2</v>
      </c>
      <c r="H377" s="25">
        <f>(+B377/(D377*(1-VLOOKUP(A377,USD!A:K,9,0)))-1)</f>
        <v>-2.5068902541023119E-2</v>
      </c>
      <c r="I377" s="25">
        <f t="shared" ref="I377:I440" si="60">+B377/F377-1</f>
        <v>-2.7027027027027084E-2</v>
      </c>
      <c r="J377">
        <v>11881.19</v>
      </c>
      <c r="K377">
        <v>11915.5</v>
      </c>
      <c r="L377" s="25">
        <f t="shared" si="59"/>
        <v>2.8877578761050682E-3</v>
      </c>
      <c r="M377">
        <f t="shared" si="54"/>
        <v>4</v>
      </c>
    </row>
    <row r="378" spans="1:14">
      <c r="A378" s="1">
        <v>42937</v>
      </c>
      <c r="B378">
        <v>13.08</v>
      </c>
      <c r="C378" s="71">
        <f t="shared" si="56"/>
        <v>-4.5662100456621557E-3</v>
      </c>
      <c r="D378" s="26">
        <f t="shared" si="57"/>
        <v>13.383760450673494</v>
      </c>
      <c r="E378" s="26">
        <f>D378*(1-VLOOKUP(A378,USD!A:K,9,0))</f>
        <v>13.403171948573627</v>
      </c>
      <c r="F378">
        <v>13.398999999999999</v>
      </c>
      <c r="G378" s="25">
        <f t="shared" si="55"/>
        <v>-2.2696196020021264E-2</v>
      </c>
      <c r="H378" s="25">
        <f>(+B378/(D378*(1-VLOOKUP(A378,USD!A:K,9,0)))-1)</f>
        <v>-2.4111602075508665E-2</v>
      </c>
      <c r="I378" s="25">
        <f t="shared" si="60"/>
        <v>-2.3807746846779554E-2</v>
      </c>
      <c r="J378">
        <v>11915.5</v>
      </c>
      <c r="K378">
        <v>11808.53</v>
      </c>
      <c r="L378" s="25">
        <f t="shared" si="59"/>
        <v>-8.9773824010741521E-3</v>
      </c>
      <c r="M378">
        <f t="shared" si="54"/>
        <v>5</v>
      </c>
    </row>
    <row r="379" spans="1:14">
      <c r="A379" s="1">
        <v>42940</v>
      </c>
      <c r="B379">
        <v>13.16</v>
      </c>
      <c r="C379" s="71">
        <f t="shared" si="56"/>
        <v>6.1162079510703737E-3</v>
      </c>
      <c r="D379" s="26">
        <f t="shared" si="57"/>
        <v>13.493667038996383</v>
      </c>
      <c r="E379" s="26">
        <f>D379*(1-VLOOKUP(A379,USD!A:K,9,0))</f>
        <v>13.502813846198714</v>
      </c>
      <c r="F379">
        <v>13.49</v>
      </c>
      <c r="G379" s="25">
        <f t="shared" si="55"/>
        <v>-2.4727676919260921E-2</v>
      </c>
      <c r="H379" s="25">
        <f>(+B379/(D379*(1-VLOOKUP(A379,USD!A:K,9,0)))-1)</f>
        <v>-2.5388326470576539E-2</v>
      </c>
      <c r="I379" s="25">
        <f t="shared" si="60"/>
        <v>-2.4462564862861358E-2</v>
      </c>
      <c r="J379">
        <v>11808.53</v>
      </c>
      <c r="K379">
        <v>11891.96</v>
      </c>
      <c r="L379" s="25">
        <f t="shared" si="59"/>
        <v>7.0652316588091235E-3</v>
      </c>
      <c r="M379">
        <f t="shared" si="54"/>
        <v>1</v>
      </c>
    </row>
    <row r="380" spans="1:14">
      <c r="A380" s="1">
        <v>42941</v>
      </c>
      <c r="B380">
        <v>13.18</v>
      </c>
      <c r="C380" s="71">
        <f t="shared" si="56"/>
        <v>1.5197568389058169E-3</v>
      </c>
      <c r="D380" s="26">
        <f t="shared" si="57"/>
        <v>13.453665812868527</v>
      </c>
      <c r="E380" s="26">
        <f>D380*(1-VLOOKUP(A380,USD!A:K,9,0))</f>
        <v>13.46896213940099</v>
      </c>
      <c r="F380">
        <v>13.442</v>
      </c>
      <c r="G380" s="25">
        <f t="shared" si="55"/>
        <v>-2.0341356525056864E-2</v>
      </c>
      <c r="H380" s="25">
        <f>(+B380/(D380*(1-VLOOKUP(A380,USD!A:K,9,0)))-1)</f>
        <v>-2.14539276605199E-2</v>
      </c>
      <c r="I380" s="25">
        <f t="shared" si="60"/>
        <v>-1.9491147150721644E-2</v>
      </c>
      <c r="J380">
        <v>11891.96</v>
      </c>
      <c r="K380">
        <v>11859.93</v>
      </c>
      <c r="L380" s="25">
        <f t="shared" si="59"/>
        <v>-2.6934163922515131E-3</v>
      </c>
      <c r="M380">
        <f t="shared" si="54"/>
        <v>2</v>
      </c>
    </row>
    <row r="381" spans="1:14">
      <c r="A381" s="1">
        <v>42942</v>
      </c>
      <c r="B381">
        <v>13.12</v>
      </c>
      <c r="C381" s="71">
        <f t="shared" si="56"/>
        <v>-4.5523520485584168E-3</v>
      </c>
      <c r="D381" s="26">
        <f t="shared" si="57"/>
        <v>13.381975335436211</v>
      </c>
      <c r="E381" s="26">
        <f>D381*(1-VLOOKUP(A381,USD!A:K,9,0))</f>
        <v>13.364551595703601</v>
      </c>
      <c r="F381">
        <v>13.375999999999999</v>
      </c>
      <c r="G381" s="25">
        <f t="shared" si="55"/>
        <v>-1.9576731302327732E-2</v>
      </c>
      <c r="H381" s="25">
        <f>(+B381/(D381*(1-VLOOKUP(A381,USD!A:K,9,0)))-1)</f>
        <v>-1.8298526063696641E-2</v>
      </c>
      <c r="I381" s="25">
        <f t="shared" si="60"/>
        <v>-1.9138755980861233E-2</v>
      </c>
      <c r="J381">
        <v>11859.93</v>
      </c>
      <c r="K381">
        <v>11806.97</v>
      </c>
      <c r="L381" s="25">
        <f t="shared" si="59"/>
        <v>-4.4654563728454555E-3</v>
      </c>
      <c r="M381">
        <f t="shared" si="54"/>
        <v>3</v>
      </c>
    </row>
    <row r="382" spans="1:14">
      <c r="A382" s="1">
        <v>42943</v>
      </c>
      <c r="B382">
        <v>13.18</v>
      </c>
      <c r="C382" s="71">
        <f t="shared" si="56"/>
        <v>4.5731707317073766E-3</v>
      </c>
      <c r="D382" s="26">
        <f t="shared" si="57"/>
        <v>13.361487677194065</v>
      </c>
      <c r="E382" s="26">
        <f>D382*(1-VLOOKUP(A382,USD!A:K,9,0))</f>
        <v>13.413399487601211</v>
      </c>
      <c r="F382">
        <v>13.407999999999999</v>
      </c>
      <c r="G382" s="25">
        <f t="shared" si="55"/>
        <v>-1.3582894478422203E-2</v>
      </c>
      <c r="H382" s="25">
        <f>(+B382/(D382*(1-VLOOKUP(A382,USD!A:K,9,0)))-1)</f>
        <v>-1.7400472402015366E-2</v>
      </c>
      <c r="I382" s="25">
        <f t="shared" si="60"/>
        <v>-1.7004773269689744E-2</v>
      </c>
      <c r="J382">
        <v>11806.97</v>
      </c>
      <c r="K382">
        <v>11794.16</v>
      </c>
      <c r="L382" s="25">
        <f t="shared" si="59"/>
        <v>-1.084952362883862E-3</v>
      </c>
      <c r="M382">
        <f t="shared" si="54"/>
        <v>4</v>
      </c>
    </row>
    <row r="383" spans="1:14">
      <c r="A383" s="1">
        <v>42944</v>
      </c>
      <c r="B383">
        <v>13.24</v>
      </c>
      <c r="C383" s="71">
        <f t="shared" si="56"/>
        <v>4.5523520485584168E-3</v>
      </c>
      <c r="D383" s="26">
        <f t="shared" ref="D383:D401" si="61">+F382*(1+L383)</f>
        <v>13.438785459922538</v>
      </c>
      <c r="E383" s="26">
        <f>D383*(1-VLOOKUP(A383,USD!A:K,9,0))</f>
        <v>13.404439554752752</v>
      </c>
      <c r="F383">
        <v>13.428000000000001</v>
      </c>
      <c r="G383" s="25">
        <f t="shared" si="55"/>
        <v>-1.4791921525599272E-2</v>
      </c>
      <c r="H383" s="25">
        <f>(+B383/(D383*(1-VLOOKUP(A383,USD!A:K,9,0)))-1)</f>
        <v>-1.2267544202879233E-2</v>
      </c>
      <c r="I383" s="25">
        <f t="shared" si="60"/>
        <v>-1.4000595770032764E-2</v>
      </c>
      <c r="J383">
        <v>11794.16</v>
      </c>
      <c r="K383">
        <v>11821.24</v>
      </c>
      <c r="L383" s="25">
        <f t="shared" si="59"/>
        <v>2.2960516052012991E-3</v>
      </c>
      <c r="M383">
        <f t="shared" si="54"/>
        <v>5</v>
      </c>
    </row>
    <row r="384" spans="1:14" ht="28">
      <c r="A384" s="1">
        <v>42947</v>
      </c>
      <c r="B384">
        <v>13.28</v>
      </c>
      <c r="C384" s="71">
        <f t="shared" si="56"/>
        <v>3.0211480362536403E-3</v>
      </c>
      <c r="D384" s="26">
        <f t="shared" si="61"/>
        <v>13.411267877143178</v>
      </c>
      <c r="E384" s="26">
        <f>D384*(1-VLOOKUP(A384,USD!A:K,9,0))</f>
        <v>13.450357407308994</v>
      </c>
      <c r="F384">
        <v>13.426</v>
      </c>
      <c r="G384" s="25">
        <f t="shared" si="55"/>
        <v>-9.7878797400579032E-3</v>
      </c>
      <c r="H384" s="25">
        <f>(+B384/(D384*(1-VLOOKUP(A384,USD!A:K,9,0)))-1)</f>
        <v>-1.2665641674058481E-2</v>
      </c>
      <c r="I384" s="25">
        <f t="shared" si="60"/>
        <v>-1.0874422761805502E-2</v>
      </c>
      <c r="J384">
        <v>11821.24</v>
      </c>
      <c r="K384">
        <v>11806.51</v>
      </c>
      <c r="L384" s="25">
        <f t="shared" si="59"/>
        <v>-1.2460621728346277E-3</v>
      </c>
      <c r="M384">
        <f t="shared" si="54"/>
        <v>1</v>
      </c>
      <c r="N384" s="50" t="s">
        <v>394</v>
      </c>
    </row>
    <row r="385" spans="1:14">
      <c r="A385" s="1">
        <v>42948</v>
      </c>
      <c r="B385">
        <v>13.44</v>
      </c>
      <c r="C385" s="71">
        <f t="shared" si="56"/>
        <v>1.2048192771084265E-2</v>
      </c>
      <c r="D385" s="26">
        <f t="shared" si="61"/>
        <v>13.626039440952493</v>
      </c>
      <c r="E385" s="26">
        <f>D385*(1-VLOOKUP(A385,USD!A:K,9,0))</f>
        <v>13.631307124892928</v>
      </c>
      <c r="F385">
        <v>13.654999999999999</v>
      </c>
      <c r="G385" s="25">
        <f t="shared" si="55"/>
        <v>-1.3653229301051284E-2</v>
      </c>
      <c r="H385" s="25">
        <f>(+B385/(D385*(1-VLOOKUP(A385,USD!A:K,9,0)))-1)</f>
        <v>-1.4034393263986478E-2</v>
      </c>
      <c r="I385" s="25">
        <f t="shared" si="60"/>
        <v>-1.5745148297326983E-2</v>
      </c>
      <c r="J385">
        <v>11806.51</v>
      </c>
      <c r="K385">
        <v>11982.42</v>
      </c>
      <c r="L385" s="25">
        <f t="shared" si="59"/>
        <v>1.4899407191456326E-2</v>
      </c>
      <c r="M385">
        <f t="shared" si="54"/>
        <v>2</v>
      </c>
    </row>
    <row r="386" spans="1:14">
      <c r="A386" s="1">
        <v>42949</v>
      </c>
      <c r="B386">
        <v>13.44</v>
      </c>
      <c r="C386" s="71">
        <f t="shared" si="56"/>
        <v>0</v>
      </c>
      <c r="D386" s="26">
        <f t="shared" si="61"/>
        <v>13.64155288330738</v>
      </c>
      <c r="E386" s="26">
        <f>D386*(1-VLOOKUP(A386,USD!A:K,9,0))</f>
        <v>13.626305350130435</v>
      </c>
      <c r="F386">
        <v>13.638999999999999</v>
      </c>
      <c r="G386" s="25">
        <f t="shared" si="55"/>
        <v>-1.4774922256395984E-2</v>
      </c>
      <c r="H386" s="25">
        <f>(+B386/(D386*(1-VLOOKUP(A386,USD!A:K,9,0)))-1)</f>
        <v>-1.3672477266822192E-2</v>
      </c>
      <c r="I386" s="25">
        <f t="shared" si="60"/>
        <v>-1.4590512500916475E-2</v>
      </c>
      <c r="J386">
        <v>11982.42</v>
      </c>
      <c r="K386">
        <v>11970.62</v>
      </c>
      <c r="L386" s="25">
        <f t="shared" si="59"/>
        <v>-9.847760302175157E-4</v>
      </c>
      <c r="M386">
        <f t="shared" si="54"/>
        <v>3</v>
      </c>
    </row>
    <row r="387" spans="1:14">
      <c r="A387" s="1">
        <v>42950</v>
      </c>
      <c r="B387">
        <v>13.26</v>
      </c>
      <c r="C387" s="71">
        <f t="shared" si="56"/>
        <v>-1.3392857142857095E-2</v>
      </c>
      <c r="D387" s="26">
        <f t="shared" si="61"/>
        <v>13.448895631972279</v>
      </c>
      <c r="E387" s="26">
        <f>D387*(1-VLOOKUP(A387,USD!A:K,9,0))</f>
        <v>13.453571402839627</v>
      </c>
      <c r="F387">
        <v>13.454000000000001</v>
      </c>
      <c r="G387" s="25">
        <f t="shared" si="55"/>
        <v>-1.4045438163949653E-2</v>
      </c>
      <c r="H387" s="25">
        <f>(+B387/(D387*(1-VLOOKUP(A387,USD!A:K,9,0)))-1)</f>
        <v>-1.4388105362028281E-2</v>
      </c>
      <c r="I387" s="25">
        <f t="shared" si="60"/>
        <v>-1.4419503493384944E-2</v>
      </c>
      <c r="J387">
        <v>11970.62</v>
      </c>
      <c r="K387">
        <v>11803.77</v>
      </c>
      <c r="L387" s="25">
        <f t="shared" si="59"/>
        <v>-1.3938292252197448E-2</v>
      </c>
      <c r="M387">
        <f t="shared" ref="M387:M450" si="62">WEEKDAY(A387,2)</f>
        <v>4</v>
      </c>
      <c r="N387" s="50" t="s">
        <v>395</v>
      </c>
    </row>
    <row r="388" spans="1:14" ht="28">
      <c r="A388" s="1">
        <v>42951</v>
      </c>
      <c r="B388">
        <v>13.2</v>
      </c>
      <c r="C388" s="71">
        <f t="shared" si="56"/>
        <v>-4.5248868778280382E-3</v>
      </c>
      <c r="D388" s="26">
        <f t="shared" si="61"/>
        <v>13.368047279809756</v>
      </c>
      <c r="E388" s="26">
        <f>D388*(1-VLOOKUP(A388,USD!A:K,9,0))</f>
        <v>13.380260057846366</v>
      </c>
      <c r="F388">
        <v>13.384</v>
      </c>
      <c r="G388" s="25">
        <f t="shared" ref="G388:G451" si="63">+B388/D388-1</f>
        <v>-1.2570817284852431E-2</v>
      </c>
      <c r="H388" s="25">
        <f>(+B388/(D388*(1-VLOOKUP(A388,USD!A:K,9,0)))-1)</f>
        <v>-1.3472089261871933E-2</v>
      </c>
      <c r="I388" s="25">
        <f t="shared" si="60"/>
        <v>-1.3747758517633102E-2</v>
      </c>
      <c r="J388">
        <v>11803.77</v>
      </c>
      <c r="K388">
        <v>11728.36</v>
      </c>
      <c r="L388" s="25">
        <f t="shared" si="59"/>
        <v>-6.3886368507688474E-3</v>
      </c>
      <c r="M388">
        <f t="shared" si="62"/>
        <v>5</v>
      </c>
      <c r="N388" s="50" t="s">
        <v>397</v>
      </c>
    </row>
    <row r="389" spans="1:14">
      <c r="A389" s="1">
        <v>42954</v>
      </c>
      <c r="B389">
        <v>13.26</v>
      </c>
      <c r="C389" s="71">
        <f t="shared" ref="C389:C452" si="64">B389/(B388-O389)-1</f>
        <v>4.5454545454546302E-3</v>
      </c>
      <c r="D389" s="26">
        <f t="shared" si="61"/>
        <v>13.435637739632822</v>
      </c>
      <c r="E389" s="26">
        <f>D389*(1-VLOOKUP(A389,USD!A:K,9,0))</f>
        <v>13.421117258891551</v>
      </c>
      <c r="F389">
        <v>13.426</v>
      </c>
      <c r="G389" s="25">
        <f t="shared" si="63"/>
        <v>-1.307252718750529E-2</v>
      </c>
      <c r="H389" s="25">
        <f>(+B389/(D389*(1-VLOOKUP(A389,USD!A:K,9,0)))-1)</f>
        <v>-1.2004757561060009E-2</v>
      </c>
      <c r="I389" s="25">
        <f t="shared" si="60"/>
        <v>-1.2364069715477433E-2</v>
      </c>
      <c r="J389">
        <v>11728.36</v>
      </c>
      <c r="K389">
        <v>11773.61</v>
      </c>
      <c r="L389" s="25">
        <f t="shared" si="59"/>
        <v>3.8581694286328183E-3</v>
      </c>
      <c r="M389">
        <f t="shared" si="62"/>
        <v>1</v>
      </c>
    </row>
    <row r="390" spans="1:14">
      <c r="A390" s="1">
        <v>42955</v>
      </c>
      <c r="B390">
        <v>13.26</v>
      </c>
      <c r="C390" s="71">
        <f t="shared" si="64"/>
        <v>0</v>
      </c>
      <c r="D390" s="26">
        <f t="shared" si="61"/>
        <v>13.408929006481443</v>
      </c>
      <c r="E390" s="26">
        <f>D390*(1-VLOOKUP(A390,USD!A:K,9,0))</f>
        <v>13.459738327338705</v>
      </c>
      <c r="F390">
        <v>13.420999999999999</v>
      </c>
      <c r="G390" s="25">
        <f t="shared" si="63"/>
        <v>-1.1106704078264307E-2</v>
      </c>
      <c r="H390" s="25">
        <f>(+B390/(D390*(1-VLOOKUP(A390,USD!A:K,9,0)))-1)</f>
        <v>-1.4839688742908752E-2</v>
      </c>
      <c r="I390" s="25">
        <f t="shared" si="60"/>
        <v>-1.199612547500184E-2</v>
      </c>
      <c r="J390">
        <v>11773.61</v>
      </c>
      <c r="K390">
        <v>11758.64</v>
      </c>
      <c r="L390" s="25">
        <f t="shared" si="59"/>
        <v>-1.2714876745536507E-3</v>
      </c>
      <c r="M390">
        <f t="shared" si="62"/>
        <v>2</v>
      </c>
    </row>
    <row r="391" spans="1:14">
      <c r="A391" s="1">
        <v>42956</v>
      </c>
      <c r="B391">
        <v>13.2</v>
      </c>
      <c r="C391" s="71">
        <f t="shared" si="64"/>
        <v>-4.5248868778280382E-3</v>
      </c>
      <c r="D391" s="26">
        <f t="shared" si="61"/>
        <v>13.344767664457795</v>
      </c>
      <c r="E391" s="26">
        <f>D391*(1-VLOOKUP(A391,USD!A:K,9,0))</f>
        <v>13.356336100586036</v>
      </c>
      <c r="F391">
        <v>13.355</v>
      </c>
      <c r="G391" s="25">
        <f t="shared" si="63"/>
        <v>-1.0848271629589123E-2</v>
      </c>
      <c r="H391" s="25">
        <f>(+B391/(D391*(1-VLOOKUP(A391,USD!A:K,9,0)))-1)</f>
        <v>-1.1705013965557343E-2</v>
      </c>
      <c r="I391" s="25">
        <f t="shared" si="60"/>
        <v>-1.1606140022463629E-2</v>
      </c>
      <c r="J391">
        <v>11758.64</v>
      </c>
      <c r="K391">
        <v>11691.85</v>
      </c>
      <c r="L391" s="25">
        <f t="shared" si="59"/>
        <v>-5.6800786485511345E-3</v>
      </c>
      <c r="M391">
        <f t="shared" si="62"/>
        <v>3</v>
      </c>
      <c r="N391" s="50" t="s">
        <v>400</v>
      </c>
    </row>
    <row r="392" spans="1:14">
      <c r="A392" s="1">
        <v>42957</v>
      </c>
      <c r="B392">
        <v>13.12</v>
      </c>
      <c r="C392" s="71">
        <f t="shared" si="64"/>
        <v>-6.0606060606060996E-3</v>
      </c>
      <c r="D392" s="26">
        <f t="shared" si="61"/>
        <v>13.30165698755971</v>
      </c>
      <c r="E392" s="26">
        <f>D392*(1-VLOOKUP(A392,USD!A:K,9,0))</f>
        <v>13.340630869222437</v>
      </c>
      <c r="F392">
        <v>13.361000000000001</v>
      </c>
      <c r="G392" s="25">
        <f t="shared" si="63"/>
        <v>-1.3656718687724667E-2</v>
      </c>
      <c r="H392" s="25">
        <f>(+B392/(D392*(1-VLOOKUP(A392,USD!A:K,9,0)))-1)</f>
        <v>-1.6538263548798504E-2</v>
      </c>
      <c r="I392" s="25">
        <f t="shared" si="60"/>
        <v>-1.8037572038021255E-2</v>
      </c>
      <c r="J392">
        <v>11691.85</v>
      </c>
      <c r="K392">
        <v>11645.15</v>
      </c>
      <c r="L392" s="25">
        <f t="shared" si="59"/>
        <v>-3.9942353006582332E-3</v>
      </c>
      <c r="M392">
        <f t="shared" si="62"/>
        <v>4</v>
      </c>
    </row>
    <row r="393" spans="1:14">
      <c r="A393" s="1">
        <v>42958</v>
      </c>
      <c r="B393">
        <v>12.82</v>
      </c>
      <c r="C393" s="71">
        <f t="shared" si="64"/>
        <v>-2.286585365853655E-2</v>
      </c>
      <c r="D393" s="26">
        <f t="shared" si="61"/>
        <v>13.154764807666712</v>
      </c>
      <c r="E393" s="26">
        <f>D393*(1-VLOOKUP(A393,USD!A:K,9,0))</f>
        <v>13.13226410785161</v>
      </c>
      <c r="F393">
        <v>13.189</v>
      </c>
      <c r="G393" s="25">
        <f t="shared" si="63"/>
        <v>-2.5448178858477832E-2</v>
      </c>
      <c r="H393" s="25">
        <f>(+B393/(D393*(1-VLOOKUP(A393,USD!A:K,9,0)))-1)</f>
        <v>-2.3778390785250125E-2</v>
      </c>
      <c r="I393" s="25">
        <f t="shared" si="60"/>
        <v>-2.7977860338160521E-2</v>
      </c>
      <c r="J393">
        <v>11645.15</v>
      </c>
      <c r="K393">
        <v>11465.4</v>
      </c>
      <c r="L393" s="25">
        <f t="shared" si="59"/>
        <v>-1.5435610533140354E-2</v>
      </c>
      <c r="M393">
        <f t="shared" si="62"/>
        <v>5</v>
      </c>
    </row>
    <row r="394" spans="1:14">
      <c r="A394" s="1">
        <v>42961</v>
      </c>
      <c r="B394">
        <v>13.04</v>
      </c>
      <c r="C394" s="71">
        <f t="shared" si="64"/>
        <v>1.7160686427456939E-2</v>
      </c>
      <c r="D394" s="26">
        <f t="shared" si="61"/>
        <v>13.295716166029971</v>
      </c>
      <c r="E394" s="26">
        <f>D394*(1-VLOOKUP(A394,USD!A:K,9,0))</f>
        <v>13.311910857964815</v>
      </c>
      <c r="F394">
        <v>13.308999999999999</v>
      </c>
      <c r="G394" s="25">
        <f t="shared" si="63"/>
        <v>-1.9232974202872621E-2</v>
      </c>
      <c r="H394" s="25">
        <f>(+B394/(D394*(1-VLOOKUP(A394,USD!A:K,9,0)))-1)</f>
        <v>-2.0426132721744095E-2</v>
      </c>
      <c r="I394" s="25">
        <f t="shared" si="60"/>
        <v>-2.0211886693215164E-2</v>
      </c>
      <c r="J394">
        <v>11465.4</v>
      </c>
      <c r="K394">
        <v>11558.17</v>
      </c>
      <c r="L394" s="25">
        <f t="shared" si="59"/>
        <v>8.0913007832261741E-3</v>
      </c>
      <c r="M394">
        <f t="shared" si="62"/>
        <v>1</v>
      </c>
    </row>
    <row r="395" spans="1:14">
      <c r="A395" s="1">
        <v>42962</v>
      </c>
      <c r="B395">
        <v>13.1</v>
      </c>
      <c r="C395" s="71">
        <f t="shared" si="64"/>
        <v>4.6012269938651151E-3</v>
      </c>
      <c r="D395" s="26">
        <f t="shared" si="61"/>
        <v>13.391952609279841</v>
      </c>
      <c r="E395" s="26">
        <f>D395*(1-VLOOKUP(A395,USD!A:K,9,0))</f>
        <v>13.37654138991067</v>
      </c>
      <c r="F395">
        <v>13.374000000000001</v>
      </c>
      <c r="G395" s="25">
        <f t="shared" si="63"/>
        <v>-2.1800600539575887E-2</v>
      </c>
      <c r="H395" s="25">
        <f>(+B395/(D395*(1-VLOOKUP(A395,USD!A:K,9,0)))-1)</f>
        <v>-2.0673609257416348E-2</v>
      </c>
      <c r="I395" s="25">
        <f t="shared" si="60"/>
        <v>-2.0487513085090558E-2</v>
      </c>
      <c r="J395">
        <v>11558.17</v>
      </c>
      <c r="K395">
        <v>11630.21</v>
      </c>
      <c r="L395" s="25">
        <f t="shared" si="59"/>
        <v>6.232820593571331E-3</v>
      </c>
      <c r="M395">
        <f t="shared" si="62"/>
        <v>2</v>
      </c>
    </row>
    <row r="396" spans="1:14">
      <c r="A396" s="1">
        <v>42963</v>
      </c>
      <c r="B396">
        <v>13.1</v>
      </c>
      <c r="C396" s="71">
        <f t="shared" si="64"/>
        <v>0</v>
      </c>
      <c r="D396" s="26">
        <f t="shared" si="61"/>
        <v>13.337949498762278</v>
      </c>
      <c r="E396" s="26">
        <f>D396*(1-VLOOKUP(A396,USD!A:K,9,0))</f>
        <v>13.324171329080466</v>
      </c>
      <c r="F396">
        <v>13.319000000000001</v>
      </c>
      <c r="G396" s="25">
        <f t="shared" si="63"/>
        <v>-1.7840035965375312E-2</v>
      </c>
      <c r="H396" s="25">
        <f>(+B396/(D396*(1-VLOOKUP(A396,USD!A:K,9,0)))-1)</f>
        <v>-1.682441058013151E-2</v>
      </c>
      <c r="I396" s="25">
        <f t="shared" si="60"/>
        <v>-1.6442675876567447E-2</v>
      </c>
      <c r="J396">
        <v>11630.21</v>
      </c>
      <c r="K396">
        <v>11598.86</v>
      </c>
      <c r="L396" s="25">
        <f t="shared" si="59"/>
        <v>-2.6955661161749411E-3</v>
      </c>
      <c r="M396">
        <f t="shared" si="62"/>
        <v>3</v>
      </c>
    </row>
    <row r="397" spans="1:14">
      <c r="A397" s="1">
        <v>42964</v>
      </c>
      <c r="B397">
        <v>13.14</v>
      </c>
      <c r="C397" s="71">
        <f t="shared" si="64"/>
        <v>3.0534351145039551E-3</v>
      </c>
      <c r="D397" s="26">
        <f t="shared" si="61"/>
        <v>13.339485716699745</v>
      </c>
      <c r="E397" s="26">
        <f>D397*(1-VLOOKUP(A397,USD!A:K,9,0))</f>
        <v>13.37401674857016</v>
      </c>
      <c r="F397">
        <v>13.353999999999999</v>
      </c>
      <c r="G397" s="25">
        <f t="shared" si="63"/>
        <v>-1.4954528303141923E-2</v>
      </c>
      <c r="H397" s="25">
        <f>(+B397/(D397*(1-VLOOKUP(A397,USD!A:K,9,0)))-1)</f>
        <v>-1.7497865672643109E-2</v>
      </c>
      <c r="I397" s="25">
        <f t="shared" si="60"/>
        <v>-1.6025161000449151E-2</v>
      </c>
      <c r="J397">
        <v>11598.86</v>
      </c>
      <c r="K397">
        <v>11616.7</v>
      </c>
      <c r="L397" s="25">
        <f t="shared" si="59"/>
        <v>1.5380821908359543E-3</v>
      </c>
      <c r="M397">
        <f t="shared" si="62"/>
        <v>4</v>
      </c>
    </row>
    <row r="398" spans="1:14">
      <c r="A398" s="1">
        <v>42965</v>
      </c>
      <c r="B398">
        <v>13.14</v>
      </c>
      <c r="C398" s="71">
        <f t="shared" si="64"/>
        <v>0</v>
      </c>
      <c r="D398" s="26">
        <f t="shared" si="61"/>
        <v>13.387796826981843</v>
      </c>
      <c r="E398" s="26">
        <f>D398*(1-VLOOKUP(A398,USD!A:K,9,0))</f>
        <v>13.37909184447185</v>
      </c>
      <c r="F398">
        <v>13.39</v>
      </c>
      <c r="G398" s="25">
        <f t="shared" si="63"/>
        <v>-1.8509156523979442E-2</v>
      </c>
      <c r="H398" s="25">
        <f>(+B398/(D398*(1-VLOOKUP(A398,USD!A:K,9,0)))-1)</f>
        <v>-1.7870558573872097E-2</v>
      </c>
      <c r="I398" s="25">
        <f t="shared" si="60"/>
        <v>-1.8670649738610878E-2</v>
      </c>
      <c r="J398">
        <v>11616.7</v>
      </c>
      <c r="K398">
        <v>11646.1</v>
      </c>
      <c r="L398" s="25">
        <f t="shared" si="59"/>
        <v>2.5308392228429177E-3</v>
      </c>
      <c r="M398">
        <f t="shared" si="62"/>
        <v>5</v>
      </c>
      <c r="N398" s="50" t="s">
        <v>409</v>
      </c>
    </row>
    <row r="399" spans="1:14">
      <c r="A399" s="1">
        <v>42968</v>
      </c>
      <c r="B399">
        <v>13.24</v>
      </c>
      <c r="C399" s="71">
        <f t="shared" si="64"/>
        <v>7.6103500761035558E-3</v>
      </c>
      <c r="D399" s="26">
        <f t="shared" si="61"/>
        <v>13.420134714625496</v>
      </c>
      <c r="E399" s="26">
        <f>D399*(1-VLOOKUP(A399,USD!A:K,9,0))</f>
        <v>13.424441782197722</v>
      </c>
      <c r="F399">
        <v>13.428000000000001</v>
      </c>
      <c r="G399" s="25">
        <f t="shared" si="63"/>
        <v>-1.3422720297224799E-2</v>
      </c>
      <c r="H399" s="25">
        <f>(+B399/(D399*(1-VLOOKUP(A399,USD!A:K,9,0)))-1)</f>
        <v>-1.3739251522719598E-2</v>
      </c>
      <c r="I399" s="71">
        <f t="shared" si="60"/>
        <v>-1.4000595770032764E-2</v>
      </c>
      <c r="J399" s="70">
        <v>11646.1</v>
      </c>
      <c r="K399" s="70">
        <v>11672.31</v>
      </c>
      <c r="L399" s="25">
        <f t="shared" si="59"/>
        <v>2.2505388069824495E-3</v>
      </c>
      <c r="M399">
        <f t="shared" si="62"/>
        <v>1</v>
      </c>
    </row>
    <row r="400" spans="1:14">
      <c r="A400" s="1">
        <v>42969</v>
      </c>
      <c r="B400">
        <v>13.36</v>
      </c>
      <c r="C400" s="71">
        <f t="shared" si="64"/>
        <v>9.0634441087613649E-3</v>
      </c>
      <c r="D400" s="26">
        <f t="shared" si="61"/>
        <v>13.559929587202534</v>
      </c>
      <c r="E400" s="26">
        <f>D400*(1-VLOOKUP(A400,USD!A:K,9,0))</f>
        <v>13.599780681318034</v>
      </c>
      <c r="F400">
        <v>13.584</v>
      </c>
      <c r="G400" s="71">
        <f t="shared" si="63"/>
        <v>-1.4744146414390147E-2</v>
      </c>
      <c r="H400" s="71">
        <f>(+B400/(D400*(1-VLOOKUP(A400,USD!A:K,9,0)))-1)</f>
        <v>-1.7631216777445613E-2</v>
      </c>
      <c r="I400" s="71">
        <f t="shared" si="60"/>
        <v>-1.6489988221436991E-2</v>
      </c>
      <c r="J400" s="70">
        <v>11672.31</v>
      </c>
      <c r="K400" s="70">
        <v>11786.99</v>
      </c>
      <c r="L400" s="71">
        <f t="shared" si="59"/>
        <v>9.8249618113295245E-3</v>
      </c>
      <c r="M400" s="70">
        <f t="shared" si="62"/>
        <v>2</v>
      </c>
    </row>
    <row r="401" spans="1:14">
      <c r="A401" s="1">
        <v>42970</v>
      </c>
      <c r="B401">
        <v>13.36</v>
      </c>
      <c r="C401" s="71">
        <f t="shared" si="64"/>
        <v>0</v>
      </c>
      <c r="D401" s="26">
        <f t="shared" si="61"/>
        <v>13.688896642823996</v>
      </c>
      <c r="E401" s="26">
        <f>D401*(1-VLOOKUP(A401,USD!A:K,9,0))</f>
        <v>13.685722765556614</v>
      </c>
      <c r="F401">
        <v>13.69</v>
      </c>
      <c r="G401" s="71">
        <f t="shared" si="63"/>
        <v>-2.4026526856451347E-2</v>
      </c>
      <c r="H401" s="71">
        <f>(+B401/(D401*(1-VLOOKUP(A401,USD!A:K,9,0)))-1)</f>
        <v>-2.3800187329263589E-2</v>
      </c>
      <c r="I401" s="71">
        <f t="shared" si="60"/>
        <v>-2.4105186267348477E-2</v>
      </c>
      <c r="J401" s="70">
        <v>11786.99</v>
      </c>
      <c r="K401" s="70">
        <v>11878.01</v>
      </c>
      <c r="L401" s="71">
        <f t="shared" si="59"/>
        <v>7.7220732349820853E-3</v>
      </c>
      <c r="M401" s="70">
        <f t="shared" si="62"/>
        <v>3</v>
      </c>
    </row>
    <row r="402" spans="1:14">
      <c r="A402" s="1">
        <v>42971</v>
      </c>
      <c r="B402">
        <v>13.4</v>
      </c>
      <c r="C402" s="71">
        <f t="shared" si="64"/>
        <v>2.9940119760478723E-3</v>
      </c>
      <c r="D402" s="26">
        <f t="shared" ref="D402:D407" si="65">+F401*(1+L402)</f>
        <v>13.641235611015651</v>
      </c>
      <c r="E402" s="26">
        <f>D402*(1-VLOOKUP(A402,USD!A:K,9,0))</f>
        <v>13.657538670968604</v>
      </c>
      <c r="F402">
        <v>13.654</v>
      </c>
      <c r="G402" s="71">
        <f t="shared" si="63"/>
        <v>-1.7684293263056428E-2</v>
      </c>
      <c r="H402" s="71">
        <f>(+B402/(D402*(1-VLOOKUP(A402,USD!A:K,9,0)))-1)</f>
        <v>-1.8856887552956003E-2</v>
      </c>
      <c r="I402" s="71">
        <f t="shared" si="60"/>
        <v>-1.8602607294565643E-2</v>
      </c>
      <c r="J402" s="70">
        <v>11878.01</v>
      </c>
      <c r="K402">
        <v>11835.7</v>
      </c>
      <c r="L402" s="71">
        <f t="shared" si="59"/>
        <v>-3.5620444838823095E-3</v>
      </c>
      <c r="M402" s="70">
        <f t="shared" si="62"/>
        <v>4</v>
      </c>
    </row>
    <row r="403" spans="1:14">
      <c r="A403" s="1">
        <v>42972</v>
      </c>
      <c r="B403">
        <v>13.74</v>
      </c>
      <c r="C403" s="71">
        <f t="shared" si="64"/>
        <v>2.5373134328358304E-2</v>
      </c>
      <c r="D403" s="26">
        <f t="shared" si="65"/>
        <v>13.945083525266776</v>
      </c>
      <c r="E403" s="26">
        <f>D403*(1-VLOOKUP(A403,USD!A:K,9,0))</f>
        <v>13.938213633784336</v>
      </c>
      <c r="F403">
        <v>13.930999999999999</v>
      </c>
      <c r="G403" s="71">
        <f t="shared" si="63"/>
        <v>-1.4706511072177464E-2</v>
      </c>
      <c r="H403" s="71">
        <f>(+B403/(D403*(1-VLOOKUP(A403,USD!A:K,9,0)))-1)</f>
        <v>-1.422087786801407E-2</v>
      </c>
      <c r="I403" s="71">
        <f t="shared" si="60"/>
        <v>-1.3710429976311778E-2</v>
      </c>
      <c r="J403">
        <v>11835.7</v>
      </c>
      <c r="K403">
        <v>12088.02</v>
      </c>
      <c r="L403" s="71">
        <f t="shared" si="59"/>
        <v>2.1318553190770251E-2</v>
      </c>
      <c r="M403" s="70">
        <f t="shared" si="62"/>
        <v>5</v>
      </c>
    </row>
    <row r="404" spans="1:14" ht="56">
      <c r="A404" s="68">
        <v>42975</v>
      </c>
      <c r="B404">
        <v>13.9</v>
      </c>
      <c r="C404" s="71">
        <f t="shared" si="64"/>
        <v>1.1644832605531397E-2</v>
      </c>
      <c r="D404" s="26">
        <f t="shared" si="65"/>
        <v>14.061516474162021</v>
      </c>
      <c r="E404" s="26">
        <f>D404*(1-VLOOKUP(A404,USD!A:K,9,0))</f>
        <v>14.117634426710463</v>
      </c>
      <c r="F404">
        <v>14.103</v>
      </c>
      <c r="G404" s="71">
        <f t="shared" si="63"/>
        <v>-1.1486419296155348E-2</v>
      </c>
      <c r="H404" s="71">
        <f>(+B404/(D404*(1-VLOOKUP(A404,USD!A:K,9,0)))-1)</f>
        <v>-1.5415785685645722E-2</v>
      </c>
      <c r="I404" s="71">
        <f t="shared" si="60"/>
        <v>-1.4394100545983113E-2</v>
      </c>
      <c r="J404">
        <v>12088.02</v>
      </c>
      <c r="K404">
        <v>12201.27</v>
      </c>
      <c r="L404" s="71">
        <f t="shared" si="59"/>
        <v>9.3687799987094422E-3</v>
      </c>
      <c r="M404" s="70">
        <f t="shared" si="62"/>
        <v>1</v>
      </c>
      <c r="N404" s="50" t="s">
        <v>424</v>
      </c>
    </row>
    <row r="405" spans="1:14">
      <c r="A405" s="68">
        <v>42976</v>
      </c>
      <c r="B405">
        <v>13.98</v>
      </c>
      <c r="C405" s="71">
        <f t="shared" si="64"/>
        <v>5.7553956834532904E-3</v>
      </c>
      <c r="D405" s="26">
        <f t="shared" si="65"/>
        <v>14.120095217956816</v>
      </c>
      <c r="E405" s="26">
        <f>D405*(1-VLOOKUP(A405,USD!A:K,9,0))</f>
        <v>14.168991358491219</v>
      </c>
      <c r="F405">
        <v>14.135</v>
      </c>
      <c r="G405" s="71">
        <f t="shared" si="63"/>
        <v>-9.9216907389302333E-3</v>
      </c>
      <c r="H405" s="71">
        <f>(+B405/(D405*(1-VLOOKUP(A405,USD!A:K,9,0)))-1)</f>
        <v>-1.3338377708725146E-2</v>
      </c>
      <c r="I405" s="71">
        <f t="shared" si="60"/>
        <v>-1.0965688008489516E-2</v>
      </c>
      <c r="J405">
        <v>12201.27</v>
      </c>
      <c r="K405">
        <v>12216.06</v>
      </c>
      <c r="L405" s="71">
        <f t="shared" si="59"/>
        <v>1.2121688971720168E-3</v>
      </c>
      <c r="M405" s="70">
        <f t="shared" si="62"/>
        <v>2</v>
      </c>
    </row>
    <row r="406" spans="1:14" ht="28">
      <c r="A406" s="68">
        <v>42977</v>
      </c>
      <c r="B406">
        <v>14.02</v>
      </c>
      <c r="C406" s="71">
        <f t="shared" si="64"/>
        <v>2.8612303290413976E-3</v>
      </c>
      <c r="D406" s="26">
        <f t="shared" si="65"/>
        <v>14.083116381222752</v>
      </c>
      <c r="E406" s="26">
        <f>D406*(1-VLOOKUP(A406,USD!A:K,9,0))</f>
        <v>14.129242839389496</v>
      </c>
      <c r="F406">
        <v>14.124000000000001</v>
      </c>
      <c r="G406" s="71">
        <f t="shared" si="63"/>
        <v>-4.4817055766794844E-3</v>
      </c>
      <c r="H406" s="71">
        <f>(+B406/(D406*(1-VLOOKUP(A406,USD!A:K,9,0)))-1)</f>
        <v>-7.7316839006368321E-3</v>
      </c>
      <c r="I406" s="71">
        <f t="shared" si="60"/>
        <v>-7.3633531577457223E-3</v>
      </c>
      <c r="J406">
        <v>12216.06</v>
      </c>
      <c r="K406">
        <v>12171.22</v>
      </c>
      <c r="L406" s="71">
        <f t="shared" si="59"/>
        <v>-3.6705779113723747E-3</v>
      </c>
      <c r="M406" s="70">
        <f t="shared" si="62"/>
        <v>3</v>
      </c>
      <c r="N406" s="50" t="s">
        <v>426</v>
      </c>
    </row>
    <row r="407" spans="1:14">
      <c r="A407" s="68">
        <v>42978</v>
      </c>
      <c r="B407">
        <v>13.9</v>
      </c>
      <c r="C407" s="71">
        <f t="shared" si="64"/>
        <v>-8.5592011412267688E-3</v>
      </c>
      <c r="D407" s="26">
        <f t="shared" si="65"/>
        <v>14.019676226376649</v>
      </c>
      <c r="E407" s="26">
        <f>D407*(1-VLOOKUP(A407,USD!A:K,9,0))</f>
        <v>13.983750619364692</v>
      </c>
      <c r="F407">
        <v>14.04</v>
      </c>
      <c r="G407" s="71">
        <f t="shared" si="63"/>
        <v>-8.5363045796656989E-3</v>
      </c>
      <c r="H407" s="71">
        <f>(+B407/(D407*(1-VLOOKUP(A407,USD!A:K,9,0)))-1)</f>
        <v>-5.9891385111454642E-3</v>
      </c>
      <c r="I407" s="71">
        <f t="shared" si="60"/>
        <v>-9.9715099715098621E-3</v>
      </c>
      <c r="J407">
        <v>12171.22</v>
      </c>
      <c r="K407">
        <v>12081.32</v>
      </c>
      <c r="L407" s="71">
        <f t="shared" si="59"/>
        <v>-7.386276807090808E-3</v>
      </c>
      <c r="M407" s="70">
        <f t="shared" si="62"/>
        <v>4</v>
      </c>
    </row>
    <row r="408" spans="1:14">
      <c r="A408" s="68">
        <v>42979</v>
      </c>
      <c r="B408">
        <v>13.94</v>
      </c>
      <c r="C408" s="71">
        <f t="shared" si="64"/>
        <v>2.8776978417266452E-3</v>
      </c>
      <c r="D408" s="26">
        <f t="shared" ref="D408:D439" si="66">+F407*(1+L408)</f>
        <v>14.028460102041828</v>
      </c>
      <c r="E408" s="26">
        <f>D408*(1-VLOOKUP(A408,USD!A:K,9,0))</f>
        <v>14.074674742713251</v>
      </c>
      <c r="F408">
        <v>14.048</v>
      </c>
      <c r="G408" s="71">
        <f t="shared" si="63"/>
        <v>-6.3057599621325622E-3</v>
      </c>
      <c r="H408" s="71">
        <f>(+B408/(D408*(1-VLOOKUP(A408,USD!A:K,9,0)))-1)</f>
        <v>-9.5685864984536018E-3</v>
      </c>
      <c r="I408" s="71">
        <f t="shared" si="60"/>
        <v>-7.6879271070615651E-3</v>
      </c>
      <c r="J408">
        <v>12081.32</v>
      </c>
      <c r="K408">
        <v>12071.39</v>
      </c>
      <c r="L408" s="71">
        <f t="shared" si="59"/>
        <v>-8.2193005400077457E-4</v>
      </c>
      <c r="M408" s="70">
        <f t="shared" si="62"/>
        <v>5</v>
      </c>
    </row>
    <row r="409" spans="1:14">
      <c r="A409" s="68">
        <v>42982</v>
      </c>
      <c r="B409">
        <v>14.04</v>
      </c>
      <c r="C409" s="71">
        <f t="shared" si="64"/>
        <v>7.1736011477760986E-3</v>
      </c>
      <c r="D409" s="26">
        <f t="shared" si="66"/>
        <v>14.091524001792669</v>
      </c>
      <c r="E409" s="26">
        <f>D409*(1-VLOOKUP(A409,USD!A:K,9,0))</f>
        <v>14.165237235703207</v>
      </c>
      <c r="F409">
        <v>14.154999999999999</v>
      </c>
      <c r="G409" s="71">
        <f t="shared" si="63"/>
        <v>-3.6563825024259478E-3</v>
      </c>
      <c r="H409" s="71">
        <f>(+B409/(D409*(1-VLOOKUP(A409,USD!A:K,9,0)))-1)</f>
        <v>-8.8411675441305571E-3</v>
      </c>
      <c r="I409" s="71">
        <f t="shared" si="60"/>
        <v>-8.1243376898622044E-3</v>
      </c>
      <c r="J409">
        <v>12071.39</v>
      </c>
      <c r="K409">
        <v>12108.79</v>
      </c>
      <c r="L409" s="71">
        <f t="shared" si="59"/>
        <v>3.0982347517560793E-3</v>
      </c>
      <c r="M409" s="70">
        <f t="shared" si="62"/>
        <v>1</v>
      </c>
    </row>
    <row r="410" spans="1:14">
      <c r="A410" s="68">
        <v>42983</v>
      </c>
      <c r="B410">
        <v>14.06</v>
      </c>
      <c r="C410" s="71">
        <f t="shared" si="64"/>
        <v>1.4245014245015675E-3</v>
      </c>
      <c r="D410" s="26">
        <f t="shared" si="66"/>
        <v>14.245561307116564</v>
      </c>
      <c r="E410" s="26">
        <f>D410*(1-VLOOKUP(A410,USD!A:K,9,0))</f>
        <v>14.260076532956013</v>
      </c>
      <c r="F410">
        <v>14.308999999999999</v>
      </c>
      <c r="G410" s="71">
        <f t="shared" si="63"/>
        <v>-1.3025903515915815E-2</v>
      </c>
      <c r="H410" s="71">
        <f>(+B410/(D410*(1-VLOOKUP(A410,USD!A:K,9,0)))-1)</f>
        <v>-1.4030537107821428E-2</v>
      </c>
      <c r="I410" s="71">
        <f t="shared" si="60"/>
        <v>-1.7401635334404864E-2</v>
      </c>
      <c r="J410">
        <v>12108.79</v>
      </c>
      <c r="K410">
        <v>12186.26</v>
      </c>
      <c r="L410" s="71">
        <f t="shared" si="59"/>
        <v>6.3978316578285899E-3</v>
      </c>
      <c r="M410" s="70">
        <f t="shared" si="62"/>
        <v>2</v>
      </c>
    </row>
    <row r="411" spans="1:14">
      <c r="A411" s="68">
        <v>42984</v>
      </c>
      <c r="B411">
        <v>14.02</v>
      </c>
      <c r="C411" s="71">
        <f t="shared" si="64"/>
        <v>-2.8449502133712778E-3</v>
      </c>
      <c r="D411" s="26">
        <f t="shared" si="66"/>
        <v>14.23654065726482</v>
      </c>
      <c r="E411" s="26">
        <f>D411*(1-VLOOKUP(A411,USD!A:K,9,0))</f>
        <v>14.239565515904506</v>
      </c>
      <c r="F411">
        <v>14.249000000000001</v>
      </c>
      <c r="G411" s="71">
        <f t="shared" si="63"/>
        <v>-1.521020186560007E-2</v>
      </c>
      <c r="H411" s="71">
        <f>(+B411/(D411*(1-VLOOKUP(A411,USD!A:K,9,0)))-1)</f>
        <v>-1.5419397147986569E-2</v>
      </c>
      <c r="I411" s="71">
        <f t="shared" si="60"/>
        <v>-1.607130324935091E-2</v>
      </c>
      <c r="J411">
        <v>12186.26</v>
      </c>
      <c r="K411">
        <v>12124.55</v>
      </c>
      <c r="L411" s="71">
        <f t="shared" si="59"/>
        <v>-5.0638998347319886E-3</v>
      </c>
      <c r="M411" s="70">
        <f t="shared" si="62"/>
        <v>3</v>
      </c>
    </row>
    <row r="412" spans="1:14">
      <c r="A412" s="68">
        <v>42985</v>
      </c>
      <c r="B412">
        <v>13.94</v>
      </c>
      <c r="C412" s="71">
        <f t="shared" si="64"/>
        <v>-5.7061340941512162E-3</v>
      </c>
      <c r="D412" s="26">
        <f t="shared" si="66"/>
        <v>14.137718524811232</v>
      </c>
      <c r="E412" s="26">
        <f>D412*(1-VLOOKUP(A412,USD!A:K,9,0))</f>
        <v>14.153688603192826</v>
      </c>
      <c r="F412">
        <v>14.15</v>
      </c>
      <c r="G412" s="71">
        <f t="shared" si="63"/>
        <v>-1.398517904174168E-2</v>
      </c>
      <c r="H412" s="71">
        <f>(+B412/(D412*(1-VLOOKUP(A412,USD!A:K,9,0)))-1)</f>
        <v>-1.5097732413345777E-2</v>
      </c>
      <c r="I412" s="71">
        <f t="shared" si="60"/>
        <v>-1.4840989399293347E-2</v>
      </c>
      <c r="J412">
        <v>12124.55</v>
      </c>
      <c r="K412">
        <v>12029.86</v>
      </c>
      <c r="L412" s="71">
        <f t="shared" si="59"/>
        <v>-7.8097743833790423E-3</v>
      </c>
      <c r="M412" s="70">
        <f t="shared" si="62"/>
        <v>4</v>
      </c>
    </row>
    <row r="413" spans="1:14">
      <c r="A413" s="68">
        <v>42986</v>
      </c>
      <c r="B413">
        <v>14.06</v>
      </c>
      <c r="C413" s="71">
        <f t="shared" si="64"/>
        <v>8.6083213773315848E-3</v>
      </c>
      <c r="D413" s="26">
        <f t="shared" si="66"/>
        <v>14.123146445594546</v>
      </c>
      <c r="E413" s="26">
        <f>D413*(1-VLOOKUP(A413,USD!A:K,9,0))</f>
        <v>14.300602117287461</v>
      </c>
      <c r="F413">
        <v>14.131</v>
      </c>
      <c r="G413" s="71">
        <f t="shared" si="63"/>
        <v>-4.4711315454951661E-3</v>
      </c>
      <c r="H413" s="71">
        <f>(+B413/(D413*(1-VLOOKUP(A413,USD!A:K,9,0)))-1)</f>
        <v>-1.6824614468268106E-2</v>
      </c>
      <c r="I413" s="71">
        <f t="shared" si="60"/>
        <v>-5.0244144080390241E-3</v>
      </c>
      <c r="J413">
        <v>12029.86</v>
      </c>
      <c r="K413">
        <v>12007.03</v>
      </c>
      <c r="L413" s="71">
        <f t="shared" si="59"/>
        <v>-1.8977776964985704E-3</v>
      </c>
      <c r="M413" s="70">
        <f t="shared" si="62"/>
        <v>5</v>
      </c>
    </row>
    <row r="414" spans="1:14">
      <c r="A414" s="68">
        <v>42989</v>
      </c>
      <c r="B414">
        <v>13.96</v>
      </c>
      <c r="C414" s="71">
        <f t="shared" si="64"/>
        <v>-7.1123755334281391E-3</v>
      </c>
      <c r="D414" s="26">
        <f t="shared" si="66"/>
        <v>14.074897469232608</v>
      </c>
      <c r="E414" s="26">
        <f>D414*(1-VLOOKUP(A414,USD!A:K,9,0))</f>
        <v>13.9304723955768</v>
      </c>
      <c r="F414">
        <v>14.101000000000001</v>
      </c>
      <c r="G414" s="71">
        <f t="shared" si="63"/>
        <v>-8.163289962414999E-3</v>
      </c>
      <c r="H414" s="71">
        <f>(+B414/(D414*(1-VLOOKUP(A414,USD!A:K,9,0)))-1)</f>
        <v>2.1196412860038372E-3</v>
      </c>
      <c r="I414" s="71">
        <f t="shared" si="60"/>
        <v>-9.9992908304376016E-3</v>
      </c>
      <c r="J414">
        <v>12007.03</v>
      </c>
      <c r="K414">
        <v>11959.36</v>
      </c>
      <c r="L414" s="71">
        <f t="shared" si="59"/>
        <v>-3.9701741396498402E-3</v>
      </c>
      <c r="M414" s="70">
        <f t="shared" si="62"/>
        <v>1</v>
      </c>
      <c r="N414" s="50" t="s">
        <v>435</v>
      </c>
    </row>
    <row r="415" spans="1:14">
      <c r="A415" s="68">
        <v>42990</v>
      </c>
      <c r="B415">
        <v>14.06</v>
      </c>
      <c r="C415" s="71">
        <f t="shared" si="64"/>
        <v>7.1633237822348317E-3</v>
      </c>
      <c r="D415" s="26">
        <f t="shared" si="66"/>
        <v>14.181943599824741</v>
      </c>
      <c r="E415" s="26">
        <f>D415*(1-VLOOKUP(A415,USD!A:K,9,0))</f>
        <v>14.138435174188151</v>
      </c>
      <c r="F415">
        <v>14.119</v>
      </c>
      <c r="G415" s="71">
        <f t="shared" si="63"/>
        <v>-8.5985111255306723E-3</v>
      </c>
      <c r="H415" s="71">
        <f>(+B415/(D415*(1-VLOOKUP(A415,USD!A:K,9,0)))-1)</f>
        <v>-5.547655962050646E-3</v>
      </c>
      <c r="I415" s="71">
        <f t="shared" si="60"/>
        <v>-4.1787662015723148E-3</v>
      </c>
      <c r="J415">
        <v>11959.36</v>
      </c>
      <c r="K415">
        <v>12028.01</v>
      </c>
      <c r="L415" s="71">
        <f t="shared" si="59"/>
        <v>5.7402737270222381E-3</v>
      </c>
      <c r="M415" s="70">
        <f t="shared" si="62"/>
        <v>2</v>
      </c>
    </row>
    <row r="416" spans="1:14">
      <c r="A416" s="68">
        <v>42991</v>
      </c>
      <c r="B416">
        <v>13.98</v>
      </c>
      <c r="C416" s="71">
        <f t="shared" si="64"/>
        <v>-5.6899004267425557E-3</v>
      </c>
      <c r="D416" s="26">
        <f t="shared" si="66"/>
        <v>14.108552793853679</v>
      </c>
      <c r="E416" s="26">
        <f>D416*(1-VLOOKUP(A416,USD!A:K,9,0))</f>
        <v>14.132079569541462</v>
      </c>
      <c r="F416">
        <v>14.08</v>
      </c>
      <c r="G416" s="71">
        <f t="shared" si="63"/>
        <v>-9.111692441600594E-3</v>
      </c>
      <c r="H416" s="71">
        <f>(+B416/(D416*(1-VLOOKUP(A416,USD!A:K,9,0)))-1)</f>
        <v>-1.0761301533373402E-2</v>
      </c>
      <c r="I416" s="71">
        <f t="shared" si="60"/>
        <v>-7.1022727272727071E-3</v>
      </c>
      <c r="J416">
        <v>12028.01</v>
      </c>
      <c r="K416">
        <v>12019.11</v>
      </c>
      <c r="L416" s="71">
        <f t="shared" si="59"/>
        <v>-7.399395244932494E-4</v>
      </c>
      <c r="M416" s="70">
        <f t="shared" si="62"/>
        <v>3</v>
      </c>
    </row>
    <row r="417" spans="1:14">
      <c r="A417" s="68">
        <v>42992</v>
      </c>
      <c r="B417">
        <v>13.8</v>
      </c>
      <c r="C417" s="71">
        <f t="shared" si="64"/>
        <v>-1.2875536480686622E-2</v>
      </c>
      <c r="D417" s="26">
        <f t="shared" si="66"/>
        <v>13.982416734683348</v>
      </c>
      <c r="E417" s="26">
        <f>D417*(1-VLOOKUP(A417,USD!A:K,9,0))</f>
        <v>13.932354115996471</v>
      </c>
      <c r="F417">
        <v>13.967000000000001</v>
      </c>
      <c r="G417" s="71">
        <f t="shared" si="63"/>
        <v>-1.3046152045437354E-2</v>
      </c>
      <c r="H417" s="71">
        <f>(+B417/(D417*(1-VLOOKUP(A417,USD!A:K,9,0)))-1)</f>
        <v>-9.4997668659962953E-3</v>
      </c>
      <c r="I417" s="71">
        <f t="shared" si="60"/>
        <v>-1.1956755208706205E-2</v>
      </c>
      <c r="J417">
        <v>12019.11</v>
      </c>
      <c r="K417">
        <v>11935.81</v>
      </c>
      <c r="L417" s="71">
        <f t="shared" si="59"/>
        <v>-6.9306296389667343E-3</v>
      </c>
      <c r="M417" s="70">
        <f t="shared" si="62"/>
        <v>4</v>
      </c>
    </row>
    <row r="418" spans="1:14">
      <c r="A418" s="68">
        <v>42993</v>
      </c>
      <c r="B418">
        <v>13.78</v>
      </c>
      <c r="C418" s="71">
        <f t="shared" si="64"/>
        <v>-1.4492753623189802E-3</v>
      </c>
      <c r="D418" s="26">
        <f t="shared" si="66"/>
        <v>13.946264478908429</v>
      </c>
      <c r="E418" s="26">
        <f>D418*(1-VLOOKUP(A418,USD!A:K,9,0))</f>
        <v>13.960331743276354</v>
      </c>
      <c r="F418">
        <v>13.958</v>
      </c>
      <c r="G418" s="71">
        <f t="shared" si="63"/>
        <v>-1.1921793047871665E-2</v>
      </c>
      <c r="H418" s="71">
        <f>(+B418/(D418*(1-VLOOKUP(A418,USD!A:K,9,0)))-1)</f>
        <v>-1.2917439684999366E-2</v>
      </c>
      <c r="I418" s="71">
        <f t="shared" si="60"/>
        <v>-1.2752543344318745E-2</v>
      </c>
      <c r="J418">
        <v>11935.81</v>
      </c>
      <c r="K418">
        <v>11918.09</v>
      </c>
      <c r="L418" s="71">
        <f t="shared" si="59"/>
        <v>-1.4846080827358721E-3</v>
      </c>
      <c r="M418" s="70">
        <f t="shared" si="62"/>
        <v>5</v>
      </c>
      <c r="N418" s="50" t="s">
        <v>439</v>
      </c>
    </row>
    <row r="419" spans="1:14">
      <c r="A419" s="68">
        <v>42996</v>
      </c>
      <c r="B419">
        <v>13.86</v>
      </c>
      <c r="C419" s="71">
        <f t="shared" si="64"/>
        <v>5.8055152394775877E-3</v>
      </c>
      <c r="D419" s="26">
        <f t="shared" si="66"/>
        <v>13.976152992635564</v>
      </c>
      <c r="E419" s="26">
        <f>D419*(1-VLOOKUP(A419,USD!A:K,9,0))</f>
        <v>13.96631211922911</v>
      </c>
      <c r="F419">
        <v>13.98</v>
      </c>
      <c r="G419" s="71">
        <f t="shared" si="63"/>
        <v>-8.3107985936308193E-3</v>
      </c>
      <c r="H419" s="71">
        <f>(+B419/(D419*(1-VLOOKUP(A419,USD!A:K,9,0)))-1)</f>
        <v>-7.6120394791076018E-3</v>
      </c>
      <c r="I419" s="71">
        <f t="shared" si="60"/>
        <v>-8.5836909871245259E-3</v>
      </c>
      <c r="J419">
        <v>11918.09</v>
      </c>
      <c r="K419">
        <v>11933.59</v>
      </c>
      <c r="L419" s="71">
        <f t="shared" si="59"/>
        <v>1.3005439630007221E-3</v>
      </c>
      <c r="M419" s="70">
        <f t="shared" si="62"/>
        <v>1</v>
      </c>
    </row>
    <row r="420" spans="1:14">
      <c r="A420" s="68">
        <v>42997</v>
      </c>
      <c r="B420">
        <v>13.7</v>
      </c>
      <c r="C420" s="71">
        <f t="shared" si="64"/>
        <v>-1.1544011544011523E-2</v>
      </c>
      <c r="D420" s="26">
        <f t="shared" si="66"/>
        <v>13.987438918213213</v>
      </c>
      <c r="E420" s="26">
        <f>D420*(1-VLOOKUP(A420,USD!A:K,9,0))</f>
        <v>13.896638063026742</v>
      </c>
      <c r="F420">
        <v>13.935</v>
      </c>
      <c r="G420" s="71">
        <f t="shared" si="63"/>
        <v>-2.0549788985239847E-2</v>
      </c>
      <c r="H420" s="71">
        <f>(+B420/(D420*(1-VLOOKUP(A420,USD!A:K,9,0)))-1)</f>
        <v>-1.4150045653841703E-2</v>
      </c>
      <c r="I420" s="71">
        <f t="shared" si="60"/>
        <v>-1.6864011481880214E-2</v>
      </c>
      <c r="J420">
        <v>11933.59</v>
      </c>
      <c r="K420">
        <v>11939.94</v>
      </c>
      <c r="L420" s="71">
        <f t="shared" si="59"/>
        <v>5.3211146017262401E-4</v>
      </c>
      <c r="M420" s="70">
        <f t="shared" si="62"/>
        <v>2</v>
      </c>
      <c r="N420" s="50" t="s">
        <v>444</v>
      </c>
    </row>
    <row r="421" spans="1:14">
      <c r="A421" s="68">
        <v>42998</v>
      </c>
      <c r="B421">
        <v>13.78</v>
      </c>
      <c r="C421" s="71">
        <f t="shared" si="64"/>
        <v>5.839416058394109E-3</v>
      </c>
      <c r="D421" s="26">
        <f t="shared" si="66"/>
        <v>13.92317736521289</v>
      </c>
      <c r="E421" s="26">
        <f>D421*(1-VLOOKUP(A421,USD!A:K,9,0))</f>
        <v>13.980766117166377</v>
      </c>
      <c r="F421">
        <v>13.898</v>
      </c>
      <c r="G421" s="71">
        <f t="shared" si="63"/>
        <v>-1.028338298487963E-2</v>
      </c>
      <c r="H421" s="71">
        <f>(+B421/(D421*(1-VLOOKUP(A421,USD!A:K,9,0)))-1)</f>
        <v>-1.4360165636407074E-2</v>
      </c>
      <c r="I421" s="71">
        <f t="shared" si="60"/>
        <v>-8.4904302777378815E-3</v>
      </c>
      <c r="J421">
        <v>11939.94</v>
      </c>
      <c r="K421">
        <v>11929.81</v>
      </c>
      <c r="L421" s="71">
        <f t="shared" si="59"/>
        <v>-8.4841297359961043E-4</v>
      </c>
      <c r="M421" s="70">
        <f t="shared" si="62"/>
        <v>3</v>
      </c>
    </row>
    <row r="422" spans="1:14">
      <c r="A422" s="68">
        <v>42999</v>
      </c>
      <c r="B422">
        <v>13.78</v>
      </c>
      <c r="C422" s="71">
        <f t="shared" si="64"/>
        <v>0</v>
      </c>
      <c r="D422" s="26">
        <f t="shared" si="66"/>
        <v>13.967409558073431</v>
      </c>
      <c r="E422" s="26">
        <f>D422*(1-VLOOKUP(A422,USD!A:K,9,0))</f>
        <v>13.910453613468988</v>
      </c>
      <c r="F422">
        <v>13.923999999999999</v>
      </c>
      <c r="G422" s="71">
        <f t="shared" si="63"/>
        <v>-1.3417631758718351E-2</v>
      </c>
      <c r="H422" s="71">
        <f>(+B422/(D422*(1-VLOOKUP(A422,USD!A:K,9,0)))-1)</f>
        <v>-9.378099168719789E-3</v>
      </c>
      <c r="I422" s="71">
        <f t="shared" si="60"/>
        <v>-1.0341855788566501E-2</v>
      </c>
      <c r="J422">
        <v>11929.81</v>
      </c>
      <c r="K422">
        <v>11989.39</v>
      </c>
      <c r="L422" s="71">
        <f t="shared" si="59"/>
        <v>4.994211978229357E-3</v>
      </c>
      <c r="M422" s="70">
        <f t="shared" si="62"/>
        <v>4</v>
      </c>
    </row>
    <row r="423" spans="1:14">
      <c r="A423" s="68">
        <v>43000</v>
      </c>
      <c r="B423">
        <v>13.8</v>
      </c>
      <c r="C423" s="71">
        <f t="shared" si="64"/>
        <v>1.4513788098695635E-3</v>
      </c>
      <c r="D423" s="26">
        <f t="shared" si="66"/>
        <v>13.939492544658236</v>
      </c>
      <c r="E423" s="26">
        <f>D423*(1-VLOOKUP(A423,USD!A:K,9,0))</f>
        <v>13.97052831995587</v>
      </c>
      <c r="F423">
        <v>13.946</v>
      </c>
      <c r="G423" s="71">
        <f t="shared" si="63"/>
        <v>-1.0007003067818987E-2</v>
      </c>
      <c r="H423" s="71">
        <f>(+B423/(D423*(1-VLOOKUP(A423,USD!A:K,9,0)))-1)</f>
        <v>-1.2206289987779617E-2</v>
      </c>
      <c r="I423" s="71">
        <f t="shared" si="60"/>
        <v>-1.046895167072992E-2</v>
      </c>
      <c r="J423">
        <v>11989.39</v>
      </c>
      <c r="K423">
        <v>12002.73</v>
      </c>
      <c r="L423" s="71">
        <f t="shared" si="59"/>
        <v>1.112650435093121E-3</v>
      </c>
      <c r="M423" s="70">
        <f t="shared" si="62"/>
        <v>5</v>
      </c>
      <c r="N423" s="50" t="s">
        <v>447</v>
      </c>
    </row>
    <row r="424" spans="1:14">
      <c r="A424" s="68">
        <v>43003</v>
      </c>
      <c r="B424">
        <v>13.68</v>
      </c>
      <c r="C424" s="71">
        <f t="shared" si="64"/>
        <v>-8.6956521739131043E-3</v>
      </c>
      <c r="D424" s="26">
        <f t="shared" si="66"/>
        <v>13.909922932532849</v>
      </c>
      <c r="E424" s="26">
        <f>D424*(1-VLOOKUP(A424,USD!A:K,9,0))</f>
        <v>13.864811312898315</v>
      </c>
      <c r="F424">
        <v>13.898999999999999</v>
      </c>
      <c r="G424" s="71">
        <f t="shared" si="63"/>
        <v>-1.6529418146171038E-2</v>
      </c>
      <c r="H424" s="71">
        <f>(+B424/(D424*(1-VLOOKUP(A424,USD!A:K,9,0)))-1)</f>
        <v>-1.332952239504237E-2</v>
      </c>
      <c r="I424" s="71">
        <f t="shared" si="60"/>
        <v>-1.575652924670834E-2</v>
      </c>
      <c r="J424">
        <v>12002.73</v>
      </c>
      <c r="K424">
        <v>11971.68</v>
      </c>
      <c r="L424" s="71">
        <f t="shared" si="59"/>
        <v>-2.5869114776387869E-3</v>
      </c>
      <c r="M424" s="70">
        <f t="shared" si="62"/>
        <v>1</v>
      </c>
    </row>
    <row r="425" spans="1:14">
      <c r="A425" s="68">
        <v>43004</v>
      </c>
      <c r="B425">
        <v>13.72</v>
      </c>
      <c r="C425" s="71">
        <f t="shared" si="64"/>
        <v>2.9239766081872176E-3</v>
      </c>
      <c r="D425" s="26">
        <f t="shared" si="66"/>
        <v>13.904723680385709</v>
      </c>
      <c r="E425" s="26">
        <f>D425*(1-VLOOKUP(A425,USD!A:K,9,0))</f>
        <v>13.871521250713755</v>
      </c>
      <c r="F425">
        <v>13.885999999999999</v>
      </c>
      <c r="G425" s="71">
        <f t="shared" si="63"/>
        <v>-1.3284958740049202E-2</v>
      </c>
      <c r="H425" s="71">
        <f>(+B425/(D425*(1-VLOOKUP(A425,USD!A:K,9,0)))-1)</f>
        <v>-1.0923189171191838E-2</v>
      </c>
      <c r="I425" s="71">
        <f t="shared" si="60"/>
        <v>-1.1954486533198749E-2</v>
      </c>
      <c r="J425">
        <v>11971.68</v>
      </c>
      <c r="K425">
        <v>11976.61</v>
      </c>
      <c r="L425" s="71">
        <f t="shared" si="59"/>
        <v>4.1180519359018675E-4</v>
      </c>
      <c r="M425" s="70">
        <f t="shared" si="62"/>
        <v>2</v>
      </c>
    </row>
    <row r="426" spans="1:14">
      <c r="A426" s="68">
        <v>43005</v>
      </c>
      <c r="B426">
        <v>13.66</v>
      </c>
      <c r="C426" s="71">
        <f t="shared" si="64"/>
        <v>-4.3731778425656342E-3</v>
      </c>
      <c r="D426" s="26">
        <f t="shared" si="66"/>
        <v>13.831333036643922</v>
      </c>
      <c r="E426" s="26">
        <f>D426*(1-VLOOKUP(A426,USD!A:K,9,0))</f>
        <v>13.795745778910129</v>
      </c>
      <c r="F426">
        <v>13.8</v>
      </c>
      <c r="G426" s="71">
        <f t="shared" si="63"/>
        <v>-1.2387311923586997E-2</v>
      </c>
      <c r="H426" s="71">
        <f>(+B426/(D426*(1-VLOOKUP(A426,USD!A:K,9,0)))-1)</f>
        <v>-9.8396839928470703E-3</v>
      </c>
      <c r="I426" s="71">
        <f t="shared" si="60"/>
        <v>-1.0144927536231974E-2</v>
      </c>
      <c r="J426">
        <v>11976.61</v>
      </c>
      <c r="K426">
        <v>11929.46</v>
      </c>
      <c r="L426" s="71">
        <f t="shared" ref="L426:L489" si="67">+K426/J426-1</f>
        <v>-3.9368402244042144E-3</v>
      </c>
      <c r="M426" s="70">
        <f t="shared" si="62"/>
        <v>3</v>
      </c>
    </row>
    <row r="427" spans="1:14" ht="28">
      <c r="A427" s="68">
        <v>43006</v>
      </c>
      <c r="B427">
        <v>13.58</v>
      </c>
      <c r="C427" s="71">
        <f t="shared" si="64"/>
        <v>-5.8565153733528552E-3</v>
      </c>
      <c r="D427" s="26">
        <f t="shared" si="66"/>
        <v>13.808745408425866</v>
      </c>
      <c r="E427" s="26">
        <f>D427*(1-VLOOKUP(A427,USD!A:K,9,0))</f>
        <v>13.726115064030134</v>
      </c>
      <c r="F427">
        <v>13.789</v>
      </c>
      <c r="G427" s="71">
        <f t="shared" si="63"/>
        <v>-1.6565256412526042E-2</v>
      </c>
      <c r="H427" s="71">
        <f>(+B427/(D427*(1-VLOOKUP(A427,USD!A:K,9,0)))-1)</f>
        <v>-1.0645041466469607E-2</v>
      </c>
      <c r="I427" s="71">
        <f t="shared" si="60"/>
        <v>-1.5157009210239991E-2</v>
      </c>
      <c r="J427">
        <v>11929.46</v>
      </c>
      <c r="K427">
        <v>11937.02</v>
      </c>
      <c r="L427" s="71">
        <f t="shared" si="67"/>
        <v>6.3372524825111576E-4</v>
      </c>
      <c r="M427" s="70">
        <f t="shared" si="62"/>
        <v>4</v>
      </c>
      <c r="N427" s="50" t="s">
        <v>455</v>
      </c>
    </row>
    <row r="428" spans="1:14">
      <c r="A428" s="68">
        <v>43007</v>
      </c>
      <c r="B428">
        <v>13.66</v>
      </c>
      <c r="C428" s="71">
        <f t="shared" si="64"/>
        <v>5.8910162002945299E-3</v>
      </c>
      <c r="D428" s="26">
        <f t="shared" si="66"/>
        <v>13.818548632740836</v>
      </c>
      <c r="E428" s="26">
        <f>D428*(1-VLOOKUP(A428,USD!A:K,9,0))</f>
        <v>13.815711093123406</v>
      </c>
      <c r="F428">
        <v>13.802</v>
      </c>
      <c r="G428" s="71">
        <f t="shared" si="63"/>
        <v>-1.1473609635470727E-2</v>
      </c>
      <c r="H428" s="71">
        <f>(+B428/(D428*(1-VLOOKUP(A428,USD!A:K,9,0)))-1)</f>
        <v>-1.1270581157484472E-2</v>
      </c>
      <c r="I428" s="71">
        <f t="shared" si="60"/>
        <v>-1.0288364005216599E-2</v>
      </c>
      <c r="J428">
        <v>11937.02</v>
      </c>
      <c r="K428">
        <v>11962.6</v>
      </c>
      <c r="L428" s="71">
        <f t="shared" si="67"/>
        <v>2.1429133904442565E-3</v>
      </c>
      <c r="M428" s="70">
        <f t="shared" si="62"/>
        <v>5</v>
      </c>
      <c r="N428" s="50" t="s">
        <v>542</v>
      </c>
    </row>
    <row r="429" spans="1:14">
      <c r="A429" s="68">
        <v>43010</v>
      </c>
      <c r="B429">
        <v>13.66</v>
      </c>
      <c r="C429" s="71">
        <f t="shared" si="64"/>
        <v>0</v>
      </c>
      <c r="D429" s="26">
        <f t="shared" si="66"/>
        <v>13.802</v>
      </c>
      <c r="E429" s="26">
        <f>D429*(1-VLOOKUP(A429,USD!A:K,9,0))</f>
        <v>13.811145817317394</v>
      </c>
      <c r="F429">
        <v>13.81</v>
      </c>
      <c r="G429" s="71">
        <f t="shared" si="63"/>
        <v>-1.0288364005216599E-2</v>
      </c>
      <c r="H429" s="71">
        <f>(+B429/(D429*(1-VLOOKUP(A429,USD!A:K,9,0)))-1)</f>
        <v>-1.0943756536686222E-2</v>
      </c>
      <c r="I429" s="71">
        <f t="shared" si="60"/>
        <v>-1.086169442433027E-2</v>
      </c>
      <c r="J429">
        <v>11962.6</v>
      </c>
      <c r="K429">
        <v>11962.6</v>
      </c>
      <c r="L429" s="71">
        <f t="shared" si="67"/>
        <v>0</v>
      </c>
      <c r="M429" s="70">
        <f t="shared" si="62"/>
        <v>1</v>
      </c>
    </row>
    <row r="430" spans="1:14">
      <c r="A430" s="68">
        <v>43011</v>
      </c>
      <c r="B430">
        <v>14</v>
      </c>
      <c r="C430" s="71">
        <f t="shared" si="64"/>
        <v>2.4890190336749551E-2</v>
      </c>
      <c r="D430" s="26">
        <f t="shared" si="66"/>
        <v>13.81</v>
      </c>
      <c r="E430" s="26">
        <f>D430*(1-VLOOKUP(A430,USD!A:K,9,0))</f>
        <v>13.784786982007574</v>
      </c>
      <c r="F430">
        <v>13.801</v>
      </c>
      <c r="G430" s="71">
        <f t="shared" si="63"/>
        <v>1.3758146270818283E-2</v>
      </c>
      <c r="H430" s="71">
        <f>(+B430/(D430*(1-VLOOKUP(A430,USD!A:K,9,0)))-1)</f>
        <v>1.5612357178484526E-2</v>
      </c>
      <c r="I430" s="71">
        <f t="shared" si="60"/>
        <v>1.4419244982247559E-2</v>
      </c>
      <c r="J430">
        <v>11962.6</v>
      </c>
      <c r="K430">
        <v>11962.6</v>
      </c>
      <c r="L430" s="71">
        <f t="shared" si="67"/>
        <v>0</v>
      </c>
      <c r="M430" s="70">
        <f t="shared" si="62"/>
        <v>2</v>
      </c>
    </row>
    <row r="431" spans="1:14">
      <c r="A431" s="68">
        <v>43012</v>
      </c>
      <c r="B431">
        <v>14.06</v>
      </c>
      <c r="C431" s="71">
        <f t="shared" si="64"/>
        <v>4.2857142857142261E-3</v>
      </c>
      <c r="D431" s="26">
        <f t="shared" si="66"/>
        <v>13.801</v>
      </c>
      <c r="E431" s="26">
        <f>D431*(1-VLOOKUP(A431,USD!A:K,9,0))</f>
        <v>13.87864983825629</v>
      </c>
      <c r="F431">
        <v>13.795999999999999</v>
      </c>
      <c r="G431" s="71">
        <f t="shared" si="63"/>
        <v>1.8766756032171594E-2</v>
      </c>
      <c r="H431" s="71">
        <f>(+B431/(D431*(1-VLOOKUP(A431,USD!A:K,9,0)))-1)</f>
        <v>1.3066844675612588E-2</v>
      </c>
      <c r="I431" s="71">
        <f t="shared" si="60"/>
        <v>1.9135981443896943E-2</v>
      </c>
      <c r="J431">
        <v>11962.6</v>
      </c>
      <c r="K431">
        <v>11962.6</v>
      </c>
      <c r="L431" s="71">
        <f t="shared" si="67"/>
        <v>0</v>
      </c>
      <c r="M431" s="70">
        <f t="shared" si="62"/>
        <v>3</v>
      </c>
    </row>
    <row r="432" spans="1:14">
      <c r="A432" s="68">
        <v>43013</v>
      </c>
      <c r="B432">
        <v>14.06</v>
      </c>
      <c r="C432" s="71">
        <f t="shared" si="64"/>
        <v>0</v>
      </c>
      <c r="D432" s="26">
        <f t="shared" si="66"/>
        <v>13.795999999999999</v>
      </c>
      <c r="E432" s="26">
        <f>D432*(1-VLOOKUP(A432,USD!A:K,9,0))</f>
        <v>13.778461737695348</v>
      </c>
      <c r="F432">
        <v>13.8</v>
      </c>
      <c r="G432" s="71">
        <f t="shared" si="63"/>
        <v>1.9135981443896943E-2</v>
      </c>
      <c r="H432" s="71">
        <f>(+B432/(D432*(1-VLOOKUP(A432,USD!A:K,9,0)))-1)</f>
        <v>2.0433214364881991E-2</v>
      </c>
      <c r="I432" s="71">
        <f t="shared" si="60"/>
        <v>1.8840579710144967E-2</v>
      </c>
      <c r="J432">
        <v>11962.6</v>
      </c>
      <c r="K432">
        <v>11962.6</v>
      </c>
      <c r="L432" s="71">
        <f t="shared" si="67"/>
        <v>0</v>
      </c>
      <c r="M432" s="70">
        <f t="shared" si="62"/>
        <v>4</v>
      </c>
      <c r="N432" s="50" t="s">
        <v>465</v>
      </c>
    </row>
    <row r="433" spans="1:14">
      <c r="A433" s="68">
        <v>43014</v>
      </c>
      <c r="B433">
        <v>14.04</v>
      </c>
      <c r="C433" s="71">
        <f t="shared" si="64"/>
        <v>-1.4224751066856944E-3</v>
      </c>
      <c r="D433" s="26">
        <f t="shared" si="66"/>
        <v>13.8</v>
      </c>
      <c r="E433" s="26">
        <f>D433*(1-VLOOKUP(A433,USD!A:K,9,0))</f>
        <v>13.789650546542619</v>
      </c>
      <c r="F433">
        <v>13.79</v>
      </c>
      <c r="G433" s="71">
        <f t="shared" si="63"/>
        <v>1.7391304347825987E-2</v>
      </c>
      <c r="H433" s="71">
        <f>(+B433/(D433*(1-VLOOKUP(A433,USD!A:K,9,0)))-1)</f>
        <v>1.8154880184411137E-2</v>
      </c>
      <c r="I433" s="71">
        <f t="shared" si="60"/>
        <v>1.8129079042784602E-2</v>
      </c>
      <c r="J433">
        <v>11962.6</v>
      </c>
      <c r="K433">
        <v>11962.6</v>
      </c>
      <c r="L433" s="71">
        <f t="shared" si="67"/>
        <v>0</v>
      </c>
      <c r="M433" s="70">
        <f t="shared" si="62"/>
        <v>5</v>
      </c>
    </row>
    <row r="434" spans="1:14">
      <c r="A434" s="68">
        <v>43017</v>
      </c>
      <c r="B434">
        <v>13.9</v>
      </c>
      <c r="C434" s="71">
        <f t="shared" si="64"/>
        <v>-9.9715099715098621E-3</v>
      </c>
      <c r="D434" s="26">
        <f t="shared" si="66"/>
        <v>13.959570912677846</v>
      </c>
      <c r="E434" s="26">
        <f>D434*(1-VLOOKUP(A434,USD!A:K,9,0))</f>
        <v>14.022640697777193</v>
      </c>
      <c r="F434">
        <v>13.929</v>
      </c>
      <c r="G434" s="71">
        <f t="shared" si="63"/>
        <v>-4.2673885215013252E-3</v>
      </c>
      <c r="H434" s="71">
        <f>(+B434/(D434*(1-VLOOKUP(A434,USD!A:K,9,0)))-1)</f>
        <v>-8.7459060258624488E-3</v>
      </c>
      <c r="I434" s="71">
        <f t="shared" si="60"/>
        <v>-2.0819872209060231E-3</v>
      </c>
      <c r="J434">
        <v>11962.6</v>
      </c>
      <c r="K434">
        <v>12109.7</v>
      </c>
      <c r="L434" s="71">
        <f t="shared" si="67"/>
        <v>1.2296657917175269E-2</v>
      </c>
      <c r="M434" s="70">
        <f t="shared" si="62"/>
        <v>1</v>
      </c>
    </row>
    <row r="435" spans="1:14">
      <c r="A435" s="68">
        <v>43018</v>
      </c>
      <c r="B435">
        <v>14</v>
      </c>
      <c r="C435" s="71">
        <f t="shared" si="64"/>
        <v>7.194244604316502E-3</v>
      </c>
      <c r="D435" s="26">
        <f t="shared" si="66"/>
        <v>13.96901667341057</v>
      </c>
      <c r="E435" s="26">
        <f>D435*(1-VLOOKUP(A435,USD!A:K,9,0))</f>
        <v>14.058795823739679</v>
      </c>
      <c r="F435">
        <v>14.013999999999999</v>
      </c>
      <c r="G435" s="71">
        <f t="shared" si="63"/>
        <v>2.2180034081000777E-3</v>
      </c>
      <c r="H435" s="71">
        <f>(+B435/(D435*(1-VLOOKUP(A435,USD!A:K,9,0)))-1)</f>
        <v>-4.1821379637931866E-3</v>
      </c>
      <c r="I435" s="71">
        <f t="shared" si="60"/>
        <v>-9.9900099900096517E-4</v>
      </c>
      <c r="J435">
        <v>12109.7</v>
      </c>
      <c r="K435">
        <v>12144.49</v>
      </c>
      <c r="L435" s="71">
        <f t="shared" si="67"/>
        <v>2.8729035401371394E-3</v>
      </c>
      <c r="M435" s="70">
        <f t="shared" si="62"/>
        <v>2</v>
      </c>
    </row>
    <row r="436" spans="1:14">
      <c r="A436" s="68">
        <v>43019</v>
      </c>
      <c r="B436">
        <v>14.06</v>
      </c>
      <c r="C436" s="71">
        <f t="shared" si="64"/>
        <v>4.2857142857142261E-3</v>
      </c>
      <c r="D436" s="26">
        <f t="shared" si="66"/>
        <v>14.093194829918753</v>
      </c>
      <c r="E436" s="26">
        <f>D436*(1-VLOOKUP(A436,USD!A:K,9,0))</f>
        <v>14.111498232329343</v>
      </c>
      <c r="F436">
        <v>14.182</v>
      </c>
      <c r="G436" s="71">
        <f t="shared" si="63"/>
        <v>-2.3553800482685183E-3</v>
      </c>
      <c r="H436" s="71">
        <f>(+B436/(D436*(1-VLOOKUP(A436,USD!A:K,9,0)))-1)</f>
        <v>-3.6493809148741008E-3</v>
      </c>
      <c r="I436" s="71">
        <f t="shared" si="60"/>
        <v>-8.6024538146947105E-3</v>
      </c>
      <c r="J436">
        <v>12144.49</v>
      </c>
      <c r="K436">
        <v>12213.12</v>
      </c>
      <c r="L436" s="71">
        <f t="shared" si="67"/>
        <v>5.6511224431821105E-3</v>
      </c>
      <c r="M436" s="70">
        <f t="shared" si="62"/>
        <v>3</v>
      </c>
      <c r="N436" s="50" t="s">
        <v>485</v>
      </c>
    </row>
    <row r="437" spans="1:14">
      <c r="A437" s="68">
        <v>43020</v>
      </c>
      <c r="B437">
        <v>14.12</v>
      </c>
      <c r="C437" s="71">
        <f t="shared" si="64"/>
        <v>4.2674253200567502E-3</v>
      </c>
      <c r="D437" s="26">
        <f t="shared" si="66"/>
        <v>14.243892505764293</v>
      </c>
      <c r="E437" s="26">
        <f>D437*(1-VLOOKUP(A437,USD!A:K,9,0))</f>
        <v>14.239982848892696</v>
      </c>
      <c r="F437">
        <v>14.24</v>
      </c>
      <c r="G437" s="71">
        <f t="shared" si="63"/>
        <v>-8.6979388333741081E-3</v>
      </c>
      <c r="H437" s="71">
        <f>(+B437/(D437*(1-VLOOKUP(A437,USD!A:K,9,0)))-1)</f>
        <v>-8.425772008709087E-3</v>
      </c>
      <c r="I437" s="71">
        <f t="shared" si="60"/>
        <v>-8.4269662921349076E-3</v>
      </c>
      <c r="J437">
        <v>12213.12</v>
      </c>
      <c r="K437">
        <v>12266.42</v>
      </c>
      <c r="L437" s="71">
        <f t="shared" si="67"/>
        <v>4.364159199287343E-3</v>
      </c>
      <c r="M437" s="70">
        <f t="shared" si="62"/>
        <v>4</v>
      </c>
      <c r="N437" s="50" t="s">
        <v>486</v>
      </c>
    </row>
    <row r="438" spans="1:14">
      <c r="A438" s="68">
        <v>43021</v>
      </c>
      <c r="B438">
        <v>14.14</v>
      </c>
      <c r="C438" s="71">
        <f t="shared" si="64"/>
        <v>1.4164305949009304E-3</v>
      </c>
      <c r="D438" s="26">
        <f t="shared" si="66"/>
        <v>14.2530136095128</v>
      </c>
      <c r="E438" s="26">
        <f>D438*(1-VLOOKUP(A438,USD!A:K,9,0))</f>
        <v>14.267323680306403</v>
      </c>
      <c r="F438">
        <v>14.257</v>
      </c>
      <c r="G438" s="71">
        <f t="shared" si="63"/>
        <v>-7.9291027574247552E-3</v>
      </c>
      <c r="H438" s="71">
        <f>(+B438/(D438*(1-VLOOKUP(A438,USD!A:K,9,0)))-1)</f>
        <v>-8.9241460528544092E-3</v>
      </c>
      <c r="I438" s="71">
        <f t="shared" si="60"/>
        <v>-8.2064950550606586E-3</v>
      </c>
      <c r="J438">
        <v>12266.42</v>
      </c>
      <c r="K438">
        <v>12277.63</v>
      </c>
      <c r="L438" s="71">
        <f t="shared" si="67"/>
        <v>9.1387707252810202E-4</v>
      </c>
      <c r="M438" s="70">
        <f t="shared" si="62"/>
        <v>5</v>
      </c>
    </row>
    <row r="439" spans="1:14">
      <c r="A439" s="68">
        <v>43024</v>
      </c>
      <c r="B439">
        <v>14.2</v>
      </c>
      <c r="C439" s="71">
        <f t="shared" si="64"/>
        <v>4.2432814710040567E-3</v>
      </c>
      <c r="D439" s="26">
        <f t="shared" si="66"/>
        <v>14.322237204574497</v>
      </c>
      <c r="E439" s="26">
        <f>D439*(1-VLOOKUP(A439,USD!A:K,9,0))</f>
        <v>14.315535835194751</v>
      </c>
      <c r="F439">
        <v>14.327999999999999</v>
      </c>
      <c r="G439" s="71">
        <f t="shared" si="63"/>
        <v>-8.5347842539191809E-3</v>
      </c>
      <c r="H439" s="71">
        <f>(+B439/(D439*(1-VLOOKUP(A439,USD!A:K,9,0)))-1)</f>
        <v>-8.0706608907161748E-3</v>
      </c>
      <c r="I439" s="71">
        <f t="shared" si="60"/>
        <v>-8.9335566722501536E-3</v>
      </c>
      <c r="J439">
        <v>12277.63</v>
      </c>
      <c r="K439">
        <v>12333.81</v>
      </c>
      <c r="L439" s="71">
        <f t="shared" si="67"/>
        <v>4.5758016815948821E-3</v>
      </c>
      <c r="M439" s="70">
        <f t="shared" si="62"/>
        <v>1</v>
      </c>
    </row>
    <row r="440" spans="1:14">
      <c r="A440" s="68">
        <v>43025</v>
      </c>
      <c r="B440">
        <v>14.14</v>
      </c>
      <c r="C440" s="71">
        <f t="shared" si="64"/>
        <v>-4.2253521126759397E-3</v>
      </c>
      <c r="D440" s="26">
        <f t="shared" ref="D440:D471" si="68">+F439*(1+L440)</f>
        <v>14.330253668574432</v>
      </c>
      <c r="E440" s="26">
        <f>D440*(1-VLOOKUP(A440,USD!A:K,9,0))</f>
        <v>14.263179168812558</v>
      </c>
      <c r="F440">
        <v>14.317</v>
      </c>
      <c r="G440" s="71">
        <f t="shared" si="63"/>
        <v>-1.3276364325053747E-2</v>
      </c>
      <c r="H440" s="71">
        <f>(+B440/(D440*(1-VLOOKUP(A440,USD!A:K,9,0)))-1)</f>
        <v>-8.6361650060385875E-3</v>
      </c>
      <c r="I440" s="71">
        <f t="shared" si="60"/>
        <v>-1.2362925193825536E-2</v>
      </c>
      <c r="J440">
        <v>12333.81</v>
      </c>
      <c r="K440">
        <v>12335.75</v>
      </c>
      <c r="L440" s="71">
        <f t="shared" si="67"/>
        <v>1.5729121820440284E-4</v>
      </c>
      <c r="M440" s="70">
        <f t="shared" si="62"/>
        <v>2</v>
      </c>
    </row>
    <row r="441" spans="1:14">
      <c r="A441" s="68">
        <v>43026</v>
      </c>
      <c r="B441">
        <v>14.26</v>
      </c>
      <c r="C441" s="71">
        <f t="shared" si="64"/>
        <v>8.4865629420083355E-3</v>
      </c>
      <c r="D441" s="26">
        <f t="shared" si="68"/>
        <v>14.46307442757838</v>
      </c>
      <c r="E441" s="26">
        <f>D441*(1-VLOOKUP(A441,USD!A:K,9,0))</f>
        <v>14.446921633707616</v>
      </c>
      <c r="F441">
        <v>14.45</v>
      </c>
      <c r="G441" s="71">
        <f t="shared" si="63"/>
        <v>-1.404088934169867E-2</v>
      </c>
      <c r="H441" s="71">
        <f>(+B441/(D441*(1-VLOOKUP(A441,USD!A:K,9,0)))-1)</f>
        <v>-1.2938509562583245E-2</v>
      </c>
      <c r="I441" s="71">
        <f t="shared" ref="I441:I526" si="69">+B441/F441-1</f>
        <v>-1.314878892733562E-2</v>
      </c>
      <c r="J441">
        <v>12335.75</v>
      </c>
      <c r="K441">
        <v>12461.61</v>
      </c>
      <c r="L441" s="71">
        <f t="shared" si="67"/>
        <v>1.0202865654702853E-2</v>
      </c>
      <c r="M441" s="70">
        <f t="shared" si="62"/>
        <v>3</v>
      </c>
    </row>
    <row r="442" spans="1:14" ht="28">
      <c r="A442" s="68">
        <v>43027</v>
      </c>
      <c r="B442">
        <v>14.12</v>
      </c>
      <c r="C442" s="71">
        <f t="shared" si="64"/>
        <v>-9.817671809256745E-3</v>
      </c>
      <c r="D442" s="26">
        <f t="shared" si="68"/>
        <v>14.462801556139214</v>
      </c>
      <c r="E442" s="26">
        <f>D442*(1-VLOOKUP(A442,USD!A:K,9,0))</f>
        <v>14.425160603360979</v>
      </c>
      <c r="F442">
        <v>14.414</v>
      </c>
      <c r="G442" s="71">
        <f t="shared" si="63"/>
        <v>-2.3702292727213803E-2</v>
      </c>
      <c r="H442" s="71">
        <f>(+B442/(D442*(1-VLOOKUP(A442,USD!A:K,9,0)))-1)</f>
        <v>-2.1154745638664041E-2</v>
      </c>
      <c r="I442" s="71">
        <f t="shared" si="69"/>
        <v>-2.039683640904677E-2</v>
      </c>
      <c r="J442">
        <v>12461.61</v>
      </c>
      <c r="K442">
        <v>12472.65</v>
      </c>
      <c r="L442" s="71">
        <f t="shared" si="67"/>
        <v>8.8592084008398686E-4</v>
      </c>
      <c r="M442" s="70">
        <f t="shared" si="62"/>
        <v>4</v>
      </c>
      <c r="N442" s="50" t="s">
        <v>507</v>
      </c>
    </row>
    <row r="443" spans="1:14">
      <c r="A443" s="68">
        <v>43028</v>
      </c>
      <c r="B443">
        <v>14.16</v>
      </c>
      <c r="C443" s="71">
        <f t="shared" si="64"/>
        <v>2.8328611898018607E-3</v>
      </c>
      <c r="D443" s="26">
        <f t="shared" si="68"/>
        <v>14.32754593129768</v>
      </c>
      <c r="E443" s="26">
        <f>D443*(1-VLOOKUP(A443,USD!A:K,9,0))</f>
        <v>14.340595757517029</v>
      </c>
      <c r="F443">
        <v>14.332000000000001</v>
      </c>
      <c r="G443" s="71">
        <f t="shared" si="63"/>
        <v>-1.1693972722271018E-2</v>
      </c>
      <c r="H443" s="71">
        <f>(+B443/(D443*(1-VLOOKUP(A443,USD!A:K,9,0)))-1)</f>
        <v>-1.2593323218274555E-2</v>
      </c>
      <c r="I443" s="71">
        <f t="shared" si="69"/>
        <v>-1.2001116382919341E-2</v>
      </c>
      <c r="J443">
        <v>12472.65</v>
      </c>
      <c r="K443">
        <v>12397.84</v>
      </c>
      <c r="L443" s="71">
        <f t="shared" si="67"/>
        <v>-5.9979234565228357E-3</v>
      </c>
      <c r="M443" s="70">
        <f t="shared" si="62"/>
        <v>5</v>
      </c>
    </row>
    <row r="444" spans="1:14">
      <c r="A444" s="68">
        <v>43031</v>
      </c>
      <c r="B444">
        <v>14.08</v>
      </c>
      <c r="C444" s="71">
        <f t="shared" si="64"/>
        <v>-5.6497175141243527E-3</v>
      </c>
      <c r="D444" s="26">
        <f t="shared" si="68"/>
        <v>14.303539087453943</v>
      </c>
      <c r="E444" s="26">
        <f>D444*(1-VLOOKUP(A444,USD!A:K,9,0))</f>
        <v>14.287188576108935</v>
      </c>
      <c r="F444">
        <v>14.279</v>
      </c>
      <c r="G444" s="71">
        <f t="shared" si="63"/>
        <v>-1.5628236206940982E-2</v>
      </c>
      <c r="H444" s="71">
        <f>(+B444/(D444*(1-VLOOKUP(A444,USD!A:K,9,0)))-1)</f>
        <v>-1.4501703747047623E-2</v>
      </c>
      <c r="I444" s="71">
        <f t="shared" si="69"/>
        <v>-1.3936550178583973E-2</v>
      </c>
      <c r="J444">
        <v>12397.84</v>
      </c>
      <c r="K444">
        <v>12373.22</v>
      </c>
      <c r="L444" s="71">
        <f t="shared" si="67"/>
        <v>-1.9858297897054067E-3</v>
      </c>
      <c r="M444" s="70">
        <f t="shared" si="62"/>
        <v>1</v>
      </c>
      <c r="N444" s="50" t="s">
        <v>516</v>
      </c>
    </row>
    <row r="445" spans="1:14">
      <c r="A445" s="68">
        <v>43032</v>
      </c>
      <c r="B445">
        <v>14.14</v>
      </c>
      <c r="C445" s="71">
        <f t="shared" si="64"/>
        <v>4.2613636363637575E-3</v>
      </c>
      <c r="D445" s="26">
        <f t="shared" si="68"/>
        <v>14.389797899819124</v>
      </c>
      <c r="E445" s="26">
        <f>D445*(1-VLOOKUP(A445,USD!A:K,9,0))</f>
        <v>14.385631604542455</v>
      </c>
      <c r="F445">
        <v>14.375999999999999</v>
      </c>
      <c r="G445" s="71">
        <f t="shared" si="63"/>
        <v>-1.735937513217356E-2</v>
      </c>
      <c r="H445" s="71">
        <f>(+B445/(D445*(1-VLOOKUP(A445,USD!A:K,9,0)))-1)</f>
        <v>-1.7074787628017174E-2</v>
      </c>
      <c r="I445" s="71">
        <f t="shared" si="69"/>
        <v>-1.6416249304396113E-2</v>
      </c>
      <c r="J445">
        <v>12373.22</v>
      </c>
      <c r="K445">
        <v>12469.23</v>
      </c>
      <c r="L445" s="71">
        <f t="shared" si="67"/>
        <v>7.7594999523162844E-3</v>
      </c>
      <c r="M445" s="70">
        <f t="shared" si="62"/>
        <v>2</v>
      </c>
    </row>
    <row r="446" spans="1:14">
      <c r="A446" s="68">
        <v>43033</v>
      </c>
      <c r="B446">
        <v>14.26</v>
      </c>
      <c r="C446" s="71">
        <f t="shared" si="64"/>
        <v>8.4865629420083355E-3</v>
      </c>
      <c r="D446" s="26">
        <f t="shared" si="68"/>
        <v>14.436920188335607</v>
      </c>
      <c r="E446" s="26">
        <f>D446*(1-VLOOKUP(A446,USD!A:K,9,0))</f>
        <v>14.422810950511192</v>
      </c>
      <c r="F446">
        <v>14.428000000000001</v>
      </c>
      <c r="G446" s="71">
        <f t="shared" si="63"/>
        <v>-1.2254704329428323E-2</v>
      </c>
      <c r="H446" s="71">
        <f>(+B446/(D446*(1-VLOOKUP(A446,USD!A:K,9,0)))-1)</f>
        <v>-1.1288434069464226E-2</v>
      </c>
      <c r="I446" s="71">
        <f t="shared" si="69"/>
        <v>-1.1644025505960665E-2</v>
      </c>
      <c r="J446">
        <v>12469.23</v>
      </c>
      <c r="K446">
        <v>12522.07</v>
      </c>
      <c r="L446" s="71">
        <f t="shared" si="67"/>
        <v>4.2376313533394327E-3</v>
      </c>
      <c r="M446" s="70">
        <f t="shared" si="62"/>
        <v>3</v>
      </c>
    </row>
    <row r="447" spans="1:14">
      <c r="A447" s="68">
        <v>43034</v>
      </c>
      <c r="B447">
        <v>14.34</v>
      </c>
      <c r="C447" s="71">
        <f t="shared" si="64"/>
        <v>5.6100981767182034E-3</v>
      </c>
      <c r="D447" s="26">
        <f t="shared" si="68"/>
        <v>14.504276015067799</v>
      </c>
      <c r="E447" s="26">
        <f>D447*(1-VLOOKUP(A447,USD!A:K,9,0))</f>
        <v>14.519107162306897</v>
      </c>
      <c r="F447">
        <v>14.505000000000001</v>
      </c>
      <c r="G447" s="71">
        <f t="shared" si="63"/>
        <v>-1.1326040327496512E-2</v>
      </c>
      <c r="H447" s="71">
        <f>(+B447/(D447*(1-VLOOKUP(A447,USD!A:K,9,0)))-1)</f>
        <v>-1.2335962556421998E-2</v>
      </c>
      <c r="I447" s="71">
        <f t="shared" si="69"/>
        <v>-1.1375387797311287E-2</v>
      </c>
      <c r="J447">
        <v>12522.07</v>
      </c>
      <c r="K447">
        <v>12588.27</v>
      </c>
      <c r="L447" s="71">
        <f t="shared" si="67"/>
        <v>5.2866658627528373E-3</v>
      </c>
      <c r="M447" s="70">
        <f t="shared" si="62"/>
        <v>4</v>
      </c>
    </row>
    <row r="448" spans="1:14">
      <c r="A448" s="68">
        <v>43035</v>
      </c>
      <c r="B448">
        <v>14.54</v>
      </c>
      <c r="C448" s="71">
        <f t="shared" si="64"/>
        <v>1.3947001394700065E-2</v>
      </c>
      <c r="D448" s="26">
        <f t="shared" si="68"/>
        <v>14.754441932847008</v>
      </c>
      <c r="E448" s="26">
        <f>D448*(1-VLOOKUP(A448,USD!A:K,9,0))</f>
        <v>14.707453065395585</v>
      </c>
      <c r="F448">
        <v>14.715</v>
      </c>
      <c r="G448" s="71">
        <f t="shared" si="63"/>
        <v>-1.4534059222504947E-2</v>
      </c>
      <c r="H448" s="71">
        <f>(+B448/(D448*(1-VLOOKUP(A448,USD!A:K,9,0)))-1)</f>
        <v>-1.1385592369461794E-2</v>
      </c>
      <c r="I448" s="71">
        <f t="shared" si="69"/>
        <v>-1.1892626571525677E-2</v>
      </c>
      <c r="J448">
        <v>12588.27</v>
      </c>
      <c r="K448">
        <v>12804.75</v>
      </c>
      <c r="L448" s="71">
        <f t="shared" si="67"/>
        <v>1.7196961933609645E-2</v>
      </c>
      <c r="M448" s="70">
        <f t="shared" si="62"/>
        <v>5</v>
      </c>
    </row>
    <row r="449" spans="1:14">
      <c r="A449" s="68">
        <v>43038</v>
      </c>
      <c r="B449">
        <v>14.52</v>
      </c>
      <c r="C449" s="71">
        <f t="shared" si="64"/>
        <v>-1.3755158184318717E-3</v>
      </c>
      <c r="D449" s="26">
        <f t="shared" si="68"/>
        <v>14.738707643647862</v>
      </c>
      <c r="E449" s="26">
        <f>D449*(1-VLOOKUP(A449,USD!A:K,9,0))</f>
        <v>14.754134011811532</v>
      </c>
      <c r="F449">
        <v>14.727</v>
      </c>
      <c r="G449" s="71">
        <f t="shared" si="63"/>
        <v>-1.4838997348734395E-2</v>
      </c>
      <c r="H449" s="71">
        <f>(+B449/(D449*(1-VLOOKUP(A449,USD!A:K,9,0)))-1)</f>
        <v>-1.5869044677518485E-2</v>
      </c>
      <c r="I449" s="71">
        <f t="shared" si="69"/>
        <v>-1.4055815848441733E-2</v>
      </c>
      <c r="J449">
        <v>12804.75</v>
      </c>
      <c r="K449">
        <v>12825.38</v>
      </c>
      <c r="L449" s="71">
        <f t="shared" si="67"/>
        <v>1.6111208731133253E-3</v>
      </c>
      <c r="M449" s="70">
        <f t="shared" si="62"/>
        <v>1</v>
      </c>
    </row>
    <row r="450" spans="1:14">
      <c r="A450" s="68">
        <v>43039</v>
      </c>
      <c r="B450">
        <v>14.56</v>
      </c>
      <c r="C450" s="71">
        <f t="shared" si="64"/>
        <v>2.7548209366392573E-3</v>
      </c>
      <c r="D450" s="26">
        <f t="shared" si="68"/>
        <v>14.685076659716907</v>
      </c>
      <c r="E450" s="26">
        <f>D450*(1-VLOOKUP(A450,USD!A:K,9,0))</f>
        <v>14.72947779961868</v>
      </c>
      <c r="F450">
        <v>14.707000000000001</v>
      </c>
      <c r="G450" s="71">
        <f t="shared" si="63"/>
        <v>-8.5172629748681006E-3</v>
      </c>
      <c r="H450" s="71">
        <f>(+B450/(D450*(1-VLOOKUP(A450,USD!A:K,9,0)))-1)</f>
        <v>-1.1506029061197687E-2</v>
      </c>
      <c r="I450" s="71">
        <f t="shared" si="69"/>
        <v>-9.9952403617324936E-3</v>
      </c>
      <c r="J450">
        <v>12825.38</v>
      </c>
      <c r="K450">
        <v>12788.87</v>
      </c>
      <c r="L450" s="71">
        <f t="shared" si="67"/>
        <v>-2.8466992790855405E-3</v>
      </c>
      <c r="M450" s="70">
        <f t="shared" si="62"/>
        <v>2</v>
      </c>
      <c r="N450" s="50" t="s">
        <v>541</v>
      </c>
    </row>
    <row r="451" spans="1:14">
      <c r="A451" s="68">
        <v>43040</v>
      </c>
      <c r="B451">
        <v>14.6</v>
      </c>
      <c r="C451" s="71">
        <f t="shared" si="64"/>
        <v>2.7472527472527375E-3</v>
      </c>
      <c r="D451" s="26">
        <f t="shared" si="68"/>
        <v>14.698915610214193</v>
      </c>
      <c r="E451" s="26">
        <f>D451*(1-VLOOKUP(A451,USD!A:K,9,0))</f>
        <v>14.692406334059196</v>
      </c>
      <c r="F451">
        <v>14.72</v>
      </c>
      <c r="G451" s="71">
        <f t="shared" si="63"/>
        <v>-6.7294494939108551E-3</v>
      </c>
      <c r="H451" s="71">
        <f>(+B451/(D451*(1-VLOOKUP(A451,USD!A:K,9,0)))-1)</f>
        <v>-6.2893941236150663E-3</v>
      </c>
      <c r="I451" s="71">
        <f t="shared" si="69"/>
        <v>-8.15217391304357E-3</v>
      </c>
      <c r="J451">
        <v>12788.87</v>
      </c>
      <c r="K451">
        <v>12781.84</v>
      </c>
      <c r="L451" s="71">
        <f t="shared" si="67"/>
        <v>-5.4969672848348416E-4</v>
      </c>
      <c r="M451" s="70">
        <f t="shared" ref="M451:M485" si="70">WEEKDAY(A451,2)</f>
        <v>3</v>
      </c>
    </row>
    <row r="452" spans="1:14">
      <c r="A452" s="68">
        <v>43041</v>
      </c>
      <c r="B452">
        <v>14.62</v>
      </c>
      <c r="C452" s="71">
        <f t="shared" si="64"/>
        <v>1.36986301369868E-3</v>
      </c>
      <c r="D452" s="26">
        <f t="shared" si="68"/>
        <v>14.730053763777359</v>
      </c>
      <c r="E452" s="26">
        <f>D452*(1-VLOOKUP(A452,USD!A:K,9,0))</f>
        <v>14.793752103006714</v>
      </c>
      <c r="F452">
        <v>14.750999999999999</v>
      </c>
      <c r="G452" s="71">
        <f t="shared" ref="G452:G487" si="71">+B452/D452-1</f>
        <v>-7.4713755660548165E-3</v>
      </c>
      <c r="H452" s="71">
        <f>(+B452/(D452*(1-VLOOKUP(A452,USD!A:K,9,0)))-1)</f>
        <v>-1.1744965158054899E-2</v>
      </c>
      <c r="I452" s="71">
        <f t="shared" si="69"/>
        <v>-8.8807538471967762E-3</v>
      </c>
      <c r="J452">
        <v>12781.84</v>
      </c>
      <c r="K452">
        <v>12790.57</v>
      </c>
      <c r="L452" s="71">
        <f t="shared" si="67"/>
        <v>6.830002566140525E-4</v>
      </c>
      <c r="M452" s="70">
        <f t="shared" si="70"/>
        <v>4</v>
      </c>
    </row>
    <row r="453" spans="1:14" ht="56">
      <c r="A453" s="68">
        <v>43042</v>
      </c>
      <c r="B453">
        <v>14.56</v>
      </c>
      <c r="C453" s="71">
        <f t="shared" ref="C453:C487" si="72">B453/(B452-O453)-1</f>
        <v>-4.1039671682625567E-3</v>
      </c>
      <c r="D453" s="26">
        <f t="shared" si="68"/>
        <v>14.762878696570992</v>
      </c>
      <c r="E453" s="26">
        <f>D453*(1-VLOOKUP(A453,USD!A:K,9,0))</f>
        <v>14.721648316363897</v>
      </c>
      <c r="F453">
        <v>14.791</v>
      </c>
      <c r="G453" s="71">
        <f t="shared" si="71"/>
        <v>-1.3742488896702376E-2</v>
      </c>
      <c r="H453" s="71">
        <f>(+B453/(D453*(1-VLOOKUP(A453,USD!A:K,9,0)))-1)</f>
        <v>-1.0980313677525833E-2</v>
      </c>
      <c r="I453" s="71">
        <f t="shared" si="69"/>
        <v>-1.5617605300520587E-2</v>
      </c>
      <c r="J453">
        <v>12790.57</v>
      </c>
      <c r="K453">
        <v>12800.87</v>
      </c>
      <c r="L453" s="71">
        <f t="shared" si="67"/>
        <v>8.0528076543906479E-4</v>
      </c>
      <c r="M453" s="70">
        <f t="shared" si="70"/>
        <v>5</v>
      </c>
      <c r="N453" s="50" t="s">
        <v>533</v>
      </c>
    </row>
    <row r="454" spans="1:14">
      <c r="A454" s="68">
        <v>43045</v>
      </c>
      <c r="B454">
        <v>14.56</v>
      </c>
      <c r="C454" s="71">
        <f t="shared" si="72"/>
        <v>0</v>
      </c>
      <c r="D454" s="26">
        <f t="shared" si="68"/>
        <v>14.801214340119067</v>
      </c>
      <c r="E454" s="26">
        <f>D454*(1-VLOOKUP(A454,USD!A:K,9,0))</f>
        <v>14.761564223733245</v>
      </c>
      <c r="F454">
        <v>14.762</v>
      </c>
      <c r="G454" s="71">
        <f t="shared" si="71"/>
        <v>-1.6296929061100696E-2</v>
      </c>
      <c r="H454" s="71">
        <f>(+B454/(D454*(1-VLOOKUP(A454,USD!A:K,9,0)))-1)</f>
        <v>-1.365466563558182E-2</v>
      </c>
      <c r="I454" s="71">
        <f t="shared" si="69"/>
        <v>-1.3683782685273038E-2</v>
      </c>
      <c r="J454">
        <v>12800.87</v>
      </c>
      <c r="K454">
        <v>12809.71</v>
      </c>
      <c r="L454" s="71">
        <f t="shared" si="67"/>
        <v>6.9057806227212915E-4</v>
      </c>
      <c r="M454" s="70">
        <f t="shared" si="70"/>
        <v>1</v>
      </c>
    </row>
    <row r="455" spans="1:14">
      <c r="A455" s="68">
        <v>43046</v>
      </c>
      <c r="B455">
        <v>14.76</v>
      </c>
      <c r="C455" s="71">
        <f t="shared" si="72"/>
        <v>1.3736263736263687E-2</v>
      </c>
      <c r="D455" s="26">
        <f t="shared" si="68"/>
        <v>14.913172755667382</v>
      </c>
      <c r="E455" s="26">
        <f>D455*(1-VLOOKUP(A455,USD!A:K,9,0))</f>
        <v>14.939452808608157</v>
      </c>
      <c r="F455">
        <v>14.919</v>
      </c>
      <c r="G455" s="71">
        <f t="shared" si="71"/>
        <v>-1.0270970381481948E-2</v>
      </c>
      <c r="H455" s="71">
        <f>(+B455/(D455*(1-VLOOKUP(A455,USD!A:K,9,0)))-1)</f>
        <v>-1.201200679216019E-2</v>
      </c>
      <c r="I455" s="71">
        <f t="shared" si="69"/>
        <v>-1.0657550774180624E-2</v>
      </c>
      <c r="J455">
        <v>12809.71</v>
      </c>
      <c r="K455">
        <v>12940.89</v>
      </c>
      <c r="L455" s="71">
        <f t="shared" si="67"/>
        <v>1.024066899250653E-2</v>
      </c>
      <c r="M455" s="70">
        <f t="shared" si="70"/>
        <v>2</v>
      </c>
    </row>
    <row r="456" spans="1:14">
      <c r="A456" s="68">
        <v>43047</v>
      </c>
      <c r="B456">
        <v>14.7</v>
      </c>
      <c r="C456" s="71">
        <f t="shared" si="72"/>
        <v>-4.0650406504065817E-3</v>
      </c>
      <c r="D456" s="26">
        <f t="shared" si="68"/>
        <v>14.885082937108653</v>
      </c>
      <c r="E456" s="26">
        <f>D456*(1-VLOOKUP(A456,USD!A:K,9,0))</f>
        <v>14.842634356046256</v>
      </c>
      <c r="F456">
        <v>14.872</v>
      </c>
      <c r="G456" s="71">
        <f t="shared" si="71"/>
        <v>-1.2434121992511038E-2</v>
      </c>
      <c r="H456" s="71">
        <f>(+B456/(D456*(1-VLOOKUP(A456,USD!A:K,9,0)))-1)</f>
        <v>-9.609773617319739E-3</v>
      </c>
      <c r="I456" s="71">
        <f t="shared" si="69"/>
        <v>-1.1565357719203861E-2</v>
      </c>
      <c r="J456">
        <v>12940.89</v>
      </c>
      <c r="K456">
        <v>12911.47</v>
      </c>
      <c r="L456" s="71">
        <f t="shared" si="67"/>
        <v>-2.2734139614818405E-3</v>
      </c>
      <c r="M456" s="70">
        <f t="shared" si="70"/>
        <v>3</v>
      </c>
    </row>
    <row r="457" spans="1:14">
      <c r="A457" s="68">
        <v>43048</v>
      </c>
      <c r="B457">
        <v>14.82</v>
      </c>
      <c r="C457" s="71">
        <f t="shared" si="72"/>
        <v>8.1632653061225469E-3</v>
      </c>
      <c r="D457" s="26">
        <f t="shared" si="68"/>
        <v>14.966462731199469</v>
      </c>
      <c r="E457" s="26">
        <f>D457*(1-VLOOKUP(A457,USD!A:K,9,0))</f>
        <v>14.989581350844455</v>
      </c>
      <c r="F457">
        <v>14.946</v>
      </c>
      <c r="G457" s="71">
        <f t="shared" si="71"/>
        <v>-9.7860619326000098E-3</v>
      </c>
      <c r="H457" s="71">
        <f>(+B457/(D457*(1-VLOOKUP(A457,USD!A:K,9,0)))-1)</f>
        <v>-1.1313281330228797E-2</v>
      </c>
      <c r="I457" s="71">
        <f t="shared" si="69"/>
        <v>-8.4303492573263306E-3</v>
      </c>
      <c r="J457">
        <v>12911.47</v>
      </c>
      <c r="K457">
        <v>12993.48</v>
      </c>
      <c r="L457" s="71">
        <f t="shared" si="67"/>
        <v>6.3517167293887233E-3</v>
      </c>
      <c r="M457" s="70">
        <f t="shared" si="70"/>
        <v>4</v>
      </c>
      <c r="N457" s="50" t="s">
        <v>547</v>
      </c>
    </row>
    <row r="458" spans="1:14">
      <c r="A458" s="68">
        <v>43049</v>
      </c>
      <c r="B458">
        <v>14.98</v>
      </c>
      <c r="C458" s="71">
        <f t="shared" si="72"/>
        <v>1.0796221322537214E-2</v>
      </c>
      <c r="D458" s="26">
        <f t="shared" si="68"/>
        <v>15.092015173764072</v>
      </c>
      <c r="E458" s="26">
        <f>D458*(1-VLOOKUP(A458,USD!A:K,9,0))</f>
        <v>15.06755553367476</v>
      </c>
      <c r="F458">
        <v>15.105</v>
      </c>
      <c r="G458" s="71">
        <f t="shared" si="71"/>
        <v>-7.4221482336432887E-3</v>
      </c>
      <c r="H458" s="71">
        <f>(+B458/(D458*(1-VLOOKUP(A458,USD!A:K,9,0)))-1)</f>
        <v>-5.8108651717977411E-3</v>
      </c>
      <c r="I458" s="71">
        <f t="shared" si="69"/>
        <v>-8.2754054948692701E-3</v>
      </c>
      <c r="J458">
        <v>12993.48</v>
      </c>
      <c r="K458">
        <v>13120.42</v>
      </c>
      <c r="L458" s="71">
        <f t="shared" si="67"/>
        <v>9.7695151722247964E-3</v>
      </c>
      <c r="M458" s="70">
        <f t="shared" si="70"/>
        <v>5</v>
      </c>
    </row>
    <row r="459" spans="1:14">
      <c r="A459" s="68">
        <v>43052</v>
      </c>
      <c r="B459">
        <v>15</v>
      </c>
      <c r="C459" s="71">
        <f t="shared" si="72"/>
        <v>1.3351134846462109E-3</v>
      </c>
      <c r="D459" s="26">
        <f t="shared" si="68"/>
        <v>15.168733691451953</v>
      </c>
      <c r="E459" s="26">
        <f>D459*(1-VLOOKUP(A459,USD!A:K,9,0))</f>
        <v>15.153856443363129</v>
      </c>
      <c r="F459">
        <v>15.154999999999999</v>
      </c>
      <c r="G459" s="71">
        <f t="shared" si="71"/>
        <v>-1.1123782306695751E-2</v>
      </c>
      <c r="H459" s="71">
        <f>(+B459/(D459*(1-VLOOKUP(A459,USD!A:K,9,0)))-1)</f>
        <v>-1.0152956373723154E-2</v>
      </c>
      <c r="I459" s="71">
        <f t="shared" si="69"/>
        <v>-1.0227647641042559E-2</v>
      </c>
      <c r="J459">
        <v>13120.42</v>
      </c>
      <c r="K459">
        <v>13175.78</v>
      </c>
      <c r="L459" s="71">
        <f t="shared" si="67"/>
        <v>4.2193771235983224E-3</v>
      </c>
      <c r="M459" s="70">
        <f t="shared" si="70"/>
        <v>1</v>
      </c>
    </row>
    <row r="460" spans="1:14">
      <c r="A460" s="68">
        <v>43053</v>
      </c>
      <c r="B460">
        <v>14.9</v>
      </c>
      <c r="C460" s="71">
        <f t="shared" si="72"/>
        <v>-6.6666666666665986E-3</v>
      </c>
      <c r="D460" s="26">
        <f t="shared" si="68"/>
        <v>15.078303561534877</v>
      </c>
      <c r="E460" s="26">
        <f>D460*(1-VLOOKUP(A460,USD!A:K,9,0))</f>
        <v>15.087567393596851</v>
      </c>
      <c r="F460">
        <v>15.066000000000001</v>
      </c>
      <c r="G460" s="71">
        <f t="shared" si="71"/>
        <v>-1.1825173886917506E-2</v>
      </c>
      <c r="H460" s="71">
        <f>(+B460/(D460*(1-VLOOKUP(A460,USD!A:K,9,0)))-1)</f>
        <v>-1.2431917532077064E-2</v>
      </c>
      <c r="I460" s="71">
        <f t="shared" si="69"/>
        <v>-1.1018186645426864E-2</v>
      </c>
      <c r="J460">
        <v>13175.78</v>
      </c>
      <c r="K460">
        <v>13109.1</v>
      </c>
      <c r="L460" s="71">
        <f t="shared" si="67"/>
        <v>-5.0608009544785837E-3</v>
      </c>
      <c r="M460" s="70">
        <f t="shared" si="70"/>
        <v>2</v>
      </c>
    </row>
    <row r="461" spans="1:14">
      <c r="A461" s="68">
        <v>43054</v>
      </c>
      <c r="B461">
        <v>14.82</v>
      </c>
      <c r="C461" s="71">
        <f t="shared" si="72"/>
        <v>-5.3691275167785379E-3</v>
      </c>
      <c r="D461" s="26">
        <f t="shared" si="68"/>
        <v>15.012696487173033</v>
      </c>
      <c r="E461" s="26">
        <f>D461*(1-VLOOKUP(A461,USD!A:K,9,0))</f>
        <v>15.027972354708947</v>
      </c>
      <c r="F461">
        <v>15.047000000000001</v>
      </c>
      <c r="G461" s="71">
        <f t="shared" si="71"/>
        <v>-1.2835568036539846E-2</v>
      </c>
      <c r="H461" s="71">
        <f>(+B461/(D461*(1-VLOOKUP(A461,USD!A:K,9,0)))-1)</f>
        <v>-1.3839016322370279E-2</v>
      </c>
      <c r="I461" s="71">
        <f t="shared" si="69"/>
        <v>-1.5086063667176242E-2</v>
      </c>
      <c r="J461">
        <v>13109.1</v>
      </c>
      <c r="K461">
        <v>13062.72</v>
      </c>
      <c r="L461" s="71">
        <f t="shared" si="67"/>
        <v>-3.5380003203882016E-3</v>
      </c>
      <c r="M461" s="70">
        <f t="shared" si="70"/>
        <v>3</v>
      </c>
    </row>
    <row r="462" spans="1:14">
      <c r="A462" s="68">
        <v>43055</v>
      </c>
      <c r="B462">
        <v>15.04</v>
      </c>
      <c r="C462" s="71">
        <f t="shared" si="72"/>
        <v>1.4844804318488558E-2</v>
      </c>
      <c r="D462" s="26">
        <f t="shared" si="68"/>
        <v>15.21634141358002</v>
      </c>
      <c r="E462" s="26">
        <f>D462*(1-VLOOKUP(A462,USD!A:K,9,0))</f>
        <v>15.2195499392821</v>
      </c>
      <c r="F462">
        <v>15.217000000000001</v>
      </c>
      <c r="G462" s="71">
        <f t="shared" si="71"/>
        <v>-1.1588949589593334E-2</v>
      </c>
      <c r="H462" s="71">
        <f>(+B462/(D462*(1-VLOOKUP(A462,USD!A:K,9,0)))-1)</f>
        <v>-1.1797322522571929E-2</v>
      </c>
      <c r="I462" s="71">
        <f t="shared" si="69"/>
        <v>-1.1631727672997361E-2</v>
      </c>
      <c r="J462">
        <v>13062.72</v>
      </c>
      <c r="K462">
        <v>13209.73</v>
      </c>
      <c r="L462" s="71">
        <f t="shared" si="67"/>
        <v>1.125416452316208E-2</v>
      </c>
      <c r="M462" s="70">
        <f t="shared" si="70"/>
        <v>4</v>
      </c>
    </row>
    <row r="463" spans="1:14">
      <c r="A463" s="68">
        <v>43056</v>
      </c>
      <c r="B463">
        <v>15.26</v>
      </c>
      <c r="C463" s="71">
        <f t="shared" si="72"/>
        <v>1.4627659574468099E-2</v>
      </c>
      <c r="D463" s="26">
        <f t="shared" si="68"/>
        <v>15.457551013533209</v>
      </c>
      <c r="E463" s="26">
        <f>D463*(1-VLOOKUP(A463,USD!A:K,9,0))</f>
        <v>15.465970397022154</v>
      </c>
      <c r="F463">
        <v>15.46</v>
      </c>
      <c r="G463" s="71">
        <f t="shared" si="71"/>
        <v>-1.2780227175718251E-2</v>
      </c>
      <c r="H463" s="71">
        <f>(+B463/(D463*(1-VLOOKUP(A463,USD!A:K,9,0)))-1)</f>
        <v>-1.3317651058081137E-2</v>
      </c>
      <c r="I463" s="71">
        <f t="shared" si="69"/>
        <v>-1.293661060802076E-2</v>
      </c>
      <c r="J463">
        <v>13209.73</v>
      </c>
      <c r="K463">
        <v>13418.55</v>
      </c>
      <c r="L463" s="71">
        <f t="shared" si="67"/>
        <v>1.5808044524755704E-2</v>
      </c>
      <c r="M463" s="70">
        <f t="shared" si="70"/>
        <v>5</v>
      </c>
      <c r="N463" s="50" t="s">
        <v>565</v>
      </c>
    </row>
    <row r="464" spans="1:14">
      <c r="A464" s="68">
        <v>43059</v>
      </c>
      <c r="B464">
        <v>15.36</v>
      </c>
      <c r="C464" s="71">
        <f t="shared" si="72"/>
        <v>6.5530799475752577E-3</v>
      </c>
      <c r="D464" s="26">
        <f t="shared" si="68"/>
        <v>15.549290571634046</v>
      </c>
      <c r="E464" s="26">
        <f>D464*(1-VLOOKUP(A464,USD!A:K,9,0))</f>
        <v>15.532426706085737</v>
      </c>
      <c r="F464">
        <v>15.555999999999999</v>
      </c>
      <c r="G464" s="71">
        <f t="shared" si="71"/>
        <v>-1.2173582502816083E-2</v>
      </c>
      <c r="H464" s="71">
        <f>(+B464/(D464*(1-VLOOKUP(A464,USD!A:K,9,0)))-1)</f>
        <v>-1.1101079654100565E-2</v>
      </c>
      <c r="I464" s="71">
        <f t="shared" si="69"/>
        <v>-1.2599640010285351E-2</v>
      </c>
      <c r="J464">
        <v>13418.55</v>
      </c>
      <c r="K464">
        <v>13496.05</v>
      </c>
      <c r="L464" s="71">
        <f t="shared" si="67"/>
        <v>5.7755867809861083E-3</v>
      </c>
      <c r="M464" s="70">
        <f t="shared" si="70"/>
        <v>1</v>
      </c>
    </row>
    <row r="465" spans="1:14">
      <c r="A465" s="68">
        <v>43060</v>
      </c>
      <c r="B465">
        <v>15.74</v>
      </c>
      <c r="C465" s="71">
        <f t="shared" si="72"/>
        <v>2.4739583333333481E-2</v>
      </c>
      <c r="D465" s="26">
        <f t="shared" si="68"/>
        <v>15.870449958321139</v>
      </c>
      <c r="E465" s="26">
        <f>D465*(1-VLOOKUP(A465,USD!A:K,9,0))</f>
        <v>15.86524217330938</v>
      </c>
      <c r="F465">
        <v>15.85</v>
      </c>
      <c r="G465" s="71">
        <f t="shared" si="71"/>
        <v>-8.219676106457352E-3</v>
      </c>
      <c r="H465" s="71">
        <f>(+B465/(D465*(1-VLOOKUP(A465,USD!A:K,9,0)))-1)</f>
        <v>-7.89412301061998E-3</v>
      </c>
      <c r="I465" s="71">
        <f t="shared" si="69"/>
        <v>-6.9400630914826511E-3</v>
      </c>
      <c r="J465">
        <v>13496.05</v>
      </c>
      <c r="K465">
        <v>13768.86</v>
      </c>
      <c r="L465" s="71">
        <f t="shared" si="67"/>
        <v>2.021406263314085E-2</v>
      </c>
      <c r="M465" s="70">
        <f t="shared" si="70"/>
        <v>2</v>
      </c>
    </row>
    <row r="466" spans="1:14">
      <c r="A466" s="68">
        <v>43061</v>
      </c>
      <c r="B466">
        <v>15.88</v>
      </c>
      <c r="C466" s="71">
        <f t="shared" si="72"/>
        <v>8.8945362134689177E-3</v>
      </c>
      <c r="D466" s="26">
        <f t="shared" si="68"/>
        <v>15.962121845962557</v>
      </c>
      <c r="E466" s="26">
        <f>D466*(1-VLOOKUP(A466,USD!A:K,9,0))</f>
        <v>16.026886856062706</v>
      </c>
      <c r="F466">
        <v>15.97</v>
      </c>
      <c r="G466" s="71">
        <f t="shared" si="71"/>
        <v>-5.144795081446385E-3</v>
      </c>
      <c r="H466" s="71">
        <f>(+B466/(D466*(1-VLOOKUP(A466,USD!A:K,9,0)))-1)</f>
        <v>-9.1650273307533059E-3</v>
      </c>
      <c r="I466" s="71">
        <f t="shared" si="69"/>
        <v>-5.635566687539173E-3</v>
      </c>
      <c r="J466">
        <v>13768.86</v>
      </c>
      <c r="K466">
        <v>13866.26</v>
      </c>
      <c r="L466" s="71">
        <f t="shared" si="67"/>
        <v>7.0739334992149239E-3</v>
      </c>
      <c r="M466" s="70">
        <f t="shared" si="70"/>
        <v>3</v>
      </c>
    </row>
    <row r="467" spans="1:14">
      <c r="A467" s="68">
        <v>43062</v>
      </c>
      <c r="B467">
        <v>15.4</v>
      </c>
      <c r="C467" s="71">
        <f t="shared" si="72"/>
        <v>-3.0226700251889227E-2</v>
      </c>
      <c r="D467" s="26">
        <f t="shared" si="68"/>
        <v>15.514219724713081</v>
      </c>
      <c r="E467" s="26">
        <f>D467*(1-VLOOKUP(A467,USD!A:K,9,0))</f>
        <v>15.575976242095019</v>
      </c>
      <c r="F467">
        <v>15.574999999999999</v>
      </c>
      <c r="G467" s="71">
        <f t="shared" si="71"/>
        <v>-7.3622603482362825E-3</v>
      </c>
      <c r="H467" s="71">
        <f>(+B467/(D467*(1-VLOOKUP(A467,USD!A:K,9,0)))-1)</f>
        <v>-1.1297926971629013E-2</v>
      </c>
      <c r="I467" s="71">
        <f t="shared" si="69"/>
        <v>-1.1235955056179692E-2</v>
      </c>
      <c r="J467">
        <v>13866.26</v>
      </c>
      <c r="K467">
        <v>13470.52</v>
      </c>
      <c r="L467" s="71">
        <f t="shared" si="67"/>
        <v>-2.8539779291604228E-2</v>
      </c>
      <c r="M467" s="70">
        <f t="shared" si="70"/>
        <v>4</v>
      </c>
      <c r="N467" s="50" t="s">
        <v>575</v>
      </c>
    </row>
    <row r="468" spans="1:14">
      <c r="A468" s="68">
        <v>43063</v>
      </c>
      <c r="B468">
        <v>15.44</v>
      </c>
      <c r="C468" s="71">
        <f t="shared" si="72"/>
        <v>2.5974025974024872E-3</v>
      </c>
      <c r="D468" s="26">
        <f t="shared" si="68"/>
        <v>15.577081211415743</v>
      </c>
      <c r="E468" s="26">
        <f>D468*(1-VLOOKUP(A468,USD!A:K,9,0))</f>
        <v>15.587033749708331</v>
      </c>
      <c r="F468">
        <v>15.625999999999999</v>
      </c>
      <c r="G468" s="71">
        <f t="shared" si="71"/>
        <v>-8.8001859626489765E-3</v>
      </c>
      <c r="H468" s="71">
        <f>(+B468/(D468*(1-VLOOKUP(A468,USD!A:K,9,0)))-1)</f>
        <v>-9.4330808587029802E-3</v>
      </c>
      <c r="I468" s="71">
        <f t="shared" si="69"/>
        <v>-1.1903238192755627E-2</v>
      </c>
      <c r="J468">
        <v>13470.52</v>
      </c>
      <c r="K468">
        <v>13472.32</v>
      </c>
      <c r="L468" s="71">
        <f t="shared" si="67"/>
        <v>1.3362513102688212E-4</v>
      </c>
      <c r="M468" s="70">
        <f t="shared" si="70"/>
        <v>5</v>
      </c>
    </row>
    <row r="469" spans="1:14">
      <c r="A469" s="68">
        <v>43066</v>
      </c>
      <c r="B469">
        <v>15.22</v>
      </c>
      <c r="C469" s="71">
        <f t="shared" si="72"/>
        <v>-1.4248704663212375E-2</v>
      </c>
      <c r="D469" s="26">
        <f t="shared" si="68"/>
        <v>15.448576273425809</v>
      </c>
      <c r="E469" s="26">
        <f>D469*(1-VLOOKUP(A469,USD!A:K,9,0))</f>
        <v>15.429942617521336</v>
      </c>
      <c r="F469">
        <v>15.414</v>
      </c>
      <c r="G469" s="71">
        <f t="shared" si="71"/>
        <v>-1.4795944259212934E-2</v>
      </c>
      <c r="H469" s="71">
        <f>(+B469/(D469*(1-VLOOKUP(A469,USD!A:K,9,0)))-1)</f>
        <v>-1.360618264924307E-2</v>
      </c>
      <c r="I469" s="71">
        <f t="shared" si="69"/>
        <v>-1.2585960814843533E-2</v>
      </c>
      <c r="J469">
        <v>13472.32</v>
      </c>
      <c r="K469">
        <v>13319.35</v>
      </c>
      <c r="L469" s="71">
        <f t="shared" si="67"/>
        <v>-1.1354391819671683E-2</v>
      </c>
      <c r="M469" s="70">
        <f t="shared" si="70"/>
        <v>1</v>
      </c>
    </row>
    <row r="470" spans="1:14">
      <c r="A470" s="68">
        <v>43067</v>
      </c>
      <c r="B470">
        <v>15.18</v>
      </c>
      <c r="C470" s="71">
        <f t="shared" si="72"/>
        <v>-2.6281208935611255E-3</v>
      </c>
      <c r="D470" s="26">
        <f t="shared" si="68"/>
        <v>15.325087431443725</v>
      </c>
      <c r="E470" s="26">
        <f>D470*(1-VLOOKUP(A470,USD!A:K,9,0))</f>
        <v>15.300823789119814</v>
      </c>
      <c r="F470">
        <v>15.32</v>
      </c>
      <c r="G470" s="71">
        <f t="shared" si="71"/>
        <v>-9.4673150866361189E-3</v>
      </c>
      <c r="H470" s="71">
        <f>(+B470/(D470*(1-VLOOKUP(A470,USD!A:K,9,0)))-1)</f>
        <v>-7.8965545113806046E-3</v>
      </c>
      <c r="I470" s="71">
        <f t="shared" si="69"/>
        <v>-9.1383812010443766E-3</v>
      </c>
      <c r="J470">
        <v>13319.35</v>
      </c>
      <c r="K470">
        <v>13242.52</v>
      </c>
      <c r="L470" s="71">
        <f t="shared" si="67"/>
        <v>-5.7682995041049567E-3</v>
      </c>
      <c r="M470" s="70">
        <f t="shared" si="70"/>
        <v>2</v>
      </c>
    </row>
    <row r="471" spans="1:14">
      <c r="A471" s="68">
        <v>43068</v>
      </c>
      <c r="B471">
        <v>15.2</v>
      </c>
      <c r="C471" s="71">
        <f t="shared" si="72"/>
        <v>1.3175230566535578E-3</v>
      </c>
      <c r="D471" s="26">
        <f t="shared" si="68"/>
        <v>15.351305159440951</v>
      </c>
      <c r="E471" s="26">
        <f>D471*(1-VLOOKUP(A471,USD!A:K,9,0))</f>
        <v>15.348795432068034</v>
      </c>
      <c r="F471">
        <v>15.336</v>
      </c>
      <c r="G471" s="71">
        <f t="shared" si="71"/>
        <v>-9.8561756065346229E-3</v>
      </c>
      <c r="H471" s="71">
        <f>(+B471/(D471*(1-VLOOKUP(A471,USD!A:K,9,0)))-1)</f>
        <v>-9.6942742332182252E-3</v>
      </c>
      <c r="I471" s="71">
        <f t="shared" si="69"/>
        <v>-8.8680229525300858E-3</v>
      </c>
      <c r="J471">
        <v>13242.52</v>
      </c>
      <c r="K471">
        <v>13269.58</v>
      </c>
      <c r="L471" s="71">
        <f t="shared" si="67"/>
        <v>2.0434177180777002E-3</v>
      </c>
      <c r="M471" s="70">
        <f t="shared" si="70"/>
        <v>3</v>
      </c>
    </row>
    <row r="472" spans="1:14">
      <c r="A472" s="68">
        <v>43069</v>
      </c>
      <c r="B472">
        <v>15</v>
      </c>
      <c r="C472" s="71">
        <f t="shared" si="72"/>
        <v>-1.3157894736842035E-2</v>
      </c>
      <c r="D472" s="26">
        <f t="shared" ref="D472:D483" si="73">+F471*(1+L472)</f>
        <v>15.128732080442637</v>
      </c>
      <c r="E472" s="26">
        <f>D472*(1-VLOOKUP(A472,USD!A:K,9,0))</f>
        <v>15.10643303574189</v>
      </c>
      <c r="F472">
        <v>15.127000000000001</v>
      </c>
      <c r="G472" s="71">
        <f t="shared" si="71"/>
        <v>-8.5091123141147751E-3</v>
      </c>
      <c r="H472" s="71">
        <f>(+B472/(D472*(1-VLOOKUP(A472,USD!A:K,9,0)))-1)</f>
        <v>-7.0455438083940614E-3</v>
      </c>
      <c r="I472" s="71">
        <f t="shared" si="69"/>
        <v>-8.3955840550010707E-3</v>
      </c>
      <c r="J472">
        <v>13269.58</v>
      </c>
      <c r="K472">
        <v>13090.24</v>
      </c>
      <c r="L472" s="71">
        <f t="shared" si="67"/>
        <v>-1.3515122558513504E-2</v>
      </c>
      <c r="M472" s="70">
        <f t="shared" si="70"/>
        <v>4</v>
      </c>
      <c r="N472" s="50" t="s">
        <v>583</v>
      </c>
    </row>
    <row r="473" spans="1:14">
      <c r="A473" s="68">
        <v>43070</v>
      </c>
      <c r="B473">
        <v>14.9</v>
      </c>
      <c r="C473" s="71">
        <f t="shared" si="72"/>
        <v>-6.6666666666665986E-3</v>
      </c>
      <c r="D473" s="26">
        <f t="shared" si="73"/>
        <v>15.009453000097785</v>
      </c>
      <c r="E473" s="26">
        <f>D473*(1-VLOOKUP(A473,USD!A:K,9,0))</f>
        <v>15.010689406121097</v>
      </c>
      <c r="F473">
        <v>15.007999999999999</v>
      </c>
      <c r="G473" s="71">
        <f t="shared" si="71"/>
        <v>-7.2922710839010696E-3</v>
      </c>
      <c r="H473" s="71">
        <f>(+B473/(D473*(1-VLOOKUP(A473,USD!A:K,9,0)))-1)</f>
        <v>-7.3740388017061731E-3</v>
      </c>
      <c r="I473" s="71">
        <f t="shared" si="69"/>
        <v>-7.1961620469082055E-3</v>
      </c>
      <c r="J473">
        <v>13090.24</v>
      </c>
      <c r="K473">
        <v>12988.52</v>
      </c>
      <c r="L473" s="71">
        <f t="shared" si="67"/>
        <v>-7.7706749456082358E-3</v>
      </c>
      <c r="M473" s="70">
        <f t="shared" si="70"/>
        <v>5</v>
      </c>
      <c r="N473" s="50" t="s">
        <v>585</v>
      </c>
    </row>
    <row r="474" spans="1:14">
      <c r="A474" s="68">
        <v>43073</v>
      </c>
      <c r="B474">
        <v>15.02</v>
      </c>
      <c r="C474" s="71">
        <f t="shared" si="72"/>
        <v>8.0536912751676404E-3</v>
      </c>
      <c r="D474" s="26">
        <f t="shared" si="73"/>
        <v>15.141619928983438</v>
      </c>
      <c r="E474" s="26">
        <f>D474*(1-VLOOKUP(A474,USD!A:K,9,0))</f>
        <v>15.144183496497387</v>
      </c>
      <c r="F474">
        <v>15.138999999999999</v>
      </c>
      <c r="G474" s="71">
        <f t="shared" si="71"/>
        <v>-8.0321609942565209E-3</v>
      </c>
      <c r="H474" s="71">
        <f>(+B474/(D474*(1-VLOOKUP(A474,USD!A:K,9,0)))-1)</f>
        <v>-8.2000786986046181E-3</v>
      </c>
      <c r="I474" s="71">
        <f t="shared" si="69"/>
        <v>-7.8604927670254954E-3</v>
      </c>
      <c r="J474">
        <v>12988.52</v>
      </c>
      <c r="K474">
        <v>13104.16</v>
      </c>
      <c r="L474" s="71">
        <f t="shared" si="67"/>
        <v>8.9032468672334275E-3</v>
      </c>
      <c r="M474" s="70">
        <f t="shared" si="70"/>
        <v>1</v>
      </c>
    </row>
    <row r="475" spans="1:14">
      <c r="A475" s="68">
        <v>43074</v>
      </c>
      <c r="B475">
        <v>15.2</v>
      </c>
      <c r="C475" s="71">
        <f t="shared" si="72"/>
        <v>1.1984021304926706E-2</v>
      </c>
      <c r="D475" s="26">
        <f t="shared" si="73"/>
        <v>15.365677878627857</v>
      </c>
      <c r="E475" s="26">
        <f>D475*(1-VLOOKUP(A475,USD!A:K,9,0))</f>
        <v>15.366641939831787</v>
      </c>
      <c r="F475">
        <v>15.367000000000001</v>
      </c>
      <c r="G475" s="71">
        <f t="shared" si="71"/>
        <v>-1.0782334494874424E-2</v>
      </c>
      <c r="H475" s="71">
        <f>(+B475/(D475*(1-VLOOKUP(A475,USD!A:K,9,0)))-1)</f>
        <v>-1.084439531319048E-2</v>
      </c>
      <c r="I475" s="71">
        <f t="shared" si="69"/>
        <v>-1.0867443222489892E-2</v>
      </c>
      <c r="J475">
        <v>13104.16</v>
      </c>
      <c r="K475">
        <v>13300.37</v>
      </c>
      <c r="L475" s="71">
        <f t="shared" si="67"/>
        <v>1.497310777646188E-2</v>
      </c>
      <c r="M475" s="70">
        <f t="shared" si="70"/>
        <v>2</v>
      </c>
    </row>
    <row r="476" spans="1:14">
      <c r="A476" s="68">
        <v>43075</v>
      </c>
      <c r="B476">
        <v>14.96</v>
      </c>
      <c r="C476" s="71">
        <f t="shared" si="72"/>
        <v>-1.5789473684210464E-2</v>
      </c>
      <c r="D476" s="26">
        <f t="shared" si="73"/>
        <v>15.176824222935151</v>
      </c>
      <c r="E476" s="26">
        <f>D476*(1-VLOOKUP(A476,USD!A:K,9,0))</f>
        <v>15.170343476393125</v>
      </c>
      <c r="F476">
        <v>15.16</v>
      </c>
      <c r="G476" s="71">
        <f t="shared" si="71"/>
        <v>-1.4286534504859505E-2</v>
      </c>
      <c r="H476" s="71">
        <f>(+B476/(D476*(1-VLOOKUP(A476,USD!A:K,9,0)))-1)</f>
        <v>-1.3865439284248438E-2</v>
      </c>
      <c r="I476" s="71">
        <f t="shared" si="69"/>
        <v>-1.319261213720313E-2</v>
      </c>
      <c r="J476">
        <v>13300.37</v>
      </c>
      <c r="K476">
        <v>13135.77</v>
      </c>
      <c r="L476" s="71">
        <f t="shared" si="67"/>
        <v>-1.2375595566138431E-2</v>
      </c>
      <c r="M476" s="70">
        <f t="shared" si="70"/>
        <v>3</v>
      </c>
    </row>
    <row r="477" spans="1:14">
      <c r="A477" s="68">
        <v>43076</v>
      </c>
      <c r="B477">
        <v>14.82</v>
      </c>
      <c r="C477" s="71">
        <f t="shared" si="72"/>
        <v>-9.3582887700535133E-3</v>
      </c>
      <c r="D477" s="26">
        <f t="shared" si="73"/>
        <v>14.960421383748345</v>
      </c>
      <c r="E477" s="26">
        <f>D477*(1-VLOOKUP(A477,USD!A:K,9,0))</f>
        <v>14.957753787660353</v>
      </c>
      <c r="F477">
        <v>14.95</v>
      </c>
      <c r="G477" s="71">
        <f t="shared" si="71"/>
        <v>-9.3861917486419699E-3</v>
      </c>
      <c r="H477" s="71">
        <f>(+B477/(D477*(1-VLOOKUP(A477,USD!A:K,9,0)))-1)</f>
        <v>-9.2095236768768851E-3</v>
      </c>
      <c r="I477" s="71">
        <f t="shared" si="69"/>
        <v>-8.6956521739129933E-3</v>
      </c>
      <c r="J477">
        <v>13135.77</v>
      </c>
      <c r="K477">
        <v>12962.84</v>
      </c>
      <c r="L477" s="71">
        <f t="shared" si="67"/>
        <v>-1.3164816375438981E-2</v>
      </c>
      <c r="M477" s="70">
        <f t="shared" si="70"/>
        <v>4</v>
      </c>
    </row>
    <row r="478" spans="1:14">
      <c r="A478" s="68">
        <v>43077</v>
      </c>
      <c r="B478">
        <v>15</v>
      </c>
      <c r="C478" s="71">
        <f t="shared" si="72"/>
        <v>1.2145748987854255E-2</v>
      </c>
      <c r="D478" s="26">
        <f t="shared" si="73"/>
        <v>15.068270571880852</v>
      </c>
      <c r="E478" s="26">
        <f>D478*(1-VLOOKUP(A478,USD!A:K,9,0))</f>
        <v>15.056834149787479</v>
      </c>
      <c r="F478">
        <v>15.055</v>
      </c>
      <c r="G478" s="71">
        <f t="shared" si="71"/>
        <v>-4.5307503309804931E-3</v>
      </c>
      <c r="H478" s="71">
        <f>(+B478/(D478*(1-VLOOKUP(A478,USD!A:K,9,0)))-1)</f>
        <v>-3.7746414167868503E-3</v>
      </c>
      <c r="I478" s="71">
        <f t="shared" si="69"/>
        <v>-3.6532713384257454E-3</v>
      </c>
      <c r="J478">
        <v>12962.84</v>
      </c>
      <c r="K478">
        <v>13065.39</v>
      </c>
      <c r="L478" s="71">
        <f t="shared" si="67"/>
        <v>7.9110750421975684E-3</v>
      </c>
      <c r="M478" s="70">
        <f t="shared" si="70"/>
        <v>5</v>
      </c>
    </row>
    <row r="479" spans="1:14">
      <c r="A479" s="68">
        <v>43080</v>
      </c>
      <c r="B479">
        <v>15.24</v>
      </c>
      <c r="C479" s="71">
        <f t="shared" si="72"/>
        <v>1.6000000000000014E-2</v>
      </c>
      <c r="D479" s="26">
        <f t="shared" si="73"/>
        <v>15.287634000975096</v>
      </c>
      <c r="E479" s="26">
        <f>D479*(1-VLOOKUP(A479,USD!A:K,9,0))</f>
        <v>15.297897222784938</v>
      </c>
      <c r="F479">
        <v>15.298999999999999</v>
      </c>
      <c r="G479" s="71">
        <f t="shared" si="71"/>
        <v>-3.115851738212605E-3</v>
      </c>
      <c r="H479" s="71">
        <f>(+B479/(D479*(1-VLOOKUP(A479,USD!A:K,9,0)))-1)</f>
        <v>-3.7846523572341306E-3</v>
      </c>
      <c r="I479" s="71">
        <f t="shared" si="69"/>
        <v>-3.8564612066147586E-3</v>
      </c>
      <c r="J479">
        <v>13065.39</v>
      </c>
      <c r="K479">
        <v>13267.28</v>
      </c>
      <c r="L479" s="71">
        <f t="shared" si="67"/>
        <v>1.5452275056466069E-2</v>
      </c>
      <c r="M479" s="70">
        <f t="shared" si="70"/>
        <v>1</v>
      </c>
    </row>
    <row r="480" spans="1:14">
      <c r="A480" s="68">
        <v>43081</v>
      </c>
      <c r="B480">
        <v>14.94</v>
      </c>
      <c r="C480" s="71">
        <f t="shared" si="72"/>
        <v>-1.9685039370078816E-2</v>
      </c>
      <c r="D480" s="26">
        <f t="shared" si="73"/>
        <v>15.054650133260168</v>
      </c>
      <c r="E480" s="26">
        <f>D480*(1-VLOOKUP(A480,USD!A:K,9,0))</f>
        <v>15.054650133260168</v>
      </c>
      <c r="F480">
        <v>15.053000000000001</v>
      </c>
      <c r="G480" s="71">
        <f t="shared" si="71"/>
        <v>-7.6155959949458785E-3</v>
      </c>
      <c r="H480" s="71">
        <f>(+B480/(D480*(1-VLOOKUP(A480,USD!A:K,9,0)))-1)</f>
        <v>-7.6155959949458785E-3</v>
      </c>
      <c r="I480" s="71">
        <f t="shared" si="69"/>
        <v>-7.5068092738990178E-3</v>
      </c>
      <c r="J480">
        <v>13267.28</v>
      </c>
      <c r="K480">
        <v>13055.38</v>
      </c>
      <c r="L480" s="71">
        <f t="shared" si="67"/>
        <v>-1.5971623422434855E-2</v>
      </c>
      <c r="M480" s="70">
        <f t="shared" si="70"/>
        <v>2</v>
      </c>
    </row>
    <row r="481" spans="1:15">
      <c r="A481" s="68">
        <v>43082</v>
      </c>
      <c r="B481">
        <v>15.16</v>
      </c>
      <c r="C481" s="71">
        <f t="shared" si="72"/>
        <v>1.4725568942436373E-2</v>
      </c>
      <c r="D481" s="26">
        <f t="shared" si="73"/>
        <v>15.192156927642092</v>
      </c>
      <c r="E481" s="26">
        <f>D481*(1-VLOOKUP(A481,USD!A:K,9,0))</f>
        <v>15.18311618947652</v>
      </c>
      <c r="F481">
        <v>15.167999999999999</v>
      </c>
      <c r="G481" s="71">
        <f t="shared" si="71"/>
        <v>-2.1166795337390631E-3</v>
      </c>
      <c r="H481" s="71">
        <f>(+B481/(D481*(1-VLOOKUP(A481,USD!A:K,9,0)))-1)</f>
        <v>-1.5224930895636479E-3</v>
      </c>
      <c r="I481" s="71">
        <f t="shared" si="69"/>
        <v>-5.2742616033751855E-4</v>
      </c>
      <c r="J481">
        <v>13055.38</v>
      </c>
      <c r="K481">
        <v>13176.07</v>
      </c>
      <c r="L481" s="71">
        <f t="shared" si="67"/>
        <v>9.2444647340790276E-3</v>
      </c>
      <c r="M481" s="70">
        <f t="shared" si="70"/>
        <v>3</v>
      </c>
    </row>
    <row r="482" spans="1:15">
      <c r="A482" s="68">
        <v>43083</v>
      </c>
      <c r="B482">
        <v>15.06</v>
      </c>
      <c r="C482" s="71">
        <f t="shared" si="72"/>
        <v>-6.5963060686015096E-3</v>
      </c>
      <c r="D482" s="26">
        <f t="shared" si="73"/>
        <v>15.068319509535089</v>
      </c>
      <c r="E482" s="26">
        <f>D482*(1-VLOOKUP(A482,USD!A:K,9,0))</f>
        <v>15.101061376685495</v>
      </c>
      <c r="F482">
        <v>15.127000000000001</v>
      </c>
      <c r="G482" s="71">
        <f t="shared" si="71"/>
        <v>-5.5211926783360621E-4</v>
      </c>
      <c r="H482" s="71">
        <f>(+B482/(D482*(1-VLOOKUP(A482,USD!A:K,9,0)))-1)</f>
        <v>-2.7191053437402024E-3</v>
      </c>
      <c r="I482" s="71">
        <f t="shared" si="69"/>
        <v>-4.4291663912210399E-3</v>
      </c>
      <c r="J482">
        <v>13176.07</v>
      </c>
      <c r="K482">
        <v>13089.48</v>
      </c>
      <c r="L482" s="71">
        <f t="shared" si="67"/>
        <v>-6.5717622933090247E-3</v>
      </c>
      <c r="M482" s="70">
        <f t="shared" si="70"/>
        <v>4</v>
      </c>
    </row>
    <row r="483" spans="1:15">
      <c r="A483" s="68">
        <v>43084</v>
      </c>
      <c r="B483">
        <v>14.84</v>
      </c>
      <c r="C483" s="71">
        <f t="shared" si="72"/>
        <v>-1.4608233731739695E-2</v>
      </c>
      <c r="D483" s="26">
        <f t="shared" si="73"/>
        <v>14.918079625775816</v>
      </c>
      <c r="E483" s="26">
        <f>D483*(1-VLOOKUP(A483,USD!A:K,9,0))</f>
        <v>14.92331779882762</v>
      </c>
      <c r="F483">
        <v>14.901999999999999</v>
      </c>
      <c r="G483" s="71">
        <f t="shared" si="71"/>
        <v>-5.2338925474635367E-3</v>
      </c>
      <c r="H483" s="71">
        <f>(+B483/(D483*(1-VLOOKUP(A483,USD!A:K,9,0)))-1)</f>
        <v>-5.5830613507517057E-3</v>
      </c>
      <c r="I483" s="71">
        <f t="shared" si="69"/>
        <v>-4.1605153670647432E-3</v>
      </c>
      <c r="J483">
        <v>13089.48</v>
      </c>
      <c r="K483">
        <v>12908.7</v>
      </c>
      <c r="L483" s="71">
        <f t="shared" si="67"/>
        <v>-1.3811091044105606E-2</v>
      </c>
      <c r="M483" s="70">
        <f t="shared" si="70"/>
        <v>5</v>
      </c>
      <c r="N483" s="50" t="s">
        <v>603</v>
      </c>
    </row>
    <row r="484" spans="1:15">
      <c r="A484" s="68">
        <v>43087</v>
      </c>
      <c r="B484">
        <v>14.56</v>
      </c>
      <c r="C484" s="71">
        <f t="shared" si="72"/>
        <v>2.7548209366392573E-3</v>
      </c>
      <c r="D484" s="26">
        <f t="shared" ref="D484:D489" si="74">+(F483-O484)*(1+L484)</f>
        <v>14.649280510043612</v>
      </c>
      <c r="E484" s="26">
        <f>(D484)*(1-VLOOKUP(A484,USD!A:K,9,0))</f>
        <v>14.639371457926565</v>
      </c>
      <c r="F484">
        <v>14.635999999999999</v>
      </c>
      <c r="G484" s="71">
        <f t="shared" si="71"/>
        <v>-6.0945320817906712E-3</v>
      </c>
      <c r="H484" s="71">
        <f>(+B484/(D484*(1-VLOOKUP(A484,USD!A:K,9,0)))-1)</f>
        <v>-5.4217804469732789E-3</v>
      </c>
      <c r="I484" s="71">
        <f t="shared" si="69"/>
        <v>-5.1926755944246006E-3</v>
      </c>
      <c r="J484">
        <v>12908.7</v>
      </c>
      <c r="K484">
        <v>12968.26</v>
      </c>
      <c r="L484" s="71">
        <f t="shared" si="67"/>
        <v>4.613942534879456E-3</v>
      </c>
      <c r="M484" s="70">
        <f t="shared" si="70"/>
        <v>1</v>
      </c>
      <c r="N484" s="50" t="s">
        <v>608</v>
      </c>
      <c r="O484">
        <v>0.32</v>
      </c>
    </row>
    <row r="485" spans="1:15">
      <c r="A485" s="68">
        <v>43088</v>
      </c>
      <c r="B485">
        <v>14.84</v>
      </c>
      <c r="C485" s="71">
        <f t="shared" si="72"/>
        <v>1.9230769230769162E-2</v>
      </c>
      <c r="D485" s="26">
        <f t="shared" si="74"/>
        <v>14.88007139893864</v>
      </c>
      <c r="E485" s="26">
        <f>(D485-O485)*(1-VLOOKUP(A485,USD!A:K,9,0))</f>
        <v>14.876279026370026</v>
      </c>
      <c r="F485">
        <v>14.903</v>
      </c>
      <c r="G485" s="71">
        <f t="shared" si="71"/>
        <v>-2.6929574371193921E-3</v>
      </c>
      <c r="H485" s="71">
        <f>(+B485/(D485*(1-VLOOKUP(A485,USD!A:K,9,0)))-1)</f>
        <v>-2.4387164495717206E-3</v>
      </c>
      <c r="I485" s="71">
        <f t="shared" si="69"/>
        <v>-4.2273367778300486E-3</v>
      </c>
      <c r="J485">
        <v>12968.26</v>
      </c>
      <c r="K485">
        <v>13184.52</v>
      </c>
      <c r="L485" s="71">
        <f t="shared" si="67"/>
        <v>1.6676099954812784E-2</v>
      </c>
      <c r="M485" s="70">
        <f t="shared" si="70"/>
        <v>2</v>
      </c>
    </row>
    <row r="486" spans="1:15">
      <c r="A486" s="68">
        <v>43089</v>
      </c>
      <c r="B486">
        <v>14.94</v>
      </c>
      <c r="C486" s="71">
        <f t="shared" si="72"/>
        <v>6.7385444743934819E-3</v>
      </c>
      <c r="D486" s="26">
        <f t="shared" si="74"/>
        <v>14.94132985425332</v>
      </c>
      <c r="E486" s="26">
        <f>(D486-O486)*(1-VLOOKUP(A486,USD!A:K,9,0))</f>
        <v>14.983452444212409</v>
      </c>
      <c r="F486">
        <v>14.946999999999999</v>
      </c>
      <c r="G486" s="71">
        <f t="shared" si="71"/>
        <v>-8.9005079620951832E-5</v>
      </c>
      <c r="H486" s="71">
        <f>(+B486/(D486*(1-VLOOKUP(A486,USD!A:K,9,0)))-1)</f>
        <v>-2.9000288400951035E-3</v>
      </c>
      <c r="I486" s="71">
        <f t="shared" si="69"/>
        <v>-4.6832140228802999E-4</v>
      </c>
      <c r="J486">
        <v>13184.52</v>
      </c>
      <c r="K486">
        <v>13218.43</v>
      </c>
      <c r="L486" s="71">
        <f t="shared" si="67"/>
        <v>2.5719555964114349E-3</v>
      </c>
      <c r="M486" s="70">
        <f t="shared" ref="M486:M517" si="75">WEEKDAY(A486,2)</f>
        <v>3</v>
      </c>
    </row>
    <row r="487" spans="1:15">
      <c r="A487" s="68">
        <v>43090</v>
      </c>
      <c r="B487">
        <v>15.1</v>
      </c>
      <c r="C487" s="71">
        <f t="shared" si="72"/>
        <v>1.0709504685408211E-2</v>
      </c>
      <c r="D487" s="26">
        <f t="shared" si="74"/>
        <v>15.097313214958204</v>
      </c>
      <c r="E487" s="26">
        <f>(D487-O487)*(1-VLOOKUP(A487,USD!A:K,9,0))</f>
        <v>15.159181024335693</v>
      </c>
      <c r="F487">
        <v>15.16</v>
      </c>
      <c r="G487" s="71">
        <f t="shared" si="71"/>
        <v>1.7796444993489757E-4</v>
      </c>
      <c r="H487" s="71">
        <f>(+B487/(D487*(1-VLOOKUP(A487,USD!A:K,9,0)))-1)</f>
        <v>-3.90397240066509E-3</v>
      </c>
      <c r="I487" s="71">
        <f t="shared" si="69"/>
        <v>-3.9577836411609502E-3</v>
      </c>
      <c r="J487">
        <v>13218.43</v>
      </c>
      <c r="K487">
        <v>13351.36</v>
      </c>
      <c r="L487" s="71">
        <f t="shared" si="67"/>
        <v>1.0056413658808161E-2</v>
      </c>
      <c r="M487" s="70">
        <f t="shared" si="75"/>
        <v>4</v>
      </c>
    </row>
    <row r="488" spans="1:15">
      <c r="A488" s="68">
        <v>43091</v>
      </c>
      <c r="B488">
        <v>14.98</v>
      </c>
      <c r="C488" s="71">
        <f t="shared" ref="C488:C519" si="76">B488/(B487-O488)-1</f>
        <v>-7.9470198675496428E-3</v>
      </c>
      <c r="D488" s="26">
        <f t="shared" si="74"/>
        <v>15.096300421829685</v>
      </c>
      <c r="E488" s="26">
        <f>(D488-O488)*(1-VLOOKUP(A488,USD!A:K,9,0))</f>
        <v>15.101485394402154</v>
      </c>
      <c r="F488" s="39">
        <v>15.090999999999999</v>
      </c>
      <c r="G488" s="71">
        <f t="shared" ref="G488:G519" si="77">+B488/D488-1</f>
        <v>-7.7039021866252E-3</v>
      </c>
      <c r="H488" s="71">
        <f>(+B488/(D488*(1-VLOOKUP(A488,USD!A:K,9,0)))-1)</f>
        <v>-8.0445990066106976E-3</v>
      </c>
      <c r="I488" s="71">
        <f t="shared" si="69"/>
        <v>-7.3553773772446762E-3</v>
      </c>
      <c r="J488">
        <v>13351.36</v>
      </c>
      <c r="K488">
        <v>13295.26</v>
      </c>
      <c r="L488" s="71">
        <f t="shared" si="67"/>
        <v>-4.2018191405220895E-3</v>
      </c>
      <c r="M488" s="70">
        <f t="shared" si="75"/>
        <v>5</v>
      </c>
    </row>
    <row r="489" spans="1:15">
      <c r="A489" s="68">
        <v>43094</v>
      </c>
      <c r="B489">
        <v>14.98</v>
      </c>
      <c r="C489" s="71">
        <f t="shared" si="76"/>
        <v>0</v>
      </c>
      <c r="D489" s="26">
        <f t="shared" si="74"/>
        <v>15.103167909465476</v>
      </c>
      <c r="E489" s="26">
        <f>(D489-O489)*(1-VLOOKUP(A489,USD!A:K,9,0))</f>
        <v>15.103167909465476</v>
      </c>
      <c r="F489" s="39">
        <v>15.1</v>
      </c>
      <c r="G489" s="71">
        <f t="shared" si="77"/>
        <v>-8.1551042936021112E-3</v>
      </c>
      <c r="H489" s="71">
        <f>(+B489/(D489*(1-VLOOKUP(A489,USD!A:K,9,0)))-1)</f>
        <v>-8.1551042936021112E-3</v>
      </c>
      <c r="I489" s="71">
        <f t="shared" si="69"/>
        <v>-7.9470198675496428E-3</v>
      </c>
      <c r="J489" s="70">
        <v>13295.26</v>
      </c>
      <c r="K489">
        <v>13305.98</v>
      </c>
      <c r="L489" s="71">
        <f t="shared" si="67"/>
        <v>8.0630239649304158E-4</v>
      </c>
      <c r="M489" s="70">
        <f t="shared" si="75"/>
        <v>1</v>
      </c>
    </row>
    <row r="490" spans="1:15">
      <c r="A490" s="68">
        <v>43095</v>
      </c>
      <c r="B490">
        <v>14.98</v>
      </c>
      <c r="C490" s="71">
        <f t="shared" si="76"/>
        <v>0</v>
      </c>
      <c r="D490" s="26">
        <f t="shared" ref="D490:D521" si="78">+(F489-O490)*(1+L490)</f>
        <v>15.148581990954444</v>
      </c>
      <c r="E490" s="26">
        <f>(D490-O490)*(1-VLOOKUP(A490,USD!A:K,9,0))</f>
        <v>15.185700339593305</v>
      </c>
      <c r="F490" s="39">
        <v>15.19</v>
      </c>
      <c r="G490" s="71">
        <f t="shared" si="77"/>
        <v>-1.1128565766426735E-2</v>
      </c>
      <c r="H490" s="71">
        <f>(+B490/(D490*(1-VLOOKUP(A490,USD!A:K,9,0)))-1)</f>
        <v>-1.3545660390583802E-2</v>
      </c>
      <c r="I490" s="71">
        <f t="shared" si="69"/>
        <v>-1.3824884792626668E-2</v>
      </c>
      <c r="J490">
        <v>13305.98</v>
      </c>
      <c r="K490">
        <v>13348.79</v>
      </c>
      <c r="L490" s="71">
        <f t="shared" ref="L490:L553" si="79">+K490/J490-1</f>
        <v>3.2173503943340176E-3</v>
      </c>
      <c r="M490" s="70">
        <f t="shared" si="75"/>
        <v>2</v>
      </c>
    </row>
    <row r="491" spans="1:15">
      <c r="A491" s="68">
        <v>43096</v>
      </c>
      <c r="B491">
        <v>14.74</v>
      </c>
      <c r="C491" s="71">
        <f t="shared" si="76"/>
        <v>-1.6021361815754309E-2</v>
      </c>
      <c r="D491" s="26">
        <f t="shared" si="78"/>
        <v>14.895036943423335</v>
      </c>
      <c r="E491" s="26">
        <f>(D491-O491)*(1-VLOOKUP(A491,USD!A:K,9,0))</f>
        <v>14.889180936793446</v>
      </c>
      <c r="F491">
        <v>14.933999999999999</v>
      </c>
      <c r="G491" s="71">
        <f t="shared" si="77"/>
        <v>-1.0408631009927727E-2</v>
      </c>
      <c r="H491" s="71">
        <f>(+B491/(D491*(1-VLOOKUP(A491,USD!A:K,9,0)))-1)</f>
        <v>-1.0019418625291654E-2</v>
      </c>
      <c r="I491" s="71">
        <f t="shared" si="69"/>
        <v>-1.2990491495915246E-2</v>
      </c>
      <c r="J491">
        <v>13348.79</v>
      </c>
      <c r="K491">
        <v>13089.58</v>
      </c>
      <c r="L491" s="71">
        <f t="shared" si="79"/>
        <v>-1.9418239405968651E-2</v>
      </c>
      <c r="M491" s="70">
        <f t="shared" si="75"/>
        <v>3</v>
      </c>
    </row>
    <row r="492" spans="1:15">
      <c r="A492" s="68">
        <v>43097</v>
      </c>
      <c r="B492">
        <v>15</v>
      </c>
      <c r="C492" s="71">
        <f t="shared" si="76"/>
        <v>1.7639077340569909E-2</v>
      </c>
      <c r="D492" s="26">
        <f t="shared" si="78"/>
        <v>15.05446842297461</v>
      </c>
      <c r="E492" s="26">
        <f>(D492-O492)*(1-VLOOKUP(A492,USD!A:K,9,0))</f>
        <v>15.074751036178052</v>
      </c>
      <c r="F492">
        <v>15.061999999999999</v>
      </c>
      <c r="G492" s="71">
        <f t="shared" si="77"/>
        <v>-3.618090087557424E-3</v>
      </c>
      <c r="H492" s="71">
        <f>(+B492/(D492*(1-VLOOKUP(A492,USD!A:K,9,0)))-1)</f>
        <v>-4.9586912578958309E-3</v>
      </c>
      <c r="I492" s="71">
        <f t="shared" si="69"/>
        <v>-4.1163192139157534E-3</v>
      </c>
      <c r="J492">
        <v>13089.58</v>
      </c>
      <c r="K492">
        <v>13195.17</v>
      </c>
      <c r="L492" s="71">
        <f t="shared" si="79"/>
        <v>8.0667217741134944E-3</v>
      </c>
      <c r="M492" s="70">
        <f t="shared" si="75"/>
        <v>4</v>
      </c>
      <c r="N492" s="50" t="s">
        <v>618</v>
      </c>
    </row>
    <row r="493" spans="1:15">
      <c r="A493" s="68">
        <v>43098</v>
      </c>
      <c r="B493">
        <v>15.02</v>
      </c>
      <c r="C493" s="71">
        <f t="shared" si="76"/>
        <v>1.3333333333334085E-3</v>
      </c>
      <c r="D493" s="26">
        <f t="shared" si="78"/>
        <v>15.062627813055835</v>
      </c>
      <c r="E493" s="26">
        <f>(D493-O493)*(1-VLOOKUP(A493,USD!A:K,9,0))</f>
        <v>15.121442510215454</v>
      </c>
      <c r="F493">
        <v>15.081</v>
      </c>
      <c r="G493" s="71">
        <f t="shared" si="77"/>
        <v>-2.8300382632363563E-3</v>
      </c>
      <c r="H493" s="71">
        <f>(+B493/(D493*(1-VLOOKUP(A493,USD!A:K,9,0)))-1)</f>
        <v>-6.7085207080557208E-3</v>
      </c>
      <c r="I493" s="71">
        <f t="shared" si="69"/>
        <v>-4.0448246137524402E-3</v>
      </c>
      <c r="J493">
        <v>13195.17</v>
      </c>
      <c r="K493">
        <v>13195.72</v>
      </c>
      <c r="L493" s="71">
        <f t="shared" si="79"/>
        <v>4.1681918459435252E-5</v>
      </c>
      <c r="M493" s="70">
        <f t="shared" si="75"/>
        <v>5</v>
      </c>
    </row>
    <row r="494" spans="1:15">
      <c r="A494" s="68">
        <v>43102</v>
      </c>
      <c r="B494">
        <v>15.36</v>
      </c>
      <c r="C494" s="71">
        <f t="shared" si="76"/>
        <v>2.2636484687083902E-2</v>
      </c>
      <c r="D494" s="26">
        <f t="shared" si="78"/>
        <v>15.342214496821699</v>
      </c>
      <c r="E494" s="26">
        <f>(D494-O494)*(1-VLOOKUP(A494,USD!A:K,9,0))</f>
        <v>15.391888671576487</v>
      </c>
      <c r="F494">
        <v>15.427</v>
      </c>
      <c r="G494" s="71">
        <f t="shared" si="77"/>
        <v>1.1592526738553044E-3</v>
      </c>
      <c r="H494" s="71">
        <f>(+B494/(D494*(1-VLOOKUP(A494,USD!A:K,9,0)))-1)</f>
        <v>-2.0717841882117449E-3</v>
      </c>
      <c r="I494" s="71">
        <f t="shared" si="69"/>
        <v>-4.3430349387437728E-3</v>
      </c>
      <c r="J494">
        <v>13195.72</v>
      </c>
      <c r="K494">
        <v>13424.28</v>
      </c>
      <c r="L494" s="71">
        <f t="shared" si="79"/>
        <v>1.7320767642841961E-2</v>
      </c>
      <c r="M494" s="70">
        <f t="shared" si="75"/>
        <v>2</v>
      </c>
    </row>
    <row r="495" spans="1:15">
      <c r="A495" s="68">
        <v>43103</v>
      </c>
      <c r="B495">
        <v>15.4</v>
      </c>
      <c r="C495" s="71">
        <f t="shared" si="76"/>
        <v>2.6041666666667407E-3</v>
      </c>
      <c r="D495" s="26">
        <f t="shared" si="78"/>
        <v>15.424919972616779</v>
      </c>
      <c r="E495" s="26">
        <f>(D495-O495)*(1-VLOOKUP(A495,USD!A:K,9,0))</f>
        <v>15.407369112573644</v>
      </c>
      <c r="F495">
        <v>15.422000000000001</v>
      </c>
      <c r="G495" s="71">
        <f t="shared" si="77"/>
        <v>-1.6155657637781928E-3</v>
      </c>
      <c r="H495" s="71">
        <f>(+B495/(D495*(1-VLOOKUP(A495,USD!A:K,9,0)))-1)</f>
        <v>-4.7828493753876433E-4</v>
      </c>
      <c r="I495" s="71">
        <f t="shared" si="69"/>
        <v>-1.4265335235378318E-3</v>
      </c>
      <c r="J495">
        <v>13424.28</v>
      </c>
      <c r="K495">
        <v>13422.47</v>
      </c>
      <c r="L495" s="71">
        <f t="shared" si="79"/>
        <v>-1.3483032237115999E-4</v>
      </c>
      <c r="M495" s="70">
        <f t="shared" si="75"/>
        <v>3</v>
      </c>
    </row>
    <row r="496" spans="1:15">
      <c r="A496" s="68">
        <v>43104</v>
      </c>
      <c r="B496">
        <v>15.48</v>
      </c>
      <c r="C496" s="71">
        <f t="shared" si="76"/>
        <v>5.1948051948051965E-3</v>
      </c>
      <c r="D496" s="26">
        <f t="shared" si="78"/>
        <v>15.500451593484657</v>
      </c>
      <c r="E496" s="26">
        <f>(D496-O496)*(1-VLOOKUP(A496,USD!A:K,9,0))</f>
        <v>15.499414759232115</v>
      </c>
      <c r="F496">
        <v>15.505000000000001</v>
      </c>
      <c r="G496" s="71">
        <f t="shared" si="77"/>
        <v>-1.3194192028090912E-3</v>
      </c>
      <c r="H496" s="71">
        <f>(+B496/(D496*(1-VLOOKUP(A496,USD!A:K,9,0)))-1)</f>
        <v>-1.2526124072232969E-3</v>
      </c>
      <c r="I496" s="71">
        <f t="shared" si="69"/>
        <v>-1.6123831022251123E-3</v>
      </c>
      <c r="J496">
        <v>13422.47</v>
      </c>
      <c r="K496">
        <v>13490.75</v>
      </c>
      <c r="L496" s="71">
        <f t="shared" si="79"/>
        <v>5.086992185491912E-3</v>
      </c>
      <c r="M496" s="70">
        <f t="shared" si="75"/>
        <v>4</v>
      </c>
    </row>
    <row r="497" spans="1:14">
      <c r="A497" s="68">
        <v>43105</v>
      </c>
      <c r="B497">
        <v>15.58</v>
      </c>
      <c r="C497" s="71">
        <f t="shared" si="76"/>
        <v>6.4599483204135222E-3</v>
      </c>
      <c r="D497" s="26">
        <f t="shared" si="78"/>
        <v>15.591427811648725</v>
      </c>
      <c r="E497" s="26">
        <f>(D497-O497)*(1-VLOOKUP(A497,USD!A:K,9,0))</f>
        <v>15.640244034495428</v>
      </c>
      <c r="F497">
        <v>15.624000000000001</v>
      </c>
      <c r="G497" s="71">
        <f t="shared" si="77"/>
        <v>-7.3295478687251947E-4</v>
      </c>
      <c r="H497" s="71">
        <f>(+B497/(D497*(1-VLOOKUP(A497,USD!A:K,9,0)))-1)</f>
        <v>-3.8518602627015674E-3</v>
      </c>
      <c r="I497" s="71">
        <f t="shared" si="69"/>
        <v>-2.8161802355350929E-3</v>
      </c>
      <c r="J497">
        <v>13490.75</v>
      </c>
      <c r="K497">
        <v>13565.95</v>
      </c>
      <c r="L497" s="71">
        <f t="shared" si="79"/>
        <v>5.5741897225878301E-3</v>
      </c>
      <c r="M497" s="70">
        <f t="shared" si="75"/>
        <v>5</v>
      </c>
    </row>
    <row r="498" spans="1:14">
      <c r="A498" s="68">
        <v>43108</v>
      </c>
      <c r="B498">
        <v>15.6</v>
      </c>
      <c r="C498" s="71">
        <f t="shared" si="76"/>
        <v>1.2836970474967568E-3</v>
      </c>
      <c r="D498" s="26">
        <f t="shared" si="78"/>
        <v>15.676713630818334</v>
      </c>
      <c r="E498" s="26">
        <f>(D498-O498)*(1-VLOOKUP(A498,USD!A:K,9,0))</f>
        <v>15.663516308759005</v>
      </c>
      <c r="F498" s="70">
        <v>15.645</v>
      </c>
      <c r="G498" s="71">
        <f t="shared" si="77"/>
        <v>-4.8934765681708514E-3</v>
      </c>
      <c r="H498" s="71">
        <f>(+B498/(D498*(1-VLOOKUP(A498,USD!A:K,9,0)))-1)</f>
        <v>-4.0550478900761577E-3</v>
      </c>
      <c r="I498" s="71">
        <f t="shared" si="69"/>
        <v>-2.8763183125599667E-3</v>
      </c>
      <c r="J498">
        <v>13565.95</v>
      </c>
      <c r="K498">
        <v>13611.72</v>
      </c>
      <c r="L498" s="71">
        <f t="shared" si="79"/>
        <v>3.3738883012246479E-3</v>
      </c>
      <c r="M498" s="70">
        <f t="shared" si="75"/>
        <v>1</v>
      </c>
      <c r="N498" s="50" t="s">
        <v>624</v>
      </c>
    </row>
    <row r="499" spans="1:14">
      <c r="A499" s="68">
        <v>43109</v>
      </c>
      <c r="B499">
        <v>15.74</v>
      </c>
      <c r="C499" s="71">
        <f t="shared" si="76"/>
        <v>8.9743589743589425E-3</v>
      </c>
      <c r="D499" s="26">
        <f t="shared" si="78"/>
        <v>15.814785993246998</v>
      </c>
      <c r="E499" s="26">
        <f>(D499-O499)*(1-VLOOKUP(A499,USD!A:K,9,0))</f>
        <v>15.780480904067618</v>
      </c>
      <c r="F499">
        <v>15.724</v>
      </c>
      <c r="G499" s="71">
        <f t="shared" si="77"/>
        <v>-4.7288653339306874E-3</v>
      </c>
      <c r="H499" s="71">
        <f>(+B499/(D499*(1-VLOOKUP(A499,USD!A:K,9,0)))-1)</f>
        <v>-2.5652516113867652E-3</v>
      </c>
      <c r="I499" s="71">
        <f t="shared" si="69"/>
        <v>1.0175527855507127E-3</v>
      </c>
      <c r="J499">
        <v>13611.72</v>
      </c>
      <c r="K499">
        <v>13759.44</v>
      </c>
      <c r="L499" s="71">
        <f t="shared" si="79"/>
        <v>1.0852412479833706E-2</v>
      </c>
      <c r="M499" s="70">
        <f t="shared" si="75"/>
        <v>2</v>
      </c>
    </row>
    <row r="500" spans="1:14">
      <c r="A500" s="68">
        <v>43110</v>
      </c>
      <c r="B500">
        <v>15.84</v>
      </c>
      <c r="C500" s="71">
        <f t="shared" si="76"/>
        <v>6.3532401524777349E-3</v>
      </c>
      <c r="D500" s="26">
        <f t="shared" si="78"/>
        <v>15.916592556092398</v>
      </c>
      <c r="E500" s="26">
        <f>(D500-O500)*(1-VLOOKUP(A500,USD!A:K,9,0))</f>
        <v>15.842001716465839</v>
      </c>
      <c r="F500">
        <v>15.956</v>
      </c>
      <c r="G500" s="71">
        <f t="shared" si="77"/>
        <v>-4.8121201709772077E-3</v>
      </c>
      <c r="H500" s="71">
        <f>(+B500/(D500*(1-VLOOKUP(A500,USD!A:K,9,0)))-1)</f>
        <v>-1.2635502139601851E-4</v>
      </c>
      <c r="I500" s="71">
        <f t="shared" si="69"/>
        <v>-7.2699924793181436E-3</v>
      </c>
      <c r="J500">
        <v>13759.44</v>
      </c>
      <c r="K500">
        <v>13927.97</v>
      </c>
      <c r="L500" s="71">
        <f t="shared" si="79"/>
        <v>1.2248318245509981E-2</v>
      </c>
      <c r="M500" s="70">
        <f t="shared" si="75"/>
        <v>3</v>
      </c>
    </row>
    <row r="501" spans="1:14">
      <c r="A501" s="68">
        <v>43111</v>
      </c>
      <c r="B501">
        <v>15.92</v>
      </c>
      <c r="C501" s="71">
        <f t="shared" si="76"/>
        <v>5.050505050504972E-3</v>
      </c>
      <c r="D501" s="26">
        <f t="shared" si="78"/>
        <v>15.929078201633116</v>
      </c>
      <c r="E501" s="26">
        <f>(D501-O501)*(1-VLOOKUP(A501,USD!A:K,9,0))</f>
        <v>15.95633616375371</v>
      </c>
      <c r="F501">
        <v>15.981</v>
      </c>
      <c r="G501" s="71">
        <f t="shared" si="77"/>
        <v>-5.699138090856648E-4</v>
      </c>
      <c r="H501" s="71">
        <f>(+B501/(D501*(1-VLOOKUP(A501,USD!A:K,9,0)))-1)</f>
        <v>-2.2772247576640092E-3</v>
      </c>
      <c r="I501" s="71">
        <f t="shared" si="69"/>
        <v>-3.8170327263625792E-3</v>
      </c>
      <c r="J501">
        <v>13927.97</v>
      </c>
      <c r="K501">
        <v>13904.47</v>
      </c>
      <c r="L501" s="71">
        <f t="shared" si="79"/>
        <v>-1.6872523418703933E-3</v>
      </c>
      <c r="M501" s="70">
        <f t="shared" si="75"/>
        <v>4</v>
      </c>
    </row>
    <row r="502" spans="1:14">
      <c r="A502" s="68">
        <v>43112</v>
      </c>
      <c r="B502">
        <v>16.16</v>
      </c>
      <c r="C502" s="71">
        <f t="shared" si="76"/>
        <v>1.5075376884422065E-2</v>
      </c>
      <c r="D502" s="26">
        <f t="shared" si="78"/>
        <v>16.137942734962213</v>
      </c>
      <c r="E502" s="26">
        <f>(D502-O502)*(1-VLOOKUP(A502,USD!A:K,9,0))</f>
        <v>16.224655455257537</v>
      </c>
      <c r="F502">
        <v>16.2</v>
      </c>
      <c r="G502" s="71">
        <f t="shared" si="77"/>
        <v>1.3667953468443628E-3</v>
      </c>
      <c r="H502" s="71">
        <f>(+B502/(D502*(1-VLOOKUP(A502,USD!A:K,9,0)))-1)</f>
        <v>-3.9850125283606985E-3</v>
      </c>
      <c r="I502" s="71">
        <f t="shared" si="69"/>
        <v>-2.4691358024691024E-3</v>
      </c>
      <c r="J502">
        <v>13904.47</v>
      </c>
      <c r="K502">
        <v>14041.02</v>
      </c>
      <c r="L502" s="71">
        <f t="shared" si="79"/>
        <v>9.8205828773050285E-3</v>
      </c>
      <c r="M502" s="70">
        <f t="shared" si="75"/>
        <v>5</v>
      </c>
    </row>
    <row r="503" spans="1:14">
      <c r="A503" s="68">
        <v>43115</v>
      </c>
      <c r="B503">
        <v>16.36</v>
      </c>
      <c r="C503" s="71">
        <f t="shared" si="76"/>
        <v>1.2376237623762387E-2</v>
      </c>
      <c r="D503" s="26">
        <f t="shared" si="78"/>
        <v>16.413711397035257</v>
      </c>
      <c r="E503" s="26">
        <f>(D503-O503)*(1-VLOOKUP(A503,USD!A:K,9,0))</f>
        <v>16.570267779121789</v>
      </c>
      <c r="F503">
        <v>16.497</v>
      </c>
      <c r="G503" s="71">
        <f t="shared" si="77"/>
        <v>-3.2723493021181715E-3</v>
      </c>
      <c r="H503" s="71">
        <f>(+B503/(D503*(1-VLOOKUP(A503,USD!A:K,9,0)))-1)</f>
        <v>-1.2689461747064978E-2</v>
      </c>
      <c r="I503" s="71">
        <f t="shared" si="69"/>
        <v>-8.3045402194338314E-3</v>
      </c>
      <c r="J503">
        <v>14041.02</v>
      </c>
      <c r="K503">
        <v>14226.25</v>
      </c>
      <c r="L503" s="71">
        <f t="shared" si="79"/>
        <v>1.3192061545386213E-2</v>
      </c>
      <c r="M503" s="70">
        <f t="shared" si="75"/>
        <v>1</v>
      </c>
    </row>
    <row r="504" spans="1:14">
      <c r="A504" s="68">
        <v>43116</v>
      </c>
      <c r="B504">
        <v>16.62</v>
      </c>
      <c r="C504" s="71">
        <f t="shared" si="76"/>
        <v>1.5892420537897411E-2</v>
      </c>
      <c r="D504" s="26">
        <f t="shared" si="78"/>
        <v>16.614411211668568</v>
      </c>
      <c r="E504" s="26">
        <f>(D504-O504)*(1-VLOOKUP(A504,USD!A:K,9,0))</f>
        <v>16.60188810213851</v>
      </c>
      <c r="F504">
        <v>16.593</v>
      </c>
      <c r="G504" s="71">
        <f t="shared" si="77"/>
        <v>3.3638196745178206E-4</v>
      </c>
      <c r="H504" s="71">
        <f>(+B504/(D504*(1-VLOOKUP(A504,USD!A:K,9,0)))-1)</f>
        <v>1.0909540981158816E-3</v>
      </c>
      <c r="I504" s="71">
        <f t="shared" si="69"/>
        <v>1.6271921894774888E-3</v>
      </c>
      <c r="J504">
        <v>14226.25</v>
      </c>
      <c r="K504">
        <v>14327.5</v>
      </c>
      <c r="L504" s="71">
        <f t="shared" si="79"/>
        <v>7.1171250329495894E-3</v>
      </c>
      <c r="M504" s="70">
        <f t="shared" si="75"/>
        <v>2</v>
      </c>
      <c r="N504" s="50" t="s">
        <v>630</v>
      </c>
    </row>
    <row r="505" spans="1:14">
      <c r="A505" s="68">
        <v>43117</v>
      </c>
      <c r="B505">
        <v>16.54</v>
      </c>
      <c r="C505" s="71">
        <f t="shared" si="76"/>
        <v>-4.8134777376656057E-3</v>
      </c>
      <c r="D505" s="26">
        <f t="shared" si="78"/>
        <v>16.582924334322108</v>
      </c>
      <c r="E505" s="26">
        <f>(D505-O505)*(1-VLOOKUP(A505,USD!A:K,9,0))</f>
        <v>16.56467591815678</v>
      </c>
      <c r="F505">
        <v>16.602</v>
      </c>
      <c r="G505" s="71">
        <f t="shared" si="77"/>
        <v>-2.5884659096747642E-3</v>
      </c>
      <c r="H505" s="71">
        <f>(+B505/(D505*(1-VLOOKUP(A505,USD!A:K,9,0)))-1)</f>
        <v>-1.4896710493281784E-3</v>
      </c>
      <c r="I505" s="71">
        <f t="shared" si="69"/>
        <v>-3.734489820503617E-3</v>
      </c>
      <c r="J505">
        <v>14327.5</v>
      </c>
      <c r="K505">
        <v>14318.8</v>
      </c>
      <c r="L505" s="71">
        <f t="shared" si="79"/>
        <v>-6.0722387017975166E-4</v>
      </c>
      <c r="M505" s="70">
        <f t="shared" si="75"/>
        <v>3</v>
      </c>
    </row>
    <row r="506" spans="1:14">
      <c r="A506" s="68">
        <v>43118</v>
      </c>
      <c r="B506">
        <v>16.72</v>
      </c>
      <c r="C506" s="71">
        <f t="shared" si="76"/>
        <v>1.0882708585247869E-2</v>
      </c>
      <c r="D506" s="26">
        <f t="shared" si="78"/>
        <v>16.759048139508899</v>
      </c>
      <c r="E506" s="26">
        <f>(D506-O506)*(1-VLOOKUP(A506,USD!A:K,9,0))</f>
        <v>16.763409405081379</v>
      </c>
      <c r="F506">
        <v>16.782</v>
      </c>
      <c r="G506" s="71">
        <f t="shared" si="77"/>
        <v>-2.3299735870347948E-3</v>
      </c>
      <c r="H506" s="71">
        <f>(+B506/(D506*(1-VLOOKUP(A506,USD!A:K,9,0)))-1)</f>
        <v>-2.5895331929447485E-3</v>
      </c>
      <c r="I506" s="71">
        <f t="shared" si="69"/>
        <v>-3.694434513168976E-3</v>
      </c>
      <c r="J506">
        <v>14318.8</v>
      </c>
      <c r="K506">
        <v>14454.25</v>
      </c>
      <c r="L506" s="71">
        <f t="shared" si="79"/>
        <v>9.4595915858870505E-3</v>
      </c>
      <c r="M506" s="70">
        <f t="shared" si="75"/>
        <v>4</v>
      </c>
    </row>
    <row r="507" spans="1:14">
      <c r="A507" s="68">
        <v>43119</v>
      </c>
      <c r="B507">
        <v>16.8</v>
      </c>
      <c r="C507" s="71">
        <f t="shared" si="76"/>
        <v>4.784688995215447E-3</v>
      </c>
      <c r="D507" s="26">
        <f t="shared" si="78"/>
        <v>16.808123458498365</v>
      </c>
      <c r="E507" s="26">
        <f>(D507-O507)*(1-VLOOKUP(A507,USD!A:K,9,0))</f>
        <v>16.91760936542725</v>
      </c>
      <c r="F507">
        <v>16.853000000000002</v>
      </c>
      <c r="G507" s="71">
        <f t="shared" si="77"/>
        <v>-4.8330549917852128E-4</v>
      </c>
      <c r="H507" s="71">
        <f>(+B507/(D507*(1-VLOOKUP(A507,USD!A:K,9,0)))-1)</f>
        <v>-6.9518903579600666E-3</v>
      </c>
      <c r="I507" s="71">
        <f t="shared" si="69"/>
        <v>-3.1448406811843688E-3</v>
      </c>
      <c r="J507">
        <v>14454.25</v>
      </c>
      <c r="K507">
        <v>14476.75</v>
      </c>
      <c r="L507" s="71">
        <f t="shared" si="79"/>
        <v>1.5566355916079022E-3</v>
      </c>
      <c r="M507" s="70">
        <f t="shared" si="75"/>
        <v>5</v>
      </c>
    </row>
    <row r="508" spans="1:14">
      <c r="A508" s="68">
        <v>43122</v>
      </c>
      <c r="B508">
        <v>16.96</v>
      </c>
      <c r="C508" s="71">
        <f t="shared" si="76"/>
        <v>9.52380952380949E-3</v>
      </c>
      <c r="D508" s="26">
        <f t="shared" si="78"/>
        <v>16.994478238554926</v>
      </c>
      <c r="E508" s="26">
        <f>(D508-O508)*(1-VLOOKUP(A508,USD!A:K,9,0))</f>
        <v>16.95799762165111</v>
      </c>
      <c r="F508">
        <v>16.992000000000001</v>
      </c>
      <c r="G508" s="71">
        <f t="shared" si="77"/>
        <v>-2.0287906501715858E-3</v>
      </c>
      <c r="H508" s="71">
        <f>(+B508/(D508*(1-VLOOKUP(A508,USD!A:K,9,0)))-1)</f>
        <v>1.180787020711449E-4</v>
      </c>
      <c r="I508" s="71">
        <f t="shared" si="69"/>
        <v>-1.8832391713747842E-3</v>
      </c>
      <c r="J508">
        <v>14476.75</v>
      </c>
      <c r="K508">
        <v>14598.28</v>
      </c>
      <c r="L508" s="71">
        <f t="shared" si="79"/>
        <v>8.3948400020723568E-3</v>
      </c>
      <c r="M508" s="70">
        <f t="shared" si="75"/>
        <v>1</v>
      </c>
    </row>
    <row r="509" spans="1:14">
      <c r="A509" s="68">
        <v>43123</v>
      </c>
      <c r="B509">
        <v>17.28</v>
      </c>
      <c r="C509" s="71">
        <f t="shared" si="76"/>
        <v>1.8867924528301883E-2</v>
      </c>
      <c r="D509" s="26">
        <f t="shared" si="78"/>
        <v>17.278686486353187</v>
      </c>
      <c r="E509" s="26">
        <f>(D509-O509)*(1-VLOOKUP(A509,USD!A:K,9,0))</f>
        <v>17.30137956604753</v>
      </c>
      <c r="F509">
        <v>17.277000000000001</v>
      </c>
      <c r="G509" s="71">
        <f t="shared" si="77"/>
        <v>7.6019299722229761E-5</v>
      </c>
      <c r="H509" s="71">
        <f>(+B509/(D509*(1-VLOOKUP(A509,USD!A:K,9,0)))-1)</f>
        <v>-1.2357145258800051E-3</v>
      </c>
      <c r="I509" s="71">
        <f t="shared" si="69"/>
        <v>1.7364125716268219E-4</v>
      </c>
      <c r="J509">
        <v>14598.28</v>
      </c>
      <c r="K509">
        <v>14844.58</v>
      </c>
      <c r="L509" s="71">
        <f t="shared" si="79"/>
        <v>1.6871850656378751E-2</v>
      </c>
      <c r="M509" s="70">
        <f t="shared" si="75"/>
        <v>2</v>
      </c>
    </row>
    <row r="510" spans="1:14">
      <c r="A510" s="68">
        <v>43124</v>
      </c>
      <c r="B510">
        <v>17.260000000000002</v>
      </c>
      <c r="C510" s="71">
        <f t="shared" si="76"/>
        <v>-1.1574074074073293E-3</v>
      </c>
      <c r="D510" s="26">
        <f t="shared" si="78"/>
        <v>17.269458192821894</v>
      </c>
      <c r="E510" s="26">
        <f>(D510-O510)*(1-VLOOKUP(A510,USD!A:K,9,0))</f>
        <v>17.285914457690627</v>
      </c>
      <c r="F510">
        <v>17.382999999999999</v>
      </c>
      <c r="G510" s="71">
        <f t="shared" si="77"/>
        <v>-5.4768324033604987E-4</v>
      </c>
      <c r="H510" s="71">
        <f>(+B510/(D510*(1-VLOOKUP(A510,USD!A:K,9,0)))-1)</f>
        <v>-1.4991661421241975E-3</v>
      </c>
      <c r="I510" s="71">
        <f t="shared" si="69"/>
        <v>-7.075878732094476E-3</v>
      </c>
      <c r="J510">
        <v>14844.58</v>
      </c>
      <c r="K510">
        <v>14838.1</v>
      </c>
      <c r="L510" s="71">
        <f t="shared" si="79"/>
        <v>-4.3652295989504708E-4</v>
      </c>
      <c r="M510" s="70">
        <f t="shared" si="75"/>
        <v>3</v>
      </c>
    </row>
    <row r="511" spans="1:14">
      <c r="A511" s="68">
        <v>43125</v>
      </c>
      <c r="B511">
        <v>17.18</v>
      </c>
      <c r="C511" s="71">
        <f t="shared" si="76"/>
        <v>-4.6349942062573479E-3</v>
      </c>
      <c r="D511" s="26">
        <f t="shared" si="78"/>
        <v>17.229204012643127</v>
      </c>
      <c r="E511" s="26">
        <f>(D511-O511)*(1-VLOOKUP(A511,USD!A:K,9,0))</f>
        <v>17.404823231047818</v>
      </c>
      <c r="F511">
        <v>17.385999999999999</v>
      </c>
      <c r="G511" s="71">
        <f t="shared" si="77"/>
        <v>-2.8558494406950574E-3</v>
      </c>
      <c r="H511" s="71">
        <f>(+B511/(D511*(1-VLOOKUP(A511,USD!A:K,9,0)))-1)</f>
        <v>-1.2917294709822946E-2</v>
      </c>
      <c r="I511" s="71">
        <f t="shared" si="69"/>
        <v>-1.1848613827217247E-2</v>
      </c>
      <c r="J511">
        <v>14838.1</v>
      </c>
      <c r="K511">
        <v>14706.82</v>
      </c>
      <c r="L511" s="71">
        <f t="shared" si="79"/>
        <v>-8.8474939513819573E-3</v>
      </c>
      <c r="M511" s="70">
        <f t="shared" si="75"/>
        <v>4</v>
      </c>
    </row>
    <row r="512" spans="1:14" ht="28">
      <c r="A512" s="68">
        <v>43126</v>
      </c>
      <c r="B512">
        <v>17.440000000000001</v>
      </c>
      <c r="C512" s="71">
        <f t="shared" si="76"/>
        <v>1.5133876600698537E-2</v>
      </c>
      <c r="D512" s="26">
        <f t="shared" si="78"/>
        <v>17.465855760796693</v>
      </c>
      <c r="E512" s="26">
        <f>(D512-O512)*(1-VLOOKUP(A512,USD!A:K,9,0))</f>
        <v>17.458915845468212</v>
      </c>
      <c r="F512">
        <v>17.399000000000001</v>
      </c>
      <c r="G512" s="71">
        <f t="shared" si="77"/>
        <v>-1.4803603757410633E-3</v>
      </c>
      <c r="H512" s="71">
        <f>(+B512/(D512*(1-VLOOKUP(A512,USD!A:K,9,0)))-1)</f>
        <v>-1.0834490317519485E-3</v>
      </c>
      <c r="I512" s="71">
        <f t="shared" si="69"/>
        <v>2.3564572676590956E-3</v>
      </c>
      <c r="J512">
        <v>14706.82</v>
      </c>
      <c r="K512">
        <v>14774.37</v>
      </c>
      <c r="L512" s="71">
        <f t="shared" si="79"/>
        <v>4.5931071434885951E-3</v>
      </c>
      <c r="M512" s="70">
        <f t="shared" si="75"/>
        <v>5</v>
      </c>
      <c r="N512" s="50" t="s">
        <v>647</v>
      </c>
    </row>
    <row r="513" spans="1:14">
      <c r="A513" s="68">
        <v>43129</v>
      </c>
      <c r="B513">
        <v>16.920000000000002</v>
      </c>
      <c r="C513" s="71">
        <f t="shared" si="76"/>
        <v>-2.9816513761467878E-2</v>
      </c>
      <c r="D513" s="26">
        <f t="shared" si="78"/>
        <v>17.030902718694602</v>
      </c>
      <c r="E513" s="26">
        <f>(D513-O513)*(1-VLOOKUP(A513,USD!A:K,9,0))</f>
        <v>17.033714165294299</v>
      </c>
      <c r="F513">
        <v>17.03</v>
      </c>
      <c r="G513" s="71">
        <f t="shared" si="77"/>
        <v>-6.5118520448633754E-3</v>
      </c>
      <c r="H513" s="71">
        <f>(+B513/(D513*(1-VLOOKUP(A513,USD!A:K,9,0)))-1)</f>
        <v>-6.6758291345516696E-3</v>
      </c>
      <c r="I513" s="71">
        <f t="shared" si="69"/>
        <v>-6.4591896652964609E-3</v>
      </c>
      <c r="J513">
        <v>14774.37</v>
      </c>
      <c r="K513">
        <v>14461.8</v>
      </c>
      <c r="L513" s="71">
        <f t="shared" si="79"/>
        <v>-2.1156232042381595E-2</v>
      </c>
      <c r="M513" s="70">
        <f t="shared" si="75"/>
        <v>1</v>
      </c>
    </row>
    <row r="514" spans="1:14" ht="70">
      <c r="A514" s="68">
        <v>43130</v>
      </c>
      <c r="B514">
        <v>16.7</v>
      </c>
      <c r="C514" s="71">
        <f t="shared" si="76"/>
        <v>-1.3002364066194039E-2</v>
      </c>
      <c r="D514" s="26">
        <f t="shared" si="78"/>
        <v>16.777973239845664</v>
      </c>
      <c r="E514" s="26">
        <f>(D514-O514)*(1-VLOOKUP(A514,USD!A:K,9,0))</f>
        <v>16.74528292080954</v>
      </c>
      <c r="F514">
        <v>16.780999999999999</v>
      </c>
      <c r="G514" s="71">
        <f t="shared" si="77"/>
        <v>-4.6473575044504445E-3</v>
      </c>
      <c r="H514" s="71">
        <f>(+B514/(D514*(1-VLOOKUP(A514,USD!A:K,9,0)))-1)</f>
        <v>-2.7042195120673407E-3</v>
      </c>
      <c r="I514" s="71">
        <f t="shared" si="69"/>
        <v>-4.8268875513973741E-3</v>
      </c>
      <c r="J514">
        <v>14461.8</v>
      </c>
      <c r="K514">
        <v>14247.78</v>
      </c>
      <c r="L514" s="71">
        <f t="shared" si="79"/>
        <v>-1.4798987677882347E-2</v>
      </c>
      <c r="M514" s="70">
        <f t="shared" si="75"/>
        <v>2</v>
      </c>
      <c r="N514" s="50" t="s">
        <v>654</v>
      </c>
    </row>
    <row r="515" spans="1:14">
      <c r="A515" s="68">
        <v>43131</v>
      </c>
      <c r="B515">
        <v>17.04</v>
      </c>
      <c r="C515" s="71">
        <f t="shared" si="76"/>
        <v>2.0359281437125842E-2</v>
      </c>
      <c r="D515" s="26">
        <f t="shared" si="78"/>
        <v>17.043436844196076</v>
      </c>
      <c r="E515" s="26">
        <f>(D515-O515)*(1-VLOOKUP(A515,USD!A:K,9,0))</f>
        <v>17.132566722518437</v>
      </c>
      <c r="F515">
        <v>17.14</v>
      </c>
      <c r="G515" s="71">
        <f t="shared" si="77"/>
        <v>-2.0165206275557512E-4</v>
      </c>
      <c r="H515" s="71">
        <f>(+B515/(D515*(1-VLOOKUP(A515,USD!A:K,9,0)))-1)</f>
        <v>-5.40296874471069E-3</v>
      </c>
      <c r="I515" s="71">
        <f t="shared" si="69"/>
        <v>-5.83430571761967E-3</v>
      </c>
      <c r="J515">
        <v>14247.78</v>
      </c>
      <c r="K515">
        <v>14470.6</v>
      </c>
      <c r="L515" s="71">
        <f t="shared" si="79"/>
        <v>1.5638927608371267E-2</v>
      </c>
      <c r="M515" s="70">
        <f t="shared" si="75"/>
        <v>3</v>
      </c>
    </row>
    <row r="516" spans="1:14">
      <c r="A516" s="68">
        <v>43132</v>
      </c>
      <c r="B516">
        <v>17.079999999999998</v>
      </c>
      <c r="C516" s="71">
        <f t="shared" si="76"/>
        <v>2.3474178403755097E-3</v>
      </c>
      <c r="D516" s="26">
        <f t="shared" si="78"/>
        <v>17.214443976061808</v>
      </c>
      <c r="E516" s="26">
        <f>(D516-O516)*(1-VLOOKUP(A516,USD!A:K,9,0))</f>
        <v>17.248434143932762</v>
      </c>
      <c r="F516">
        <v>17.21</v>
      </c>
      <c r="G516" s="71">
        <f t="shared" si="77"/>
        <v>-7.8099517038578981E-3</v>
      </c>
      <c r="H516" s="71">
        <f>(+B516/(D516*(1-VLOOKUP(A516,USD!A:K,9,0)))-1)</f>
        <v>-9.7651846264555919E-3</v>
      </c>
      <c r="I516" s="71">
        <f t="shared" si="69"/>
        <v>-7.5537478210344622E-3</v>
      </c>
      <c r="J516">
        <v>14470.6</v>
      </c>
      <c r="K516">
        <v>14533.45</v>
      </c>
      <c r="L516" s="71">
        <f t="shared" si="79"/>
        <v>4.3432891517973804E-3</v>
      </c>
      <c r="M516" s="70">
        <f t="shared" si="75"/>
        <v>4</v>
      </c>
    </row>
    <row r="517" spans="1:14">
      <c r="A517" s="68">
        <v>43133</v>
      </c>
      <c r="B517">
        <v>17.18</v>
      </c>
      <c r="C517" s="71">
        <f t="shared" si="76"/>
        <v>5.8548009367682674E-3</v>
      </c>
      <c r="D517" s="26">
        <f t="shared" si="78"/>
        <v>17.25802972453203</v>
      </c>
      <c r="E517" s="26">
        <f>(D517-O517)*(1-VLOOKUP(A517,USD!A:K,9,0))</f>
        <v>17.26805044418774</v>
      </c>
      <c r="F517">
        <v>17.215</v>
      </c>
      <c r="G517" s="71">
        <f t="shared" si="77"/>
        <v>-4.5213576391696098E-3</v>
      </c>
      <c r="H517" s="71">
        <f>(+B517/(D517*(1-VLOOKUP(A517,USD!A:K,9,0)))-1)</f>
        <v>-5.0990379297494171E-3</v>
      </c>
      <c r="I517" s="71">
        <f t="shared" si="69"/>
        <v>-2.0331106593087789E-3</v>
      </c>
      <c r="J517">
        <v>14533.45</v>
      </c>
      <c r="K517">
        <v>14574.01</v>
      </c>
      <c r="L517" s="71">
        <f t="shared" si="79"/>
        <v>2.790803284836052E-3</v>
      </c>
      <c r="M517" s="70">
        <f t="shared" si="75"/>
        <v>5</v>
      </c>
    </row>
    <row r="518" spans="1:14">
      <c r="A518" s="68">
        <v>43136</v>
      </c>
      <c r="B518">
        <v>17.2</v>
      </c>
      <c r="C518" s="71">
        <f t="shared" si="76"/>
        <v>1.1641443538998875E-3</v>
      </c>
      <c r="D518" s="26">
        <f t="shared" si="78"/>
        <v>17.304228777803775</v>
      </c>
      <c r="E518" s="26">
        <f>(D518-O518)*(1-VLOOKUP(A518,USD!A:K,9,0))</f>
        <v>17.278070610641961</v>
      </c>
      <c r="F518">
        <v>17.356999999999999</v>
      </c>
      <c r="G518" s="71">
        <f t="shared" si="77"/>
        <v>-6.0233125175431779E-3</v>
      </c>
      <c r="H518" s="71">
        <f>(+B518/(D518*(1-VLOOKUP(A518,USD!A:K,9,0)))-1)</f>
        <v>-4.5184796613735312E-3</v>
      </c>
      <c r="I518" s="71">
        <f t="shared" si="69"/>
        <v>-9.0453419369707078E-3</v>
      </c>
      <c r="J518">
        <v>14574.01</v>
      </c>
      <c r="K518">
        <v>14649.55</v>
      </c>
      <c r="L518" s="71">
        <f t="shared" si="79"/>
        <v>5.1831994077127241E-3</v>
      </c>
      <c r="M518" s="70">
        <f t="shared" ref="M518:M549" si="80">WEEKDAY(A518,2)</f>
        <v>1</v>
      </c>
    </row>
    <row r="519" spans="1:14">
      <c r="A519" s="68">
        <v>43137</v>
      </c>
      <c r="B519">
        <v>16.68</v>
      </c>
      <c r="C519" s="71">
        <f t="shared" si="76"/>
        <v>-3.0232558139534849E-2</v>
      </c>
      <c r="D519" s="26">
        <f t="shared" si="78"/>
        <v>16.947658420907125</v>
      </c>
      <c r="E519" s="26">
        <f>(D519-O519)*(1-VLOOKUP(A519,USD!A:K,9,0))</f>
        <v>16.987287600050593</v>
      </c>
      <c r="F519">
        <v>16.940000000000001</v>
      </c>
      <c r="G519" s="71">
        <f t="shared" si="77"/>
        <v>-1.5793239057552255E-2</v>
      </c>
      <c r="H519" s="71">
        <f>(+B519/(D519*(1-VLOOKUP(A519,USD!A:K,9,0)))-1)</f>
        <v>-1.8089268121278979E-2</v>
      </c>
      <c r="I519" s="71">
        <f t="shared" si="69"/>
        <v>-1.5348288075560879E-2</v>
      </c>
      <c r="J519">
        <v>14649.55</v>
      </c>
      <c r="K519">
        <v>14304.06</v>
      </c>
      <c r="L519" s="71">
        <f t="shared" si="79"/>
        <v>-2.3583659566334791E-2</v>
      </c>
      <c r="M519" s="70">
        <f t="shared" si="80"/>
        <v>2</v>
      </c>
    </row>
    <row r="520" spans="1:14">
      <c r="A520" s="68">
        <v>43138</v>
      </c>
      <c r="B520">
        <v>16.22</v>
      </c>
      <c r="C520" s="71">
        <f t="shared" ref="C520:C551" si="81">B520/(B519-O520)-1</f>
        <v>-2.7577937649880147E-2</v>
      </c>
      <c r="D520" s="26">
        <f t="shared" si="78"/>
        <v>16.369580105228867</v>
      </c>
      <c r="E520" s="26">
        <f>(D520-O520)*(1-VLOOKUP(A520,USD!A:K,9,0))</f>
        <v>16.433266143406556</v>
      </c>
      <c r="F520">
        <v>16.37</v>
      </c>
      <c r="G520" s="71">
        <f t="shared" ref="G520:G551" si="82">+B520/D520-1</f>
        <v>-9.1376873607825759E-3</v>
      </c>
      <c r="H520" s="71">
        <f>(+B520/(D520*(1-VLOOKUP(A520,USD!A:K,9,0)))-1)</f>
        <v>-1.2977708846523162E-2</v>
      </c>
      <c r="I520" s="71">
        <f t="shared" si="69"/>
        <v>-9.1631032376299215E-3</v>
      </c>
      <c r="J520">
        <v>14304.06</v>
      </c>
      <c r="K520">
        <v>13822.4</v>
      </c>
      <c r="L520" s="71">
        <f t="shared" si="79"/>
        <v>-3.3672957188378705E-2</v>
      </c>
      <c r="M520" s="70">
        <f t="shared" si="80"/>
        <v>3</v>
      </c>
    </row>
    <row r="521" spans="1:14">
      <c r="A521" s="68">
        <v>43139</v>
      </c>
      <c r="B521">
        <v>15.84</v>
      </c>
      <c r="C521" s="71">
        <f t="shared" si="81"/>
        <v>-2.3427866831072675E-2</v>
      </c>
      <c r="D521" s="26">
        <f t="shared" si="78"/>
        <v>16.036226046128025</v>
      </c>
      <c r="E521" s="26">
        <f>(D521-O521)*(1-VLOOKUP(A521,USD!A:K,9,0))</f>
        <v>15.825063228519774</v>
      </c>
      <c r="F521">
        <v>15.859</v>
      </c>
      <c r="G521" s="71">
        <f t="shared" si="82"/>
        <v>-1.2236423056371404E-2</v>
      </c>
      <c r="H521" s="71">
        <f>(+B521/(D521*(1-VLOOKUP(A521,USD!A:K,9,0)))-1)</f>
        <v>9.438680442872549E-4</v>
      </c>
      <c r="I521" s="71">
        <f t="shared" si="69"/>
        <v>-1.1980578851125134E-3</v>
      </c>
      <c r="J521">
        <v>13822.4</v>
      </c>
      <c r="K521">
        <v>13540.57</v>
      </c>
      <c r="L521" s="71">
        <f t="shared" si="79"/>
        <v>-2.0389367982405315E-2</v>
      </c>
      <c r="M521" s="70">
        <f t="shared" si="80"/>
        <v>4</v>
      </c>
    </row>
    <row r="522" spans="1:14" ht="42">
      <c r="A522" s="68">
        <v>43140</v>
      </c>
      <c r="B522">
        <v>15.06</v>
      </c>
      <c r="C522" s="71">
        <f t="shared" si="81"/>
        <v>-4.9242424242424199E-2</v>
      </c>
      <c r="D522" s="26">
        <f t="shared" ref="D522:D553" si="83">+(F521-O522)*(1+L522)</f>
        <v>15.168483232242069</v>
      </c>
      <c r="E522" s="26">
        <f>(D522-O522)*(1-VLOOKUP(A522,USD!A:K,9,0))</f>
        <v>15.16481485203375</v>
      </c>
      <c r="F522">
        <v>15.269</v>
      </c>
      <c r="G522" s="71">
        <f t="shared" si="82"/>
        <v>-7.1518839808240031E-3</v>
      </c>
      <c r="H522" s="71">
        <f>(+B522/(D522*(1-VLOOKUP(A522,USD!A:K,9,0)))-1)</f>
        <v>-6.91171326893536E-3</v>
      </c>
      <c r="I522" s="71">
        <f t="shared" si="69"/>
        <v>-1.3687864300216068E-2</v>
      </c>
      <c r="J522" s="70">
        <v>13540.57</v>
      </c>
      <c r="K522">
        <v>12951</v>
      </c>
      <c r="L522" s="71">
        <f t="shared" si="79"/>
        <v>-4.3541003074464402E-2</v>
      </c>
      <c r="M522" s="70">
        <f t="shared" si="80"/>
        <v>5</v>
      </c>
      <c r="N522" s="50" t="s">
        <v>696</v>
      </c>
    </row>
    <row r="523" spans="1:14">
      <c r="A523" s="68">
        <v>43143</v>
      </c>
      <c r="B523">
        <v>15.3</v>
      </c>
      <c r="C523" s="71">
        <f t="shared" si="81"/>
        <v>1.5936254980079667E-2</v>
      </c>
      <c r="D523" s="26">
        <f t="shared" si="83"/>
        <v>15.346176182534165</v>
      </c>
      <c r="E523" s="26">
        <f>(D523-O523)*(1-VLOOKUP(A523,USD!A:K,9,0))</f>
        <v>15.431084553490965</v>
      </c>
      <c r="F523">
        <v>15.324999999999999</v>
      </c>
      <c r="G523" s="71">
        <f t="shared" si="82"/>
        <v>-3.008969920905713E-3</v>
      </c>
      <c r="H523" s="71">
        <f>(+B523/(D523*(1-VLOOKUP(A523,USD!A:K,9,0)))-1)</f>
        <v>-8.4948373548577871E-3</v>
      </c>
      <c r="I523" s="71">
        <f t="shared" si="69"/>
        <v>-1.6313213703098572E-3</v>
      </c>
      <c r="J523" s="70">
        <v>12951</v>
      </c>
      <c r="K523">
        <v>13016.46</v>
      </c>
      <c r="L523" s="71">
        <f t="shared" si="79"/>
        <v>5.0544359508917225E-3</v>
      </c>
      <c r="M523" s="70">
        <f t="shared" si="80"/>
        <v>1</v>
      </c>
    </row>
    <row r="524" spans="1:14">
      <c r="A524" s="68">
        <v>43144</v>
      </c>
      <c r="B524">
        <v>15.52</v>
      </c>
      <c r="C524" s="71">
        <f t="shared" si="81"/>
        <v>1.437908496732021E-2</v>
      </c>
      <c r="D524" s="26">
        <f t="shared" si="83"/>
        <v>15.583735631654074</v>
      </c>
      <c r="E524" s="26">
        <f>(D524-O524)*(1-VLOOKUP(A524,USD!A:K,9,0))</f>
        <v>15.548942952470302</v>
      </c>
      <c r="F524">
        <v>15.586</v>
      </c>
      <c r="G524" s="71">
        <f t="shared" si="82"/>
        <v>-4.0898814739011025E-3</v>
      </c>
      <c r="H524" s="71">
        <f>(+B524/(D524*(1-VLOOKUP(A524,USD!A:K,9,0)))-1)</f>
        <v>-1.861409650725121E-3</v>
      </c>
      <c r="I524" s="71">
        <f t="shared" si="69"/>
        <v>-4.2345694854356575E-3</v>
      </c>
      <c r="J524">
        <v>13016.46</v>
      </c>
      <c r="K524">
        <v>13236.22</v>
      </c>
      <c r="L524" s="71">
        <f t="shared" si="79"/>
        <v>1.6883238607117379E-2</v>
      </c>
      <c r="M524" s="70">
        <f t="shared" si="80"/>
        <v>2</v>
      </c>
    </row>
    <row r="525" spans="1:14">
      <c r="A525" s="68">
        <v>43145</v>
      </c>
      <c r="B525">
        <v>15.7</v>
      </c>
      <c r="C525" s="71">
        <f t="shared" si="81"/>
        <v>1.1597938144329856E-2</v>
      </c>
      <c r="D525" s="26">
        <f t="shared" si="83"/>
        <v>15.72410030960501</v>
      </c>
      <c r="E525" s="26">
        <f>(D525-O525)*(1-VLOOKUP(A525,USD!A:K,9,0))</f>
        <v>15.719428730496364</v>
      </c>
      <c r="F525">
        <v>15.759</v>
      </c>
      <c r="G525" s="71">
        <f t="shared" si="82"/>
        <v>-1.5326987955101012E-3</v>
      </c>
      <c r="H525" s="71">
        <f>(+B525/(D525*(1-VLOOKUP(A525,USD!A:K,9,0)))-1)</f>
        <v>-1.2359692473221662E-3</v>
      </c>
      <c r="I525" s="71">
        <f t="shared" si="69"/>
        <v>-3.7438923789581136E-3</v>
      </c>
      <c r="J525">
        <v>13236.22</v>
      </c>
      <c r="K525">
        <v>13353.5</v>
      </c>
      <c r="L525" s="71">
        <f t="shared" si="79"/>
        <v>8.8605357118574091E-3</v>
      </c>
      <c r="M525" s="70">
        <f t="shared" si="80"/>
        <v>3</v>
      </c>
    </row>
    <row r="526" spans="1:14">
      <c r="A526" s="68">
        <v>43146</v>
      </c>
      <c r="B526">
        <v>16.079999999999998</v>
      </c>
      <c r="C526" s="71">
        <f t="shared" si="81"/>
        <v>2.420382165605095E-2</v>
      </c>
      <c r="D526" s="26">
        <f t="shared" si="83"/>
        <v>15.759</v>
      </c>
      <c r="E526" s="26">
        <f>(D526-O526)*(1-VLOOKUP(A526,USD!A:K,9,0))</f>
        <v>15.833790878221111</v>
      </c>
      <c r="F526" s="70">
        <v>15.829000000000001</v>
      </c>
      <c r="G526" s="71">
        <f t="shared" si="82"/>
        <v>2.0369312773653059E-2</v>
      </c>
      <c r="H526" s="71">
        <f>(+B526/(D526*(1-VLOOKUP(A526,USD!A:K,9,0)))-1)</f>
        <v>1.5549600450864842E-2</v>
      </c>
      <c r="I526" s="71">
        <f t="shared" si="69"/>
        <v>1.5856971381641216E-2</v>
      </c>
      <c r="J526">
        <v>13353.5</v>
      </c>
      <c r="K526">
        <v>13353.5</v>
      </c>
      <c r="L526" s="71">
        <f t="shared" si="79"/>
        <v>0</v>
      </c>
      <c r="M526" s="70">
        <f t="shared" si="80"/>
        <v>4</v>
      </c>
    </row>
    <row r="527" spans="1:14">
      <c r="A527" s="68">
        <v>43147</v>
      </c>
      <c r="B527">
        <v>16.079999999999998</v>
      </c>
      <c r="C527" s="71">
        <f t="shared" si="81"/>
        <v>0</v>
      </c>
      <c r="D527" s="26">
        <f t="shared" si="83"/>
        <v>15.829000000000001</v>
      </c>
      <c r="E527" s="26">
        <f>(D527-O527)*(1-VLOOKUP(A527,USD!A:K,9,0))</f>
        <v>15.885126421527843</v>
      </c>
      <c r="F527" s="70">
        <v>15.759</v>
      </c>
      <c r="G527" s="71">
        <f t="shared" si="82"/>
        <v>1.5856971381641216E-2</v>
      </c>
      <c r="H527" s="71">
        <f>(+B527/(D527*(1-VLOOKUP(A527,USD!A:K,9,0)))-1)</f>
        <v>1.226767564204323E-2</v>
      </c>
      <c r="I527" s="71">
        <f>+B527/F527-1</f>
        <v>2.0369312773653059E-2</v>
      </c>
      <c r="J527">
        <v>13353.5</v>
      </c>
      <c r="K527">
        <v>13353.5</v>
      </c>
      <c r="L527" s="71">
        <f t="shared" si="79"/>
        <v>0</v>
      </c>
      <c r="M527" s="70">
        <f t="shared" si="80"/>
        <v>5</v>
      </c>
      <c r="N527" s="50" t="s">
        <v>688</v>
      </c>
    </row>
    <row r="528" spans="1:14">
      <c r="A528" s="68">
        <v>43150</v>
      </c>
      <c r="B528">
        <v>16.079999999999998</v>
      </c>
      <c r="C528" s="71">
        <f t="shared" si="81"/>
        <v>0</v>
      </c>
      <c r="D528" s="26">
        <f t="shared" si="83"/>
        <v>15.759</v>
      </c>
      <c r="E528" s="26">
        <f>(D528-O528)*(1-VLOOKUP(A528,USD!A:K,9,0))</f>
        <v>15.686230685291889</v>
      </c>
      <c r="F528" s="70">
        <v>15.759</v>
      </c>
      <c r="G528" s="71">
        <f t="shared" si="82"/>
        <v>2.0369312773653059E-2</v>
      </c>
      <c r="H528" s="71">
        <f>(+B528/(D528*(1-VLOOKUP(A528,USD!A:K,9,0)))-1)</f>
        <v>2.5102863945340559E-2</v>
      </c>
      <c r="I528" s="71">
        <f t="shared" ref="I528:I619" si="84">+B528/F528-1</f>
        <v>2.0369312773653059E-2</v>
      </c>
      <c r="J528">
        <v>13353.5</v>
      </c>
      <c r="K528">
        <v>13353.5</v>
      </c>
      <c r="L528" s="71">
        <f t="shared" si="79"/>
        <v>0</v>
      </c>
      <c r="M528" s="70">
        <f t="shared" si="80"/>
        <v>1</v>
      </c>
    </row>
    <row r="529" spans="1:13">
      <c r="A529" s="68">
        <v>43151</v>
      </c>
      <c r="B529">
        <v>15.9</v>
      </c>
      <c r="C529" s="71">
        <f t="shared" si="81"/>
        <v>-1.1194029850746134E-2</v>
      </c>
      <c r="D529" s="26">
        <f t="shared" si="83"/>
        <v>15.759</v>
      </c>
      <c r="E529" s="26">
        <f>(D529-O529)*(1-VLOOKUP(A529,USD!A:K,9,0))</f>
        <v>15.732618119095358</v>
      </c>
      <c r="F529" s="70">
        <v>15.702999999999999</v>
      </c>
      <c r="G529" s="71">
        <f t="shared" si="82"/>
        <v>8.9472682276794391E-3</v>
      </c>
      <c r="H529" s="71">
        <f>(+B529/(D529*(1-VLOOKUP(A529,USD!A:K,9,0)))-1)</f>
        <v>1.0639162511768108E-2</v>
      </c>
      <c r="I529" s="71">
        <f t="shared" si="84"/>
        <v>1.2545373495510548E-2</v>
      </c>
      <c r="J529">
        <v>13353.5</v>
      </c>
      <c r="K529">
        <v>13353.5</v>
      </c>
      <c r="L529" s="71">
        <f t="shared" si="79"/>
        <v>0</v>
      </c>
      <c r="M529" s="70">
        <f t="shared" si="80"/>
        <v>2</v>
      </c>
    </row>
    <row r="530" spans="1:13">
      <c r="A530" s="68">
        <v>43152</v>
      </c>
      <c r="B530">
        <v>16.100000000000001</v>
      </c>
      <c r="C530" s="71">
        <f t="shared" si="81"/>
        <v>1.2578616352201255E-2</v>
      </c>
      <c r="D530" s="26">
        <f t="shared" si="83"/>
        <v>15.702999999999999</v>
      </c>
      <c r="E530" s="26">
        <f>(D530-O530)*(1-VLOOKUP(A530,USD!A:K,9,0))</f>
        <v>15.634853630884576</v>
      </c>
      <c r="F530">
        <v>15.723000000000001</v>
      </c>
      <c r="G530" s="71">
        <f t="shared" si="82"/>
        <v>2.5281793287906806E-2</v>
      </c>
      <c r="H530" s="71">
        <f>(+B530/(D530*(1-VLOOKUP(A530,USD!A:K,9,0)))-1)</f>
        <v>2.9750605928065221E-2</v>
      </c>
      <c r="I530" s="71">
        <f t="shared" si="84"/>
        <v>2.3977612414933569E-2</v>
      </c>
      <c r="J530">
        <v>13353.5</v>
      </c>
      <c r="K530">
        <v>13353.5</v>
      </c>
      <c r="L530" s="71">
        <f t="shared" si="79"/>
        <v>0</v>
      </c>
      <c r="M530" s="70">
        <f t="shared" si="80"/>
        <v>3</v>
      </c>
    </row>
    <row r="531" spans="1:13">
      <c r="A531" s="68">
        <v>43153</v>
      </c>
      <c r="B531">
        <v>15.96</v>
      </c>
      <c r="C531" s="71">
        <f t="shared" si="81"/>
        <v>-8.6956521739131043E-3</v>
      </c>
      <c r="D531" s="26">
        <f t="shared" si="83"/>
        <v>16.061044205638972</v>
      </c>
      <c r="E531" s="26">
        <f>(D531-O531)*(1-VLOOKUP(A531,USD!A:K,9,0))</f>
        <v>16.066260606278838</v>
      </c>
      <c r="F531">
        <v>16.056000000000001</v>
      </c>
      <c r="G531" s="71">
        <f t="shared" si="82"/>
        <v>-6.2912600417035502E-3</v>
      </c>
      <c r="H531" s="71">
        <f>(+B531/(D531*(1-VLOOKUP(A531,USD!A:K,9,0)))-1)</f>
        <v>-6.6138978373916357E-3</v>
      </c>
      <c r="I531" s="71">
        <f t="shared" si="84"/>
        <v>-5.9790732436472149E-3</v>
      </c>
      <c r="J531">
        <v>13353.5</v>
      </c>
      <c r="K531">
        <v>13640.6</v>
      </c>
      <c r="L531" s="71">
        <f t="shared" si="79"/>
        <v>2.1499981278316538E-2</v>
      </c>
      <c r="M531" s="70">
        <f t="shared" si="80"/>
        <v>4</v>
      </c>
    </row>
    <row r="532" spans="1:13">
      <c r="A532" s="68">
        <v>43154</v>
      </c>
      <c r="B532">
        <v>16.14</v>
      </c>
      <c r="C532" s="71">
        <f t="shared" si="81"/>
        <v>1.1278195488721776E-2</v>
      </c>
      <c r="D532" s="26">
        <f t="shared" si="83"/>
        <v>16.176249912760436</v>
      </c>
      <c r="E532" s="26">
        <f>(D532-O532)*(1-VLOOKUP(A532,USD!A:K,9,0))</f>
        <v>16.184248683196092</v>
      </c>
      <c r="F532">
        <v>16.177</v>
      </c>
      <c r="G532" s="71">
        <f t="shared" si="82"/>
        <v>-2.240934268197714E-3</v>
      </c>
      <c r="H532" s="71">
        <f>(+B532/(D532*(1-VLOOKUP(A532,USD!A:K,9,0)))-1)</f>
        <v>-2.7340585319869382E-3</v>
      </c>
      <c r="I532" s="71">
        <f t="shared" si="84"/>
        <v>-2.2871978735240495E-3</v>
      </c>
      <c r="J532">
        <v>13640.6</v>
      </c>
      <c r="K532">
        <v>13742.76</v>
      </c>
      <c r="L532" s="71">
        <f t="shared" si="79"/>
        <v>7.4894066243420543E-3</v>
      </c>
      <c r="M532" s="70">
        <f t="shared" si="80"/>
        <v>5</v>
      </c>
    </row>
    <row r="533" spans="1:13">
      <c r="A533" s="68">
        <v>43157</v>
      </c>
      <c r="B533">
        <v>16.36</v>
      </c>
      <c r="C533" s="71">
        <f t="shared" si="81"/>
        <v>1.3630731102850069E-2</v>
      </c>
      <c r="D533" s="26">
        <f t="shared" si="83"/>
        <v>16.258810458743369</v>
      </c>
      <c r="E533" s="26">
        <f>(D533-O533)*(1-VLOOKUP(A533,USD!A:K,9,0))</f>
        <v>16.339052027771519</v>
      </c>
      <c r="F533">
        <v>16.309999999999999</v>
      </c>
      <c r="G533" s="71">
        <f t="shared" si="82"/>
        <v>6.2236743280450479E-3</v>
      </c>
      <c r="H533" s="71">
        <f>(+B533/(D533*(1-VLOOKUP(A533,USD!A:K,9,0)))-1)</f>
        <v>1.2820800247697051E-3</v>
      </c>
      <c r="I533" s="71">
        <f t="shared" si="84"/>
        <v>3.0656039239731481E-3</v>
      </c>
      <c r="J533">
        <v>13742.76</v>
      </c>
      <c r="K533">
        <v>13812.26</v>
      </c>
      <c r="L533" s="71">
        <f t="shared" si="79"/>
        <v>5.0572083045909988E-3</v>
      </c>
      <c r="M533" s="70">
        <f t="shared" si="80"/>
        <v>1</v>
      </c>
    </row>
    <row r="534" spans="1:13">
      <c r="A534" s="68">
        <v>43158</v>
      </c>
      <c r="B534">
        <v>15.96</v>
      </c>
      <c r="C534" s="71">
        <f t="shared" si="81"/>
        <v>-2.4449877750611138E-2</v>
      </c>
      <c r="D534" s="26">
        <f t="shared" si="83"/>
        <v>16.004836811644147</v>
      </c>
      <c r="E534" s="26">
        <f>(D534-O534)*(1-VLOOKUP(A534,USD!A:K,9,0))</f>
        <v>16.017186620017807</v>
      </c>
      <c r="F534">
        <v>15.984999999999999</v>
      </c>
      <c r="G534" s="71">
        <f t="shared" si="82"/>
        <v>-2.8014538462226568E-3</v>
      </c>
      <c r="H534" s="71">
        <f>(+B534/(D534*(1-VLOOKUP(A534,USD!A:K,9,0)))-1)</f>
        <v>-3.5703286335151407E-3</v>
      </c>
      <c r="I534" s="71">
        <f t="shared" si="84"/>
        <v>-1.5639662183295489E-3</v>
      </c>
      <c r="J534">
        <v>13812.26</v>
      </c>
      <c r="K534">
        <v>13553.83</v>
      </c>
      <c r="L534" s="71">
        <f t="shared" si="79"/>
        <v>-1.8710189353516427E-2</v>
      </c>
      <c r="M534" s="70">
        <f t="shared" si="80"/>
        <v>2</v>
      </c>
    </row>
    <row r="535" spans="1:13">
      <c r="A535" s="68">
        <v>43159</v>
      </c>
      <c r="B535">
        <v>15.68</v>
      </c>
      <c r="C535" s="71">
        <f t="shared" si="81"/>
        <v>-1.7543859649122862E-2</v>
      </c>
      <c r="D535" s="26">
        <f t="shared" si="83"/>
        <v>15.736364913090986</v>
      </c>
      <c r="E535" s="26">
        <f>(D535-O535)*(1-VLOOKUP(A535,USD!A:K,9,0))</f>
        <v>15.669925990682787</v>
      </c>
      <c r="F535">
        <v>15.715999999999999</v>
      </c>
      <c r="G535" s="71">
        <f t="shared" si="82"/>
        <v>-3.5818254979647079E-3</v>
      </c>
      <c r="H535" s="71">
        <f>(+B535/(D535*(1-VLOOKUP(A535,USD!A:K,9,0)))-1)</f>
        <v>6.4288812360713266E-4</v>
      </c>
      <c r="I535" s="71">
        <f t="shared" si="84"/>
        <v>-2.2906592008143933E-3</v>
      </c>
      <c r="J535">
        <v>13553.83</v>
      </c>
      <c r="K535">
        <v>13343.01</v>
      </c>
      <c r="L535" s="71">
        <f t="shared" si="79"/>
        <v>-1.555427506468654E-2</v>
      </c>
      <c r="M535" s="70">
        <f t="shared" si="80"/>
        <v>3</v>
      </c>
    </row>
    <row r="536" spans="1:13">
      <c r="A536" s="68">
        <v>43160</v>
      </c>
      <c r="B536">
        <v>15.74</v>
      </c>
      <c r="C536" s="71">
        <f t="shared" si="81"/>
        <v>3.8265306122449161E-3</v>
      </c>
      <c r="D536" s="26">
        <f t="shared" si="83"/>
        <v>15.806140491538265</v>
      </c>
      <c r="E536" s="26">
        <f>(D536-O536)*(1-VLOOKUP(A536,USD!A:K,9,0))</f>
        <v>15.773632983044667</v>
      </c>
      <c r="F536">
        <v>15.73</v>
      </c>
      <c r="G536" s="71">
        <f t="shared" si="82"/>
        <v>-4.1844808081816787E-3</v>
      </c>
      <c r="H536" s="71">
        <f>(+B536/(D536*(1-VLOOKUP(A536,USD!A:K,9,0)))-1)</f>
        <v>-2.1322280720503795E-3</v>
      </c>
      <c r="I536" s="71">
        <f t="shared" si="84"/>
        <v>6.3572790845523031E-4</v>
      </c>
      <c r="J536">
        <v>13343.01</v>
      </c>
      <c r="K536">
        <v>13419.54</v>
      </c>
      <c r="L536" s="71">
        <f t="shared" si="79"/>
        <v>5.7355873974462845E-3</v>
      </c>
      <c r="M536" s="70">
        <f t="shared" si="80"/>
        <v>4</v>
      </c>
    </row>
    <row r="537" spans="1:13">
      <c r="A537" s="68">
        <v>43161</v>
      </c>
      <c r="B537">
        <v>15.56</v>
      </c>
      <c r="C537" s="71">
        <f t="shared" si="81"/>
        <v>-1.1435832274459989E-2</v>
      </c>
      <c r="D537" s="26">
        <f t="shared" si="83"/>
        <v>15.58964420539005</v>
      </c>
      <c r="E537" s="26">
        <f>(D537-O537)*(1-VLOOKUP(A537,USD!A:K,9,0))</f>
        <v>15.567769998184612</v>
      </c>
      <c r="F537">
        <v>15.629</v>
      </c>
      <c r="G537" s="71">
        <f t="shared" si="82"/>
        <v>-1.9015318758718314E-3</v>
      </c>
      <c r="H537" s="71">
        <f>(+B537/(D537*(1-VLOOKUP(A537,USD!A:K,9,0)))-1)</f>
        <v>-4.99107976641322E-4</v>
      </c>
      <c r="I537" s="71">
        <f t="shared" si="84"/>
        <v>-4.4148697933328318E-3</v>
      </c>
      <c r="J537">
        <v>13419.54</v>
      </c>
      <c r="K537">
        <v>13299.8</v>
      </c>
      <c r="L537" s="71">
        <f t="shared" si="79"/>
        <v>-8.9228095746949343E-3</v>
      </c>
      <c r="M537" s="70">
        <f t="shared" si="80"/>
        <v>5</v>
      </c>
    </row>
    <row r="538" spans="1:13">
      <c r="A538" s="68">
        <v>43164</v>
      </c>
      <c r="B538">
        <v>15.54</v>
      </c>
      <c r="C538" s="71">
        <f t="shared" si="81"/>
        <v>-1.2853470437018677E-3</v>
      </c>
      <c r="D538" s="26">
        <f t="shared" si="83"/>
        <v>15.615015947608235</v>
      </c>
      <c r="E538" s="26">
        <f>(D538-O538)*(1-VLOOKUP(A538,USD!A:K,9,0))</f>
        <v>15.65788014488052</v>
      </c>
      <c r="F538">
        <v>15.637</v>
      </c>
      <c r="G538" s="71">
        <f t="shared" si="82"/>
        <v>-4.8040903614783304E-3</v>
      </c>
      <c r="H538" s="71">
        <f>(+B538/(D538*(1-VLOOKUP(A538,USD!A:K,9,0)))-1)</f>
        <v>-7.5284868570835162E-3</v>
      </c>
      <c r="I538" s="71">
        <f t="shared" si="84"/>
        <v>-6.2032359148175287E-3</v>
      </c>
      <c r="J538">
        <v>13299.8</v>
      </c>
      <c r="K538">
        <v>13287.9</v>
      </c>
      <c r="L538" s="71">
        <f t="shared" si="79"/>
        <v>-8.9475029699692676E-4</v>
      </c>
      <c r="M538" s="70">
        <f t="shared" si="80"/>
        <v>1</v>
      </c>
    </row>
    <row r="539" spans="1:13">
      <c r="A539" s="68">
        <v>43165</v>
      </c>
      <c r="B539">
        <v>15.8</v>
      </c>
      <c r="C539" s="71">
        <f t="shared" si="81"/>
        <v>1.6731016731016846E-2</v>
      </c>
      <c r="D539" s="26">
        <f t="shared" si="83"/>
        <v>15.807610274008685</v>
      </c>
      <c r="E539" s="26">
        <f>(D539-O539)*(1-VLOOKUP(A539,USD!A:K,9,0))</f>
        <v>15.799114238222096</v>
      </c>
      <c r="F539">
        <v>15.865</v>
      </c>
      <c r="G539" s="71">
        <f t="shared" si="82"/>
        <v>-4.814310244728448E-4</v>
      </c>
      <c r="H539" s="71">
        <f>(+B539/(D539*(1-VLOOKUP(A539,USD!A:K,9,0)))-1)</f>
        <v>5.6064015016898949E-5</v>
      </c>
      <c r="I539" s="71">
        <f t="shared" si="84"/>
        <v>-4.0970690198549597E-3</v>
      </c>
      <c r="J539">
        <v>13287.9</v>
      </c>
      <c r="K539">
        <v>13432.88</v>
      </c>
      <c r="L539" s="71">
        <f t="shared" si="79"/>
        <v>1.0910678135747531E-2</v>
      </c>
      <c r="M539" s="70">
        <f t="shared" si="80"/>
        <v>2</v>
      </c>
    </row>
    <row r="540" spans="1:13">
      <c r="A540" s="68">
        <v>43166</v>
      </c>
      <c r="B540">
        <v>15.72</v>
      </c>
      <c r="C540" s="71">
        <f t="shared" si="81"/>
        <v>-5.0632911392405333E-3</v>
      </c>
      <c r="D540" s="26">
        <f t="shared" si="83"/>
        <v>15.775275082484175</v>
      </c>
      <c r="E540" s="26">
        <f>(D540-O540)*(1-VLOOKUP(A540,USD!A:K,9,0))</f>
        <v>15.812086313292772</v>
      </c>
      <c r="F540">
        <v>15.769</v>
      </c>
      <c r="G540" s="71">
        <f t="shared" si="82"/>
        <v>-3.5039060932476884E-3</v>
      </c>
      <c r="H540" s="71">
        <f>(+B540/(D540*(1-VLOOKUP(A540,USD!A:K,9,0)))-1)</f>
        <v>-5.8237927284369162E-3</v>
      </c>
      <c r="I540" s="71">
        <f t="shared" si="84"/>
        <v>-3.1073625467689103E-3</v>
      </c>
      <c r="J540">
        <v>13432.88</v>
      </c>
      <c r="K540">
        <v>13356.91</v>
      </c>
      <c r="L540" s="71">
        <f t="shared" si="79"/>
        <v>-5.6555258440482703E-3</v>
      </c>
      <c r="M540" s="70">
        <f t="shared" si="80"/>
        <v>3</v>
      </c>
    </row>
    <row r="541" spans="1:13">
      <c r="A541" s="68">
        <v>43167</v>
      </c>
      <c r="B541">
        <v>15.94</v>
      </c>
      <c r="C541" s="71">
        <f t="shared" si="81"/>
        <v>1.3994910941475647E-2</v>
      </c>
      <c r="D541" s="26">
        <f t="shared" si="83"/>
        <v>15.952050080445252</v>
      </c>
      <c r="E541" s="26">
        <f>(D541-O541)*(1-VLOOKUP(A541,USD!A:K,9,0))</f>
        <v>15.942956651197813</v>
      </c>
      <c r="F541">
        <v>15.904999999999999</v>
      </c>
      <c r="G541" s="71">
        <f t="shared" si="82"/>
        <v>-7.5539384495937334E-4</v>
      </c>
      <c r="H541" s="71">
        <f>(+B541/(D541*(1-VLOOKUP(A541,USD!A:K,9,0)))-1)</f>
        <v>-1.8545187461138646E-4</v>
      </c>
      <c r="I541" s="71">
        <f t="shared" si="84"/>
        <v>2.2005658597925581E-3</v>
      </c>
      <c r="J541">
        <v>13356.91</v>
      </c>
      <c r="K541">
        <v>13511.96</v>
      </c>
      <c r="L541" s="71">
        <f t="shared" si="79"/>
        <v>1.1608223758339253E-2</v>
      </c>
      <c r="M541" s="70">
        <f t="shared" si="80"/>
        <v>4</v>
      </c>
    </row>
    <row r="542" spans="1:13">
      <c r="A542" s="68">
        <v>43168</v>
      </c>
      <c r="B542">
        <v>16</v>
      </c>
      <c r="C542" s="71">
        <f t="shared" si="81"/>
        <v>3.7641154328733606E-3</v>
      </c>
      <c r="D542" s="26">
        <f t="shared" si="83"/>
        <v>15.980016922045358</v>
      </c>
      <c r="E542" s="26">
        <f>(D542-O542)*(1-VLOOKUP(A542,USD!A:K,9,0))</f>
        <v>15.936122229021622</v>
      </c>
      <c r="F542">
        <v>16.024999999999999</v>
      </c>
      <c r="G542" s="71">
        <f t="shared" si="82"/>
        <v>1.2505041798218652E-3</v>
      </c>
      <c r="H542" s="71">
        <f>(+B542/(D542*(1-VLOOKUP(A542,USD!A:K,9,0)))-1)</f>
        <v>4.0083635190779621E-3</v>
      </c>
      <c r="I542" s="71">
        <f t="shared" si="84"/>
        <v>-1.5600624024960652E-3</v>
      </c>
      <c r="J542">
        <v>13511.96</v>
      </c>
      <c r="K542">
        <v>13575.69</v>
      </c>
      <c r="L542" s="71">
        <f t="shared" si="79"/>
        <v>4.7165622159923704E-3</v>
      </c>
      <c r="M542" s="70">
        <f t="shared" si="80"/>
        <v>5</v>
      </c>
    </row>
    <row r="543" spans="1:13">
      <c r="A543" s="68">
        <v>43171</v>
      </c>
      <c r="B543">
        <v>16.059999999999999</v>
      </c>
      <c r="C543" s="71">
        <f t="shared" si="81"/>
        <v>3.7499999999999201E-3</v>
      </c>
      <c r="D543" s="26">
        <f t="shared" si="83"/>
        <v>16.018637542548479</v>
      </c>
      <c r="E543" s="26">
        <f>(D543-O543)*(1-VLOOKUP(A543,USD!A:K,9,0))</f>
        <v>16.051968413305435</v>
      </c>
      <c r="F543">
        <v>16.026</v>
      </c>
      <c r="G543" s="71">
        <f t="shared" si="82"/>
        <v>2.5821457874712905E-3</v>
      </c>
      <c r="H543" s="71">
        <f>(+B543/(D543*(1-VLOOKUP(A543,USD!A:K,9,0)))-1)</f>
        <v>5.0034902186246732E-4</v>
      </c>
      <c r="I543" s="71">
        <f t="shared" si="84"/>
        <v>2.1215524772244532E-3</v>
      </c>
      <c r="J543">
        <v>13575.69</v>
      </c>
      <c r="K543">
        <v>13570.3</v>
      </c>
      <c r="L543" s="71">
        <f t="shared" si="79"/>
        <v>-3.9703322630391114E-4</v>
      </c>
      <c r="M543" s="70">
        <f t="shared" si="80"/>
        <v>1</v>
      </c>
    </row>
    <row r="544" spans="1:13">
      <c r="A544" s="68">
        <v>43172</v>
      </c>
      <c r="B544">
        <v>15.88</v>
      </c>
      <c r="C544" s="71">
        <f t="shared" si="81"/>
        <v>-1.1207970112079524E-2</v>
      </c>
      <c r="D544" s="26">
        <f t="shared" si="83"/>
        <v>15.887355135848139</v>
      </c>
      <c r="E544" s="26">
        <f>(D544-O544)*(1-VLOOKUP(A544,USD!A:K,9,0))</f>
        <v>15.894271225137082</v>
      </c>
      <c r="F544">
        <v>15.907</v>
      </c>
      <c r="G544" s="71">
        <f t="shared" si="82"/>
        <v>-4.629553368227235E-4</v>
      </c>
      <c r="H544" s="71">
        <f>(+B544/(D544*(1-VLOOKUP(A544,USD!A:K,9,0)))-1)</f>
        <v>-8.9788483755781634E-4</v>
      </c>
      <c r="I544" s="71">
        <f t="shared" si="84"/>
        <v>-1.6973659395234098E-3</v>
      </c>
      <c r="J544">
        <v>13570.3</v>
      </c>
      <c r="K544">
        <v>13452.9</v>
      </c>
      <c r="L544" s="71">
        <f t="shared" si="79"/>
        <v>-8.6512457351716199E-3</v>
      </c>
      <c r="M544" s="70">
        <f t="shared" si="80"/>
        <v>2</v>
      </c>
    </row>
    <row r="545" spans="1:14">
      <c r="A545" s="68">
        <v>43173</v>
      </c>
      <c r="B545">
        <v>15.86</v>
      </c>
      <c r="C545" s="71">
        <f t="shared" si="81"/>
        <v>-1.2594458438287548E-3</v>
      </c>
      <c r="D545" s="26">
        <f t="shared" si="83"/>
        <v>15.844024223773312</v>
      </c>
      <c r="E545" s="26">
        <f>(D545-O545)*(1-VLOOKUP(A545,USD!A:K,9,0))</f>
        <v>15.881667599539751</v>
      </c>
      <c r="F545">
        <v>15.862</v>
      </c>
      <c r="G545" s="71">
        <f t="shared" si="82"/>
        <v>1.008315564344775E-3</v>
      </c>
      <c r="H545" s="71">
        <f>(+B545/(D545*(1-VLOOKUP(A545,USD!A:K,9,0)))-1)</f>
        <v>-1.3643151390714259E-3</v>
      </c>
      <c r="I545" s="71">
        <f t="shared" si="84"/>
        <v>-1.2608750472831165E-4</v>
      </c>
      <c r="J545">
        <v>13452.9</v>
      </c>
      <c r="K545">
        <v>13399.64</v>
      </c>
      <c r="L545" s="71">
        <f t="shared" si="79"/>
        <v>-3.9589976882308253E-3</v>
      </c>
      <c r="M545" s="70">
        <f t="shared" si="80"/>
        <v>3</v>
      </c>
    </row>
    <row r="546" spans="1:14">
      <c r="A546" s="68">
        <v>43174</v>
      </c>
      <c r="B546">
        <v>16</v>
      </c>
      <c r="C546" s="71">
        <f t="shared" si="81"/>
        <v>8.8272383354350836E-3</v>
      </c>
      <c r="D546" s="26">
        <f t="shared" si="83"/>
        <v>15.998310326247573</v>
      </c>
      <c r="E546" s="26">
        <f>(D546-O546)*(1-VLOOKUP(A546,USD!A:K,9,0))</f>
        <v>16.004406897997843</v>
      </c>
      <c r="F546">
        <v>15.954000000000001</v>
      </c>
      <c r="G546" s="71">
        <f t="shared" si="82"/>
        <v>1.0561576303813602E-4</v>
      </c>
      <c r="H546" s="71">
        <f>(+B546/(D546*(1-VLOOKUP(A546,USD!A:K,9,0)))-1)</f>
        <v>-2.753552834496853E-4</v>
      </c>
      <c r="I546" s="71">
        <f t="shared" si="84"/>
        <v>2.8832894571892975E-3</v>
      </c>
      <c r="J546">
        <v>13399.64</v>
      </c>
      <c r="K546">
        <v>13514.79</v>
      </c>
      <c r="L546" s="71">
        <f t="shared" si="79"/>
        <v>8.5935144526272378E-3</v>
      </c>
      <c r="M546" s="70">
        <f t="shared" si="80"/>
        <v>4</v>
      </c>
    </row>
    <row r="547" spans="1:14">
      <c r="A547" s="68">
        <v>43175</v>
      </c>
      <c r="B547">
        <v>15.76</v>
      </c>
      <c r="C547" s="71">
        <f t="shared" si="81"/>
        <v>-1.5000000000000013E-2</v>
      </c>
      <c r="D547" s="26">
        <f t="shared" si="83"/>
        <v>15.783455405522393</v>
      </c>
      <c r="E547" s="26">
        <f>(D547-O547)*(1-VLOOKUP(A547,USD!A:K,9,0))</f>
        <v>15.744968461595015</v>
      </c>
      <c r="F547">
        <v>15.778</v>
      </c>
      <c r="G547" s="71">
        <f t="shared" si="82"/>
        <v>-1.4860754454431024E-3</v>
      </c>
      <c r="H547" s="71">
        <f>(+B547/(D547*(1-VLOOKUP(A547,USD!A:K,9,0)))-1)</f>
        <v>9.5468837817302976E-4</v>
      </c>
      <c r="I547" s="71">
        <f t="shared" si="84"/>
        <v>-1.1408290024084167E-3</v>
      </c>
      <c r="J547">
        <v>13514.79</v>
      </c>
      <c r="K547">
        <v>13370.32</v>
      </c>
      <c r="L547" s="71">
        <f t="shared" si="79"/>
        <v>-1.0689770244302843E-2</v>
      </c>
      <c r="M547" s="70">
        <f t="shared" si="80"/>
        <v>5</v>
      </c>
    </row>
    <row r="548" spans="1:14">
      <c r="A548" s="68">
        <v>43178</v>
      </c>
      <c r="B548">
        <v>15.82</v>
      </c>
      <c r="C548" s="71">
        <f t="shared" si="81"/>
        <v>3.8071065989848663E-3</v>
      </c>
      <c r="D548" s="26">
        <f t="shared" si="83"/>
        <v>15.893269869382333</v>
      </c>
      <c r="E548" s="26">
        <f>(D548-O548)*(1-VLOOKUP(A548,USD!A:K,9,0))</f>
        <v>15.875640786110109</v>
      </c>
      <c r="F548">
        <v>15.913</v>
      </c>
      <c r="G548" s="71">
        <f t="shared" si="82"/>
        <v>-4.6101192507580491E-3</v>
      </c>
      <c r="H548" s="71">
        <f>(+B548/(D548*(1-VLOOKUP(A548,USD!A:K,9,0)))-1)</f>
        <v>-3.5047899394895499E-3</v>
      </c>
      <c r="I548" s="71">
        <f t="shared" si="84"/>
        <v>-5.8442782630553358E-3</v>
      </c>
      <c r="J548">
        <v>13370.32</v>
      </c>
      <c r="K548">
        <v>13468</v>
      </c>
      <c r="L548" s="71">
        <f t="shared" si="79"/>
        <v>7.3057338941775463E-3</v>
      </c>
      <c r="M548" s="70">
        <f t="shared" si="80"/>
        <v>1</v>
      </c>
    </row>
    <row r="549" spans="1:14">
      <c r="A549" s="68">
        <v>43179</v>
      </c>
      <c r="B549">
        <v>15.82</v>
      </c>
      <c r="C549" s="71">
        <f t="shared" si="81"/>
        <v>0</v>
      </c>
      <c r="D549" s="26">
        <f t="shared" si="83"/>
        <v>15.924886306801307</v>
      </c>
      <c r="E549" s="26">
        <f>(D549-O549)*(1-VLOOKUP(A549,USD!A:K,9,0))</f>
        <v>15.943104353761427</v>
      </c>
      <c r="F549">
        <v>15.907999999999999</v>
      </c>
      <c r="G549" s="71">
        <f t="shared" si="82"/>
        <v>-6.5863143246750466E-3</v>
      </c>
      <c r="H549" s="71">
        <f>(+B549/(D549*(1-VLOOKUP(A549,USD!A:K,9,0)))-1)</f>
        <v>-7.7214795205415854E-3</v>
      </c>
      <c r="I549" s="71">
        <f t="shared" si="84"/>
        <v>-5.5318078953985328E-3</v>
      </c>
      <c r="J549">
        <v>13468</v>
      </c>
      <c r="K549">
        <v>13478.06</v>
      </c>
      <c r="L549" s="71">
        <f t="shared" si="79"/>
        <v>7.469557469557131E-4</v>
      </c>
      <c r="M549" s="70">
        <f t="shared" si="80"/>
        <v>2</v>
      </c>
    </row>
    <row r="550" spans="1:14">
      <c r="A550" s="68">
        <v>43180</v>
      </c>
      <c r="B550">
        <v>15.72</v>
      </c>
      <c r="C550" s="71">
        <f t="shared" si="81"/>
        <v>-6.321112515802807E-3</v>
      </c>
      <c r="D550" s="26">
        <f t="shared" si="83"/>
        <v>15.846884658474588</v>
      </c>
      <c r="E550" s="26">
        <f>(D550-O550)*(1-VLOOKUP(A550,USD!A:K,9,0))</f>
        <v>15.831070871271018</v>
      </c>
      <c r="F550">
        <v>15.877000000000001</v>
      </c>
      <c r="G550" s="71">
        <f t="shared" si="82"/>
        <v>-8.006914999960757E-3</v>
      </c>
      <c r="H550" s="71">
        <f>(+B550/(D550*(1-VLOOKUP(A550,USD!A:K,9,0)))-1)</f>
        <v>-7.0160049294315519E-3</v>
      </c>
      <c r="I550" s="71">
        <f t="shared" si="84"/>
        <v>-9.8885179819865332E-3</v>
      </c>
      <c r="J550">
        <v>13478.06</v>
      </c>
      <c r="K550">
        <v>13426.28</v>
      </c>
      <c r="L550" s="71">
        <f t="shared" si="79"/>
        <v>-3.8417991906846138E-3</v>
      </c>
      <c r="M550" s="70">
        <f t="shared" ref="M550:M581" si="85">WEEKDAY(A550,2)</f>
        <v>3</v>
      </c>
    </row>
    <row r="551" spans="1:14">
      <c r="A551" s="68">
        <v>43181</v>
      </c>
      <c r="B551">
        <v>15.62</v>
      </c>
      <c r="C551" s="71">
        <f t="shared" si="81"/>
        <v>-6.3613231552164251E-3</v>
      </c>
      <c r="D551" s="26">
        <f t="shared" si="83"/>
        <v>15.694121492326987</v>
      </c>
      <c r="E551" s="26">
        <f>(D551-O551)*(1-VLOOKUP(A551,USD!A:K,9,0))</f>
        <v>15.729446732288281</v>
      </c>
      <c r="F551">
        <v>15.648999999999999</v>
      </c>
      <c r="G551" s="71">
        <f t="shared" si="82"/>
        <v>-4.722882536829287E-3</v>
      </c>
      <c r="H551" s="71">
        <f>(+B551/(D551*(1-VLOOKUP(A551,USD!A:K,9,0)))-1)</f>
        <v>-6.9580789554166689E-3</v>
      </c>
      <c r="I551" s="71">
        <f t="shared" si="84"/>
        <v>-1.8531535561377988E-3</v>
      </c>
      <c r="J551">
        <v>13426.28</v>
      </c>
      <c r="K551">
        <v>13271.63</v>
      </c>
      <c r="L551" s="71">
        <f t="shared" si="79"/>
        <v>-1.1518454851232152E-2</v>
      </c>
      <c r="M551" s="70">
        <f t="shared" si="85"/>
        <v>4</v>
      </c>
    </row>
    <row r="552" spans="1:14">
      <c r="A552" s="68">
        <v>43182</v>
      </c>
      <c r="B552">
        <v>15.24</v>
      </c>
      <c r="C552" s="71">
        <f t="shared" ref="C552:C583" si="86">B552/(B551-O552)-1</f>
        <v>-2.4327784891165161E-2</v>
      </c>
      <c r="D552" s="26">
        <f t="shared" si="83"/>
        <v>15.280886866195035</v>
      </c>
      <c r="E552" s="26">
        <f>(D552-O552)*(1-VLOOKUP(A552,USD!A:K,9,0))</f>
        <v>15.244549000322458</v>
      </c>
      <c r="F552">
        <v>15.349</v>
      </c>
      <c r="G552" s="71">
        <f t="shared" ref="G552:G583" si="87">+B552/D552-1</f>
        <v>-2.6756867289873254E-3</v>
      </c>
      <c r="H552" s="71">
        <f>(+B552/(D552*(1-VLOOKUP(A552,USD!A:K,9,0)))-1)</f>
        <v>-2.9840176461504164E-4</v>
      </c>
      <c r="I552" s="71">
        <f t="shared" si="84"/>
        <v>-7.101439833213874E-3</v>
      </c>
      <c r="J552">
        <v>13271.63</v>
      </c>
      <c r="K552">
        <v>12959.44</v>
      </c>
      <c r="L552" s="71">
        <f t="shared" si="79"/>
        <v>-2.3523109067989267E-2</v>
      </c>
      <c r="M552" s="70">
        <f t="shared" si="85"/>
        <v>5</v>
      </c>
    </row>
    <row r="553" spans="1:14">
      <c r="A553" s="68">
        <v>43185</v>
      </c>
      <c r="B553">
        <v>15.12</v>
      </c>
      <c r="C553" s="71">
        <f t="shared" si="86"/>
        <v>-7.8740157480315931E-3</v>
      </c>
      <c r="D553" s="26">
        <f t="shared" si="83"/>
        <v>15.066843342767896</v>
      </c>
      <c r="E553" s="26">
        <f>(D553-O553)*(1-VLOOKUP(A553,USD!A:K,9,0))</f>
        <v>15.122385812694706</v>
      </c>
      <c r="F553">
        <v>15.186999999999999</v>
      </c>
      <c r="G553" s="71">
        <f t="shared" si="87"/>
        <v>3.5280553479450916E-3</v>
      </c>
      <c r="H553" s="71">
        <f>(+B553/(D553*(1-VLOOKUP(A553,USD!A:K,9,0)))-1)</f>
        <v>-1.5776695054980916E-4</v>
      </c>
      <c r="I553" s="71">
        <f t="shared" si="84"/>
        <v>-4.4116678738395088E-3</v>
      </c>
      <c r="J553">
        <v>12959.44</v>
      </c>
      <c r="K553">
        <v>12721.21</v>
      </c>
      <c r="L553" s="71">
        <f t="shared" si="79"/>
        <v>-1.838273876031693E-2</v>
      </c>
      <c r="M553" s="70">
        <f t="shared" si="85"/>
        <v>1</v>
      </c>
    </row>
    <row r="554" spans="1:14">
      <c r="A554" s="68">
        <v>43186</v>
      </c>
      <c r="B554">
        <v>15.24</v>
      </c>
      <c r="C554" s="71">
        <f t="shared" si="86"/>
        <v>7.9365079365079083E-3</v>
      </c>
      <c r="D554" s="26">
        <f t="shared" ref="D554:D585" si="88">+(F553-O554)*(1+L554)</f>
        <v>15.219460318633212</v>
      </c>
      <c r="E554" s="26">
        <f>(D554-O554)*(1-VLOOKUP(A554,USD!A:K,9,0))</f>
        <v>15.361109410035365</v>
      </c>
      <c r="F554">
        <v>15.186999999999999</v>
      </c>
      <c r="G554" s="71">
        <f t="shared" si="87"/>
        <v>1.3495669975656099E-3</v>
      </c>
      <c r="H554" s="71">
        <f>(+B554/(D554*(1-VLOOKUP(A554,USD!A:K,9,0)))-1)</f>
        <v>-7.884157765079447E-3</v>
      </c>
      <c r="I554" s="71">
        <f t="shared" si="84"/>
        <v>3.4898268255745268E-3</v>
      </c>
      <c r="J554">
        <v>12721.21</v>
      </c>
      <c r="K554">
        <v>12748.4</v>
      </c>
      <c r="L554" s="71">
        <f t="shared" ref="L554:L617" si="89">+K554/J554-1</f>
        <v>2.1373752968467663E-3</v>
      </c>
      <c r="M554" s="70">
        <f t="shared" si="85"/>
        <v>2</v>
      </c>
    </row>
    <row r="555" spans="1:14">
      <c r="A555" s="68">
        <v>43187</v>
      </c>
      <c r="B555">
        <v>14.76</v>
      </c>
      <c r="C555" s="71">
        <f t="shared" si="86"/>
        <v>-3.1496062992126039E-2</v>
      </c>
      <c r="D555" s="26">
        <f t="shared" si="88"/>
        <v>14.858883890527439</v>
      </c>
      <c r="E555" s="26">
        <f>(D555-O555)*(1-VLOOKUP(A555,USD!A:K,9,0))</f>
        <v>14.812824698892802</v>
      </c>
      <c r="F555">
        <v>14.851000000000001</v>
      </c>
      <c r="G555" s="71">
        <f t="shared" si="87"/>
        <v>-6.6548666276662338E-3</v>
      </c>
      <c r="H555" s="71">
        <f>(+B555/(D555*(1-VLOOKUP(A555,USD!A:K,9,0)))-1)</f>
        <v>-3.5661462257601251E-3</v>
      </c>
      <c r="I555" s="71">
        <f t="shared" si="84"/>
        <v>-6.1275334994277397E-3</v>
      </c>
      <c r="J555">
        <v>12748.4</v>
      </c>
      <c r="K555">
        <v>12472.97</v>
      </c>
      <c r="L555" s="71">
        <f t="shared" si="89"/>
        <v>-2.1605064164914811E-2</v>
      </c>
      <c r="M555" s="70">
        <f t="shared" si="85"/>
        <v>3</v>
      </c>
    </row>
    <row r="556" spans="1:14">
      <c r="A556" s="68">
        <v>43188</v>
      </c>
      <c r="B556">
        <v>15.14</v>
      </c>
      <c r="C556" s="71">
        <f t="shared" si="86"/>
        <v>2.5745257452574499E-2</v>
      </c>
      <c r="D556" s="26">
        <f t="shared" si="88"/>
        <v>15.155271801343227</v>
      </c>
      <c r="E556" s="26">
        <f>(D556-O556)*(1-VLOOKUP(A556,USD!A:K,9,0))</f>
        <v>15.12836841619346</v>
      </c>
      <c r="F556">
        <v>15.141</v>
      </c>
      <c r="G556" s="71">
        <f t="shared" si="87"/>
        <v>-1.0076890433514674E-3</v>
      </c>
      <c r="H556" s="71">
        <f>(+B556/(D556*(1-VLOOKUP(A556,USD!A:K,9,0)))-1)</f>
        <v>7.6885910539359337E-4</v>
      </c>
      <c r="I556" s="71">
        <f t="shared" si="84"/>
        <v>-6.604583581004686E-5</v>
      </c>
      <c r="J556">
        <v>12472.97</v>
      </c>
      <c r="K556">
        <v>12728.52</v>
      </c>
      <c r="L556" s="71">
        <f t="shared" si="89"/>
        <v>2.0488303908371641E-2</v>
      </c>
      <c r="M556" s="70">
        <f t="shared" si="85"/>
        <v>4</v>
      </c>
    </row>
    <row r="557" spans="1:14">
      <c r="A557" s="68">
        <v>43189</v>
      </c>
      <c r="B557">
        <v>15.14</v>
      </c>
      <c r="C557" s="71">
        <f t="shared" si="86"/>
        <v>0</v>
      </c>
      <c r="D557" s="26">
        <f t="shared" si="88"/>
        <v>15.033097422952549</v>
      </c>
      <c r="E557" s="26">
        <f>(D557-O557)*(1-VLOOKUP(A557,USD!A:K,9,0))</f>
        <v>15.07422492003124</v>
      </c>
      <c r="F557" s="70">
        <v>15.13</v>
      </c>
      <c r="G557" s="71">
        <f t="shared" si="87"/>
        <v>7.111147758826597E-3</v>
      </c>
      <c r="H557" s="71">
        <f>(+B557/(D557*(1-VLOOKUP(A557,USD!A:K,9,0)))-1)</f>
        <v>4.3634137289112473E-3</v>
      </c>
      <c r="I557" s="71">
        <f t="shared" si="84"/>
        <v>6.6093853271653735E-4</v>
      </c>
      <c r="J557">
        <v>12728.52</v>
      </c>
      <c r="K557">
        <v>12637.81</v>
      </c>
      <c r="L557" s="71">
        <f t="shared" si="89"/>
        <v>-7.126515887157403E-3</v>
      </c>
      <c r="M557" s="70">
        <f t="shared" si="85"/>
        <v>5</v>
      </c>
      <c r="N557" s="50" t="s">
        <v>750</v>
      </c>
    </row>
    <row r="558" spans="1:14">
      <c r="A558" s="68">
        <v>43192</v>
      </c>
      <c r="B558">
        <v>15.14</v>
      </c>
      <c r="C558" s="71">
        <f t="shared" si="86"/>
        <v>0</v>
      </c>
      <c r="D558" s="26">
        <f t="shared" si="88"/>
        <v>15.022814585754972</v>
      </c>
      <c r="E558" s="26">
        <f>(D558-O558)*(1-VLOOKUP(A558,USD!A:K,9,0))</f>
        <v>15.007377164828082</v>
      </c>
      <c r="F558" s="70">
        <v>15.13</v>
      </c>
      <c r="G558" s="71">
        <f t="shared" si="87"/>
        <v>7.8004966097462436E-3</v>
      </c>
      <c r="H558" s="71">
        <f>(+B558/(D558*(1-VLOOKUP(A558,USD!A:K,9,0)))-1)</f>
        <v>8.8371761244689928E-3</v>
      </c>
      <c r="I558" s="71">
        <f t="shared" si="84"/>
        <v>6.6093853271653735E-4</v>
      </c>
      <c r="J558">
        <v>12637.81</v>
      </c>
      <c r="K558">
        <v>12548.28</v>
      </c>
      <c r="L558" s="71">
        <f t="shared" si="89"/>
        <v>-7.0842970419715545E-3</v>
      </c>
      <c r="M558" s="70">
        <f t="shared" si="85"/>
        <v>1</v>
      </c>
      <c r="N558" s="50" t="s">
        <v>750</v>
      </c>
    </row>
    <row r="559" spans="1:14">
      <c r="A559" s="68">
        <v>43193</v>
      </c>
      <c r="B559">
        <v>14.88</v>
      </c>
      <c r="C559" s="71">
        <f t="shared" si="86"/>
        <v>-1.7173051519154492E-2</v>
      </c>
      <c r="D559" s="26">
        <f t="shared" si="88"/>
        <v>15.059584612393092</v>
      </c>
      <c r="E559" s="26">
        <f>(D559-O559)*(1-VLOOKUP(A559,USD!A:K,9,0))</f>
        <v>15.043405524679866</v>
      </c>
      <c r="F559" s="70">
        <v>14.878</v>
      </c>
      <c r="G559" s="71">
        <f t="shared" si="87"/>
        <v>-1.1924937972412897E-2</v>
      </c>
      <c r="H559" s="71">
        <f>(+B559/(D559*(1-VLOOKUP(A559,USD!A:K,9,0)))-1)</f>
        <v>-1.0862269478263076E-2</v>
      </c>
      <c r="I559" s="71">
        <f t="shared" si="84"/>
        <v>1.3442667025143074E-4</v>
      </c>
      <c r="J559">
        <v>12548.28</v>
      </c>
      <c r="K559">
        <v>12489.88</v>
      </c>
      <c r="L559" s="71">
        <f t="shared" si="89"/>
        <v>-4.6540242965571466E-3</v>
      </c>
      <c r="M559" s="70">
        <f t="shared" si="85"/>
        <v>2</v>
      </c>
    </row>
    <row r="560" spans="1:14">
      <c r="A560" s="68">
        <v>43194</v>
      </c>
      <c r="B560">
        <v>14.68</v>
      </c>
      <c r="C560" s="71">
        <f t="shared" si="86"/>
        <v>-1.3440860215053863E-2</v>
      </c>
      <c r="D560" s="26">
        <f t="shared" si="88"/>
        <v>14.914069669204189</v>
      </c>
      <c r="E560" s="26">
        <f>(D560-O560)*(1-VLOOKUP(A560,USD!A:K,9,0))</f>
        <v>14.881554119755835</v>
      </c>
      <c r="F560">
        <v>14.856999999999999</v>
      </c>
      <c r="G560" s="71">
        <f t="shared" si="87"/>
        <v>-1.5694553827082847E-2</v>
      </c>
      <c r="H560" s="71">
        <f>(+B560/(D560*(1-VLOOKUP(A560,USD!A:K,9,0)))-1)</f>
        <v>-1.3543889175409718E-2</v>
      </c>
      <c r="I560" s="71">
        <f t="shared" si="84"/>
        <v>-1.1913576092077771E-2</v>
      </c>
      <c r="J560">
        <v>12489.88</v>
      </c>
      <c r="K560">
        <v>12520.16</v>
      </c>
      <c r="L560" s="71">
        <f t="shared" si="89"/>
        <v>2.424362764093857E-3</v>
      </c>
      <c r="M560" s="70">
        <f t="shared" si="85"/>
        <v>3</v>
      </c>
    </row>
    <row r="561" spans="1:13">
      <c r="A561" s="68">
        <v>43195</v>
      </c>
      <c r="B561">
        <v>14.68</v>
      </c>
      <c r="C561" s="71">
        <f t="shared" si="86"/>
        <v>0</v>
      </c>
      <c r="D561" s="26">
        <f t="shared" si="88"/>
        <v>14.856999999999999</v>
      </c>
      <c r="E561" s="26">
        <f>(D561-O561)*(1-VLOOKUP(A561,USD!A:K,9,0))</f>
        <v>14.872524742502572</v>
      </c>
      <c r="F561" s="70">
        <v>14.856999999999999</v>
      </c>
      <c r="G561" s="71">
        <f t="shared" si="87"/>
        <v>-1.1913576092077771E-2</v>
      </c>
      <c r="H561" s="71">
        <f>(+B561/(D561*(1-VLOOKUP(A561,USD!A:K,9,0)))-1)</f>
        <v>-1.2944993929132731E-2</v>
      </c>
      <c r="I561" s="71">
        <f t="shared" si="84"/>
        <v>-1.1913576092077771E-2</v>
      </c>
      <c r="J561">
        <v>12520.16</v>
      </c>
      <c r="K561">
        <v>12520.16</v>
      </c>
      <c r="L561" s="71">
        <f t="shared" si="89"/>
        <v>0</v>
      </c>
      <c r="M561" s="70">
        <f t="shared" si="85"/>
        <v>4</v>
      </c>
    </row>
    <row r="562" spans="1:13">
      <c r="A562" s="68">
        <v>43196</v>
      </c>
      <c r="B562">
        <v>14.8</v>
      </c>
      <c r="C562" s="71">
        <f t="shared" si="86"/>
        <v>8.1743869209809361E-3</v>
      </c>
      <c r="D562" s="26">
        <f t="shared" si="88"/>
        <v>14.856999999999999</v>
      </c>
      <c r="E562" s="26">
        <f>(D562-O562)*(1-VLOOKUP(A562,USD!A:K,9,0))</f>
        <v>14.798259279852804</v>
      </c>
      <c r="F562" s="70">
        <v>14.826000000000001</v>
      </c>
      <c r="G562" s="71">
        <f t="shared" si="87"/>
        <v>-3.8365753516860224E-3</v>
      </c>
      <c r="H562" s="71">
        <f>(+B562/(D562*(1-VLOOKUP(A562,USD!A:K,9,0)))-1)</f>
        <v>1.1763006136589205E-4</v>
      </c>
      <c r="I562" s="71">
        <f t="shared" si="84"/>
        <v>-1.7536759746391573E-3</v>
      </c>
      <c r="J562">
        <v>12520.16</v>
      </c>
      <c r="K562">
        <v>12520.16</v>
      </c>
      <c r="L562" s="71">
        <f t="shared" si="89"/>
        <v>0</v>
      </c>
      <c r="M562" s="70">
        <f t="shared" si="85"/>
        <v>5</v>
      </c>
    </row>
    <row r="563" spans="1:13">
      <c r="A563" s="68">
        <v>43199</v>
      </c>
      <c r="B563">
        <v>14.82</v>
      </c>
      <c r="C563" s="71">
        <f t="shared" si="86"/>
        <v>1.3513513513512265E-3</v>
      </c>
      <c r="D563" s="26">
        <f t="shared" si="88"/>
        <v>14.815366151870265</v>
      </c>
      <c r="E563" s="26">
        <f>(D563-O563)*(1-VLOOKUP(A563,USD!A:K,9,0))</f>
        <v>14.844031156597802</v>
      </c>
      <c r="F563">
        <v>14.827999999999999</v>
      </c>
      <c r="G563" s="71">
        <f t="shared" si="87"/>
        <v>3.1277310882726894E-4</v>
      </c>
      <c r="H563" s="71">
        <f>(+B563/(D563*(1-VLOOKUP(A563,USD!A:K,9,0)))-1)</f>
        <v>-1.6189104121572262E-3</v>
      </c>
      <c r="I563" s="71">
        <f t="shared" si="84"/>
        <v>-5.3951982735356285E-4</v>
      </c>
      <c r="J563">
        <v>12520.16</v>
      </c>
      <c r="K563">
        <v>12511.18</v>
      </c>
      <c r="L563" s="71">
        <f t="shared" si="89"/>
        <v>-7.1724323011845836E-4</v>
      </c>
      <c r="M563" s="70">
        <f t="shared" si="85"/>
        <v>1</v>
      </c>
    </row>
    <row r="564" spans="1:13">
      <c r="A564" s="68">
        <v>43200</v>
      </c>
      <c r="B564">
        <v>15.26</v>
      </c>
      <c r="C564" s="71">
        <f t="shared" si="86"/>
        <v>2.9689608636977116E-2</v>
      </c>
      <c r="D564" s="26">
        <f t="shared" si="88"/>
        <v>15.21529311224041</v>
      </c>
      <c r="E564" s="26">
        <f>(D564-O564)*(1-VLOOKUP(A564,USD!A:K,9,0))</f>
        <v>15.22035619047799</v>
      </c>
      <c r="F564">
        <v>15.276999999999999</v>
      </c>
      <c r="G564" s="71">
        <f t="shared" si="87"/>
        <v>2.938286330062434E-3</v>
      </c>
      <c r="H564" s="71">
        <f>(+B564/(D564*(1-VLOOKUP(A564,USD!A:K,9,0)))-1)</f>
        <v>2.6046571463822499E-3</v>
      </c>
      <c r="I564" s="71">
        <f t="shared" si="84"/>
        <v>-1.1127839235451908E-3</v>
      </c>
      <c r="J564">
        <v>12511.18</v>
      </c>
      <c r="K564">
        <v>12837.96</v>
      </c>
      <c r="L564" s="71">
        <f t="shared" si="89"/>
        <v>2.611903913140079E-2</v>
      </c>
      <c r="M564" s="70">
        <f t="shared" si="85"/>
        <v>2</v>
      </c>
    </row>
    <row r="565" spans="1:13">
      <c r="A565" s="68">
        <v>43201</v>
      </c>
      <c r="B565">
        <v>15.34</v>
      </c>
      <c r="C565" s="71">
        <f t="shared" si="86"/>
        <v>5.2424639580603838E-3</v>
      </c>
      <c r="D565" s="26">
        <f t="shared" si="88"/>
        <v>15.33730851942209</v>
      </c>
      <c r="E565" s="26">
        <f>(D565-O565)*(1-VLOOKUP(A565,USD!A:K,9,0))</f>
        <v>15.38493125414624</v>
      </c>
      <c r="F565">
        <v>15.363</v>
      </c>
      <c r="G565" s="71">
        <f t="shared" si="87"/>
        <v>1.7548584710946891E-4</v>
      </c>
      <c r="H565" s="71">
        <f>(+B565/(D565*(1-VLOOKUP(A565,USD!A:K,9,0)))-1)</f>
        <v>-2.9204715577868523E-3</v>
      </c>
      <c r="I565" s="71">
        <f t="shared" si="84"/>
        <v>-1.4971034303196129E-3</v>
      </c>
      <c r="J565">
        <v>12837.96</v>
      </c>
      <c r="K565">
        <v>12888.64</v>
      </c>
      <c r="L565" s="71">
        <f t="shared" si="89"/>
        <v>3.9476676979832703E-3</v>
      </c>
      <c r="M565" s="70">
        <f t="shared" si="85"/>
        <v>3</v>
      </c>
    </row>
    <row r="566" spans="1:13">
      <c r="A566" s="68">
        <v>43202</v>
      </c>
      <c r="B566">
        <v>15.18</v>
      </c>
      <c r="C566" s="71">
        <f t="shared" si="86"/>
        <v>-1.0430247718383301E-2</v>
      </c>
      <c r="D566" s="26">
        <f t="shared" si="88"/>
        <v>15.158790001117262</v>
      </c>
      <c r="E566" s="26">
        <f>(D566-O566)*(1-VLOOKUP(A566,USD!A:K,9,0))</f>
        <v>15.158415578637644</v>
      </c>
      <c r="F566">
        <v>15.131</v>
      </c>
      <c r="G566" s="71">
        <f t="shared" si="87"/>
        <v>1.3991881199735268E-3</v>
      </c>
      <c r="H566" s="71">
        <f>(+B566/(D566*(1-VLOOKUP(A566,USD!A:K,9,0)))-1)</f>
        <v>1.4239233150972197E-3</v>
      </c>
      <c r="I566" s="71">
        <f t="shared" si="84"/>
        <v>3.2383847729826609E-3</v>
      </c>
      <c r="J566">
        <v>12888.64</v>
      </c>
      <c r="K566">
        <v>12717.32</v>
      </c>
      <c r="L566" s="71">
        <f t="shared" si="89"/>
        <v>-1.3292325644909009E-2</v>
      </c>
      <c r="M566" s="70">
        <f t="shared" si="85"/>
        <v>4</v>
      </c>
    </row>
    <row r="567" spans="1:13">
      <c r="A567" s="68">
        <v>43203</v>
      </c>
      <c r="B567">
        <v>14.98</v>
      </c>
      <c r="C567" s="71">
        <f t="shared" si="86"/>
        <v>-1.3175230566534912E-2</v>
      </c>
      <c r="D567" s="26">
        <f t="shared" si="88"/>
        <v>14.98704673862103</v>
      </c>
      <c r="E567" s="26">
        <f>(D567-O567)*(1-VLOOKUP(A567,USD!A:K,9,0))</f>
        <v>14.96002439552934</v>
      </c>
      <c r="F567">
        <v>15.013</v>
      </c>
      <c r="G567" s="71">
        <f t="shared" si="87"/>
        <v>-4.7018860646308447E-4</v>
      </c>
      <c r="H567" s="71">
        <f>(+B567/(D567*(1-VLOOKUP(A567,USD!A:K,9,0)))-1)</f>
        <v>1.3352655010796521E-3</v>
      </c>
      <c r="I567" s="71">
        <f t="shared" si="84"/>
        <v>-2.1980949843468656E-3</v>
      </c>
      <c r="J567">
        <v>12717.32</v>
      </c>
      <c r="K567">
        <v>12596.33</v>
      </c>
      <c r="L567" s="71">
        <f t="shared" si="89"/>
        <v>-9.5137969320580051E-3</v>
      </c>
      <c r="M567" s="70">
        <f t="shared" si="85"/>
        <v>5</v>
      </c>
    </row>
    <row r="568" spans="1:13">
      <c r="A568" s="68">
        <v>43206</v>
      </c>
      <c r="B568">
        <v>14.64</v>
      </c>
      <c r="C568" s="71">
        <f t="shared" si="86"/>
        <v>-2.2696929238985253E-2</v>
      </c>
      <c r="D568" s="26">
        <f t="shared" si="88"/>
        <v>14.657636486976761</v>
      </c>
      <c r="E568" s="26">
        <f>(D568-O568)*(1-VLOOKUP(A568,USD!A:K,9,0))</f>
        <v>14.667630504022501</v>
      </c>
      <c r="F568">
        <v>14.67</v>
      </c>
      <c r="G568" s="71">
        <f t="shared" si="87"/>
        <v>-1.2032285691100375E-3</v>
      </c>
      <c r="H568" s="71">
        <f>(+B568/(D568*(1-VLOOKUP(A568,USD!A:K,9,0)))-1)</f>
        <v>-1.8837742070829666E-3</v>
      </c>
      <c r="I568" s="71">
        <f t="shared" si="84"/>
        <v>-2.0449897750510759E-3</v>
      </c>
      <c r="J568">
        <v>12596.33</v>
      </c>
      <c r="K568">
        <v>12298.17</v>
      </c>
      <c r="L568" s="71">
        <f t="shared" si="89"/>
        <v>-2.36703865332204E-2</v>
      </c>
      <c r="M568" s="70">
        <f t="shared" si="85"/>
        <v>1</v>
      </c>
    </row>
    <row r="569" spans="1:13">
      <c r="A569" s="68">
        <v>43207</v>
      </c>
      <c r="B569">
        <v>14.42</v>
      </c>
      <c r="C569" s="71">
        <f t="shared" si="86"/>
        <v>-1.5027322404371657E-2</v>
      </c>
      <c r="D569" s="26">
        <f t="shared" si="88"/>
        <v>14.484665279468409</v>
      </c>
      <c r="E569" s="26">
        <f>(D569-O569)*(1-VLOOKUP(A569,USD!A:K,9,0))</f>
        <v>14.503825861347154</v>
      </c>
      <c r="F569">
        <v>14.46</v>
      </c>
      <c r="G569" s="71">
        <f t="shared" si="87"/>
        <v>-4.4643958435180986E-3</v>
      </c>
      <c r="H569" s="71">
        <f>(+B569/(D569*(1-VLOOKUP(A569,USD!A:K,9,0)))-1)</f>
        <v>-5.7795689322602817E-3</v>
      </c>
      <c r="I569" s="71">
        <f t="shared" si="84"/>
        <v>-2.7662517289074318E-3</v>
      </c>
      <c r="J569">
        <v>12298.17</v>
      </c>
      <c r="K569">
        <v>12142.8</v>
      </c>
      <c r="L569" s="71">
        <f t="shared" si="89"/>
        <v>-1.2633586948302078E-2</v>
      </c>
      <c r="M569" s="70">
        <f t="shared" si="85"/>
        <v>2</v>
      </c>
    </row>
    <row r="570" spans="1:13">
      <c r="A570" s="68">
        <v>43208</v>
      </c>
      <c r="B570">
        <v>14.54</v>
      </c>
      <c r="C570" s="71">
        <f t="shared" si="86"/>
        <v>8.3217753120665705E-3</v>
      </c>
      <c r="D570" s="26">
        <f t="shared" si="88"/>
        <v>14.516397667753731</v>
      </c>
      <c r="E570" s="26">
        <f>(D570-O570)*(1-VLOOKUP(A570,USD!A:K,9,0))</f>
        <v>14.49204329738801</v>
      </c>
      <c r="F570">
        <v>14.534000000000001</v>
      </c>
      <c r="G570" s="71">
        <f t="shared" si="87"/>
        <v>1.6259083545704378E-3</v>
      </c>
      <c r="H570" s="71">
        <f>(+B570/(D570*(1-VLOOKUP(A570,USD!A:K,9,0)))-1)</f>
        <v>3.3091746710853798E-3</v>
      </c>
      <c r="I570" s="71">
        <f t="shared" si="84"/>
        <v>4.128250997659233E-4</v>
      </c>
      <c r="J570">
        <v>12142.8</v>
      </c>
      <c r="K570">
        <v>12190.16</v>
      </c>
      <c r="L570" s="71">
        <f t="shared" si="89"/>
        <v>3.9002536482524164E-3</v>
      </c>
      <c r="M570" s="70">
        <f t="shared" si="85"/>
        <v>3</v>
      </c>
    </row>
    <row r="571" spans="1:13">
      <c r="A571" s="68">
        <v>43209</v>
      </c>
      <c r="B571">
        <v>14.8</v>
      </c>
      <c r="C571" s="71">
        <f t="shared" si="86"/>
        <v>1.7881705639614998E-2</v>
      </c>
      <c r="D571" s="26">
        <f t="shared" si="88"/>
        <v>14.756347012672515</v>
      </c>
      <c r="E571" s="26">
        <f>(D571-O571)*(1-VLOOKUP(A571,USD!A:K,9,0))</f>
        <v>14.813737933702139</v>
      </c>
      <c r="F571">
        <v>14.752000000000001</v>
      </c>
      <c r="G571" s="71">
        <f t="shared" si="87"/>
        <v>2.9582516113233481E-3</v>
      </c>
      <c r="H571" s="71">
        <f>(+B571/(D571*(1-VLOOKUP(A571,USD!A:K,9,0)))-1)</f>
        <v>-9.2737793550967673E-4</v>
      </c>
      <c r="I571" s="71">
        <f t="shared" si="84"/>
        <v>3.2537960954446277E-3</v>
      </c>
      <c r="J571">
        <v>12190.16</v>
      </c>
      <c r="K571">
        <v>12376.65</v>
      </c>
      <c r="L571" s="71">
        <f t="shared" si="89"/>
        <v>1.5298404614869643E-2</v>
      </c>
      <c r="M571" s="70">
        <f t="shared" si="85"/>
        <v>4</v>
      </c>
    </row>
    <row r="572" spans="1:13">
      <c r="A572" s="68">
        <v>43210</v>
      </c>
      <c r="B572">
        <v>14.52</v>
      </c>
      <c r="C572" s="71">
        <f t="shared" si="86"/>
        <v>-1.8918918918918948E-2</v>
      </c>
      <c r="D572" s="26">
        <f t="shared" si="88"/>
        <v>14.597765308059936</v>
      </c>
      <c r="E572" s="26">
        <f>(D572-O572)*(1-VLOOKUP(A572,USD!A:K,9,0))</f>
        <v>14.561143441451287</v>
      </c>
      <c r="F572">
        <v>14.545999999999999</v>
      </c>
      <c r="G572" s="71">
        <f t="shared" si="87"/>
        <v>-5.3272063510295675E-3</v>
      </c>
      <c r="H572" s="71">
        <f>(+B572/(D572*(1-VLOOKUP(A572,USD!A:K,9,0)))-1)</f>
        <v>-2.8255639137627631E-3</v>
      </c>
      <c r="I572" s="71">
        <f t="shared" si="84"/>
        <v>-1.7874329712636028E-3</v>
      </c>
      <c r="J572">
        <v>12376.65</v>
      </c>
      <c r="K572">
        <v>12247.25</v>
      </c>
      <c r="L572" s="71">
        <f t="shared" si="89"/>
        <v>-1.0455171633681148E-2</v>
      </c>
      <c r="M572" s="70">
        <f t="shared" si="85"/>
        <v>5</v>
      </c>
    </row>
    <row r="573" spans="1:13">
      <c r="A573" s="68">
        <v>43213</v>
      </c>
      <c r="B573">
        <v>14.62</v>
      </c>
      <c r="C573" s="71">
        <f t="shared" si="86"/>
        <v>6.8870523415978102E-3</v>
      </c>
      <c r="D573" s="26">
        <f t="shared" si="88"/>
        <v>14.665375244238504</v>
      </c>
      <c r="E573" s="26">
        <f>(D573-O573)*(1-VLOOKUP(A573,USD!A:K,9,0))</f>
        <v>14.633081909840646</v>
      </c>
      <c r="F573">
        <v>14.62</v>
      </c>
      <c r="G573" s="71">
        <f t="shared" si="87"/>
        <v>-3.0940390874983903E-3</v>
      </c>
      <c r="H573" s="71">
        <f>(+B573/(D573*(1-VLOOKUP(A573,USD!A:K,9,0)))-1)</f>
        <v>-8.9399553158031608E-4</v>
      </c>
      <c r="I573" s="71">
        <f t="shared" si="84"/>
        <v>0</v>
      </c>
      <c r="J573">
        <v>12247.25</v>
      </c>
      <c r="K573">
        <v>12347.76</v>
      </c>
      <c r="L573" s="71">
        <f t="shared" si="89"/>
        <v>8.2067402886363272E-3</v>
      </c>
      <c r="M573" s="70">
        <f t="shared" si="85"/>
        <v>1</v>
      </c>
    </row>
    <row r="574" spans="1:13">
      <c r="A574" s="68">
        <v>43214</v>
      </c>
      <c r="B574">
        <v>15</v>
      </c>
      <c r="C574" s="71">
        <f t="shared" si="86"/>
        <v>2.5991792065663599E-2</v>
      </c>
      <c r="D574" s="26">
        <f t="shared" si="88"/>
        <v>14.940751132189158</v>
      </c>
      <c r="E574" s="26">
        <f>(D574-O574)*(1-VLOOKUP(A574,USD!A:K,9,0))</f>
        <v>14.898765778309738</v>
      </c>
      <c r="F574">
        <v>14.954000000000001</v>
      </c>
      <c r="G574" s="71">
        <f t="shared" si="87"/>
        <v>3.9655882951690202E-3</v>
      </c>
      <c r="H574" s="71">
        <f>(+B574/(D574*(1-VLOOKUP(A574,USD!A:K,9,0)))-1)</f>
        <v>6.7948059051738952E-3</v>
      </c>
      <c r="I574" s="71">
        <f t="shared" si="84"/>
        <v>3.076100040122931E-3</v>
      </c>
      <c r="J574">
        <v>12347.76</v>
      </c>
      <c r="K574">
        <v>12618.66</v>
      </c>
      <c r="L574" s="71">
        <f t="shared" si="89"/>
        <v>2.1939201928123042E-2</v>
      </c>
      <c r="M574" s="70">
        <f t="shared" si="85"/>
        <v>2</v>
      </c>
    </row>
    <row r="575" spans="1:13">
      <c r="A575" s="68">
        <v>43215</v>
      </c>
      <c r="B575">
        <v>14.72</v>
      </c>
      <c r="C575" s="71">
        <f t="shared" si="86"/>
        <v>-1.8666666666666609E-2</v>
      </c>
      <c r="D575" s="26">
        <f t="shared" si="88"/>
        <v>14.833478343976303</v>
      </c>
      <c r="E575" s="26">
        <f>(D575-O575)*(1-VLOOKUP(A575,USD!A:K,9,0))</f>
        <v>14.83233780509175</v>
      </c>
      <c r="F575">
        <v>14.781000000000001</v>
      </c>
      <c r="G575" s="71">
        <f t="shared" si="87"/>
        <v>-7.6501506487440807E-3</v>
      </c>
      <c r="H575" s="71">
        <f>(+B575/(D575*(1-VLOOKUP(A575,USD!A:K,9,0)))-1)</f>
        <v>-7.5738434876521099E-3</v>
      </c>
      <c r="I575" s="71">
        <f t="shared" si="84"/>
        <v>-4.1269196942019803E-3</v>
      </c>
      <c r="J575">
        <v>12618.66</v>
      </c>
      <c r="K575">
        <v>12516.96</v>
      </c>
      <c r="L575" s="71">
        <f t="shared" si="89"/>
        <v>-8.0594928463085802E-3</v>
      </c>
      <c r="M575" s="70">
        <f t="shared" si="85"/>
        <v>3</v>
      </c>
    </row>
    <row r="576" spans="1:13">
      <c r="A576" s="68">
        <v>43216</v>
      </c>
      <c r="B576">
        <v>14.48</v>
      </c>
      <c r="C576" s="71">
        <f t="shared" si="86"/>
        <v>-1.6304347826086918E-2</v>
      </c>
      <c r="D576" s="26">
        <f t="shared" si="88"/>
        <v>14.471610020324425</v>
      </c>
      <c r="E576" s="26">
        <f>(D576-O576)*(1-VLOOKUP(A576,USD!A:K,9,0))</f>
        <v>14.440568808929017</v>
      </c>
      <c r="F576">
        <v>14.471</v>
      </c>
      <c r="G576" s="71">
        <f t="shared" si="87"/>
        <v>5.7975440630264607E-4</v>
      </c>
      <c r="H576" s="71">
        <f>(+B576/(D576*(1-VLOOKUP(A576,USD!A:K,9,0)))-1)</f>
        <v>2.7305843414284769E-3</v>
      </c>
      <c r="I576" s="71">
        <f t="shared" si="84"/>
        <v>6.2193352221684428E-4</v>
      </c>
      <c r="J576">
        <v>12516.96</v>
      </c>
      <c r="K576">
        <v>12254.96</v>
      </c>
      <c r="L576" s="71">
        <f t="shared" si="89"/>
        <v>-2.0931600005113071E-2</v>
      </c>
      <c r="M576" s="70">
        <f t="shared" si="85"/>
        <v>4</v>
      </c>
    </row>
    <row r="577" spans="1:14">
      <c r="A577" s="68">
        <v>43217</v>
      </c>
      <c r="B577">
        <v>14.44</v>
      </c>
      <c r="C577" s="71">
        <f t="shared" si="86"/>
        <v>-2.7624309392265678E-3</v>
      </c>
      <c r="D577" s="26">
        <f t="shared" si="88"/>
        <v>14.396950275643496</v>
      </c>
      <c r="E577" s="26">
        <f>(D577-O577)*(1-VLOOKUP(A577,USD!A:K,9,0))</f>
        <v>14.363283506614545</v>
      </c>
      <c r="F577">
        <v>14.396000000000001</v>
      </c>
      <c r="G577" s="71">
        <f t="shared" si="87"/>
        <v>2.9901974746231463E-3</v>
      </c>
      <c r="H577" s="71">
        <f>(+B577/(D577*(1-VLOOKUP(A577,USD!A:K,9,0)))-1)</f>
        <v>5.3411529021289983E-3</v>
      </c>
      <c r="I577" s="71">
        <f t="shared" si="84"/>
        <v>3.0564045568213238E-3</v>
      </c>
      <c r="J577">
        <v>12254.96</v>
      </c>
      <c r="K577">
        <v>12192.25</v>
      </c>
      <c r="L577" s="71">
        <f t="shared" si="89"/>
        <v>-5.1171117653585618E-3</v>
      </c>
      <c r="M577" s="70">
        <f t="shared" si="85"/>
        <v>5</v>
      </c>
    </row>
    <row r="578" spans="1:14">
      <c r="A578" s="68">
        <v>43220</v>
      </c>
      <c r="B578" s="70">
        <v>14.6</v>
      </c>
      <c r="C578" s="71">
        <f t="shared" si="86"/>
        <v>1.1080332409972415E-2</v>
      </c>
      <c r="D578" s="26">
        <f t="shared" si="88"/>
        <v>14.396000000000001</v>
      </c>
      <c r="E578" s="26">
        <f>(D578-O578)*(1-VLOOKUP(A578,USD!A:K,9,0))</f>
        <v>14.396000000000001</v>
      </c>
      <c r="F578" s="70">
        <v>14.413</v>
      </c>
      <c r="G578" s="71">
        <f t="shared" si="87"/>
        <v>1.41706029452624E-2</v>
      </c>
      <c r="H578" s="71">
        <f>(+B578/(D578*(1-VLOOKUP(A578,USD!A:K,9,0)))-1)</f>
        <v>1.41706029452624E-2</v>
      </c>
      <c r="I578" s="71">
        <f t="shared" si="84"/>
        <v>1.2974398112814756E-2</v>
      </c>
      <c r="J578" s="70">
        <v>12192.25</v>
      </c>
      <c r="K578" s="70">
        <v>12192.25</v>
      </c>
      <c r="L578" s="71">
        <f t="shared" si="89"/>
        <v>0</v>
      </c>
      <c r="M578" s="70">
        <f t="shared" si="85"/>
        <v>1</v>
      </c>
    </row>
    <row r="579" spans="1:14">
      <c r="A579" s="68">
        <v>43222</v>
      </c>
      <c r="B579">
        <v>14.38</v>
      </c>
      <c r="C579" s="71">
        <f t="shared" si="86"/>
        <v>-1.5068493150684814E-2</v>
      </c>
      <c r="D579" s="26">
        <f t="shared" si="88"/>
        <v>14.415470681785562</v>
      </c>
      <c r="E579" s="26">
        <f>(D579-O579)*(1-VLOOKUP(A579,USD!A:K,9,0))</f>
        <v>14.314908804838678</v>
      </c>
      <c r="F579">
        <v>14.311999999999999</v>
      </c>
      <c r="G579" s="71">
        <f t="shared" si="87"/>
        <v>-2.4605982398049342E-3</v>
      </c>
      <c r="H579" s="71">
        <f>(+B579/(D579*(1-VLOOKUP(A579,USD!A:K,9,0)))-1)</f>
        <v>4.5470911515217427E-3</v>
      </c>
      <c r="I579" s="71">
        <f t="shared" si="84"/>
        <v>4.7512576858581568E-3</v>
      </c>
      <c r="J579">
        <v>12192.25</v>
      </c>
      <c r="K579">
        <v>12194.34</v>
      </c>
      <c r="L579" s="71">
        <f t="shared" si="89"/>
        <v>1.714203694971328E-4</v>
      </c>
      <c r="M579" s="70">
        <f t="shared" si="85"/>
        <v>3</v>
      </c>
    </row>
    <row r="580" spans="1:14">
      <c r="A580" s="68">
        <v>43223</v>
      </c>
      <c r="B580">
        <v>14.46</v>
      </c>
      <c r="C580" s="71">
        <f t="shared" si="86"/>
        <v>5.5632823365785455E-3</v>
      </c>
      <c r="D580" s="26">
        <f t="shared" si="88"/>
        <v>14.386562572472146</v>
      </c>
      <c r="E580" s="26">
        <f>(D580-O580)*(1-VLOOKUP(A580,USD!A:K,9,0))</f>
        <v>14.385590087968927</v>
      </c>
      <c r="F580">
        <v>14.403</v>
      </c>
      <c r="G580" s="71">
        <f t="shared" si="87"/>
        <v>5.1045847232731312E-3</v>
      </c>
      <c r="H580" s="71">
        <f>(+B580/(D580*(1-VLOOKUP(A580,USD!A:K,9,0)))-1)</f>
        <v>5.1725310936883151E-3</v>
      </c>
      <c r="I580" s="71">
        <f t="shared" si="84"/>
        <v>3.9575088523224888E-3</v>
      </c>
      <c r="J580">
        <v>12194.34</v>
      </c>
      <c r="K580">
        <v>12257.87</v>
      </c>
      <c r="L580" s="71">
        <f t="shared" si="89"/>
        <v>5.2097940519946206E-3</v>
      </c>
      <c r="M580" s="70">
        <f t="shared" si="85"/>
        <v>4</v>
      </c>
    </row>
    <row r="581" spans="1:14">
      <c r="A581" s="68">
        <v>43224</v>
      </c>
      <c r="B581">
        <v>14.28</v>
      </c>
      <c r="C581" s="71">
        <f t="shared" si="86"/>
        <v>-1.2448132780083054E-2</v>
      </c>
      <c r="D581" s="26">
        <f t="shared" si="88"/>
        <v>14.280212476555878</v>
      </c>
      <c r="E581" s="26">
        <f>(D581-O581)*(1-VLOOKUP(A581,USD!A:K,9,0))</f>
        <v>14.311775514236901</v>
      </c>
      <c r="F581">
        <v>14.286</v>
      </c>
      <c r="G581" s="71">
        <f t="shared" si="87"/>
        <v>-1.487908924513448E-5</v>
      </c>
      <c r="H581" s="71">
        <f>(+B581/(D581*(1-VLOOKUP(A581,USD!A:K,9,0)))-1)</f>
        <v>-2.2202356517744271E-3</v>
      </c>
      <c r="I581" s="71">
        <f t="shared" si="84"/>
        <v>-4.1999160016803483E-4</v>
      </c>
      <c r="J581">
        <v>12257.87</v>
      </c>
      <c r="K581">
        <v>12153.37</v>
      </c>
      <c r="L581" s="71">
        <f t="shared" si="89"/>
        <v>-8.5251352804361913E-3</v>
      </c>
      <c r="M581" s="70">
        <f t="shared" si="85"/>
        <v>5</v>
      </c>
    </row>
    <row r="582" spans="1:14">
      <c r="A582" s="68">
        <v>43227</v>
      </c>
      <c r="B582">
        <v>14.52</v>
      </c>
      <c r="C582" s="71">
        <f t="shared" si="86"/>
        <v>1.6806722689075571E-2</v>
      </c>
      <c r="D582" s="26">
        <f t="shared" si="88"/>
        <v>14.513631010987076</v>
      </c>
      <c r="E582" s="26">
        <f>(D582-O582)*(1-VLOOKUP(A582,USD!A:K,9,0))</f>
        <v>14.482567355372112</v>
      </c>
      <c r="F582">
        <v>14.506</v>
      </c>
      <c r="G582" s="71">
        <f t="shared" si="87"/>
        <v>4.388280925773369E-4</v>
      </c>
      <c r="H582" s="71">
        <f>(+B582/(D582*(1-VLOOKUP(A582,USD!A:K,9,0)))-1)</f>
        <v>2.584669120423877E-3</v>
      </c>
      <c r="I582" s="71">
        <f t="shared" si="84"/>
        <v>9.6511788225561723E-4</v>
      </c>
      <c r="J582">
        <v>12153.37</v>
      </c>
      <c r="K582">
        <v>12347.02</v>
      </c>
      <c r="L582" s="71">
        <f t="shared" si="89"/>
        <v>1.5933852092053558E-2</v>
      </c>
      <c r="M582" s="70">
        <f t="shared" ref="M582:M613" si="90">WEEKDAY(A582,2)</f>
        <v>1</v>
      </c>
    </row>
    <row r="583" spans="1:14">
      <c r="A583" s="68">
        <v>43228</v>
      </c>
      <c r="B583">
        <v>14.8</v>
      </c>
      <c r="C583" s="71">
        <f t="shared" si="86"/>
        <v>1.9283746556473913E-2</v>
      </c>
      <c r="D583" s="26">
        <f t="shared" si="88"/>
        <v>14.769391501755079</v>
      </c>
      <c r="E583" s="26">
        <f>(D583-O583)*(1-VLOOKUP(A583,USD!A:K,9,0))</f>
        <v>14.770250613893911</v>
      </c>
      <c r="F583">
        <v>14.765000000000001</v>
      </c>
      <c r="G583" s="71">
        <f t="shared" si="87"/>
        <v>2.0724278479098412E-3</v>
      </c>
      <c r="H583" s="71">
        <f>(+B583/(D583*(1-VLOOKUP(A583,USD!A:K,9,0)))-1)</f>
        <v>2.0141422704165191E-3</v>
      </c>
      <c r="I583" s="71">
        <f t="shared" si="84"/>
        <v>2.3704707077547571E-3</v>
      </c>
      <c r="J583">
        <v>12347.02</v>
      </c>
      <c r="K583">
        <v>12571.21</v>
      </c>
      <c r="L583" s="71">
        <f t="shared" si="89"/>
        <v>1.8157417741284876E-2</v>
      </c>
      <c r="M583" s="70">
        <f t="shared" si="90"/>
        <v>2</v>
      </c>
    </row>
    <row r="584" spans="1:14">
      <c r="A584" s="68">
        <v>43229</v>
      </c>
      <c r="B584">
        <v>14.74</v>
      </c>
      <c r="C584" s="71">
        <f t="shared" ref="C584:C615" si="91">B584/(B583-O584)-1</f>
        <v>-4.0540540540541237E-3</v>
      </c>
      <c r="D584" s="26">
        <f t="shared" si="88"/>
        <v>14.737645684067008</v>
      </c>
      <c r="E584" s="26">
        <f>(D584-O584)*(1-VLOOKUP(A584,USD!A:K,9,0))</f>
        <v>14.711186126200099</v>
      </c>
      <c r="F584">
        <v>14.743</v>
      </c>
      <c r="G584" s="71">
        <f t="shared" ref="G584:G620" si="92">+B584/D584-1</f>
        <v>1.5974844174304614E-4</v>
      </c>
      <c r="H584" s="71">
        <f>(+B584/(D584*(1-VLOOKUP(A584,USD!A:K,9,0)))-1)</f>
        <v>1.9586370230599837E-3</v>
      </c>
      <c r="I584" s="71">
        <f t="shared" si="84"/>
        <v>-2.0348640032563647E-4</v>
      </c>
      <c r="J584">
        <v>12571.21</v>
      </c>
      <c r="K584">
        <v>12547.92</v>
      </c>
      <c r="L584" s="71">
        <f t="shared" si="89"/>
        <v>-1.852645847137957E-3</v>
      </c>
      <c r="M584" s="70">
        <f t="shared" si="90"/>
        <v>3</v>
      </c>
    </row>
    <row r="585" spans="1:14">
      <c r="A585" s="68">
        <v>43230</v>
      </c>
      <c r="B585">
        <v>14.86</v>
      </c>
      <c r="C585" s="71">
        <f t="shared" si="91"/>
        <v>8.141112618724522E-3</v>
      </c>
      <c r="D585" s="26">
        <f t="shared" si="88"/>
        <v>14.820534011214608</v>
      </c>
      <c r="E585" s="26">
        <f>(D585-O585)*(1-VLOOKUP(A585,USD!A:K,9,0))</f>
        <v>14.843903992878824</v>
      </c>
      <c r="F585">
        <v>14.871</v>
      </c>
      <c r="G585" s="71">
        <f t="shared" si="92"/>
        <v>2.6629262316411051E-3</v>
      </c>
      <c r="H585" s="71">
        <f>(+B585/(D585*(1-VLOOKUP(A585,USD!A:K,9,0)))-1)</f>
        <v>1.0843513356659784E-3</v>
      </c>
      <c r="I585" s="71">
        <f t="shared" si="84"/>
        <v>-7.3969470782064839E-4</v>
      </c>
      <c r="J585">
        <v>12547.92</v>
      </c>
      <c r="K585">
        <v>12613.91</v>
      </c>
      <c r="L585" s="71">
        <f t="shared" si="89"/>
        <v>5.2590389482878308E-3</v>
      </c>
      <c r="M585" s="70">
        <f t="shared" si="90"/>
        <v>4</v>
      </c>
    </row>
    <row r="586" spans="1:14">
      <c r="A586" s="68">
        <v>43231</v>
      </c>
      <c r="B586">
        <v>14.86</v>
      </c>
      <c r="C586" s="71">
        <f t="shared" si="91"/>
        <v>0</v>
      </c>
      <c r="D586" s="26">
        <f t="shared" ref="D586:D620" si="93">+(F585-O586)*(1+L586)</f>
        <v>14.82363032794748</v>
      </c>
      <c r="E586" s="26">
        <f>(D586-O586)*(1-VLOOKUP(A586,USD!A:K,9,0))</f>
        <v>14.877820446550363</v>
      </c>
      <c r="F586">
        <v>14.853999999999999</v>
      </c>
      <c r="G586" s="71">
        <f t="shared" si="92"/>
        <v>2.4534929196089461E-3</v>
      </c>
      <c r="H586" s="71">
        <f>(+B586/(D586*(1-VLOOKUP(A586,USD!A:K,9,0)))-1)</f>
        <v>-1.1977861014241808E-3</v>
      </c>
      <c r="I586" s="71">
        <f t="shared" si="84"/>
        <v>4.0393160091567459E-4</v>
      </c>
      <c r="J586">
        <v>12613.91</v>
      </c>
      <c r="K586">
        <v>12573.73</v>
      </c>
      <c r="L586" s="71">
        <f t="shared" si="89"/>
        <v>-3.1853723389496658E-3</v>
      </c>
      <c r="M586" s="70">
        <f t="shared" si="90"/>
        <v>5</v>
      </c>
    </row>
    <row r="587" spans="1:14">
      <c r="A587" s="68">
        <v>43234</v>
      </c>
      <c r="B587">
        <v>15.1</v>
      </c>
      <c r="C587" s="71">
        <f t="shared" si="91"/>
        <v>1.6150740242261152E-2</v>
      </c>
      <c r="D587" s="26">
        <f t="shared" si="93"/>
        <v>15.057854086257619</v>
      </c>
      <c r="E587" s="26">
        <f>(D587-O587)*(1-VLOOKUP(A587,USD!A:K,9,0))</f>
        <v>15.077654966432526</v>
      </c>
      <c r="F587">
        <v>15.053000000000001</v>
      </c>
      <c r="G587" s="71">
        <f t="shared" si="92"/>
        <v>2.7989322715542553E-3</v>
      </c>
      <c r="H587" s="71">
        <f>(+B587/(D587*(1-VLOOKUP(A587,USD!A:K,9,0)))-1)</f>
        <v>1.4819966113577276E-3</v>
      </c>
      <c r="I587" s="71">
        <f t="shared" si="84"/>
        <v>3.1223012024179653E-3</v>
      </c>
      <c r="J587">
        <v>12573.73</v>
      </c>
      <c r="K587">
        <v>12746.29</v>
      </c>
      <c r="L587" s="71">
        <f t="shared" si="89"/>
        <v>1.3723851235870388E-2</v>
      </c>
      <c r="M587" s="70">
        <f t="shared" si="90"/>
        <v>1</v>
      </c>
      <c r="N587" s="50" t="s">
        <v>770</v>
      </c>
    </row>
    <row r="588" spans="1:14">
      <c r="A588" s="68">
        <v>43235</v>
      </c>
      <c r="B588">
        <v>15.04</v>
      </c>
      <c r="C588" s="71">
        <f t="shared" si="91"/>
        <v>-3.9735099337748769E-3</v>
      </c>
      <c r="D588" s="26">
        <f t="shared" si="93"/>
        <v>15.046162177386517</v>
      </c>
      <c r="E588" s="26">
        <f>(D588-O588)*(1-VLOOKUP(A588,USD!A:K,9,0))</f>
        <v>15.015331387507294</v>
      </c>
      <c r="F588">
        <v>14.965</v>
      </c>
      <c r="G588" s="71">
        <f t="shared" si="92"/>
        <v>-4.0955144001963983E-4</v>
      </c>
      <c r="H588" s="71">
        <f>(+B588/(D588*(1-VLOOKUP(A588,USD!A:K,9,0)))-1)</f>
        <v>1.6428949755467048E-3</v>
      </c>
      <c r="I588" s="71">
        <f t="shared" si="84"/>
        <v>5.0116939525559623E-3</v>
      </c>
      <c r="J588">
        <v>12746.29</v>
      </c>
      <c r="K588">
        <v>12740.5</v>
      </c>
      <c r="L588" s="71">
        <f t="shared" si="89"/>
        <v>-4.54249824851094E-4</v>
      </c>
      <c r="M588" s="70">
        <f t="shared" si="90"/>
        <v>2</v>
      </c>
    </row>
    <row r="589" spans="1:14">
      <c r="A589" s="68">
        <v>43236</v>
      </c>
      <c r="B589">
        <v>14.84</v>
      </c>
      <c r="C589" s="71">
        <f t="shared" si="91"/>
        <v>-1.3297872340425454E-2</v>
      </c>
      <c r="D589" s="26">
        <f t="shared" si="93"/>
        <v>14.769616922412778</v>
      </c>
      <c r="E589" s="26">
        <f>(D589-O589)*(1-VLOOKUP(A589,USD!A:K,9,0))</f>
        <v>14.738578226070334</v>
      </c>
      <c r="F589">
        <v>14.773</v>
      </c>
      <c r="G589" s="71">
        <f t="shared" si="92"/>
        <v>4.7653962832587826E-3</v>
      </c>
      <c r="H589" s="71">
        <f>(+B589/(D589*(1-VLOOKUP(A589,USD!A:K,9,0)))-1)</f>
        <v>6.8813811192633967E-3</v>
      </c>
      <c r="I589" s="71">
        <f t="shared" si="84"/>
        <v>4.5353008867528022E-3</v>
      </c>
      <c r="J589">
        <v>12740.5</v>
      </c>
      <c r="K589">
        <v>12574.16</v>
      </c>
      <c r="L589" s="71">
        <f t="shared" si="89"/>
        <v>-1.305600251167538E-2</v>
      </c>
      <c r="M589" s="70">
        <f t="shared" si="90"/>
        <v>3</v>
      </c>
    </row>
    <row r="590" spans="1:14">
      <c r="A590" s="68">
        <v>43237</v>
      </c>
      <c r="B590">
        <v>14.68</v>
      </c>
      <c r="C590" s="71">
        <f t="shared" si="91"/>
        <v>-1.0781671159029615E-2</v>
      </c>
      <c r="D590" s="26">
        <f t="shared" si="93"/>
        <v>14.665828382969519</v>
      </c>
      <c r="E590" s="26">
        <f>(D590-O590)*(1-VLOOKUP(A590,USD!A:K,9,0))</f>
        <v>14.679700599335781</v>
      </c>
      <c r="F590">
        <v>14.682</v>
      </c>
      <c r="G590" s="71">
        <f t="shared" si="92"/>
        <v>9.6630184537938035E-4</v>
      </c>
      <c r="H590" s="71">
        <f>(+B590/(D590*(1-VLOOKUP(A590,USD!A:K,9,0)))-1)</f>
        <v>2.0395556584507091E-5</v>
      </c>
      <c r="I590" s="71">
        <f t="shared" si="84"/>
        <v>-1.3622122326661934E-4</v>
      </c>
      <c r="J590">
        <v>12574.16</v>
      </c>
      <c r="K590">
        <v>12482.94</v>
      </c>
      <c r="L590" s="71">
        <f t="shared" si="89"/>
        <v>-7.2545601455683562E-3</v>
      </c>
      <c r="M590" s="70">
        <f t="shared" si="90"/>
        <v>4</v>
      </c>
    </row>
    <row r="591" spans="1:14">
      <c r="A591" s="68">
        <v>43238</v>
      </c>
      <c r="B591">
        <v>14.9</v>
      </c>
      <c r="C591" s="71">
        <f t="shared" si="91"/>
        <v>1.4986376021798309E-2</v>
      </c>
      <c r="D591" s="26">
        <f t="shared" si="93"/>
        <v>14.889875442804341</v>
      </c>
      <c r="E591" s="26">
        <f>(D591-O591)*(1-VLOOKUP(A591,USD!A:K,9,0))</f>
        <v>14.873671633819228</v>
      </c>
      <c r="F591">
        <v>14.87</v>
      </c>
      <c r="G591" s="71">
        <f t="shared" si="92"/>
        <v>6.7996251778934536E-4</v>
      </c>
      <c r="H591" s="71">
        <f>(+B591/(D591*(1-VLOOKUP(A591,USD!A:K,9,0)))-1)</f>
        <v>1.7701322732517344E-3</v>
      </c>
      <c r="I591" s="71">
        <f t="shared" si="84"/>
        <v>2.0174848688636615E-3</v>
      </c>
      <c r="J591">
        <v>12482.94</v>
      </c>
      <c r="K591">
        <v>12659.68</v>
      </c>
      <c r="L591" s="71">
        <f t="shared" si="89"/>
        <v>1.4158523552945113E-2</v>
      </c>
      <c r="M591" s="70">
        <f t="shared" si="90"/>
        <v>5</v>
      </c>
    </row>
    <row r="592" spans="1:14">
      <c r="A592" s="68">
        <v>43241</v>
      </c>
      <c r="B592">
        <v>14.88</v>
      </c>
      <c r="C592" s="71">
        <f t="shared" si="91"/>
        <v>-1.3422818791946067E-3</v>
      </c>
      <c r="D592" s="26">
        <f t="shared" si="93"/>
        <v>14.88693766351124</v>
      </c>
      <c r="E592" s="26">
        <f>(D592-O592)*(1-VLOOKUP(A592,USD!A:K,9,0))</f>
        <v>14.853829902759514</v>
      </c>
      <c r="F592">
        <v>14.871</v>
      </c>
      <c r="G592" s="71">
        <f t="shared" si="92"/>
        <v>-4.6602354816360769E-4</v>
      </c>
      <c r="H592" s="71">
        <f>(+B592/(D592*(1-VLOOKUP(A592,USD!A:K,9,0)))-1)</f>
        <v>1.7618417210785164E-3</v>
      </c>
      <c r="I592" s="71">
        <f t="shared" si="84"/>
        <v>6.0520476094416686E-4</v>
      </c>
      <c r="J592">
        <v>12659.68</v>
      </c>
      <c r="K592">
        <v>12674.1</v>
      </c>
      <c r="L592" s="71">
        <f t="shared" si="89"/>
        <v>1.1390493282610326E-3</v>
      </c>
      <c r="M592" s="70">
        <f t="shared" si="90"/>
        <v>1</v>
      </c>
    </row>
    <row r="593" spans="1:14">
      <c r="A593" s="68">
        <v>43242</v>
      </c>
      <c r="B593">
        <v>14.88</v>
      </c>
      <c r="C593" s="71">
        <f t="shared" si="91"/>
        <v>0</v>
      </c>
      <c r="D593" s="26">
        <f t="shared" si="93"/>
        <v>14.75932171278434</v>
      </c>
      <c r="E593" s="26">
        <f>(D593-O593)*(1-VLOOKUP(A593,USD!A:K,9,0))</f>
        <v>14.789023609018168</v>
      </c>
      <c r="F593">
        <v>14.79</v>
      </c>
      <c r="G593" s="71">
        <f t="shared" si="92"/>
        <v>8.1764114614515382E-3</v>
      </c>
      <c r="H593" s="71">
        <f>(+B593/(D593*(1-VLOOKUP(A593,USD!A:K,9,0)))-1)</f>
        <v>6.1516157784990977E-3</v>
      </c>
      <c r="I593" s="71">
        <f t="shared" si="84"/>
        <v>6.0851926977689708E-3</v>
      </c>
      <c r="J593">
        <v>12674.1</v>
      </c>
      <c r="K593">
        <v>12578.92</v>
      </c>
      <c r="L593" s="71">
        <f t="shared" si="89"/>
        <v>-7.5098034574447858E-3</v>
      </c>
      <c r="M593" s="70">
        <f t="shared" si="90"/>
        <v>2</v>
      </c>
    </row>
    <row r="594" spans="1:14">
      <c r="A594" s="68">
        <v>43243</v>
      </c>
      <c r="B594">
        <v>14.44</v>
      </c>
      <c r="C594" s="71">
        <f t="shared" si="91"/>
        <v>-2.9569892473118364E-2</v>
      </c>
      <c r="D594" s="26">
        <f t="shared" si="93"/>
        <v>14.558148608942579</v>
      </c>
      <c r="E594" s="26">
        <f>(D594-O594)*(1-VLOOKUP(A594,USD!A:K,9,0))</f>
        <v>14.539822469066021</v>
      </c>
      <c r="F594">
        <v>14.51</v>
      </c>
      <c r="G594" s="71">
        <f t="shared" si="92"/>
        <v>-8.1156342139552251E-3</v>
      </c>
      <c r="H594" s="71">
        <f>(+B594/(D594*(1-VLOOKUP(A594,USD!A:K,9,0)))-1)</f>
        <v>-6.8654530877799713E-3</v>
      </c>
      <c r="I594" s="71">
        <f t="shared" si="84"/>
        <v>-4.8242591316334238E-3</v>
      </c>
      <c r="J594">
        <v>12578.92</v>
      </c>
      <c r="K594">
        <v>12381.73</v>
      </c>
      <c r="L594" s="71">
        <f t="shared" si="89"/>
        <v>-1.5676226575890517E-2</v>
      </c>
      <c r="M594" s="70">
        <f t="shared" si="90"/>
        <v>3</v>
      </c>
    </row>
    <row r="595" spans="1:14">
      <c r="A595" s="68">
        <v>43244</v>
      </c>
      <c r="B595">
        <v>14.44</v>
      </c>
      <c r="C595" s="71">
        <f t="shared" si="91"/>
        <v>0</v>
      </c>
      <c r="D595" s="26">
        <f t="shared" si="93"/>
        <v>14.383670480619429</v>
      </c>
      <c r="E595" s="26">
        <f>(D595-O595)*(1-VLOOKUP(A595,USD!A:K,9,0))</f>
        <v>14.341780700044378</v>
      </c>
      <c r="F595">
        <v>14.379</v>
      </c>
      <c r="G595" s="71">
        <f t="shared" si="92"/>
        <v>3.916213142985292E-3</v>
      </c>
      <c r="H595" s="71">
        <f>(+B595/(D595*(1-VLOOKUP(A595,USD!A:K,9,0)))-1)</f>
        <v>6.8484731435975998E-3</v>
      </c>
      <c r="I595" s="71">
        <f t="shared" si="84"/>
        <v>4.2422977953959773E-3</v>
      </c>
      <c r="J595">
        <v>12381.73</v>
      </c>
      <c r="K595">
        <v>12273.93</v>
      </c>
      <c r="L595" s="71">
        <f t="shared" si="89"/>
        <v>-8.7063762495224184E-3</v>
      </c>
      <c r="M595" s="70">
        <f t="shared" si="90"/>
        <v>4</v>
      </c>
    </row>
    <row r="596" spans="1:14">
      <c r="A596" s="68">
        <v>43245</v>
      </c>
      <c r="B596">
        <v>14.36</v>
      </c>
      <c r="C596" s="71">
        <f t="shared" si="91"/>
        <v>-5.5401662049862077E-3</v>
      </c>
      <c r="D596" s="26">
        <f t="shared" si="93"/>
        <v>14.361462534005</v>
      </c>
      <c r="E596" s="26">
        <f>(D596-O596)*(1-VLOOKUP(A596,USD!A:K,9,0))</f>
        <v>14.370472675814034</v>
      </c>
      <c r="F596">
        <v>14.359</v>
      </c>
      <c r="G596" s="71">
        <f t="shared" si="92"/>
        <v>-1.0183740002367436E-4</v>
      </c>
      <c r="H596" s="71">
        <f>(+B596/(D596*(1-VLOOKUP(A596,USD!A:K,9,0)))-1)</f>
        <v>-7.2876348957262582E-4</v>
      </c>
      <c r="I596" s="71">
        <f t="shared" si="84"/>
        <v>6.9642732780872407E-5</v>
      </c>
      <c r="J596">
        <v>12273.93</v>
      </c>
      <c r="K596">
        <v>12258.96</v>
      </c>
      <c r="L596" s="71">
        <f t="shared" si="89"/>
        <v>-1.21965825126924E-3</v>
      </c>
      <c r="M596" s="70">
        <f t="shared" si="90"/>
        <v>5</v>
      </c>
    </row>
    <row r="597" spans="1:14">
      <c r="A597" s="68">
        <v>43248</v>
      </c>
      <c r="B597">
        <v>14.46</v>
      </c>
      <c r="C597" s="71">
        <f t="shared" si="91"/>
        <v>6.9637883008357715E-3</v>
      </c>
      <c r="D597" s="26">
        <f t="shared" si="93"/>
        <v>14.466525940210264</v>
      </c>
      <c r="E597" s="26">
        <f>(D597-O597)*(1-VLOOKUP(A597,USD!A:K,9,0))</f>
        <v>14.465494540884819</v>
      </c>
      <c r="F597">
        <v>14.444000000000001</v>
      </c>
      <c r="G597" s="71">
        <f t="shared" si="92"/>
        <v>-4.5110624604927096E-4</v>
      </c>
      <c r="H597" s="71">
        <f>(+B597/(D597*(1-VLOOKUP(A597,USD!A:K,9,0)))-1)</f>
        <v>-3.7983774901639844E-4</v>
      </c>
      <c r="I597" s="71">
        <f t="shared" si="84"/>
        <v>1.1077263915812985E-3</v>
      </c>
      <c r="J597">
        <v>12258.96</v>
      </c>
      <c r="K597">
        <v>12350.76</v>
      </c>
      <c r="L597" s="71">
        <f t="shared" si="89"/>
        <v>7.4884003210713423E-3</v>
      </c>
      <c r="M597" s="70">
        <f t="shared" si="90"/>
        <v>1</v>
      </c>
    </row>
    <row r="598" spans="1:14">
      <c r="A598" s="68">
        <v>43249</v>
      </c>
      <c r="B598">
        <v>14.32</v>
      </c>
      <c r="C598" s="71">
        <f t="shared" si="91"/>
        <v>-9.6818810511757336E-3</v>
      </c>
      <c r="D598" s="26">
        <f t="shared" si="93"/>
        <v>14.364767547907983</v>
      </c>
      <c r="E598" s="26">
        <f>(D598-O598)*(1-VLOOKUP(A598,USD!A:K,9,0))</f>
        <v>14.301323139924849</v>
      </c>
      <c r="F598">
        <v>14.313000000000001</v>
      </c>
      <c r="G598" s="71">
        <f t="shared" si="92"/>
        <v>-3.1164825855118927E-3</v>
      </c>
      <c r="H598" s="71">
        <f>(+B598/(D598*(1-VLOOKUP(A598,USD!A:K,9,0)))-1)</f>
        <v>1.3059532948396235E-3</v>
      </c>
      <c r="I598" s="71">
        <f t="shared" si="84"/>
        <v>4.8906588416119945E-4</v>
      </c>
      <c r="J598">
        <v>12350.76</v>
      </c>
      <c r="K598">
        <v>12283.01</v>
      </c>
      <c r="L598" s="71">
        <f t="shared" si="89"/>
        <v>-5.4854923907516895E-3</v>
      </c>
      <c r="M598" s="70">
        <f t="shared" si="90"/>
        <v>2</v>
      </c>
    </row>
    <row r="599" spans="1:14">
      <c r="A599" s="68">
        <v>43250</v>
      </c>
      <c r="B599">
        <v>14.06</v>
      </c>
      <c r="C599" s="71">
        <f t="shared" si="91"/>
        <v>-1.8156424581005526E-2</v>
      </c>
      <c r="D599" s="26">
        <f t="shared" si="93"/>
        <v>14.031086683150139</v>
      </c>
      <c r="E599" s="26">
        <f>(D599-O599)*(1-VLOOKUP(A599,USD!A:K,9,0))</f>
        <v>13.998980707866174</v>
      </c>
      <c r="F599">
        <v>14.05</v>
      </c>
      <c r="G599" s="71">
        <f t="shared" si="92"/>
        <v>2.0606612661429047E-3</v>
      </c>
      <c r="H599" s="71">
        <f>(+B599/(D599*(1-VLOOKUP(A599,USD!A:K,9,0)))-1)</f>
        <v>4.3588382188097796E-3</v>
      </c>
      <c r="I599" s="71">
        <f t="shared" si="84"/>
        <v>7.1174377224192398E-4</v>
      </c>
      <c r="J599">
        <v>12283.01</v>
      </c>
      <c r="K599">
        <v>12041.08</v>
      </c>
      <c r="L599" s="71">
        <f t="shared" si="89"/>
        <v>-1.9696312223144052E-2</v>
      </c>
      <c r="M599" s="70">
        <f t="shared" si="90"/>
        <v>3</v>
      </c>
    </row>
    <row r="600" spans="1:14">
      <c r="A600" s="68">
        <v>43251</v>
      </c>
      <c r="B600">
        <v>14.42</v>
      </c>
      <c r="C600" s="71">
        <f t="shared" si="91"/>
        <v>2.560455192034139E-2</v>
      </c>
      <c r="D600" s="26">
        <f t="shared" si="93"/>
        <v>14.4027820594166</v>
      </c>
      <c r="E600" s="26">
        <f>(D600-O600)*(1-VLOOKUP(A600,USD!A:K,9,0))</f>
        <v>14.461228543795132</v>
      </c>
      <c r="F600">
        <v>14.407999999999999</v>
      </c>
      <c r="G600" s="71">
        <f t="shared" si="92"/>
        <v>1.1954593572527372E-3</v>
      </c>
      <c r="H600" s="71">
        <f>(+B600/(D600*(1-VLOOKUP(A600,USD!A:K,9,0)))-1)</f>
        <v>-2.850971040964656E-3</v>
      </c>
      <c r="I600" s="71">
        <f t="shared" si="84"/>
        <v>8.3287062742920526E-4</v>
      </c>
      <c r="J600">
        <v>12041.08</v>
      </c>
      <c r="K600">
        <v>12343.42</v>
      </c>
      <c r="L600" s="71">
        <f t="shared" si="89"/>
        <v>2.5109043374846873E-2</v>
      </c>
      <c r="M600" s="70">
        <f t="shared" si="90"/>
        <v>4</v>
      </c>
      <c r="N600" s="50" t="s">
        <v>785</v>
      </c>
    </row>
    <row r="601" spans="1:14">
      <c r="A601" s="68">
        <v>43252</v>
      </c>
      <c r="B601">
        <v>14.38</v>
      </c>
      <c r="C601" s="71">
        <f t="shared" si="91"/>
        <v>-2.7739251040220791E-3</v>
      </c>
      <c r="D601" s="26">
        <f t="shared" si="93"/>
        <v>14.327739093379305</v>
      </c>
      <c r="E601" s="26">
        <f>(D601-O601)*(1-VLOOKUP(A601,USD!A:K,9,0))</f>
        <v>14.296046826819463</v>
      </c>
      <c r="F601">
        <v>14.315</v>
      </c>
      <c r="G601" s="71">
        <f t="shared" si="92"/>
        <v>3.6475333812329147E-3</v>
      </c>
      <c r="H601" s="71">
        <f>(+B601/(D601*(1-VLOOKUP(A601,USD!A:K,9,0)))-1)</f>
        <v>5.8724746916078985E-3</v>
      </c>
      <c r="I601" s="71">
        <f t="shared" si="84"/>
        <v>4.5406915822565619E-3</v>
      </c>
      <c r="J601">
        <v>12343.42</v>
      </c>
      <c r="K601">
        <v>12274.66</v>
      </c>
      <c r="L601" s="71">
        <f t="shared" si="89"/>
        <v>-5.570579304601142E-3</v>
      </c>
      <c r="M601" s="70">
        <f t="shared" si="90"/>
        <v>5</v>
      </c>
    </row>
    <row r="602" spans="1:14">
      <c r="A602" s="68">
        <v>43255</v>
      </c>
      <c r="B602">
        <v>14.66</v>
      </c>
      <c r="C602" s="71">
        <f t="shared" si="91"/>
        <v>1.9471488178024909E-2</v>
      </c>
      <c r="D602" s="26">
        <f t="shared" si="93"/>
        <v>14.613914809045626</v>
      </c>
      <c r="E602" s="26">
        <f>(D602-O602)*(1-VLOOKUP(A602,USD!A:K,9,0))</f>
        <v>14.606875241170211</v>
      </c>
      <c r="F602">
        <v>14.632</v>
      </c>
      <c r="G602" s="71">
        <f t="shared" si="92"/>
        <v>3.1535144112000424E-3</v>
      </c>
      <c r="H602" s="71">
        <f>(+B602/(D602*(1-VLOOKUP(A602,USD!A:K,9,0)))-1)</f>
        <v>3.6369694375188999E-3</v>
      </c>
      <c r="I602" s="71">
        <f t="shared" si="84"/>
        <v>1.9136139967195209E-3</v>
      </c>
      <c r="J602">
        <v>12274.66</v>
      </c>
      <c r="K602">
        <v>12530.97</v>
      </c>
      <c r="L602" s="71">
        <f t="shared" si="89"/>
        <v>2.0881230111465365E-2</v>
      </c>
      <c r="M602" s="70">
        <f t="shared" si="90"/>
        <v>1</v>
      </c>
    </row>
    <row r="603" spans="1:14">
      <c r="A603" s="68">
        <v>43256</v>
      </c>
      <c r="B603">
        <v>14.72</v>
      </c>
      <c r="C603" s="71">
        <f t="shared" si="91"/>
        <v>4.0927694406549531E-3</v>
      </c>
      <c r="D603" s="26">
        <f t="shared" si="93"/>
        <v>14.729803786937484</v>
      </c>
      <c r="E603" s="26">
        <f>(D603-O603)*(1-VLOOKUP(A603,USD!A:K,9,0))</f>
        <v>14.751686484358364</v>
      </c>
      <c r="F603">
        <v>14.741</v>
      </c>
      <c r="G603" s="71">
        <f t="shared" si="92"/>
        <v>-6.65574849420425E-4</v>
      </c>
      <c r="H603" s="71">
        <f>(+B603/(D603*(1-VLOOKUP(A603,USD!A:K,9,0)))-1)</f>
        <v>-2.1479906308992103E-3</v>
      </c>
      <c r="I603" s="71">
        <f t="shared" si="84"/>
        <v>-1.4245980598330821E-3</v>
      </c>
      <c r="J603">
        <v>12530.97</v>
      </c>
      <c r="K603">
        <v>12614.73</v>
      </c>
      <c r="L603" s="71">
        <f t="shared" si="89"/>
        <v>6.68423912913374E-3</v>
      </c>
      <c r="M603" s="70">
        <f t="shared" si="90"/>
        <v>2</v>
      </c>
    </row>
    <row r="604" spans="1:14">
      <c r="A604" s="68">
        <v>43257</v>
      </c>
      <c r="B604">
        <v>14.7</v>
      </c>
      <c r="C604" s="71">
        <f t="shared" si="91"/>
        <v>-1.3586956521740579E-3</v>
      </c>
      <c r="D604" s="26">
        <f t="shared" si="93"/>
        <v>14.656455079101971</v>
      </c>
      <c r="E604" s="26">
        <f>(D604-O604)*(1-VLOOKUP(A604,USD!A:K,9,0))</f>
        <v>14.708832908923663</v>
      </c>
      <c r="F604">
        <v>14.712999999999999</v>
      </c>
      <c r="G604" s="71">
        <f t="shared" si="92"/>
        <v>2.9710404503007215E-3</v>
      </c>
      <c r="H604" s="71">
        <f>(+B604/(D604*(1-VLOOKUP(A604,USD!A:K,9,0)))-1)</f>
        <v>-6.0051732033106209E-4</v>
      </c>
      <c r="I604" s="71">
        <f t="shared" si="84"/>
        <v>-8.8357235098213138E-4</v>
      </c>
      <c r="J604">
        <v>12614.73</v>
      </c>
      <c r="K604">
        <v>12542.38</v>
      </c>
      <c r="L604" s="71">
        <f t="shared" si="89"/>
        <v>-5.735358584765593E-3</v>
      </c>
      <c r="M604" s="70">
        <f t="shared" si="90"/>
        <v>3</v>
      </c>
    </row>
    <row r="605" spans="1:14">
      <c r="A605" s="68">
        <v>43258</v>
      </c>
      <c r="B605">
        <v>14.76</v>
      </c>
      <c r="C605" s="71">
        <f t="shared" si="91"/>
        <v>4.0816326530612734E-3</v>
      </c>
      <c r="D605" s="26">
        <f t="shared" si="93"/>
        <v>14.726642720918997</v>
      </c>
      <c r="E605" s="26">
        <f>(D605-O605)*(1-VLOOKUP(A605,USD!A:K,9,0))</f>
        <v>14.725224083102608</v>
      </c>
      <c r="F605">
        <v>14.731999999999999</v>
      </c>
      <c r="G605" s="71">
        <f t="shared" si="92"/>
        <v>2.2650973282334341E-3</v>
      </c>
      <c r="H605" s="71">
        <f>(+B605/(D605*(1-VLOOKUP(A605,USD!A:K,9,0)))-1)</f>
        <v>2.3616562098567329E-3</v>
      </c>
      <c r="I605" s="71">
        <f t="shared" si="84"/>
        <v>1.9006244909041126E-3</v>
      </c>
      <c r="J605">
        <v>12542.38</v>
      </c>
      <c r="K605">
        <v>12554.01</v>
      </c>
      <c r="L605" s="71">
        <f t="shared" si="89"/>
        <v>9.2725623047629213E-4</v>
      </c>
      <c r="M605" s="70">
        <f t="shared" si="90"/>
        <v>4</v>
      </c>
    </row>
    <row r="606" spans="1:14">
      <c r="A606" s="68">
        <v>43259</v>
      </c>
      <c r="B606">
        <v>14.38</v>
      </c>
      <c r="C606" s="71">
        <f t="shared" si="91"/>
        <v>-2.5745257452574499E-2</v>
      </c>
      <c r="D606" s="26">
        <f t="shared" si="93"/>
        <v>14.517274875517863</v>
      </c>
      <c r="E606" s="26">
        <f>(D606-O606)*(1-VLOOKUP(A606,USD!A:K,9,0))</f>
        <v>14.484977052602753</v>
      </c>
      <c r="F606">
        <v>14.494999999999999</v>
      </c>
      <c r="G606" s="71">
        <f t="shared" si="92"/>
        <v>-9.4559672317953147E-3</v>
      </c>
      <c r="H606" s="71">
        <f>(+B606/(D606*(1-VLOOKUP(A606,USD!A:K,9,0)))-1)</f>
        <v>-7.2473054131548809E-3</v>
      </c>
      <c r="I606" s="71">
        <f t="shared" si="84"/>
        <v>-7.9337702656087083E-3</v>
      </c>
      <c r="J606">
        <v>12554.01</v>
      </c>
      <c r="K606">
        <v>12371.03</v>
      </c>
      <c r="L606" s="71">
        <f t="shared" si="89"/>
        <v>-1.4575422514399694E-2</v>
      </c>
      <c r="M606" s="70">
        <f t="shared" si="90"/>
        <v>5</v>
      </c>
      <c r="N606" s="50" t="s">
        <v>790</v>
      </c>
    </row>
    <row r="607" spans="1:14">
      <c r="A607" s="68">
        <v>43262</v>
      </c>
      <c r="B607">
        <v>14.56</v>
      </c>
      <c r="C607" s="71">
        <f t="shared" si="91"/>
        <v>1.2517385257301727E-2</v>
      </c>
      <c r="D607" s="26">
        <f t="shared" si="93"/>
        <v>14.567703303605278</v>
      </c>
      <c r="E607" s="26">
        <f>(D607-O607)*(1-VLOOKUP(A607,USD!A:K,9,0))</f>
        <v>14.559953365859778</v>
      </c>
      <c r="F607">
        <v>14.58</v>
      </c>
      <c r="G607" s="71">
        <f t="shared" si="92"/>
        <v>-5.2879327953991861E-4</v>
      </c>
      <c r="H607" s="71">
        <f>(+B607/(D607*(1-VLOOKUP(A607,USD!A:K,9,0)))-1)</f>
        <v>3.2029045045067761E-6</v>
      </c>
      <c r="I607" s="71">
        <f t="shared" si="84"/>
        <v>-1.37174211248281E-3</v>
      </c>
      <c r="J607">
        <v>12371.03</v>
      </c>
      <c r="K607">
        <v>12433.08</v>
      </c>
      <c r="L607" s="71">
        <f t="shared" si="89"/>
        <v>5.0157505074355235E-3</v>
      </c>
      <c r="M607" s="70">
        <f t="shared" si="90"/>
        <v>1</v>
      </c>
    </row>
    <row r="608" spans="1:14">
      <c r="A608" s="68">
        <v>43263</v>
      </c>
      <c r="B608">
        <v>14.72</v>
      </c>
      <c r="C608" s="71">
        <f t="shared" si="91"/>
        <v>1.098901098901095E-2</v>
      </c>
      <c r="D608" s="26">
        <f t="shared" si="93"/>
        <v>14.766467536603965</v>
      </c>
      <c r="E608" s="26">
        <f>(D608-O608)*(1-VLOOKUP(A608,USD!A:K,9,0))</f>
        <v>14.771565754015519</v>
      </c>
      <c r="F608">
        <v>14.762</v>
      </c>
      <c r="G608" s="71">
        <f t="shared" si="92"/>
        <v>-3.1468282098462419E-3</v>
      </c>
      <c r="H608" s="71">
        <f>(+B608/(D608*(1-VLOOKUP(A608,USD!A:K,9,0)))-1)</f>
        <v>-3.4908793606731603E-3</v>
      </c>
      <c r="I608" s="71">
        <f t="shared" si="84"/>
        <v>-2.8451429345617285E-3</v>
      </c>
      <c r="J608">
        <v>12433.08</v>
      </c>
      <c r="K608">
        <v>12592.09</v>
      </c>
      <c r="L608" s="71">
        <f t="shared" si="89"/>
        <v>1.2789268628529804E-2</v>
      </c>
      <c r="M608" s="70">
        <f t="shared" si="90"/>
        <v>2</v>
      </c>
    </row>
    <row r="609" spans="1:13">
      <c r="A609" s="68">
        <v>43264</v>
      </c>
      <c r="B609">
        <v>14.58</v>
      </c>
      <c r="C609" s="71">
        <f t="shared" si="91"/>
        <v>-9.5108695652174058E-3</v>
      </c>
      <c r="D609" s="26">
        <f t="shared" si="93"/>
        <v>14.670910482691912</v>
      </c>
      <c r="E609" s="26">
        <f>(D609-O609)*(1-VLOOKUP(A609,USD!A:K,9,0))</f>
        <v>14.670165486868349</v>
      </c>
      <c r="F609">
        <v>14.689</v>
      </c>
      <c r="G609" s="71">
        <f t="shared" si="92"/>
        <v>-6.196648994564069E-3</v>
      </c>
      <c r="H609" s="71">
        <f>(+B609/(D609*(1-VLOOKUP(A609,USD!A:K,9,0)))-1)</f>
        <v>-6.1461806241421835E-3</v>
      </c>
      <c r="I609" s="71">
        <f t="shared" si="84"/>
        <v>-7.4205187555314023E-3</v>
      </c>
      <c r="J609">
        <v>12592.09</v>
      </c>
      <c r="K609">
        <v>12514.39</v>
      </c>
      <c r="L609" s="71">
        <f t="shared" si="89"/>
        <v>-6.1705403948034698E-3</v>
      </c>
      <c r="M609" s="70">
        <f t="shared" si="90"/>
        <v>3</v>
      </c>
    </row>
    <row r="610" spans="1:13">
      <c r="A610" s="68">
        <v>43265</v>
      </c>
      <c r="B610">
        <v>14.64</v>
      </c>
      <c r="C610" s="71">
        <f t="shared" si="91"/>
        <v>4.115226337448652E-3</v>
      </c>
      <c r="D610" s="26">
        <f t="shared" si="93"/>
        <v>14.654573362345268</v>
      </c>
      <c r="E610" s="26">
        <f>(D610-O610)*(1-VLOOKUP(A610,USD!A:K,9,0))</f>
        <v>14.676307124127502</v>
      </c>
      <c r="F610">
        <v>14.638</v>
      </c>
      <c r="G610" s="71">
        <f t="shared" si="92"/>
        <v>-9.944583158396636E-4</v>
      </c>
      <c r="H610" s="71">
        <f>(+B610/(D610*(1-VLOOKUP(A610,USD!A:K,9,0)))-1)</f>
        <v>-2.4738596583205874E-3</v>
      </c>
      <c r="I610" s="71">
        <f t="shared" si="84"/>
        <v>1.3663068725233707E-4</v>
      </c>
      <c r="J610">
        <v>12514.39</v>
      </c>
      <c r="K610">
        <v>12485.06</v>
      </c>
      <c r="L610" s="71">
        <f t="shared" si="89"/>
        <v>-2.3437019303378381E-3</v>
      </c>
      <c r="M610" s="70">
        <f t="shared" si="90"/>
        <v>4</v>
      </c>
    </row>
    <row r="611" spans="1:13">
      <c r="A611" s="68">
        <v>43266</v>
      </c>
      <c r="B611">
        <v>14.54</v>
      </c>
      <c r="C611" s="71">
        <f t="shared" si="91"/>
        <v>-6.830601092896238E-3</v>
      </c>
      <c r="D611" s="26">
        <f t="shared" si="93"/>
        <v>14.635338558244817</v>
      </c>
      <c r="E611" s="26">
        <f>(D611-O611)*(1-VLOOKUP(A611,USD!A:K,9,0))</f>
        <v>14.573739467138722</v>
      </c>
      <c r="F611">
        <v>14.593</v>
      </c>
      <c r="G611" s="71">
        <f t="shared" si="92"/>
        <v>-6.5142707744951789E-3</v>
      </c>
      <c r="H611" s="71">
        <f>(+B611/(D611*(1-VLOOKUP(A611,USD!A:K,9,0)))-1)</f>
        <v>-2.3150864755610012E-3</v>
      </c>
      <c r="I611" s="71">
        <f t="shared" si="84"/>
        <v>-3.631878297814084E-3</v>
      </c>
      <c r="J611">
        <v>12485.06</v>
      </c>
      <c r="K611">
        <v>12482.79</v>
      </c>
      <c r="L611" s="71">
        <f t="shared" si="89"/>
        <v>-1.8181730804645024E-4</v>
      </c>
      <c r="M611" s="70">
        <f t="shared" si="90"/>
        <v>5</v>
      </c>
    </row>
    <row r="612" spans="1:13">
      <c r="A612" s="68">
        <v>43270</v>
      </c>
      <c r="B612">
        <v>13.94</v>
      </c>
      <c r="C612" s="71">
        <f t="shared" si="91"/>
        <v>-4.1265474552957371E-2</v>
      </c>
      <c r="D612" s="26">
        <f t="shared" si="93"/>
        <v>14.21785200023392</v>
      </c>
      <c r="E612" s="26">
        <f>(D612-O612)*(1-VLOOKUP(A612,USD!A:K,9,0))</f>
        <v>14.214308495119862</v>
      </c>
      <c r="F612">
        <v>14.093999999999999</v>
      </c>
      <c r="G612" s="71">
        <f t="shared" si="92"/>
        <v>-1.9542473801904103E-2</v>
      </c>
      <c r="H612" s="71">
        <f>(+B612/(D612*(1-VLOOKUP(A612,USD!A:K,9,0)))-1)</f>
        <v>-1.9298054155363231E-2</v>
      </c>
      <c r="I612" s="71">
        <f t="shared" si="84"/>
        <v>-1.0926635447708222E-2</v>
      </c>
      <c r="J612">
        <v>12482.79</v>
      </c>
      <c r="K612">
        <v>12161.89</v>
      </c>
      <c r="L612" s="71">
        <f t="shared" si="89"/>
        <v>-2.5707393939976675E-2</v>
      </c>
      <c r="M612" s="70">
        <f t="shared" si="90"/>
        <v>2</v>
      </c>
    </row>
    <row r="613" spans="1:13">
      <c r="A613" s="68">
        <v>43271</v>
      </c>
      <c r="B613">
        <v>14.16</v>
      </c>
      <c r="C613" s="71">
        <f t="shared" si="91"/>
        <v>1.5781922525107683E-2</v>
      </c>
      <c r="D613" s="26">
        <f t="shared" si="93"/>
        <v>14.13330873244208</v>
      </c>
      <c r="E613" s="26">
        <f>(D613-O613)*(1-VLOOKUP(A613,USD!A:K,9,0))</f>
        <v>14.103523494430929</v>
      </c>
      <c r="F613">
        <v>14.166</v>
      </c>
      <c r="G613" s="71">
        <f t="shared" si="92"/>
        <v>1.8885363691696355E-3</v>
      </c>
      <c r="H613" s="71">
        <f>(+B613/(D613*(1-VLOOKUP(A613,USD!A:K,9,0)))-1)</f>
        <v>4.0044252481568066E-3</v>
      </c>
      <c r="I613" s="71">
        <f t="shared" si="84"/>
        <v>-4.2354934349853046E-4</v>
      </c>
      <c r="J613">
        <v>12161.89</v>
      </c>
      <c r="K613">
        <v>12195.81</v>
      </c>
      <c r="L613" s="71">
        <f t="shared" si="89"/>
        <v>2.7890401902994633E-3</v>
      </c>
      <c r="M613" s="70">
        <f t="shared" si="90"/>
        <v>3</v>
      </c>
    </row>
    <row r="614" spans="1:13">
      <c r="A614" s="68">
        <v>43272</v>
      </c>
      <c r="B614">
        <v>13.94</v>
      </c>
      <c r="C614" s="71">
        <f t="shared" si="91"/>
        <v>-1.5536723163841804E-2</v>
      </c>
      <c r="D614" s="26">
        <f t="shared" si="93"/>
        <v>14.058289796249696</v>
      </c>
      <c r="E614" s="26">
        <f>(D614-O614)*(1-VLOOKUP(A614,USD!A:K,9,0))</f>
        <v>13.994757779643615</v>
      </c>
      <c r="F614">
        <v>14</v>
      </c>
      <c r="G614" s="71">
        <f t="shared" si="92"/>
        <v>-8.4142380022107499E-3</v>
      </c>
      <c r="H614" s="71">
        <f>(+B614/(D614*(1-VLOOKUP(A614,USD!A:K,9,0)))-1)</f>
        <v>-3.9127350759342594E-3</v>
      </c>
      <c r="I614" s="71">
        <f t="shared" si="84"/>
        <v>-4.2857142857143371E-3</v>
      </c>
      <c r="J614">
        <v>12195.81</v>
      </c>
      <c r="K614">
        <v>12103.08</v>
      </c>
      <c r="L614" s="71">
        <f t="shared" si="89"/>
        <v>-7.6034310144221795E-3</v>
      </c>
      <c r="M614" s="70">
        <f t="shared" ref="M614:M620" si="94">WEEKDAY(A614,2)</f>
        <v>4</v>
      </c>
    </row>
    <row r="615" spans="1:13">
      <c r="A615" s="68">
        <v>43273</v>
      </c>
      <c r="B615">
        <v>13.94</v>
      </c>
      <c r="C615" s="71">
        <f t="shared" si="91"/>
        <v>0</v>
      </c>
      <c r="D615" s="26">
        <f t="shared" si="93"/>
        <v>13.99930596178824</v>
      </c>
      <c r="E615" s="26">
        <f>(D615-O615)*(1-VLOOKUP(A615,USD!A:K,9,0))</f>
        <v>13.993710521992513</v>
      </c>
      <c r="F615">
        <v>13.986000000000001</v>
      </c>
      <c r="G615" s="71">
        <f t="shared" si="92"/>
        <v>-4.236350141222589E-3</v>
      </c>
      <c r="H615" s="71">
        <f>(+B615/(D615*(1-VLOOKUP(A615,USD!A:K,9,0)))-1)</f>
        <v>-3.838190157506971E-3</v>
      </c>
      <c r="I615" s="71">
        <f t="shared" si="84"/>
        <v>-3.2890032890033893E-3</v>
      </c>
      <c r="J615">
        <v>12103.08</v>
      </c>
      <c r="K615">
        <v>12102.48</v>
      </c>
      <c r="L615" s="71">
        <f t="shared" si="89"/>
        <v>-4.9574157982901212E-5</v>
      </c>
      <c r="M615" s="70">
        <f t="shared" si="94"/>
        <v>5</v>
      </c>
    </row>
    <row r="616" spans="1:13">
      <c r="A616" s="68">
        <v>43276</v>
      </c>
      <c r="B616">
        <v>13.62</v>
      </c>
      <c r="C616" s="71">
        <f t="shared" ref="C616:C620" si="95">B616/(B615-O616)-1</f>
        <v>-2.2955523672883782E-2</v>
      </c>
      <c r="D616" s="26">
        <f t="shared" si="93"/>
        <v>13.734396037836873</v>
      </c>
      <c r="E616" s="26">
        <f>(D616-O616)*(1-VLOOKUP(A616,USD!A:K,9,0))</f>
        <v>13.641061766279153</v>
      </c>
      <c r="F616">
        <v>13.672000000000001</v>
      </c>
      <c r="G616" s="71">
        <f t="shared" si="92"/>
        <v>-8.3291640580135384E-3</v>
      </c>
      <c r="H616" s="71">
        <f>(+B616/(D616*(1-VLOOKUP(A616,USD!A:K,9,0)))-1)</f>
        <v>-1.5439975743837264E-3</v>
      </c>
      <c r="I616" s="71">
        <f t="shared" si="84"/>
        <v>-3.8033937975425758E-3</v>
      </c>
      <c r="J616">
        <v>12102.48</v>
      </c>
      <c r="K616">
        <v>11884.76</v>
      </c>
      <c r="L616" s="71">
        <f t="shared" si="89"/>
        <v>-1.7989701284364834E-2</v>
      </c>
      <c r="M616" s="70">
        <f t="shared" si="94"/>
        <v>1</v>
      </c>
    </row>
    <row r="617" spans="1:13">
      <c r="A617" s="68">
        <v>43277</v>
      </c>
      <c r="B617">
        <v>13.4</v>
      </c>
      <c r="C617" s="71">
        <f t="shared" si="95"/>
        <v>-1.6152716593245131E-2</v>
      </c>
      <c r="D617" s="26">
        <f t="shared" si="93"/>
        <v>13.502180782784002</v>
      </c>
      <c r="E617" s="26">
        <f>(D617-O617)*(1-VLOOKUP(A617,USD!A:K,9,0))</f>
        <v>13.488048347728219</v>
      </c>
      <c r="F617">
        <v>13.426</v>
      </c>
      <c r="G617" s="71">
        <f t="shared" si="92"/>
        <v>-7.5677243867366961E-3</v>
      </c>
      <c r="H617" s="71">
        <f>(+B617/(D617*(1-VLOOKUP(A617,USD!A:K,9,0)))-1)</f>
        <v>-6.5278790124627672E-3</v>
      </c>
      <c r="I617" s="71">
        <f t="shared" si="84"/>
        <v>-1.9365410397735872E-3</v>
      </c>
      <c r="J617">
        <v>11884.76</v>
      </c>
      <c r="K617">
        <v>11737.14</v>
      </c>
      <c r="L617" s="71">
        <f t="shared" si="89"/>
        <v>-1.242094918197767E-2</v>
      </c>
      <c r="M617" s="70">
        <f t="shared" si="94"/>
        <v>2</v>
      </c>
    </row>
    <row r="618" spans="1:13">
      <c r="A618" s="68">
        <v>43278</v>
      </c>
      <c r="B618">
        <v>12.94</v>
      </c>
      <c r="C618" s="71">
        <f t="shared" si="95"/>
        <v>-3.4328358208955301E-2</v>
      </c>
      <c r="D618" s="26">
        <f t="shared" si="93"/>
        <v>13.086584885244617</v>
      </c>
      <c r="E618" s="26">
        <f>(D618-O618)*(1-VLOOKUP(A618,USD!A:K,9,0))</f>
        <v>13.009579586906403</v>
      </c>
      <c r="F618">
        <v>13.045999999999999</v>
      </c>
      <c r="G618" s="71">
        <f t="shared" si="92"/>
        <v>-1.1201156491935094E-2</v>
      </c>
      <c r="H618" s="71">
        <f>(+B618/(D618*(1-VLOOKUP(A618,USD!A:K,9,0)))-1)</f>
        <v>-5.3483347745096887E-3</v>
      </c>
      <c r="I618" s="71">
        <f t="shared" si="84"/>
        <v>-8.1250958148091357E-3</v>
      </c>
      <c r="J618">
        <v>11737.14</v>
      </c>
      <c r="K618">
        <v>11440.42</v>
      </c>
      <c r="L618" s="71">
        <f t="shared" ref="L618:L620" si="96">+K618/J618-1</f>
        <v>-2.5280434586279044E-2</v>
      </c>
      <c r="M618" s="70">
        <f t="shared" si="94"/>
        <v>3</v>
      </c>
    </row>
    <row r="619" spans="1:13">
      <c r="A619" s="68">
        <v>43279</v>
      </c>
      <c r="B619">
        <v>12.96</v>
      </c>
      <c r="C619" s="71">
        <f t="shared" si="95"/>
        <v>1.5455950540959051E-3</v>
      </c>
      <c r="D619" s="26">
        <f t="shared" si="93"/>
        <v>12.89782386310992</v>
      </c>
      <c r="E619" s="26">
        <f>(D619-O619)*(1-VLOOKUP(A619,USD!A:K,9,0))</f>
        <v>12.86801005893834</v>
      </c>
      <c r="F619">
        <v>12.855</v>
      </c>
      <c r="G619" s="71">
        <f t="shared" si="92"/>
        <v>4.8206687849037255E-3</v>
      </c>
      <c r="H619" s="71">
        <f>(+B619/(D619*(1-VLOOKUP(A619,USD!A:K,9,0)))-1)</f>
        <v>7.1487308947013606E-3</v>
      </c>
      <c r="I619" s="71">
        <f t="shared" si="84"/>
        <v>8.168028004667427E-3</v>
      </c>
      <c r="J619">
        <v>11440.42</v>
      </c>
      <c r="K619">
        <v>11310.48</v>
      </c>
      <c r="L619" s="71">
        <f t="shared" si="96"/>
        <v>-1.1357974619812916E-2</v>
      </c>
      <c r="M619" s="70">
        <f t="shared" si="94"/>
        <v>4</v>
      </c>
    </row>
    <row r="620" spans="1:13">
      <c r="A620" s="68">
        <v>43280</v>
      </c>
      <c r="B620">
        <v>13.34</v>
      </c>
      <c r="C620" s="71">
        <f t="shared" si="95"/>
        <v>2.9320987654321007E-2</v>
      </c>
      <c r="D620" s="26">
        <f t="shared" si="93"/>
        <v>13.167041597704078</v>
      </c>
      <c r="E620" s="26">
        <f>(D620-O620)*(1-VLOOKUP(A620,USD!A:K,9,0))</f>
        <v>13.145958048833355</v>
      </c>
      <c r="G620" s="71">
        <f t="shared" si="92"/>
        <v>1.3135707137591268E-2</v>
      </c>
      <c r="H620" s="71">
        <f>(+B620/(D620*(1-VLOOKUP(A620,USD!A:K,9,0)))-1)</f>
        <v>1.4760578912988764E-2</v>
      </c>
      <c r="J620">
        <v>11310.48</v>
      </c>
      <c r="K620">
        <v>11585.03</v>
      </c>
      <c r="L620" s="71">
        <f t="shared" si="96"/>
        <v>2.427394770160074E-2</v>
      </c>
      <c r="M620" s="70">
        <f t="shared" si="94"/>
        <v>5</v>
      </c>
    </row>
    <row r="621" spans="1:13">
      <c r="A621" s="68">
        <v>43283</v>
      </c>
    </row>
    <row r="622" spans="1:13">
      <c r="A622" s="68">
        <v>43284</v>
      </c>
    </row>
    <row r="623" spans="1:13">
      <c r="A623" s="68">
        <v>43285</v>
      </c>
    </row>
    <row r="624" spans="1:13">
      <c r="A624" s="68">
        <v>43286</v>
      </c>
    </row>
    <row r="625" spans="1:1">
      <c r="A625" s="68">
        <v>43287</v>
      </c>
    </row>
  </sheetData>
  <autoFilter ref="A2:M2"/>
  <phoneticPr fontId="1" type="noConversion"/>
  <pageMargins left="0.7" right="0.7" top="0.75" bottom="0.75" header="0.3" footer="0.3"/>
  <pageSetup paperSize="9" orientation="portrait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1:O624"/>
  <sheetViews>
    <sheetView zoomScale="115" zoomScaleNormal="115" workbookViewId="0">
      <pane xSplit="1" ySplit="2" topLeftCell="B607" activePane="bottomRight" state="frozen"/>
      <selection pane="topRight" activeCell="B1" sqref="B1"/>
      <selection pane="bottomLeft" activeCell="A3" sqref="A3"/>
      <selection pane="bottomRight" activeCell="A619" sqref="A619"/>
    </sheetView>
  </sheetViews>
  <sheetFormatPr defaultRowHeight="14"/>
  <cols>
    <col min="1" max="1" width="11.6328125" bestFit="1" customWidth="1" collapsed="1"/>
    <col min="2" max="2" width="6.453125" bestFit="1" customWidth="1" collapsed="1"/>
    <col min="3" max="3" width="15" bestFit="1" customWidth="1" collapsed="1"/>
    <col min="4" max="4" width="17.08984375" bestFit="1" customWidth="1" collapsed="1"/>
    <col min="5" max="5" width="17.08984375" customWidth="1" collapsed="1"/>
    <col min="6" max="7" width="15" bestFit="1" customWidth="1" collapsed="1"/>
    <col min="8" max="8" width="15" customWidth="1" collapsed="1"/>
    <col min="9" max="10" width="16.08984375" bestFit="1" customWidth="1" collapsed="1"/>
    <col min="11" max="11" width="12.90625" bestFit="1" customWidth="1" collapsed="1"/>
    <col min="12" max="12" width="13.90625" bestFit="1" customWidth="1" collapsed="1"/>
    <col min="14" max="14" width="36.08984375" style="50" customWidth="1" collapsed="1"/>
  </cols>
  <sheetData>
    <row r="1" spans="1:15">
      <c r="J1" t="s">
        <v>228</v>
      </c>
    </row>
    <row r="2" spans="1:15">
      <c r="B2" t="s">
        <v>26</v>
      </c>
      <c r="C2" t="s">
        <v>33</v>
      </c>
      <c r="D2" t="s">
        <v>220</v>
      </c>
      <c r="E2" t="s">
        <v>227</v>
      </c>
      <c r="F2" t="s">
        <v>27</v>
      </c>
      <c r="G2" t="s">
        <v>224</v>
      </c>
      <c r="H2" t="s">
        <v>225</v>
      </c>
      <c r="I2" t="s">
        <v>31</v>
      </c>
      <c r="J2" t="s">
        <v>28</v>
      </c>
      <c r="K2" t="s">
        <v>29</v>
      </c>
      <c r="L2" t="s">
        <v>30</v>
      </c>
      <c r="M2" t="s">
        <v>48</v>
      </c>
      <c r="N2" s="50" t="s">
        <v>99</v>
      </c>
      <c r="O2" t="s">
        <v>610</v>
      </c>
    </row>
    <row r="3" spans="1:15">
      <c r="A3" s="1">
        <v>42401</v>
      </c>
      <c r="B3">
        <v>10.02</v>
      </c>
      <c r="F3">
        <v>10.1213</v>
      </c>
      <c r="I3" s="25">
        <f t="shared" ref="I3:I26" si="0">+B3/F3-1</f>
        <v>-1.0008595733749681E-2</v>
      </c>
      <c r="M3">
        <f>WEEKDAY(A3,2)</f>
        <v>1</v>
      </c>
    </row>
    <row r="4" spans="1:15">
      <c r="A4" s="1">
        <f>A5-1</f>
        <v>42402</v>
      </c>
      <c r="B4">
        <v>10.220000000000001</v>
      </c>
      <c r="C4" s="25">
        <f t="shared" ref="C4:C54" si="1">B4/B3-1</f>
        <v>1.9960079840319445E-2</v>
      </c>
      <c r="D4" s="26">
        <f t="shared" ref="D4:D13" si="2">+F3*(1+L4)</f>
        <v>10.267057436845096</v>
      </c>
      <c r="E4" s="26"/>
      <c r="F4">
        <v>10.2433</v>
      </c>
      <c r="G4" s="25">
        <f t="shared" ref="G4:G9" si="3">+B4/D4-1</f>
        <v>-4.583342124513945E-3</v>
      </c>
      <c r="H4" s="25"/>
      <c r="I4" s="25">
        <f t="shared" si="0"/>
        <v>-2.2746575810528302E-3</v>
      </c>
      <c r="J4">
        <v>8734.08</v>
      </c>
      <c r="K4">
        <v>8859.86</v>
      </c>
      <c r="L4" s="25">
        <f t="shared" ref="L4:L10" si="4">+K4/J4-1</f>
        <v>1.440105884077103E-2</v>
      </c>
      <c r="M4">
        <f t="shared" ref="M4:M66" si="5">WEEKDAY(A4,2)</f>
        <v>2</v>
      </c>
    </row>
    <row r="5" spans="1:15">
      <c r="A5" s="1">
        <v>42403</v>
      </c>
      <c r="B5">
        <v>10.08</v>
      </c>
      <c r="C5" s="25">
        <f t="shared" si="1"/>
        <v>-1.3698630136986356E-2</v>
      </c>
      <c r="D5" s="26">
        <f t="shared" si="2"/>
        <v>10.150900736806225</v>
      </c>
      <c r="E5" s="26"/>
      <c r="F5">
        <v>10.130000000000001</v>
      </c>
      <c r="G5" s="25">
        <f t="shared" si="3"/>
        <v>-6.9846744288558638E-3</v>
      </c>
      <c r="H5" s="25"/>
      <c r="I5" s="25">
        <f t="shared" si="0"/>
        <v>-4.9358341559724295E-3</v>
      </c>
      <c r="J5">
        <v>8859.86</v>
      </c>
      <c r="K5">
        <v>8779.94</v>
      </c>
      <c r="L5" s="25">
        <f t="shared" si="4"/>
        <v>-9.0204585625506262E-3</v>
      </c>
      <c r="M5">
        <f t="shared" si="5"/>
        <v>3</v>
      </c>
    </row>
    <row r="6" spans="1:15">
      <c r="A6" s="1">
        <v>42404</v>
      </c>
      <c r="B6">
        <v>10.199999999999999</v>
      </c>
      <c r="C6" s="25">
        <f t="shared" si="1"/>
        <v>1.1904761904761862E-2</v>
      </c>
      <c r="D6" s="26">
        <f t="shared" si="2"/>
        <v>10.237173363371504</v>
      </c>
      <c r="E6" s="26"/>
      <c r="F6">
        <v>10.275</v>
      </c>
      <c r="G6" s="25">
        <f t="shared" si="3"/>
        <v>-3.6312136223569658E-3</v>
      </c>
      <c r="H6" s="25"/>
      <c r="I6" s="25">
        <f t="shared" si="0"/>
        <v>-7.2992700729928028E-3</v>
      </c>
      <c r="J6">
        <v>8779.94</v>
      </c>
      <c r="K6">
        <v>8872.83</v>
      </c>
      <c r="L6" s="25">
        <f t="shared" si="4"/>
        <v>1.0579798950790087E-2</v>
      </c>
      <c r="M6">
        <f t="shared" si="5"/>
        <v>4</v>
      </c>
    </row>
    <row r="7" spans="1:15">
      <c r="A7" s="1">
        <v>42405</v>
      </c>
      <c r="B7">
        <v>10.220000000000001</v>
      </c>
      <c r="C7" s="25">
        <f t="shared" si="1"/>
        <v>1.9607843137257053E-3</v>
      </c>
      <c r="D7" s="26">
        <f t="shared" si="2"/>
        <v>10.249754954169077</v>
      </c>
      <c r="E7" s="26"/>
      <c r="F7">
        <v>10.304</v>
      </c>
      <c r="G7" s="25">
        <f t="shared" si="3"/>
        <v>-2.9029917595223553E-3</v>
      </c>
      <c r="H7" s="25"/>
      <c r="I7" s="25">
        <f t="shared" si="0"/>
        <v>-8.152173913043459E-3</v>
      </c>
      <c r="J7">
        <v>8872.83</v>
      </c>
      <c r="K7">
        <v>8851.0300000000007</v>
      </c>
      <c r="L7" s="25">
        <f t="shared" si="4"/>
        <v>-2.4569387669998166E-3</v>
      </c>
      <c r="M7">
        <f t="shared" si="5"/>
        <v>5</v>
      </c>
    </row>
    <row r="8" spans="1:15">
      <c r="A8" s="1">
        <v>42411</v>
      </c>
      <c r="B8">
        <v>9.94</v>
      </c>
      <c r="C8" s="25">
        <f t="shared" si="1"/>
        <v>-2.7397260273972712E-2</v>
      </c>
      <c r="D8" s="26">
        <f t="shared" si="2"/>
        <v>10.304</v>
      </c>
      <c r="E8" s="26"/>
      <c r="F8" s="27">
        <v>10.304</v>
      </c>
      <c r="G8" s="25">
        <f t="shared" si="3"/>
        <v>-3.532608695652184E-2</v>
      </c>
      <c r="H8" s="25"/>
      <c r="I8" s="25">
        <f t="shared" si="0"/>
        <v>-3.532608695652184E-2</v>
      </c>
      <c r="J8">
        <v>8851.0300000000007</v>
      </c>
      <c r="K8">
        <v>8851.0300000000007</v>
      </c>
      <c r="L8" s="25">
        <f t="shared" si="4"/>
        <v>0</v>
      </c>
      <c r="M8">
        <f t="shared" si="5"/>
        <v>4</v>
      </c>
    </row>
    <row r="9" spans="1:15">
      <c r="A9" s="1">
        <v>42412</v>
      </c>
      <c r="B9">
        <v>9.8800000000000008</v>
      </c>
      <c r="C9" s="25">
        <f t="shared" si="1"/>
        <v>-6.0362173038227551E-3</v>
      </c>
      <c r="D9" s="26">
        <f t="shared" si="2"/>
        <v>10.304</v>
      </c>
      <c r="E9" s="26"/>
      <c r="F9" s="27">
        <v>10.304</v>
      </c>
      <c r="G9" s="25">
        <f t="shared" si="3"/>
        <v>-4.1149068322981264E-2</v>
      </c>
      <c r="H9" s="25"/>
      <c r="I9" s="25">
        <f t="shared" si="0"/>
        <v>-4.1149068322981264E-2</v>
      </c>
      <c r="J9">
        <v>8851.0300000000007</v>
      </c>
      <c r="K9">
        <v>8851.0300000000007</v>
      </c>
      <c r="L9" s="25">
        <f t="shared" si="4"/>
        <v>0</v>
      </c>
      <c r="M9">
        <f t="shared" si="5"/>
        <v>5</v>
      </c>
    </row>
    <row r="10" spans="1:15">
      <c r="A10" s="1">
        <v>42415</v>
      </c>
      <c r="B10">
        <v>10.24</v>
      </c>
      <c r="C10" s="25">
        <f t="shared" si="1"/>
        <v>3.6437246963562764E-2</v>
      </c>
      <c r="D10" s="26">
        <f t="shared" si="2"/>
        <v>10.214965173544773</v>
      </c>
      <c r="E10" s="26"/>
      <c r="F10">
        <v>10.3</v>
      </c>
      <c r="G10" s="25">
        <f t="shared" ref="G10:G23" si="6">+B10/D10-1</f>
        <v>2.4507990022388793E-3</v>
      </c>
      <c r="H10" s="25"/>
      <c r="I10" s="25">
        <f t="shared" si="0"/>
        <v>-5.8252427184466438E-3</v>
      </c>
      <c r="J10">
        <v>8851.0300000000007</v>
      </c>
      <c r="K10">
        <v>8774.5499999999993</v>
      </c>
      <c r="L10" s="25">
        <f t="shared" si="4"/>
        <v>-8.6408022569126608E-3</v>
      </c>
      <c r="M10">
        <f t="shared" si="5"/>
        <v>1</v>
      </c>
    </row>
    <row r="11" spans="1:15">
      <c r="A11" s="1">
        <v>42416</v>
      </c>
      <c r="B11">
        <v>10.48</v>
      </c>
      <c r="C11" s="25">
        <f t="shared" si="1"/>
        <v>2.34375E-2</v>
      </c>
      <c r="D11" s="26">
        <f t="shared" si="2"/>
        <v>10.556533041580481</v>
      </c>
      <c r="E11" s="26"/>
      <c r="F11">
        <v>10.56</v>
      </c>
      <c r="G11" s="25">
        <f t="shared" si="6"/>
        <v>-7.2498273134777858E-3</v>
      </c>
      <c r="H11" s="25"/>
      <c r="I11" s="25">
        <f t="shared" si="0"/>
        <v>-7.575757575757569E-3</v>
      </c>
      <c r="J11">
        <v>8774.5499999999993</v>
      </c>
      <c r="K11">
        <v>8993.09</v>
      </c>
      <c r="L11" s="25">
        <f t="shared" ref="L11:L23" si="7">+K11/J11-1</f>
        <v>2.4906120541794197E-2</v>
      </c>
      <c r="M11">
        <f t="shared" si="5"/>
        <v>2</v>
      </c>
    </row>
    <row r="12" spans="1:15">
      <c r="A12" s="1">
        <v>42417</v>
      </c>
      <c r="B12">
        <v>10.44</v>
      </c>
      <c r="C12" s="25">
        <f t="shared" si="1"/>
        <v>-3.8167938931298329E-3</v>
      </c>
      <c r="D12" s="26">
        <f t="shared" si="2"/>
        <v>10.624876477384303</v>
      </c>
      <c r="E12" s="26"/>
      <c r="F12">
        <v>10.625999999999999</v>
      </c>
      <c r="G12" s="25">
        <f t="shared" si="6"/>
        <v>-1.7400341338351E-2</v>
      </c>
      <c r="H12" s="25"/>
      <c r="I12" s="25">
        <f t="shared" si="0"/>
        <v>-1.7504234895539206E-2</v>
      </c>
      <c r="J12">
        <v>8993.09</v>
      </c>
      <c r="K12">
        <v>9048.34</v>
      </c>
      <c r="L12" s="25">
        <f t="shared" si="7"/>
        <v>6.1436058129074045E-3</v>
      </c>
      <c r="M12">
        <f t="shared" si="5"/>
        <v>3</v>
      </c>
    </row>
    <row r="13" spans="1:15">
      <c r="A13" s="1">
        <v>42418</v>
      </c>
      <c r="B13">
        <v>10.58</v>
      </c>
      <c r="C13" s="25">
        <f t="shared" si="1"/>
        <v>1.3409961685823868E-2</v>
      </c>
      <c r="D13" s="26">
        <f t="shared" si="2"/>
        <v>10.588972459036684</v>
      </c>
      <c r="E13" s="26"/>
      <c r="F13">
        <v>10.55</v>
      </c>
      <c r="G13" s="25">
        <f t="shared" si="6"/>
        <v>-8.4733991625662863E-4</v>
      </c>
      <c r="H13" s="25"/>
      <c r="I13" s="25">
        <f t="shared" si="0"/>
        <v>2.8436018957345155E-3</v>
      </c>
      <c r="J13">
        <v>9048.34</v>
      </c>
      <c r="K13">
        <v>9016.81</v>
      </c>
      <c r="L13" s="25">
        <f t="shared" si="7"/>
        <v>-3.4846170678821675E-3</v>
      </c>
      <c r="M13">
        <f t="shared" si="5"/>
        <v>4</v>
      </c>
    </row>
    <row r="14" spans="1:15">
      <c r="A14" s="1">
        <v>42419</v>
      </c>
      <c r="B14">
        <v>10.5</v>
      </c>
      <c r="C14" s="25">
        <f t="shared" si="1"/>
        <v>-7.5614366729678251E-3</v>
      </c>
      <c r="D14" s="26">
        <f t="shared" ref="D14:D31" si="8">+F13*(1+L14)</f>
        <v>10.528787231848073</v>
      </c>
      <c r="E14" s="26"/>
      <c r="F14">
        <v>10.513</v>
      </c>
      <c r="G14" s="25">
        <f t="shared" si="6"/>
        <v>-2.7341450837752301E-3</v>
      </c>
      <c r="H14" s="25"/>
      <c r="I14" s="25">
        <f t="shared" si="0"/>
        <v>-1.2365642537810473E-3</v>
      </c>
      <c r="J14">
        <v>9016.81</v>
      </c>
      <c r="K14">
        <v>8998.68</v>
      </c>
      <c r="L14" s="25">
        <f t="shared" si="7"/>
        <v>-2.0106889243534098E-3</v>
      </c>
      <c r="M14">
        <f t="shared" si="5"/>
        <v>5</v>
      </c>
    </row>
    <row r="15" spans="1:15">
      <c r="A15" s="1">
        <v>42422</v>
      </c>
      <c r="B15">
        <v>10.74</v>
      </c>
      <c r="C15" s="25">
        <f t="shared" si="1"/>
        <v>2.2857142857142909E-2</v>
      </c>
      <c r="D15" s="26">
        <f t="shared" si="8"/>
        <v>10.74201841047798</v>
      </c>
      <c r="E15" s="26"/>
      <c r="F15">
        <v>10.743</v>
      </c>
      <c r="G15" s="25">
        <f t="shared" si="6"/>
        <v>-1.8789862396917378E-4</v>
      </c>
      <c r="H15" s="25"/>
      <c r="I15" s="25">
        <f t="shared" si="0"/>
        <v>-2.7925160569675089E-4</v>
      </c>
      <c r="J15">
        <v>8998.68</v>
      </c>
      <c r="K15">
        <v>9194.7099999999991</v>
      </c>
      <c r="L15" s="25">
        <f t="shared" si="7"/>
        <v>2.1784306142678567E-2</v>
      </c>
      <c r="M15">
        <f t="shared" si="5"/>
        <v>1</v>
      </c>
    </row>
    <row r="16" spans="1:15">
      <c r="A16" s="1">
        <v>42423</v>
      </c>
      <c r="B16">
        <v>10.58</v>
      </c>
      <c r="C16" s="25">
        <f t="shared" si="1"/>
        <v>-1.4897579143389184E-2</v>
      </c>
      <c r="D16" s="26">
        <f t="shared" si="8"/>
        <v>10.627738403930087</v>
      </c>
      <c r="E16" s="26"/>
      <c r="F16">
        <v>10.603</v>
      </c>
      <c r="G16" s="25">
        <f t="shared" si="6"/>
        <v>-4.491868553372802E-3</v>
      </c>
      <c r="H16" s="25"/>
      <c r="I16" s="25">
        <f t="shared" si="0"/>
        <v>-2.1691973969630851E-3</v>
      </c>
      <c r="J16">
        <v>9194.7099999999991</v>
      </c>
      <c r="K16">
        <v>9096.06</v>
      </c>
      <c r="L16" s="25">
        <f t="shared" si="7"/>
        <v>-1.0728995259230545E-2</v>
      </c>
      <c r="M16">
        <f t="shared" si="5"/>
        <v>2</v>
      </c>
    </row>
    <row r="17" spans="1:13">
      <c r="A17" s="1">
        <v>42424</v>
      </c>
      <c r="B17">
        <v>10.66</v>
      </c>
      <c r="C17" s="25">
        <f t="shared" si="1"/>
        <v>7.5614366729679361E-3</v>
      </c>
      <c r="D17" s="26">
        <f t="shared" si="8"/>
        <v>10.670270788671141</v>
      </c>
      <c r="E17" s="26"/>
      <c r="F17">
        <v>10.670999999999999</v>
      </c>
      <c r="G17" s="25">
        <f t="shared" si="6"/>
        <v>-9.6256120154381009E-4</v>
      </c>
      <c r="H17" s="25"/>
      <c r="I17" s="25">
        <f t="shared" si="0"/>
        <v>-1.0308312248148432E-3</v>
      </c>
      <c r="J17">
        <v>9096.06</v>
      </c>
      <c r="K17">
        <v>9153.77</v>
      </c>
      <c r="L17" s="25">
        <f t="shared" si="7"/>
        <v>6.3445052033519467E-3</v>
      </c>
      <c r="M17">
        <f t="shared" si="5"/>
        <v>3</v>
      </c>
    </row>
    <row r="18" spans="1:13">
      <c r="A18" s="1">
        <v>42425</v>
      </c>
      <c r="B18">
        <v>10.199999999999999</v>
      </c>
      <c r="C18" s="25">
        <f t="shared" si="1"/>
        <v>-4.3151969981238381E-2</v>
      </c>
      <c r="D18" s="26">
        <f t="shared" si="8"/>
        <v>10.178389363071172</v>
      </c>
      <c r="E18" s="26"/>
      <c r="F18">
        <v>10.161</v>
      </c>
      <c r="G18" s="25">
        <f t="shared" si="6"/>
        <v>2.1231882725212259E-3</v>
      </c>
      <c r="H18" s="25"/>
      <c r="I18" s="25">
        <f t="shared" si="0"/>
        <v>3.8382049010923236E-3</v>
      </c>
      <c r="J18">
        <v>9153.77</v>
      </c>
      <c r="K18">
        <v>8731.2000000000007</v>
      </c>
      <c r="L18" s="25">
        <f t="shared" si="7"/>
        <v>-4.6163493292927349E-2</v>
      </c>
      <c r="M18">
        <f t="shared" si="5"/>
        <v>4</v>
      </c>
    </row>
    <row r="19" spans="1:13">
      <c r="A19" s="1">
        <v>42426</v>
      </c>
      <c r="B19">
        <v>10.4</v>
      </c>
      <c r="C19" s="25">
        <f t="shared" si="1"/>
        <v>1.9607843137255054E-2</v>
      </c>
      <c r="D19" s="26">
        <f t="shared" si="8"/>
        <v>10.265714905167675</v>
      </c>
      <c r="E19" s="26"/>
      <c r="F19">
        <v>10.276</v>
      </c>
      <c r="G19" s="25">
        <f t="shared" si="6"/>
        <v>1.3080929684178955E-2</v>
      </c>
      <c r="H19" s="25"/>
      <c r="I19" s="25">
        <f t="shared" si="0"/>
        <v>1.2066952121448038E-2</v>
      </c>
      <c r="J19">
        <v>8731.2000000000007</v>
      </c>
      <c r="K19">
        <v>8821.18</v>
      </c>
      <c r="L19" s="25">
        <f t="shared" si="7"/>
        <v>1.0305570826461441E-2</v>
      </c>
      <c r="M19">
        <f t="shared" si="5"/>
        <v>5</v>
      </c>
    </row>
    <row r="20" spans="1:13">
      <c r="A20" s="1">
        <v>42429</v>
      </c>
      <c r="B20">
        <v>10.18</v>
      </c>
      <c r="C20" s="25">
        <f t="shared" si="1"/>
        <v>-2.115384615384619E-2</v>
      </c>
      <c r="D20" s="26">
        <f t="shared" si="8"/>
        <v>10.20109541807332</v>
      </c>
      <c r="E20" s="26"/>
      <c r="F20">
        <v>10.198</v>
      </c>
      <c r="G20" s="25">
        <f t="shared" si="6"/>
        <v>-2.0679561565463134E-3</v>
      </c>
      <c r="H20" s="25"/>
      <c r="I20" s="25">
        <f t="shared" si="0"/>
        <v>-1.7650519709747625E-3</v>
      </c>
      <c r="J20">
        <v>8821.18</v>
      </c>
      <c r="K20">
        <v>8756.880000000001</v>
      </c>
      <c r="L20" s="25">
        <f t="shared" si="7"/>
        <v>-7.2892742240833197E-3</v>
      </c>
      <c r="M20">
        <f t="shared" si="5"/>
        <v>1</v>
      </c>
    </row>
    <row r="21" spans="1:13">
      <c r="A21" s="1">
        <v>42430</v>
      </c>
      <c r="B21">
        <v>10.36</v>
      </c>
      <c r="C21" s="25">
        <f t="shared" si="1"/>
        <v>1.7681728880157177E-2</v>
      </c>
      <c r="D21" s="26">
        <f t="shared" si="8"/>
        <v>10.332566066909674</v>
      </c>
      <c r="E21" s="26"/>
      <c r="F21">
        <v>10.329000000000001</v>
      </c>
      <c r="G21" s="25">
        <f t="shared" si="6"/>
        <v>2.6550938956184655E-3</v>
      </c>
      <c r="H21" s="25"/>
      <c r="I21" s="25">
        <f t="shared" si="0"/>
        <v>3.0012585923127055E-3</v>
      </c>
      <c r="J21">
        <v>8756.880000000001</v>
      </c>
      <c r="K21">
        <v>8872.43</v>
      </c>
      <c r="L21" s="25">
        <f t="shared" si="7"/>
        <v>1.3195338979179683E-2</v>
      </c>
      <c r="M21">
        <f t="shared" si="5"/>
        <v>2</v>
      </c>
    </row>
    <row r="22" spans="1:13">
      <c r="A22" s="1">
        <v>42431</v>
      </c>
      <c r="B22">
        <v>10.64</v>
      </c>
      <c r="C22" s="25">
        <f t="shared" si="1"/>
        <v>2.7027027027027195E-2</v>
      </c>
      <c r="D22" s="26">
        <f t="shared" si="8"/>
        <v>10.648133402010497</v>
      </c>
      <c r="E22" s="26"/>
      <c r="F22">
        <v>10.648133402010497</v>
      </c>
      <c r="G22" s="25">
        <f t="shared" si="6"/>
        <v>-7.6383359443643606E-4</v>
      </c>
      <c r="H22" s="25"/>
      <c r="I22" s="25">
        <f t="shared" si="0"/>
        <v>-7.6383359443643606E-4</v>
      </c>
      <c r="J22">
        <v>8872.43</v>
      </c>
      <c r="K22">
        <v>9146.56</v>
      </c>
      <c r="L22" s="25">
        <f t="shared" si="7"/>
        <v>3.0896834350904845E-2</v>
      </c>
      <c r="M22">
        <f t="shared" si="5"/>
        <v>3</v>
      </c>
    </row>
    <row r="23" spans="1:13">
      <c r="A23" s="1">
        <v>42432</v>
      </c>
      <c r="B23">
        <v>10.72</v>
      </c>
      <c r="C23" s="25">
        <f t="shared" si="1"/>
        <v>7.5187969924812581E-3</v>
      </c>
      <c r="D23" s="26">
        <f t="shared" si="8"/>
        <v>10.676329553459425</v>
      </c>
      <c r="E23" s="26"/>
      <c r="F23">
        <v>10.685</v>
      </c>
      <c r="G23" s="25">
        <f t="shared" si="6"/>
        <v>4.0903988886729081E-3</v>
      </c>
      <c r="H23" s="25"/>
      <c r="I23" s="25">
        <f t="shared" si="0"/>
        <v>3.2756200280767978E-3</v>
      </c>
      <c r="J23">
        <v>9146.56</v>
      </c>
      <c r="K23">
        <v>9170.7800000000007</v>
      </c>
      <c r="L23" s="25">
        <f t="shared" si="7"/>
        <v>2.6479900640241638E-3</v>
      </c>
      <c r="M23">
        <f t="shared" si="5"/>
        <v>4</v>
      </c>
    </row>
    <row r="24" spans="1:13">
      <c r="A24" s="1">
        <v>42433</v>
      </c>
      <c r="B24">
        <v>11</v>
      </c>
      <c r="C24" s="25">
        <f t="shared" si="1"/>
        <v>2.6119402985074647E-2</v>
      </c>
      <c r="D24" s="26">
        <f t="shared" si="8"/>
        <v>10.987020733241883</v>
      </c>
      <c r="E24" s="26"/>
      <c r="F24">
        <v>11.04</v>
      </c>
      <c r="G24" s="25">
        <f t="shared" ref="G24:G31" si="9">+B24/D24-1</f>
        <v>1.1813272290319698E-3</v>
      </c>
      <c r="H24" s="25"/>
      <c r="I24" s="25">
        <f t="shared" si="0"/>
        <v>-3.6231884057970065E-3</v>
      </c>
      <c r="J24">
        <v>9170.7800000000007</v>
      </c>
      <c r="K24">
        <v>9430</v>
      </c>
      <c r="L24" s="25">
        <f t="shared" ref="L24:L54" si="10">+K24/J24-1</f>
        <v>2.8265861791472391E-2</v>
      </c>
      <c r="M24">
        <f t="shared" si="5"/>
        <v>5</v>
      </c>
    </row>
    <row r="25" spans="1:13">
      <c r="A25" s="1">
        <v>42436</v>
      </c>
      <c r="B25">
        <v>10.94</v>
      </c>
      <c r="C25" s="25">
        <f t="shared" si="1"/>
        <v>-5.4545454545454897E-3</v>
      </c>
      <c r="D25" s="26">
        <f t="shared" si="8"/>
        <v>10.978638193415453</v>
      </c>
      <c r="E25" s="26"/>
      <c r="F25">
        <v>10.975</v>
      </c>
      <c r="G25" s="25">
        <f t="shared" si="9"/>
        <v>-3.5193976461148635E-3</v>
      </c>
      <c r="H25" s="25"/>
      <c r="I25" s="25">
        <f t="shared" si="0"/>
        <v>-3.1890660592255315E-3</v>
      </c>
      <c r="J25">
        <v>9434.82</v>
      </c>
      <c r="K25">
        <v>9382.3799999999992</v>
      </c>
      <c r="L25" s="25">
        <f t="shared" si="10"/>
        <v>-5.558134654397251E-3</v>
      </c>
      <c r="M25">
        <f t="shared" si="5"/>
        <v>1</v>
      </c>
    </row>
    <row r="26" spans="1:13">
      <c r="A26" s="1">
        <v>42437</v>
      </c>
      <c r="B26">
        <v>10.96</v>
      </c>
      <c r="C26" s="25">
        <f t="shared" si="1"/>
        <v>1.8281535648996261E-3</v>
      </c>
      <c r="D26" s="26">
        <f t="shared" si="8"/>
        <v>11.003541798562839</v>
      </c>
      <c r="E26" s="26"/>
      <c r="F26">
        <v>11.042999999999999</v>
      </c>
      <c r="G26" s="25">
        <f t="shared" si="9"/>
        <v>-3.9570712194254565E-3</v>
      </c>
      <c r="H26" s="25"/>
      <c r="I26" s="25">
        <f t="shared" si="0"/>
        <v>-7.5160735307433502E-3</v>
      </c>
      <c r="J26">
        <v>9382.3799999999992</v>
      </c>
      <c r="K26">
        <v>9406.7800000000007</v>
      </c>
      <c r="L26" s="25">
        <f t="shared" si="10"/>
        <v>2.6006194590286746E-3</v>
      </c>
      <c r="M26">
        <f t="shared" si="5"/>
        <v>2</v>
      </c>
    </row>
    <row r="27" spans="1:13">
      <c r="A27" s="1">
        <v>42438</v>
      </c>
      <c r="B27">
        <v>10.9</v>
      </c>
      <c r="C27" s="25">
        <f t="shared" si="1"/>
        <v>-5.4744525547445466E-3</v>
      </c>
      <c r="D27" s="26">
        <f t="shared" si="8"/>
        <v>11.02070686993849</v>
      </c>
      <c r="E27" s="26"/>
      <c r="F27">
        <v>11.003</v>
      </c>
      <c r="G27" s="25">
        <f t="shared" si="9"/>
        <v>-1.0952733918342838E-2</v>
      </c>
      <c r="H27" s="25"/>
      <c r="I27" s="25">
        <f t="shared" ref="I27:I53" si="11">+B27/F27-1</f>
        <v>-9.3610833409070171E-3</v>
      </c>
      <c r="J27">
        <v>9406.7800000000007</v>
      </c>
      <c r="K27">
        <v>9387.7900000000009</v>
      </c>
      <c r="L27" s="25">
        <f t="shared" si="10"/>
        <v>-2.018756684008749E-3</v>
      </c>
      <c r="M27">
        <f t="shared" si="5"/>
        <v>3</v>
      </c>
    </row>
    <row r="28" spans="1:13">
      <c r="A28" s="1">
        <v>42439</v>
      </c>
      <c r="B28">
        <v>10.74</v>
      </c>
      <c r="C28" s="25">
        <f t="shared" si="1"/>
        <v>-1.4678899082568808E-2</v>
      </c>
      <c r="D28" s="26">
        <f t="shared" si="8"/>
        <v>10.791397309696958</v>
      </c>
      <c r="E28" s="26"/>
      <c r="F28">
        <v>10.786</v>
      </c>
      <c r="G28" s="25">
        <f t="shared" si="9"/>
        <v>-4.7628039466930394E-3</v>
      </c>
      <c r="H28" s="25"/>
      <c r="I28" s="25">
        <f t="shared" si="11"/>
        <v>-4.2647876877432989E-3</v>
      </c>
      <c r="J28">
        <v>9387.7900000000009</v>
      </c>
      <c r="K28">
        <v>9207.25</v>
      </c>
      <c r="L28" s="25">
        <f t="shared" si="10"/>
        <v>-1.9231363292106063E-2</v>
      </c>
      <c r="M28">
        <f t="shared" si="5"/>
        <v>4</v>
      </c>
    </row>
    <row r="29" spans="1:13">
      <c r="A29" s="1">
        <v>42440</v>
      </c>
      <c r="B29">
        <v>10.88</v>
      </c>
      <c r="C29" s="25">
        <f t="shared" si="1"/>
        <v>1.3035381750465591E-2</v>
      </c>
      <c r="D29" s="26">
        <f t="shared" si="8"/>
        <v>10.820253728311927</v>
      </c>
      <c r="E29" s="26"/>
      <c r="F29">
        <v>10.861000000000001</v>
      </c>
      <c r="G29" s="25">
        <f t="shared" si="9"/>
        <v>5.5217070863822215E-3</v>
      </c>
      <c r="H29" s="25"/>
      <c r="I29" s="25">
        <f t="shared" si="11"/>
        <v>1.7493785102660198E-3</v>
      </c>
      <c r="J29">
        <v>9207.25</v>
      </c>
      <c r="K29">
        <v>9236.49</v>
      </c>
      <c r="L29" s="25">
        <f t="shared" si="10"/>
        <v>3.1757582340004031E-3</v>
      </c>
      <c r="M29">
        <f t="shared" si="5"/>
        <v>5</v>
      </c>
    </row>
    <row r="30" spans="1:13">
      <c r="A30" s="1">
        <v>42443</v>
      </c>
      <c r="B30">
        <v>10.94</v>
      </c>
      <c r="C30" s="25">
        <f t="shared" si="1"/>
        <v>5.5147058823528106E-3</v>
      </c>
      <c r="D30" s="26">
        <f t="shared" si="8"/>
        <v>10.909810761447259</v>
      </c>
      <c r="E30" s="26"/>
      <c r="F30">
        <v>10.91</v>
      </c>
      <c r="G30" s="25">
        <f t="shared" si="9"/>
        <v>2.7671642719433454E-3</v>
      </c>
      <c r="H30" s="25"/>
      <c r="I30" s="25">
        <f t="shared" si="11"/>
        <v>2.74977085242889E-3</v>
      </c>
      <c r="J30">
        <v>9236.49</v>
      </c>
      <c r="K30">
        <v>9278</v>
      </c>
      <c r="L30" s="25">
        <f t="shared" si="10"/>
        <v>4.494131428713688E-3</v>
      </c>
      <c r="M30">
        <f t="shared" si="5"/>
        <v>1</v>
      </c>
    </row>
    <row r="31" spans="1:13">
      <c r="A31" s="1">
        <v>42444</v>
      </c>
      <c r="B31">
        <v>10.88</v>
      </c>
      <c r="C31" s="25">
        <f t="shared" si="1"/>
        <v>-5.4844606946982122E-3</v>
      </c>
      <c r="D31" s="26">
        <f t="shared" si="8"/>
        <v>10.992348275490409</v>
      </c>
      <c r="E31" s="26"/>
      <c r="F31">
        <v>10.996</v>
      </c>
      <c r="G31" s="25">
        <f t="shared" si="9"/>
        <v>-1.0220589147535541E-2</v>
      </c>
      <c r="H31" s="25"/>
      <c r="I31" s="25">
        <f t="shared" si="11"/>
        <v>-1.0549290651145848E-2</v>
      </c>
      <c r="J31">
        <v>9278</v>
      </c>
      <c r="K31">
        <v>9348.0300000000007</v>
      </c>
      <c r="L31" s="25">
        <f t="shared" si="10"/>
        <v>7.5479629230439382E-3</v>
      </c>
      <c r="M31">
        <f t="shared" si="5"/>
        <v>2</v>
      </c>
    </row>
    <row r="32" spans="1:13">
      <c r="A32" s="1">
        <v>42445</v>
      </c>
      <c r="B32">
        <v>11</v>
      </c>
      <c r="C32" s="25">
        <f t="shared" si="1"/>
        <v>1.1029411764705843E-2</v>
      </c>
      <c r="D32" s="26">
        <f t="shared" ref="D32:D39" si="12">+F31*(1+L32)</f>
        <v>11.165985757426967</v>
      </c>
      <c r="E32" s="26"/>
      <c r="F32">
        <v>11.119</v>
      </c>
      <c r="G32" s="25">
        <f t="shared" ref="G32:G39" si="13">+B32/D32-1</f>
        <v>-1.4865302628257693E-2</v>
      </c>
      <c r="H32" s="25"/>
      <c r="I32" s="25">
        <f t="shared" si="11"/>
        <v>-1.0702401295080488E-2</v>
      </c>
      <c r="J32">
        <v>9348.0300000000007</v>
      </c>
      <c r="K32">
        <v>9492.5400000000009</v>
      </c>
      <c r="L32" s="25">
        <f t="shared" si="10"/>
        <v>1.5458872083208952E-2</v>
      </c>
      <c r="M32">
        <f t="shared" si="5"/>
        <v>3</v>
      </c>
    </row>
    <row r="33" spans="1:13">
      <c r="A33" s="1">
        <v>42446</v>
      </c>
      <c r="B33">
        <v>11.18</v>
      </c>
      <c r="C33" s="25">
        <f t="shared" si="1"/>
        <v>1.6363636363636358E-2</v>
      </c>
      <c r="D33" s="26">
        <f t="shared" si="12"/>
        <v>11.108774194262018</v>
      </c>
      <c r="E33" s="26"/>
      <c r="F33">
        <v>11.108000000000001</v>
      </c>
      <c r="G33" s="25">
        <f t="shared" si="13"/>
        <v>6.4116710352049022E-3</v>
      </c>
      <c r="H33" s="25"/>
      <c r="I33" s="25">
        <f t="shared" si="11"/>
        <v>6.4818149081742327E-3</v>
      </c>
      <c r="J33">
        <v>9492.5400000000009</v>
      </c>
      <c r="K33">
        <v>9483.81</v>
      </c>
      <c r="L33" s="25">
        <f t="shared" si="10"/>
        <v>-9.1966955103706116E-4</v>
      </c>
      <c r="M33">
        <f t="shared" si="5"/>
        <v>4</v>
      </c>
    </row>
    <row r="34" spans="1:13">
      <c r="A34" s="1">
        <v>42447</v>
      </c>
      <c r="B34">
        <v>11.32</v>
      </c>
      <c r="C34" s="25">
        <f t="shared" si="1"/>
        <v>1.2522361359570633E-2</v>
      </c>
      <c r="D34" s="26">
        <f t="shared" si="12"/>
        <v>11.163728514173101</v>
      </c>
      <c r="E34" s="26"/>
      <c r="F34">
        <v>11.269</v>
      </c>
      <c r="G34" s="25">
        <f t="shared" si="13"/>
        <v>1.399814458301285E-2</v>
      </c>
      <c r="H34" s="25"/>
      <c r="I34" s="25">
        <f t="shared" si="11"/>
        <v>4.5256899458692157E-3</v>
      </c>
      <c r="J34">
        <v>9483.81</v>
      </c>
      <c r="K34">
        <v>9531.39</v>
      </c>
      <c r="L34" s="25">
        <f t="shared" si="10"/>
        <v>5.0169710274667878E-3</v>
      </c>
      <c r="M34">
        <f t="shared" si="5"/>
        <v>5</v>
      </c>
    </row>
    <row r="35" spans="1:13">
      <c r="A35" s="1">
        <v>42450</v>
      </c>
      <c r="B35">
        <v>11.48</v>
      </c>
      <c r="C35" s="25">
        <f t="shared" si="1"/>
        <v>1.4134275618374659E-2</v>
      </c>
      <c r="D35" s="26">
        <f t="shared" si="12"/>
        <v>11.519542029021999</v>
      </c>
      <c r="E35" s="26"/>
      <c r="F35">
        <v>11.494999999999999</v>
      </c>
      <c r="G35" s="25">
        <f t="shared" si="13"/>
        <v>-3.4326042582575322E-3</v>
      </c>
      <c r="H35" s="25"/>
      <c r="I35" s="25">
        <f t="shared" si="11"/>
        <v>-1.3049151805131221E-3</v>
      </c>
      <c r="J35">
        <v>9531.39</v>
      </c>
      <c r="K35">
        <v>9743.2999999999993</v>
      </c>
      <c r="L35" s="25">
        <f t="shared" si="10"/>
        <v>2.2232853760049576E-2</v>
      </c>
      <c r="M35">
        <f t="shared" si="5"/>
        <v>1</v>
      </c>
    </row>
    <row r="36" spans="1:13">
      <c r="A36" s="1">
        <v>42451</v>
      </c>
      <c r="B36">
        <v>11.36</v>
      </c>
      <c r="C36" s="25">
        <f t="shared" si="1"/>
        <v>-1.0452961672474004E-2</v>
      </c>
      <c r="D36" s="26">
        <f t="shared" si="12"/>
        <v>11.405619482105653</v>
      </c>
      <c r="E36" s="26"/>
      <c r="F36">
        <v>11.39</v>
      </c>
      <c r="G36" s="25">
        <f t="shared" si="13"/>
        <v>-3.9997373380048495E-3</v>
      </c>
      <c r="H36" s="25"/>
      <c r="I36" s="25">
        <f t="shared" si="11"/>
        <v>-2.6338893766463256E-3</v>
      </c>
      <c r="J36">
        <v>9743.2999999999993</v>
      </c>
      <c r="K36">
        <v>9667.5400000000009</v>
      </c>
      <c r="L36" s="25">
        <f t="shared" si="10"/>
        <v>-7.7755996428313656E-3</v>
      </c>
      <c r="M36">
        <f t="shared" si="5"/>
        <v>2</v>
      </c>
    </row>
    <row r="37" spans="1:13">
      <c r="A37" s="1">
        <v>42452</v>
      </c>
      <c r="B37">
        <v>11.32</v>
      </c>
      <c r="C37" s="25">
        <f t="shared" si="1"/>
        <v>-3.5211267605632646E-3</v>
      </c>
      <c r="D37" s="26">
        <f t="shared" si="12"/>
        <v>11.39973167941379</v>
      </c>
      <c r="E37" s="26"/>
      <c r="F37">
        <v>11.382999999999999</v>
      </c>
      <c r="G37" s="25">
        <f t="shared" si="13"/>
        <v>-6.9941715871938426E-3</v>
      </c>
      <c r="H37" s="25"/>
      <c r="I37" s="25">
        <f t="shared" si="11"/>
        <v>-5.5345690942633086E-3</v>
      </c>
      <c r="J37">
        <v>9667.5400000000009</v>
      </c>
      <c r="K37">
        <v>9675.7999999999993</v>
      </c>
      <c r="L37" s="25">
        <f t="shared" si="10"/>
        <v>8.5440556749682983E-4</v>
      </c>
      <c r="M37">
        <f t="shared" si="5"/>
        <v>3</v>
      </c>
    </row>
    <row r="38" spans="1:13">
      <c r="A38" s="1">
        <v>42453</v>
      </c>
      <c r="B38">
        <v>11.16</v>
      </c>
      <c r="C38" s="25">
        <f t="shared" si="1"/>
        <v>-1.4134275618374548E-2</v>
      </c>
      <c r="D38" s="26">
        <f t="shared" si="12"/>
        <v>11.220298321585812</v>
      </c>
      <c r="E38" s="26"/>
      <c r="F38">
        <v>11.191000000000001</v>
      </c>
      <c r="G38" s="25">
        <f t="shared" si="13"/>
        <v>-5.3740390725448561E-3</v>
      </c>
      <c r="H38" s="25"/>
      <c r="I38" s="25">
        <f t="shared" si="11"/>
        <v>-2.7700831024931594E-3</v>
      </c>
      <c r="J38">
        <v>9675.7999999999993</v>
      </c>
      <c r="K38">
        <v>9537.5</v>
      </c>
      <c r="L38" s="25">
        <f t="shared" si="10"/>
        <v>-1.4293391760887952E-2</v>
      </c>
      <c r="M38">
        <f t="shared" si="5"/>
        <v>4</v>
      </c>
    </row>
    <row r="39" spans="1:13">
      <c r="A39" s="1">
        <v>42454</v>
      </c>
      <c r="B39">
        <v>11.16</v>
      </c>
      <c r="C39" s="25">
        <f t="shared" si="1"/>
        <v>0</v>
      </c>
      <c r="D39" s="26">
        <f t="shared" si="12"/>
        <v>11.242733807601573</v>
      </c>
      <c r="E39" s="26"/>
      <c r="G39" s="25">
        <f t="shared" si="13"/>
        <v>-7.3588692054270544E-3</v>
      </c>
      <c r="H39" s="25"/>
      <c r="J39">
        <v>9537.5</v>
      </c>
      <c r="K39">
        <v>9581.59</v>
      </c>
      <c r="L39" s="25">
        <f t="shared" si="10"/>
        <v>4.6228047182175214E-3</v>
      </c>
      <c r="M39">
        <f t="shared" si="5"/>
        <v>5</v>
      </c>
    </row>
    <row r="40" spans="1:13">
      <c r="A40" s="1">
        <v>42457</v>
      </c>
      <c r="B40">
        <v>11.1</v>
      </c>
      <c r="C40" s="25">
        <f t="shared" si="1"/>
        <v>-5.3763440860215006E-3</v>
      </c>
      <c r="F40">
        <v>11.045999999999999</v>
      </c>
      <c r="I40" s="25">
        <f t="shared" si="11"/>
        <v>4.8886474741989261E-3</v>
      </c>
      <c r="J40">
        <v>9581.59</v>
      </c>
      <c r="K40">
        <v>9476.58</v>
      </c>
      <c r="L40" s="25">
        <f t="shared" si="10"/>
        <v>-1.0959558904106714E-2</v>
      </c>
      <c r="M40">
        <f t="shared" si="5"/>
        <v>1</v>
      </c>
    </row>
    <row r="41" spans="1:13">
      <c r="A41" s="1">
        <v>42458</v>
      </c>
      <c r="B41">
        <v>11.44</v>
      </c>
      <c r="C41" s="25">
        <f t="shared" si="1"/>
        <v>3.063063063063054E-2</v>
      </c>
      <c r="D41" s="26">
        <f>+(F40-O41)*(1+L41)</f>
        <v>11.289123461890131</v>
      </c>
      <c r="E41" s="26"/>
      <c r="F41">
        <v>11.333</v>
      </c>
      <c r="G41" s="25">
        <f t="shared" ref="G41:G53" si="14">+B41/D41-1</f>
        <v>1.3364769959261835E-2</v>
      </c>
      <c r="H41" s="25"/>
      <c r="I41" s="25">
        <f t="shared" si="11"/>
        <v>9.4414541604164182E-3</v>
      </c>
      <c r="J41">
        <v>9416.59</v>
      </c>
      <c r="K41">
        <v>9623.85</v>
      </c>
      <c r="L41" s="25">
        <f t="shared" si="10"/>
        <v>2.2010090701623408E-2</v>
      </c>
      <c r="M41">
        <f t="shared" si="5"/>
        <v>2</v>
      </c>
    </row>
    <row r="42" spans="1:13">
      <c r="A42" s="1">
        <v>42459</v>
      </c>
      <c r="B42">
        <v>11.36</v>
      </c>
      <c r="C42" s="25">
        <f t="shared" si="1"/>
        <v>-6.9930069930069783E-3</v>
      </c>
      <c r="D42" s="26">
        <f t="shared" ref="D42:D105" si="15">+(F41-O42)*(1+L42)</f>
        <v>11.321541998264728</v>
      </c>
      <c r="E42" s="26"/>
      <c r="F42">
        <v>11.35</v>
      </c>
      <c r="G42" s="25">
        <f t="shared" si="14"/>
        <v>3.3968872562735175E-3</v>
      </c>
      <c r="H42" s="25"/>
      <c r="I42" s="25">
        <f t="shared" si="11"/>
        <v>8.8105726872234058E-4</v>
      </c>
      <c r="J42">
        <v>9623.85</v>
      </c>
      <c r="K42">
        <v>9614.1200000000008</v>
      </c>
      <c r="L42" s="25">
        <f t="shared" si="10"/>
        <v>-1.0110298892854752E-3</v>
      </c>
      <c r="M42">
        <f t="shared" si="5"/>
        <v>3</v>
      </c>
    </row>
    <row r="43" spans="1:13">
      <c r="A43" s="1">
        <v>42460</v>
      </c>
      <c r="B43">
        <v>11.32</v>
      </c>
      <c r="C43" s="25">
        <f t="shared" si="1"/>
        <v>-3.5211267605632646E-3</v>
      </c>
      <c r="D43" s="26">
        <f t="shared" si="15"/>
        <v>11.401849987310332</v>
      </c>
      <c r="E43" s="26"/>
      <c r="F43">
        <v>11.404999999999999</v>
      </c>
      <c r="G43" s="25">
        <f t="shared" si="14"/>
        <v>-7.1786584985266133E-3</v>
      </c>
      <c r="H43" s="25"/>
      <c r="I43" s="25">
        <f t="shared" si="11"/>
        <v>-7.4528715475667973E-3</v>
      </c>
      <c r="J43">
        <v>9614.1200000000008</v>
      </c>
      <c r="K43">
        <v>9658.0400000000009</v>
      </c>
      <c r="L43" s="25">
        <f t="shared" si="10"/>
        <v>4.5682808202935909E-3</v>
      </c>
      <c r="M43">
        <f t="shared" si="5"/>
        <v>4</v>
      </c>
    </row>
    <row r="44" spans="1:13">
      <c r="A44" s="1">
        <v>42465</v>
      </c>
      <c r="B44">
        <v>11.36</v>
      </c>
      <c r="C44" s="25">
        <f t="shared" si="1"/>
        <v>3.5335689045936647E-3</v>
      </c>
      <c r="D44" s="26">
        <f t="shared" si="15"/>
        <v>11.462024763823713</v>
      </c>
      <c r="E44" s="26"/>
      <c r="F44">
        <v>11.452</v>
      </c>
      <c r="G44" s="25">
        <f t="shared" si="14"/>
        <v>-8.9011117953368135E-3</v>
      </c>
      <c r="H44" s="25"/>
      <c r="I44" s="25">
        <f t="shared" si="11"/>
        <v>-8.0335312609152165E-3</v>
      </c>
      <c r="J44">
        <v>9658.0400000000009</v>
      </c>
      <c r="K44">
        <v>9706.33</v>
      </c>
      <c r="L44" s="25">
        <f t="shared" si="10"/>
        <v>4.9999792918644648E-3</v>
      </c>
      <c r="M44">
        <f t="shared" si="5"/>
        <v>2</v>
      </c>
    </row>
    <row r="45" spans="1:13">
      <c r="A45" s="1">
        <v>42466</v>
      </c>
      <c r="B45">
        <v>11.32</v>
      </c>
      <c r="C45" s="25">
        <f t="shared" si="1"/>
        <v>-3.5211267605632646E-3</v>
      </c>
      <c r="D45" s="26">
        <f t="shared" si="15"/>
        <v>11.395921795364467</v>
      </c>
      <c r="E45" s="26"/>
      <c r="F45">
        <v>11.382999999999999</v>
      </c>
      <c r="G45" s="25">
        <f t="shared" si="14"/>
        <v>-6.662189924412254E-3</v>
      </c>
      <c r="H45" s="25"/>
      <c r="I45" s="25">
        <f t="shared" si="11"/>
        <v>-5.5345690942633086E-3</v>
      </c>
      <c r="J45">
        <v>9706.33</v>
      </c>
      <c r="K45">
        <v>9658.7999999999993</v>
      </c>
      <c r="L45" s="25">
        <f t="shared" si="10"/>
        <v>-4.896804456473336E-3</v>
      </c>
      <c r="M45">
        <f t="shared" si="5"/>
        <v>3</v>
      </c>
    </row>
    <row r="46" spans="1:13">
      <c r="A46" s="1">
        <v>42467</v>
      </c>
      <c r="B46">
        <v>11.16</v>
      </c>
      <c r="C46" s="25">
        <f t="shared" si="1"/>
        <v>-1.4134275618374548E-2</v>
      </c>
      <c r="D46" s="26">
        <f t="shared" si="15"/>
        <v>11.245880269805774</v>
      </c>
      <c r="E46" s="26"/>
      <c r="F46">
        <v>11.260999999999999</v>
      </c>
      <c r="G46" s="25">
        <f t="shared" si="14"/>
        <v>-7.6365982693551437E-3</v>
      </c>
      <c r="H46" s="25"/>
      <c r="I46" s="25">
        <f t="shared" si="11"/>
        <v>-8.9690080809874395E-3</v>
      </c>
      <c r="J46">
        <v>9658.7999999999993</v>
      </c>
      <c r="K46">
        <v>9542.4500000000007</v>
      </c>
      <c r="L46" s="25">
        <f t="shared" si="10"/>
        <v>-1.2046009856296669E-2</v>
      </c>
      <c r="M46">
        <f t="shared" si="5"/>
        <v>4</v>
      </c>
    </row>
    <row r="47" spans="1:13">
      <c r="A47" s="1">
        <v>42468</v>
      </c>
      <c r="B47">
        <v>11.2</v>
      </c>
      <c r="C47" s="25">
        <f t="shared" si="1"/>
        <v>3.5842293906809264E-3</v>
      </c>
      <c r="D47" s="26">
        <f t="shared" si="15"/>
        <v>11.194312816939046</v>
      </c>
      <c r="E47" s="26"/>
      <c r="F47">
        <v>11.177</v>
      </c>
      <c r="G47" s="25">
        <f t="shared" si="14"/>
        <v>5.0804217766242665E-4</v>
      </c>
      <c r="H47" s="25"/>
      <c r="I47" s="25">
        <f t="shared" si="11"/>
        <v>2.0577972622348728E-3</v>
      </c>
      <c r="J47">
        <v>9542.4500000000007</v>
      </c>
      <c r="K47">
        <v>9485.94</v>
      </c>
      <c r="L47" s="25">
        <f t="shared" si="10"/>
        <v>-5.9219592452671721E-3</v>
      </c>
      <c r="M47">
        <f t="shared" si="5"/>
        <v>5</v>
      </c>
    </row>
    <row r="48" spans="1:13">
      <c r="A48" s="1">
        <v>42471</v>
      </c>
      <c r="B48">
        <v>11.3</v>
      </c>
      <c r="C48" s="25">
        <f t="shared" si="1"/>
        <v>8.9285714285716189E-3</v>
      </c>
      <c r="D48" s="26">
        <f t="shared" si="15"/>
        <v>11.288358312407627</v>
      </c>
      <c r="E48" s="26"/>
      <c r="F48">
        <v>11.305</v>
      </c>
      <c r="G48" s="25">
        <f t="shared" si="14"/>
        <v>1.0313003246518182E-3</v>
      </c>
      <c r="H48" s="25"/>
      <c r="I48" s="25">
        <f t="shared" si="11"/>
        <v>-4.4228217602826359E-4</v>
      </c>
      <c r="J48">
        <v>9485.94</v>
      </c>
      <c r="K48">
        <v>9580.4500000000007</v>
      </c>
      <c r="L48" s="25">
        <f t="shared" si="10"/>
        <v>9.9631665391095581E-3</v>
      </c>
      <c r="M48">
        <f t="shared" si="5"/>
        <v>1</v>
      </c>
    </row>
    <row r="49" spans="1:13">
      <c r="A49" s="1">
        <v>42472</v>
      </c>
      <c r="B49">
        <v>11.3</v>
      </c>
      <c r="C49" s="25">
        <f t="shared" si="1"/>
        <v>0</v>
      </c>
      <c r="D49" s="26">
        <f t="shared" si="15"/>
        <v>11.283630069568757</v>
      </c>
      <c r="E49" s="26"/>
      <c r="F49">
        <v>11.282999999999999</v>
      </c>
      <c r="G49" s="25">
        <f t="shared" si="14"/>
        <v>1.4507680888433683E-3</v>
      </c>
      <c r="H49" s="25"/>
      <c r="I49" s="25">
        <f t="shared" si="11"/>
        <v>1.5066914827617239E-3</v>
      </c>
      <c r="J49">
        <v>9580.4500000000007</v>
      </c>
      <c r="K49">
        <v>9562.34</v>
      </c>
      <c r="L49" s="25">
        <f t="shared" si="10"/>
        <v>-1.8903078665407635E-3</v>
      </c>
      <c r="M49">
        <f t="shared" si="5"/>
        <v>2</v>
      </c>
    </row>
    <row r="50" spans="1:13">
      <c r="A50" s="1">
        <v>42473</v>
      </c>
      <c r="B50">
        <v>11.5</v>
      </c>
      <c r="C50" s="25">
        <f t="shared" si="1"/>
        <v>1.7699115044247815E-2</v>
      </c>
      <c r="D50" s="26">
        <f t="shared" si="15"/>
        <v>11.414551656812035</v>
      </c>
      <c r="E50" s="26"/>
      <c r="F50">
        <v>11.411</v>
      </c>
      <c r="G50" s="25">
        <f t="shared" si="14"/>
        <v>7.4859132234923464E-3</v>
      </c>
      <c r="H50" s="25"/>
      <c r="I50" s="25">
        <f t="shared" si="11"/>
        <v>7.7994917185173485E-3</v>
      </c>
      <c r="J50">
        <v>9562.34</v>
      </c>
      <c r="K50">
        <v>9673.83</v>
      </c>
      <c r="L50" s="25">
        <f t="shared" si="10"/>
        <v>1.1659280050698939E-2</v>
      </c>
      <c r="M50">
        <f t="shared" si="5"/>
        <v>3</v>
      </c>
    </row>
    <row r="51" spans="1:13">
      <c r="A51" s="1">
        <v>42474</v>
      </c>
      <c r="B51">
        <v>11.44</v>
      </c>
      <c r="C51" s="25">
        <f t="shared" si="1"/>
        <v>-5.2173913043478404E-3</v>
      </c>
      <c r="D51" s="26">
        <f t="shared" si="15"/>
        <v>11.444806595733024</v>
      </c>
      <c r="E51" s="26"/>
      <c r="F51">
        <v>11.413</v>
      </c>
      <c r="G51" s="25">
        <f t="shared" si="14"/>
        <v>-4.1998051193070651E-4</v>
      </c>
      <c r="H51" s="25"/>
      <c r="I51" s="25">
        <f t="shared" si="11"/>
        <v>2.3657232979934495E-3</v>
      </c>
      <c r="J51">
        <v>9673.83</v>
      </c>
      <c r="K51">
        <v>9702.49</v>
      </c>
      <c r="L51" s="25">
        <f t="shared" si="10"/>
        <v>2.9626321736064831E-3</v>
      </c>
      <c r="M51">
        <f t="shared" si="5"/>
        <v>4</v>
      </c>
    </row>
    <row r="52" spans="1:13">
      <c r="A52" s="1">
        <v>42475</v>
      </c>
      <c r="B52">
        <v>11.44</v>
      </c>
      <c r="C52" s="25">
        <f t="shared" si="1"/>
        <v>0</v>
      </c>
      <c r="D52" s="26">
        <f t="shared" si="15"/>
        <v>11.436808230670684</v>
      </c>
      <c r="E52" s="26"/>
      <c r="F52">
        <v>11.448</v>
      </c>
      <c r="G52" s="25">
        <f t="shared" si="14"/>
        <v>2.7907867867860148E-4</v>
      </c>
      <c r="H52" s="25"/>
      <c r="I52" s="25">
        <f t="shared" si="11"/>
        <v>-6.9881201956678574E-4</v>
      </c>
      <c r="J52">
        <v>9702.49</v>
      </c>
      <c r="K52">
        <v>9722.73</v>
      </c>
      <c r="L52" s="25">
        <f t="shared" si="10"/>
        <v>2.0860624437644137E-3</v>
      </c>
      <c r="M52">
        <f t="shared" si="5"/>
        <v>5</v>
      </c>
    </row>
    <row r="53" spans="1:13">
      <c r="A53" s="1">
        <v>42478</v>
      </c>
      <c r="B53">
        <v>11.34</v>
      </c>
      <c r="C53" s="25">
        <f t="shared" si="1"/>
        <v>-8.7412587412587506E-3</v>
      </c>
      <c r="D53" s="26">
        <f t="shared" si="15"/>
        <v>11.347716832618</v>
      </c>
      <c r="E53" s="26"/>
      <c r="F53">
        <v>11.346</v>
      </c>
      <c r="G53" s="25">
        <f t="shared" si="14"/>
        <v>-6.8003394267102113E-4</v>
      </c>
      <c r="H53" s="25"/>
      <c r="I53" s="25">
        <f t="shared" si="11"/>
        <v>-5.2882072977267214E-4</v>
      </c>
      <c r="J53">
        <v>9722.73</v>
      </c>
      <c r="K53">
        <v>9637.56</v>
      </c>
      <c r="L53" s="25">
        <f t="shared" si="10"/>
        <v>-8.7598853408455968E-3</v>
      </c>
      <c r="M53">
        <f t="shared" si="5"/>
        <v>1</v>
      </c>
    </row>
    <row r="54" spans="1:13">
      <c r="A54" s="1">
        <v>42479</v>
      </c>
      <c r="B54">
        <v>11.38</v>
      </c>
      <c r="C54" s="25">
        <f t="shared" si="1"/>
        <v>3.5273368606703048E-3</v>
      </c>
      <c r="D54" s="26">
        <f t="shared" si="15"/>
        <v>11.369298152229403</v>
      </c>
      <c r="E54" s="26"/>
      <c r="F54">
        <v>11.391</v>
      </c>
      <c r="G54" s="25">
        <f>+B54/D54-1</f>
        <v>9.4129361613215501E-4</v>
      </c>
      <c r="H54" s="25"/>
      <c r="I54" s="25">
        <f>+B54/F54-1</f>
        <v>-9.6567465542962694E-4</v>
      </c>
      <c r="J54">
        <v>9637.56</v>
      </c>
      <c r="K54">
        <v>9657.35</v>
      </c>
      <c r="L54" s="25">
        <f t="shared" si="10"/>
        <v>2.0534243107177552E-3</v>
      </c>
      <c r="M54">
        <f t="shared" si="5"/>
        <v>2</v>
      </c>
    </row>
    <row r="55" spans="1:13">
      <c r="A55" s="1">
        <v>42480</v>
      </c>
      <c r="B55">
        <v>11.24</v>
      </c>
      <c r="D55" s="26">
        <f t="shared" si="15"/>
        <v>11.391</v>
      </c>
      <c r="M55">
        <f t="shared" si="5"/>
        <v>3</v>
      </c>
    </row>
    <row r="56" spans="1:13">
      <c r="A56" s="1">
        <v>42481</v>
      </c>
      <c r="B56">
        <v>11.24</v>
      </c>
      <c r="C56" s="71">
        <f>B56/(B55-O56)-1</f>
        <v>0</v>
      </c>
      <c r="D56" s="26">
        <f t="shared" si="15"/>
        <v>0</v>
      </c>
      <c r="E56" s="26"/>
      <c r="F56">
        <v>11.326000000000001</v>
      </c>
      <c r="I56" s="25">
        <f t="shared" ref="I56:I84" si="16">+B56/F56-1</f>
        <v>-7.5931485078580829E-3</v>
      </c>
      <c r="J56">
        <v>9607.3599999999988</v>
      </c>
      <c r="K56">
        <v>9598.1299999999992</v>
      </c>
      <c r="L56" s="25">
        <f>+K56/J56-1</f>
        <v>-9.6072177996864294E-4</v>
      </c>
      <c r="M56">
        <f t="shared" si="5"/>
        <v>4</v>
      </c>
    </row>
    <row r="57" spans="1:13">
      <c r="A57" s="1">
        <v>42482</v>
      </c>
      <c r="B57">
        <v>11.32</v>
      </c>
      <c r="C57" s="71">
        <f t="shared" ref="C57:C120" si="17">B57/(B56-O57)-1</f>
        <v>7.1174377224199059E-3</v>
      </c>
      <c r="D57" s="26">
        <f t="shared" si="15"/>
        <v>11.389886365364923</v>
      </c>
      <c r="F57">
        <v>11.358000000000001</v>
      </c>
      <c r="I57" s="25">
        <f t="shared" si="16"/>
        <v>-3.3456594470857581E-3</v>
      </c>
      <c r="J57">
        <v>9598.1299999999992</v>
      </c>
      <c r="K57">
        <v>9652.27</v>
      </c>
      <c r="L57" s="25">
        <f>+K57/J57-1</f>
        <v>5.6406820911991673E-3</v>
      </c>
      <c r="M57">
        <f t="shared" si="5"/>
        <v>5</v>
      </c>
    </row>
    <row r="58" spans="1:13">
      <c r="A58" s="1">
        <v>42485</v>
      </c>
      <c r="B58">
        <v>11.2</v>
      </c>
      <c r="C58" s="71">
        <f t="shared" si="17"/>
        <v>-1.0600706713780994E-2</v>
      </c>
      <c r="D58" s="26">
        <f t="shared" si="15"/>
        <v>11.316638361753247</v>
      </c>
      <c r="E58" s="26"/>
      <c r="F58">
        <v>11.276999999999999</v>
      </c>
      <c r="G58" s="25">
        <f t="shared" ref="G58:G74" si="18">+B58/D58-1</f>
        <v>-1.0306802959035077E-2</v>
      </c>
      <c r="H58" s="25"/>
      <c r="I58" s="25">
        <f t="shared" si="16"/>
        <v>-6.8280571073867646E-3</v>
      </c>
      <c r="J58">
        <v>9652.27</v>
      </c>
      <c r="K58">
        <v>9617.1200000000008</v>
      </c>
      <c r="L58" s="25">
        <f>+K58/J58-1</f>
        <v>-3.6416304143999101E-3</v>
      </c>
      <c r="M58">
        <f t="shared" si="5"/>
        <v>1</v>
      </c>
    </row>
    <row r="59" spans="1:13">
      <c r="A59" s="1">
        <v>42486</v>
      </c>
      <c r="B59">
        <v>11.28</v>
      </c>
      <c r="C59" s="71">
        <f t="shared" si="17"/>
        <v>7.1428571428571175E-3</v>
      </c>
      <c r="D59" s="26">
        <f t="shared" si="15"/>
        <v>11.313139420117455</v>
      </c>
      <c r="E59" s="26"/>
      <c r="F59">
        <v>11.313000000000001</v>
      </c>
      <c r="G59" s="25">
        <f t="shared" si="18"/>
        <v>-2.9292859291141227E-3</v>
      </c>
      <c r="H59" s="25"/>
      <c r="I59" s="25">
        <f t="shared" si="16"/>
        <v>-2.9169981437285886E-3</v>
      </c>
      <c r="J59">
        <v>9617.1200000000008</v>
      </c>
      <c r="K59">
        <v>9647.94</v>
      </c>
      <c r="L59" s="25">
        <f>+K59/J59-1</f>
        <v>3.2047016154523877E-3</v>
      </c>
      <c r="M59">
        <f t="shared" si="5"/>
        <v>2</v>
      </c>
    </row>
    <row r="60" spans="1:13">
      <c r="A60" s="1">
        <v>42487</v>
      </c>
      <c r="B60">
        <v>11.24</v>
      </c>
      <c r="C60" s="71">
        <f t="shared" si="17"/>
        <v>-3.5460992907800915E-3</v>
      </c>
      <c r="D60" s="26">
        <f t="shared" si="15"/>
        <v>11.265791851939378</v>
      </c>
      <c r="E60" s="26"/>
      <c r="F60">
        <v>11.256</v>
      </c>
      <c r="G60" s="25">
        <f t="shared" si="18"/>
        <v>-2.2893953907854314E-3</v>
      </c>
      <c r="H60" s="25"/>
      <c r="I60" s="25">
        <f t="shared" si="16"/>
        <v>-1.421464108031234E-3</v>
      </c>
      <c r="J60">
        <v>9647.94</v>
      </c>
      <c r="K60">
        <v>9607.68</v>
      </c>
      <c r="L60" s="25">
        <f>+K60/J60-1</f>
        <v>-4.1729115230816349E-3</v>
      </c>
      <c r="M60">
        <f t="shared" si="5"/>
        <v>3</v>
      </c>
    </row>
    <row r="61" spans="1:13">
      <c r="A61" s="1">
        <v>42488</v>
      </c>
      <c r="B61">
        <v>11.22</v>
      </c>
      <c r="C61" s="71">
        <f t="shared" si="17"/>
        <v>-1.779359430604921E-3</v>
      </c>
      <c r="D61" s="26">
        <f t="shared" si="15"/>
        <v>11.24087512490008</v>
      </c>
      <c r="E61" s="26"/>
      <c r="F61">
        <v>11.266</v>
      </c>
      <c r="G61" s="25">
        <f t="shared" si="18"/>
        <v>-1.8570729296546462E-3</v>
      </c>
      <c r="H61" s="25"/>
      <c r="I61" s="25">
        <f t="shared" si="16"/>
        <v>-4.0830818391620616E-3</v>
      </c>
      <c r="J61">
        <v>9607.68</v>
      </c>
      <c r="K61">
        <v>9594.77</v>
      </c>
      <c r="L61" s="25">
        <f t="shared" ref="L61:L89" si="19">+K61/J61-1</f>
        <v>-1.3437166933120137E-3</v>
      </c>
      <c r="M61">
        <f t="shared" si="5"/>
        <v>4</v>
      </c>
    </row>
    <row r="62" spans="1:13">
      <c r="A62" s="1">
        <v>42489</v>
      </c>
      <c r="B62">
        <v>11.18</v>
      </c>
      <c r="C62" s="71">
        <f t="shared" si="17"/>
        <v>-3.5650623885918886E-3</v>
      </c>
      <c r="D62" s="26">
        <f t="shared" si="15"/>
        <v>11.236398888144269</v>
      </c>
      <c r="E62" s="26"/>
      <c r="F62">
        <v>11.238</v>
      </c>
      <c r="G62" s="25">
        <f t="shared" si="18"/>
        <v>-5.0193027771359144E-3</v>
      </c>
      <c r="H62" s="25"/>
      <c r="I62" s="25">
        <f t="shared" si="16"/>
        <v>-5.161060686954988E-3</v>
      </c>
      <c r="J62">
        <v>9594.77</v>
      </c>
      <c r="K62">
        <v>9569.56</v>
      </c>
      <c r="L62" s="25">
        <f t="shared" si="19"/>
        <v>-2.6274730921117539E-3</v>
      </c>
      <c r="M62">
        <f t="shared" si="5"/>
        <v>5</v>
      </c>
    </row>
    <row r="63" spans="1:13">
      <c r="A63" s="1">
        <v>42493</v>
      </c>
      <c r="B63">
        <v>11.26</v>
      </c>
      <c r="C63" s="71">
        <f t="shared" si="17"/>
        <v>7.1556350626118537E-3</v>
      </c>
      <c r="D63" s="26">
        <f t="shared" si="15"/>
        <v>11.346087051024291</v>
      </c>
      <c r="E63" s="26"/>
      <c r="F63">
        <v>11.356</v>
      </c>
      <c r="G63" s="25">
        <f t="shared" si="18"/>
        <v>-7.5873779777249073E-3</v>
      </c>
      <c r="H63" s="25"/>
      <c r="I63" s="25">
        <f t="shared" si="16"/>
        <v>-8.4536808735470315E-3</v>
      </c>
      <c r="J63">
        <v>9569.56</v>
      </c>
      <c r="K63">
        <v>9661.6</v>
      </c>
      <c r="L63" s="25">
        <f t="shared" si="19"/>
        <v>9.6179970656959934E-3</v>
      </c>
      <c r="M63">
        <f t="shared" si="5"/>
        <v>2</v>
      </c>
    </row>
    <row r="64" spans="1:13">
      <c r="A64" s="1">
        <v>42494</v>
      </c>
      <c r="B64">
        <v>11.26</v>
      </c>
      <c r="C64" s="71">
        <f t="shared" si="17"/>
        <v>0</v>
      </c>
      <c r="D64" s="26">
        <f t="shared" si="15"/>
        <v>11.328848844911816</v>
      </c>
      <c r="E64" s="26"/>
      <c r="F64">
        <v>11.286</v>
      </c>
      <c r="G64" s="25">
        <f t="shared" si="18"/>
        <v>-6.0773028093440429E-3</v>
      </c>
      <c r="H64" s="25"/>
      <c r="I64" s="25">
        <f t="shared" si="16"/>
        <v>-2.3037391458443635E-3</v>
      </c>
      <c r="J64">
        <v>9661.6</v>
      </c>
      <c r="K64">
        <v>9638.5</v>
      </c>
      <c r="L64" s="25">
        <f t="shared" si="19"/>
        <v>-2.3909083381634666E-3</v>
      </c>
      <c r="M64">
        <f t="shared" si="5"/>
        <v>3</v>
      </c>
    </row>
    <row r="65" spans="1:13">
      <c r="A65" s="1">
        <v>42495</v>
      </c>
      <c r="B65">
        <v>11.2</v>
      </c>
      <c r="C65" s="71">
        <f t="shared" si="17"/>
        <v>-5.3285968028419228E-3</v>
      </c>
      <c r="D65" s="26">
        <f t="shared" si="15"/>
        <v>11.282440375577112</v>
      </c>
      <c r="E65" s="26"/>
      <c r="F65">
        <v>11.278</v>
      </c>
      <c r="G65" s="25">
        <f t="shared" si="18"/>
        <v>-7.3069631066315921E-3</v>
      </c>
      <c r="H65" s="25"/>
      <c r="I65" s="25">
        <f t="shared" si="16"/>
        <v>-6.9161198794113199E-3</v>
      </c>
      <c r="J65">
        <v>9638.5</v>
      </c>
      <c r="K65">
        <v>9635.4599999999991</v>
      </c>
      <c r="L65" s="25">
        <f t="shared" si="19"/>
        <v>-3.1540177413502679E-4</v>
      </c>
      <c r="M65">
        <f t="shared" si="5"/>
        <v>4</v>
      </c>
    </row>
    <row r="66" spans="1:13">
      <c r="A66" s="1">
        <v>42496</v>
      </c>
      <c r="B66">
        <v>10.9</v>
      </c>
      <c r="C66" s="71">
        <f t="shared" si="17"/>
        <v>-2.6785714285714191E-2</v>
      </c>
      <c r="D66" s="26">
        <f t="shared" si="15"/>
        <v>11.059508691852804</v>
      </c>
      <c r="E66" s="26"/>
      <c r="F66">
        <v>11.05</v>
      </c>
      <c r="G66" s="25">
        <f t="shared" si="18"/>
        <v>-1.4422764726457316E-2</v>
      </c>
      <c r="H66" s="25"/>
      <c r="I66" s="25">
        <f t="shared" si="16"/>
        <v>-1.3574660633484226E-2</v>
      </c>
      <c r="J66">
        <v>9635.4599999999991</v>
      </c>
      <c r="K66">
        <v>9448.7900000000009</v>
      </c>
      <c r="L66" s="25">
        <f t="shared" si="19"/>
        <v>-1.9373231791735779E-2</v>
      </c>
      <c r="M66">
        <f t="shared" si="5"/>
        <v>5</v>
      </c>
    </row>
    <row r="67" spans="1:13">
      <c r="A67" s="1">
        <v>42499</v>
      </c>
      <c r="B67">
        <v>10.78</v>
      </c>
      <c r="C67" s="71">
        <f t="shared" si="17"/>
        <v>-1.1009174311926717E-2</v>
      </c>
      <c r="D67" s="26">
        <f t="shared" si="15"/>
        <v>10.899057551284344</v>
      </c>
      <c r="E67" s="26"/>
      <c r="F67">
        <v>10.898999999999999</v>
      </c>
      <c r="G67" s="25">
        <f t="shared" si="18"/>
        <v>-1.0923655621060013E-2</v>
      </c>
      <c r="H67" s="25"/>
      <c r="I67" s="25">
        <f t="shared" si="16"/>
        <v>-1.0918432883750828E-2</v>
      </c>
      <c r="J67">
        <v>9448.7900000000009</v>
      </c>
      <c r="K67">
        <v>9319.7199999999993</v>
      </c>
      <c r="L67" s="25">
        <f t="shared" si="19"/>
        <v>-1.3659950110014196E-2</v>
      </c>
      <c r="M67">
        <f t="shared" ref="M67:M78" si="20">WEEKDAY(A67,2)</f>
        <v>1</v>
      </c>
    </row>
    <row r="68" spans="1:13">
      <c r="A68" s="1">
        <v>42500</v>
      </c>
      <c r="B68">
        <v>10.8</v>
      </c>
      <c r="C68" s="71">
        <f t="shared" si="17"/>
        <v>1.8552875695734272E-3</v>
      </c>
      <c r="D68" s="26">
        <f t="shared" si="15"/>
        <v>10.893211194113128</v>
      </c>
      <c r="E68" s="26"/>
      <c r="F68">
        <v>10.856999999999999</v>
      </c>
      <c r="G68" s="25">
        <f t="shared" si="18"/>
        <v>-8.5568151073304177E-3</v>
      </c>
      <c r="H68" s="25"/>
      <c r="I68" s="25">
        <f t="shared" si="16"/>
        <v>-5.2500690798561456E-3</v>
      </c>
      <c r="J68">
        <v>9319.7199999999993</v>
      </c>
      <c r="K68">
        <v>9314.77</v>
      </c>
      <c r="L68" s="25">
        <f t="shared" si="19"/>
        <v>-5.3113183657871321E-4</v>
      </c>
      <c r="M68">
        <f t="shared" si="20"/>
        <v>2</v>
      </c>
    </row>
    <row r="69" spans="1:13">
      <c r="A69" s="1">
        <v>42501</v>
      </c>
      <c r="B69">
        <v>10.76</v>
      </c>
      <c r="C69" s="71">
        <f t="shared" si="17"/>
        <v>-3.7037037037037646E-3</v>
      </c>
      <c r="D69" s="26">
        <f t="shared" si="15"/>
        <v>10.895673553936383</v>
      </c>
      <c r="E69" s="26"/>
      <c r="F69">
        <v>10.89</v>
      </c>
      <c r="G69" s="25">
        <f t="shared" si="18"/>
        <v>-1.2452057531346261E-2</v>
      </c>
      <c r="H69" s="25"/>
      <c r="I69" s="25">
        <f t="shared" si="16"/>
        <v>-1.1937557392102893E-2</v>
      </c>
      <c r="J69">
        <v>9314.77</v>
      </c>
      <c r="K69">
        <v>9347.9500000000007</v>
      </c>
      <c r="L69" s="25">
        <f t="shared" si="19"/>
        <v>3.5620847320976257E-3</v>
      </c>
      <c r="M69">
        <f t="shared" si="20"/>
        <v>3</v>
      </c>
    </row>
    <row r="70" spans="1:13">
      <c r="A70" s="1">
        <v>42502</v>
      </c>
      <c r="B70">
        <v>10.82</v>
      </c>
      <c r="C70" s="71">
        <f t="shared" si="17"/>
        <v>5.5762081784387352E-3</v>
      </c>
      <c r="D70" s="26">
        <f t="shared" si="15"/>
        <v>10.927558352366027</v>
      </c>
      <c r="E70" s="26"/>
      <c r="F70">
        <v>10.920999999999999</v>
      </c>
      <c r="G70" s="25">
        <f t="shared" si="18"/>
        <v>-9.8428531697328792E-3</v>
      </c>
      <c r="H70" s="25"/>
      <c r="I70" s="25">
        <f t="shared" si="16"/>
        <v>-9.248237340902743E-3</v>
      </c>
      <c r="J70">
        <v>9347.9500000000007</v>
      </c>
      <c r="K70">
        <v>9380.19</v>
      </c>
      <c r="L70" s="25">
        <f t="shared" si="19"/>
        <v>3.4488845147866432E-3</v>
      </c>
      <c r="M70">
        <f t="shared" si="20"/>
        <v>4</v>
      </c>
    </row>
    <row r="71" spans="1:13">
      <c r="A71" s="1">
        <v>42503</v>
      </c>
      <c r="B71">
        <v>10.8</v>
      </c>
      <c r="C71" s="71">
        <f t="shared" si="17"/>
        <v>-1.848428835489746E-3</v>
      </c>
      <c r="D71" s="26">
        <f t="shared" si="15"/>
        <v>10.884477096945796</v>
      </c>
      <c r="E71" s="26"/>
      <c r="F71">
        <v>10.87</v>
      </c>
      <c r="G71" s="25">
        <f t="shared" si="18"/>
        <v>-7.7612453215137878E-3</v>
      </c>
      <c r="H71" s="25"/>
      <c r="I71" s="25">
        <f t="shared" si="16"/>
        <v>-6.4397424103034284E-3</v>
      </c>
      <c r="J71">
        <v>9380.19</v>
      </c>
      <c r="K71">
        <v>9348.82</v>
      </c>
      <c r="L71" s="25">
        <f t="shared" si="19"/>
        <v>-3.3442819388520562E-3</v>
      </c>
      <c r="M71">
        <f t="shared" si="20"/>
        <v>5</v>
      </c>
    </row>
    <row r="72" spans="1:13">
      <c r="A72" s="1">
        <v>42506</v>
      </c>
      <c r="B72">
        <v>10.8</v>
      </c>
      <c r="C72" s="71">
        <f t="shared" si="17"/>
        <v>0</v>
      </c>
      <c r="D72" s="26">
        <f t="shared" si="15"/>
        <v>10.895626207371626</v>
      </c>
      <c r="E72" s="26"/>
      <c r="F72">
        <v>10.864000000000001</v>
      </c>
      <c r="G72" s="25">
        <f t="shared" si="18"/>
        <v>-8.7765682808508272E-3</v>
      </c>
      <c r="H72" s="25"/>
      <c r="I72" s="25">
        <f t="shared" si="16"/>
        <v>-5.8910162002945299E-3</v>
      </c>
      <c r="J72">
        <v>9348.82</v>
      </c>
      <c r="K72">
        <v>9370.86</v>
      </c>
      <c r="L72" s="25">
        <f t="shared" si="19"/>
        <v>2.357516777518498E-3</v>
      </c>
      <c r="M72">
        <f t="shared" si="20"/>
        <v>1</v>
      </c>
    </row>
    <row r="73" spans="1:13">
      <c r="A73" s="1">
        <v>42507</v>
      </c>
      <c r="B73">
        <v>10.82</v>
      </c>
      <c r="C73" s="71">
        <f t="shared" si="17"/>
        <v>1.8518518518517713E-3</v>
      </c>
      <c r="D73" s="26">
        <f t="shared" si="15"/>
        <v>10.834390491374323</v>
      </c>
      <c r="E73" s="26"/>
      <c r="F73">
        <v>10.847</v>
      </c>
      <c r="G73" s="25">
        <f t="shared" si="18"/>
        <v>-1.3282234368218182E-3</v>
      </c>
      <c r="H73" s="25"/>
      <c r="I73" s="25">
        <f t="shared" si="16"/>
        <v>-2.4891675117543199E-3</v>
      </c>
      <c r="J73">
        <v>9370.86</v>
      </c>
      <c r="K73">
        <v>9345.32</v>
      </c>
      <c r="L73" s="25">
        <f t="shared" si="19"/>
        <v>-2.7254702343222359E-3</v>
      </c>
      <c r="M73">
        <f t="shared" si="20"/>
        <v>2</v>
      </c>
    </row>
    <row r="74" spans="1:13">
      <c r="A74" s="1">
        <v>42508</v>
      </c>
      <c r="B74">
        <v>10.76</v>
      </c>
      <c r="C74" s="71">
        <f t="shared" si="17"/>
        <v>-5.5452865064695711E-3</v>
      </c>
      <c r="D74" s="26">
        <f t="shared" si="15"/>
        <v>10.872569954800905</v>
      </c>
      <c r="E74" s="26"/>
      <c r="F74">
        <v>10.856</v>
      </c>
      <c r="G74" s="25">
        <f t="shared" si="18"/>
        <v>-1.0353573742811317E-2</v>
      </c>
      <c r="H74" s="25"/>
      <c r="I74" s="25">
        <f t="shared" si="16"/>
        <v>-8.8430361090641174E-3</v>
      </c>
      <c r="J74">
        <v>9345.32</v>
      </c>
      <c r="K74">
        <v>9367.35</v>
      </c>
      <c r="L74" s="25">
        <f t="shared" si="19"/>
        <v>2.3573296580534642E-3</v>
      </c>
      <c r="M74">
        <f t="shared" si="20"/>
        <v>3</v>
      </c>
    </row>
    <row r="75" spans="1:13">
      <c r="A75" s="1">
        <v>42509</v>
      </c>
      <c r="B75">
        <v>10.76</v>
      </c>
      <c r="C75" s="71">
        <f t="shared" si="17"/>
        <v>0</v>
      </c>
      <c r="D75" s="26">
        <f t="shared" si="15"/>
        <v>10.824199262331394</v>
      </c>
      <c r="E75" s="26"/>
      <c r="F75">
        <v>10.811</v>
      </c>
      <c r="G75" s="25">
        <f t="shared" ref="G75:G84" si="21">+B75/D75-1</f>
        <v>-5.9310865197030882E-3</v>
      </c>
      <c r="H75" s="25"/>
      <c r="I75" s="25">
        <f t="shared" si="16"/>
        <v>-4.717417445194716E-3</v>
      </c>
      <c r="J75">
        <v>9367.35</v>
      </c>
      <c r="K75">
        <v>9339.91</v>
      </c>
      <c r="L75" s="25">
        <f t="shared" si="19"/>
        <v>-2.9293236614411633E-3</v>
      </c>
      <c r="M75">
        <f t="shared" si="20"/>
        <v>4</v>
      </c>
    </row>
    <row r="76" spans="1:13">
      <c r="A76" s="1">
        <v>42510</v>
      </c>
      <c r="B76">
        <v>10.82</v>
      </c>
      <c r="C76" s="71">
        <f t="shared" si="17"/>
        <v>5.5762081784387352E-3</v>
      </c>
      <c r="D76" s="26">
        <f t="shared" si="15"/>
        <v>10.850470947792859</v>
      </c>
      <c r="E76" s="26"/>
      <c r="F76">
        <v>10.865</v>
      </c>
      <c r="G76" s="25">
        <f t="shared" si="21"/>
        <v>-2.8082603915967619E-3</v>
      </c>
      <c r="H76" s="25"/>
      <c r="I76" s="25">
        <f t="shared" si="16"/>
        <v>-4.1417395306028171E-3</v>
      </c>
      <c r="J76">
        <v>9339.91</v>
      </c>
      <c r="K76">
        <v>9374.01</v>
      </c>
      <c r="L76" s="25">
        <f t="shared" si="19"/>
        <v>3.6509987783608366E-3</v>
      </c>
      <c r="M76">
        <f t="shared" si="20"/>
        <v>5</v>
      </c>
    </row>
    <row r="77" spans="1:13">
      <c r="A77" s="1">
        <v>42513</v>
      </c>
      <c r="B77">
        <v>10.78</v>
      </c>
      <c r="C77" s="71">
        <f t="shared" si="17"/>
        <v>-3.6968576709797141E-3</v>
      </c>
      <c r="D77" s="26">
        <f t="shared" si="15"/>
        <v>10.858868595190318</v>
      </c>
      <c r="E77" s="26"/>
      <c r="F77">
        <v>10.787000000000001</v>
      </c>
      <c r="G77" s="25">
        <f t="shared" si="21"/>
        <v>-7.2630582550056166E-3</v>
      </c>
      <c r="H77" s="25"/>
      <c r="I77" s="25">
        <f t="shared" si="16"/>
        <v>-6.4892926671000772E-4</v>
      </c>
      <c r="J77">
        <v>9374.01</v>
      </c>
      <c r="K77">
        <v>9368.7199999999993</v>
      </c>
      <c r="L77" s="25">
        <f t="shared" si="19"/>
        <v>-5.6432625951974291E-4</v>
      </c>
      <c r="M77">
        <f t="shared" si="20"/>
        <v>1</v>
      </c>
    </row>
    <row r="78" spans="1:13">
      <c r="A78" s="1">
        <v>42514</v>
      </c>
      <c r="B78">
        <v>10.76</v>
      </c>
      <c r="C78" s="71">
        <f t="shared" si="17"/>
        <v>-1.8552875695732052E-3</v>
      </c>
      <c r="D78" s="26">
        <f t="shared" si="15"/>
        <v>10.718216283547807</v>
      </c>
      <c r="E78" s="26"/>
      <c r="F78">
        <v>10.71</v>
      </c>
      <c r="G78" s="25">
        <f t="shared" si="21"/>
        <v>3.8983834013808227E-3</v>
      </c>
      <c r="H78" s="25"/>
      <c r="I78" s="25">
        <f t="shared" si="16"/>
        <v>4.6685340802987696E-3</v>
      </c>
      <c r="J78">
        <v>9368.7199999999993</v>
      </c>
      <c r="K78">
        <v>9308.98</v>
      </c>
      <c r="L78" s="25">
        <f t="shared" si="19"/>
        <v>-6.3765380969865726E-3</v>
      </c>
      <c r="M78">
        <f t="shared" si="20"/>
        <v>2</v>
      </c>
    </row>
    <row r="79" spans="1:13">
      <c r="A79" s="1">
        <v>42515</v>
      </c>
      <c r="B79">
        <v>10.76</v>
      </c>
      <c r="C79" s="71">
        <f t="shared" si="17"/>
        <v>0</v>
      </c>
      <c r="D79" s="26">
        <f t="shared" si="15"/>
        <v>10.7426282363911</v>
      </c>
      <c r="E79" s="26"/>
      <c r="F79">
        <v>10.743</v>
      </c>
      <c r="G79" s="25">
        <f t="shared" si="21"/>
        <v>1.6170869201310722E-3</v>
      </c>
      <c r="H79" s="25"/>
      <c r="I79" s="25">
        <f t="shared" si="16"/>
        <v>1.5824257656147367E-3</v>
      </c>
      <c r="J79">
        <v>9308.98</v>
      </c>
      <c r="K79">
        <v>9337.34</v>
      </c>
      <c r="L79" s="25">
        <f t="shared" si="19"/>
        <v>3.0465206714378468E-3</v>
      </c>
      <c r="M79">
        <f t="shared" ref="M79:M88" si="22">WEEKDAY(A79,2)</f>
        <v>3</v>
      </c>
    </row>
    <row r="80" spans="1:13">
      <c r="A80" s="1">
        <v>42516</v>
      </c>
      <c r="B80">
        <v>10.8</v>
      </c>
      <c r="C80" s="71">
        <f t="shared" si="17"/>
        <v>3.7174721189592308E-3</v>
      </c>
      <c r="D80" s="26">
        <f t="shared" si="15"/>
        <v>10.762098993931893</v>
      </c>
      <c r="E80" s="26"/>
      <c r="F80">
        <v>10.759</v>
      </c>
      <c r="G80" s="25">
        <f t="shared" si="21"/>
        <v>3.521711339904865E-3</v>
      </c>
      <c r="H80" s="25"/>
      <c r="I80" s="25">
        <f t="shared" si="16"/>
        <v>3.8107630820709559E-3</v>
      </c>
      <c r="J80">
        <v>9337.34</v>
      </c>
      <c r="K80">
        <v>9353.94</v>
      </c>
      <c r="L80" s="25">
        <f t="shared" si="19"/>
        <v>1.7778082408910212E-3</v>
      </c>
      <c r="M80">
        <f t="shared" si="22"/>
        <v>4</v>
      </c>
    </row>
    <row r="81" spans="1:13">
      <c r="A81" s="1">
        <v>42517</v>
      </c>
      <c r="B81">
        <v>10.86</v>
      </c>
      <c r="C81" s="71">
        <f t="shared" si="17"/>
        <v>5.5555555555555358E-3</v>
      </c>
      <c r="D81" s="26">
        <f t="shared" si="15"/>
        <v>10.752777361197529</v>
      </c>
      <c r="E81" s="26"/>
      <c r="F81">
        <v>10.75</v>
      </c>
      <c r="G81" s="25">
        <f t="shared" si="21"/>
        <v>9.9716226980941514E-3</v>
      </c>
      <c r="H81" s="25"/>
      <c r="I81" s="25">
        <f t="shared" si="16"/>
        <v>1.0232558139534831E-2</v>
      </c>
      <c r="J81">
        <v>9353.94</v>
      </c>
      <c r="K81">
        <v>9348.5300000000007</v>
      </c>
      <c r="L81" s="25">
        <f t="shared" si="19"/>
        <v>-5.7836590784199338E-4</v>
      </c>
      <c r="M81">
        <f t="shared" si="22"/>
        <v>5</v>
      </c>
    </row>
    <row r="82" spans="1:13">
      <c r="A82" s="1">
        <v>42520</v>
      </c>
      <c r="B82">
        <v>10.82</v>
      </c>
      <c r="C82" s="71">
        <f t="shared" si="17"/>
        <v>-3.6832412523019054E-3</v>
      </c>
      <c r="D82" s="26">
        <f t="shared" si="15"/>
        <v>10.838278852397114</v>
      </c>
      <c r="E82" s="26"/>
      <c r="F82">
        <v>10.773999999999999</v>
      </c>
      <c r="G82" s="25">
        <f t="shared" si="21"/>
        <v>-1.6865087756134933E-3</v>
      </c>
      <c r="H82" s="25"/>
      <c r="I82" s="25">
        <f t="shared" si="16"/>
        <v>4.2695377761279296E-3</v>
      </c>
      <c r="J82">
        <v>9348.5300000000007</v>
      </c>
      <c r="K82">
        <v>9425.2999999999993</v>
      </c>
      <c r="L82" s="25">
        <f t="shared" si="19"/>
        <v>8.2119862694989276E-3</v>
      </c>
      <c r="M82">
        <f t="shared" si="22"/>
        <v>1</v>
      </c>
    </row>
    <row r="83" spans="1:13">
      <c r="A83" s="1">
        <v>42521</v>
      </c>
      <c r="B83">
        <v>11.18</v>
      </c>
      <c r="C83" s="71">
        <f t="shared" si="17"/>
        <v>3.3271719038816983E-2</v>
      </c>
      <c r="D83" s="26">
        <f t="shared" si="15"/>
        <v>11.054800940023132</v>
      </c>
      <c r="E83" s="26"/>
      <c r="F83">
        <v>11.055</v>
      </c>
      <c r="G83" s="25">
        <f t="shared" si="21"/>
        <v>1.1325311116511694E-2</v>
      </c>
      <c r="H83" s="25"/>
      <c r="I83" s="25">
        <f t="shared" si="16"/>
        <v>1.1307100859339725E-2</v>
      </c>
      <c r="J83">
        <v>9425.2999999999993</v>
      </c>
      <c r="K83">
        <v>9670.9500000000007</v>
      </c>
      <c r="L83" s="25">
        <f t="shared" si="19"/>
        <v>2.6062830891324662E-2</v>
      </c>
      <c r="M83">
        <f t="shared" si="22"/>
        <v>2</v>
      </c>
    </row>
    <row r="84" spans="1:13">
      <c r="A84" s="1">
        <v>42522</v>
      </c>
      <c r="B84">
        <v>11.04</v>
      </c>
      <c r="C84" s="71">
        <f t="shared" si="17"/>
        <v>-1.2522361359570744E-2</v>
      </c>
      <c r="D84" s="26">
        <f t="shared" si="15"/>
        <v>10.985933041738402</v>
      </c>
      <c r="E84" s="26"/>
      <c r="F84">
        <v>10.976000000000001</v>
      </c>
      <c r="G84" s="25">
        <f t="shared" si="21"/>
        <v>4.9214716725636265E-3</v>
      </c>
      <c r="H84" s="25"/>
      <c r="I84" s="25">
        <f t="shared" si="16"/>
        <v>5.8309037900872163E-3</v>
      </c>
      <c r="J84">
        <v>9670.9500000000007</v>
      </c>
      <c r="K84">
        <v>9610.5300000000007</v>
      </c>
      <c r="L84" s="25">
        <f t="shared" si="19"/>
        <v>-6.2475765048934928E-3</v>
      </c>
      <c r="M84">
        <f t="shared" si="22"/>
        <v>3</v>
      </c>
    </row>
    <row r="85" spans="1:13">
      <c r="A85" s="1">
        <v>42523</v>
      </c>
      <c r="B85">
        <v>11.08</v>
      </c>
      <c r="C85" s="71">
        <f t="shared" si="17"/>
        <v>3.6231884057971175E-3</v>
      </c>
      <c r="D85" s="26">
        <f t="shared" si="15"/>
        <v>10.960513386878766</v>
      </c>
      <c r="E85" s="26"/>
      <c r="F85">
        <v>10.978999999999999</v>
      </c>
      <c r="G85" s="25">
        <f t="shared" ref="G85:G95" si="23">+B85/D85-1</f>
        <v>1.0901552591895625E-2</v>
      </c>
      <c r="H85" s="25"/>
      <c r="I85" s="25">
        <f t="shared" ref="I85:I95" si="24">+B85/F85-1</f>
        <v>9.1993806357593133E-3</v>
      </c>
      <c r="J85">
        <v>9610.5300000000007</v>
      </c>
      <c r="K85">
        <v>9596.9699999999993</v>
      </c>
      <c r="L85" s="25">
        <f t="shared" si="19"/>
        <v>-1.4109523616284703E-3</v>
      </c>
      <c r="M85">
        <f t="shared" si="22"/>
        <v>4</v>
      </c>
    </row>
    <row r="86" spans="1:13">
      <c r="A86" s="1">
        <v>42524</v>
      </c>
      <c r="B86">
        <v>11.1</v>
      </c>
      <c r="C86" s="71">
        <f t="shared" si="17"/>
        <v>1.8050541516245744E-3</v>
      </c>
      <c r="D86" s="26">
        <f t="shared" si="15"/>
        <v>11.045958724472412</v>
      </c>
      <c r="E86" s="26"/>
      <c r="F86">
        <v>11.042999999999999</v>
      </c>
      <c r="G86" s="25">
        <f t="shared" si="23"/>
        <v>4.8924024501248997E-3</v>
      </c>
      <c r="H86" s="25"/>
      <c r="I86" s="25">
        <f t="shared" si="24"/>
        <v>5.1616408584624907E-3</v>
      </c>
      <c r="J86">
        <v>9596.9699999999993</v>
      </c>
      <c r="K86">
        <v>9655.5</v>
      </c>
      <c r="L86" s="25">
        <f t="shared" si="19"/>
        <v>6.0987999337291932E-3</v>
      </c>
      <c r="M86">
        <f t="shared" si="22"/>
        <v>5</v>
      </c>
    </row>
    <row r="87" spans="1:13">
      <c r="A87" s="1">
        <v>42527</v>
      </c>
      <c r="B87">
        <v>11.06</v>
      </c>
      <c r="C87" s="71">
        <f t="shared" si="17"/>
        <v>-3.6036036036035668E-3</v>
      </c>
      <c r="D87" s="26">
        <f t="shared" si="15"/>
        <v>10.973463010719279</v>
      </c>
      <c r="E87" s="26"/>
      <c r="F87">
        <v>11.052</v>
      </c>
      <c r="G87" s="25">
        <f t="shared" si="23"/>
        <v>7.8860236915356818E-3</v>
      </c>
      <c r="H87" s="25"/>
      <c r="I87" s="25">
        <f t="shared" si="24"/>
        <v>7.2385088671733655E-4</v>
      </c>
      <c r="J87">
        <v>9655.5</v>
      </c>
      <c r="K87">
        <v>9594.7000000000007</v>
      </c>
      <c r="L87" s="25">
        <f t="shared" si="19"/>
        <v>-6.2969292113302933E-3</v>
      </c>
      <c r="M87">
        <f t="shared" si="22"/>
        <v>1</v>
      </c>
    </row>
    <row r="88" spans="1:13">
      <c r="A88" s="1">
        <v>42528</v>
      </c>
      <c r="B88">
        <v>11.08</v>
      </c>
      <c r="C88" s="71">
        <f t="shared" si="17"/>
        <v>1.8083182640145079E-3</v>
      </c>
      <c r="D88" s="26">
        <f t="shared" si="15"/>
        <v>11.057310194169697</v>
      </c>
      <c r="E88" s="26"/>
      <c r="F88">
        <v>11.045</v>
      </c>
      <c r="G88" s="25">
        <f t="shared" si="23"/>
        <v>2.0520185679757663E-3</v>
      </c>
      <c r="H88" s="25"/>
      <c r="I88" s="25">
        <f t="shared" si="24"/>
        <v>3.1688546853780863E-3</v>
      </c>
      <c r="J88">
        <v>9594.7000000000007</v>
      </c>
      <c r="K88">
        <v>9599.31</v>
      </c>
      <c r="L88" s="25">
        <f t="shared" si="19"/>
        <v>4.8047359479697072E-4</v>
      </c>
      <c r="M88">
        <f t="shared" si="22"/>
        <v>2</v>
      </c>
    </row>
    <row r="89" spans="1:13">
      <c r="A89" s="1">
        <v>42529</v>
      </c>
      <c r="B89">
        <v>11</v>
      </c>
      <c r="C89" s="71">
        <f t="shared" si="17"/>
        <v>-7.2202166064981865E-3</v>
      </c>
      <c r="D89" s="26">
        <f t="shared" si="15"/>
        <v>11.015843706474735</v>
      </c>
      <c r="E89" s="26"/>
      <c r="F89">
        <v>11.013</v>
      </c>
      <c r="G89" s="25">
        <f t="shared" si="23"/>
        <v>-1.4382653654956279E-3</v>
      </c>
      <c r="H89" s="25"/>
      <c r="I89" s="25">
        <f t="shared" si="24"/>
        <v>-1.180423136293407E-3</v>
      </c>
      <c r="J89">
        <v>9599.31</v>
      </c>
      <c r="K89">
        <v>9573.9699999999993</v>
      </c>
      <c r="L89" s="25">
        <f t="shared" si="19"/>
        <v>-2.6397730670225661E-3</v>
      </c>
      <c r="M89">
        <f t="shared" ref="M89:M109" si="25">WEEKDAY(A89,2)</f>
        <v>3</v>
      </c>
    </row>
    <row r="90" spans="1:13">
      <c r="A90" s="1">
        <v>42530</v>
      </c>
      <c r="B90">
        <v>11</v>
      </c>
      <c r="C90" s="71">
        <f t="shared" si="17"/>
        <v>0</v>
      </c>
      <c r="D90" s="26">
        <f t="shared" si="15"/>
        <v>11.013</v>
      </c>
      <c r="E90" s="26"/>
      <c r="F90">
        <v>11.013</v>
      </c>
      <c r="I90" s="25">
        <f t="shared" si="24"/>
        <v>-1.180423136293407E-3</v>
      </c>
      <c r="J90">
        <v>9573.9699999999993</v>
      </c>
      <c r="K90">
        <v>9573.9699999999993</v>
      </c>
      <c r="L90" s="25">
        <f t="shared" ref="L90:L95" si="26">+K90/J90-1</f>
        <v>0</v>
      </c>
      <c r="M90">
        <f t="shared" si="25"/>
        <v>4</v>
      </c>
    </row>
    <row r="91" spans="1:13">
      <c r="A91" s="1">
        <v>42531</v>
      </c>
      <c r="B91">
        <v>10.88</v>
      </c>
      <c r="C91" s="71">
        <f t="shared" si="17"/>
        <v>-1.0909090909090868E-2</v>
      </c>
      <c r="D91" s="26">
        <f t="shared" si="15"/>
        <v>11.013</v>
      </c>
      <c r="E91" s="26"/>
      <c r="G91" s="25">
        <f t="shared" si="23"/>
        <v>-1.2076636702079258E-2</v>
      </c>
      <c r="H91" s="25"/>
      <c r="J91">
        <v>9573.9699999999993</v>
      </c>
      <c r="K91">
        <v>9573.9699999999993</v>
      </c>
      <c r="L91" s="25">
        <f t="shared" si="26"/>
        <v>0</v>
      </c>
      <c r="M91">
        <f t="shared" si="25"/>
        <v>5</v>
      </c>
    </row>
    <row r="92" spans="1:13">
      <c r="A92" s="1">
        <v>42534</v>
      </c>
      <c r="B92">
        <v>10.66</v>
      </c>
      <c r="C92" s="71">
        <f t="shared" si="17"/>
        <v>-2.0220588235294157E-2</v>
      </c>
      <c r="D92" s="26">
        <f t="shared" si="15"/>
        <v>0</v>
      </c>
      <c r="E92" s="26"/>
      <c r="F92">
        <v>10.756</v>
      </c>
      <c r="I92" s="25">
        <f t="shared" si="24"/>
        <v>-8.9252510226850434E-3</v>
      </c>
      <c r="J92">
        <v>9573.9699999999993</v>
      </c>
      <c r="K92">
        <v>9388.24</v>
      </c>
      <c r="L92" s="25">
        <f t="shared" si="26"/>
        <v>-1.9399475870511385E-2</v>
      </c>
      <c r="M92">
        <f t="shared" si="25"/>
        <v>1</v>
      </c>
    </row>
    <row r="93" spans="1:13">
      <c r="A93" s="1">
        <v>42535</v>
      </c>
      <c r="B93">
        <v>10.74</v>
      </c>
      <c r="C93" s="71">
        <f t="shared" si="17"/>
        <v>7.5046904315196894E-3</v>
      </c>
      <c r="D93" s="26">
        <f t="shared" si="15"/>
        <v>10.813777078557855</v>
      </c>
      <c r="E93" s="26"/>
      <c r="F93">
        <v>10.804</v>
      </c>
      <c r="G93" s="25">
        <f t="shared" si="23"/>
        <v>-6.8225078085014657E-3</v>
      </c>
      <c r="H93" s="25"/>
      <c r="I93" s="25">
        <f t="shared" si="24"/>
        <v>-5.9237319511291631E-3</v>
      </c>
      <c r="J93">
        <v>9388.24</v>
      </c>
      <c r="K93">
        <v>9438.67</v>
      </c>
      <c r="L93" s="25">
        <f t="shared" si="26"/>
        <v>5.3716138488151266E-3</v>
      </c>
      <c r="M93">
        <f t="shared" si="25"/>
        <v>2</v>
      </c>
    </row>
    <row r="94" spans="1:13">
      <c r="A94" s="1">
        <v>42536</v>
      </c>
      <c r="B94">
        <v>10.74</v>
      </c>
      <c r="C94" s="71">
        <f t="shared" si="17"/>
        <v>0</v>
      </c>
      <c r="D94" s="26">
        <f t="shared" si="15"/>
        <v>10.849259571528616</v>
      </c>
      <c r="E94" s="26"/>
      <c r="F94">
        <v>10.84</v>
      </c>
      <c r="G94" s="25">
        <f t="shared" si="23"/>
        <v>-1.0070693839360545E-2</v>
      </c>
      <c r="H94" s="25"/>
      <c r="I94" s="25">
        <f t="shared" si="24"/>
        <v>-9.2250922509224953E-3</v>
      </c>
      <c r="J94">
        <v>9438.67</v>
      </c>
      <c r="K94">
        <v>9478.2099999999991</v>
      </c>
      <c r="L94" s="25">
        <f t="shared" si="26"/>
        <v>4.1891495306012327E-3</v>
      </c>
      <c r="M94">
        <f t="shared" si="25"/>
        <v>3</v>
      </c>
    </row>
    <row r="95" spans="1:13">
      <c r="A95" s="1">
        <v>42537</v>
      </c>
      <c r="B95">
        <v>10.74</v>
      </c>
      <c r="C95" s="71">
        <f t="shared" si="17"/>
        <v>0</v>
      </c>
      <c r="D95" s="26">
        <f t="shared" si="15"/>
        <v>10.781992760236374</v>
      </c>
      <c r="E95" s="26"/>
      <c r="F95">
        <v>10.821999999999999</v>
      </c>
      <c r="G95" s="25">
        <f t="shared" si="23"/>
        <v>-3.8947123384502902E-3</v>
      </c>
      <c r="H95" s="25"/>
      <c r="I95" s="25">
        <f t="shared" si="24"/>
        <v>-7.5771576418406372E-3</v>
      </c>
      <c r="J95">
        <v>9478.2099999999991</v>
      </c>
      <c r="K95">
        <v>9427.49</v>
      </c>
      <c r="L95" s="25">
        <f t="shared" si="26"/>
        <v>-5.351221380408222E-3</v>
      </c>
      <c r="M95">
        <f t="shared" si="25"/>
        <v>4</v>
      </c>
    </row>
    <row r="96" spans="1:13">
      <c r="A96" s="1">
        <v>42538</v>
      </c>
      <c r="B96">
        <v>10.8</v>
      </c>
      <c r="C96" s="71">
        <f t="shared" si="17"/>
        <v>5.5865921787709993E-3</v>
      </c>
      <c r="D96" s="26">
        <f t="shared" si="15"/>
        <v>10.600164548570191</v>
      </c>
      <c r="E96" s="26"/>
      <c r="F96">
        <v>10.821999999999999</v>
      </c>
      <c r="G96" s="25">
        <f t="shared" ref="G96:G151" si="27">+B96/D96-1</f>
        <v>1.885210842852092E-2</v>
      </c>
      <c r="H96" s="25"/>
      <c r="I96" s="25">
        <f t="shared" ref="I96:I108" si="28">+B96/F96-1</f>
        <v>-2.0328959526888513E-3</v>
      </c>
      <c r="J96">
        <v>9427.49</v>
      </c>
      <c r="K96">
        <v>9234.24</v>
      </c>
      <c r="L96" s="25">
        <f t="shared" ref="L96:L115" si="29">+K96/J96-1</f>
        <v>-2.0498563244299439E-2</v>
      </c>
      <c r="M96">
        <f t="shared" si="25"/>
        <v>5</v>
      </c>
    </row>
    <row r="97" spans="1:13">
      <c r="A97" s="1">
        <v>42541</v>
      </c>
      <c r="B97">
        <v>10.84</v>
      </c>
      <c r="C97" s="71">
        <f t="shared" si="17"/>
        <v>3.7037037037035425E-3</v>
      </c>
      <c r="D97" s="26">
        <f t="shared" si="15"/>
        <v>10.83996588132862</v>
      </c>
      <c r="E97" s="26"/>
      <c r="G97" s="25">
        <f t="shared" si="27"/>
        <v>3.1474888162463799E-6</v>
      </c>
      <c r="H97" s="25"/>
      <c r="J97">
        <v>9234.24</v>
      </c>
      <c r="K97">
        <v>9249.57</v>
      </c>
      <c r="L97" s="25">
        <f t="shared" si="29"/>
        <v>1.6601257927020274E-3</v>
      </c>
      <c r="M97">
        <f t="shared" si="25"/>
        <v>1</v>
      </c>
    </row>
    <row r="98" spans="1:13">
      <c r="A98" s="1">
        <v>42542</v>
      </c>
      <c r="B98">
        <v>10.86</v>
      </c>
      <c r="C98" s="71">
        <f t="shared" si="17"/>
        <v>1.8450184501843658E-3</v>
      </c>
      <c r="D98" s="26">
        <f t="shared" si="15"/>
        <v>0</v>
      </c>
      <c r="F98">
        <v>10.821999999999999</v>
      </c>
      <c r="I98" s="25">
        <f t="shared" si="28"/>
        <v>3.5113657364627127E-3</v>
      </c>
      <c r="J98">
        <v>9249.57</v>
      </c>
      <c r="K98">
        <v>9248.7099999999991</v>
      </c>
      <c r="L98" s="25">
        <f t="shared" si="29"/>
        <v>-9.2977295160778795E-5</v>
      </c>
      <c r="M98">
        <f t="shared" si="25"/>
        <v>2</v>
      </c>
    </row>
    <row r="99" spans="1:13">
      <c r="A99" s="1">
        <v>42543</v>
      </c>
      <c r="B99">
        <v>10.9</v>
      </c>
      <c r="C99" s="71">
        <f t="shared" si="17"/>
        <v>3.6832412523020164E-3</v>
      </c>
      <c r="D99" s="26">
        <f t="shared" si="15"/>
        <v>10.884554034022042</v>
      </c>
      <c r="E99" s="26"/>
      <c r="F99">
        <v>10.891999999999999</v>
      </c>
      <c r="G99" s="25">
        <f t="shared" si="27"/>
        <v>1.4190720106381782E-3</v>
      </c>
      <c r="H99" s="25"/>
      <c r="I99" s="25">
        <f t="shared" si="28"/>
        <v>7.3448402497255927E-4</v>
      </c>
      <c r="J99">
        <v>9248.7099999999991</v>
      </c>
      <c r="K99">
        <v>9302.17</v>
      </c>
      <c r="L99" s="25">
        <f t="shared" si="29"/>
        <v>5.7802655721717056E-3</v>
      </c>
      <c r="M99">
        <f t="shared" si="25"/>
        <v>3</v>
      </c>
    </row>
    <row r="100" spans="1:13">
      <c r="A100" s="1">
        <v>42544</v>
      </c>
      <c r="B100">
        <v>10.84</v>
      </c>
      <c r="C100" s="71">
        <f t="shared" si="17"/>
        <v>-5.5045871559633586E-3</v>
      </c>
      <c r="D100" s="26">
        <f t="shared" si="15"/>
        <v>10.834754230464505</v>
      </c>
      <c r="E100" s="26"/>
      <c r="F100">
        <v>10.859</v>
      </c>
      <c r="G100" s="25">
        <f t="shared" si="27"/>
        <v>4.8416137772155921E-4</v>
      </c>
      <c r="H100" s="25"/>
      <c r="I100" s="25">
        <f t="shared" si="28"/>
        <v>-1.7497007090891969E-3</v>
      </c>
      <c r="J100">
        <v>9302.17</v>
      </c>
      <c r="K100">
        <v>9253.2800000000007</v>
      </c>
      <c r="L100" s="25">
        <f t="shared" si="29"/>
        <v>-5.2557629026345198E-3</v>
      </c>
      <c r="M100">
        <f t="shared" si="25"/>
        <v>4</v>
      </c>
    </row>
    <row r="101" spans="1:13">
      <c r="A101" s="1">
        <v>42545</v>
      </c>
      <c r="B101">
        <v>10.7</v>
      </c>
      <c r="C101" s="71">
        <f t="shared" si="17"/>
        <v>-1.291512915129156E-2</v>
      </c>
      <c r="D101" s="26">
        <f t="shared" si="15"/>
        <v>10.711522507694569</v>
      </c>
      <c r="E101" s="26"/>
      <c r="F101">
        <v>10.669</v>
      </c>
      <c r="G101" s="25">
        <f t="shared" si="27"/>
        <v>-1.0757114767104836E-3</v>
      </c>
      <c r="H101" s="25"/>
      <c r="I101" s="25">
        <f t="shared" si="28"/>
        <v>2.9056143968506642E-3</v>
      </c>
      <c r="J101">
        <v>9253.2800000000007</v>
      </c>
      <c r="K101">
        <v>9127.61</v>
      </c>
      <c r="L101" s="25">
        <f t="shared" si="29"/>
        <v>-1.3581130150606024E-2</v>
      </c>
      <c r="M101">
        <f t="shared" si="25"/>
        <v>5</v>
      </c>
    </row>
    <row r="102" spans="1:13">
      <c r="A102" s="1">
        <v>42548</v>
      </c>
      <c r="B102">
        <v>10.72</v>
      </c>
      <c r="C102" s="71">
        <f t="shared" si="17"/>
        <v>1.8691588785046953E-3</v>
      </c>
      <c r="D102" s="26">
        <f t="shared" si="15"/>
        <v>10.765969550627162</v>
      </c>
      <c r="E102" s="26"/>
      <c r="F102">
        <v>10.727</v>
      </c>
      <c r="G102" s="25">
        <f t="shared" si="27"/>
        <v>-4.2698941707932647E-3</v>
      </c>
      <c r="H102" s="25"/>
      <c r="I102" s="25">
        <f t="shared" si="28"/>
        <v>-6.5255896336346986E-4</v>
      </c>
      <c r="J102">
        <v>9127.61</v>
      </c>
      <c r="K102">
        <v>9210.57</v>
      </c>
      <c r="L102" s="25">
        <f t="shared" si="29"/>
        <v>9.0889071728523785E-3</v>
      </c>
      <c r="M102">
        <f t="shared" si="25"/>
        <v>1</v>
      </c>
    </row>
    <row r="103" spans="1:13">
      <c r="A103" s="1">
        <v>42549</v>
      </c>
      <c r="B103">
        <v>10.72</v>
      </c>
      <c r="C103" s="71">
        <f t="shared" si="17"/>
        <v>0</v>
      </c>
      <c r="D103" s="26">
        <f t="shared" si="15"/>
        <v>10.756313993596489</v>
      </c>
      <c r="E103" s="26"/>
      <c r="F103">
        <v>10.7</v>
      </c>
      <c r="G103" s="25">
        <f t="shared" si="27"/>
        <v>-3.3760629912911178E-3</v>
      </c>
      <c r="H103" s="25"/>
      <c r="I103" s="25">
        <f t="shared" si="28"/>
        <v>1.8691588785046953E-3</v>
      </c>
      <c r="J103">
        <v>9210.57</v>
      </c>
      <c r="K103">
        <v>9235.74</v>
      </c>
      <c r="L103" s="25">
        <f t="shared" si="29"/>
        <v>2.7327298961954405E-3</v>
      </c>
      <c r="M103">
        <f t="shared" si="25"/>
        <v>2</v>
      </c>
    </row>
    <row r="104" spans="1:13">
      <c r="A104" s="1">
        <v>42550</v>
      </c>
      <c r="B104">
        <v>10.8</v>
      </c>
      <c r="C104" s="71">
        <f t="shared" si="17"/>
        <v>7.4626865671640896E-3</v>
      </c>
      <c r="D104" s="26">
        <f t="shared" si="15"/>
        <v>10.802276157622455</v>
      </c>
      <c r="E104" s="26"/>
      <c r="F104">
        <v>10.817</v>
      </c>
      <c r="G104" s="25">
        <f t="shared" si="27"/>
        <v>-2.1071092696034466E-4</v>
      </c>
      <c r="H104" s="25"/>
      <c r="I104" s="25">
        <f t="shared" si="28"/>
        <v>-1.5716002588517242E-3</v>
      </c>
      <c r="J104">
        <v>9235.74</v>
      </c>
      <c r="K104">
        <v>9324.02</v>
      </c>
      <c r="L104" s="25">
        <f t="shared" si="29"/>
        <v>9.5585194039677912E-3</v>
      </c>
      <c r="M104">
        <f t="shared" si="25"/>
        <v>3</v>
      </c>
    </row>
    <row r="105" spans="1:13">
      <c r="A105" s="1">
        <v>42551</v>
      </c>
      <c r="B105">
        <v>10.82</v>
      </c>
      <c r="C105" s="71">
        <f t="shared" si="17"/>
        <v>1.8518518518517713E-3</v>
      </c>
      <c r="D105" s="26">
        <f t="shared" si="15"/>
        <v>10.808055459983997</v>
      </c>
      <c r="E105" s="26"/>
      <c r="F105">
        <v>10.821999999999999</v>
      </c>
      <c r="G105" s="25">
        <f t="shared" si="27"/>
        <v>1.1051516214204415E-3</v>
      </c>
      <c r="H105" s="25"/>
      <c r="I105" s="25">
        <f t="shared" si="28"/>
        <v>-1.8480872297166329E-4</v>
      </c>
      <c r="J105">
        <v>9324.02</v>
      </c>
      <c r="K105">
        <v>9316.31</v>
      </c>
      <c r="L105" s="25">
        <f t="shared" si="29"/>
        <v>-8.2689655320355993E-4</v>
      </c>
      <c r="M105">
        <f t="shared" si="25"/>
        <v>4</v>
      </c>
    </row>
    <row r="106" spans="1:13">
      <c r="A106" s="1">
        <v>42552</v>
      </c>
      <c r="B106">
        <v>10.82</v>
      </c>
      <c r="C106" s="71">
        <f t="shared" si="17"/>
        <v>0</v>
      </c>
      <c r="D106" s="26">
        <f t="shared" ref="D106:D169" si="30">+(F105-O106)*(1+L106)</f>
        <v>10.853607645086951</v>
      </c>
      <c r="E106" s="26"/>
      <c r="F106" s="27">
        <v>10.85</v>
      </c>
      <c r="G106" s="25">
        <f t="shared" si="27"/>
        <v>-3.0964492347541617E-3</v>
      </c>
      <c r="H106" s="25"/>
      <c r="I106" s="25">
        <f t="shared" si="28"/>
        <v>-2.7649769585252892E-3</v>
      </c>
      <c r="J106">
        <v>9316.31</v>
      </c>
      <c r="K106">
        <v>9343.52</v>
      </c>
      <c r="L106" s="25">
        <f t="shared" si="29"/>
        <v>2.9206842623314966E-3</v>
      </c>
      <c r="M106">
        <f t="shared" si="25"/>
        <v>5</v>
      </c>
    </row>
    <row r="107" spans="1:13">
      <c r="A107" s="1">
        <v>42555</v>
      </c>
      <c r="B107">
        <v>11.06</v>
      </c>
      <c r="C107" s="71">
        <f t="shared" si="17"/>
        <v>2.2181146025878062E-2</v>
      </c>
      <c r="D107" s="26">
        <f t="shared" si="30"/>
        <v>11.015220173981538</v>
      </c>
      <c r="E107" s="31"/>
      <c r="F107">
        <v>11</v>
      </c>
      <c r="G107" s="25">
        <f t="shared" si="27"/>
        <v>4.0652683569806225E-3</v>
      </c>
      <c r="H107" s="25"/>
      <c r="I107" s="25">
        <f t="shared" si="28"/>
        <v>5.4545454545456007E-3</v>
      </c>
      <c r="J107">
        <v>9343.52</v>
      </c>
      <c r="K107">
        <v>9485.7999999999993</v>
      </c>
      <c r="L107" s="25">
        <f t="shared" si="29"/>
        <v>1.5227665804750101E-2</v>
      </c>
      <c r="M107">
        <f t="shared" si="25"/>
        <v>1</v>
      </c>
    </row>
    <row r="108" spans="1:13">
      <c r="A108" s="1">
        <v>42556</v>
      </c>
      <c r="B108">
        <v>11.04</v>
      </c>
      <c r="C108" s="71">
        <f t="shared" si="17"/>
        <v>-1.8083182640146189E-3</v>
      </c>
      <c r="D108" s="26">
        <f t="shared" si="30"/>
        <v>11.00781589322988</v>
      </c>
      <c r="E108" s="26"/>
      <c r="F108">
        <v>11.007999999999999</v>
      </c>
      <c r="G108" s="25">
        <f t="shared" si="27"/>
        <v>2.9237504589727514E-3</v>
      </c>
      <c r="H108" s="25"/>
      <c r="I108" s="25">
        <f t="shared" si="28"/>
        <v>2.9069767441860517E-3</v>
      </c>
      <c r="J108">
        <f>+K108-6.74</f>
        <v>9485.8000000000011</v>
      </c>
      <c r="K108">
        <v>9492.5400000000009</v>
      </c>
      <c r="L108" s="25">
        <f t="shared" si="29"/>
        <v>7.1053574817092624E-4</v>
      </c>
      <c r="M108">
        <f t="shared" si="25"/>
        <v>2</v>
      </c>
    </row>
    <row r="109" spans="1:13">
      <c r="A109" s="1">
        <v>42557</v>
      </c>
      <c r="B109">
        <v>11.04</v>
      </c>
      <c r="C109" s="71">
        <f t="shared" si="17"/>
        <v>0</v>
      </c>
      <c r="D109" s="26">
        <f t="shared" si="30"/>
        <v>11.009948207750504</v>
      </c>
      <c r="E109" s="26"/>
      <c r="F109">
        <v>11.096</v>
      </c>
      <c r="G109" s="25">
        <f t="shared" si="27"/>
        <v>2.7295125901083406E-3</v>
      </c>
      <c r="H109" s="25"/>
      <c r="I109" s="25">
        <f t="shared" ref="I109:I172" si="31">+B109/F109-1</f>
        <v>-5.0468637346792189E-3</v>
      </c>
      <c r="J109">
        <v>9492.5400000000009</v>
      </c>
      <c r="K109">
        <v>9494.2199999999993</v>
      </c>
      <c r="L109" s="25">
        <f t="shared" si="29"/>
        <v>1.769810819862716E-4</v>
      </c>
      <c r="M109">
        <f t="shared" si="25"/>
        <v>3</v>
      </c>
    </row>
    <row r="110" spans="1:13">
      <c r="A110" s="1">
        <v>42558</v>
      </c>
      <c r="B110">
        <v>11.06</v>
      </c>
      <c r="C110" s="71">
        <f t="shared" si="17"/>
        <v>1.8115942028986698E-3</v>
      </c>
      <c r="D110" s="26">
        <f t="shared" si="30"/>
        <v>11.074507403451785</v>
      </c>
      <c r="E110" s="26"/>
      <c r="F110">
        <v>11.109</v>
      </c>
      <c r="G110" s="25">
        <f t="shared" si="27"/>
        <v>-1.3099818279287412E-3</v>
      </c>
      <c r="H110" s="25"/>
      <c r="I110" s="25">
        <f t="shared" si="31"/>
        <v>-4.410838059231259E-3</v>
      </c>
      <c r="J110">
        <v>9494.2199999999993</v>
      </c>
      <c r="K110">
        <v>9475.83</v>
      </c>
      <c r="L110" s="25">
        <f t="shared" si="29"/>
        <v>-1.9369679657728067E-3</v>
      </c>
      <c r="M110">
        <f t="shared" ref="M110:M115" si="32">WEEKDAY(A110,2)</f>
        <v>4</v>
      </c>
    </row>
    <row r="111" spans="1:13">
      <c r="A111" s="1">
        <v>42559</v>
      </c>
      <c r="B111">
        <v>11.02</v>
      </c>
      <c r="C111" s="71">
        <f t="shared" si="17"/>
        <v>-3.6166365280290158E-3</v>
      </c>
      <c r="D111" s="26">
        <f t="shared" si="30"/>
        <v>11.020182678456662</v>
      </c>
      <c r="E111" s="26"/>
      <c r="F111">
        <v>11.042999999999999</v>
      </c>
      <c r="G111" s="25">
        <f t="shared" si="27"/>
        <v>-1.6576717645433448E-5</v>
      </c>
      <c r="H111" s="25"/>
      <c r="I111" s="25">
        <f t="shared" si="31"/>
        <v>-2.0827673639409738E-3</v>
      </c>
      <c r="J111">
        <v>9475.83</v>
      </c>
      <c r="K111">
        <v>9400.07</v>
      </c>
      <c r="L111" s="25">
        <f t="shared" si="29"/>
        <v>-7.9950780037211233E-3</v>
      </c>
      <c r="M111">
        <f t="shared" si="32"/>
        <v>5</v>
      </c>
    </row>
    <row r="112" spans="1:13">
      <c r="A112" s="1">
        <v>42562</v>
      </c>
      <c r="B112">
        <v>11.04</v>
      </c>
      <c r="C112" s="71">
        <f t="shared" si="17"/>
        <v>1.814882032667775E-3</v>
      </c>
      <c r="D112" s="26">
        <f t="shared" si="30"/>
        <v>11.079923287805302</v>
      </c>
      <c r="E112" s="26"/>
      <c r="F112">
        <v>11.082000000000001</v>
      </c>
      <c r="G112" s="25">
        <f t="shared" si="27"/>
        <v>-3.6032097667357821E-3</v>
      </c>
      <c r="H112" s="25"/>
      <c r="I112" s="25">
        <f t="shared" si="31"/>
        <v>-3.7899296155929907E-3</v>
      </c>
      <c r="J112">
        <v>9400.07</v>
      </c>
      <c r="K112">
        <v>9431.5</v>
      </c>
      <c r="L112" s="25">
        <f t="shared" si="29"/>
        <v>3.3435921221862674E-3</v>
      </c>
      <c r="M112">
        <f t="shared" si="32"/>
        <v>1</v>
      </c>
    </row>
    <row r="113" spans="1:13">
      <c r="A113" s="1">
        <v>42563</v>
      </c>
      <c r="B113">
        <v>11.3</v>
      </c>
      <c r="C113" s="71">
        <f t="shared" si="17"/>
        <v>2.3550724637681375E-2</v>
      </c>
      <c r="D113" s="26">
        <f t="shared" si="30"/>
        <v>11.291290763929387</v>
      </c>
      <c r="E113" s="26"/>
      <c r="F113">
        <v>11.292</v>
      </c>
      <c r="G113" s="25">
        <f t="shared" si="27"/>
        <v>7.7132333695950628E-4</v>
      </c>
      <c r="H113" s="25"/>
      <c r="I113" s="25">
        <f t="shared" si="31"/>
        <v>7.0846617074038498E-4</v>
      </c>
      <c r="J113">
        <v>9431.5</v>
      </c>
      <c r="K113">
        <v>9609.6200000000008</v>
      </c>
      <c r="L113" s="25">
        <f t="shared" si="29"/>
        <v>1.8885649154429363E-2</v>
      </c>
      <c r="M113">
        <f t="shared" si="32"/>
        <v>2</v>
      </c>
    </row>
    <row r="114" spans="1:13">
      <c r="A114" s="1">
        <v>42564</v>
      </c>
      <c r="B114">
        <v>11.28</v>
      </c>
      <c r="C114" s="71">
        <f t="shared" si="17"/>
        <v>-1.7699115044248481E-3</v>
      </c>
      <c r="D114" s="26">
        <f t="shared" si="30"/>
        <v>11.272059020023683</v>
      </c>
      <c r="F114">
        <v>11.342000000000001</v>
      </c>
      <c r="G114" s="25">
        <f t="shared" si="27"/>
        <v>7.0448353421581622E-4</v>
      </c>
      <c r="H114" s="25"/>
      <c r="I114" s="25">
        <f t="shared" si="31"/>
        <v>-5.4664080409100313E-3</v>
      </c>
      <c r="J114">
        <v>9609.6200000000008</v>
      </c>
      <c r="K114">
        <v>9592.65</v>
      </c>
      <c r="L114" s="25">
        <f t="shared" si="29"/>
        <v>-1.7659387155788409E-3</v>
      </c>
      <c r="M114">
        <f t="shared" si="32"/>
        <v>3</v>
      </c>
    </row>
    <row r="115" spans="1:13">
      <c r="A115" s="1">
        <v>42565</v>
      </c>
      <c r="B115">
        <v>11.28</v>
      </c>
      <c r="C115" s="71">
        <f t="shared" si="17"/>
        <v>0</v>
      </c>
      <c r="D115" s="26">
        <f t="shared" si="30"/>
        <v>11.318411846570033</v>
      </c>
      <c r="E115" s="26"/>
      <c r="F115">
        <v>11.305999999999999</v>
      </c>
      <c r="G115" s="25">
        <f t="shared" si="27"/>
        <v>-3.393748795390783E-3</v>
      </c>
      <c r="H115" s="25"/>
      <c r="I115" s="25">
        <f t="shared" si="31"/>
        <v>-2.2996638952768045E-3</v>
      </c>
      <c r="J115">
        <v>9592.65</v>
      </c>
      <c r="K115">
        <v>9572.7000000000007</v>
      </c>
      <c r="L115" s="25">
        <f t="shared" si="29"/>
        <v>-2.0797172835450572E-3</v>
      </c>
      <c r="M115">
        <f t="shared" si="32"/>
        <v>4</v>
      </c>
    </row>
    <row r="116" spans="1:13">
      <c r="A116" s="1">
        <v>42566</v>
      </c>
      <c r="B116">
        <v>11.34</v>
      </c>
      <c r="C116" s="71">
        <f t="shared" si="17"/>
        <v>5.3191489361703592E-3</v>
      </c>
      <c r="D116" s="26">
        <f t="shared" si="30"/>
        <v>11.331794503118241</v>
      </c>
      <c r="E116" s="26"/>
      <c r="F116">
        <v>11.35</v>
      </c>
      <c r="G116" s="25">
        <f t="shared" si="27"/>
        <v>7.2411275014738763E-4</v>
      </c>
      <c r="H116" s="25"/>
      <c r="I116" s="25">
        <f t="shared" si="31"/>
        <v>-8.810572687224516E-4</v>
      </c>
      <c r="J116">
        <v>9572.7000000000007</v>
      </c>
      <c r="K116">
        <v>9594.5400000000009</v>
      </c>
      <c r="L116" s="25">
        <f t="shared" ref="L116:L128" si="33">+K116/J116-1</f>
        <v>2.2814879814472278E-3</v>
      </c>
      <c r="M116">
        <f t="shared" ref="M116:M121" si="34">WEEKDAY(A116,2)</f>
        <v>5</v>
      </c>
    </row>
    <row r="117" spans="1:13">
      <c r="A117" s="1">
        <v>42569</v>
      </c>
      <c r="B117">
        <v>11.3</v>
      </c>
      <c r="C117" s="71">
        <f t="shared" si="17"/>
        <v>-3.5273368606700828E-3</v>
      </c>
      <c r="D117" s="26">
        <f t="shared" si="30"/>
        <v>11.346959781292275</v>
      </c>
      <c r="E117" s="26"/>
      <c r="F117">
        <v>11.315</v>
      </c>
      <c r="G117" s="25">
        <f t="shared" si="27"/>
        <v>-4.138534215102907E-3</v>
      </c>
      <c r="H117" s="25"/>
      <c r="I117" s="25">
        <f t="shared" si="31"/>
        <v>-1.3256738842243321E-3</v>
      </c>
      <c r="J117">
        <v>9594.5400000000009</v>
      </c>
      <c r="K117">
        <v>9591.9699999999993</v>
      </c>
      <c r="L117" s="25">
        <f t="shared" si="33"/>
        <v>-2.6786067909467803E-4</v>
      </c>
      <c r="M117">
        <f t="shared" si="34"/>
        <v>1</v>
      </c>
    </row>
    <row r="118" spans="1:13">
      <c r="A118" s="1">
        <v>42570</v>
      </c>
      <c r="B118">
        <v>11.18</v>
      </c>
      <c r="C118" s="71">
        <f t="shared" si="17"/>
        <v>-1.0619469026548756E-2</v>
      </c>
      <c r="D118" s="26">
        <f t="shared" si="30"/>
        <v>11.237840235113328</v>
      </c>
      <c r="E118" s="26"/>
      <c r="F118">
        <v>11.25</v>
      </c>
      <c r="G118" s="25">
        <f t="shared" si="27"/>
        <v>-5.1469173705284144E-3</v>
      </c>
      <c r="H118" s="25"/>
      <c r="I118" s="25">
        <f t="shared" si="31"/>
        <v>-6.2222222222222401E-3</v>
      </c>
      <c r="J118">
        <v>9591.9699999999993</v>
      </c>
      <c r="K118">
        <v>9526.56</v>
      </c>
      <c r="L118" s="25">
        <f t="shared" si="33"/>
        <v>-6.8192456815440172E-3</v>
      </c>
      <c r="M118">
        <f t="shared" si="34"/>
        <v>2</v>
      </c>
    </row>
    <row r="119" spans="1:13">
      <c r="A119" s="1">
        <v>42571</v>
      </c>
      <c r="B119">
        <v>11.18</v>
      </c>
      <c r="C119" s="71">
        <f t="shared" si="17"/>
        <v>0</v>
      </c>
      <c r="D119" s="26">
        <f t="shared" si="30"/>
        <v>11.201901578324181</v>
      </c>
      <c r="E119" s="26"/>
      <c r="F119">
        <v>11.21</v>
      </c>
      <c r="G119" s="25">
        <f t="shared" si="27"/>
        <v>-1.9551661091685713E-3</v>
      </c>
      <c r="H119" s="25"/>
      <c r="I119" s="25">
        <f t="shared" si="31"/>
        <v>-2.6761819803747811E-3</v>
      </c>
      <c r="J119">
        <v>9526.56</v>
      </c>
      <c r="K119">
        <v>9485.83</v>
      </c>
      <c r="L119" s="25">
        <f t="shared" si="33"/>
        <v>-4.2754152600728013E-3</v>
      </c>
      <c r="M119">
        <f t="shared" si="34"/>
        <v>3</v>
      </c>
    </row>
    <row r="120" spans="1:13">
      <c r="A120" s="1">
        <v>42572</v>
      </c>
      <c r="B120">
        <v>11.24</v>
      </c>
      <c r="C120" s="71">
        <f t="shared" si="17"/>
        <v>5.3667262969590013E-3</v>
      </c>
      <c r="D120" s="26">
        <f t="shared" si="30"/>
        <v>11.276426880937146</v>
      </c>
      <c r="E120" s="26"/>
      <c r="F120">
        <v>11.319000000000001</v>
      </c>
      <c r="G120" s="25">
        <f t="shared" si="27"/>
        <v>-3.2303566831729524E-3</v>
      </c>
      <c r="H120" s="25"/>
      <c r="I120" s="25">
        <f t="shared" si="31"/>
        <v>-6.9794151426805229E-3</v>
      </c>
      <c r="J120">
        <v>9485.83</v>
      </c>
      <c r="K120">
        <v>9542.0400000000009</v>
      </c>
      <c r="L120" s="25">
        <f t="shared" si="33"/>
        <v>5.9256807258827315E-3</v>
      </c>
      <c r="M120">
        <f t="shared" si="34"/>
        <v>4</v>
      </c>
    </row>
    <row r="121" spans="1:13">
      <c r="A121" s="1">
        <v>42573</v>
      </c>
      <c r="B121">
        <v>11.18</v>
      </c>
      <c r="C121" s="71">
        <f t="shared" ref="C121:C184" si="35">B121/(B120-O121)-1</f>
        <v>-5.3380782918149849E-3</v>
      </c>
      <c r="D121" s="26">
        <f t="shared" si="30"/>
        <v>11.210223228995059</v>
      </c>
      <c r="E121" s="26"/>
      <c r="F121">
        <v>11.205</v>
      </c>
      <c r="G121" s="25">
        <f t="shared" si="27"/>
        <v>-2.696041673540206E-3</v>
      </c>
      <c r="H121" s="25"/>
      <c r="I121" s="25">
        <f t="shared" si="31"/>
        <v>-2.2311468094601272E-3</v>
      </c>
      <c r="J121">
        <v>9542.0400000000009</v>
      </c>
      <c r="K121">
        <v>9450.34</v>
      </c>
      <c r="L121" s="25">
        <f t="shared" si="33"/>
        <v>-9.6101043382756934E-3</v>
      </c>
      <c r="M121">
        <f t="shared" si="34"/>
        <v>5</v>
      </c>
    </row>
    <row r="122" spans="1:13">
      <c r="A122" s="1">
        <v>42576</v>
      </c>
      <c r="B122">
        <v>11.16</v>
      </c>
      <c r="C122" s="71">
        <f t="shared" si="35"/>
        <v>-1.7889087656529634E-3</v>
      </c>
      <c r="D122" s="26">
        <f t="shared" si="30"/>
        <v>11.201146567213454</v>
      </c>
      <c r="E122" s="26"/>
      <c r="F122">
        <v>11.189</v>
      </c>
      <c r="G122" s="25">
        <f t="shared" si="27"/>
        <v>-3.6734245879697092E-3</v>
      </c>
      <c r="H122" s="25"/>
      <c r="I122" s="25">
        <f t="shared" si="31"/>
        <v>-2.5918312628474549E-3</v>
      </c>
      <c r="J122">
        <v>9450.34</v>
      </c>
      <c r="K122">
        <v>9447.09</v>
      </c>
      <c r="L122" s="25">
        <f t="shared" si="33"/>
        <v>-3.4390297068676023E-4</v>
      </c>
      <c r="M122">
        <f t="shared" ref="M122:M127" si="36">WEEKDAY(A122,2)</f>
        <v>1</v>
      </c>
    </row>
    <row r="123" spans="1:13">
      <c r="A123" s="1">
        <v>42577</v>
      </c>
      <c r="B123">
        <v>11.26</v>
      </c>
      <c r="C123" s="71">
        <f t="shared" si="35"/>
        <v>8.960573476702427E-3</v>
      </c>
      <c r="D123" s="26">
        <f t="shared" si="30"/>
        <v>11.301658784874494</v>
      </c>
      <c r="E123" s="26"/>
      <c r="F123">
        <v>11.308999999999999</v>
      </c>
      <c r="G123" s="25">
        <f t="shared" si="27"/>
        <v>-3.6860770323599024E-3</v>
      </c>
      <c r="H123" s="25"/>
      <c r="I123" s="25">
        <f t="shared" si="31"/>
        <v>-4.3328322574940348E-3</v>
      </c>
      <c r="J123">
        <v>9447.09</v>
      </c>
      <c r="K123">
        <v>9542.2099999999991</v>
      </c>
      <c r="L123" s="25">
        <f t="shared" si="33"/>
        <v>1.006870898869372E-2</v>
      </c>
      <c r="M123">
        <f t="shared" si="36"/>
        <v>2</v>
      </c>
    </row>
    <row r="124" spans="1:13">
      <c r="A124" s="1">
        <v>42578</v>
      </c>
      <c r="B124">
        <v>11.2</v>
      </c>
      <c r="C124" s="71">
        <f t="shared" si="35"/>
        <v>-5.3285968028419228E-3</v>
      </c>
      <c r="D124" s="26">
        <f t="shared" si="30"/>
        <v>11.278328182884259</v>
      </c>
      <c r="E124" s="26"/>
      <c r="F124">
        <v>11.29</v>
      </c>
      <c r="G124" s="25">
        <f t="shared" si="27"/>
        <v>-6.9450171704640296E-3</v>
      </c>
      <c r="H124" s="25"/>
      <c r="I124" s="25">
        <f t="shared" si="31"/>
        <v>-7.9716563330380907E-3</v>
      </c>
      <c r="J124">
        <v>9542.2099999999991</v>
      </c>
      <c r="K124">
        <v>9516.33</v>
      </c>
      <c r="L124" s="25">
        <f t="shared" si="33"/>
        <v>-2.7121599713273437E-3</v>
      </c>
      <c r="M124">
        <f t="shared" si="36"/>
        <v>3</v>
      </c>
    </row>
    <row r="125" spans="1:13">
      <c r="A125" s="1">
        <v>42579</v>
      </c>
      <c r="B125">
        <v>11.22</v>
      </c>
      <c r="C125" s="71">
        <f t="shared" si="35"/>
        <v>1.7857142857145014E-3</v>
      </c>
      <c r="D125" s="26">
        <f t="shared" si="30"/>
        <v>11.235687444634642</v>
      </c>
      <c r="E125" s="26"/>
      <c r="F125">
        <v>11.249000000000001</v>
      </c>
      <c r="G125" s="25">
        <f t="shared" si="27"/>
        <v>-1.3962158267524227E-3</v>
      </c>
      <c r="H125" s="25"/>
      <c r="I125" s="25">
        <f t="shared" si="31"/>
        <v>-2.5780069339497169E-3</v>
      </c>
      <c r="J125">
        <v>9516.33</v>
      </c>
      <c r="K125">
        <v>9470.5499999999993</v>
      </c>
      <c r="L125" s="25">
        <f t="shared" si="33"/>
        <v>-4.8106780660192028E-3</v>
      </c>
      <c r="M125">
        <f t="shared" si="36"/>
        <v>4</v>
      </c>
    </row>
    <row r="126" spans="1:13">
      <c r="A126" s="1">
        <v>42580</v>
      </c>
      <c r="B126">
        <v>11.18</v>
      </c>
      <c r="C126" s="71">
        <f t="shared" si="35"/>
        <v>-3.5650623885918886E-3</v>
      </c>
      <c r="D126" s="26">
        <f t="shared" si="30"/>
        <v>11.232941114296427</v>
      </c>
      <c r="E126" s="26"/>
      <c r="F126">
        <v>11.246</v>
      </c>
      <c r="G126" s="25">
        <f t="shared" si="27"/>
        <v>-4.7130233976787617E-3</v>
      </c>
      <c r="H126" s="25"/>
      <c r="I126" s="25">
        <f t="shared" si="31"/>
        <v>-5.8687533345189724E-3</v>
      </c>
      <c r="J126">
        <v>9470.5499999999993</v>
      </c>
      <c r="K126">
        <v>9457.0300000000007</v>
      </c>
      <c r="L126" s="25">
        <f t="shared" si="33"/>
        <v>-1.4275834032868584E-3</v>
      </c>
      <c r="M126">
        <f t="shared" si="36"/>
        <v>5</v>
      </c>
    </row>
    <row r="127" spans="1:13">
      <c r="A127" s="1">
        <v>42583</v>
      </c>
      <c r="B127">
        <v>11.22</v>
      </c>
      <c r="C127" s="71">
        <f t="shared" si="35"/>
        <v>3.5778175313059268E-3</v>
      </c>
      <c r="D127" s="26">
        <f t="shared" si="30"/>
        <v>11.222739868647977</v>
      </c>
      <c r="E127" s="26"/>
      <c r="F127">
        <v>11.262</v>
      </c>
      <c r="G127" s="25">
        <f t="shared" si="27"/>
        <v>-2.4413544999213332E-4</v>
      </c>
      <c r="H127" s="25"/>
      <c r="I127" s="25">
        <f t="shared" si="31"/>
        <v>-3.7293553542887548E-3</v>
      </c>
      <c r="J127">
        <v>9457.0300000000007</v>
      </c>
      <c r="K127">
        <v>9437.4699999999993</v>
      </c>
      <c r="L127" s="25">
        <f t="shared" si="33"/>
        <v>-2.0683026277807937E-3</v>
      </c>
      <c r="M127">
        <f t="shared" si="36"/>
        <v>1</v>
      </c>
    </row>
    <row r="128" spans="1:13">
      <c r="A128" s="1">
        <v>42584</v>
      </c>
      <c r="B128">
        <v>11.22</v>
      </c>
      <c r="C128" s="71">
        <f t="shared" si="35"/>
        <v>0</v>
      </c>
      <c r="D128" s="26">
        <f t="shared" si="30"/>
        <v>11.260735072005527</v>
      </c>
      <c r="E128" s="26"/>
      <c r="F128">
        <v>11.26</v>
      </c>
      <c r="G128" s="25">
        <f t="shared" si="27"/>
        <v>-3.6174434213264162E-3</v>
      </c>
      <c r="H128" s="25"/>
      <c r="I128" s="25">
        <f t="shared" si="31"/>
        <v>-3.5523978685612079E-3</v>
      </c>
      <c r="J128">
        <v>9437.4699999999993</v>
      </c>
      <c r="K128">
        <v>9436.41</v>
      </c>
      <c r="L128" s="25">
        <f t="shared" si="33"/>
        <v>-1.1231823783275363E-4</v>
      </c>
      <c r="M128">
        <f t="shared" ref="M128:M133" si="37">WEEKDAY(A128,2)</f>
        <v>2</v>
      </c>
    </row>
    <row r="129" spans="1:13">
      <c r="A129" s="1">
        <v>42585</v>
      </c>
      <c r="B129">
        <v>11.18</v>
      </c>
      <c r="C129" s="71">
        <f t="shared" si="35"/>
        <v>-3.5650623885918886E-3</v>
      </c>
      <c r="D129" s="26">
        <f t="shared" si="30"/>
        <v>11.246206025384655</v>
      </c>
      <c r="E129" s="26"/>
      <c r="F129">
        <v>11.25</v>
      </c>
      <c r="G129" s="25">
        <f t="shared" si="27"/>
        <v>-5.8869653672729561E-3</v>
      </c>
      <c r="H129" s="25"/>
      <c r="I129" s="25">
        <f t="shared" si="31"/>
        <v>-6.2222222222222401E-3</v>
      </c>
      <c r="J129">
        <v>9436.41</v>
      </c>
      <c r="K129">
        <v>9424.85</v>
      </c>
      <c r="L129" s="25">
        <f>+K129/J129-1</f>
        <v>-1.2250421505635156E-3</v>
      </c>
      <c r="M129">
        <f t="shared" si="37"/>
        <v>3</v>
      </c>
    </row>
    <row r="130" spans="1:13">
      <c r="A130" s="1">
        <v>42586</v>
      </c>
      <c r="B130">
        <v>11.18</v>
      </c>
      <c r="C130" s="71">
        <f t="shared" si="35"/>
        <v>0</v>
      </c>
      <c r="D130" s="26">
        <f t="shared" si="30"/>
        <v>11.230638949160992</v>
      </c>
      <c r="E130" s="26"/>
      <c r="F130">
        <v>11.217000000000001</v>
      </c>
      <c r="G130" s="25">
        <f t="shared" si="27"/>
        <v>-4.5089998343127435E-3</v>
      </c>
      <c r="H130" s="25"/>
      <c r="I130" s="25">
        <f t="shared" si="31"/>
        <v>-3.2985646786128919E-3</v>
      </c>
      <c r="J130">
        <v>9424.85</v>
      </c>
      <c r="K130">
        <v>9408.6299999999992</v>
      </c>
      <c r="L130" s="25">
        <f>+K130/J130-1</f>
        <v>-1.7209822968006216E-3</v>
      </c>
      <c r="M130">
        <f t="shared" si="37"/>
        <v>4</v>
      </c>
    </row>
    <row r="131" spans="1:13">
      <c r="A131" s="1">
        <v>42587</v>
      </c>
      <c r="B131">
        <v>11.22</v>
      </c>
      <c r="C131" s="71">
        <f t="shared" si="35"/>
        <v>3.5778175313059268E-3</v>
      </c>
      <c r="D131" s="26">
        <f t="shared" si="30"/>
        <v>11.247925754334053</v>
      </c>
      <c r="E131" s="26"/>
      <c r="F131">
        <v>11.24</v>
      </c>
      <c r="G131" s="25">
        <f t="shared" si="27"/>
        <v>-2.4827470365629267E-3</v>
      </c>
      <c r="H131" s="25"/>
      <c r="I131" s="25">
        <f t="shared" si="31"/>
        <v>-1.779359430604921E-3</v>
      </c>
      <c r="J131">
        <v>9408.6299999999992</v>
      </c>
      <c r="K131">
        <v>9434.57</v>
      </c>
      <c r="L131" s="25">
        <f>+K131/J131-1</f>
        <v>2.7570432677233025E-3</v>
      </c>
      <c r="M131">
        <f t="shared" si="37"/>
        <v>5</v>
      </c>
    </row>
    <row r="132" spans="1:13">
      <c r="A132" s="1">
        <v>42590</v>
      </c>
      <c r="B132">
        <v>11.26</v>
      </c>
      <c r="C132" s="71">
        <f t="shared" si="35"/>
        <v>3.5650623885916666E-3</v>
      </c>
      <c r="D132" s="26">
        <f t="shared" si="30"/>
        <v>11.287177984794219</v>
      </c>
      <c r="E132" s="26"/>
      <c r="F132">
        <v>11.252000000000001</v>
      </c>
      <c r="G132" s="25">
        <f t="shared" si="27"/>
        <v>-2.4078635803238546E-3</v>
      </c>
      <c r="H132" s="25"/>
      <c r="I132" s="25">
        <f t="shared" si="31"/>
        <v>7.109847138284664E-4</v>
      </c>
      <c r="J132">
        <f>K132-39.6</f>
        <v>9434.57</v>
      </c>
      <c r="K132">
        <v>9474.17</v>
      </c>
      <c r="L132" s="25">
        <f>+K132/J132-1</f>
        <v>4.1973296080266564E-3</v>
      </c>
      <c r="M132">
        <f t="shared" si="37"/>
        <v>1</v>
      </c>
    </row>
    <row r="133" spans="1:13">
      <c r="A133" s="1">
        <v>42591</v>
      </c>
      <c r="B133">
        <v>11.32</v>
      </c>
      <c r="C133" s="71">
        <f t="shared" si="35"/>
        <v>5.3285968028420339E-3</v>
      </c>
      <c r="D133" s="26">
        <f t="shared" si="30"/>
        <v>11.329565435283513</v>
      </c>
      <c r="E133" s="26"/>
      <c r="F133">
        <v>11.331</v>
      </c>
      <c r="G133" s="25">
        <f t="shared" si="27"/>
        <v>-8.4428968949890049E-4</v>
      </c>
      <c r="H133" s="25"/>
      <c r="I133" s="25">
        <f t="shared" si="31"/>
        <v>-9.7078810343298461E-4</v>
      </c>
      <c r="J133">
        <v>9474.17</v>
      </c>
      <c r="K133">
        <v>9539.48</v>
      </c>
      <c r="L133" s="25">
        <f>+K133/J133-1</f>
        <v>6.8934798510054129E-3</v>
      </c>
      <c r="M133">
        <f t="shared" si="37"/>
        <v>2</v>
      </c>
    </row>
    <row r="134" spans="1:13">
      <c r="A134" s="1">
        <v>42592</v>
      </c>
      <c r="B134">
        <v>11.32</v>
      </c>
      <c r="C134" s="71">
        <f t="shared" si="35"/>
        <v>0</v>
      </c>
      <c r="D134" s="26">
        <f t="shared" si="30"/>
        <v>11.308004180521371</v>
      </c>
      <c r="E134" s="26"/>
      <c r="F134">
        <v>11.334</v>
      </c>
      <c r="G134" s="25">
        <f t="shared" si="27"/>
        <v>1.060825525630138E-3</v>
      </c>
      <c r="H134" s="25"/>
      <c r="I134" s="25">
        <f t="shared" si="31"/>
        <v>-1.2352214575612752E-3</v>
      </c>
      <c r="J134">
        <v>9539.48</v>
      </c>
      <c r="K134">
        <v>9520.1200000000008</v>
      </c>
      <c r="L134" s="25">
        <f t="shared" ref="L134:L141" si="38">+K134/J134-1</f>
        <v>-2.0294607253223962E-3</v>
      </c>
      <c r="M134">
        <f t="shared" ref="M134:M139" si="39">WEEKDAY(A134,2)</f>
        <v>3</v>
      </c>
    </row>
    <row r="135" spans="1:13">
      <c r="A135" s="1">
        <v>42593</v>
      </c>
      <c r="B135">
        <v>11.4</v>
      </c>
      <c r="C135" s="71">
        <f t="shared" si="35"/>
        <v>7.0671378091873294E-3</v>
      </c>
      <c r="D135" s="26">
        <f t="shared" si="30"/>
        <v>11.394657565240774</v>
      </c>
      <c r="E135" s="26"/>
      <c r="F135">
        <v>11.414</v>
      </c>
      <c r="G135" s="25">
        <f t="shared" si="27"/>
        <v>4.6885434938603865E-4</v>
      </c>
      <c r="H135" s="25"/>
      <c r="I135" s="25">
        <f t="shared" si="31"/>
        <v>-1.2265638689328284E-3</v>
      </c>
      <c r="J135">
        <v>9520.1200000000008</v>
      </c>
      <c r="K135">
        <v>9571.07</v>
      </c>
      <c r="L135" s="25">
        <f t="shared" si="38"/>
        <v>5.3518232963449819E-3</v>
      </c>
      <c r="M135">
        <f t="shared" si="39"/>
        <v>4</v>
      </c>
    </row>
    <row r="136" spans="1:13">
      <c r="A136" s="1">
        <v>42594</v>
      </c>
      <c r="B136">
        <v>11.64</v>
      </c>
      <c r="C136" s="71">
        <f t="shared" si="35"/>
        <v>2.1052631578947434E-2</v>
      </c>
      <c r="D136" s="26">
        <f t="shared" si="30"/>
        <v>11.644043307592566</v>
      </c>
      <c r="E136" s="26"/>
      <c r="F136">
        <v>11.638</v>
      </c>
      <c r="G136" s="25">
        <f t="shared" si="27"/>
        <v>-3.4724257594687113E-4</v>
      </c>
      <c r="H136" s="25"/>
      <c r="I136" s="25">
        <f t="shared" si="31"/>
        <v>1.7185083347670549E-4</v>
      </c>
      <c r="J136">
        <v>9571.07</v>
      </c>
      <c r="K136">
        <v>9763.9699999999993</v>
      </c>
      <c r="L136" s="25">
        <f t="shared" si="38"/>
        <v>2.01544863844898E-2</v>
      </c>
      <c r="M136">
        <f t="shared" si="39"/>
        <v>5</v>
      </c>
    </row>
    <row r="137" spans="1:13">
      <c r="A137" s="1">
        <v>42597</v>
      </c>
      <c r="B137">
        <v>12</v>
      </c>
      <c r="C137" s="71">
        <f t="shared" si="35"/>
        <v>3.0927835051546282E-2</v>
      </c>
      <c r="D137" s="26">
        <f t="shared" si="30"/>
        <v>11.95265844528404</v>
      </c>
      <c r="E137" s="26"/>
      <c r="F137">
        <v>11.956</v>
      </c>
      <c r="G137" s="25">
        <f t="shared" si="27"/>
        <v>3.9607552522877842E-3</v>
      </c>
      <c r="H137" s="25"/>
      <c r="I137" s="25">
        <f t="shared" si="31"/>
        <v>3.6801605888256983E-3</v>
      </c>
      <c r="J137">
        <v>9763.9699999999993</v>
      </c>
      <c r="K137">
        <v>10027.959999999999</v>
      </c>
      <c r="L137" s="25">
        <f t="shared" si="38"/>
        <v>2.7037158041247622E-2</v>
      </c>
      <c r="M137">
        <f t="shared" si="39"/>
        <v>1</v>
      </c>
    </row>
    <row r="138" spans="1:13">
      <c r="A138" s="1">
        <v>42598</v>
      </c>
      <c r="B138">
        <v>11.86</v>
      </c>
      <c r="C138" s="71">
        <f t="shared" si="35"/>
        <v>-1.1666666666666714E-2</v>
      </c>
      <c r="D138" s="26">
        <f t="shared" si="30"/>
        <v>11.794912883577519</v>
      </c>
      <c r="E138" s="26"/>
      <c r="F138">
        <v>11.814</v>
      </c>
      <c r="G138" s="25">
        <f t="shared" si="27"/>
        <v>5.518236299405288E-3</v>
      </c>
      <c r="H138" s="25"/>
      <c r="I138" s="25">
        <f t="shared" si="31"/>
        <v>3.8936854579312286E-3</v>
      </c>
      <c r="J138">
        <v>10027.959999999999</v>
      </c>
      <c r="K138">
        <v>9892.85</v>
      </c>
      <c r="L138" s="25">
        <f t="shared" si="38"/>
        <v>-1.3473328573308851E-2</v>
      </c>
      <c r="M138">
        <f t="shared" si="39"/>
        <v>2</v>
      </c>
    </row>
    <row r="139" spans="1:13">
      <c r="A139" s="1">
        <v>42599</v>
      </c>
      <c r="B139">
        <v>11.82</v>
      </c>
      <c r="C139" s="71">
        <f t="shared" si="35"/>
        <v>-3.3726812816188279E-3</v>
      </c>
      <c r="D139" s="26">
        <f t="shared" si="30"/>
        <v>11.811993751042419</v>
      </c>
      <c r="E139" s="26"/>
      <c r="F139">
        <v>11.81</v>
      </c>
      <c r="G139" s="25">
        <f t="shared" si="27"/>
        <v>6.7780673833106597E-4</v>
      </c>
      <c r="H139" s="25"/>
      <c r="I139" s="25">
        <f t="shared" si="31"/>
        <v>8.4674005080431769E-4</v>
      </c>
      <c r="J139">
        <v>9892.85</v>
      </c>
      <c r="K139">
        <v>9891.17</v>
      </c>
      <c r="L139" s="25">
        <f t="shared" si="38"/>
        <v>-1.6981961719830796E-4</v>
      </c>
      <c r="M139">
        <f t="shared" si="39"/>
        <v>3</v>
      </c>
    </row>
    <row r="140" spans="1:13">
      <c r="A140" s="1">
        <v>42600</v>
      </c>
      <c r="B140">
        <v>11.76</v>
      </c>
      <c r="C140" s="71">
        <f t="shared" si="35"/>
        <v>-5.0761421319797106E-3</v>
      </c>
      <c r="D140" s="26">
        <f t="shared" si="30"/>
        <v>11.751553981985952</v>
      </c>
      <c r="E140" s="26"/>
      <c r="F140">
        <v>11.756</v>
      </c>
      <c r="G140" s="25">
        <f t="shared" si="27"/>
        <v>7.1871499097020397E-4</v>
      </c>
      <c r="H140" s="25"/>
      <c r="I140" s="25">
        <f t="shared" si="31"/>
        <v>3.4025178632179909E-4</v>
      </c>
      <c r="J140">
        <v>9891.17</v>
      </c>
      <c r="K140">
        <v>9842.2199999999993</v>
      </c>
      <c r="L140" s="25">
        <f t="shared" si="38"/>
        <v>-4.9488584262530333E-3</v>
      </c>
      <c r="M140">
        <f t="shared" ref="M140:M150" si="40">WEEKDAY(A140,2)</f>
        <v>4</v>
      </c>
    </row>
    <row r="141" spans="1:13">
      <c r="A141" s="1">
        <v>42601</v>
      </c>
      <c r="B141">
        <v>11.74</v>
      </c>
      <c r="C141" s="71">
        <f t="shared" si="35"/>
        <v>-1.7006802721087899E-3</v>
      </c>
      <c r="D141" s="26">
        <f t="shared" si="30"/>
        <v>11.781859755217829</v>
      </c>
      <c r="E141" s="26"/>
      <c r="F141">
        <v>11.771000000000001</v>
      </c>
      <c r="G141" s="25">
        <f t="shared" si="27"/>
        <v>-3.552898785719294E-3</v>
      </c>
      <c r="H141" s="25"/>
      <c r="I141" s="25">
        <f t="shared" si="31"/>
        <v>-2.6335910287996755E-3</v>
      </c>
      <c r="J141">
        <v>9842.2199999999993</v>
      </c>
      <c r="K141">
        <v>9863.8700000000008</v>
      </c>
      <c r="L141" s="25">
        <f t="shared" si="38"/>
        <v>2.1997069766781507E-3</v>
      </c>
      <c r="M141">
        <f t="shared" si="40"/>
        <v>5</v>
      </c>
    </row>
    <row r="142" spans="1:13">
      <c r="A142" s="1">
        <v>42604</v>
      </c>
      <c r="B142">
        <v>11.7</v>
      </c>
      <c r="C142" s="71">
        <f t="shared" si="35"/>
        <v>-3.4071550255537764E-3</v>
      </c>
      <c r="D142" s="26">
        <f t="shared" si="30"/>
        <v>11.7120487567253</v>
      </c>
      <c r="E142" s="26"/>
      <c r="F142">
        <v>11.672000000000001</v>
      </c>
      <c r="G142" s="25">
        <f t="shared" si="27"/>
        <v>-1.0287488530460465E-3</v>
      </c>
      <c r="H142" s="25"/>
      <c r="I142" s="25">
        <f t="shared" si="31"/>
        <v>2.3989033584645991E-3</v>
      </c>
      <c r="J142">
        <v>9863.8700000000008</v>
      </c>
      <c r="K142">
        <v>9814.4699999999993</v>
      </c>
      <c r="L142" s="25">
        <f t="shared" ref="L142:L156" si="41">+K142/J142-1</f>
        <v>-5.0081763040268346E-3</v>
      </c>
      <c r="M142">
        <f t="shared" si="40"/>
        <v>1</v>
      </c>
    </row>
    <row r="143" spans="1:13">
      <c r="A143" s="1">
        <v>42605</v>
      </c>
      <c r="B143">
        <v>11.74</v>
      </c>
      <c r="C143" s="71">
        <f t="shared" si="35"/>
        <v>3.4188034188034067E-3</v>
      </c>
      <c r="D143" s="26">
        <f t="shared" si="30"/>
        <v>11.707428187156312</v>
      </c>
      <c r="E143" s="26"/>
      <c r="F143">
        <v>11.744</v>
      </c>
      <c r="G143" s="25">
        <f t="shared" si="27"/>
        <v>2.7821492750577104E-3</v>
      </c>
      <c r="H143" s="25"/>
      <c r="I143" s="25">
        <f t="shared" si="31"/>
        <v>-3.4059945504083533E-4</v>
      </c>
      <c r="J143">
        <v>9814.4699999999993</v>
      </c>
      <c r="K143">
        <v>9844.26</v>
      </c>
      <c r="L143" s="25">
        <f t="shared" si="41"/>
        <v>3.035314184056892E-3</v>
      </c>
      <c r="M143">
        <f t="shared" si="40"/>
        <v>2</v>
      </c>
    </row>
    <row r="144" spans="1:13">
      <c r="A144" s="1">
        <v>42606</v>
      </c>
      <c r="B144">
        <v>11.66</v>
      </c>
      <c r="C144" s="71">
        <f t="shared" si="35"/>
        <v>-6.8143100511073307E-3</v>
      </c>
      <c r="D144" s="26">
        <f t="shared" si="30"/>
        <v>11.688896278643595</v>
      </c>
      <c r="E144" s="26"/>
      <c r="F144">
        <v>11.672000000000001</v>
      </c>
      <c r="G144" s="25">
        <f t="shared" si="27"/>
        <v>-2.4721135302047115E-3</v>
      </c>
      <c r="H144" s="25"/>
      <c r="I144" s="25">
        <f t="shared" si="31"/>
        <v>-1.0281014393420662E-3</v>
      </c>
      <c r="J144">
        <v>9844.26</v>
      </c>
      <c r="K144">
        <v>9798.07</v>
      </c>
      <c r="L144" s="25">
        <f t="shared" si="41"/>
        <v>-4.692074366178911E-3</v>
      </c>
      <c r="M144">
        <f t="shared" si="40"/>
        <v>3</v>
      </c>
    </row>
    <row r="145" spans="1:13">
      <c r="A145" s="1">
        <v>42607</v>
      </c>
      <c r="B145">
        <v>11.6</v>
      </c>
      <c r="C145" s="71">
        <f t="shared" si="35"/>
        <v>-5.145797598627877E-3</v>
      </c>
      <c r="D145" s="26">
        <f t="shared" si="30"/>
        <v>11.628352416343219</v>
      </c>
      <c r="E145" s="26"/>
      <c r="F145">
        <v>11.624000000000001</v>
      </c>
      <c r="G145" s="25">
        <f t="shared" si="27"/>
        <v>-2.4382144028737285E-3</v>
      </c>
      <c r="H145" s="25"/>
      <c r="I145" s="25">
        <f t="shared" si="31"/>
        <v>-2.0646937370957241E-3</v>
      </c>
      <c r="J145">
        <v>9798.07</v>
      </c>
      <c r="K145">
        <v>9761.43</v>
      </c>
      <c r="L145" s="25">
        <f t="shared" si="41"/>
        <v>-3.7395119651114639E-3</v>
      </c>
      <c r="M145">
        <f t="shared" si="40"/>
        <v>4</v>
      </c>
    </row>
    <row r="146" spans="1:13">
      <c r="A146" s="1">
        <v>42608</v>
      </c>
      <c r="B146">
        <v>11.58</v>
      </c>
      <c r="C146" s="71">
        <f t="shared" si="35"/>
        <v>-1.7241379310344307E-3</v>
      </c>
      <c r="D146" s="26">
        <f t="shared" si="30"/>
        <v>11.60258925177971</v>
      </c>
      <c r="E146" s="26"/>
      <c r="F146">
        <v>11.589</v>
      </c>
      <c r="G146" s="25">
        <f t="shared" si="27"/>
        <v>-1.9469147178716728E-3</v>
      </c>
      <c r="H146" s="25"/>
      <c r="I146" s="25">
        <f t="shared" si="31"/>
        <v>-7.7659849857625307E-4</v>
      </c>
      <c r="J146">
        <v>9761.43</v>
      </c>
      <c r="K146">
        <v>9743.4500000000007</v>
      </c>
      <c r="L146" s="25">
        <f t="shared" si="41"/>
        <v>-1.8419432398736335E-3</v>
      </c>
      <c r="M146">
        <f t="shared" si="40"/>
        <v>5</v>
      </c>
    </row>
    <row r="147" spans="1:13">
      <c r="A147" s="1">
        <v>42611</v>
      </c>
      <c r="B147">
        <v>11.54</v>
      </c>
      <c r="C147" s="71">
        <f t="shared" si="35"/>
        <v>-3.4542314335060942E-3</v>
      </c>
      <c r="D147" s="26">
        <f t="shared" si="30"/>
        <v>11.572657445771259</v>
      </c>
      <c r="E147" s="26"/>
      <c r="F147">
        <v>11.553000000000001</v>
      </c>
      <c r="G147" s="25">
        <f t="shared" si="27"/>
        <v>-2.821948711805522E-3</v>
      </c>
      <c r="H147" s="25"/>
      <c r="I147" s="25">
        <f t="shared" si="31"/>
        <v>-1.1252488531119376E-3</v>
      </c>
      <c r="J147">
        <v>9743.4500000000007</v>
      </c>
      <c r="K147">
        <v>9729.7099999999991</v>
      </c>
      <c r="L147" s="25">
        <f t="shared" si="41"/>
        <v>-1.4101781196600438E-3</v>
      </c>
      <c r="M147">
        <f t="shared" si="40"/>
        <v>1</v>
      </c>
    </row>
    <row r="148" spans="1:13">
      <c r="A148" s="1">
        <v>42612</v>
      </c>
      <c r="B148">
        <v>11.56</v>
      </c>
      <c r="C148" s="71">
        <f t="shared" si="35"/>
        <v>1.7331022530331364E-3</v>
      </c>
      <c r="D148" s="26">
        <f t="shared" si="30"/>
        <v>11.602680568074486</v>
      </c>
      <c r="E148" s="26"/>
      <c r="F148">
        <v>11.601000000000001</v>
      </c>
      <c r="G148" s="25">
        <f t="shared" si="27"/>
        <v>-3.6785092741348224E-3</v>
      </c>
      <c r="H148" s="25"/>
      <c r="I148" s="25">
        <f t="shared" si="31"/>
        <v>-3.5341780880958629E-3</v>
      </c>
      <c r="J148">
        <v>9729.7099999999991</v>
      </c>
      <c r="K148">
        <v>9771.5499999999993</v>
      </c>
      <c r="L148" s="25">
        <f t="shared" si="41"/>
        <v>4.3002309421349416E-3</v>
      </c>
      <c r="M148">
        <f t="shared" si="40"/>
        <v>2</v>
      </c>
    </row>
    <row r="149" spans="1:13">
      <c r="A149" s="1">
        <v>42613</v>
      </c>
      <c r="B149">
        <v>11.62</v>
      </c>
      <c r="C149" s="71">
        <f t="shared" si="35"/>
        <v>5.1903114186850896E-3</v>
      </c>
      <c r="D149" s="26">
        <f t="shared" si="30"/>
        <v>11.647942761383815</v>
      </c>
      <c r="E149" s="26"/>
      <c r="F149">
        <v>11.647</v>
      </c>
      <c r="G149" s="25">
        <f t="shared" si="27"/>
        <v>-2.3989439127786172E-3</v>
      </c>
      <c r="H149" s="25"/>
      <c r="I149" s="25">
        <f t="shared" si="31"/>
        <v>-2.3181935262299724E-3</v>
      </c>
      <c r="J149">
        <v>9771.5499999999993</v>
      </c>
      <c r="K149">
        <v>9811.09</v>
      </c>
      <c r="L149" s="25">
        <f t="shared" si="41"/>
        <v>4.0464409433509374E-3</v>
      </c>
      <c r="M149">
        <f t="shared" si="40"/>
        <v>3</v>
      </c>
    </row>
    <row r="150" spans="1:13">
      <c r="A150" s="1">
        <v>42614</v>
      </c>
      <c r="B150">
        <v>11.56</v>
      </c>
      <c r="C150" s="71">
        <f t="shared" si="35"/>
        <v>-5.1635111876074946E-3</v>
      </c>
      <c r="D150" s="26">
        <f t="shared" si="30"/>
        <v>11.595407504161107</v>
      </c>
      <c r="E150" s="26"/>
      <c r="F150">
        <v>11.597</v>
      </c>
      <c r="G150" s="25">
        <f t="shared" si="27"/>
        <v>-3.053579975382581E-3</v>
      </c>
      <c r="H150" s="25"/>
      <c r="I150" s="25">
        <f t="shared" si="31"/>
        <v>-3.1904802966283841E-3</v>
      </c>
      <c r="J150">
        <v>9811.09</v>
      </c>
      <c r="K150">
        <v>9767.6299999999992</v>
      </c>
      <c r="L150" s="25">
        <f t="shared" si="41"/>
        <v>-4.4296811057691343E-3</v>
      </c>
      <c r="M150">
        <f t="shared" si="40"/>
        <v>4</v>
      </c>
    </row>
    <row r="151" spans="1:13">
      <c r="A151" s="1">
        <v>42615</v>
      </c>
      <c r="B151">
        <v>11.6</v>
      </c>
      <c r="C151" s="71">
        <f t="shared" si="35"/>
        <v>3.4602076124565784E-3</v>
      </c>
      <c r="D151" s="26">
        <f t="shared" si="30"/>
        <v>11.640870329854836</v>
      </c>
      <c r="E151" s="26"/>
      <c r="F151">
        <v>11.637</v>
      </c>
      <c r="G151" s="25">
        <f t="shared" si="27"/>
        <v>-3.510934208245442E-3</v>
      </c>
      <c r="H151" s="25"/>
      <c r="I151" s="25">
        <f t="shared" si="31"/>
        <v>-3.1795136203489616E-3</v>
      </c>
      <c r="J151">
        <v>9767.6299999999992</v>
      </c>
      <c r="K151">
        <v>9804.58</v>
      </c>
      <c r="L151" s="25">
        <f t="shared" si="41"/>
        <v>3.7829033245526666E-3</v>
      </c>
      <c r="M151">
        <f t="shared" ref="M151:M156" si="42">WEEKDAY(A151,2)</f>
        <v>5</v>
      </c>
    </row>
    <row r="152" spans="1:13">
      <c r="A152" s="1">
        <v>42618</v>
      </c>
      <c r="B152">
        <v>11.66</v>
      </c>
      <c r="C152" s="71">
        <f t="shared" si="35"/>
        <v>5.1724137931035141E-3</v>
      </c>
      <c r="D152" s="26">
        <f t="shared" si="30"/>
        <v>11.656370114783092</v>
      </c>
      <c r="E152" s="26"/>
      <c r="F152">
        <v>11.66</v>
      </c>
      <c r="G152" s="25">
        <f t="shared" ref="G152:G175" si="43">+B152/D152-1</f>
        <v>3.1140785520400449E-4</v>
      </c>
      <c r="H152" s="25"/>
      <c r="I152" s="25">
        <f t="shared" si="31"/>
        <v>0</v>
      </c>
      <c r="J152">
        <v>9804.58</v>
      </c>
      <c r="K152">
        <v>9820.9</v>
      </c>
      <c r="L152" s="25">
        <f t="shared" si="41"/>
        <v>1.6645282102853987E-3</v>
      </c>
      <c r="M152">
        <f t="shared" si="42"/>
        <v>1</v>
      </c>
    </row>
    <row r="153" spans="1:13">
      <c r="A153" s="1">
        <v>42619</v>
      </c>
      <c r="B153">
        <v>11.68</v>
      </c>
      <c r="C153" s="71">
        <f t="shared" si="35"/>
        <v>1.7152658662091813E-3</v>
      </c>
      <c r="D153" s="26">
        <f t="shared" si="30"/>
        <v>11.677096600107932</v>
      </c>
      <c r="E153" s="26"/>
      <c r="F153">
        <v>11.672000000000001</v>
      </c>
      <c r="G153" s="25">
        <f t="shared" si="43"/>
        <v>2.4864056464513062E-4</v>
      </c>
      <c r="H153" s="25"/>
      <c r="I153" s="25">
        <f t="shared" si="31"/>
        <v>6.8540095956137748E-4</v>
      </c>
      <c r="J153">
        <v>9820.9</v>
      </c>
      <c r="K153">
        <v>9835.2999999999993</v>
      </c>
      <c r="L153" s="25">
        <f t="shared" si="41"/>
        <v>1.4662607296682673E-3</v>
      </c>
      <c r="M153">
        <f t="shared" si="42"/>
        <v>2</v>
      </c>
    </row>
    <row r="154" spans="1:13">
      <c r="A154" s="1">
        <v>42620</v>
      </c>
      <c r="B154">
        <v>11.68</v>
      </c>
      <c r="C154" s="71">
        <f t="shared" si="35"/>
        <v>0</v>
      </c>
      <c r="D154" s="26">
        <f t="shared" si="30"/>
        <v>11.684816853578438</v>
      </c>
      <c r="E154" s="26"/>
      <c r="F154">
        <v>11.718</v>
      </c>
      <c r="G154" s="25">
        <f t="shared" si="43"/>
        <v>-4.1223184229566279E-4</v>
      </c>
      <c r="H154" s="25"/>
      <c r="I154" s="25">
        <f t="shared" si="31"/>
        <v>-3.2428742106161978E-3</v>
      </c>
      <c r="J154">
        <v>9835.2999999999993</v>
      </c>
      <c r="K154">
        <v>9846.1</v>
      </c>
      <c r="L154" s="25">
        <f t="shared" si="41"/>
        <v>1.0980854676523322E-3</v>
      </c>
      <c r="M154">
        <f t="shared" si="42"/>
        <v>3</v>
      </c>
    </row>
    <row r="155" spans="1:13">
      <c r="A155" s="1">
        <v>42621</v>
      </c>
      <c r="B155">
        <v>11.7</v>
      </c>
      <c r="C155" s="71">
        <f t="shared" si="35"/>
        <v>1.712328767123239E-3</v>
      </c>
      <c r="D155" s="26">
        <f t="shared" si="30"/>
        <v>11.716262430810167</v>
      </c>
      <c r="E155" s="26"/>
      <c r="F155">
        <v>11.712</v>
      </c>
      <c r="G155" s="25">
        <f t="shared" si="43"/>
        <v>-1.3880220681471434E-3</v>
      </c>
      <c r="H155" s="25"/>
      <c r="I155" s="25">
        <f t="shared" si="31"/>
        <v>-1.0245901639344135E-3</v>
      </c>
      <c r="J155">
        <v>9846.1</v>
      </c>
      <c r="K155">
        <v>9844.64</v>
      </c>
      <c r="L155" s="25">
        <f t="shared" si="41"/>
        <v>-1.4828206091765939E-4</v>
      </c>
      <c r="M155">
        <f t="shared" si="42"/>
        <v>4</v>
      </c>
    </row>
    <row r="156" spans="1:13">
      <c r="A156" s="1">
        <v>42622</v>
      </c>
      <c r="B156">
        <v>11.58</v>
      </c>
      <c r="C156" s="71">
        <f t="shared" si="35"/>
        <v>-1.025641025641022E-2</v>
      </c>
      <c r="D156" s="26">
        <f t="shared" si="30"/>
        <v>11.672859432137692</v>
      </c>
      <c r="E156" s="26"/>
      <c r="F156">
        <v>11.646000000000001</v>
      </c>
      <c r="G156" s="25">
        <f t="shared" si="43"/>
        <v>-7.9551572326855835E-3</v>
      </c>
      <c r="H156" s="25"/>
      <c r="I156" s="25">
        <f t="shared" si="31"/>
        <v>-5.6671818650181338E-3</v>
      </c>
      <c r="J156">
        <v>9844.64</v>
      </c>
      <c r="K156">
        <v>9811.74</v>
      </c>
      <c r="L156" s="25">
        <f t="shared" si="41"/>
        <v>-3.3419200702107243E-3</v>
      </c>
      <c r="M156">
        <f t="shared" si="42"/>
        <v>5</v>
      </c>
    </row>
    <row r="157" spans="1:13">
      <c r="A157" s="1">
        <v>42625</v>
      </c>
      <c r="B157">
        <v>11.36</v>
      </c>
      <c r="C157" s="71">
        <f t="shared" si="35"/>
        <v>-1.8998272884283351E-2</v>
      </c>
      <c r="D157" s="26">
        <f t="shared" si="30"/>
        <v>11.477299445358318</v>
      </c>
      <c r="E157" s="26"/>
      <c r="F157">
        <v>11.477</v>
      </c>
      <c r="G157" s="25">
        <f t="shared" si="43"/>
        <v>-1.0220125903028232E-2</v>
      </c>
      <c r="H157" s="25"/>
      <c r="I157" s="25">
        <f t="shared" si="31"/>
        <v>-1.0194301646771931E-2</v>
      </c>
      <c r="J157">
        <v>9811.74</v>
      </c>
      <c r="K157">
        <v>9669.61</v>
      </c>
      <c r="L157" s="25">
        <f>+K157/J157-1</f>
        <v>-1.4485707937633818E-2</v>
      </c>
      <c r="M157">
        <f>WEEKDAY(A157,2)</f>
        <v>1</v>
      </c>
    </row>
    <row r="158" spans="1:13">
      <c r="A158" s="1">
        <v>42626</v>
      </c>
      <c r="B158">
        <v>11.36</v>
      </c>
      <c r="C158" s="71">
        <f t="shared" si="35"/>
        <v>0</v>
      </c>
      <c r="D158" s="26">
        <f t="shared" si="30"/>
        <v>11.446709942800176</v>
      </c>
      <c r="E158" s="26"/>
      <c r="F158">
        <v>11.448</v>
      </c>
      <c r="G158" s="25">
        <f t="shared" si="43"/>
        <v>-7.5750974064574539E-3</v>
      </c>
      <c r="H158" s="25"/>
      <c r="I158" s="25">
        <f t="shared" si="31"/>
        <v>-7.686932215234199E-3</v>
      </c>
      <c r="J158">
        <f>K158+25.52</f>
        <v>9669.61</v>
      </c>
      <c r="K158">
        <v>9644.09</v>
      </c>
      <c r="L158" s="25">
        <f>+K158/J158-1</f>
        <v>-2.6391964101964982E-3</v>
      </c>
      <c r="M158">
        <f>WEEKDAY(A158,2)</f>
        <v>2</v>
      </c>
    </row>
    <row r="159" spans="1:13">
      <c r="A159" s="1">
        <v>42627</v>
      </c>
      <c r="B159">
        <v>11.28</v>
      </c>
      <c r="C159" s="71">
        <f t="shared" si="35"/>
        <v>-7.0422535211267512E-3</v>
      </c>
      <c r="D159" s="26">
        <f t="shared" si="30"/>
        <v>11.345154141033525</v>
      </c>
      <c r="E159" s="26"/>
      <c r="F159">
        <v>11.363</v>
      </c>
      <c r="G159" s="25">
        <f t="shared" si="43"/>
        <v>-5.7429048758248502E-3</v>
      </c>
      <c r="H159" s="25"/>
      <c r="I159" s="25">
        <f t="shared" si="31"/>
        <v>-7.3044090469066569E-3</v>
      </c>
      <c r="J159">
        <v>9644.09</v>
      </c>
      <c r="K159">
        <v>9557.4500000000007</v>
      </c>
      <c r="L159" s="25">
        <f>+K159/J159-1</f>
        <v>-8.9837403010547545E-3</v>
      </c>
      <c r="M159">
        <f>WEEKDAY(A159,2)</f>
        <v>3</v>
      </c>
    </row>
    <row r="160" spans="1:13">
      <c r="A160" s="1">
        <v>42628</v>
      </c>
      <c r="B160">
        <v>11.32</v>
      </c>
      <c r="C160" s="71">
        <f t="shared" si="35"/>
        <v>3.5460992907803135E-3</v>
      </c>
      <c r="D160" s="26">
        <f t="shared" si="30"/>
        <v>11.363</v>
      </c>
      <c r="E160" s="26"/>
      <c r="F160" s="27">
        <v>11.363</v>
      </c>
      <c r="G160" s="25">
        <f t="shared" si="43"/>
        <v>-3.7842119158671972E-3</v>
      </c>
      <c r="H160" s="25"/>
      <c r="I160" s="35">
        <f t="shared" si="31"/>
        <v>-3.7842119158671972E-3</v>
      </c>
      <c r="J160">
        <v>9557.4500000000007</v>
      </c>
      <c r="K160">
        <v>9557.4500000000007</v>
      </c>
      <c r="L160" s="25">
        <f>+K160/J160-1</f>
        <v>0</v>
      </c>
      <c r="M160">
        <f t="shared" ref="M160:M175" si="44">WEEKDAY(A160,2)</f>
        <v>4</v>
      </c>
    </row>
    <row r="161" spans="1:13">
      <c r="A161" s="1">
        <v>42632</v>
      </c>
      <c r="B161">
        <v>11.32</v>
      </c>
      <c r="C161" s="71">
        <f t="shared" si="35"/>
        <v>0</v>
      </c>
      <c r="D161" s="26">
        <f t="shared" si="30"/>
        <v>11.439423485343891</v>
      </c>
      <c r="E161" s="26"/>
      <c r="F161">
        <v>11.454000000000001</v>
      </c>
      <c r="G161" s="35">
        <f>+B161/D161-1</f>
        <v>-1.0439641953713386E-2</v>
      </c>
      <c r="H161" s="35"/>
      <c r="I161" s="25">
        <f>+B161/F161-1</f>
        <v>-1.169896979221241E-2</v>
      </c>
      <c r="J161">
        <v>9557.4500000000007</v>
      </c>
      <c r="K161">
        <v>9621.73</v>
      </c>
      <c r="L161" s="25">
        <f t="shared" ref="L161:L218" si="45">+K161/J161-1</f>
        <v>6.725643346289889E-3</v>
      </c>
      <c r="M161">
        <f t="shared" si="44"/>
        <v>1</v>
      </c>
    </row>
    <row r="162" spans="1:13">
      <c r="A162" s="1">
        <v>42633</v>
      </c>
      <c r="B162">
        <v>11.42</v>
      </c>
      <c r="C162" s="71">
        <f t="shared" si="35"/>
        <v>8.8339222614841617E-3</v>
      </c>
      <c r="D162" s="26">
        <f t="shared" si="30"/>
        <v>11.423167852350877</v>
      </c>
      <c r="E162" s="26"/>
      <c r="F162">
        <v>11.411</v>
      </c>
      <c r="G162" s="25">
        <f t="shared" si="43"/>
        <v>-2.7731820032961263E-4</v>
      </c>
      <c r="H162" s="25"/>
      <c r="I162" s="25">
        <f t="shared" si="31"/>
        <v>7.8871264569269073E-4</v>
      </c>
      <c r="J162">
        <v>9621.73</v>
      </c>
      <c r="K162">
        <v>9595.83</v>
      </c>
      <c r="L162" s="25">
        <f t="shared" si="45"/>
        <v>-2.691823611762123E-3</v>
      </c>
      <c r="M162">
        <f t="shared" si="44"/>
        <v>2</v>
      </c>
    </row>
    <row r="163" spans="1:13">
      <c r="A163" s="1">
        <v>42634</v>
      </c>
      <c r="B163">
        <v>11.38</v>
      </c>
      <c r="C163" s="71">
        <f t="shared" si="35"/>
        <v>-3.5026269702276291E-3</v>
      </c>
      <c r="D163" s="26">
        <f t="shared" si="30"/>
        <v>11.428207179576962</v>
      </c>
      <c r="E163" s="26"/>
      <c r="F163">
        <v>11.419</v>
      </c>
      <c r="G163" s="25">
        <f t="shared" si="43"/>
        <v>-4.2182626565530068E-3</v>
      </c>
      <c r="H163" s="25"/>
      <c r="I163" s="25">
        <f t="shared" si="31"/>
        <v>-3.41536036430512E-3</v>
      </c>
      <c r="J163">
        <v>9595.83</v>
      </c>
      <c r="K163">
        <v>9610.2999999999993</v>
      </c>
      <c r="L163" s="25">
        <f t="shared" si="45"/>
        <v>1.5079466810061781E-3</v>
      </c>
      <c r="M163">
        <f t="shared" si="44"/>
        <v>3</v>
      </c>
    </row>
    <row r="164" spans="1:13">
      <c r="A164" s="1">
        <v>42635</v>
      </c>
      <c r="B164">
        <v>11.44</v>
      </c>
      <c r="C164" s="71">
        <f t="shared" si="35"/>
        <v>5.2724077328645258E-3</v>
      </c>
      <c r="D164" s="26">
        <f t="shared" si="30"/>
        <v>11.500178119309494</v>
      </c>
      <c r="E164" s="26"/>
      <c r="F164">
        <v>11.507</v>
      </c>
      <c r="G164" s="25">
        <f t="shared" si="43"/>
        <v>-5.2327988910407797E-3</v>
      </c>
      <c r="H164" s="25"/>
      <c r="I164" s="25">
        <f t="shared" si="31"/>
        <v>-5.8225428000348023E-3</v>
      </c>
      <c r="J164">
        <v>9610.2999999999993</v>
      </c>
      <c r="K164">
        <v>9678.6200000000008</v>
      </c>
      <c r="L164" s="25">
        <f t="shared" si="45"/>
        <v>7.1090392599608698E-3</v>
      </c>
      <c r="M164">
        <f t="shared" si="44"/>
        <v>4</v>
      </c>
    </row>
    <row r="165" spans="1:13">
      <c r="A165" s="1">
        <v>42636</v>
      </c>
      <c r="B165">
        <v>11.4</v>
      </c>
      <c r="C165" s="71">
        <f t="shared" si="35"/>
        <v>-3.4965034965034336E-3</v>
      </c>
      <c r="D165" s="26">
        <f t="shared" si="30"/>
        <v>11.484042164068843</v>
      </c>
      <c r="E165" s="26"/>
      <c r="F165">
        <v>11.484999999999999</v>
      </c>
      <c r="G165" s="25">
        <f t="shared" si="43"/>
        <v>-7.3181692358977868E-3</v>
      </c>
      <c r="H165" s="25"/>
      <c r="I165" s="25">
        <f t="shared" si="31"/>
        <v>-7.4009577710055785E-3</v>
      </c>
      <c r="J165">
        <v>9678.6200000000008</v>
      </c>
      <c r="K165">
        <v>9659.31</v>
      </c>
      <c r="L165" s="25">
        <f t="shared" si="45"/>
        <v>-1.9951191388856149E-3</v>
      </c>
      <c r="M165">
        <f t="shared" si="44"/>
        <v>5</v>
      </c>
    </row>
    <row r="166" spans="1:13">
      <c r="A166" s="1">
        <v>42639</v>
      </c>
      <c r="B166">
        <v>11.24</v>
      </c>
      <c r="C166" s="71">
        <f t="shared" si="35"/>
        <v>-1.4035087719298289E-2</v>
      </c>
      <c r="D166" s="26">
        <f t="shared" si="30"/>
        <v>11.337681868580676</v>
      </c>
      <c r="E166" s="26"/>
      <c r="F166">
        <v>11.337</v>
      </c>
      <c r="G166" s="25">
        <f t="shared" si="43"/>
        <v>-8.6156826159828892E-3</v>
      </c>
      <c r="H166" s="25"/>
      <c r="I166" s="25">
        <f t="shared" si="31"/>
        <v>-8.5560553938430761E-3</v>
      </c>
      <c r="J166">
        <v>9659.31</v>
      </c>
      <c r="K166">
        <v>9535.41</v>
      </c>
      <c r="L166" s="25">
        <f t="shared" si="45"/>
        <v>-1.2827003171033913E-2</v>
      </c>
      <c r="M166">
        <f t="shared" si="44"/>
        <v>1</v>
      </c>
    </row>
    <row r="167" spans="1:13">
      <c r="A167" s="1">
        <v>42640</v>
      </c>
      <c r="B167">
        <v>11.32</v>
      </c>
      <c r="C167" s="71">
        <f t="shared" si="35"/>
        <v>7.1174377224199059E-3</v>
      </c>
      <c r="D167" s="26">
        <f t="shared" si="30"/>
        <v>11.391370080573358</v>
      </c>
      <c r="E167" s="26"/>
      <c r="F167">
        <v>11.39</v>
      </c>
      <c r="G167" s="25">
        <f t="shared" si="43"/>
        <v>-6.2652762633944592E-3</v>
      </c>
      <c r="H167" s="25"/>
      <c r="I167" s="25">
        <f t="shared" si="31"/>
        <v>-6.1457418788410934E-3</v>
      </c>
      <c r="J167">
        <v>9535.41</v>
      </c>
      <c r="K167">
        <v>9581.14</v>
      </c>
      <c r="L167" s="25">
        <f t="shared" si="45"/>
        <v>4.7958084654986521E-3</v>
      </c>
      <c r="M167">
        <f t="shared" si="44"/>
        <v>2</v>
      </c>
    </row>
    <row r="168" spans="1:13">
      <c r="A168" s="1">
        <v>42641</v>
      </c>
      <c r="B168">
        <v>11.3</v>
      </c>
      <c r="C168" s="71">
        <f t="shared" si="35"/>
        <v>-1.7667844522968323E-3</v>
      </c>
      <c r="D168" s="26">
        <f t="shared" si="30"/>
        <v>11.334067250869941</v>
      </c>
      <c r="E168" s="26"/>
      <c r="F168">
        <v>11.324999999999999</v>
      </c>
      <c r="G168" s="25">
        <f t="shared" si="43"/>
        <v>-3.0057392563402896E-3</v>
      </c>
      <c r="H168" s="25"/>
      <c r="I168" s="25">
        <f t="shared" si="31"/>
        <v>-2.2075055187636972E-3</v>
      </c>
      <c r="J168">
        <v>9581.14</v>
      </c>
      <c r="K168">
        <v>9534.09</v>
      </c>
      <c r="L168" s="25">
        <f t="shared" si="45"/>
        <v>-4.9106891246760709E-3</v>
      </c>
      <c r="M168">
        <f t="shared" si="44"/>
        <v>3</v>
      </c>
    </row>
    <row r="169" spans="1:13">
      <c r="A169" s="1">
        <v>42642</v>
      </c>
      <c r="B169">
        <v>11.34</v>
      </c>
      <c r="C169" s="71">
        <f t="shared" si="35"/>
        <v>3.5398230088494742E-3</v>
      </c>
      <c r="D169" s="26">
        <f t="shared" si="30"/>
        <v>11.378963697636587</v>
      </c>
      <c r="E169" s="26"/>
      <c r="F169">
        <v>11.382999999999999</v>
      </c>
      <c r="G169" s="25">
        <f t="shared" si="43"/>
        <v>-3.4241868303596101E-3</v>
      </c>
      <c r="H169" s="25"/>
      <c r="I169" s="25">
        <f t="shared" si="31"/>
        <v>-3.777563032592357E-3</v>
      </c>
      <c r="J169">
        <v>9534.09</v>
      </c>
      <c r="K169">
        <v>9579.52</v>
      </c>
      <c r="L169" s="25">
        <f t="shared" si="45"/>
        <v>4.7650064138267112E-3</v>
      </c>
      <c r="M169">
        <f t="shared" si="44"/>
        <v>4</v>
      </c>
    </row>
    <row r="170" spans="1:13">
      <c r="A170" s="1">
        <v>42643</v>
      </c>
      <c r="B170">
        <v>11.3</v>
      </c>
      <c r="C170" s="71">
        <f t="shared" si="35"/>
        <v>-3.5273368606700828E-3</v>
      </c>
      <c r="D170" s="26">
        <f t="shared" ref="D170:D233" si="46">+(F169-O170)*(1+L170)</f>
        <v>11.405826553940072</v>
      </c>
      <c r="E170" s="26"/>
      <c r="F170">
        <v>11.407999999999999</v>
      </c>
      <c r="G170" s="25">
        <f t="shared" si="43"/>
        <v>-9.2782889025709858E-3</v>
      </c>
      <c r="H170" s="25"/>
      <c r="I170" s="25">
        <f t="shared" si="31"/>
        <v>-9.4670406732116907E-3</v>
      </c>
      <c r="J170">
        <v>9579.52</v>
      </c>
      <c r="K170">
        <v>9598.73</v>
      </c>
      <c r="L170" s="25">
        <f t="shared" si="45"/>
        <v>2.0053196819882491E-3</v>
      </c>
      <c r="M170">
        <f t="shared" si="44"/>
        <v>5</v>
      </c>
    </row>
    <row r="171" spans="1:13">
      <c r="A171" s="1">
        <v>42646</v>
      </c>
      <c r="B171">
        <v>11.34</v>
      </c>
      <c r="C171" s="71">
        <f t="shared" si="35"/>
        <v>3.5398230088494742E-3</v>
      </c>
      <c r="D171" s="26">
        <f t="shared" si="46"/>
        <v>11.407999999999999</v>
      </c>
      <c r="E171" s="26"/>
      <c r="F171">
        <v>11.407999999999999</v>
      </c>
      <c r="G171" s="25">
        <f t="shared" si="43"/>
        <v>-5.9607293127629246E-3</v>
      </c>
      <c r="H171" s="25"/>
      <c r="I171" s="25">
        <f t="shared" si="31"/>
        <v>-5.9607293127629246E-3</v>
      </c>
      <c r="J171">
        <v>9598.73</v>
      </c>
      <c r="K171">
        <v>9598.73</v>
      </c>
      <c r="L171" s="25">
        <f t="shared" si="45"/>
        <v>0</v>
      </c>
      <c r="M171">
        <f t="shared" si="44"/>
        <v>1</v>
      </c>
    </row>
    <row r="172" spans="1:13">
      <c r="A172" s="1">
        <v>42647</v>
      </c>
      <c r="B172">
        <v>11.36</v>
      </c>
      <c r="C172" s="71">
        <f t="shared" si="35"/>
        <v>1.7636684303350414E-3</v>
      </c>
      <c r="D172" s="26">
        <f t="shared" si="46"/>
        <v>11.407999999999999</v>
      </c>
      <c r="E172" s="26"/>
      <c r="F172">
        <v>11.407999999999999</v>
      </c>
      <c r="G172" s="25">
        <f t="shared" si="43"/>
        <v>-4.2075736325385416E-3</v>
      </c>
      <c r="H172" s="25"/>
      <c r="I172" s="25">
        <f t="shared" si="31"/>
        <v>-4.2075736325385416E-3</v>
      </c>
      <c r="J172">
        <v>9598.73</v>
      </c>
      <c r="K172">
        <v>9598.73</v>
      </c>
      <c r="L172" s="25">
        <f t="shared" si="45"/>
        <v>0</v>
      </c>
      <c r="M172">
        <f t="shared" si="44"/>
        <v>2</v>
      </c>
    </row>
    <row r="173" spans="1:13">
      <c r="A173" s="1">
        <v>42648</v>
      </c>
      <c r="B173">
        <v>11.38</v>
      </c>
      <c r="C173" s="71">
        <f t="shared" si="35"/>
        <v>1.7605633802817433E-3</v>
      </c>
      <c r="D173" s="26">
        <f t="shared" si="46"/>
        <v>11.407999999999999</v>
      </c>
      <c r="E173" s="26"/>
      <c r="F173">
        <v>11.407999999999999</v>
      </c>
      <c r="G173" s="25">
        <f t="shared" si="43"/>
        <v>-2.4544179523140475E-3</v>
      </c>
      <c r="H173" s="25"/>
      <c r="I173" s="25">
        <f>+B173/F173-1</f>
        <v>-2.4544179523140475E-3</v>
      </c>
      <c r="J173">
        <v>9598.73</v>
      </c>
      <c r="K173">
        <v>9598.73</v>
      </c>
      <c r="L173" s="25">
        <f t="shared" si="45"/>
        <v>0</v>
      </c>
      <c r="M173">
        <f t="shared" si="44"/>
        <v>3</v>
      </c>
    </row>
    <row r="174" spans="1:13">
      <c r="A174" s="1">
        <v>42649</v>
      </c>
      <c r="B174">
        <v>11.44</v>
      </c>
      <c r="C174" s="71">
        <f t="shared" si="35"/>
        <v>5.2724077328645258E-3</v>
      </c>
      <c r="D174" s="26">
        <f t="shared" si="46"/>
        <v>11.407999999999999</v>
      </c>
      <c r="E174" s="26"/>
      <c r="F174">
        <v>11.407999999999999</v>
      </c>
      <c r="G174" s="25">
        <f t="shared" si="43"/>
        <v>2.8050490883591017E-3</v>
      </c>
      <c r="H174" s="25"/>
      <c r="I174" s="25">
        <f>+B174/F174-1</f>
        <v>2.8050490883591017E-3</v>
      </c>
      <c r="J174">
        <v>9598.73</v>
      </c>
      <c r="K174">
        <v>9598.73</v>
      </c>
      <c r="L174" s="25">
        <f t="shared" si="45"/>
        <v>0</v>
      </c>
      <c r="M174">
        <f t="shared" si="44"/>
        <v>4</v>
      </c>
    </row>
    <row r="175" spans="1:13">
      <c r="A175" s="1">
        <v>42650</v>
      </c>
      <c r="B175">
        <v>11.46</v>
      </c>
      <c r="C175" s="71">
        <f t="shared" si="35"/>
        <v>1.7482517482518833E-3</v>
      </c>
      <c r="D175" s="26">
        <f t="shared" si="46"/>
        <v>11.407999999999999</v>
      </c>
      <c r="E175" s="26"/>
      <c r="F175">
        <v>11.407999999999999</v>
      </c>
      <c r="G175" s="25">
        <f t="shared" si="43"/>
        <v>4.5582047685834848E-3</v>
      </c>
      <c r="H175" s="25"/>
      <c r="I175" s="25">
        <f>+B175/F175-1</f>
        <v>4.5582047685834848E-3</v>
      </c>
      <c r="J175">
        <v>9598.73</v>
      </c>
      <c r="K175">
        <v>9598.73</v>
      </c>
      <c r="L175" s="25">
        <f t="shared" si="45"/>
        <v>0</v>
      </c>
      <c r="M175">
        <f t="shared" si="44"/>
        <v>5</v>
      </c>
    </row>
    <row r="176" spans="1:13">
      <c r="A176" s="1">
        <v>42653</v>
      </c>
      <c r="B176">
        <v>11.46</v>
      </c>
      <c r="C176" s="71">
        <f t="shared" si="35"/>
        <v>0</v>
      </c>
      <c r="D176" s="26">
        <f t="shared" si="46"/>
        <v>11.519005018372221</v>
      </c>
      <c r="E176" s="26"/>
      <c r="F176">
        <v>11.407999999999999</v>
      </c>
      <c r="G176" s="25">
        <f t="shared" ref="G176:G184" si="47">+B176/D176-1</f>
        <v>-5.1224058222137936E-3</v>
      </c>
      <c r="H176" s="25"/>
      <c r="I176" s="25">
        <f t="shared" ref="I176:I207" si="48">+B176/F176-1</f>
        <v>4.5582047685834848E-3</v>
      </c>
      <c r="J176">
        <v>9598.73</v>
      </c>
      <c r="K176">
        <v>9692.1299999999992</v>
      </c>
      <c r="L176" s="25">
        <f t="shared" si="45"/>
        <v>9.7304539246336752E-3</v>
      </c>
      <c r="M176">
        <f>WEEKDAY(A176,2)</f>
        <v>1</v>
      </c>
    </row>
    <row r="177" spans="1:13">
      <c r="A177" s="1">
        <v>42654</v>
      </c>
      <c r="B177">
        <v>11.46</v>
      </c>
      <c r="C177" s="71">
        <f t="shared" si="35"/>
        <v>0</v>
      </c>
      <c r="D177" s="26">
        <f t="shared" si="46"/>
        <v>11.426714895487372</v>
      </c>
      <c r="E177" s="26"/>
      <c r="F177">
        <v>11.471</v>
      </c>
      <c r="G177" s="25">
        <f t="shared" si="47"/>
        <v>2.9129198389095112E-3</v>
      </c>
      <c r="H177" s="25"/>
      <c r="I177" s="25">
        <f t="shared" si="48"/>
        <v>-9.5893993548945566E-4</v>
      </c>
      <c r="J177">
        <v>9692.1299999999992</v>
      </c>
      <c r="K177">
        <v>9708.0300000000007</v>
      </c>
      <c r="L177" s="25">
        <f t="shared" si="45"/>
        <v>1.6405062664246461E-3</v>
      </c>
      <c r="M177">
        <f>WEEKDAY(A177,2)</f>
        <v>2</v>
      </c>
    </row>
    <row r="178" spans="1:13">
      <c r="A178" s="1">
        <v>42655</v>
      </c>
      <c r="B178">
        <v>11.38</v>
      </c>
      <c r="C178" s="71">
        <f t="shared" si="35"/>
        <v>-6.9808027923211613E-3</v>
      </c>
      <c r="D178" s="26">
        <f t="shared" si="46"/>
        <v>11.438352415474611</v>
      </c>
      <c r="E178" s="26"/>
      <c r="F178">
        <v>11.430999999999999</v>
      </c>
      <c r="G178" s="25">
        <f t="shared" si="47"/>
        <v>-5.10147033026076E-3</v>
      </c>
      <c r="H178" s="25"/>
      <c r="I178" s="25">
        <f t="shared" si="48"/>
        <v>-4.4615519202167997E-3</v>
      </c>
      <c r="J178">
        <v>9708.0300000000007</v>
      </c>
      <c r="K178">
        <v>9680.4</v>
      </c>
      <c r="L178" s="25">
        <f t="shared" si="45"/>
        <v>-2.8460975089694696E-3</v>
      </c>
      <c r="M178">
        <f>WEEKDAY(A178,2)</f>
        <v>3</v>
      </c>
    </row>
    <row r="179" spans="1:13">
      <c r="A179" s="1">
        <v>42656</v>
      </c>
      <c r="B179">
        <v>11.32</v>
      </c>
      <c r="C179" s="71">
        <f t="shared" si="35"/>
        <v>-5.2724077328647478E-3</v>
      </c>
      <c r="D179" s="26">
        <f t="shared" si="46"/>
        <v>11.426985145241931</v>
      </c>
      <c r="E179" s="26"/>
      <c r="F179">
        <v>11.401999999999999</v>
      </c>
      <c r="G179" s="25">
        <f t="shared" si="47"/>
        <v>-9.362499721676576E-3</v>
      </c>
      <c r="H179" s="25"/>
      <c r="I179" s="25">
        <f t="shared" si="48"/>
        <v>-7.1917207507453673E-3</v>
      </c>
      <c r="J179">
        <v>9680.4</v>
      </c>
      <c r="K179">
        <v>9677</v>
      </c>
      <c r="L179" s="25">
        <f t="shared" si="45"/>
        <v>-3.512251559852908E-4</v>
      </c>
      <c r="M179">
        <f>WEEKDAY(A179,2)</f>
        <v>4</v>
      </c>
    </row>
    <row r="180" spans="1:13">
      <c r="A180" s="1">
        <v>42657</v>
      </c>
      <c r="B180">
        <v>11.42</v>
      </c>
      <c r="C180" s="71">
        <f t="shared" si="35"/>
        <v>8.8339222614841617E-3</v>
      </c>
      <c r="D180" s="26">
        <f t="shared" si="46"/>
        <v>11.432740744032241</v>
      </c>
      <c r="E180" s="26"/>
      <c r="F180">
        <v>11.438000000000001</v>
      </c>
      <c r="G180" s="25">
        <f t="shared" si="47"/>
        <v>-1.1144085497514222E-3</v>
      </c>
      <c r="H180" s="25"/>
      <c r="I180" s="25">
        <f t="shared" si="48"/>
        <v>-1.5737016961008266E-3</v>
      </c>
      <c r="J180">
        <v>9677</v>
      </c>
      <c r="K180">
        <v>9703.09</v>
      </c>
      <c r="L180" s="25">
        <f t="shared" si="45"/>
        <v>2.6960834969516068E-3</v>
      </c>
      <c r="M180">
        <f t="shared" ref="M180:M195" si="49">WEEKDAY(A180,2)</f>
        <v>5</v>
      </c>
    </row>
    <row r="181" spans="1:13">
      <c r="A181" s="1">
        <v>42660</v>
      </c>
      <c r="B181">
        <v>11.3</v>
      </c>
      <c r="C181" s="71">
        <f t="shared" si="35"/>
        <v>-1.0507880910682998E-2</v>
      </c>
      <c r="D181" s="26">
        <f t="shared" si="46"/>
        <v>11.354093034280833</v>
      </c>
      <c r="E181" s="26"/>
      <c r="F181">
        <v>11.337</v>
      </c>
      <c r="G181" s="25">
        <f t="shared" si="47"/>
        <v>-4.7641880436871675E-3</v>
      </c>
      <c r="H181" s="25"/>
      <c r="I181" s="25">
        <f t="shared" si="48"/>
        <v>-3.2636499955895903E-3</v>
      </c>
      <c r="J181">
        <v>9703.09</v>
      </c>
      <c r="K181">
        <v>9631.91</v>
      </c>
      <c r="L181" s="25">
        <f t="shared" si="45"/>
        <v>-7.3358074592733136E-3</v>
      </c>
      <c r="M181">
        <f t="shared" si="49"/>
        <v>1</v>
      </c>
    </row>
    <row r="182" spans="1:13">
      <c r="A182" s="1">
        <v>42661</v>
      </c>
      <c r="B182">
        <v>11.46</v>
      </c>
      <c r="C182" s="71">
        <f t="shared" si="35"/>
        <v>1.4159292035398341E-2</v>
      </c>
      <c r="D182" s="26">
        <f t="shared" si="46"/>
        <v>11.485881907119149</v>
      </c>
      <c r="E182" s="26"/>
      <c r="F182">
        <v>11.486000000000001</v>
      </c>
      <c r="G182" s="25">
        <f t="shared" si="47"/>
        <v>-2.2533669881374951E-3</v>
      </c>
      <c r="H182" s="25"/>
      <c r="I182" s="25">
        <f t="shared" si="48"/>
        <v>-2.2636252829530967E-3</v>
      </c>
      <c r="J182">
        <v>9631.91</v>
      </c>
      <c r="K182">
        <v>9758.4</v>
      </c>
      <c r="L182" s="25">
        <f t="shared" si="45"/>
        <v>1.3132390148994366E-2</v>
      </c>
      <c r="M182">
        <f t="shared" si="49"/>
        <v>2</v>
      </c>
    </row>
    <row r="183" spans="1:13">
      <c r="A183" s="1">
        <v>42662</v>
      </c>
      <c r="B183">
        <v>11.42</v>
      </c>
      <c r="C183" s="71">
        <f t="shared" si="35"/>
        <v>-3.4904013961606362E-3</v>
      </c>
      <c r="D183" s="26">
        <f t="shared" si="46"/>
        <v>11.473794124036729</v>
      </c>
      <c r="E183" s="26"/>
      <c r="F183">
        <v>11.473000000000001</v>
      </c>
      <c r="G183" s="25">
        <f t="shared" si="47"/>
        <v>-4.6884337870447546E-3</v>
      </c>
      <c r="H183" s="25"/>
      <c r="I183" s="25">
        <f t="shared" si="48"/>
        <v>-4.6195415322932698E-3</v>
      </c>
      <c r="J183">
        <v>9758.4</v>
      </c>
      <c r="K183">
        <v>9748.0300000000007</v>
      </c>
      <c r="L183" s="25">
        <f t="shared" si="45"/>
        <v>-1.0626742088866159E-3</v>
      </c>
      <c r="M183">
        <f t="shared" si="49"/>
        <v>3</v>
      </c>
    </row>
    <row r="184" spans="1:13">
      <c r="A184" s="1">
        <v>42663</v>
      </c>
      <c r="B184">
        <v>11.44</v>
      </c>
      <c r="C184" s="71">
        <f t="shared" si="35"/>
        <v>1.7513134851137035E-3</v>
      </c>
      <c r="D184" s="26">
        <f t="shared" si="46"/>
        <v>11.487029312589314</v>
      </c>
      <c r="E184" s="26"/>
      <c r="F184">
        <v>11.484</v>
      </c>
      <c r="G184" s="25">
        <f t="shared" si="47"/>
        <v>-4.0941231461620875E-3</v>
      </c>
      <c r="H184" s="25"/>
      <c r="I184" s="25">
        <f t="shared" si="48"/>
        <v>-3.8314176245211051E-3</v>
      </c>
      <c r="J184">
        <v>9748.0300000000007</v>
      </c>
      <c r="K184">
        <v>9759.9500000000007</v>
      </c>
      <c r="L184" s="25">
        <f t="shared" si="45"/>
        <v>1.22281117312939E-3</v>
      </c>
      <c r="M184">
        <f t="shared" si="49"/>
        <v>4</v>
      </c>
    </row>
    <row r="185" spans="1:13">
      <c r="A185" s="1">
        <v>42664</v>
      </c>
      <c r="B185">
        <v>11.44</v>
      </c>
      <c r="C185" s="71">
        <f t="shared" ref="C185:C248" si="50">B185/(B184-O185)-1</f>
        <v>0</v>
      </c>
      <c r="D185" s="26">
        <f t="shared" si="46"/>
        <v>11.567330025256277</v>
      </c>
      <c r="E185" s="26"/>
      <c r="F185" s="27">
        <v>11.57</v>
      </c>
      <c r="G185" s="25">
        <f t="shared" ref="G185:G207" si="51">+B185/D185-1</f>
        <v>-1.1007728229268432E-2</v>
      </c>
      <c r="H185" s="25"/>
      <c r="I185" s="25">
        <f t="shared" si="48"/>
        <v>-1.1235955056179803E-2</v>
      </c>
      <c r="J185">
        <v>9759.9500000000007</v>
      </c>
      <c r="K185">
        <v>9830.77</v>
      </c>
      <c r="L185" s="25">
        <f t="shared" si="45"/>
        <v>7.2561847140610869E-3</v>
      </c>
      <c r="M185">
        <f t="shared" si="49"/>
        <v>5</v>
      </c>
    </row>
    <row r="186" spans="1:13">
      <c r="A186" s="1">
        <v>42667</v>
      </c>
      <c r="B186">
        <v>11.62</v>
      </c>
      <c r="C186" s="71">
        <f t="shared" si="50"/>
        <v>1.5734265734265618E-2</v>
      </c>
      <c r="D186" s="26">
        <f t="shared" si="46"/>
        <v>11.699225482846204</v>
      </c>
      <c r="E186" s="31"/>
      <c r="F186">
        <v>11.644</v>
      </c>
      <c r="G186" s="35">
        <f t="shared" si="51"/>
        <v>-6.7718570739890849E-3</v>
      </c>
      <c r="H186" s="35"/>
      <c r="I186" s="25">
        <f t="shared" si="48"/>
        <v>-2.0611473720372198E-3</v>
      </c>
      <c r="J186">
        <v>9830.77</v>
      </c>
      <c r="K186">
        <v>9940.57</v>
      </c>
      <c r="L186" s="25">
        <f t="shared" si="45"/>
        <v>1.1169013210562184E-2</v>
      </c>
      <c r="M186">
        <f t="shared" si="49"/>
        <v>1</v>
      </c>
    </row>
    <row r="187" spans="1:13">
      <c r="A187" s="1">
        <v>42668</v>
      </c>
      <c r="B187">
        <v>11.56</v>
      </c>
      <c r="C187" s="71">
        <f t="shared" si="50"/>
        <v>-5.1635111876074946E-3</v>
      </c>
      <c r="D187" s="26">
        <f t="shared" si="46"/>
        <v>11.621088171000256</v>
      </c>
      <c r="E187" s="26"/>
      <c r="F187">
        <v>11.603999999999999</v>
      </c>
      <c r="G187" s="25">
        <f t="shared" si="51"/>
        <v>-5.2566653054657575E-3</v>
      </c>
      <c r="H187" s="25"/>
      <c r="I187" s="25">
        <f t="shared" si="48"/>
        <v>-3.7917959324369477E-3</v>
      </c>
      <c r="J187">
        <v>9940.57</v>
      </c>
      <c r="K187">
        <v>9921.01</v>
      </c>
      <c r="L187" s="25">
        <f t="shared" si="45"/>
        <v>-1.967694005474474E-3</v>
      </c>
      <c r="M187">
        <f t="shared" si="49"/>
        <v>2</v>
      </c>
    </row>
    <row r="188" spans="1:13">
      <c r="A188" s="1">
        <v>42669</v>
      </c>
      <c r="B188">
        <v>11.48</v>
      </c>
      <c r="C188" s="71">
        <f t="shared" si="50"/>
        <v>-6.9204152249134898E-3</v>
      </c>
      <c r="D188" s="26">
        <f t="shared" si="46"/>
        <v>11.538734145011443</v>
      </c>
      <c r="E188" s="26"/>
      <c r="F188">
        <v>11.548</v>
      </c>
      <c r="G188" s="25">
        <f t="shared" si="51"/>
        <v>-5.0901723077513283E-3</v>
      </c>
      <c r="H188" s="25"/>
      <c r="I188" s="25">
        <f t="shared" si="48"/>
        <v>-5.8884655351575388E-3</v>
      </c>
      <c r="J188">
        <v>9921.01</v>
      </c>
      <c r="K188">
        <v>9865.2099999999991</v>
      </c>
      <c r="L188" s="25">
        <f t="shared" si="45"/>
        <v>-5.624427351650807E-3</v>
      </c>
      <c r="M188">
        <f t="shared" si="49"/>
        <v>3</v>
      </c>
    </row>
    <row r="189" spans="1:13">
      <c r="A189" s="1">
        <v>42670</v>
      </c>
      <c r="B189">
        <v>11.46</v>
      </c>
      <c r="C189" s="71">
        <f t="shared" si="50"/>
        <v>-1.7421602787456303E-3</v>
      </c>
      <c r="D189" s="26">
        <f t="shared" si="46"/>
        <v>11.517974668557487</v>
      </c>
      <c r="E189" s="26"/>
      <c r="F189">
        <v>11.500999999999999</v>
      </c>
      <c r="G189" s="25">
        <f t="shared" si="51"/>
        <v>-5.0334082358897136E-3</v>
      </c>
      <c r="H189" s="25"/>
      <c r="I189" s="25">
        <f t="shared" si="48"/>
        <v>-3.5649073993564429E-3</v>
      </c>
      <c r="J189">
        <v>9865.2099999999991</v>
      </c>
      <c r="K189">
        <v>9839.56</v>
      </c>
      <c r="L189" s="25">
        <f t="shared" si="45"/>
        <v>-2.6000460203077225E-3</v>
      </c>
      <c r="M189">
        <f t="shared" si="49"/>
        <v>4</v>
      </c>
    </row>
    <row r="190" spans="1:13">
      <c r="A190" s="1">
        <v>42671</v>
      </c>
      <c r="B190">
        <v>11.52</v>
      </c>
      <c r="C190" s="71">
        <f t="shared" si="50"/>
        <v>5.2356020942407877E-3</v>
      </c>
      <c r="D190" s="26">
        <f t="shared" si="46"/>
        <v>11.537386396342928</v>
      </c>
      <c r="E190" s="26"/>
      <c r="F190">
        <v>11.528</v>
      </c>
      <c r="G190" s="25">
        <f t="shared" si="51"/>
        <v>-1.5069614335218029E-3</v>
      </c>
      <c r="H190" s="25"/>
      <c r="I190" s="25">
        <f t="shared" si="48"/>
        <v>-6.93962526023717E-4</v>
      </c>
      <c r="J190">
        <v>9839.56</v>
      </c>
      <c r="K190">
        <v>9870.69</v>
      </c>
      <c r="L190" s="25">
        <f t="shared" si="45"/>
        <v>3.1637593550932763E-3</v>
      </c>
      <c r="M190">
        <f t="shared" si="49"/>
        <v>5</v>
      </c>
    </row>
    <row r="191" spans="1:13">
      <c r="A191" s="1">
        <v>42674</v>
      </c>
      <c r="B191">
        <v>11.46</v>
      </c>
      <c r="C191" s="71">
        <f t="shared" si="50"/>
        <v>-5.2083333333332593E-3</v>
      </c>
      <c r="D191" s="26">
        <f t="shared" si="46"/>
        <v>11.506101834826136</v>
      </c>
      <c r="E191" s="26"/>
      <c r="F191">
        <v>11.525</v>
      </c>
      <c r="G191" s="25">
        <f t="shared" si="51"/>
        <v>-4.0067292544375688E-3</v>
      </c>
      <c r="H191" s="25"/>
      <c r="I191" s="25">
        <f t="shared" si="48"/>
        <v>-5.6399132321041101E-3</v>
      </c>
      <c r="J191">
        <v>9870.69</v>
      </c>
      <c r="K191">
        <v>9851.94</v>
      </c>
      <c r="L191" s="25">
        <f t="shared" si="45"/>
        <v>-1.8995632524170247E-3</v>
      </c>
      <c r="M191">
        <f t="shared" si="49"/>
        <v>1</v>
      </c>
    </row>
    <row r="192" spans="1:13">
      <c r="A192" s="1">
        <f>A191+1</f>
        <v>42675</v>
      </c>
      <c r="B192">
        <v>11.54</v>
      </c>
      <c r="C192" s="71">
        <f t="shared" si="50"/>
        <v>6.9808027923210503E-3</v>
      </c>
      <c r="D192" s="26">
        <f t="shared" si="46"/>
        <v>11.594803180896351</v>
      </c>
      <c r="E192" s="26"/>
      <c r="F192">
        <v>11.586</v>
      </c>
      <c r="G192" s="25">
        <f t="shared" si="51"/>
        <v>-4.7265296392996481E-3</v>
      </c>
      <c r="H192" s="25"/>
      <c r="I192" s="25">
        <f t="shared" si="48"/>
        <v>-3.9703089936130587E-3</v>
      </c>
      <c r="J192">
        <v>9851.94</v>
      </c>
      <c r="K192">
        <v>9911.61</v>
      </c>
      <c r="L192" s="25">
        <f t="shared" si="45"/>
        <v>6.0566751320043632E-3</v>
      </c>
      <c r="M192">
        <f t="shared" si="49"/>
        <v>2</v>
      </c>
    </row>
    <row r="193" spans="1:13">
      <c r="A193" s="1">
        <f>A192+1</f>
        <v>42676</v>
      </c>
      <c r="B193">
        <v>11.46</v>
      </c>
      <c r="C193" s="71">
        <f t="shared" si="50"/>
        <v>-6.9324090121315463E-3</v>
      </c>
      <c r="D193" s="26">
        <f t="shared" si="46"/>
        <v>11.488020103696575</v>
      </c>
      <c r="E193" s="26"/>
      <c r="F193">
        <v>11.505000000000001</v>
      </c>
      <c r="G193" s="25">
        <f t="shared" si="51"/>
        <v>-2.4390716105692212E-3</v>
      </c>
      <c r="H193" s="25"/>
      <c r="I193" s="25">
        <f t="shared" si="48"/>
        <v>-3.9113428943937656E-3</v>
      </c>
      <c r="J193">
        <v>9911.61</v>
      </c>
      <c r="K193">
        <v>9827.7900000000009</v>
      </c>
      <c r="L193" s="25">
        <f t="shared" si="45"/>
        <v>-8.456749206233849E-3</v>
      </c>
      <c r="M193">
        <f t="shared" si="49"/>
        <v>3</v>
      </c>
    </row>
    <row r="194" spans="1:13">
      <c r="A194" s="1">
        <f>A193+1</f>
        <v>42677</v>
      </c>
      <c r="B194">
        <v>11.56</v>
      </c>
      <c r="C194" s="71">
        <f t="shared" si="50"/>
        <v>8.7260034904013128E-3</v>
      </c>
      <c r="D194" s="26">
        <f t="shared" si="46"/>
        <v>11.634463282182463</v>
      </c>
      <c r="E194" s="26"/>
      <c r="F194">
        <v>11.643000000000001</v>
      </c>
      <c r="G194" s="25">
        <f t="shared" si="51"/>
        <v>-6.4002335454956816E-3</v>
      </c>
      <c r="H194" s="25"/>
      <c r="I194" s="25">
        <f t="shared" si="48"/>
        <v>-7.128746886541304E-3</v>
      </c>
      <c r="J194">
        <v>9827.7900000000009</v>
      </c>
      <c r="K194">
        <v>9938.3799999999992</v>
      </c>
      <c r="L194" s="25">
        <f t="shared" si="45"/>
        <v>1.1252784196650323E-2</v>
      </c>
      <c r="M194">
        <f t="shared" si="49"/>
        <v>4</v>
      </c>
    </row>
    <row r="195" spans="1:13">
      <c r="A195" s="1">
        <f>A194+1</f>
        <v>42678</v>
      </c>
      <c r="B195">
        <v>11.54</v>
      </c>
      <c r="C195" s="71">
        <f t="shared" si="50"/>
        <v>-1.7301038062285112E-3</v>
      </c>
      <c r="D195" s="26">
        <f t="shared" si="46"/>
        <v>11.622228969912602</v>
      </c>
      <c r="E195" s="26"/>
      <c r="F195">
        <v>11.621</v>
      </c>
      <c r="G195" s="25">
        <f t="shared" si="51"/>
        <v>-7.0751462671639898E-3</v>
      </c>
      <c r="H195" s="25"/>
      <c r="I195" s="25">
        <f t="shared" si="48"/>
        <v>-6.9701402633165488E-3</v>
      </c>
      <c r="J195">
        <v>9938.3799999999992</v>
      </c>
      <c r="K195">
        <v>9920.65</v>
      </c>
      <c r="L195" s="25">
        <f t="shared" si="45"/>
        <v>-1.7839929646481512E-3</v>
      </c>
      <c r="M195">
        <f t="shared" si="49"/>
        <v>5</v>
      </c>
    </row>
    <row r="196" spans="1:13">
      <c r="A196" s="1">
        <v>42681</v>
      </c>
      <c r="B196">
        <v>11.54</v>
      </c>
      <c r="C196" s="71">
        <f t="shared" si="50"/>
        <v>0</v>
      </c>
      <c r="D196" s="26">
        <f t="shared" si="46"/>
        <v>11.638008655682844</v>
      </c>
      <c r="E196" s="26"/>
      <c r="F196">
        <v>11.613</v>
      </c>
      <c r="G196" s="25">
        <f t="shared" si="51"/>
        <v>-8.4214283201264895E-3</v>
      </c>
      <c r="H196" s="25"/>
      <c r="I196" s="25">
        <f t="shared" si="48"/>
        <v>-6.2860587272883794E-3</v>
      </c>
      <c r="J196">
        <v>9920.65</v>
      </c>
      <c r="K196">
        <v>9935.17</v>
      </c>
      <c r="L196" s="25">
        <f t="shared" si="45"/>
        <v>1.4636137753070155E-3</v>
      </c>
      <c r="M196">
        <f t="shared" ref="M196:M208" si="52">WEEKDAY(A196,2)</f>
        <v>1</v>
      </c>
    </row>
    <row r="197" spans="1:13">
      <c r="A197" s="1">
        <v>42682</v>
      </c>
      <c r="B197">
        <v>11.58</v>
      </c>
      <c r="C197" s="71">
        <f t="shared" si="50"/>
        <v>3.4662045060658286E-3</v>
      </c>
      <c r="D197" s="26">
        <f t="shared" si="46"/>
        <v>11.656903051482763</v>
      </c>
      <c r="E197" s="26"/>
      <c r="F197">
        <v>11.648</v>
      </c>
      <c r="G197" s="25">
        <f t="shared" si="51"/>
        <v>-6.5972112097972824E-3</v>
      </c>
      <c r="H197" s="25"/>
      <c r="I197" s="25">
        <f t="shared" si="48"/>
        <v>-5.8379120879120672E-3</v>
      </c>
      <c r="J197">
        <v>9935.17</v>
      </c>
      <c r="K197">
        <v>9972.73</v>
      </c>
      <c r="L197" s="25">
        <f t="shared" si="45"/>
        <v>3.7805090401070718E-3</v>
      </c>
      <c r="M197">
        <f t="shared" si="52"/>
        <v>2</v>
      </c>
    </row>
    <row r="198" spans="1:13">
      <c r="A198" s="1">
        <v>42683</v>
      </c>
      <c r="B198">
        <v>11.5</v>
      </c>
      <c r="C198" s="71">
        <f t="shared" si="50"/>
        <v>-6.9084628670120773E-3</v>
      </c>
      <c r="D198" s="26">
        <f t="shared" si="46"/>
        <v>11.553580084891498</v>
      </c>
      <c r="E198" s="26"/>
      <c r="F198">
        <v>11.558</v>
      </c>
      <c r="G198" s="25">
        <f t="shared" si="51"/>
        <v>-4.6375309209623072E-3</v>
      </c>
      <c r="H198" s="25"/>
      <c r="I198" s="25">
        <f t="shared" si="48"/>
        <v>-5.0181692334313466E-3</v>
      </c>
      <c r="J198">
        <v>9972.73</v>
      </c>
      <c r="K198">
        <v>9891.89</v>
      </c>
      <c r="L198" s="25">
        <f t="shared" si="45"/>
        <v>-8.1061053492875734E-3</v>
      </c>
      <c r="M198">
        <f t="shared" si="52"/>
        <v>3</v>
      </c>
    </row>
    <row r="199" spans="1:13">
      <c r="A199" s="1">
        <v>42684</v>
      </c>
      <c r="B199">
        <v>11.6</v>
      </c>
      <c r="C199" s="71">
        <f t="shared" si="50"/>
        <v>8.6956521739129933E-3</v>
      </c>
      <c r="D199" s="26">
        <f t="shared" si="46"/>
        <v>11.68158504390971</v>
      </c>
      <c r="E199" s="26"/>
      <c r="F199">
        <v>11.638999999999999</v>
      </c>
      <c r="G199" s="25">
        <f t="shared" si="51"/>
        <v>-6.984073103353805E-3</v>
      </c>
      <c r="H199" s="25"/>
      <c r="I199" s="25">
        <f t="shared" si="48"/>
        <v>-3.3508033336197007E-3</v>
      </c>
      <c r="J199">
        <v>9891.89</v>
      </c>
      <c r="K199">
        <v>9997.66</v>
      </c>
      <c r="L199" s="25">
        <f t="shared" si="45"/>
        <v>1.0692597673447768E-2</v>
      </c>
      <c r="M199">
        <f t="shared" si="52"/>
        <v>4</v>
      </c>
    </row>
    <row r="200" spans="1:13">
      <c r="A200" s="1">
        <v>42685</v>
      </c>
      <c r="B200">
        <v>11.66</v>
      </c>
      <c r="C200" s="71">
        <f t="shared" si="50"/>
        <v>5.1724137931035141E-3</v>
      </c>
      <c r="D200" s="26">
        <f t="shared" si="46"/>
        <v>11.709851533258782</v>
      </c>
      <c r="E200" s="26"/>
      <c r="F200">
        <v>11.679</v>
      </c>
      <c r="G200" s="25">
        <f t="shared" si="51"/>
        <v>-4.2572301721496286E-3</v>
      </c>
      <c r="H200" s="25"/>
      <c r="I200" s="25">
        <f t="shared" si="48"/>
        <v>-1.6268516140081068E-3</v>
      </c>
      <c r="J200">
        <v>9997.66</v>
      </c>
      <c r="K200">
        <v>10058.52</v>
      </c>
      <c r="L200" s="25">
        <f t="shared" si="45"/>
        <v>6.0874244573230207E-3</v>
      </c>
      <c r="M200">
        <f t="shared" si="52"/>
        <v>5</v>
      </c>
    </row>
    <row r="201" spans="1:13">
      <c r="A201" s="1">
        <v>42688</v>
      </c>
      <c r="B201">
        <v>11.62</v>
      </c>
      <c r="C201" s="71">
        <f t="shared" si="50"/>
        <v>-3.4305317324185847E-3</v>
      </c>
      <c r="D201" s="26">
        <f t="shared" si="46"/>
        <v>11.717931857768338</v>
      </c>
      <c r="E201" s="26"/>
      <c r="F201">
        <v>11.699</v>
      </c>
      <c r="G201" s="25">
        <f t="shared" si="51"/>
        <v>-8.3574353356061781E-3</v>
      </c>
      <c r="H201" s="25"/>
      <c r="I201" s="25">
        <f t="shared" si="48"/>
        <v>-6.7527139071715814E-3</v>
      </c>
      <c r="J201">
        <v>10058.52</v>
      </c>
      <c r="K201">
        <v>10092.049999999999</v>
      </c>
      <c r="L201" s="25">
        <f t="shared" si="45"/>
        <v>3.3334924024606138E-3</v>
      </c>
      <c r="M201">
        <f t="shared" si="52"/>
        <v>1</v>
      </c>
    </row>
    <row r="202" spans="1:13">
      <c r="A202" s="1">
        <v>42689</v>
      </c>
      <c r="B202">
        <v>11.56</v>
      </c>
      <c r="C202" s="71">
        <f t="shared" si="50"/>
        <v>-5.1635111876074946E-3</v>
      </c>
      <c r="D202" s="26">
        <f t="shared" si="46"/>
        <v>11.67813387270178</v>
      </c>
      <c r="E202" s="26"/>
      <c r="F202">
        <v>11.63</v>
      </c>
      <c r="G202" s="25">
        <f t="shared" si="51"/>
        <v>-1.0115817645995895E-2</v>
      </c>
      <c r="H202" s="25"/>
      <c r="I202" s="25">
        <f t="shared" si="48"/>
        <v>-6.0189165950129686E-3</v>
      </c>
      <c r="J202">
        <v>10092.049999999999</v>
      </c>
      <c r="K202">
        <v>10074.049999999999</v>
      </c>
      <c r="L202" s="25">
        <f t="shared" si="45"/>
        <v>-1.783582126525296E-3</v>
      </c>
      <c r="M202">
        <f t="shared" si="52"/>
        <v>2</v>
      </c>
    </row>
    <row r="203" spans="1:13">
      <c r="A203" s="1">
        <v>42690</v>
      </c>
      <c r="B203">
        <v>11.54</v>
      </c>
      <c r="C203" s="71">
        <f t="shared" si="50"/>
        <v>-1.7301038062285112E-3</v>
      </c>
      <c r="D203" s="26">
        <f t="shared" si="46"/>
        <v>11.614680431405445</v>
      </c>
      <c r="E203" s="26"/>
      <c r="F203">
        <v>11.593999999999999</v>
      </c>
      <c r="G203" s="25">
        <f t="shared" si="51"/>
        <v>-6.4298309235881757E-3</v>
      </c>
      <c r="H203" s="25"/>
      <c r="I203" s="25">
        <f t="shared" si="48"/>
        <v>-4.6575815076763671E-3</v>
      </c>
      <c r="J203">
        <v>10074.049999999999</v>
      </c>
      <c r="K203">
        <v>10060.780000000001</v>
      </c>
      <c r="L203" s="25">
        <f t="shared" si="45"/>
        <v>-1.3172457948886773E-3</v>
      </c>
      <c r="M203">
        <f t="shared" si="52"/>
        <v>3</v>
      </c>
    </row>
    <row r="204" spans="1:13">
      <c r="A204" s="1">
        <v>42691</v>
      </c>
      <c r="B204">
        <v>11.54</v>
      </c>
      <c r="C204" s="71">
        <f t="shared" si="50"/>
        <v>0</v>
      </c>
      <c r="D204" s="26">
        <f t="shared" si="46"/>
        <v>11.613083673432874</v>
      </c>
      <c r="E204" s="26"/>
      <c r="F204">
        <v>11.605</v>
      </c>
      <c r="G204" s="25">
        <f t="shared" si="51"/>
        <v>-6.2932185359231285E-3</v>
      </c>
      <c r="H204" s="25"/>
      <c r="I204" s="25">
        <f t="shared" si="48"/>
        <v>-5.6010340370531431E-3</v>
      </c>
      <c r="J204">
        <v>10060.780000000001</v>
      </c>
      <c r="K204">
        <v>10077.34</v>
      </c>
      <c r="L204" s="25">
        <f t="shared" si="45"/>
        <v>1.6459956385090901E-3</v>
      </c>
      <c r="M204">
        <f t="shared" si="52"/>
        <v>4</v>
      </c>
    </row>
    <row r="205" spans="1:13">
      <c r="A205" s="1">
        <v>42692</v>
      </c>
      <c r="B205">
        <v>11.52</v>
      </c>
      <c r="C205" s="71">
        <f t="shared" si="50"/>
        <v>-1.7331022530329143E-3</v>
      </c>
      <c r="D205" s="26">
        <f t="shared" si="46"/>
        <v>11.569600013495625</v>
      </c>
      <c r="E205" s="26"/>
      <c r="F205">
        <v>11.528</v>
      </c>
      <c r="G205" s="25">
        <f t="shared" si="51"/>
        <v>-4.2870983817736574E-3</v>
      </c>
      <c r="H205" s="25"/>
      <c r="I205" s="25">
        <f t="shared" si="48"/>
        <v>-6.93962526023717E-4</v>
      </c>
      <c r="J205">
        <v>10077.34</v>
      </c>
      <c r="K205">
        <v>10046.6</v>
      </c>
      <c r="L205" s="25">
        <f t="shared" si="45"/>
        <v>-3.0504081434187258E-3</v>
      </c>
      <c r="M205">
        <f t="shared" si="52"/>
        <v>5</v>
      </c>
    </row>
    <row r="206" spans="1:13">
      <c r="A206" s="1">
        <v>42695</v>
      </c>
      <c r="B206">
        <v>11.62</v>
      </c>
      <c r="C206" s="71">
        <f t="shared" si="50"/>
        <v>8.6805555555555802E-3</v>
      </c>
      <c r="D206" s="26">
        <f t="shared" si="46"/>
        <v>11.665120617920492</v>
      </c>
      <c r="E206" s="26"/>
      <c r="F206">
        <v>11.654</v>
      </c>
      <c r="G206" s="25">
        <f t="shared" si="51"/>
        <v>-3.8679941166811505E-3</v>
      </c>
      <c r="H206" s="25"/>
      <c r="I206" s="25">
        <f t="shared" si="48"/>
        <v>-2.9174532349408588E-3</v>
      </c>
      <c r="J206">
        <v>10046.6</v>
      </c>
      <c r="K206">
        <v>10166.1</v>
      </c>
      <c r="L206" s="25">
        <f t="shared" si="45"/>
        <v>1.189457129775251E-2</v>
      </c>
      <c r="M206">
        <f t="shared" si="52"/>
        <v>1</v>
      </c>
    </row>
    <row r="207" spans="1:13">
      <c r="A207" s="1">
        <v>42696</v>
      </c>
      <c r="B207">
        <v>11.74</v>
      </c>
      <c r="C207" s="71">
        <f t="shared" si="50"/>
        <v>1.0327022375215211E-2</v>
      </c>
      <c r="D207" s="26">
        <f t="shared" si="46"/>
        <v>11.739415207405003</v>
      </c>
      <c r="E207" s="26"/>
      <c r="F207">
        <v>11.739000000000001</v>
      </c>
      <c r="G207" s="25">
        <f t="shared" si="51"/>
        <v>4.9814457080410435E-5</v>
      </c>
      <c r="H207" s="25"/>
      <c r="I207" s="25">
        <f t="shared" si="48"/>
        <v>8.5186131697723155E-5</v>
      </c>
      <c r="J207">
        <v>10166.1</v>
      </c>
      <c r="K207">
        <v>10240.61</v>
      </c>
      <c r="L207" s="25">
        <f t="shared" si="45"/>
        <v>7.3292609752018123E-3</v>
      </c>
      <c r="M207">
        <f t="shared" si="52"/>
        <v>2</v>
      </c>
    </row>
    <row r="208" spans="1:13">
      <c r="A208" s="1">
        <v>42697</v>
      </c>
      <c r="B208">
        <v>11.78</v>
      </c>
      <c r="C208" s="71">
        <f t="shared" si="50"/>
        <v>3.4071550255536653E-3</v>
      </c>
      <c r="D208" s="26">
        <f t="shared" si="46"/>
        <v>11.818886931540211</v>
      </c>
      <c r="E208" s="26"/>
      <c r="F208">
        <v>11.811999999999999</v>
      </c>
      <c r="G208" s="25">
        <f t="shared" ref="G208:G217" si="53">+B208/D208-1</f>
        <v>-3.2902363619738972E-3</v>
      </c>
      <c r="H208" s="25"/>
      <c r="I208" s="25">
        <f t="shared" ref="I208:I217" si="54">+B208/F208-1</f>
        <v>-2.7091093802912303E-3</v>
      </c>
      <c r="J208">
        <v>10240.61</v>
      </c>
      <c r="K208">
        <v>10310.299999999999</v>
      </c>
      <c r="L208" s="25">
        <f t="shared" si="45"/>
        <v>6.805258671114256E-3</v>
      </c>
      <c r="M208">
        <f t="shared" si="52"/>
        <v>3</v>
      </c>
    </row>
    <row r="209" spans="1:13">
      <c r="A209" s="1">
        <v>42698</v>
      </c>
      <c r="B209">
        <v>11.76</v>
      </c>
      <c r="C209" s="71">
        <f t="shared" si="50"/>
        <v>-1.6977928692699651E-3</v>
      </c>
      <c r="D209" s="26">
        <f t="shared" si="46"/>
        <v>11.845762319234165</v>
      </c>
      <c r="E209" s="26"/>
      <c r="F209">
        <v>11.79</v>
      </c>
      <c r="G209" s="25">
        <f t="shared" si="53"/>
        <v>-7.2399155852478358E-3</v>
      </c>
      <c r="H209" s="25"/>
      <c r="I209" s="25">
        <f t="shared" si="54"/>
        <v>-2.5445292620864812E-3</v>
      </c>
      <c r="J209">
        <v>10310.299999999999</v>
      </c>
      <c r="K209">
        <v>10339.77</v>
      </c>
      <c r="L209" s="25">
        <f t="shared" si="45"/>
        <v>2.8583067418019859E-3</v>
      </c>
      <c r="M209">
        <f t="shared" ref="M209:M224" si="55">WEEKDAY(A209,2)</f>
        <v>4</v>
      </c>
    </row>
    <row r="210" spans="1:13">
      <c r="A210" s="1">
        <v>42699</v>
      </c>
      <c r="B210">
        <v>11.9</v>
      </c>
      <c r="C210" s="71">
        <f t="shared" si="50"/>
        <v>1.1904761904761862E-2</v>
      </c>
      <c r="D210" s="26">
        <f t="shared" si="46"/>
        <v>11.925998508670888</v>
      </c>
      <c r="E210" s="26"/>
      <c r="F210">
        <v>11.944000000000001</v>
      </c>
      <c r="G210" s="25">
        <f t="shared" si="53"/>
        <v>-2.1799859065876337E-3</v>
      </c>
      <c r="H210" s="25"/>
      <c r="I210" s="25">
        <f t="shared" si="54"/>
        <v>-3.6838580040188251E-3</v>
      </c>
      <c r="J210">
        <v>10339.77</v>
      </c>
      <c r="K210">
        <v>10459.040000000001</v>
      </c>
      <c r="L210" s="25">
        <f t="shared" si="45"/>
        <v>1.1535072830440196E-2</v>
      </c>
      <c r="M210">
        <f t="shared" si="55"/>
        <v>5</v>
      </c>
    </row>
    <row r="211" spans="1:13">
      <c r="A211" s="1">
        <v>42702</v>
      </c>
      <c r="B211">
        <v>12</v>
      </c>
      <c r="C211" s="71">
        <f t="shared" si="50"/>
        <v>8.4033613445377853E-3</v>
      </c>
      <c r="D211" s="26">
        <f t="shared" si="46"/>
        <v>12.000265286297784</v>
      </c>
      <c r="E211" s="26"/>
      <c r="F211">
        <v>12.028</v>
      </c>
      <c r="G211" s="25">
        <f t="shared" si="53"/>
        <v>-2.2106702764923547E-5</v>
      </c>
      <c r="H211" s="25"/>
      <c r="I211" s="25">
        <f t="shared" si="54"/>
        <v>-2.327901563019652E-3</v>
      </c>
      <c r="J211">
        <v>10459.040000000001</v>
      </c>
      <c r="K211">
        <v>10508.31</v>
      </c>
      <c r="L211" s="25">
        <f t="shared" si="45"/>
        <v>4.710757392647702E-3</v>
      </c>
      <c r="M211">
        <f t="shared" si="55"/>
        <v>1</v>
      </c>
    </row>
    <row r="212" spans="1:13">
      <c r="A212" s="1">
        <v>42703</v>
      </c>
      <c r="B212">
        <v>12.18</v>
      </c>
      <c r="C212" s="71">
        <f t="shared" si="50"/>
        <v>1.4999999999999902E-2</v>
      </c>
      <c r="D212" s="26">
        <f t="shared" si="46"/>
        <v>12.194644923874534</v>
      </c>
      <c r="E212" s="26"/>
      <c r="F212">
        <v>12.21</v>
      </c>
      <c r="G212" s="25">
        <f t="shared" si="53"/>
        <v>-1.2009307336093844E-3</v>
      </c>
      <c r="H212" s="25"/>
      <c r="I212" s="25">
        <f t="shared" si="54"/>
        <v>-2.4570024570025328E-3</v>
      </c>
      <c r="J212">
        <v>10508.31</v>
      </c>
      <c r="K212">
        <v>10653.9</v>
      </c>
      <c r="L212" s="25">
        <f t="shared" si="45"/>
        <v>1.3854749241314801E-2</v>
      </c>
      <c r="M212">
        <f t="shared" si="55"/>
        <v>2</v>
      </c>
    </row>
    <row r="213" spans="1:13">
      <c r="A213" s="1">
        <v>42704</v>
      </c>
      <c r="B213">
        <v>12.04</v>
      </c>
      <c r="C213" s="71">
        <f t="shared" si="50"/>
        <v>-1.1494252873563315E-2</v>
      </c>
      <c r="D213" s="26">
        <f t="shared" si="46"/>
        <v>12.076461183228677</v>
      </c>
      <c r="E213" s="26"/>
      <c r="F213">
        <v>12.1</v>
      </c>
      <c r="G213" s="25">
        <f t="shared" si="53"/>
        <v>-3.0191943380990516E-3</v>
      </c>
      <c r="H213" s="25"/>
      <c r="I213" s="25">
        <f t="shared" si="54"/>
        <v>-4.9586776859504855E-3</v>
      </c>
      <c r="J213">
        <v>10653.9</v>
      </c>
      <c r="K213">
        <v>10537.38</v>
      </c>
      <c r="L213" s="25">
        <f t="shared" si="45"/>
        <v>-1.0936840030411399E-2</v>
      </c>
      <c r="M213">
        <f t="shared" si="55"/>
        <v>3</v>
      </c>
    </row>
    <row r="214" spans="1:13">
      <c r="A214" s="1">
        <v>42705</v>
      </c>
      <c r="B214">
        <v>12.1</v>
      </c>
      <c r="C214" s="71">
        <f t="shared" si="50"/>
        <v>4.983388704318914E-3</v>
      </c>
      <c r="D214" s="26">
        <f t="shared" si="46"/>
        <v>12.151110522729558</v>
      </c>
      <c r="E214" s="26"/>
      <c r="F214">
        <v>12.151</v>
      </c>
      <c r="G214" s="25">
        <f t="shared" si="53"/>
        <v>-4.2062429301381599E-3</v>
      </c>
      <c r="H214" s="25"/>
      <c r="I214" s="25">
        <f t="shared" si="54"/>
        <v>-4.1971854168381117E-3</v>
      </c>
      <c r="J214">
        <v>10537.38</v>
      </c>
      <c r="K214">
        <v>10581.89</v>
      </c>
      <c r="L214" s="25">
        <f t="shared" si="45"/>
        <v>4.2240101429387167E-3</v>
      </c>
      <c r="M214">
        <f t="shared" si="55"/>
        <v>4</v>
      </c>
    </row>
    <row r="215" spans="1:13">
      <c r="A215" s="1">
        <v>42706</v>
      </c>
      <c r="B215">
        <v>12.06</v>
      </c>
      <c r="C215" s="71">
        <f t="shared" si="50"/>
        <v>-3.3057851239668423E-3</v>
      </c>
      <c r="D215" s="26">
        <f t="shared" si="46"/>
        <v>12.094458565530354</v>
      </c>
      <c r="E215" s="26"/>
      <c r="F215">
        <v>12.119</v>
      </c>
      <c r="G215" s="25">
        <f t="shared" si="53"/>
        <v>-2.8491201440437042E-3</v>
      </c>
      <c r="H215" s="25"/>
      <c r="I215" s="25">
        <f t="shared" si="54"/>
        <v>-4.8683884808976563E-3</v>
      </c>
      <c r="J215">
        <v>10581.89</v>
      </c>
      <c r="K215">
        <v>10532.65</v>
      </c>
      <c r="L215" s="25">
        <f t="shared" si="45"/>
        <v>-4.6532330235903308E-3</v>
      </c>
      <c r="M215">
        <f t="shared" si="55"/>
        <v>5</v>
      </c>
    </row>
    <row r="216" spans="1:13">
      <c r="A216" s="1">
        <v>42709</v>
      </c>
      <c r="B216">
        <v>11.9</v>
      </c>
      <c r="C216" s="71">
        <f t="shared" si="50"/>
        <v>-1.3266998341625258E-2</v>
      </c>
      <c r="D216" s="26">
        <f t="shared" si="46"/>
        <v>11.930748269428873</v>
      </c>
      <c r="E216" s="26"/>
      <c r="F216">
        <v>11.951000000000001</v>
      </c>
      <c r="G216" s="25">
        <f t="shared" si="53"/>
        <v>-2.5772289159483597E-3</v>
      </c>
      <c r="H216" s="25"/>
      <c r="I216" s="25">
        <f t="shared" si="54"/>
        <v>-4.2674253200568613E-3</v>
      </c>
      <c r="J216">
        <v>10532.65</v>
      </c>
      <c r="K216">
        <v>10369.040000000001</v>
      </c>
      <c r="L216" s="25">
        <f t="shared" si="45"/>
        <v>-1.5533602654602463E-2</v>
      </c>
      <c r="M216">
        <f t="shared" si="55"/>
        <v>1</v>
      </c>
    </row>
    <row r="217" spans="1:13">
      <c r="A217" s="1">
        <v>42710</v>
      </c>
      <c r="B217">
        <v>11.9</v>
      </c>
      <c r="C217" s="71">
        <f t="shared" si="50"/>
        <v>0</v>
      </c>
      <c r="D217" s="26">
        <f t="shared" si="46"/>
        <v>11.947277212741005</v>
      </c>
      <c r="E217" s="26"/>
      <c r="F217">
        <v>11.920999999999999</v>
      </c>
      <c r="G217" s="25">
        <f t="shared" si="53"/>
        <v>-3.957153742995656E-3</v>
      </c>
      <c r="H217" s="25"/>
      <c r="I217" s="25">
        <f t="shared" si="54"/>
        <v>-1.7615971814444187E-3</v>
      </c>
      <c r="J217">
        <v>10369.040000000001</v>
      </c>
      <c r="K217">
        <v>10365.81</v>
      </c>
      <c r="L217" s="25">
        <f t="shared" si="45"/>
        <v>-3.1150424725923109E-4</v>
      </c>
      <c r="M217">
        <f t="shared" si="55"/>
        <v>2</v>
      </c>
    </row>
    <row r="218" spans="1:13">
      <c r="A218" s="1">
        <v>42711</v>
      </c>
      <c r="B218">
        <v>11.88</v>
      </c>
      <c r="C218" s="71">
        <f t="shared" si="50"/>
        <v>-1.6806722689075571E-3</v>
      </c>
      <c r="D218" s="26">
        <f t="shared" si="46"/>
        <v>11.929245720305502</v>
      </c>
      <c r="E218" s="26"/>
      <c r="F218">
        <v>11.9</v>
      </c>
      <c r="G218" s="25">
        <f t="shared" ref="G218:G224" si="56">+B218/D218-1</f>
        <v>-4.128150384368201E-3</v>
      </c>
      <c r="H218" s="25"/>
      <c r="I218" s="25">
        <f t="shared" ref="I218:I225" si="57">+B218/F218-1</f>
        <v>-1.6806722689075571E-3</v>
      </c>
      <c r="J218">
        <v>10365.81</v>
      </c>
      <c r="K218">
        <v>10372.98</v>
      </c>
      <c r="L218" s="25">
        <f t="shared" si="45"/>
        <v>6.9169703091209733E-4</v>
      </c>
      <c r="M218">
        <f t="shared" si="55"/>
        <v>3</v>
      </c>
    </row>
    <row r="219" spans="1:13">
      <c r="A219" s="1">
        <v>42712</v>
      </c>
      <c r="B219">
        <v>11.92</v>
      </c>
      <c r="C219" s="71">
        <f t="shared" si="50"/>
        <v>3.3670033670032407E-3</v>
      </c>
      <c r="D219" s="26">
        <f t="shared" si="46"/>
        <v>11.921234881393774</v>
      </c>
      <c r="E219" s="26"/>
      <c r="F219">
        <v>11.939</v>
      </c>
      <c r="G219" s="25">
        <f t="shared" si="56"/>
        <v>-1.0358670104737566E-4</v>
      </c>
      <c r="H219" s="25"/>
      <c r="I219" s="25">
        <f t="shared" si="57"/>
        <v>-1.5914230672585683E-3</v>
      </c>
      <c r="J219">
        <v>10372.98</v>
      </c>
      <c r="K219">
        <v>10391.49</v>
      </c>
      <c r="L219" s="25">
        <f>+K219/J219-1</f>
        <v>1.7844438146028541E-3</v>
      </c>
      <c r="M219">
        <f t="shared" si="55"/>
        <v>4</v>
      </c>
    </row>
    <row r="220" spans="1:13">
      <c r="A220" s="1">
        <v>42713</v>
      </c>
      <c r="B220">
        <v>12.02</v>
      </c>
      <c r="C220" s="71">
        <f t="shared" si="50"/>
        <v>8.3892617449663476E-3</v>
      </c>
      <c r="D220" s="26">
        <f t="shared" si="46"/>
        <v>12.123321379320965</v>
      </c>
      <c r="E220" s="26"/>
      <c r="F220">
        <v>12.082000000000001</v>
      </c>
      <c r="G220" s="25">
        <f t="shared" si="56"/>
        <v>-8.5225307560684582E-3</v>
      </c>
      <c r="H220" s="25"/>
      <c r="I220" s="25">
        <f t="shared" si="57"/>
        <v>-5.1316007283562781E-3</v>
      </c>
      <c r="J220">
        <v>10391.49</v>
      </c>
      <c r="K220">
        <v>10551.92</v>
      </c>
      <c r="L220" s="25">
        <f t="shared" ref="L220:L246" si="58">+K220/J220-1</f>
        <v>1.5438594465278843E-2</v>
      </c>
      <c r="M220">
        <f t="shared" si="55"/>
        <v>5</v>
      </c>
    </row>
    <row r="221" spans="1:13">
      <c r="A221" s="1">
        <v>42716</v>
      </c>
      <c r="B221">
        <v>11.86</v>
      </c>
      <c r="C221" s="71">
        <f t="shared" si="50"/>
        <v>-1.3311148086522451E-2</v>
      </c>
      <c r="D221" s="26">
        <f t="shared" si="46"/>
        <v>11.957068516440611</v>
      </c>
      <c r="E221" s="26"/>
      <c r="F221">
        <v>11.926</v>
      </c>
      <c r="G221" s="25">
        <f t="shared" si="56"/>
        <v>-8.1180864947913989E-3</v>
      </c>
      <c r="H221" s="25"/>
      <c r="I221" s="25">
        <f t="shared" si="57"/>
        <v>-5.5341271172228979E-3</v>
      </c>
      <c r="J221">
        <v>10551.92</v>
      </c>
      <c r="K221">
        <v>10442.81</v>
      </c>
      <c r="L221" s="25">
        <f t="shared" si="58"/>
        <v>-1.0340298258516012E-2</v>
      </c>
      <c r="M221">
        <f t="shared" si="55"/>
        <v>1</v>
      </c>
    </row>
    <row r="222" spans="1:13">
      <c r="A222" s="1">
        <v>42717</v>
      </c>
      <c r="B222">
        <v>11.8</v>
      </c>
      <c r="C222" s="71">
        <f t="shared" si="50"/>
        <v>-5.0590219224282418E-3</v>
      </c>
      <c r="D222" s="26">
        <f t="shared" si="46"/>
        <v>11.842460521641208</v>
      </c>
      <c r="E222" s="26"/>
      <c r="F222">
        <v>11.856</v>
      </c>
      <c r="G222" s="25">
        <f t="shared" si="56"/>
        <v>-3.5854475988004175E-3</v>
      </c>
      <c r="H222" s="25"/>
      <c r="I222" s="25">
        <f t="shared" si="57"/>
        <v>-4.7233468286098645E-3</v>
      </c>
      <c r="J222">
        <v>10442.81</v>
      </c>
      <c r="K222">
        <v>10369.66</v>
      </c>
      <c r="L222" s="25">
        <f t="shared" si="58"/>
        <v>-7.0048195840007876E-3</v>
      </c>
      <c r="M222">
        <f t="shared" si="55"/>
        <v>2</v>
      </c>
    </row>
    <row r="223" spans="1:13">
      <c r="A223" s="1">
        <v>42718</v>
      </c>
      <c r="B223">
        <v>11.76</v>
      </c>
      <c r="C223" s="71">
        <f t="shared" si="50"/>
        <v>-3.3898305084746339E-3</v>
      </c>
      <c r="D223" s="26">
        <f t="shared" si="46"/>
        <v>11.807008075481741</v>
      </c>
      <c r="E223" s="26"/>
      <c r="F223">
        <v>11.817</v>
      </c>
      <c r="G223" s="25">
        <f t="shared" si="56"/>
        <v>-3.9813706555649198E-3</v>
      </c>
      <c r="H223" s="25"/>
      <c r="I223" s="25">
        <f t="shared" si="57"/>
        <v>-4.8235592790049076E-3</v>
      </c>
      <c r="J223">
        <v>10369.66</v>
      </c>
      <c r="K223">
        <v>10326.81</v>
      </c>
      <c r="L223" s="25">
        <f t="shared" si="58"/>
        <v>-4.132247344657447E-3</v>
      </c>
      <c r="M223">
        <f t="shared" si="55"/>
        <v>3</v>
      </c>
    </row>
    <row r="224" spans="1:13">
      <c r="A224" s="1">
        <v>42719</v>
      </c>
      <c r="B224">
        <v>11.52</v>
      </c>
      <c r="C224" s="71">
        <f t="shared" si="50"/>
        <v>-2.0408163265306145E-2</v>
      </c>
      <c r="D224" s="26">
        <f t="shared" si="46"/>
        <v>11.553455568563768</v>
      </c>
      <c r="E224" s="26"/>
      <c r="F224">
        <v>11.53</v>
      </c>
      <c r="G224" s="25">
        <f t="shared" si="56"/>
        <v>-2.8957196715067024E-3</v>
      </c>
      <c r="H224" s="25"/>
      <c r="I224" s="25">
        <f t="shared" si="57"/>
        <v>-8.6730268863832727E-4</v>
      </c>
      <c r="J224">
        <v>10326.81</v>
      </c>
      <c r="K224">
        <v>10096.5</v>
      </c>
      <c r="L224" s="25">
        <f t="shared" si="58"/>
        <v>-2.230214364358396E-2</v>
      </c>
      <c r="M224">
        <f t="shared" si="55"/>
        <v>4</v>
      </c>
    </row>
    <row r="225" spans="1:14">
      <c r="A225" s="1">
        <v>42720</v>
      </c>
      <c r="B225">
        <v>11.18</v>
      </c>
      <c r="C225" s="71">
        <f t="shared" si="50"/>
        <v>-2.951388888888884E-2</v>
      </c>
      <c r="D225" s="26">
        <f t="shared" si="46"/>
        <v>11.505664408458376</v>
      </c>
      <c r="E225" s="31"/>
      <c r="F225">
        <v>11.21</v>
      </c>
      <c r="G225" s="25">
        <f t="shared" ref="G225:G230" si="59">+B225/D225-1</f>
        <v>-2.8304702527127801E-2</v>
      </c>
      <c r="H225" s="25"/>
      <c r="I225" s="25">
        <f t="shared" si="57"/>
        <v>-2.6761819803747811E-3</v>
      </c>
      <c r="J225">
        <v>10096.5</v>
      </c>
      <c r="K225">
        <v>10075.19</v>
      </c>
      <c r="L225" s="25">
        <f t="shared" si="58"/>
        <v>-2.1106323973654195E-3</v>
      </c>
      <c r="M225">
        <f t="shared" ref="M225:M230" si="60">WEEKDAY(A225,2)</f>
        <v>5</v>
      </c>
      <c r="N225" s="50" t="s">
        <v>100</v>
      </c>
    </row>
    <row r="226" spans="1:14">
      <c r="A226" s="1">
        <v>42723</v>
      </c>
      <c r="B226">
        <v>11.08</v>
      </c>
      <c r="C226" s="71">
        <f t="shared" si="50"/>
        <v>-8.9445438282647061E-3</v>
      </c>
      <c r="D226" s="26">
        <f t="shared" si="46"/>
        <v>11.14919454620707</v>
      </c>
      <c r="E226" s="26"/>
      <c r="F226">
        <v>11.141</v>
      </c>
      <c r="G226" s="25">
        <f t="shared" si="59"/>
        <v>-6.2062372237113861E-3</v>
      </c>
      <c r="H226" s="25"/>
      <c r="I226" s="25">
        <f>+B226/F226-1</f>
        <v>-5.4752715196122459E-3</v>
      </c>
      <c r="J226">
        <v>10075.19</v>
      </c>
      <c r="K226">
        <v>10020.540000000001</v>
      </c>
      <c r="L226" s="25">
        <f t="shared" si="58"/>
        <v>-5.4242153249715042E-3</v>
      </c>
      <c r="M226">
        <f t="shared" si="60"/>
        <v>1</v>
      </c>
    </row>
    <row r="227" spans="1:14">
      <c r="A227" s="1">
        <v>42724</v>
      </c>
      <c r="B227">
        <v>11</v>
      </c>
      <c r="C227" s="71">
        <f t="shared" si="50"/>
        <v>-7.2202166064981865E-3</v>
      </c>
      <c r="D227" s="26">
        <f t="shared" si="46"/>
        <v>11.05995970776026</v>
      </c>
      <c r="E227" s="26"/>
      <c r="F227">
        <v>11.051</v>
      </c>
      <c r="G227" s="25">
        <f t="shared" si="59"/>
        <v>-5.421331482626357E-3</v>
      </c>
      <c r="H227" s="25"/>
      <c r="I227" s="25">
        <f>+B227/F227-1</f>
        <v>-4.6149669713148045E-3</v>
      </c>
      <c r="J227">
        <v>10020.540000000001</v>
      </c>
      <c r="K227">
        <v>9947.65</v>
      </c>
      <c r="L227" s="25">
        <f t="shared" si="58"/>
        <v>-7.2740590826443352E-3</v>
      </c>
      <c r="M227">
        <f t="shared" si="60"/>
        <v>2</v>
      </c>
    </row>
    <row r="228" spans="1:14">
      <c r="A228" s="1">
        <v>42725</v>
      </c>
      <c r="B228">
        <v>11.1</v>
      </c>
      <c r="C228" s="71">
        <f t="shared" si="50"/>
        <v>9.0909090909090384E-3</v>
      </c>
      <c r="D228" s="26">
        <f t="shared" si="46"/>
        <v>11.124775907877739</v>
      </c>
      <c r="E228" s="26"/>
      <c r="F228">
        <v>11.138</v>
      </c>
      <c r="G228" s="25">
        <f t="shared" si="59"/>
        <v>-2.2270927597017875E-3</v>
      </c>
      <c r="H228" s="25"/>
      <c r="I228" s="25">
        <f>+B228/F228-1</f>
        <v>-3.4117435805350871E-3</v>
      </c>
      <c r="J228">
        <v>9947.65</v>
      </c>
      <c r="K228">
        <v>10014.06</v>
      </c>
      <c r="L228" s="25">
        <f t="shared" si="58"/>
        <v>6.6759485908731708E-3</v>
      </c>
      <c r="M228">
        <f t="shared" si="60"/>
        <v>3</v>
      </c>
    </row>
    <row r="229" spans="1:14">
      <c r="A229" s="1">
        <v>42726</v>
      </c>
      <c r="B229">
        <v>11.04</v>
      </c>
      <c r="C229" s="71">
        <f t="shared" si="50"/>
        <v>-5.4054054054054612E-3</v>
      </c>
      <c r="D229" s="26">
        <f t="shared" si="46"/>
        <v>11.104755260104294</v>
      </c>
      <c r="E229" s="26"/>
      <c r="F229">
        <v>11.099</v>
      </c>
      <c r="G229" s="25">
        <f t="shared" si="59"/>
        <v>-5.8313090732345918E-3</v>
      </c>
      <c r="H229" s="25"/>
      <c r="I229" s="25">
        <f>+B229/F229-1</f>
        <v>-5.3157942156951687E-3</v>
      </c>
      <c r="J229">
        <v>10014.06</v>
      </c>
      <c r="K229">
        <v>9984.17</v>
      </c>
      <c r="L229" s="25">
        <f t="shared" si="58"/>
        <v>-2.9848033664666707E-3</v>
      </c>
      <c r="M229">
        <f t="shared" si="60"/>
        <v>4</v>
      </c>
    </row>
    <row r="230" spans="1:14">
      <c r="A230" s="1">
        <v>42727</v>
      </c>
      <c r="B230">
        <v>10.96</v>
      </c>
      <c r="C230" s="71">
        <f t="shared" si="50"/>
        <v>-7.246376811594013E-3</v>
      </c>
      <c r="D230" s="26">
        <f t="shared" si="46"/>
        <v>11.037736430769908</v>
      </c>
      <c r="E230" s="26"/>
      <c r="F230">
        <v>11.029</v>
      </c>
      <c r="G230" s="25">
        <f t="shared" si="59"/>
        <v>-7.0427873737952673E-3</v>
      </c>
      <c r="H230" s="25"/>
      <c r="I230" s="25">
        <f>+B230/F230-1</f>
        <v>-6.2562335660530932E-3</v>
      </c>
      <c r="J230">
        <v>9984.17</v>
      </c>
      <c r="K230">
        <v>9929.06</v>
      </c>
      <c r="L230" s="25">
        <f t="shared" si="58"/>
        <v>-5.5197377448501506E-3</v>
      </c>
      <c r="M230">
        <f t="shared" si="60"/>
        <v>5</v>
      </c>
    </row>
    <row r="231" spans="1:14">
      <c r="A231" s="1">
        <v>42730</v>
      </c>
      <c r="B231">
        <v>10.96</v>
      </c>
      <c r="C231" s="71">
        <f t="shared" si="50"/>
        <v>0</v>
      </c>
      <c r="D231" s="26">
        <f t="shared" si="46"/>
        <v>11.101456171077626</v>
      </c>
      <c r="E231" s="26"/>
      <c r="F231">
        <v>11.029</v>
      </c>
      <c r="G231" s="25">
        <f>+B231/D231-1</f>
        <v>-1.2742127599995157E-2</v>
      </c>
      <c r="H231" s="25"/>
      <c r="I231" s="25">
        <f t="shared" ref="I231:I255" si="61">+B231/F231-1</f>
        <v>-6.2562335660530932E-3</v>
      </c>
      <c r="J231">
        <v>9929.06</v>
      </c>
      <c r="K231">
        <v>9994.2900000000009</v>
      </c>
      <c r="L231" s="25">
        <f t="shared" si="58"/>
        <v>6.5696047762831E-3</v>
      </c>
      <c r="M231">
        <f t="shared" ref="M231:M237" si="62">WEEKDAY(A231,2)</f>
        <v>1</v>
      </c>
    </row>
    <row r="232" spans="1:14">
      <c r="A232" s="1">
        <v>42731</v>
      </c>
      <c r="B232">
        <v>10.96</v>
      </c>
      <c r="C232" s="71">
        <f t="shared" si="50"/>
        <v>0</v>
      </c>
      <c r="D232" s="26">
        <f t="shared" si="46"/>
        <v>10.998862592540339</v>
      </c>
      <c r="E232" s="26"/>
      <c r="F232">
        <v>11.029</v>
      </c>
      <c r="G232" s="25">
        <f>+B232/D232-1</f>
        <v>-3.5333283067556787E-3</v>
      </c>
      <c r="H232" s="25"/>
      <c r="I232" s="25">
        <f t="shared" si="61"/>
        <v>-6.2562335660530932E-3</v>
      </c>
      <c r="J232">
        <v>9994.2900000000009</v>
      </c>
      <c r="K232">
        <v>9966.98</v>
      </c>
      <c r="L232" s="25">
        <f t="shared" si="58"/>
        <v>-2.732560291926811E-3</v>
      </c>
      <c r="M232">
        <f t="shared" si="62"/>
        <v>2</v>
      </c>
    </row>
    <row r="233" spans="1:14">
      <c r="A233" s="1">
        <v>42732</v>
      </c>
      <c r="B233">
        <v>10.98</v>
      </c>
      <c r="C233" s="71">
        <f t="shared" si="50"/>
        <v>1.8248175182480342E-3</v>
      </c>
      <c r="D233" s="26">
        <f t="shared" si="46"/>
        <v>10.97862966916759</v>
      </c>
      <c r="E233" s="26"/>
      <c r="F233">
        <v>10.997</v>
      </c>
      <c r="G233" s="25">
        <f t="shared" ref="G233:G241" si="63">+B233/D233-1</f>
        <v>1.2481802134733933E-4</v>
      </c>
      <c r="H233" s="25"/>
      <c r="I233" s="25">
        <f t="shared" si="61"/>
        <v>-1.5458761480403593E-3</v>
      </c>
      <c r="J233">
        <v>9966.98</v>
      </c>
      <c r="K233">
        <v>9921.4599999999991</v>
      </c>
      <c r="L233" s="25">
        <f t="shared" si="58"/>
        <v>-4.5670804998104719E-3</v>
      </c>
      <c r="M233">
        <f t="shared" si="62"/>
        <v>3</v>
      </c>
    </row>
    <row r="234" spans="1:14">
      <c r="A234" s="1">
        <v>42733</v>
      </c>
      <c r="B234">
        <v>10.88</v>
      </c>
      <c r="C234" s="71">
        <f t="shared" si="50"/>
        <v>-9.1074681238615396E-3</v>
      </c>
      <c r="D234" s="26">
        <f t="shared" ref="D234:D297" si="64">+(F233-O234)*(1+L234)</f>
        <v>10.990571248586399</v>
      </c>
      <c r="E234" s="26"/>
      <c r="F234">
        <v>10.958</v>
      </c>
      <c r="G234" s="25">
        <f t="shared" si="63"/>
        <v>-1.0060555187303755E-2</v>
      </c>
      <c r="H234" s="25"/>
      <c r="I234" s="25">
        <f t="shared" si="61"/>
        <v>-7.1180872421974239E-3</v>
      </c>
      <c r="J234">
        <v>9921.4599999999991</v>
      </c>
      <c r="K234">
        <v>9915.66</v>
      </c>
      <c r="L234" s="25">
        <f t="shared" si="58"/>
        <v>-5.8459138070399153E-4</v>
      </c>
      <c r="M234">
        <f t="shared" si="62"/>
        <v>4</v>
      </c>
    </row>
    <row r="235" spans="1:14">
      <c r="A235" s="1">
        <v>42734</v>
      </c>
      <c r="B235">
        <v>10.92</v>
      </c>
      <c r="C235" s="71">
        <f t="shared" si="50"/>
        <v>3.6764705882352811E-3</v>
      </c>
      <c r="D235" s="26">
        <f t="shared" si="64"/>
        <v>11.018383788875374</v>
      </c>
      <c r="E235" s="26"/>
      <c r="F235">
        <v>11.016999999999999</v>
      </c>
      <c r="G235" s="25">
        <f t="shared" si="63"/>
        <v>-8.9290580869679781E-3</v>
      </c>
      <c r="H235" s="25"/>
      <c r="I235" s="25">
        <f t="shared" si="61"/>
        <v>-8.8045747481164671E-3</v>
      </c>
      <c r="J235">
        <v>9915.66</v>
      </c>
      <c r="K235">
        <v>9970.2999999999993</v>
      </c>
      <c r="L235" s="25">
        <f t="shared" si="58"/>
        <v>5.5104753490942127E-3</v>
      </c>
      <c r="M235">
        <f t="shared" si="62"/>
        <v>5</v>
      </c>
    </row>
    <row r="236" spans="1:14">
      <c r="A236" s="1">
        <v>42738</v>
      </c>
      <c r="B236">
        <v>11.06</v>
      </c>
      <c r="C236" s="71">
        <f t="shared" si="50"/>
        <v>1.2820512820512775E-2</v>
      </c>
      <c r="D236" s="26">
        <f t="shared" si="64"/>
        <v>11.121862772434131</v>
      </c>
      <c r="E236" s="26"/>
      <c r="F236">
        <v>11.143000000000001</v>
      </c>
      <c r="G236" s="25">
        <f t="shared" si="63"/>
        <v>-5.5622671938966306E-3</v>
      </c>
      <c r="H236" s="25"/>
      <c r="I236" s="25">
        <f t="shared" si="61"/>
        <v>-7.4486224535582624E-3</v>
      </c>
      <c r="J236">
        <v>9970.2999999999993</v>
      </c>
      <c r="K236">
        <v>10065.200000000001</v>
      </c>
      <c r="L236" s="25">
        <f t="shared" si="58"/>
        <v>9.5182692597015617E-3</v>
      </c>
      <c r="M236">
        <f t="shared" si="62"/>
        <v>2</v>
      </c>
    </row>
    <row r="237" spans="1:14">
      <c r="A237" s="1">
        <v>42739</v>
      </c>
      <c r="B237">
        <v>11.2</v>
      </c>
      <c r="C237" s="71">
        <f t="shared" si="50"/>
        <v>1.2658227848101111E-2</v>
      </c>
      <c r="D237" s="26">
        <f t="shared" si="64"/>
        <v>11.222300271231571</v>
      </c>
      <c r="E237" s="26">
        <f>D237*(1-VLOOKUP(A237,USD!A:K,9,0))</f>
        <v>11.262365331661886</v>
      </c>
      <c r="F237">
        <v>11.259</v>
      </c>
      <c r="G237" s="25">
        <f t="shared" si="63"/>
        <v>-1.9871390617428597E-3</v>
      </c>
      <c r="H237" s="25">
        <f>(+B237/(D237*(1-VLOOKUP(A237,USD!A:K,9,0)))-1)</f>
        <v>-5.5374985471798865E-3</v>
      </c>
      <c r="I237" s="25">
        <f t="shared" si="61"/>
        <v>-5.2402522426504561E-3</v>
      </c>
      <c r="J237">
        <v>10065.200000000001</v>
      </c>
      <c r="K237">
        <v>10136.83</v>
      </c>
      <c r="L237" s="25">
        <f t="shared" si="58"/>
        <v>7.1165997695028516E-3</v>
      </c>
      <c r="M237">
        <f t="shared" si="62"/>
        <v>3</v>
      </c>
    </row>
    <row r="238" spans="1:14">
      <c r="A238" s="1">
        <v>42740</v>
      </c>
      <c r="B238">
        <v>11.38</v>
      </c>
      <c r="C238" s="71">
        <f t="shared" si="50"/>
        <v>1.6071428571428736E-2</v>
      </c>
      <c r="D238" s="26">
        <f t="shared" si="64"/>
        <v>11.255523501923186</v>
      </c>
      <c r="E238" s="26">
        <f>D238*(1-VLOOKUP(A238,USD!A:K,9,0))</f>
        <v>11.43783775242772</v>
      </c>
      <c r="F238">
        <v>11.483000000000001</v>
      </c>
      <c r="G238" s="25">
        <f t="shared" si="63"/>
        <v>1.1059147809121983E-2</v>
      </c>
      <c r="H238" s="25">
        <f>(+B238/(D238*(1-VLOOKUP(A238,USD!A:K,9,0)))-1)</f>
        <v>-5.0567033454765875E-3</v>
      </c>
      <c r="I238" s="25">
        <f t="shared" si="61"/>
        <v>-8.9697814160062395E-3</v>
      </c>
      <c r="J238">
        <v>10136.83</v>
      </c>
      <c r="K238">
        <v>10133.700000000001</v>
      </c>
      <c r="L238" s="25">
        <f t="shared" si="58"/>
        <v>-3.0877503124737693E-4</v>
      </c>
      <c r="M238">
        <f t="shared" ref="M238:M255" si="65">WEEKDAY(A238,2)</f>
        <v>4</v>
      </c>
    </row>
    <row r="239" spans="1:14">
      <c r="A239" s="1">
        <v>42741</v>
      </c>
      <c r="B239">
        <v>11.32</v>
      </c>
      <c r="C239" s="71">
        <f t="shared" si="50"/>
        <v>-5.2724077328647478E-3</v>
      </c>
      <c r="D239" s="26">
        <f t="shared" si="64"/>
        <v>11.426036560190257</v>
      </c>
      <c r="E239" s="26">
        <f>D239*(1-VLOOKUP(A239,USD!A:K,9,0))</f>
        <v>11.45719712669584</v>
      </c>
      <c r="F239">
        <v>11.371</v>
      </c>
      <c r="G239" s="25">
        <f t="shared" si="63"/>
        <v>-9.2802573868615568E-3</v>
      </c>
      <c r="H239" s="25">
        <f>(+B239/(D239*(1-VLOOKUP(A239,USD!A:K,9,0)))-1)</f>
        <v>-1.1974754835645141E-2</v>
      </c>
      <c r="I239" s="25">
        <f t="shared" si="61"/>
        <v>-4.4850936593088253E-3</v>
      </c>
      <c r="J239">
        <v>10133.700000000001</v>
      </c>
      <c r="K239">
        <v>10083.43</v>
      </c>
      <c r="L239" s="25">
        <f t="shared" si="58"/>
        <v>-4.9606757650216826E-3</v>
      </c>
      <c r="M239">
        <f t="shared" si="65"/>
        <v>5</v>
      </c>
    </row>
    <row r="240" spans="1:14">
      <c r="A240" s="1">
        <v>42744</v>
      </c>
      <c r="B240">
        <v>11.32</v>
      </c>
      <c r="C240" s="71">
        <f t="shared" si="50"/>
        <v>0</v>
      </c>
      <c r="D240" s="26">
        <f t="shared" si="64"/>
        <v>11.412544161064242</v>
      </c>
      <c r="E240" s="26">
        <f>D240*(1-VLOOKUP(A240,USD!A:K,9,0))</f>
        <v>11.287394946226284</v>
      </c>
      <c r="F240">
        <v>11.333</v>
      </c>
      <c r="G240" s="25">
        <f t="shared" si="63"/>
        <v>-8.1089860208357623E-3</v>
      </c>
      <c r="H240" s="25">
        <f>(+B240/(D240*(1-VLOOKUP(A240,USD!A:K,9,0)))-1)</f>
        <v>2.8886252256652423E-3</v>
      </c>
      <c r="I240" s="25">
        <f t="shared" si="61"/>
        <v>-1.1470925615458816E-3</v>
      </c>
      <c r="J240">
        <v>10083.43</v>
      </c>
      <c r="K240">
        <v>10120.27</v>
      </c>
      <c r="L240" s="25">
        <f t="shared" si="58"/>
        <v>3.6535186935398034E-3</v>
      </c>
      <c r="M240">
        <f t="shared" si="65"/>
        <v>1</v>
      </c>
    </row>
    <row r="241" spans="1:14">
      <c r="A241" s="1">
        <v>42745</v>
      </c>
      <c r="B241">
        <v>11.3</v>
      </c>
      <c r="C241" s="71">
        <f t="shared" si="50"/>
        <v>-1.7667844522968323E-3</v>
      </c>
      <c r="D241" s="26">
        <f t="shared" si="64"/>
        <v>11.305586517948631</v>
      </c>
      <c r="E241" s="26">
        <f>D241*(1-VLOOKUP(A241,USD!A:K,9,0))</f>
        <v>11.322180852291774</v>
      </c>
      <c r="F241">
        <v>11.307</v>
      </c>
      <c r="G241" s="25">
        <f t="shared" si="63"/>
        <v>-4.941378264419205E-4</v>
      </c>
      <c r="H241" s="25">
        <f>(+B241/(D241*(1-VLOOKUP(A241,USD!A:K,9,0)))-1)</f>
        <v>-1.9590618257333547E-3</v>
      </c>
      <c r="I241" s="25">
        <f t="shared" si="61"/>
        <v>-6.1908552224287927E-4</v>
      </c>
      <c r="J241">
        <v>10120.27</v>
      </c>
      <c r="K241">
        <v>10095.790000000001</v>
      </c>
      <c r="L241" s="25">
        <f t="shared" si="58"/>
        <v>-2.4189077959382299E-3</v>
      </c>
      <c r="M241">
        <f t="shared" si="65"/>
        <v>2</v>
      </c>
    </row>
    <row r="242" spans="1:14">
      <c r="A242" s="1">
        <v>42746</v>
      </c>
      <c r="B242">
        <v>11.32</v>
      </c>
      <c r="C242" s="71">
        <f t="shared" si="50"/>
        <v>1.7699115044247371E-3</v>
      </c>
      <c r="D242" s="26">
        <f t="shared" si="64"/>
        <v>11.266882610474266</v>
      </c>
      <c r="E242" s="26">
        <f>D242*(1-VLOOKUP(A242,USD!A:K,9,0))</f>
        <v>11.228768215118114</v>
      </c>
      <c r="F242">
        <v>11.242000000000001</v>
      </c>
      <c r="G242" s="25">
        <f t="shared" ref="G242:G247" si="66">+B242/D242-1</f>
        <v>4.7144708400843616E-3</v>
      </c>
      <c r="H242" s="25">
        <f>(+B242/(D242*(1-VLOOKUP(A242,USD!A:K,9,0)))-1)</f>
        <v>8.1248257274608715E-3</v>
      </c>
      <c r="I242" s="25">
        <f t="shared" si="61"/>
        <v>6.9382672122397793E-3</v>
      </c>
      <c r="J242">
        <v>10095.790000000001</v>
      </c>
      <c r="K242">
        <v>10059.969999999999</v>
      </c>
      <c r="L242" s="25">
        <f t="shared" si="58"/>
        <v>-3.5480135779371036E-3</v>
      </c>
      <c r="M242">
        <f t="shared" si="65"/>
        <v>3</v>
      </c>
      <c r="N242" s="50" t="s">
        <v>120</v>
      </c>
    </row>
    <row r="243" spans="1:14">
      <c r="A243" s="1">
        <v>42747</v>
      </c>
      <c r="B243">
        <v>11.26</v>
      </c>
      <c r="C243" s="71">
        <f t="shared" si="50"/>
        <v>-5.300353356890497E-3</v>
      </c>
      <c r="D243" s="26">
        <f t="shared" si="64"/>
        <v>11.226377372894751</v>
      </c>
      <c r="E243" s="26">
        <f>D243*(1-VLOOKUP(A243,USD!A:K,9,0))</f>
        <v>11.240135439438436</v>
      </c>
      <c r="F243">
        <v>11.231999999999999</v>
      </c>
      <c r="G243" s="25">
        <f t="shared" si="66"/>
        <v>2.994966763403939E-3</v>
      </c>
      <c r="H243" s="25">
        <f>(+B243/(D243*(1-VLOOKUP(A243,USD!A:K,9,0)))-1)</f>
        <v>1.767288363080155E-3</v>
      </c>
      <c r="I243" s="25">
        <f t="shared" si="61"/>
        <v>2.4928774928776321E-3</v>
      </c>
      <c r="J243">
        <v>10059.969999999999</v>
      </c>
      <c r="K243">
        <v>10045.99</v>
      </c>
      <c r="L243" s="25">
        <f t="shared" si="58"/>
        <v>-1.3896661719666747E-3</v>
      </c>
      <c r="M243">
        <f t="shared" si="65"/>
        <v>4</v>
      </c>
    </row>
    <row r="244" spans="1:14">
      <c r="A244" s="1">
        <v>42748</v>
      </c>
      <c r="B244">
        <v>11.36</v>
      </c>
      <c r="C244" s="71">
        <f t="shared" si="50"/>
        <v>8.8809946714032417E-3</v>
      </c>
      <c r="D244" s="26">
        <f t="shared" si="64"/>
        <v>11.294745417823432</v>
      </c>
      <c r="E244" s="26">
        <f>D244*(1-VLOOKUP(A244,USD!A:K,9,0))</f>
        <v>11.342420575201057</v>
      </c>
      <c r="F244">
        <v>11.375999999999999</v>
      </c>
      <c r="G244" s="25">
        <f t="shared" si="66"/>
        <v>5.7774283317262309E-3</v>
      </c>
      <c r="H244" s="25">
        <f>(+B244/(D244*(1-VLOOKUP(A244,USD!A:K,9,0)))-1)</f>
        <v>1.5498829974069928E-3</v>
      </c>
      <c r="I244" s="25">
        <f t="shared" si="61"/>
        <v>-1.4064697609001975E-3</v>
      </c>
      <c r="J244">
        <v>10045.99</v>
      </c>
      <c r="K244">
        <v>10102.11</v>
      </c>
      <c r="L244" s="25">
        <f t="shared" si="58"/>
        <v>5.5863085669010104E-3</v>
      </c>
      <c r="M244">
        <f t="shared" si="65"/>
        <v>5</v>
      </c>
    </row>
    <row r="245" spans="1:14">
      <c r="A245" s="1">
        <v>42751</v>
      </c>
      <c r="B245">
        <v>11.36</v>
      </c>
      <c r="C245" s="71">
        <f t="shared" si="50"/>
        <v>0</v>
      </c>
      <c r="D245" s="26">
        <f t="shared" si="64"/>
        <v>11.492236184321888</v>
      </c>
      <c r="E245" s="26">
        <f>D245*(1-VLOOKUP(A245,USD!A:K,9,0))</f>
        <v>11.504552617184919</v>
      </c>
      <c r="F245">
        <v>11.46</v>
      </c>
      <c r="G245" s="25">
        <f t="shared" si="66"/>
        <v>-1.1506566885763236E-2</v>
      </c>
      <c r="H245" s="25">
        <f>(+B245/(D245*(1-VLOOKUP(A245,USD!A:K,9,0)))-1)</f>
        <v>-1.2564818641360609E-2</v>
      </c>
      <c r="I245" s="25">
        <f t="shared" si="61"/>
        <v>-8.7260034904015349E-3</v>
      </c>
      <c r="J245">
        <v>10102.11</v>
      </c>
      <c r="K245">
        <v>10205.33</v>
      </c>
      <c r="L245" s="25">
        <f t="shared" si="58"/>
        <v>1.021766739819685E-2</v>
      </c>
      <c r="M245">
        <f t="shared" si="65"/>
        <v>1</v>
      </c>
    </row>
    <row r="246" spans="1:14">
      <c r="A246" s="1">
        <v>42752</v>
      </c>
      <c r="B246">
        <v>11.42</v>
      </c>
      <c r="C246" s="71">
        <f t="shared" si="50"/>
        <v>5.2816901408450079E-3</v>
      </c>
      <c r="D246" s="26">
        <f t="shared" si="64"/>
        <v>11.437395165075506</v>
      </c>
      <c r="E246" s="26">
        <f>D246*(1-VLOOKUP(A246,USD!A:K,9,0))</f>
        <v>11.475586428087452</v>
      </c>
      <c r="F246">
        <v>11.477</v>
      </c>
      <c r="G246" s="25">
        <f t="shared" si="66"/>
        <v>-1.520902690205439E-3</v>
      </c>
      <c r="H246" s="25">
        <f>(+B246/(D246*(1-VLOOKUP(A246,USD!A:K,9,0)))-1)</f>
        <v>-4.8438856206424186E-3</v>
      </c>
      <c r="I246" s="25">
        <f t="shared" si="61"/>
        <v>-4.9664546484273764E-3</v>
      </c>
      <c r="J246">
        <v>10205.33</v>
      </c>
      <c r="K246">
        <v>10185.200000000001</v>
      </c>
      <c r="L246" s="25">
        <f t="shared" si="58"/>
        <v>-1.9724986845108816E-3</v>
      </c>
      <c r="M246">
        <f t="shared" si="65"/>
        <v>2</v>
      </c>
    </row>
    <row r="247" spans="1:14">
      <c r="A247" s="1">
        <v>42753</v>
      </c>
      <c r="B247">
        <v>11.56</v>
      </c>
      <c r="C247" s="71">
        <f t="shared" si="50"/>
        <v>1.2259194395796813E-2</v>
      </c>
      <c r="D247" s="26">
        <f t="shared" si="64"/>
        <v>11.551359583513333</v>
      </c>
      <c r="E247" s="26">
        <f>D247*(1-VLOOKUP(A247,USD!A:K,9,0))</f>
        <v>11.565698565304107</v>
      </c>
      <c r="F247">
        <v>11.58</v>
      </c>
      <c r="G247" s="25">
        <f t="shared" si="66"/>
        <v>7.4799995829044619E-4</v>
      </c>
      <c r="H247" s="25">
        <f>(+B247/(D247*(1-VLOOKUP(A247,USD!A:K,9,0)))-1)</f>
        <v>-4.9271259076399954E-4</v>
      </c>
      <c r="I247" s="25">
        <f t="shared" si="61"/>
        <v>-1.7271157167529916E-3</v>
      </c>
      <c r="J247">
        <v>10185.200000000001</v>
      </c>
      <c r="K247">
        <v>10251.19</v>
      </c>
      <c r="L247" s="25">
        <f t="shared" ref="L247:L255" si="67">+K247/J247-1</f>
        <v>6.4790087578054933E-3</v>
      </c>
      <c r="M247">
        <f t="shared" si="65"/>
        <v>3</v>
      </c>
    </row>
    <row r="248" spans="1:14">
      <c r="A248" s="1">
        <v>42754</v>
      </c>
      <c r="B248">
        <v>11.5</v>
      </c>
      <c r="C248" s="71">
        <f t="shared" si="50"/>
        <v>-5.1903114186852006E-3</v>
      </c>
      <c r="D248" s="26">
        <f t="shared" si="64"/>
        <v>11.545354402757143</v>
      </c>
      <c r="E248" s="26">
        <f>D248*(1-VLOOKUP(A248,USD!A:K,9,0))</f>
        <v>11.531234125594462</v>
      </c>
      <c r="F248">
        <v>11.513999999999999</v>
      </c>
      <c r="G248" s="25">
        <f t="shared" ref="G248:G253" si="68">+B248/D248-1</f>
        <v>-3.9283681708646156E-3</v>
      </c>
      <c r="H248" s="25">
        <f>(+B248/(D248*(1-VLOOKUP(A248,USD!A:K,9,0)))-1)</f>
        <v>-2.7086541869040248E-3</v>
      </c>
      <c r="I248" s="25">
        <f t="shared" si="61"/>
        <v>-1.2159110647906868E-3</v>
      </c>
      <c r="J248">
        <v>10251.19</v>
      </c>
      <c r="K248">
        <v>10220.52</v>
      </c>
      <c r="L248" s="25">
        <f t="shared" si="67"/>
        <v>-2.991847775721701E-3</v>
      </c>
      <c r="M248">
        <f t="shared" si="65"/>
        <v>4</v>
      </c>
    </row>
    <row r="249" spans="1:14" ht="70">
      <c r="A249" s="1">
        <v>42755</v>
      </c>
      <c r="B249">
        <v>11.56</v>
      </c>
      <c r="C249" s="71">
        <f t="shared" ref="C249:C312" si="69">B249/(B248-O249)-1</f>
        <v>5.2173913043478404E-3</v>
      </c>
      <c r="D249" s="26">
        <f t="shared" si="64"/>
        <v>11.573358296838125</v>
      </c>
      <c r="E249" s="26">
        <f>D249*(1-VLOOKUP(A249,USD!A:K,9,0))</f>
        <v>11.559813292530748</v>
      </c>
      <c r="F249">
        <v>11.568</v>
      </c>
      <c r="G249" s="25">
        <f t="shared" si="68"/>
        <v>-1.15422822792699E-3</v>
      </c>
      <c r="H249" s="25">
        <f>(+B249/(D249*(1-VLOOKUP(A249,USD!A:K,9,0)))-1)</f>
        <v>1.6151426024624271E-5</v>
      </c>
      <c r="I249" s="25">
        <f t="shared" si="61"/>
        <v>-6.9156293222671916E-4</v>
      </c>
      <c r="J249">
        <v>10220.52</v>
      </c>
      <c r="K249">
        <v>10273.209999999999</v>
      </c>
      <c r="L249" s="25">
        <f t="shared" si="67"/>
        <v>5.1553149937575427E-3</v>
      </c>
      <c r="M249">
        <f t="shared" si="65"/>
        <v>5</v>
      </c>
      <c r="N249" s="50" t="s">
        <v>137</v>
      </c>
    </row>
    <row r="250" spans="1:14">
      <c r="A250" s="1">
        <v>42758</v>
      </c>
      <c r="B250">
        <v>11.58</v>
      </c>
      <c r="C250" s="71">
        <f t="shared" si="69"/>
        <v>1.7301038062282892E-3</v>
      </c>
      <c r="D250" s="26">
        <f t="shared" si="64"/>
        <v>11.566333467338836</v>
      </c>
      <c r="E250" s="26">
        <f>D250*(1-VLOOKUP(A250,USD!A:K,9,0))</f>
        <v>11.603258500836121</v>
      </c>
      <c r="F250">
        <v>11.593999999999999</v>
      </c>
      <c r="G250" s="25">
        <f t="shared" si="68"/>
        <v>1.1815786480440238E-3</v>
      </c>
      <c r="H250" s="25">
        <f>(+B250/(D250*(1-VLOOKUP(A250,USD!A:K,9,0)))-1)</f>
        <v>-2.0044801065532969E-3</v>
      </c>
      <c r="I250" s="25">
        <f t="shared" si="61"/>
        <v>-1.2075211316197043E-3</v>
      </c>
      <c r="J250">
        <v>10273.209999999999</v>
      </c>
      <c r="K250">
        <v>10271.73</v>
      </c>
      <c r="L250" s="25">
        <f t="shared" si="67"/>
        <v>-1.4406402672573204E-4</v>
      </c>
      <c r="M250">
        <f t="shared" si="65"/>
        <v>1</v>
      </c>
    </row>
    <row r="251" spans="1:14">
      <c r="A251" s="1">
        <v>42759</v>
      </c>
      <c r="B251">
        <v>11.6</v>
      </c>
      <c r="C251" s="71">
        <f t="shared" si="69"/>
        <v>1.7271157167528806E-3</v>
      </c>
      <c r="D251" s="26">
        <f t="shared" si="64"/>
        <v>11.637173885995836</v>
      </c>
      <c r="E251" s="26">
        <f>D251*(1-VLOOKUP(A251,USD!A:K,9,0))</f>
        <v>11.641527310812418</v>
      </c>
      <c r="F251">
        <v>11.641</v>
      </c>
      <c r="G251" s="25">
        <f t="shared" si="68"/>
        <v>-3.1944083984661864E-3</v>
      </c>
      <c r="H251" s="25">
        <f>(+B251/(D251*(1-VLOOKUP(A251,USD!A:K,9,0)))-1)</f>
        <v>-3.5671703294333224E-3</v>
      </c>
      <c r="I251" s="25">
        <f t="shared" si="61"/>
        <v>-3.5220341895026985E-3</v>
      </c>
      <c r="J251">
        <v>10271.73</v>
      </c>
      <c r="K251">
        <v>10309.98</v>
      </c>
      <c r="L251" s="25">
        <f t="shared" si="67"/>
        <v>3.7238128338654697E-3</v>
      </c>
      <c r="M251">
        <f t="shared" si="65"/>
        <v>2</v>
      </c>
    </row>
    <row r="252" spans="1:14">
      <c r="A252" s="1">
        <v>42760</v>
      </c>
      <c r="B252">
        <v>11.64</v>
      </c>
      <c r="C252" s="71">
        <f t="shared" si="69"/>
        <v>3.4482758620690834E-3</v>
      </c>
      <c r="D252" s="26">
        <f t="shared" si="64"/>
        <v>11.708204969367381</v>
      </c>
      <c r="E252" s="26">
        <f>D252*(1-VLOOKUP(A252,USD!A:K,9,0))</f>
        <v>11.686492827153671</v>
      </c>
      <c r="F252">
        <v>11.643000000000001</v>
      </c>
      <c r="G252" s="25">
        <f t="shared" si="68"/>
        <v>-5.8253993285758421E-3</v>
      </c>
      <c r="H252" s="25">
        <f>(+B252/(D252*(1-VLOOKUP(A252,USD!A:K,9,0)))-1)</f>
        <v>-3.9783387403998782E-3</v>
      </c>
      <c r="I252" s="25">
        <f t="shared" si="61"/>
        <v>-2.5766555011597081E-4</v>
      </c>
      <c r="J252">
        <v>10271.73</v>
      </c>
      <c r="K252">
        <v>10331.030000000001</v>
      </c>
      <c r="L252" s="25">
        <f t="shared" si="67"/>
        <v>5.7731268247900314E-3</v>
      </c>
      <c r="M252">
        <f t="shared" si="65"/>
        <v>3</v>
      </c>
    </row>
    <row r="253" spans="1:14">
      <c r="A253" s="1">
        <v>42761</v>
      </c>
      <c r="B253">
        <v>11.72</v>
      </c>
      <c r="C253" s="71">
        <f t="shared" si="69"/>
        <v>6.8728522336769515E-3</v>
      </c>
      <c r="D253" s="26">
        <f t="shared" si="64"/>
        <v>11.677497260195739</v>
      </c>
      <c r="E253" s="26">
        <f>D253*(1-VLOOKUP(A253,USD!A:K,9,0))</f>
        <v>11.681987626681538</v>
      </c>
      <c r="F253">
        <v>11.685</v>
      </c>
      <c r="G253" s="25">
        <f t="shared" si="68"/>
        <v>3.6397131043770514E-3</v>
      </c>
      <c r="H253" s="25">
        <f>(+B253/(D253*(1-VLOOKUP(A253,USD!A:K,9,0)))-1)</f>
        <v>3.2539302842302664E-3</v>
      </c>
      <c r="I253" s="25">
        <f t="shared" si="61"/>
        <v>2.995293110825914E-3</v>
      </c>
      <c r="J253">
        <v>10331.030000000001</v>
      </c>
      <c r="K253">
        <v>10361.64</v>
      </c>
      <c r="L253" s="25">
        <f t="shared" si="67"/>
        <v>2.9629185086093024E-3</v>
      </c>
      <c r="M253">
        <f t="shared" si="65"/>
        <v>4</v>
      </c>
    </row>
    <row r="254" spans="1:14">
      <c r="A254" s="1">
        <v>42762</v>
      </c>
      <c r="B254">
        <v>11.7</v>
      </c>
      <c r="C254" s="71">
        <f t="shared" si="69"/>
        <v>-1.7064846416383617E-3</v>
      </c>
      <c r="D254" s="26">
        <f t="shared" si="64"/>
        <v>11.685</v>
      </c>
      <c r="E254" s="26">
        <f>D254*(1-VLOOKUP(A254,USD!A:K,9,0))</f>
        <v>11.616675581199519</v>
      </c>
      <c r="F254">
        <v>11.685</v>
      </c>
      <c r="G254" s="25">
        <f t="shared" ref="G254:G259" si="70">+B254/D254-1</f>
        <v>1.2836970474967568E-3</v>
      </c>
      <c r="H254" s="25">
        <f>(+B254/(D254*(1-VLOOKUP(A254,USD!A:K,9,0)))-1)</f>
        <v>7.1728282517704578E-3</v>
      </c>
      <c r="I254" s="25">
        <f t="shared" si="61"/>
        <v>1.2836970474967568E-3</v>
      </c>
      <c r="J254">
        <v>10361.64</v>
      </c>
      <c r="K254">
        <v>10361.64</v>
      </c>
      <c r="L254" s="25">
        <f t="shared" si="67"/>
        <v>0</v>
      </c>
      <c r="M254">
        <f t="shared" si="65"/>
        <v>5</v>
      </c>
    </row>
    <row r="255" spans="1:14">
      <c r="A255" s="1">
        <v>42767</v>
      </c>
      <c r="B255">
        <v>11.72</v>
      </c>
      <c r="C255" s="71">
        <f t="shared" si="69"/>
        <v>1.7094017094019254E-3</v>
      </c>
      <c r="D255" s="26">
        <f t="shared" si="64"/>
        <v>11.685</v>
      </c>
      <c r="E255" s="26">
        <f>D255*(1-VLOOKUP(A255,USD!A:K,9,0))</f>
        <v>11.718122319080436</v>
      </c>
      <c r="F255">
        <v>11.685</v>
      </c>
      <c r="G255" s="25">
        <f t="shared" si="70"/>
        <v>2.995293110825914E-3</v>
      </c>
      <c r="H255" s="25">
        <f>(+B255/(D255*(1-VLOOKUP(A255,USD!A:K,9,0)))-1)</f>
        <v>1.6023735445291898E-4</v>
      </c>
      <c r="I255" s="25">
        <f t="shared" si="61"/>
        <v>2.995293110825914E-3</v>
      </c>
      <c r="J255">
        <v>10361.64</v>
      </c>
      <c r="K255">
        <v>10361.64</v>
      </c>
      <c r="L255" s="25">
        <f t="shared" si="67"/>
        <v>0</v>
      </c>
      <c r="M255">
        <f t="shared" si="65"/>
        <v>3</v>
      </c>
    </row>
    <row r="256" spans="1:14" ht="42">
      <c r="A256" s="1">
        <v>42768</v>
      </c>
      <c r="B256">
        <v>11.74</v>
      </c>
      <c r="C256" s="71">
        <f t="shared" si="69"/>
        <v>1.7064846416381396E-3</v>
      </c>
      <c r="D256" s="26">
        <f t="shared" si="64"/>
        <v>11.685</v>
      </c>
      <c r="E256" s="26">
        <f>D256*(1-VLOOKUP(A256,USD!A:K,9,0))</f>
        <v>11.719245295088351</v>
      </c>
      <c r="F256">
        <v>11.685</v>
      </c>
      <c r="G256" s="25">
        <f t="shared" si="70"/>
        <v>4.7068891741548491E-3</v>
      </c>
      <c r="H256" s="25">
        <f>(+B256/(D256*(1-VLOOKUP(A256,USD!A:K,9,0)))-1)</f>
        <v>1.7709933011085255E-3</v>
      </c>
      <c r="I256" s="25">
        <f t="shared" ref="I256:I261" si="71">+B256/F256-1</f>
        <v>4.7068891741548491E-3</v>
      </c>
      <c r="J256">
        <v>10361.64</v>
      </c>
      <c r="K256">
        <v>10361.64</v>
      </c>
      <c r="L256" s="25">
        <f t="shared" ref="L256:L280" si="72">+K256/J256-1</f>
        <v>0</v>
      </c>
      <c r="M256">
        <f t="shared" ref="M256:M280" si="73">WEEKDAY(A256,2)</f>
        <v>4</v>
      </c>
      <c r="N256" s="50" t="s">
        <v>152</v>
      </c>
    </row>
    <row r="257" spans="1:14" ht="28">
      <c r="A257" s="1">
        <v>42769</v>
      </c>
      <c r="B257">
        <v>11.66</v>
      </c>
      <c r="C257" s="71">
        <f t="shared" si="69"/>
        <v>-6.8143100511073307E-3</v>
      </c>
      <c r="D257" s="26">
        <f t="shared" si="64"/>
        <v>11.563375696318346</v>
      </c>
      <c r="E257" s="26">
        <f>D257*(1-VLOOKUP(A257,USD!A:K,9,0))</f>
        <v>11.551842340310666</v>
      </c>
      <c r="F257">
        <v>11.577999999999999</v>
      </c>
      <c r="G257" s="25">
        <f t="shared" si="70"/>
        <v>8.3560636806445654E-3</v>
      </c>
      <c r="H257" s="25">
        <f>(+B257/(D257*(1-VLOOKUP(A257,USD!A:K,9,0)))-1)</f>
        <v>9.3628060791579593E-3</v>
      </c>
      <c r="I257" s="25">
        <f t="shared" si="71"/>
        <v>7.0823976507168318E-3</v>
      </c>
      <c r="J257">
        <v>10361.64</v>
      </c>
      <c r="K257">
        <v>10253.790000000001</v>
      </c>
      <c r="L257" s="25">
        <f t="shared" si="72"/>
        <v>-1.0408583969332863E-2</v>
      </c>
      <c r="M257">
        <f t="shared" si="73"/>
        <v>5</v>
      </c>
      <c r="N257" s="50" t="s">
        <v>162</v>
      </c>
    </row>
    <row r="258" spans="1:14" ht="28">
      <c r="A258" s="1">
        <v>42772</v>
      </c>
      <c r="B258">
        <v>11.68</v>
      </c>
      <c r="C258" s="71">
        <f t="shared" si="69"/>
        <v>1.7152658662091813E-3</v>
      </c>
      <c r="D258" s="26">
        <f t="shared" si="64"/>
        <v>11.598031005121033</v>
      </c>
      <c r="E258" s="26">
        <f>D258*(1-VLOOKUP(A258,USD!A:K,9,0))</f>
        <v>11.626802015594441</v>
      </c>
      <c r="F258">
        <v>11.616</v>
      </c>
      <c r="G258" s="25">
        <f t="shared" si="70"/>
        <v>7.0674923047517879E-3</v>
      </c>
      <c r="H258" s="25">
        <f>(+B258/(D258*(1-VLOOKUP(A258,USD!A:K,9,0)))-1)</f>
        <v>4.5754614496924528E-3</v>
      </c>
      <c r="I258" s="25">
        <f t="shared" si="71"/>
        <v>5.5096418732782926E-3</v>
      </c>
      <c r="J258">
        <v>10253.790000000001</v>
      </c>
      <c r="K258">
        <v>10271.530000000001</v>
      </c>
      <c r="L258" s="25">
        <f t="shared" si="72"/>
        <v>1.7300919952525362E-3</v>
      </c>
      <c r="M258">
        <f t="shared" si="73"/>
        <v>1</v>
      </c>
      <c r="N258" s="50" t="s">
        <v>165</v>
      </c>
    </row>
    <row r="259" spans="1:14">
      <c r="A259" s="1">
        <v>42773</v>
      </c>
      <c r="B259">
        <v>11.58</v>
      </c>
      <c r="C259" s="71">
        <f t="shared" si="69"/>
        <v>-8.5616438356164171E-3</v>
      </c>
      <c r="D259" s="26">
        <f t="shared" si="64"/>
        <v>11.583961805105957</v>
      </c>
      <c r="E259" s="26">
        <f>D259*(1-VLOOKUP(A259,USD!A:K,9,0))</f>
        <v>11.561850781395014</v>
      </c>
      <c r="F259">
        <v>11.5595</v>
      </c>
      <c r="G259" s="25">
        <f t="shared" si="70"/>
        <v>-3.4200778391824116E-4</v>
      </c>
      <c r="H259" s="25">
        <f>(+B259/(D259*(1-VLOOKUP(A259,USD!A:K,9,0)))-1)</f>
        <v>1.5697502889582271E-3</v>
      </c>
      <c r="I259" s="25">
        <f t="shared" si="71"/>
        <v>1.773433106968314E-3</v>
      </c>
      <c r="J259">
        <v>10271.530000000001</v>
      </c>
      <c r="K259">
        <v>10243.200000000001</v>
      </c>
      <c r="L259" s="25">
        <f t="shared" si="72"/>
        <v>-2.758109064569747E-3</v>
      </c>
      <c r="M259">
        <f t="shared" si="73"/>
        <v>2</v>
      </c>
    </row>
    <row r="260" spans="1:14" ht="28">
      <c r="A260" s="1">
        <v>42774</v>
      </c>
      <c r="B260">
        <v>11.58</v>
      </c>
      <c r="C260" s="71">
        <f t="shared" si="69"/>
        <v>0</v>
      </c>
      <c r="D260" s="26">
        <f t="shared" si="64"/>
        <v>11.601852783798032</v>
      </c>
      <c r="E260" s="26">
        <f>D260*(1-VLOOKUP(A260,USD!A:K,9,0))</f>
        <v>11.557519307553179</v>
      </c>
      <c r="F260">
        <v>11.5585</v>
      </c>
      <c r="G260" s="25">
        <f t="shared" ref="G260:G291" si="74">+B260/D260-1</f>
        <v>-1.8835598249056229E-3</v>
      </c>
      <c r="H260" s="25">
        <f>(+B260/(D260*(1-VLOOKUP(A260,USD!A:K,9,0)))-1)</f>
        <v>1.945113985847291E-3</v>
      </c>
      <c r="I260" s="25">
        <f t="shared" si="71"/>
        <v>1.8601029545355363E-3</v>
      </c>
      <c r="J260">
        <v>10243.200000000001</v>
      </c>
      <c r="K260">
        <v>10280.73</v>
      </c>
      <c r="L260" s="25">
        <f t="shared" si="72"/>
        <v>3.6638940955950883E-3</v>
      </c>
      <c r="M260">
        <f t="shared" si="73"/>
        <v>3</v>
      </c>
      <c r="N260" s="50" t="s">
        <v>169</v>
      </c>
    </row>
    <row r="261" spans="1:14">
      <c r="A261" s="1">
        <v>42775</v>
      </c>
      <c r="B261">
        <v>11.6</v>
      </c>
      <c r="C261" s="71">
        <f t="shared" si="69"/>
        <v>1.7271157167528806E-3</v>
      </c>
      <c r="D261" s="26">
        <f t="shared" si="64"/>
        <v>11.602605813011333</v>
      </c>
      <c r="E261" s="26">
        <f>D261*(1-VLOOKUP(A261,USD!A:K,9,0))</f>
        <v>11.590404850597423</v>
      </c>
      <c r="F261">
        <v>11.591200000000001</v>
      </c>
      <c r="G261" s="25">
        <f t="shared" si="74"/>
        <v>-2.2458860133056646E-4</v>
      </c>
      <c r="H261" s="25">
        <f>(+B261/(D261*(1-VLOOKUP(A261,USD!A:K,9,0)))-1)</f>
        <v>8.2785282535513538E-4</v>
      </c>
      <c r="I261" s="25">
        <f t="shared" si="71"/>
        <v>7.5919663192758335E-4</v>
      </c>
      <c r="J261">
        <v>10280.73</v>
      </c>
      <c r="K261">
        <v>10319.959999999999</v>
      </c>
      <c r="L261" s="25">
        <f t="shared" si="72"/>
        <v>3.8158768881197958E-3</v>
      </c>
      <c r="M261">
        <f t="shared" si="73"/>
        <v>4</v>
      </c>
    </row>
    <row r="262" spans="1:14" ht="42">
      <c r="A262" s="1">
        <v>42776</v>
      </c>
      <c r="B262">
        <v>11.68</v>
      </c>
      <c r="C262" s="71">
        <f t="shared" si="69"/>
        <v>6.8965517241379448E-3</v>
      </c>
      <c r="D262" s="26">
        <f t="shared" si="64"/>
        <v>11.66261195275951</v>
      </c>
      <c r="E262" s="26">
        <f>D262*(1-VLOOKUP(A262,USD!A:K,9,0))</f>
        <v>11.635234717241305</v>
      </c>
      <c r="F262">
        <v>11.645099999999999</v>
      </c>
      <c r="G262" s="25">
        <f t="shared" si="74"/>
        <v>1.4909222145880197E-3</v>
      </c>
      <c r="H262" s="25">
        <f>(+B262/(D262*(1-VLOOKUP(A262,USD!A:K,9,0)))-1)</f>
        <v>3.8473897473130236E-3</v>
      </c>
      <c r="I262" s="25">
        <f>+B262/F262-1</f>
        <v>2.9969686821067487E-3</v>
      </c>
      <c r="J262">
        <v>10319.959999999999</v>
      </c>
      <c r="K262">
        <v>10383.540000000001</v>
      </c>
      <c r="L262" s="25">
        <f t="shared" si="72"/>
        <v>6.1608765925451614E-3</v>
      </c>
      <c r="M262">
        <f t="shared" si="73"/>
        <v>5</v>
      </c>
      <c r="N262" s="50" t="s">
        <v>185</v>
      </c>
    </row>
    <row r="263" spans="1:14">
      <c r="A263" s="1">
        <v>42779</v>
      </c>
      <c r="B263">
        <v>11.74</v>
      </c>
      <c r="C263" s="71">
        <f t="shared" si="69"/>
        <v>5.1369863013699391E-3</v>
      </c>
      <c r="D263" s="26">
        <f t="shared" si="64"/>
        <v>11.721350522365205</v>
      </c>
      <c r="E263" s="26">
        <f>D263*(1-VLOOKUP(A263,USD!A:K,9,0))</f>
        <v>11.697647075414993</v>
      </c>
      <c r="F263">
        <v>11.694800000000001</v>
      </c>
      <c r="G263" s="25">
        <f t="shared" si="74"/>
        <v>1.5910690154015139E-3</v>
      </c>
      <c r="H263" s="25">
        <f>(+B263/(D263*(1-VLOOKUP(A263,USD!A:K,9,0)))-1)</f>
        <v>3.6206362110222656E-3</v>
      </c>
      <c r="I263" s="25">
        <f>+B263/F263-1</f>
        <v>3.864965625748118E-3</v>
      </c>
      <c r="J263">
        <v>10383.540000000001</v>
      </c>
      <c r="K263">
        <v>10451.530000000001</v>
      </c>
      <c r="L263" s="25">
        <f t="shared" si="72"/>
        <v>6.5478632528019887E-3</v>
      </c>
      <c r="M263">
        <f t="shared" si="73"/>
        <v>1</v>
      </c>
    </row>
    <row r="264" spans="1:14">
      <c r="A264" s="1">
        <v>42780</v>
      </c>
      <c r="B264">
        <v>11.72</v>
      </c>
      <c r="C264" s="71">
        <f t="shared" si="69"/>
        <v>-1.7035775127768327E-3</v>
      </c>
      <c r="D264" s="26">
        <f t="shared" si="64"/>
        <v>11.663357342322129</v>
      </c>
      <c r="E264" s="26">
        <f>D264*(1-VLOOKUP(A264,USD!A:K,9,0))</f>
        <v>11.693059945560385</v>
      </c>
      <c r="F264">
        <v>11.694100000000001</v>
      </c>
      <c r="G264" s="25">
        <f t="shared" si="74"/>
        <v>4.8564625103559855E-3</v>
      </c>
      <c r="H264" s="25">
        <f>(+B264/(D264*(1-VLOOKUP(A264,USD!A:K,9,0)))-1)</f>
        <v>2.3039353740630375E-3</v>
      </c>
      <c r="I264" s="25">
        <f t="shared" ref="I264:I291" si="75">+B264/F264-1</f>
        <v>2.2147920746360406E-3</v>
      </c>
      <c r="J264">
        <v>10451.530000000001</v>
      </c>
      <c r="K264">
        <v>10423.43</v>
      </c>
      <c r="L264" s="25">
        <f t="shared" si="72"/>
        <v>-2.68860157316686E-3</v>
      </c>
      <c r="M264">
        <f t="shared" si="73"/>
        <v>2</v>
      </c>
      <c r="N264" s="50" t="s">
        <v>191</v>
      </c>
    </row>
    <row r="265" spans="1:14">
      <c r="A265" s="1">
        <v>42781</v>
      </c>
      <c r="B265">
        <v>11.74</v>
      </c>
      <c r="C265" s="71">
        <f t="shared" si="69"/>
        <v>1.7064846416381396E-3</v>
      </c>
      <c r="D265" s="26">
        <f t="shared" si="64"/>
        <v>11.716818579680586</v>
      </c>
      <c r="E265" s="26">
        <f>D265*(1-VLOOKUP(A265,USD!A:K,9,0))</f>
        <v>11.735442337350198</v>
      </c>
      <c r="F265">
        <v>11.7334</v>
      </c>
      <c r="G265" s="25">
        <f t="shared" si="74"/>
        <v>1.9784739485184666E-3</v>
      </c>
      <c r="H265" s="25">
        <f>(+B265/(D265*(1-VLOOKUP(A265,USD!A:K,9,0)))-1)</f>
        <v>3.8836735069591732E-4</v>
      </c>
      <c r="I265" s="25">
        <f t="shared" si="75"/>
        <v>5.6249680399544921E-4</v>
      </c>
      <c r="J265">
        <v>10423.43</v>
      </c>
      <c r="K265">
        <v>10443.68</v>
      </c>
      <c r="L265" s="25">
        <f t="shared" si="72"/>
        <v>1.9427386186696705E-3</v>
      </c>
      <c r="M265">
        <f t="shared" si="73"/>
        <v>3</v>
      </c>
    </row>
    <row r="266" spans="1:14">
      <c r="A266" s="1">
        <v>42782</v>
      </c>
      <c r="B266">
        <v>11.78</v>
      </c>
      <c r="C266" s="71">
        <f t="shared" si="69"/>
        <v>3.4071550255536653E-3</v>
      </c>
      <c r="D266" s="26">
        <f t="shared" si="64"/>
        <v>11.764869035244281</v>
      </c>
      <c r="E266" s="26">
        <f>D266*(1-VLOOKUP(A266,USD!A:K,9,0))</f>
        <v>11.774402095322209</v>
      </c>
      <c r="F266">
        <v>11.7644</v>
      </c>
      <c r="G266" s="25">
        <f t="shared" si="74"/>
        <v>1.2861141684101796E-3</v>
      </c>
      <c r="H266" s="25">
        <f>(+B266/(D266*(1-VLOOKUP(A266,USD!A:K,9,0)))-1)</f>
        <v>4.7543005856875986E-4</v>
      </c>
      <c r="I266" s="25">
        <f t="shared" si="75"/>
        <v>1.3260344768963872E-3</v>
      </c>
      <c r="J266">
        <v>10443.68</v>
      </c>
      <c r="K266">
        <v>10471.69</v>
      </c>
      <c r="L266" s="25">
        <f t="shared" si="72"/>
        <v>2.6820048105649086E-3</v>
      </c>
      <c r="M266">
        <f t="shared" si="73"/>
        <v>4</v>
      </c>
    </row>
    <row r="267" spans="1:14">
      <c r="A267" s="1">
        <v>42783</v>
      </c>
      <c r="B267">
        <v>11.72</v>
      </c>
      <c r="C267" s="71">
        <f t="shared" si="69"/>
        <v>-5.0933786078097842E-3</v>
      </c>
      <c r="D267" s="26">
        <f t="shared" si="64"/>
        <v>11.699925314825018</v>
      </c>
      <c r="E267" s="26">
        <f>D267*(1-VLOOKUP(A267,USD!A:K,9,0))</f>
        <v>11.690487566018907</v>
      </c>
      <c r="F267">
        <v>11.695600000000001</v>
      </c>
      <c r="G267" s="25">
        <f t="shared" si="74"/>
        <v>1.715796010214321E-3</v>
      </c>
      <c r="H267" s="25">
        <f>(+B267/(D267*(1-VLOOKUP(A267,USD!A:K,9,0)))-1)</f>
        <v>2.5244827313171125E-3</v>
      </c>
      <c r="I267" s="25">
        <f t="shared" si="75"/>
        <v>2.086254659872111E-3</v>
      </c>
      <c r="J267">
        <v>10471.69</v>
      </c>
      <c r="K267">
        <v>10414.299999999999</v>
      </c>
      <c r="L267" s="25">
        <f t="shared" si="72"/>
        <v>-5.4804907326325702E-3</v>
      </c>
      <c r="M267">
        <f t="shared" si="73"/>
        <v>5</v>
      </c>
    </row>
    <row r="268" spans="1:14">
      <c r="A268" s="1">
        <v>42786</v>
      </c>
      <c r="B268">
        <v>11.92</v>
      </c>
      <c r="C268" s="71">
        <f t="shared" si="69"/>
        <v>1.7064846416382284E-2</v>
      </c>
      <c r="D268" s="26">
        <f t="shared" si="64"/>
        <v>11.874925870005667</v>
      </c>
      <c r="E268" s="26">
        <f>D268*(1-VLOOKUP(A268,USD!A:K,9,0))</f>
        <v>11.881773355222851</v>
      </c>
      <c r="F268">
        <v>11.877700000000001</v>
      </c>
      <c r="G268" s="25">
        <f t="shared" si="74"/>
        <v>3.7957399050534413E-3</v>
      </c>
      <c r="H268" s="25">
        <f>(+B268/(D268*(1-VLOOKUP(A268,USD!A:K,9,0)))-1)</f>
        <v>3.2172507953407425E-3</v>
      </c>
      <c r="I268" s="25">
        <f t="shared" si="75"/>
        <v>3.5612955370145638E-3</v>
      </c>
      <c r="J268">
        <v>10414.299999999999</v>
      </c>
      <c r="K268">
        <v>10573.98</v>
      </c>
      <c r="L268" s="25">
        <f t="shared" si="72"/>
        <v>1.5332763603890909E-2</v>
      </c>
      <c r="M268">
        <f t="shared" si="73"/>
        <v>1</v>
      </c>
    </row>
    <row r="269" spans="1:14">
      <c r="A269" s="1">
        <v>42787</v>
      </c>
      <c r="B269">
        <v>11.88</v>
      </c>
      <c r="C269" s="71">
        <f t="shared" si="69"/>
        <v>-3.3557046979865168E-3</v>
      </c>
      <c r="D269" s="26">
        <f t="shared" si="64"/>
        <v>11.88455210015529</v>
      </c>
      <c r="E269" s="26">
        <f>D269*(1-VLOOKUP(A269,USD!A:K,9,0))</f>
        <v>11.856557641830811</v>
      </c>
      <c r="F269">
        <v>11.8622</v>
      </c>
      <c r="G269" s="25">
        <f t="shared" si="74"/>
        <v>-3.8302664811651344E-4</v>
      </c>
      <c r="H269" s="25">
        <f>(+B269/(D269*(1-VLOOKUP(A269,USD!A:K,9,0)))-1)</f>
        <v>1.9771639355492532E-3</v>
      </c>
      <c r="I269" s="25">
        <f t="shared" si="75"/>
        <v>1.5005648193422427E-3</v>
      </c>
      <c r="J269">
        <v>10573.98</v>
      </c>
      <c r="K269">
        <v>10580.08</v>
      </c>
      <c r="L269" s="25">
        <f t="shared" si="72"/>
        <v>5.7688779437836679E-4</v>
      </c>
      <c r="M269">
        <f t="shared" si="73"/>
        <v>2</v>
      </c>
    </row>
    <row r="270" spans="1:14">
      <c r="A270" s="1">
        <v>42788</v>
      </c>
      <c r="B270">
        <v>11.88</v>
      </c>
      <c r="C270" s="71">
        <f t="shared" si="69"/>
        <v>0</v>
      </c>
      <c r="D270" s="26">
        <f t="shared" si="64"/>
        <v>11.870889163976075</v>
      </c>
      <c r="E270" s="26">
        <f>D270*(1-VLOOKUP(A270,USD!A:K,9,0))</f>
        <v>11.873483506360905</v>
      </c>
      <c r="F270">
        <v>11.870200000000001</v>
      </c>
      <c r="G270" s="25">
        <f t="shared" si="74"/>
        <v>7.6749398449216244E-4</v>
      </c>
      <c r="H270" s="25">
        <f>(+B270/(D270*(1-VLOOKUP(A270,USD!A:K,9,0)))-1)</f>
        <v>5.4882744694118024E-4</v>
      </c>
      <c r="I270" s="25">
        <f t="shared" si="75"/>
        <v>8.2559687284122774E-4</v>
      </c>
      <c r="J270">
        <v>10580.08</v>
      </c>
      <c r="K270">
        <v>10587.83</v>
      </c>
      <c r="L270" s="25">
        <f t="shared" si="72"/>
        <v>7.3250863887608375E-4</v>
      </c>
      <c r="M270">
        <f t="shared" si="73"/>
        <v>3</v>
      </c>
    </row>
    <row r="271" spans="1:14">
      <c r="A271" s="1">
        <v>42789</v>
      </c>
      <c r="B271">
        <v>11.82</v>
      </c>
      <c r="C271" s="71">
        <f t="shared" si="69"/>
        <v>-5.050505050505083E-3</v>
      </c>
      <c r="D271" s="26">
        <f t="shared" si="64"/>
        <v>11.818471645086861</v>
      </c>
      <c r="E271" s="26">
        <f>D271*(1-VLOOKUP(A271,USD!A:K,9,0))</f>
        <v>11.815931801858836</v>
      </c>
      <c r="F271">
        <v>11.8164</v>
      </c>
      <c r="G271" s="25">
        <f t="shared" si="74"/>
        <v>1.2931916740477334E-4</v>
      </c>
      <c r="H271" s="25">
        <f>(+B271/(D271*(1-VLOOKUP(A271,USD!A:K,9,0)))-1)</f>
        <v>3.4429769986688008E-4</v>
      </c>
      <c r="I271" s="25">
        <f t="shared" si="75"/>
        <v>3.0466131816808684E-4</v>
      </c>
      <c r="J271">
        <v>10587.83</v>
      </c>
      <c r="K271">
        <v>10541.69</v>
      </c>
      <c r="L271" s="25">
        <f t="shared" si="72"/>
        <v>-4.3578334748479719E-3</v>
      </c>
      <c r="M271">
        <f t="shared" si="73"/>
        <v>4</v>
      </c>
    </row>
    <row r="272" spans="1:14">
      <c r="A272" s="1">
        <v>42790</v>
      </c>
      <c r="B272">
        <v>11.82</v>
      </c>
      <c r="C272" s="71">
        <f t="shared" si="69"/>
        <v>0</v>
      </c>
      <c r="D272" s="26">
        <f t="shared" si="64"/>
        <v>11.801906493550844</v>
      </c>
      <c r="E272" s="26">
        <f>D272*(1-VLOOKUP(A272,USD!A:K,9,0))</f>
        <v>11.813517676564265</v>
      </c>
      <c r="F272">
        <v>11.8194</v>
      </c>
      <c r="G272" s="25">
        <f t="shared" si="74"/>
        <v>1.5331003053653536E-3</v>
      </c>
      <c r="H272" s="25">
        <f>(+B272/(D272*(1-VLOOKUP(A272,USD!A:K,9,0)))-1)</f>
        <v>5.4872084786361519E-4</v>
      </c>
      <c r="I272" s="25">
        <f t="shared" si="75"/>
        <v>5.0763998172609348E-5</v>
      </c>
      <c r="J272">
        <v>10541.69</v>
      </c>
      <c r="K272">
        <v>10528.76</v>
      </c>
      <c r="L272" s="25">
        <f t="shared" si="72"/>
        <v>-1.2265585499099396E-3</v>
      </c>
      <c r="M272">
        <f t="shared" si="73"/>
        <v>5</v>
      </c>
    </row>
    <row r="273" spans="1:14">
      <c r="A273" s="1">
        <v>42793</v>
      </c>
      <c r="B273">
        <v>11.72</v>
      </c>
      <c r="C273" s="71">
        <f t="shared" si="69"/>
        <v>-8.4602368866327771E-3</v>
      </c>
      <c r="D273" s="26">
        <f t="shared" si="64"/>
        <v>11.71273222639703</v>
      </c>
      <c r="E273" s="26">
        <f>D273*(1-VLOOKUP(A273,USD!A:K,9,0))</f>
        <v>11.708078802343586</v>
      </c>
      <c r="F273">
        <v>11.699199999999999</v>
      </c>
      <c r="G273" s="25">
        <f t="shared" si="74"/>
        <v>6.2050198557361824E-4</v>
      </c>
      <c r="H273" s="25">
        <f>(+B273/(D273*(1-VLOOKUP(A273,USD!A:K,9,0)))-1)</f>
        <v>1.0182027177703112E-3</v>
      </c>
      <c r="I273" s="25">
        <f t="shared" si="75"/>
        <v>1.7778993435448864E-3</v>
      </c>
      <c r="J273">
        <v>10528.76</v>
      </c>
      <c r="K273">
        <v>10433.74</v>
      </c>
      <c r="L273" s="25">
        <f t="shared" si="72"/>
        <v>-9.0248044404089844E-3</v>
      </c>
      <c r="M273">
        <f t="shared" si="73"/>
        <v>1</v>
      </c>
    </row>
    <row r="274" spans="1:14">
      <c r="A274" s="1">
        <v>42794</v>
      </c>
      <c r="B274">
        <v>11.68</v>
      </c>
      <c r="C274" s="71">
        <f t="shared" si="69"/>
        <v>-3.4129692832765013E-3</v>
      </c>
      <c r="D274" s="26">
        <f t="shared" si="64"/>
        <v>11.706264097821107</v>
      </c>
      <c r="E274" s="26">
        <f>D274*(1-VLOOKUP(A274,USD!A:K,9,0))</f>
        <v>11.715994600994621</v>
      </c>
      <c r="F274">
        <v>11.7193</v>
      </c>
      <c r="G274" s="25">
        <f t="shared" si="74"/>
        <v>-2.2435934813733738E-3</v>
      </c>
      <c r="H274" s="25">
        <f>(+B274/(D274*(1-VLOOKUP(A274,USD!A:K,9,0)))-1)</f>
        <v>-3.072261657714126E-3</v>
      </c>
      <c r="I274" s="25">
        <f t="shared" si="75"/>
        <v>-3.3534426117601823E-3</v>
      </c>
      <c r="J274">
        <v>10433.74</v>
      </c>
      <c r="K274">
        <v>10440.040000000001</v>
      </c>
      <c r="L274" s="25">
        <f t="shared" si="72"/>
        <v>6.0381033071554846E-4</v>
      </c>
      <c r="M274">
        <f t="shared" si="73"/>
        <v>2</v>
      </c>
    </row>
    <row r="275" spans="1:14">
      <c r="A275" s="1">
        <v>42795</v>
      </c>
      <c r="B275">
        <v>11.68</v>
      </c>
      <c r="C275" s="71">
        <f t="shared" si="69"/>
        <v>0</v>
      </c>
      <c r="D275" s="26">
        <f t="shared" si="64"/>
        <v>11.728224145405571</v>
      </c>
      <c r="E275" s="26">
        <f>D275*(1-VLOOKUP(A275,USD!A:K,9,0))</f>
        <v>11.700837063392001</v>
      </c>
      <c r="F275">
        <v>11.706099999999999</v>
      </c>
      <c r="G275" s="25">
        <f t="shared" si="74"/>
        <v>-4.1118028448035027E-3</v>
      </c>
      <c r="H275" s="25">
        <f>(+B275/(D275*(1-VLOOKUP(A275,USD!A:K,9,0)))-1)</f>
        <v>-1.7808181824181535E-3</v>
      </c>
      <c r="I275" s="25">
        <f t="shared" si="75"/>
        <v>-2.2296067862054292E-3</v>
      </c>
      <c r="J275">
        <v>10440.040000000001</v>
      </c>
      <c r="K275">
        <v>10447.99</v>
      </c>
      <c r="L275" s="25">
        <f t="shared" si="72"/>
        <v>7.6149133528202739E-4</v>
      </c>
      <c r="M275">
        <f t="shared" si="73"/>
        <v>3</v>
      </c>
    </row>
    <row r="276" spans="1:14">
      <c r="A276" s="1">
        <v>42796</v>
      </c>
      <c r="B276">
        <v>11.56</v>
      </c>
      <c r="C276" s="71">
        <f t="shared" si="69"/>
        <v>-1.0273972602739656E-2</v>
      </c>
      <c r="D276" s="26">
        <f t="shared" si="64"/>
        <v>11.620455365577492</v>
      </c>
      <c r="E276" s="26">
        <f>D276*(1-VLOOKUP(A276,USD!A:K,9,0))</f>
        <v>11.613353896121843</v>
      </c>
      <c r="F276">
        <v>11.603199999999999</v>
      </c>
      <c r="G276" s="25">
        <f t="shared" si="74"/>
        <v>-5.2024953993260459E-3</v>
      </c>
      <c r="H276" s="25">
        <f>(+B276/(D276*(1-VLOOKUP(A276,USD!A:K,9,0)))-1)</f>
        <v>-4.594184987306682E-3</v>
      </c>
      <c r="I276" s="25">
        <f t="shared" si="75"/>
        <v>-3.7231108659678824E-3</v>
      </c>
      <c r="J276">
        <v>10447.99</v>
      </c>
      <c r="K276">
        <v>10371.549999999999</v>
      </c>
      <c r="L276" s="25">
        <f t="shared" si="72"/>
        <v>-7.3162397743490315E-3</v>
      </c>
      <c r="M276">
        <f t="shared" si="73"/>
        <v>4</v>
      </c>
    </row>
    <row r="277" spans="1:14">
      <c r="A277" s="1">
        <v>42797</v>
      </c>
      <c r="B277">
        <v>11.48</v>
      </c>
      <c r="C277" s="71">
        <f t="shared" si="69"/>
        <v>-6.9204152249134898E-3</v>
      </c>
      <c r="D277" s="26">
        <f t="shared" si="64"/>
        <v>11.577546999628792</v>
      </c>
      <c r="E277" s="26">
        <f>D277*(1-VLOOKUP(A277,USD!A:K,9,0))</f>
        <v>11.540724527981009</v>
      </c>
      <c r="F277">
        <v>11.5517</v>
      </c>
      <c r="G277" s="25">
        <f t="shared" si="74"/>
        <v>-8.4255325961466454E-3</v>
      </c>
      <c r="H277" s="25">
        <f>(+B277/(D277*(1-VLOOKUP(A277,USD!A:K,9,0)))-1)</f>
        <v>-5.2617604582605448E-3</v>
      </c>
      <c r="I277" s="25">
        <f t="shared" si="75"/>
        <v>-6.2068786412389221E-3</v>
      </c>
      <c r="J277">
        <v>10371.549999999999</v>
      </c>
      <c r="K277">
        <v>10348.620000000001</v>
      </c>
      <c r="L277" s="25">
        <f t="shared" si="72"/>
        <v>-2.2108556580259231E-3</v>
      </c>
      <c r="M277">
        <f t="shared" si="73"/>
        <v>5</v>
      </c>
    </row>
    <row r="278" spans="1:14">
      <c r="A278" s="1">
        <v>42800</v>
      </c>
      <c r="B278">
        <v>11.54</v>
      </c>
      <c r="C278" s="71">
        <f t="shared" si="69"/>
        <v>5.2264808362367798E-3</v>
      </c>
      <c r="D278" s="26">
        <f t="shared" si="64"/>
        <v>11.573824176363612</v>
      </c>
      <c r="E278" s="26">
        <f>D278*(1-VLOOKUP(A278,USD!A:K,9,0))</f>
        <v>11.576509576824071</v>
      </c>
      <c r="F278">
        <v>11.578200000000001</v>
      </c>
      <c r="G278" s="25">
        <f t="shared" si="74"/>
        <v>-2.9224719373817099E-3</v>
      </c>
      <c r="H278" s="25">
        <f>(+B278/(D278*(1-VLOOKUP(A278,USD!A:K,9,0)))-1)</f>
        <v>-3.153763799164766E-3</v>
      </c>
      <c r="I278" s="25">
        <f t="shared" si="75"/>
        <v>-3.2993038641586647E-3</v>
      </c>
      <c r="J278">
        <v>10348.620000000001</v>
      </c>
      <c r="K278">
        <v>10368.44</v>
      </c>
      <c r="L278" s="25">
        <f t="shared" si="72"/>
        <v>1.9152312095718216E-3</v>
      </c>
      <c r="M278">
        <f t="shared" si="73"/>
        <v>1</v>
      </c>
    </row>
    <row r="279" spans="1:14">
      <c r="A279" s="1">
        <f>+A278+1</f>
        <v>42801</v>
      </c>
      <c r="B279">
        <v>11.58</v>
      </c>
      <c r="C279" s="71">
        <f t="shared" si="69"/>
        <v>3.4662045060658286E-3</v>
      </c>
      <c r="D279" s="26">
        <f t="shared" si="64"/>
        <v>11.620108893334001</v>
      </c>
      <c r="E279" s="26">
        <f>D279*(1-VLOOKUP(A279,USD!A:K,9,0))</f>
        <v>11.618044605322259</v>
      </c>
      <c r="F279">
        <v>11.6134</v>
      </c>
      <c r="G279" s="25">
        <f t="shared" si="74"/>
        <v>-3.4516796445005493E-3</v>
      </c>
      <c r="H279" s="25">
        <f>(+B279/(D279*(1-VLOOKUP(A279,USD!A:K,9,0)))-1)</f>
        <v>-3.2746134667817062E-3</v>
      </c>
      <c r="I279" s="25">
        <f t="shared" si="75"/>
        <v>-2.8759880827320394E-3</v>
      </c>
      <c r="J279">
        <v>10368.44</v>
      </c>
      <c r="K279">
        <v>10405.969999999999</v>
      </c>
      <c r="L279" s="25">
        <f t="shared" si="72"/>
        <v>3.6196380554835983E-3</v>
      </c>
      <c r="M279">
        <f t="shared" si="73"/>
        <v>2</v>
      </c>
    </row>
    <row r="280" spans="1:14">
      <c r="A280" s="1">
        <f>+A279+1</f>
        <v>42802</v>
      </c>
      <c r="B280">
        <v>11.54</v>
      </c>
      <c r="C280" s="71">
        <f t="shared" si="69"/>
        <v>-3.4542314335060942E-3</v>
      </c>
      <c r="D280" s="26">
        <f t="shared" si="64"/>
        <v>11.608366693734462</v>
      </c>
      <c r="E280" s="26">
        <f>D280*(1-VLOOKUP(A280,USD!A:K,9,0))</f>
        <v>11.595622840104662</v>
      </c>
      <c r="F280">
        <v>11.5982</v>
      </c>
      <c r="G280" s="25">
        <f t="shared" si="74"/>
        <v>-5.8894326426958132E-3</v>
      </c>
      <c r="H280" s="25">
        <f>(+B280/(D280*(1-VLOOKUP(A280,USD!A:K,9,0)))-1)</f>
        <v>-4.7968824850257441E-3</v>
      </c>
      <c r="I280" s="25">
        <f t="shared" si="75"/>
        <v>-5.018020037592108E-3</v>
      </c>
      <c r="J280">
        <v>10405.969999999999</v>
      </c>
      <c r="K280">
        <v>10401.459999999999</v>
      </c>
      <c r="L280" s="25">
        <f t="shared" si="72"/>
        <v>-4.3340505498290494E-4</v>
      </c>
      <c r="M280">
        <f t="shared" si="73"/>
        <v>3</v>
      </c>
    </row>
    <row r="281" spans="1:14">
      <c r="A281" s="1">
        <f>+A280+1</f>
        <v>42803</v>
      </c>
      <c r="B281">
        <v>11.46</v>
      </c>
      <c r="C281" s="71">
        <f t="shared" si="69"/>
        <v>-6.9324090121315463E-3</v>
      </c>
      <c r="D281" s="26">
        <f t="shared" si="64"/>
        <v>11.530259698734604</v>
      </c>
      <c r="E281" s="26">
        <f>D281*(1-VLOOKUP(A281,USD!A:K,9,0))</f>
        <v>11.515321802972968</v>
      </c>
      <c r="F281">
        <v>11.5151</v>
      </c>
      <c r="G281" s="25">
        <f t="shared" si="74"/>
        <v>-6.0935053130081185E-3</v>
      </c>
      <c r="H281" s="25">
        <f>(+B281/(D281*(1-VLOOKUP(A281,USD!A:K,9,0)))-1)</f>
        <v>-4.8041907920181037E-3</v>
      </c>
      <c r="I281" s="25">
        <f t="shared" si="75"/>
        <v>-4.7850214066746943E-3</v>
      </c>
      <c r="J281">
        <v>10401.459999999999</v>
      </c>
      <c r="K281">
        <v>10340.530000000001</v>
      </c>
      <c r="L281" s="25">
        <f t="shared" ref="L281:L317" si="76">+K281/J281-1</f>
        <v>-5.8578314967320244E-3</v>
      </c>
      <c r="M281">
        <f t="shared" ref="M281:M317" si="77">WEEKDAY(A281,2)</f>
        <v>4</v>
      </c>
    </row>
    <row r="282" spans="1:14">
      <c r="A282" s="1">
        <f>+A281+1</f>
        <v>42804</v>
      </c>
      <c r="B282">
        <v>11.44</v>
      </c>
      <c r="C282" s="71">
        <f t="shared" si="69"/>
        <v>-1.7452006980803736E-3</v>
      </c>
      <c r="D282" s="26">
        <f t="shared" si="64"/>
        <v>11.49899750370629</v>
      </c>
      <c r="E282" s="26">
        <f>D282*(1-VLOOKUP(A282,USD!A:K,9,0))</f>
        <v>11.511646568670896</v>
      </c>
      <c r="F282">
        <v>11.505000000000001</v>
      </c>
      <c r="G282" s="25">
        <f t="shared" si="74"/>
        <v>-5.1306649720790354E-3</v>
      </c>
      <c r="H282" s="25">
        <f>(+B282/(D282*(1-VLOOKUP(A282,USD!A:K,9,0)))-1)</f>
        <v>-6.2238332495269111E-3</v>
      </c>
      <c r="I282" s="25">
        <f t="shared" si="75"/>
        <v>-5.6497175141243527E-3</v>
      </c>
      <c r="J282">
        <v>10340.530000000001</v>
      </c>
      <c r="K282">
        <v>10326.07</v>
      </c>
      <c r="L282" s="25">
        <f t="shared" si="76"/>
        <v>-1.3983809340527564E-3</v>
      </c>
      <c r="M282">
        <f t="shared" si="77"/>
        <v>5</v>
      </c>
    </row>
    <row r="283" spans="1:14">
      <c r="A283" s="1">
        <v>42807</v>
      </c>
      <c r="B283">
        <v>11.58</v>
      </c>
      <c r="C283" s="71">
        <f t="shared" si="69"/>
        <v>1.2237762237762295E-2</v>
      </c>
      <c r="D283" s="26">
        <f t="shared" si="64"/>
        <v>11.592272955732433</v>
      </c>
      <c r="E283" s="26">
        <f>D283*(1-VLOOKUP(A283,USD!A:K,9,0))</f>
        <v>11.612603944146775</v>
      </c>
      <c r="F283">
        <v>11.618399999999999</v>
      </c>
      <c r="G283" s="25">
        <f t="shared" si="74"/>
        <v>-1.0587186636563661E-3</v>
      </c>
      <c r="H283" s="25">
        <f>(+B283/(D283*(1-VLOOKUP(A283,USD!A:K,9,0)))-1)</f>
        <v>-2.807634213961907E-3</v>
      </c>
      <c r="I283" s="25">
        <f t="shared" si="75"/>
        <v>-3.3051022516008555E-3</v>
      </c>
      <c r="J283">
        <v>10326.07</v>
      </c>
      <c r="K283">
        <v>10404.4</v>
      </c>
      <c r="L283" s="25">
        <f t="shared" si="76"/>
        <v>7.5856545617063453E-3</v>
      </c>
      <c r="M283">
        <f t="shared" si="77"/>
        <v>1</v>
      </c>
    </row>
    <row r="284" spans="1:14">
      <c r="A284" s="1">
        <v>42808</v>
      </c>
      <c r="B284">
        <v>11.54</v>
      </c>
      <c r="C284" s="71">
        <f t="shared" si="69"/>
        <v>-3.4542314335060942E-3</v>
      </c>
      <c r="D284" s="26">
        <f t="shared" si="64"/>
        <v>11.617919826996269</v>
      </c>
      <c r="E284" s="26">
        <f>D284*(1-VLOOKUP(A284,USD!A:K,9,0))</f>
        <v>11.602339940221324</v>
      </c>
      <c r="F284">
        <v>11.5962</v>
      </c>
      <c r="G284" s="25">
        <f t="shared" si="74"/>
        <v>-6.7068656142048599E-3</v>
      </c>
      <c r="H284" s="25">
        <f>(+B284/(D284*(1-VLOOKUP(A284,USD!A:K,9,0)))-1)</f>
        <v>-5.3730489317257435E-3</v>
      </c>
      <c r="I284" s="25">
        <f t="shared" si="75"/>
        <v>-4.8464152049809694E-3</v>
      </c>
      <c r="J284">
        <v>10404.4</v>
      </c>
      <c r="K284">
        <v>10403.969999999999</v>
      </c>
      <c r="L284" s="25">
        <f t="shared" si="76"/>
        <v>-4.1328668640261412E-5</v>
      </c>
      <c r="M284">
        <f t="shared" si="77"/>
        <v>2</v>
      </c>
    </row>
    <row r="285" spans="1:14">
      <c r="A285" s="1">
        <v>42809</v>
      </c>
      <c r="B285">
        <v>11.56</v>
      </c>
      <c r="C285" s="71">
        <f t="shared" si="69"/>
        <v>1.7331022530331364E-3</v>
      </c>
      <c r="D285" s="26">
        <f t="shared" si="64"/>
        <v>11.606755202869673</v>
      </c>
      <c r="E285" s="26">
        <f>D285*(1-VLOOKUP(A285,USD!A:K,9,0))</f>
        <v>11.613020726020116</v>
      </c>
      <c r="F285">
        <v>11.6243</v>
      </c>
      <c r="G285" s="25">
        <f t="shared" si="74"/>
        <v>-4.028275090880884E-3</v>
      </c>
      <c r="H285" s="25">
        <f>(+B285/(D285*(1-VLOOKUP(A285,USD!A:K,9,0)))-1)</f>
        <v>-4.565627434153896E-3</v>
      </c>
      <c r="I285" s="25">
        <f t="shared" si="75"/>
        <v>-5.5315158762248018E-3</v>
      </c>
      <c r="J285">
        <v>10403.969999999999</v>
      </c>
      <c r="K285">
        <v>10413.44</v>
      </c>
      <c r="L285" s="25">
        <f t="shared" si="76"/>
        <v>9.1022946048480158E-4</v>
      </c>
      <c r="M285">
        <f t="shared" si="77"/>
        <v>3</v>
      </c>
      <c r="N285" s="50" t="s">
        <v>235</v>
      </c>
    </row>
    <row r="286" spans="1:14">
      <c r="A286" s="1">
        <v>42810</v>
      </c>
      <c r="B286">
        <v>11.7</v>
      </c>
      <c r="C286" s="71">
        <f t="shared" si="69"/>
        <v>1.2110726643598468E-2</v>
      </c>
      <c r="D286" s="26">
        <f t="shared" si="64"/>
        <v>11.665457191187542</v>
      </c>
      <c r="E286" s="26">
        <f>D286*(1-VLOOKUP(A286,USD!A:K,9,0))</f>
        <v>11.717995795992826</v>
      </c>
      <c r="F286">
        <v>11.707599999999999</v>
      </c>
      <c r="G286" s="25">
        <f t="shared" si="74"/>
        <v>2.9611191611549348E-3</v>
      </c>
      <c r="H286" s="25">
        <f>(+B286/(D286*(1-VLOOKUP(A286,USD!A:K,9,0)))-1)</f>
        <v>-1.5357400963550427E-3</v>
      </c>
      <c r="I286" s="25">
        <f t="shared" si="75"/>
        <v>-6.4915097885132056E-4</v>
      </c>
      <c r="J286">
        <v>10413.44</v>
      </c>
      <c r="K286">
        <v>10450.31</v>
      </c>
      <c r="L286" s="25">
        <f t="shared" si="76"/>
        <v>3.5406167414417933E-3</v>
      </c>
      <c r="M286">
        <f t="shared" si="77"/>
        <v>4</v>
      </c>
    </row>
    <row r="287" spans="1:14">
      <c r="A287" s="1">
        <v>42811</v>
      </c>
      <c r="B287">
        <v>11.56</v>
      </c>
      <c r="C287" s="71">
        <f t="shared" si="69"/>
        <v>-1.1965811965811812E-2</v>
      </c>
      <c r="D287" s="26">
        <f t="shared" si="64"/>
        <v>11.591076425484028</v>
      </c>
      <c r="E287" s="26">
        <f>D287*(1-VLOOKUP(A287,USD!A:K,9,0))</f>
        <v>11.574590054428269</v>
      </c>
      <c r="F287">
        <v>11.569900000000001</v>
      </c>
      <c r="G287" s="25">
        <f t="shared" si="74"/>
        <v>-2.6810646693435913E-3</v>
      </c>
      <c r="H287" s="25">
        <f>(+B287/(D287*(1-VLOOKUP(A287,USD!A:K,9,0)))-1)</f>
        <v>-1.260524507534222E-3</v>
      </c>
      <c r="I287" s="25">
        <f t="shared" si="75"/>
        <v>-8.5566858831964687E-4</v>
      </c>
      <c r="J287">
        <v>10450.31</v>
      </c>
      <c r="K287">
        <v>10346.299999999999</v>
      </c>
      <c r="L287" s="25">
        <f t="shared" si="76"/>
        <v>-9.9528147968815928E-3</v>
      </c>
      <c r="M287">
        <f t="shared" si="77"/>
        <v>5</v>
      </c>
    </row>
    <row r="288" spans="1:14">
      <c r="A288" s="1">
        <v>42814</v>
      </c>
      <c r="B288">
        <v>11.56</v>
      </c>
      <c r="C288" s="71">
        <f t="shared" si="69"/>
        <v>0</v>
      </c>
      <c r="D288" s="26">
        <f t="shared" si="64"/>
        <v>11.57724699776732</v>
      </c>
      <c r="E288" s="26">
        <f>D288*(1-VLOOKUP(A288,USD!A:K,9,0))</f>
        <v>11.555845836701996</v>
      </c>
      <c r="F288">
        <v>11.557499999999999</v>
      </c>
      <c r="G288" s="25">
        <f t="shared" si="74"/>
        <v>-1.4897322110036804E-3</v>
      </c>
      <c r="H288" s="25">
        <f>(+B288/(D288*(1-VLOOKUP(A288,USD!A:K,9,0)))-1)</f>
        <v>3.5948587032974544E-4</v>
      </c>
      <c r="I288" s="25">
        <f t="shared" si="75"/>
        <v>2.1630975557007659E-4</v>
      </c>
      <c r="J288">
        <v>10346.299999999999</v>
      </c>
      <c r="K288">
        <v>10352.870000000001</v>
      </c>
      <c r="L288" s="25">
        <f t="shared" si="76"/>
        <v>6.3500961696472125E-4</v>
      </c>
      <c r="M288">
        <f t="shared" si="77"/>
        <v>1</v>
      </c>
      <c r="N288" s="50" t="s">
        <v>251</v>
      </c>
    </row>
    <row r="289" spans="1:14">
      <c r="A289" s="1">
        <v>42815</v>
      </c>
      <c r="B289">
        <v>11.6</v>
      </c>
      <c r="C289" s="71">
        <f t="shared" si="69"/>
        <v>3.4602076124565784E-3</v>
      </c>
      <c r="D289" s="26">
        <f t="shared" si="64"/>
        <v>11.608126794792167</v>
      </c>
      <c r="E289" s="26">
        <f>D289*(1-VLOOKUP(A289,USD!A:K,9,0))</f>
        <v>11.600547901822452</v>
      </c>
      <c r="F289">
        <v>11.612</v>
      </c>
      <c r="G289" s="25">
        <f t="shared" si="74"/>
        <v>-7.0009528116221631E-4</v>
      </c>
      <c r="H289" s="25">
        <f>(+B289/(D289*(1-VLOOKUP(A289,USD!A:K,9,0)))-1)</f>
        <v>-4.7230684885657404E-5</v>
      </c>
      <c r="I289" s="25">
        <f t="shared" si="75"/>
        <v>-1.0334137099552443E-3</v>
      </c>
      <c r="J289">
        <v>10352.870000000001</v>
      </c>
      <c r="K289">
        <v>10398.219999999999</v>
      </c>
      <c r="L289" s="25">
        <f t="shared" si="76"/>
        <v>4.3804278427139742E-3</v>
      </c>
      <c r="M289">
        <f t="shared" si="77"/>
        <v>2</v>
      </c>
    </row>
    <row r="290" spans="1:14">
      <c r="A290" s="1">
        <v>42816</v>
      </c>
      <c r="B290">
        <v>11.54</v>
      </c>
      <c r="C290" s="71">
        <f t="shared" si="69"/>
        <v>-5.1724137931035141E-3</v>
      </c>
      <c r="D290" s="26">
        <f t="shared" si="64"/>
        <v>11.519858641190512</v>
      </c>
      <c r="E290" s="26">
        <f>D290*(1-VLOOKUP(A290,USD!A:K,9,0))</f>
        <v>11.568037852384482</v>
      </c>
      <c r="F290">
        <v>11.5586</v>
      </c>
      <c r="G290" s="25">
        <f t="shared" si="74"/>
        <v>1.7484032952861384E-3</v>
      </c>
      <c r="H290" s="25">
        <f>(+B290/(D290*(1-VLOOKUP(A290,USD!A:K,9,0)))-1)</f>
        <v>-2.4237344951895112E-3</v>
      </c>
      <c r="I290" s="25">
        <f t="shared" si="75"/>
        <v>-1.609191424567058E-3</v>
      </c>
      <c r="J290">
        <v>10398.219999999999</v>
      </c>
      <c r="K290">
        <v>10315.709999999999</v>
      </c>
      <c r="L290" s="25">
        <f t="shared" si="76"/>
        <v>-7.9350119539690622E-3</v>
      </c>
      <c r="M290">
        <f t="shared" si="77"/>
        <v>3</v>
      </c>
    </row>
    <row r="291" spans="1:14">
      <c r="A291" s="1">
        <v>42817</v>
      </c>
      <c r="B291">
        <v>11.56</v>
      </c>
      <c r="C291" s="71">
        <f t="shared" si="69"/>
        <v>1.7331022530331364E-3</v>
      </c>
      <c r="D291" s="26">
        <f t="shared" si="64"/>
        <v>11.596987821681688</v>
      </c>
      <c r="E291" s="26">
        <f>D291*(1-VLOOKUP(A291,USD!A:K,9,0))</f>
        <v>11.587068704573174</v>
      </c>
      <c r="F291">
        <v>11.589700000000001</v>
      </c>
      <c r="G291" s="25">
        <f t="shared" si="74"/>
        <v>-3.1894335193261014E-3</v>
      </c>
      <c r="H291" s="25">
        <f>(+B291/(D291*(1-VLOOKUP(A291,USD!A:K,9,0)))-1)</f>
        <v>-2.3361132365159465E-3</v>
      </c>
      <c r="I291" s="25">
        <f t="shared" si="75"/>
        <v>-2.5626202576425339E-3</v>
      </c>
      <c r="J291">
        <v>10315.709999999999</v>
      </c>
      <c r="K291">
        <v>10349.969999999999</v>
      </c>
      <c r="L291" s="25">
        <f t="shared" si="76"/>
        <v>3.3211480353751988E-3</v>
      </c>
      <c r="M291">
        <f t="shared" si="77"/>
        <v>4</v>
      </c>
    </row>
    <row r="292" spans="1:14">
      <c r="A292" s="1">
        <v>42818</v>
      </c>
      <c r="B292">
        <v>11.68</v>
      </c>
      <c r="C292" s="71">
        <f t="shared" si="69"/>
        <v>1.0380622837370179E-2</v>
      </c>
      <c r="D292" s="26">
        <f t="shared" si="64"/>
        <v>11.673705972384463</v>
      </c>
      <c r="E292" s="26">
        <f>D292*(1-VLOOKUP(A292,USD!A:K,9,0))</f>
        <v>11.654864474200503</v>
      </c>
      <c r="F292">
        <v>11.663500000000001</v>
      </c>
      <c r="G292" s="25">
        <f t="shared" ref="G292:G317" si="78">+B292/D292-1</f>
        <v>5.3916276719889744E-4</v>
      </c>
      <c r="H292" s="25">
        <f>(+B292/(D292*(1-VLOOKUP(A292,USD!A:K,9,0)))-1)</f>
        <v>2.1566553480856232E-3</v>
      </c>
      <c r="I292" s="25">
        <f t="shared" ref="I292:I298" si="79">+B292/F292-1</f>
        <v>1.414669696060189E-3</v>
      </c>
      <c r="J292">
        <v>10349.969999999999</v>
      </c>
      <c r="K292">
        <v>10424.99</v>
      </c>
      <c r="L292" s="25">
        <f t="shared" si="76"/>
        <v>7.2483301883967677E-3</v>
      </c>
      <c r="M292">
        <f t="shared" si="77"/>
        <v>5</v>
      </c>
    </row>
    <row r="293" spans="1:14">
      <c r="A293" s="1">
        <v>42821</v>
      </c>
      <c r="B293">
        <v>11.68</v>
      </c>
      <c r="C293" s="71">
        <f t="shared" si="69"/>
        <v>0</v>
      </c>
      <c r="D293" s="26">
        <f t="shared" si="64"/>
        <v>11.663500000000001</v>
      </c>
      <c r="E293" s="26">
        <f>D293*(1-VLOOKUP(A293,USD!A:K,9,0))</f>
        <v>11.713214641520487</v>
      </c>
      <c r="F293">
        <v>11.698499999999999</v>
      </c>
      <c r="G293" s="25">
        <f t="shared" si="78"/>
        <v>1.414669696060189E-3</v>
      </c>
      <c r="H293" s="25">
        <f>(+B293/(D293*(1-VLOOKUP(A293,USD!A:K,9,0)))-1)</f>
        <v>-2.8356554999641181E-3</v>
      </c>
      <c r="I293" s="25">
        <f t="shared" si="79"/>
        <v>-1.5813993246996949E-3</v>
      </c>
      <c r="J293">
        <v>10424.99</v>
      </c>
      <c r="K293">
        <v>10424.99</v>
      </c>
      <c r="L293" s="25">
        <f t="shared" si="76"/>
        <v>0</v>
      </c>
      <c r="M293">
        <f t="shared" si="77"/>
        <v>1</v>
      </c>
    </row>
    <row r="294" spans="1:14">
      <c r="A294" s="1">
        <v>42822</v>
      </c>
      <c r="B294">
        <v>11.64</v>
      </c>
      <c r="C294" s="71">
        <f t="shared" si="69"/>
        <v>-3.424657534246478E-3</v>
      </c>
      <c r="D294" s="26">
        <f t="shared" si="64"/>
        <v>11.666967322270812</v>
      </c>
      <c r="E294" s="26">
        <f>D294*(1-VLOOKUP(A294,USD!A:K,9,0))</f>
        <v>11.648596686369686</v>
      </c>
      <c r="F294">
        <v>11.643800000000001</v>
      </c>
      <c r="G294" s="25">
        <f t="shared" si="78"/>
        <v>-2.3114251995318691E-3</v>
      </c>
      <c r="H294" s="25">
        <f>(+B294/(D294*(1-VLOOKUP(A294,USD!A:K,9,0)))-1)</f>
        <v>-7.3800188993966565E-4</v>
      </c>
      <c r="I294" s="25">
        <f t="shared" si="79"/>
        <v>-3.2635393943558633E-4</v>
      </c>
      <c r="J294">
        <v>10424.99</v>
      </c>
      <c r="K294">
        <v>10396.89</v>
      </c>
      <c r="L294" s="25">
        <f t="shared" si="76"/>
        <v>-2.6954462306438831E-3</v>
      </c>
      <c r="M294">
        <f t="shared" si="77"/>
        <v>2</v>
      </c>
    </row>
    <row r="295" spans="1:14">
      <c r="A295" s="1">
        <v>42823</v>
      </c>
      <c r="B295">
        <v>11.66</v>
      </c>
      <c r="C295" s="71">
        <f t="shared" si="69"/>
        <v>1.7182130584192379E-3</v>
      </c>
      <c r="D295" s="26">
        <f t="shared" si="64"/>
        <v>11.624895563769552</v>
      </c>
      <c r="E295" s="26">
        <f>D295*(1-VLOOKUP(A295,USD!A:K,9,0))</f>
        <v>11.610636429139213</v>
      </c>
      <c r="F295">
        <v>11.619899999999999</v>
      </c>
      <c r="G295" s="25">
        <f t="shared" si="78"/>
        <v>3.0197635787676536E-3</v>
      </c>
      <c r="H295" s="25">
        <f>(+B295/(D295*(1-VLOOKUP(A295,USD!A:K,9,0)))-1)</f>
        <v>4.2515818286152918E-3</v>
      </c>
      <c r="I295" s="25">
        <f t="shared" si="79"/>
        <v>3.4509763423093975E-3</v>
      </c>
      <c r="J295">
        <v>10396.89</v>
      </c>
      <c r="K295">
        <v>10380.01</v>
      </c>
      <c r="L295" s="25">
        <f t="shared" si="76"/>
        <v>-1.6235624306882857E-3</v>
      </c>
      <c r="M295">
        <f t="shared" si="77"/>
        <v>3</v>
      </c>
      <c r="N295" s="50" t="s">
        <v>269</v>
      </c>
    </row>
    <row r="296" spans="1:14">
      <c r="A296" s="1">
        <v>42824</v>
      </c>
      <c r="B296">
        <v>11.58</v>
      </c>
      <c r="C296" s="71">
        <f t="shared" si="69"/>
        <v>-6.8610634648370583E-3</v>
      </c>
      <c r="D296" s="26">
        <f t="shared" si="64"/>
        <v>11.576890739122602</v>
      </c>
      <c r="E296" s="26">
        <f>D296*(1-VLOOKUP(A296,USD!A:K,9,0))</f>
        <v>11.563675301169686</v>
      </c>
      <c r="F296">
        <v>11.5761</v>
      </c>
      <c r="G296" s="25">
        <f t="shared" si="78"/>
        <v>2.6857477948638575E-4</v>
      </c>
      <c r="H296" s="25">
        <f>(+B296/(D296*(1-VLOOKUP(A296,USD!A:K,9,0)))-1)</f>
        <v>1.4117223464984452E-3</v>
      </c>
      <c r="I296" s="25">
        <f t="shared" si="79"/>
        <v>3.369010288438723E-4</v>
      </c>
      <c r="J296">
        <v>10380.01</v>
      </c>
      <c r="K296">
        <v>10341.59</v>
      </c>
      <c r="L296" s="25">
        <f t="shared" si="76"/>
        <v>-3.7013451817483611E-3</v>
      </c>
      <c r="M296">
        <f t="shared" si="77"/>
        <v>4</v>
      </c>
    </row>
    <row r="297" spans="1:14">
      <c r="A297" s="1">
        <v>42825</v>
      </c>
      <c r="B297">
        <v>11.64</v>
      </c>
      <c r="C297" s="71">
        <f t="shared" si="69"/>
        <v>5.1813471502590858E-3</v>
      </c>
      <c r="D297" s="26">
        <f t="shared" si="64"/>
        <v>11.649463727821349</v>
      </c>
      <c r="E297" s="26">
        <f>D297*(1-VLOOKUP(A297,USD!A:K,9,0))</f>
        <v>11.639478823145812</v>
      </c>
      <c r="F297">
        <v>11.6365</v>
      </c>
      <c r="G297" s="25">
        <f t="shared" si="78"/>
        <v>-8.1237454722893343E-4</v>
      </c>
      <c r="H297" s="25">
        <f>(+B297/(D297*(1-VLOOKUP(A297,USD!A:K,9,0)))-1)</f>
        <v>4.4776648689071052E-5</v>
      </c>
      <c r="I297" s="25">
        <f t="shared" si="79"/>
        <v>3.0077772526104773E-4</v>
      </c>
      <c r="J297">
        <v>10341.59</v>
      </c>
      <c r="K297">
        <v>10407.129999999999</v>
      </c>
      <c r="L297" s="25">
        <f t="shared" si="76"/>
        <v>6.3375167648300756E-3</v>
      </c>
      <c r="M297">
        <f t="shared" si="77"/>
        <v>5</v>
      </c>
    </row>
    <row r="298" spans="1:14">
      <c r="A298" s="1">
        <v>42828</v>
      </c>
      <c r="B298">
        <v>11.68</v>
      </c>
      <c r="C298" s="71">
        <f t="shared" si="69"/>
        <v>3.4364261168384758E-3</v>
      </c>
      <c r="D298" s="26">
        <f t="shared" ref="D298:D361" si="80">+(F297-O298)*(1+L298)</f>
        <v>11.6365</v>
      </c>
      <c r="E298" s="26">
        <f>D298*(1-VLOOKUP(A298,USD!A:K,9,0))</f>
        <v>11.656244563329579</v>
      </c>
      <c r="F298">
        <v>11.656244563329579</v>
      </c>
      <c r="G298" s="25">
        <f t="shared" si="78"/>
        <v>3.7382374425298792E-3</v>
      </c>
      <c r="H298" s="25">
        <f>(+B298/(D298*(1-VLOOKUP(A298,USD!A:K,9,0)))-1)</f>
        <v>2.038000879387436E-3</v>
      </c>
      <c r="I298" s="25">
        <f t="shared" si="79"/>
        <v>2.038000879387436E-3</v>
      </c>
      <c r="J298">
        <v>10407.129999999999</v>
      </c>
      <c r="K298">
        <v>10407.129999999999</v>
      </c>
      <c r="L298" s="25">
        <f t="shared" si="76"/>
        <v>0</v>
      </c>
      <c r="M298">
        <f t="shared" si="77"/>
        <v>1</v>
      </c>
    </row>
    <row r="299" spans="1:14">
      <c r="A299" s="1">
        <v>42829</v>
      </c>
      <c r="B299">
        <v>11.68</v>
      </c>
      <c r="C299" s="71">
        <f t="shared" si="69"/>
        <v>0</v>
      </c>
      <c r="D299" s="26">
        <f t="shared" si="80"/>
        <v>11.656244563329579</v>
      </c>
      <c r="E299" s="26">
        <f>D299*(1-VLOOKUP(A299,USD!A:K,9,0))</f>
        <v>11.658703284211073</v>
      </c>
      <c r="F299">
        <v>11.6587032842111</v>
      </c>
      <c r="G299" s="25">
        <f t="shared" si="78"/>
        <v>2.038000879387436E-3</v>
      </c>
      <c r="H299" s="25">
        <f>(+B299/(D299*(1-VLOOKUP(A299,USD!A:K,9,0)))-1)</f>
        <v>1.8266796289230225E-3</v>
      </c>
      <c r="I299" s="25">
        <f t="shared" ref="I299:I308" si="81">+B299/F299-1</f>
        <v>1.826679628920802E-3</v>
      </c>
      <c r="J299">
        <v>10407.129999999999</v>
      </c>
      <c r="K299">
        <v>10407.129999999999</v>
      </c>
      <c r="L299" s="25">
        <f t="shared" si="76"/>
        <v>0</v>
      </c>
      <c r="M299">
        <f t="shared" si="77"/>
        <v>2</v>
      </c>
    </row>
    <row r="300" spans="1:14">
      <c r="A300" s="1">
        <v>42830</v>
      </c>
      <c r="B300">
        <v>11.74</v>
      </c>
      <c r="C300" s="71">
        <f t="shared" si="69"/>
        <v>5.1369863013699391E-3</v>
      </c>
      <c r="D300" s="26">
        <f t="shared" si="80"/>
        <v>11.763302066550402</v>
      </c>
      <c r="E300" s="26">
        <f>D300*(1-VLOOKUP(A300,USD!A:K,9,0))</f>
        <v>11.754106757179006</v>
      </c>
      <c r="F300">
        <v>11.7469</v>
      </c>
      <c r="G300" s="25">
        <f t="shared" si="78"/>
        <v>-1.9809120278108105E-3</v>
      </c>
      <c r="H300" s="25">
        <f>(+B300/(D300*(1-VLOOKUP(A300,USD!A:K,9,0)))-1)</f>
        <v>-1.200155611177367E-3</v>
      </c>
      <c r="I300" s="25">
        <f t="shared" si="81"/>
        <v>-5.8738901327159976E-4</v>
      </c>
      <c r="J300">
        <v>10407.129999999999</v>
      </c>
      <c r="K300">
        <v>10500.5</v>
      </c>
      <c r="L300" s="25">
        <f t="shared" si="76"/>
        <v>8.9717338017303305E-3</v>
      </c>
      <c r="M300">
        <f t="shared" si="77"/>
        <v>3</v>
      </c>
      <c r="N300" s="50" t="s">
        <v>286</v>
      </c>
    </row>
    <row r="301" spans="1:14" ht="28">
      <c r="A301" s="1">
        <v>42831</v>
      </c>
      <c r="B301">
        <v>11.72</v>
      </c>
      <c r="C301" s="71">
        <f t="shared" si="69"/>
        <v>-1.7035775127768327E-3</v>
      </c>
      <c r="D301" s="26">
        <f t="shared" si="80"/>
        <v>11.780740648064379</v>
      </c>
      <c r="E301" s="26">
        <f>D301*(1-VLOOKUP(A301,USD!A:K,9,0))</f>
        <v>11.761019197251358</v>
      </c>
      <c r="F301">
        <v>11.759</v>
      </c>
      <c r="G301" s="25">
        <f t="shared" si="78"/>
        <v>-5.1559277874738685E-3</v>
      </c>
      <c r="H301" s="25">
        <f>(+B301/(D301*(1-VLOOKUP(A301,USD!A:K,9,0)))-1)</f>
        <v>-3.4877247084966756E-3</v>
      </c>
      <c r="I301" s="25">
        <f t="shared" si="81"/>
        <v>-3.3166085551492586E-3</v>
      </c>
      <c r="J301">
        <v>10500.5</v>
      </c>
      <c r="K301">
        <v>10530.75</v>
      </c>
      <c r="L301" s="25">
        <f t="shared" si="76"/>
        <v>2.8808151992762987E-3</v>
      </c>
      <c r="M301">
        <f t="shared" si="77"/>
        <v>4</v>
      </c>
      <c r="N301" s="50" t="s">
        <v>294</v>
      </c>
    </row>
    <row r="302" spans="1:14">
      <c r="A302" s="1">
        <v>42832</v>
      </c>
      <c r="B302">
        <v>11.7</v>
      </c>
      <c r="C302" s="71">
        <f t="shared" si="69"/>
        <v>-1.7064846416383617E-3</v>
      </c>
      <c r="D302" s="26">
        <f t="shared" si="80"/>
        <v>11.742596637466468</v>
      </c>
      <c r="E302" s="26">
        <f>D302*(1-VLOOKUP(A302,USD!A:K,9,0))</f>
        <v>11.735355929400654</v>
      </c>
      <c r="F302">
        <v>11.740600000000001</v>
      </c>
      <c r="G302" s="25">
        <f t="shared" si="78"/>
        <v>-3.6275313528659758E-3</v>
      </c>
      <c r="H302" s="25">
        <f>(+B302/(D302*(1-VLOOKUP(A302,USD!A:K,9,0)))-1)</f>
        <v>-3.0127700952025105E-3</v>
      </c>
      <c r="I302" s="25">
        <f t="shared" si="81"/>
        <v>-3.4580856174302177E-3</v>
      </c>
      <c r="J302">
        <v>10530.75</v>
      </c>
      <c r="K302">
        <v>10516.06</v>
      </c>
      <c r="L302" s="25">
        <f t="shared" si="76"/>
        <v>-1.3949623721007942E-3</v>
      </c>
      <c r="M302">
        <f t="shared" si="77"/>
        <v>5</v>
      </c>
    </row>
    <row r="303" spans="1:14">
      <c r="A303" s="1">
        <v>42835</v>
      </c>
      <c r="B303">
        <v>11.62</v>
      </c>
      <c r="C303" s="71">
        <f t="shared" si="69"/>
        <v>-6.8376068376068133E-3</v>
      </c>
      <c r="D303" s="26">
        <f t="shared" si="80"/>
        <v>11.687535380931644</v>
      </c>
      <c r="E303" s="26">
        <f>D303*(1-VLOOKUP(A303,USD!A:K,9,0))</f>
        <v>11.664968845365044</v>
      </c>
      <c r="F303">
        <v>11.6593</v>
      </c>
      <c r="G303" s="25">
        <f t="shared" si="78"/>
        <v>-5.7784108223389863E-3</v>
      </c>
      <c r="H303" s="25">
        <f>(+B303/(D303*(1-VLOOKUP(A303,USD!A:K,9,0)))-1)</f>
        <v>-3.8550334733995495E-3</v>
      </c>
      <c r="I303" s="25">
        <f t="shared" si="81"/>
        <v>-3.370699784721265E-3</v>
      </c>
      <c r="J303">
        <v>10516.06</v>
      </c>
      <c r="K303">
        <v>10468.530000000001</v>
      </c>
      <c r="L303" s="25">
        <f t="shared" si="76"/>
        <v>-4.5197535959283774E-3</v>
      </c>
      <c r="M303">
        <f t="shared" si="77"/>
        <v>1</v>
      </c>
    </row>
    <row r="304" spans="1:14">
      <c r="A304" s="1">
        <v>42836</v>
      </c>
      <c r="B304">
        <v>11.62</v>
      </c>
      <c r="C304" s="71">
        <f t="shared" si="69"/>
        <v>0</v>
      </c>
      <c r="D304" s="26">
        <f t="shared" si="80"/>
        <v>11.663899777523682</v>
      </c>
      <c r="E304" s="26">
        <f>D304*(1-VLOOKUP(A304,USD!A:K,9,0))</f>
        <v>11.663604294961178</v>
      </c>
      <c r="F304">
        <v>11.6714</v>
      </c>
      <c r="G304" s="25">
        <f t="shared" si="78"/>
        <v>-3.7637306870792475E-3</v>
      </c>
      <c r="H304" s="25">
        <f>(+B304/(D304*(1-VLOOKUP(A304,USD!A:K,9,0)))-1)</f>
        <v>-3.7384923097928402E-3</v>
      </c>
      <c r="I304" s="25">
        <f t="shared" si="81"/>
        <v>-4.4039275493943375E-3</v>
      </c>
      <c r="J304">
        <v>10468.530000000001</v>
      </c>
      <c r="K304">
        <v>10472.66</v>
      </c>
      <c r="L304" s="25">
        <f t="shared" si="76"/>
        <v>3.9451575340554434E-4</v>
      </c>
      <c r="M304">
        <f t="shared" si="77"/>
        <v>2</v>
      </c>
    </row>
    <row r="305" spans="1:14">
      <c r="A305" s="1">
        <v>42837</v>
      </c>
      <c r="B305">
        <v>11.64</v>
      </c>
      <c r="C305" s="71">
        <f t="shared" si="69"/>
        <v>1.7211703958692759E-3</v>
      </c>
      <c r="D305" s="26">
        <f t="shared" si="80"/>
        <v>11.662963509366293</v>
      </c>
      <c r="E305" s="26">
        <f>D305*(1-VLOOKUP(A305,USD!A:K,9,0))</f>
        <v>11.673942722147157</v>
      </c>
      <c r="F305">
        <v>11.6707</v>
      </c>
      <c r="G305" s="25">
        <f t="shared" si="78"/>
        <v>-1.9689257664100568E-3</v>
      </c>
      <c r="H305" s="25">
        <f>(+B305/(D305*(1-VLOOKUP(A305,USD!A:K,9,0)))-1)</f>
        <v>-2.9075628478767435E-3</v>
      </c>
      <c r="I305" s="25">
        <f t="shared" si="81"/>
        <v>-2.630519163374867E-3</v>
      </c>
      <c r="J305">
        <v>10472.66</v>
      </c>
      <c r="K305">
        <v>10465.09</v>
      </c>
      <c r="L305" s="25">
        <f t="shared" si="76"/>
        <v>-7.2283450431886997E-4</v>
      </c>
      <c r="M305">
        <f t="shared" si="77"/>
        <v>3</v>
      </c>
    </row>
    <row r="306" spans="1:14">
      <c r="A306" s="1">
        <v>42838</v>
      </c>
      <c r="B306">
        <v>11.64</v>
      </c>
      <c r="C306" s="71">
        <f t="shared" si="69"/>
        <v>0</v>
      </c>
      <c r="D306" s="26">
        <f t="shared" si="80"/>
        <v>11.637288517442276</v>
      </c>
      <c r="E306" s="26">
        <f>D306*(1-VLOOKUP(A306,USD!A:K,9,0))</f>
        <v>11.684174468534897</v>
      </c>
      <c r="F306">
        <v>11.6737</v>
      </c>
      <c r="G306" s="25">
        <f t="shared" si="78"/>
        <v>2.3299951304478483E-4</v>
      </c>
      <c r="H306" s="25">
        <f>(+B306/(D306*(1-VLOOKUP(A306,USD!A:K,9,0)))-1)</f>
        <v>-3.7807094248597517E-3</v>
      </c>
      <c r="I306" s="25">
        <f t="shared" si="81"/>
        <v>-2.8868310818335186E-3</v>
      </c>
      <c r="J306">
        <v>10465.09</v>
      </c>
      <c r="K306">
        <v>10435.129999999999</v>
      </c>
      <c r="L306" s="25">
        <f t="shared" si="76"/>
        <v>-2.8628516333830678E-3</v>
      </c>
      <c r="M306">
        <f t="shared" si="77"/>
        <v>4</v>
      </c>
    </row>
    <row r="307" spans="1:14">
      <c r="A307" s="1">
        <v>42839</v>
      </c>
      <c r="B307">
        <v>11.64</v>
      </c>
      <c r="C307" s="71">
        <f t="shared" si="69"/>
        <v>0</v>
      </c>
      <c r="D307" s="26">
        <f t="shared" si="80"/>
        <v>11.596890583921811</v>
      </c>
      <c r="E307" s="26">
        <f>D307*(1-VLOOKUP(A307,USD!A:K,9,0))</f>
        <v>11.58007381151161</v>
      </c>
      <c r="F307">
        <v>11.58</v>
      </c>
      <c r="G307" s="25">
        <f t="shared" si="78"/>
        <v>3.7173254128961553E-3</v>
      </c>
      <c r="H307" s="25">
        <f>(+B307/(D307*(1-VLOOKUP(A307,USD!A:K,9,0)))-1)</f>
        <v>5.1749401138374562E-3</v>
      </c>
      <c r="I307" s="25">
        <f t="shared" si="81"/>
        <v>5.1813471502590858E-3</v>
      </c>
      <c r="J307">
        <v>10435.129999999999</v>
      </c>
      <c r="K307">
        <v>10366.469999999999</v>
      </c>
      <c r="L307" s="25">
        <f t="shared" si="76"/>
        <v>-6.5796976175668265E-3</v>
      </c>
      <c r="M307">
        <f t="shared" si="77"/>
        <v>5</v>
      </c>
    </row>
    <row r="308" spans="1:14">
      <c r="A308" s="1">
        <v>42842</v>
      </c>
      <c r="B308">
        <v>11.64</v>
      </c>
      <c r="C308" s="71">
        <f t="shared" si="69"/>
        <v>0</v>
      </c>
      <c r="D308" s="26">
        <f t="shared" si="80"/>
        <v>11.595906977013389</v>
      </c>
      <c r="E308" s="26">
        <f>D308*(1-VLOOKUP(A308,USD!A:K,9,0))</f>
        <v>11.598097069321014</v>
      </c>
      <c r="F308">
        <v>11.6</v>
      </c>
      <c r="G308" s="25">
        <f t="shared" si="78"/>
        <v>3.8024643586755946E-3</v>
      </c>
      <c r="H308" s="25">
        <f>(+B308/(D308*(1-VLOOKUP(A308,USD!A:K,9,0)))-1)</f>
        <v>3.6129142934859804E-3</v>
      </c>
      <c r="I308" s="25">
        <f t="shared" si="81"/>
        <v>3.4482758620690834E-3</v>
      </c>
      <c r="J308">
        <v>10366.469999999999</v>
      </c>
      <c r="K308">
        <v>10380.709999999999</v>
      </c>
      <c r="L308" s="25">
        <f t="shared" si="76"/>
        <v>1.3736595002926677E-3</v>
      </c>
      <c r="M308">
        <f t="shared" si="77"/>
        <v>1</v>
      </c>
    </row>
    <row r="309" spans="1:14">
      <c r="A309" s="1">
        <v>42843</v>
      </c>
      <c r="B309">
        <v>11.54</v>
      </c>
      <c r="C309" s="71">
        <f t="shared" si="69"/>
        <v>-8.5910652920963004E-3</v>
      </c>
      <c r="D309" s="26">
        <f t="shared" si="80"/>
        <v>11.533276625587268</v>
      </c>
      <c r="E309" s="26">
        <f>D309*(1-VLOOKUP(A309,USD!A:K,9,0))</f>
        <v>11.52829235983987</v>
      </c>
      <c r="F309">
        <v>11.536899999999999</v>
      </c>
      <c r="G309" s="25">
        <f t="shared" si="78"/>
        <v>5.8295440497935225E-4</v>
      </c>
      <c r="H309" s="25">
        <f>(+B309/(D309*(1-VLOOKUP(A309,USD!A:K,9,0)))-1)</f>
        <v>1.0155571870222868E-3</v>
      </c>
      <c r="I309" s="25">
        <f t="shared" ref="I309:I339" si="82">+B309/F309-1</f>
        <v>2.6870303114345795E-4</v>
      </c>
      <c r="J309">
        <v>10380.709999999999</v>
      </c>
      <c r="K309">
        <v>10321</v>
      </c>
      <c r="L309" s="25">
        <f t="shared" si="76"/>
        <v>-5.7520150355803157E-3</v>
      </c>
      <c r="M309">
        <f t="shared" si="77"/>
        <v>2</v>
      </c>
    </row>
    <row r="310" spans="1:14">
      <c r="A310" s="1">
        <v>42844</v>
      </c>
      <c r="B310">
        <v>11.42</v>
      </c>
      <c r="C310" s="71">
        <f t="shared" si="69"/>
        <v>-1.0398613518197486E-2</v>
      </c>
      <c r="D310" s="26">
        <f t="shared" si="80"/>
        <v>11.476281253076252</v>
      </c>
      <c r="E310" s="26">
        <f>D310*(1-VLOOKUP(A310,USD!A:K,9,0))</f>
        <v>11.481616073078307</v>
      </c>
      <c r="F310">
        <v>11.4819</v>
      </c>
      <c r="G310" s="25">
        <f t="shared" si="78"/>
        <v>-4.9041367874428365E-3</v>
      </c>
      <c r="H310" s="25">
        <f>(+B310/(D310*(1-VLOOKUP(A310,USD!A:K,9,0)))-1)</f>
        <v>-5.3664982948508078E-3</v>
      </c>
      <c r="I310" s="25">
        <f t="shared" si="82"/>
        <v>-5.3910938085159898E-3</v>
      </c>
      <c r="J310">
        <v>10321</v>
      </c>
      <c r="K310">
        <v>10266.77</v>
      </c>
      <c r="L310" s="25">
        <f t="shared" si="76"/>
        <v>-5.2543358201724288E-3</v>
      </c>
      <c r="M310">
        <f t="shared" si="77"/>
        <v>3</v>
      </c>
      <c r="N310" s="50" t="s">
        <v>308</v>
      </c>
    </row>
    <row r="311" spans="1:14">
      <c r="A311" s="1">
        <v>42845</v>
      </c>
      <c r="B311">
        <v>11.54</v>
      </c>
      <c r="C311" s="71">
        <f t="shared" si="69"/>
        <v>1.0507880910682887E-2</v>
      </c>
      <c r="D311" s="26">
        <f t="shared" si="80"/>
        <v>11.544527915108645</v>
      </c>
      <c r="E311" s="26">
        <f>D311*(1-VLOOKUP(A311,USD!A:K,9,0))</f>
        <v>11.544611787169751</v>
      </c>
      <c r="F311">
        <v>11.5456</v>
      </c>
      <c r="G311" s="25">
        <f t="shared" si="78"/>
        <v>-3.9221310234094364E-4</v>
      </c>
      <c r="H311" s="25">
        <f>(+B311/(D311*(1-VLOOKUP(A311,USD!A:K,9,0)))-1)</f>
        <v>-3.9947529243711255E-4</v>
      </c>
      <c r="I311" s="25">
        <f t="shared" si="82"/>
        <v>-4.850332594236173E-4</v>
      </c>
      <c r="J311">
        <v>10266.77</v>
      </c>
      <c r="K311">
        <v>10322.77</v>
      </c>
      <c r="L311" s="25">
        <f t="shared" si="76"/>
        <v>5.4544905554521073E-3</v>
      </c>
      <c r="M311">
        <f t="shared" si="77"/>
        <v>4</v>
      </c>
    </row>
    <row r="312" spans="1:14">
      <c r="A312" s="1">
        <v>42846</v>
      </c>
      <c r="B312">
        <v>11.56</v>
      </c>
      <c r="C312" s="71">
        <f t="shared" si="69"/>
        <v>1.7331022530331364E-3</v>
      </c>
      <c r="D312" s="26">
        <f t="shared" si="80"/>
        <v>11.609944974071881</v>
      </c>
      <c r="E312" s="26">
        <f>D312*(1-VLOOKUP(A312,USD!A:K,9,0))</f>
        <v>11.611674229232104</v>
      </c>
      <c r="F312">
        <v>11.6091</v>
      </c>
      <c r="G312" s="25">
        <f t="shared" si="78"/>
        <v>-4.3019130739569977E-3</v>
      </c>
      <c r="H312" s="25">
        <f>(+B312/(D312*(1-VLOOKUP(A312,USD!A:K,9,0)))-1)</f>
        <v>-4.450196260416539E-3</v>
      </c>
      <c r="I312" s="25">
        <f t="shared" si="82"/>
        <v>-4.2294406973838461E-3</v>
      </c>
      <c r="J312">
        <v>10322.77</v>
      </c>
      <c r="K312">
        <v>10380.299999999999</v>
      </c>
      <c r="L312" s="25">
        <f t="shared" si="76"/>
        <v>5.5731165181438502E-3</v>
      </c>
      <c r="M312">
        <f t="shared" si="77"/>
        <v>5</v>
      </c>
    </row>
    <row r="313" spans="1:14">
      <c r="A313" s="1">
        <v>42849</v>
      </c>
      <c r="B313">
        <v>11.52</v>
      </c>
      <c r="C313" s="71">
        <f t="shared" ref="C313:C376" si="83">B313/(B312-O313)-1</f>
        <v>-3.4602076124568004E-3</v>
      </c>
      <c r="D313" s="26">
        <f t="shared" si="80"/>
        <v>11.549792410334963</v>
      </c>
      <c r="E313" s="26">
        <f>D313*(1-VLOOKUP(A313,USD!A:K,9,0))</f>
        <v>11.544296754183133</v>
      </c>
      <c r="F313">
        <v>11.541</v>
      </c>
      <c r="G313" s="25">
        <f t="shared" si="78"/>
        <v>-2.5794758274879648E-3</v>
      </c>
      <c r="H313" s="25">
        <f>(+B313/(D313*(1-VLOOKUP(A313,USD!A:K,9,0)))-1)</f>
        <v>-2.1046543328271383E-3</v>
      </c>
      <c r="I313" s="25">
        <f t="shared" si="82"/>
        <v>-1.8195996880686627E-3</v>
      </c>
      <c r="J313">
        <v>10380.299999999999</v>
      </c>
      <c r="K313">
        <v>10327.27</v>
      </c>
      <c r="L313" s="25">
        <f t="shared" si="76"/>
        <v>-5.1087155477200774E-3</v>
      </c>
      <c r="M313">
        <f t="shared" si="77"/>
        <v>1</v>
      </c>
      <c r="N313" s="50" t="s">
        <v>317</v>
      </c>
    </row>
    <row r="314" spans="1:14">
      <c r="A314" s="1">
        <v>42850</v>
      </c>
      <c r="B314">
        <v>11.56</v>
      </c>
      <c r="C314" s="71">
        <f t="shared" si="83"/>
        <v>3.4722222222223209E-3</v>
      </c>
      <c r="D314" s="26">
        <f t="shared" si="80"/>
        <v>11.602765700906435</v>
      </c>
      <c r="E314" s="26">
        <f>D314*(1-VLOOKUP(A314,USD!A:K,9,0))</f>
        <v>11.599858821815799</v>
      </c>
      <c r="F314">
        <v>11.620900000000001</v>
      </c>
      <c r="G314" s="25">
        <f t="shared" si="78"/>
        <v>-3.6858195717158759E-3</v>
      </c>
      <c r="H314" s="25">
        <f>(+B314/(D314*(1-VLOOKUP(A314,USD!A:K,9,0)))-1)</f>
        <v>-3.4361471486907824E-3</v>
      </c>
      <c r="I314" s="25">
        <f t="shared" si="82"/>
        <v>-5.2405579602268215E-3</v>
      </c>
      <c r="J314">
        <v>10327.27</v>
      </c>
      <c r="K314">
        <v>10382.540000000001</v>
      </c>
      <c r="L314" s="25">
        <f t="shared" si="76"/>
        <v>5.3518500048899131E-3</v>
      </c>
      <c r="M314">
        <f t="shared" si="77"/>
        <v>2</v>
      </c>
    </row>
    <row r="315" spans="1:14">
      <c r="A315" s="1">
        <v>42851</v>
      </c>
      <c r="B315">
        <v>11.56</v>
      </c>
      <c r="C315" s="71">
        <f t="shared" si="83"/>
        <v>0</v>
      </c>
      <c r="D315" s="26">
        <f t="shared" si="80"/>
        <v>11.628734913229325</v>
      </c>
      <c r="E315" s="26">
        <f>D315*(1-VLOOKUP(A315,USD!A:K,9,0))</f>
        <v>11.622572764067522</v>
      </c>
      <c r="F315">
        <v>11.6074</v>
      </c>
      <c r="G315" s="25">
        <f t="shared" si="78"/>
        <v>-5.9107816750666453E-3</v>
      </c>
      <c r="H315" s="25">
        <f>(+B315/(D315*(1-VLOOKUP(A315,USD!A:K,9,0)))-1)</f>
        <v>-5.3837274532685386E-3</v>
      </c>
      <c r="I315" s="25">
        <f t="shared" si="82"/>
        <v>-4.0836018402053975E-3</v>
      </c>
      <c r="J315">
        <v>10382.540000000001</v>
      </c>
      <c r="K315">
        <v>10389.540000000001</v>
      </c>
      <c r="L315" s="25">
        <f t="shared" si="76"/>
        <v>6.742088159543691E-4</v>
      </c>
      <c r="M315">
        <f t="shared" si="77"/>
        <v>3</v>
      </c>
    </row>
    <row r="316" spans="1:14">
      <c r="A316" s="1">
        <v>42852</v>
      </c>
      <c r="B316">
        <v>11.56</v>
      </c>
      <c r="C316" s="71">
        <f t="shared" si="83"/>
        <v>0</v>
      </c>
      <c r="D316" s="26">
        <f t="shared" si="80"/>
        <v>11.632582134723963</v>
      </c>
      <c r="E316" s="26">
        <f>D316*(1-VLOOKUP(A316,USD!A:K,9,0))</f>
        <v>11.6121286260608</v>
      </c>
      <c r="F316">
        <v>11.619899999999999</v>
      </c>
      <c r="G316" s="25">
        <f t="shared" si="78"/>
        <v>-6.2395548884456309E-3</v>
      </c>
      <c r="H316" s="25">
        <f>(+B316/(D316*(1-VLOOKUP(A316,USD!A:K,9,0)))-1)</f>
        <v>-4.4891533447027898E-3</v>
      </c>
      <c r="I316" s="25">
        <f t="shared" si="82"/>
        <v>-5.1549496983621657E-3</v>
      </c>
      <c r="J316">
        <v>10389.540000000001</v>
      </c>
      <c r="K316">
        <v>10412.08</v>
      </c>
      <c r="L316" s="25">
        <f t="shared" si="76"/>
        <v>2.1694896982926704E-3</v>
      </c>
      <c r="M316">
        <f t="shared" si="77"/>
        <v>4</v>
      </c>
    </row>
    <row r="317" spans="1:14">
      <c r="A317" s="1">
        <v>42853</v>
      </c>
      <c r="B317">
        <v>11.54</v>
      </c>
      <c r="C317" s="71">
        <f t="shared" si="83"/>
        <v>-1.7301038062285112E-3</v>
      </c>
      <c r="D317" s="26">
        <f t="shared" si="80"/>
        <v>11.595905961344899</v>
      </c>
      <c r="E317" s="26">
        <f>D317*(1-VLOOKUP(A317,USD!A:K,9,0))</f>
        <v>11.607672568147052</v>
      </c>
      <c r="F317">
        <v>11.5997</v>
      </c>
      <c r="G317" s="25">
        <f t="shared" si="78"/>
        <v>-4.8211809867433342E-3</v>
      </c>
      <c r="H317" s="25">
        <f>(+B317/(D317*(1-VLOOKUP(A317,USD!A:K,9,0)))-1)</f>
        <v>-5.8299859640040808E-3</v>
      </c>
      <c r="I317" s="25">
        <f t="shared" si="82"/>
        <v>-5.1466848280560251E-3</v>
      </c>
      <c r="J317">
        <v>10412.08</v>
      </c>
      <c r="K317">
        <v>10390.58</v>
      </c>
      <c r="L317" s="25">
        <f t="shared" si="76"/>
        <v>-2.0649092208281372E-3</v>
      </c>
      <c r="M317">
        <f t="shared" si="77"/>
        <v>5</v>
      </c>
    </row>
    <row r="318" spans="1:14">
      <c r="A318" s="1">
        <v>42856</v>
      </c>
      <c r="B318">
        <v>11.54</v>
      </c>
      <c r="C318" s="71">
        <f t="shared" si="83"/>
        <v>0</v>
      </c>
      <c r="D318" s="26">
        <f t="shared" si="80"/>
        <v>11.5997</v>
      </c>
      <c r="E318" s="26">
        <f>D318*(1-VLOOKUP(A318,USD!A:K,9,0))</f>
        <v>11.588769894236364</v>
      </c>
      <c r="F318">
        <v>11.59</v>
      </c>
      <c r="G318" s="25">
        <f t="shared" ref="G318:G381" si="84">+B318/D318-1</f>
        <v>-5.1466848280560251E-3</v>
      </c>
      <c r="H318" s="25">
        <f>(+B318/(D318*(1-VLOOKUP(A318,USD!A:K,9,0)))-1)</f>
        <v>-4.2083754083874769E-3</v>
      </c>
      <c r="I318" s="25">
        <f t="shared" si="82"/>
        <v>-4.3140638481450333E-3</v>
      </c>
      <c r="J318">
        <v>10390.58</v>
      </c>
      <c r="K318">
        <v>10390.58</v>
      </c>
      <c r="L318" s="25">
        <f t="shared" ref="L318:L381" si="85">+K318/J318-1</f>
        <v>0</v>
      </c>
      <c r="M318">
        <f t="shared" ref="M318:M381" si="86">WEEKDAY(A318,2)</f>
        <v>1</v>
      </c>
    </row>
    <row r="319" spans="1:14">
      <c r="A319" s="1">
        <v>42857</v>
      </c>
      <c r="B319">
        <v>11.48</v>
      </c>
      <c r="C319" s="71">
        <f t="shared" si="83"/>
        <v>-5.1993067590986319E-3</v>
      </c>
      <c r="D319" s="26">
        <f t="shared" si="80"/>
        <v>11.53998396624635</v>
      </c>
      <c r="E319" s="26">
        <f>D319*(1-VLOOKUP(A319,USD!A:K,9,0))</f>
        <v>11.549728120075663</v>
      </c>
      <c r="F319">
        <v>11.5313</v>
      </c>
      <c r="G319" s="25">
        <f t="shared" si="84"/>
        <v>-5.1979245744013802E-3</v>
      </c>
      <c r="H319" s="25">
        <f>(+B319/(D319*(1-VLOOKUP(A319,USD!A:K,9,0)))-1)</f>
        <v>-6.0372087854139167E-3</v>
      </c>
      <c r="I319" s="25">
        <f t="shared" si="82"/>
        <v>-4.4487611977833685E-3</v>
      </c>
      <c r="J319">
        <v>10390.58</v>
      </c>
      <c r="K319">
        <v>10345.74</v>
      </c>
      <c r="L319" s="25">
        <f t="shared" si="85"/>
        <v>-4.3154472608843975E-3</v>
      </c>
      <c r="M319">
        <f t="shared" si="86"/>
        <v>2</v>
      </c>
    </row>
    <row r="320" spans="1:14">
      <c r="A320" s="1">
        <v>42858</v>
      </c>
      <c r="B320">
        <v>11.48</v>
      </c>
      <c r="C320" s="71">
        <f t="shared" si="83"/>
        <v>0</v>
      </c>
      <c r="D320" s="26">
        <f t="shared" si="80"/>
        <v>11.497639260410567</v>
      </c>
      <c r="E320" s="26">
        <f>D320*(1-VLOOKUP(A320,USD!A:K,9,0))</f>
        <v>11.508549111456398</v>
      </c>
      <c r="F320">
        <v>11.5313</v>
      </c>
      <c r="G320" s="25">
        <f t="shared" si="84"/>
        <v>-1.5341636670845871E-3</v>
      </c>
      <c r="H320" s="25">
        <f>(+B320/(D320*(1-VLOOKUP(A320,USD!A:K,9,0)))-1)</f>
        <v>-2.4806872855916984E-3</v>
      </c>
      <c r="I320" s="25">
        <f t="shared" si="82"/>
        <v>-4.4487611977833685E-3</v>
      </c>
      <c r="J320">
        <v>10345.74</v>
      </c>
      <c r="K320">
        <v>10315.540000000001</v>
      </c>
      <c r="L320" s="25">
        <f t="shared" si="85"/>
        <v>-2.9190758708413922E-3</v>
      </c>
      <c r="M320">
        <f t="shared" si="86"/>
        <v>3</v>
      </c>
    </row>
    <row r="321" spans="1:14">
      <c r="A321" s="1">
        <v>42859</v>
      </c>
      <c r="B321">
        <v>11.44</v>
      </c>
      <c r="C321" s="71">
        <f t="shared" si="83"/>
        <v>-3.4843205574913716E-3</v>
      </c>
      <c r="D321" s="26">
        <f t="shared" si="80"/>
        <v>11.504404357309456</v>
      </c>
      <c r="E321" s="26">
        <f>D321*(1-VLOOKUP(A321,USD!A:K,9,0))</f>
        <v>11.493638240648991</v>
      </c>
      <c r="F321">
        <v>11.472300000000001</v>
      </c>
      <c r="G321" s="25">
        <f t="shared" si="84"/>
        <v>-5.5982348419921779E-3</v>
      </c>
      <c r="H321" s="25">
        <f>(+B321/(D321*(1-VLOOKUP(A321,USD!A:K,9,0)))-1)</f>
        <v>-4.6667764832977188E-3</v>
      </c>
      <c r="I321" s="25">
        <f t="shared" si="82"/>
        <v>-2.8154772800572658E-3</v>
      </c>
      <c r="J321">
        <v>10315.540000000001</v>
      </c>
      <c r="K321">
        <v>10291.48</v>
      </c>
      <c r="L321" s="25">
        <f t="shared" si="85"/>
        <v>-2.3324033448565151E-3</v>
      </c>
      <c r="M321">
        <f t="shared" si="86"/>
        <v>4</v>
      </c>
    </row>
    <row r="322" spans="1:14">
      <c r="A322" s="1">
        <v>42860</v>
      </c>
      <c r="B322">
        <v>11.4</v>
      </c>
      <c r="C322" s="71">
        <f t="shared" si="83"/>
        <v>-3.4965034965034336E-3</v>
      </c>
      <c r="D322" s="26">
        <f t="shared" si="80"/>
        <v>11.448110193480433</v>
      </c>
      <c r="E322" s="26">
        <f>D322*(1-VLOOKUP(A322,USD!A:K,9,0))</f>
        <v>11.443114019436306</v>
      </c>
      <c r="F322">
        <v>11.4396</v>
      </c>
      <c r="G322" s="25">
        <f t="shared" si="84"/>
        <v>-4.2024572324461662E-3</v>
      </c>
      <c r="H322" s="25">
        <f>(+B322/(D322*(1-VLOOKUP(A322,USD!A:K,9,0)))-1)</f>
        <v>-3.7676824125911779E-3</v>
      </c>
      <c r="I322" s="25">
        <f t="shared" si="82"/>
        <v>-3.4616594985839022E-3</v>
      </c>
      <c r="J322">
        <v>10291.48</v>
      </c>
      <c r="K322">
        <v>10269.780000000001</v>
      </c>
      <c r="L322" s="25">
        <f t="shared" si="85"/>
        <v>-2.1085402682606835E-3</v>
      </c>
      <c r="M322">
        <f t="shared" si="86"/>
        <v>5</v>
      </c>
    </row>
    <row r="323" spans="1:14">
      <c r="A323" s="1">
        <v>42863</v>
      </c>
      <c r="B323">
        <v>11.38</v>
      </c>
      <c r="C323" s="71">
        <f t="shared" si="83"/>
        <v>-1.7543859649122862E-3</v>
      </c>
      <c r="D323" s="26">
        <f t="shared" si="80"/>
        <v>11.436859783948634</v>
      </c>
      <c r="E323" s="26">
        <f>D323*(1-VLOOKUP(A323,USD!A:K,9,0))</f>
        <v>11.428879946079327</v>
      </c>
      <c r="F323">
        <v>11.434900000000001</v>
      </c>
      <c r="G323" s="25">
        <f t="shared" si="84"/>
        <v>-4.9716255180844993E-3</v>
      </c>
      <c r="H323" s="25">
        <f>(+B323/(D323*(1-VLOOKUP(A323,USD!A:K,9,0)))-1)</f>
        <v>-4.276879826364266E-3</v>
      </c>
      <c r="I323" s="25">
        <f t="shared" si="82"/>
        <v>-4.8010913956396672E-3</v>
      </c>
      <c r="J323">
        <v>10269.780000000001</v>
      </c>
      <c r="K323">
        <v>10267.32</v>
      </c>
      <c r="L323" s="25">
        <f t="shared" si="85"/>
        <v>-2.3953775056528848E-4</v>
      </c>
      <c r="M323">
        <f t="shared" si="86"/>
        <v>1</v>
      </c>
    </row>
    <row r="324" spans="1:14">
      <c r="A324" s="1">
        <v>42864</v>
      </c>
      <c r="B324">
        <v>11.42</v>
      </c>
      <c r="C324" s="71">
        <f t="shared" si="83"/>
        <v>3.5149384885764245E-3</v>
      </c>
      <c r="D324" s="26">
        <f t="shared" si="80"/>
        <v>11.427694243970191</v>
      </c>
      <c r="E324" s="26">
        <f>D324*(1-VLOOKUP(A324,USD!A:K,9,0))</f>
        <v>11.416228204544757</v>
      </c>
      <c r="F324">
        <v>11.4123</v>
      </c>
      <c r="G324" s="25">
        <f t="shared" si="84"/>
        <v>-6.7329802547444473E-4</v>
      </c>
      <c r="H324" s="25">
        <f>(+B324/(D324*(1-VLOOKUP(A324,USD!A:K,9,0)))-1)</f>
        <v>3.303889329877574E-4</v>
      </c>
      <c r="I324" s="25">
        <f t="shared" si="82"/>
        <v>6.7471061924417874E-4</v>
      </c>
      <c r="J324">
        <v>10267.32</v>
      </c>
      <c r="K324">
        <v>10260.85</v>
      </c>
      <c r="L324" s="25">
        <f t="shared" si="85"/>
        <v>-6.3015470444083288E-4</v>
      </c>
      <c r="M324">
        <f t="shared" si="86"/>
        <v>2</v>
      </c>
      <c r="N324" s="50" t="s">
        <v>338</v>
      </c>
    </row>
    <row r="325" spans="1:14">
      <c r="A325" s="1">
        <v>42865</v>
      </c>
      <c r="B325">
        <v>11.44</v>
      </c>
      <c r="C325" s="71">
        <f t="shared" si="83"/>
        <v>1.7513134851137035E-3</v>
      </c>
      <c r="D325" s="26">
        <f t="shared" si="80"/>
        <v>11.460325564548747</v>
      </c>
      <c r="E325" s="26">
        <f>D325*(1-VLOOKUP(A325,USD!A:K,9,0))</f>
        <v>11.45721640476992</v>
      </c>
      <c r="F325">
        <v>11.4711</v>
      </c>
      <c r="G325" s="25">
        <f t="shared" si="84"/>
        <v>-1.7735590873283469E-3</v>
      </c>
      <c r="H325" s="25">
        <f>(+B325/(D325*(1-VLOOKUP(A325,USD!A:K,9,0)))-1)</f>
        <v>-1.5026690743794591E-3</v>
      </c>
      <c r="I325" s="25">
        <f t="shared" si="82"/>
        <v>-2.7111610917872619E-3</v>
      </c>
      <c r="J325">
        <v>10260.85</v>
      </c>
      <c r="K325">
        <v>10304.030000000001</v>
      </c>
      <c r="L325" s="25">
        <f t="shared" si="85"/>
        <v>4.2082283631472706E-3</v>
      </c>
      <c r="M325">
        <f t="shared" si="86"/>
        <v>3</v>
      </c>
    </row>
    <row r="326" spans="1:14">
      <c r="A326" s="1">
        <v>42866</v>
      </c>
      <c r="B326">
        <v>11.54</v>
      </c>
      <c r="C326" s="71">
        <f t="shared" si="83"/>
        <v>8.7412587412587506E-3</v>
      </c>
      <c r="D326" s="26">
        <f t="shared" si="80"/>
        <v>11.555374043262683</v>
      </c>
      <c r="E326" s="26">
        <f>D326*(1-VLOOKUP(A326,USD!A:K,9,0))</f>
        <v>11.558935407865564</v>
      </c>
      <c r="F326">
        <v>11.563499999999999</v>
      </c>
      <c r="G326" s="25">
        <f t="shared" si="84"/>
        <v>-1.3304669502799404E-3</v>
      </c>
      <c r="H326" s="25">
        <f>(+B326/(D326*(1-VLOOKUP(A326,USD!A:K,9,0)))-1)</f>
        <v>-1.6381619238635681E-3</v>
      </c>
      <c r="I326" s="25">
        <f t="shared" si="82"/>
        <v>-2.0322566696934219E-3</v>
      </c>
      <c r="J326">
        <v>10304.030000000001</v>
      </c>
      <c r="K326">
        <v>10379.73</v>
      </c>
      <c r="L326" s="25">
        <f t="shared" si="85"/>
        <v>7.3466401010089388E-3</v>
      </c>
      <c r="M326">
        <f t="shared" si="86"/>
        <v>4</v>
      </c>
    </row>
    <row r="327" spans="1:14">
      <c r="A327" s="1">
        <v>42867</v>
      </c>
      <c r="B327">
        <v>11.74</v>
      </c>
      <c r="C327" s="71">
        <f t="shared" si="83"/>
        <v>1.7331022530329365E-2</v>
      </c>
      <c r="D327" s="26">
        <f t="shared" si="80"/>
        <v>11.752653924524051</v>
      </c>
      <c r="E327" s="26">
        <f>D327*(1-VLOOKUP(A327,USD!A:K,9,0))</f>
        <v>11.766728043693329</v>
      </c>
      <c r="F327">
        <v>11.7744</v>
      </c>
      <c r="G327" s="25">
        <f t="shared" si="84"/>
        <v>-1.0766865599305397E-3</v>
      </c>
      <c r="H327" s="25">
        <f>(+B327/(D327*(1-VLOOKUP(A327,USD!A:K,9,0)))-1)</f>
        <v>-2.2714932812315514E-3</v>
      </c>
      <c r="I327" s="25">
        <f t="shared" si="82"/>
        <v>-2.9215926076912035E-3</v>
      </c>
      <c r="J327">
        <v>10379.73</v>
      </c>
      <c r="K327">
        <v>10549.52</v>
      </c>
      <c r="L327" s="25">
        <f t="shared" si="85"/>
        <v>1.6357843604795308E-2</v>
      </c>
      <c r="M327">
        <f t="shared" si="86"/>
        <v>5</v>
      </c>
    </row>
    <row r="328" spans="1:14">
      <c r="A328" s="1">
        <v>42870</v>
      </c>
      <c r="B328">
        <v>11.78</v>
      </c>
      <c r="C328" s="71">
        <f t="shared" si="83"/>
        <v>3.4071550255536653E-3</v>
      </c>
      <c r="D328" s="26">
        <f t="shared" si="80"/>
        <v>11.800025831696606</v>
      </c>
      <c r="E328" s="26">
        <f>D328*(1-VLOOKUP(A328,USD!A:K,9,0))</f>
        <v>11.803428647841443</v>
      </c>
      <c r="F328">
        <v>11.801500000000001</v>
      </c>
      <c r="G328" s="25">
        <f t="shared" si="84"/>
        <v>-1.6971006658997867E-3</v>
      </c>
      <c r="H328" s="25">
        <f>(+B328/(D328*(1-VLOOKUP(A328,USD!A:K,9,0)))-1)</f>
        <v>-1.9849018908355553E-3</v>
      </c>
      <c r="I328" s="25">
        <f t="shared" si="82"/>
        <v>-1.8218023132653416E-3</v>
      </c>
      <c r="J328">
        <v>10549.52</v>
      </c>
      <c r="K328">
        <v>10572.48</v>
      </c>
      <c r="L328" s="25">
        <f t="shared" si="85"/>
        <v>2.1764023386845466E-3</v>
      </c>
      <c r="M328">
        <f t="shared" si="86"/>
        <v>1</v>
      </c>
    </row>
    <row r="329" spans="1:14">
      <c r="A329" s="1">
        <v>42871</v>
      </c>
      <c r="B329">
        <v>11.82</v>
      </c>
      <c r="C329" s="71">
        <f t="shared" si="83"/>
        <v>3.3955857385399302E-3</v>
      </c>
      <c r="D329" s="26">
        <f t="shared" si="80"/>
        <v>11.805485002099793</v>
      </c>
      <c r="E329" s="26">
        <f>D329*(1-VLOOKUP(A329,USD!A:K,9,0))</f>
        <v>11.825906277519486</v>
      </c>
      <c r="F329">
        <v>11.8263</v>
      </c>
      <c r="G329" s="25">
        <f t="shared" si="84"/>
        <v>1.2295130524180298E-3</v>
      </c>
      <c r="H329" s="25">
        <f>(+B329/(D329*(1-VLOOKUP(A329,USD!A:K,9,0)))-1)</f>
        <v>-4.9943550886355492E-4</v>
      </c>
      <c r="I329" s="25">
        <f t="shared" si="82"/>
        <v>-5.3271099160345781E-4</v>
      </c>
      <c r="J329">
        <v>10572.48</v>
      </c>
      <c r="K329">
        <v>10576.05</v>
      </c>
      <c r="L329" s="25">
        <f t="shared" si="85"/>
        <v>3.376691183147873E-4</v>
      </c>
      <c r="M329">
        <f t="shared" si="86"/>
        <v>2</v>
      </c>
    </row>
    <row r="330" spans="1:14">
      <c r="A330" s="1">
        <v>42872</v>
      </c>
      <c r="B330">
        <v>11.74</v>
      </c>
      <c r="C330" s="71">
        <f t="shared" si="83"/>
        <v>-6.7681895093062439E-3</v>
      </c>
      <c r="D330" s="26">
        <f t="shared" si="80"/>
        <v>11.720472112272541</v>
      </c>
      <c r="E330" s="26">
        <f>D330*(1-VLOOKUP(A330,USD!A:K,9,0))</f>
        <v>11.736997935606716</v>
      </c>
      <c r="F330">
        <v>11.725300000000001</v>
      </c>
      <c r="G330" s="25">
        <f t="shared" si="84"/>
        <v>1.6661349082527366E-3</v>
      </c>
      <c r="H330" s="25">
        <f>(+B330/(D330*(1-VLOOKUP(A330,USD!A:K,9,0)))-1)</f>
        <v>2.5577787520747464E-4</v>
      </c>
      <c r="I330" s="25">
        <f t="shared" si="82"/>
        <v>1.2536992656904111E-3</v>
      </c>
      <c r="J330">
        <v>10576.05</v>
      </c>
      <c r="K330">
        <v>10481.41</v>
      </c>
      <c r="L330" s="25">
        <f t="shared" si="85"/>
        <v>-8.9485204778720906E-3</v>
      </c>
      <c r="M330">
        <f t="shared" si="86"/>
        <v>3</v>
      </c>
    </row>
    <row r="331" spans="1:14">
      <c r="A331" s="1">
        <v>42873</v>
      </c>
      <c r="B331">
        <v>11.68</v>
      </c>
      <c r="C331" s="71">
        <f t="shared" si="83"/>
        <v>-5.110732538330498E-3</v>
      </c>
      <c r="D331" s="26">
        <f t="shared" si="80"/>
        <v>11.700476583398608</v>
      </c>
      <c r="E331" s="26">
        <f>D331*(1-VLOOKUP(A331,USD!A:K,9,0))</f>
        <v>11.693402107771751</v>
      </c>
      <c r="F331">
        <v>11.6874</v>
      </c>
      <c r="G331" s="25">
        <f t="shared" si="84"/>
        <v>-1.7500640467638107E-3</v>
      </c>
      <c r="H331" s="25">
        <f>(+B331/(D331*(1-VLOOKUP(A331,USD!A:K,9,0)))-1)</f>
        <v>-1.1461256226572569E-3</v>
      </c>
      <c r="I331" s="25">
        <f t="shared" si="82"/>
        <v>-6.3316049762995874E-4</v>
      </c>
      <c r="J331">
        <v>10481.41</v>
      </c>
      <c r="K331">
        <v>10459.219999999999</v>
      </c>
      <c r="L331" s="25">
        <f t="shared" si="85"/>
        <v>-2.1170815758567718E-3</v>
      </c>
      <c r="M331">
        <f t="shared" si="86"/>
        <v>4</v>
      </c>
    </row>
    <row r="332" spans="1:14">
      <c r="A332" s="1">
        <v>42874</v>
      </c>
      <c r="B332">
        <v>11.7</v>
      </c>
      <c r="C332" s="71">
        <f t="shared" si="83"/>
        <v>1.712328767123239E-3</v>
      </c>
      <c r="D332" s="26">
        <f t="shared" si="80"/>
        <v>11.729325807851831</v>
      </c>
      <c r="E332" s="26">
        <f>D332*(1-VLOOKUP(A332,USD!A:K,9,0))</f>
        <v>11.720901204643761</v>
      </c>
      <c r="F332">
        <v>11.7173</v>
      </c>
      <c r="G332" s="25">
        <f t="shared" si="84"/>
        <v>-2.5002125725078761E-3</v>
      </c>
      <c r="H332" s="25">
        <f>(+B332/(D332*(1-VLOOKUP(A332,USD!A:K,9,0)))-1)</f>
        <v>-1.7832421141371624E-3</v>
      </c>
      <c r="I332" s="25">
        <f t="shared" si="82"/>
        <v>-1.4764493526666644E-3</v>
      </c>
      <c r="J332">
        <v>10459.219999999999</v>
      </c>
      <c r="K332">
        <v>10496.74</v>
      </c>
      <c r="L332" s="25">
        <f t="shared" si="85"/>
        <v>3.587265589594768E-3</v>
      </c>
      <c r="M332">
        <f t="shared" si="86"/>
        <v>5</v>
      </c>
    </row>
    <row r="333" spans="1:14">
      <c r="A333" s="1">
        <v>42877</v>
      </c>
      <c r="B333">
        <v>11.82</v>
      </c>
      <c r="C333" s="71">
        <f t="shared" si="83"/>
        <v>1.0256410256410442E-2</v>
      </c>
      <c r="D333" s="26">
        <f t="shared" si="80"/>
        <v>11.81797728523332</v>
      </c>
      <c r="E333" s="26">
        <f>D333*(1-VLOOKUP(A333,USD!A:K,9,0))</f>
        <v>11.831944553485476</v>
      </c>
      <c r="F333">
        <v>11.8368</v>
      </c>
      <c r="G333" s="25">
        <f t="shared" si="84"/>
        <v>1.711557500798655E-4</v>
      </c>
      <c r="H333" s="25">
        <f>(+B333/(D333*(1-VLOOKUP(A333,USD!A:K,9,0)))-1)</f>
        <v>-1.0095173647477473E-3</v>
      </c>
      <c r="I333" s="25">
        <f t="shared" si="82"/>
        <v>-1.4193025141929771E-3</v>
      </c>
      <c r="J333">
        <v>10496.74</v>
      </c>
      <c r="K333">
        <v>10586.93</v>
      </c>
      <c r="L333" s="25">
        <f t="shared" si="85"/>
        <v>8.5921914804025779E-3</v>
      </c>
      <c r="M333">
        <f t="shared" si="86"/>
        <v>1</v>
      </c>
    </row>
    <row r="334" spans="1:14">
      <c r="A334" s="1">
        <v>42878</v>
      </c>
      <c r="B334">
        <v>11.96</v>
      </c>
      <c r="C334" s="71">
        <f t="shared" si="83"/>
        <v>1.1844331641285955E-2</v>
      </c>
      <c r="D334" s="26">
        <f t="shared" si="80"/>
        <v>12.010333756055815</v>
      </c>
      <c r="E334" s="26">
        <f>D334*(1-VLOOKUP(A334,USD!A:K,9,0))</f>
        <v>12.008483231238531</v>
      </c>
      <c r="F334">
        <v>12.0077</v>
      </c>
      <c r="G334" s="25">
        <f t="shared" si="84"/>
        <v>-4.190870718345785E-3</v>
      </c>
      <c r="H334" s="25">
        <f>(+B334/(D334*(1-VLOOKUP(A334,USD!A:K,9,0)))-1)</f>
        <v>-4.0374150760694727E-3</v>
      </c>
      <c r="I334" s="25">
        <f t="shared" si="82"/>
        <v>-3.9724510106013966E-3</v>
      </c>
      <c r="J334">
        <v>10586.93</v>
      </c>
      <c r="K334">
        <v>10742.14</v>
      </c>
      <c r="L334" s="25">
        <f t="shared" si="85"/>
        <v>1.4660529539724854E-2</v>
      </c>
      <c r="M334">
        <f t="shared" si="86"/>
        <v>2</v>
      </c>
    </row>
    <row r="335" spans="1:14">
      <c r="A335" s="1">
        <v>42879</v>
      </c>
      <c r="B335">
        <v>11.94</v>
      </c>
      <c r="C335" s="71">
        <f t="shared" si="83"/>
        <v>-1.6722408026756952E-3</v>
      </c>
      <c r="D335" s="26">
        <f t="shared" si="80"/>
        <v>11.990899275842617</v>
      </c>
      <c r="E335" s="26">
        <f>D335*(1-VLOOKUP(A335,USD!A:K,9,0))</f>
        <v>11.98591584938578</v>
      </c>
      <c r="F335">
        <v>11.995900000000001</v>
      </c>
      <c r="G335" s="25">
        <f t="shared" si="84"/>
        <v>-4.2448255691015513E-3</v>
      </c>
      <c r="H335" s="25">
        <f>(+B335/(D335*(1-VLOOKUP(A335,USD!A:K,9,0)))-1)</f>
        <v>-3.8308169323693075E-3</v>
      </c>
      <c r="I335" s="25">
        <f t="shared" si="82"/>
        <v>-4.6599254745371965E-3</v>
      </c>
      <c r="J335">
        <v>10742.14</v>
      </c>
      <c r="K335">
        <v>10727.11</v>
      </c>
      <c r="L335" s="25">
        <f t="shared" si="85"/>
        <v>-1.399162550478672E-3</v>
      </c>
      <c r="M335">
        <f t="shared" si="86"/>
        <v>3</v>
      </c>
    </row>
    <row r="336" spans="1:14">
      <c r="A336" s="1">
        <v>42880</v>
      </c>
      <c r="B336">
        <v>12.34</v>
      </c>
      <c r="C336" s="71">
        <f t="shared" si="83"/>
        <v>3.350083752093802E-2</v>
      </c>
      <c r="D336" s="26">
        <f t="shared" si="80"/>
        <v>12.309465383407087</v>
      </c>
      <c r="E336" s="26">
        <f>D336*(1-VLOOKUP(A336,USD!A:K,9,0))</f>
        <v>12.355764020400425</v>
      </c>
      <c r="F336">
        <v>12.3546</v>
      </c>
      <c r="G336" s="25">
        <f t="shared" si="84"/>
        <v>2.4805802398268906E-3</v>
      </c>
      <c r="H336" s="25">
        <f>(+B336/(D336*(1-VLOOKUP(A336,USD!A:K,9,0)))-1)</f>
        <v>-1.2758434342382552E-3</v>
      </c>
      <c r="I336" s="25">
        <f t="shared" si="82"/>
        <v>-1.1817460702895355E-3</v>
      </c>
      <c r="J336">
        <v>10727.11</v>
      </c>
      <c r="K336">
        <v>11007.51</v>
      </c>
      <c r="L336" s="25">
        <f t="shared" si="85"/>
        <v>2.6139379571944232E-2</v>
      </c>
      <c r="M336">
        <f t="shared" si="86"/>
        <v>4</v>
      </c>
    </row>
    <row r="337" spans="1:14">
      <c r="A337" s="1">
        <v>42881</v>
      </c>
      <c r="B337">
        <v>12.32</v>
      </c>
      <c r="C337" s="71">
        <f t="shared" si="83"/>
        <v>-1.6207455429497752E-3</v>
      </c>
      <c r="D337" s="26">
        <f t="shared" si="80"/>
        <v>12.33732658448641</v>
      </c>
      <c r="E337" s="26">
        <f>D337*(1-VLOOKUP(A337,USD!A:K,9,0))</f>
        <v>12.359142925279309</v>
      </c>
      <c r="F337">
        <v>12.3721</v>
      </c>
      <c r="G337" s="25">
        <f t="shared" si="84"/>
        <v>-1.4044034878835099E-3</v>
      </c>
      <c r="H337" s="25">
        <f>(+B337/(D337*(1-VLOOKUP(A337,USD!A:K,9,0)))-1)</f>
        <v>-3.1671229563375869E-3</v>
      </c>
      <c r="I337" s="25">
        <f t="shared" si="82"/>
        <v>-4.2110878508903049E-3</v>
      </c>
      <c r="J337">
        <v>11007.51</v>
      </c>
      <c r="K337">
        <v>10992.12</v>
      </c>
      <c r="L337" s="25">
        <f t="shared" si="85"/>
        <v>-1.3981363632646904E-3</v>
      </c>
      <c r="M337">
        <f t="shared" si="86"/>
        <v>5</v>
      </c>
    </row>
    <row r="338" spans="1:14">
      <c r="A338" s="1">
        <v>42884</v>
      </c>
      <c r="B338">
        <v>12.38</v>
      </c>
      <c r="C338" s="71">
        <f t="shared" si="83"/>
        <v>4.8701298701299134E-3</v>
      </c>
      <c r="D338" s="26">
        <f t="shared" si="80"/>
        <v>12.3721</v>
      </c>
      <c r="E338" s="26">
        <f>D338*(1-VLOOKUP(A338,USD!A:K,9,0))</f>
        <v>12.419164880892303</v>
      </c>
      <c r="F338">
        <v>12.42</v>
      </c>
      <c r="G338" s="25">
        <f t="shared" si="84"/>
        <v>6.3853347451137132E-4</v>
      </c>
      <c r="H338" s="25">
        <f>(+B338/(D338*(1-VLOOKUP(A338,USD!A:K,9,0)))-1)</f>
        <v>-3.1535840990855046E-3</v>
      </c>
      <c r="I338" s="25">
        <f t="shared" si="82"/>
        <v>-3.2206119162639935E-3</v>
      </c>
      <c r="J338">
        <v>10992.12</v>
      </c>
      <c r="K338">
        <v>10992.12</v>
      </c>
      <c r="L338" s="25">
        <f t="shared" si="85"/>
        <v>0</v>
      </c>
      <c r="M338">
        <f t="shared" si="86"/>
        <v>1</v>
      </c>
    </row>
    <row r="339" spans="1:14">
      <c r="A339" s="1">
        <v>42885</v>
      </c>
      <c r="B339">
        <v>12.38</v>
      </c>
      <c r="C339" s="71">
        <f t="shared" si="83"/>
        <v>0</v>
      </c>
      <c r="D339" s="26">
        <f t="shared" si="80"/>
        <v>12.42</v>
      </c>
      <c r="E339" s="26">
        <f>D339*(1-VLOOKUP(A339,USD!A:K,9,0))</f>
        <v>12.402472701503074</v>
      </c>
      <c r="F339">
        <v>12.4</v>
      </c>
      <c r="G339" s="25">
        <f t="shared" si="84"/>
        <v>-3.2206119162639935E-3</v>
      </c>
      <c r="H339" s="25">
        <f>(+B339/(D339*(1-VLOOKUP(A339,USD!A:K,9,0)))-1)</f>
        <v>-1.8119533131767396E-3</v>
      </c>
      <c r="I339" s="25">
        <f t="shared" si="82"/>
        <v>-1.612903225806428E-3</v>
      </c>
      <c r="J339">
        <v>10992.12</v>
      </c>
      <c r="K339">
        <v>10992.12</v>
      </c>
      <c r="L339" s="25">
        <f t="shared" si="85"/>
        <v>0</v>
      </c>
      <c r="M339">
        <f t="shared" si="86"/>
        <v>2</v>
      </c>
    </row>
    <row r="340" spans="1:14">
      <c r="A340" s="1">
        <v>42886</v>
      </c>
      <c r="B340">
        <v>12.46</v>
      </c>
      <c r="C340" s="71">
        <f t="shared" si="83"/>
        <v>6.4620355411955099E-3</v>
      </c>
      <c r="D340" s="26">
        <f t="shared" si="80"/>
        <v>12.445111952926279</v>
      </c>
      <c r="E340" s="26">
        <f>D340*(1-VLOOKUP(A340,USD!A:K,9,0))</f>
        <v>12.505985162649498</v>
      </c>
      <c r="F340">
        <v>12.5379</v>
      </c>
      <c r="G340" s="25">
        <f t="shared" si="84"/>
        <v>1.1962967573160288E-3</v>
      </c>
      <c r="H340" s="25">
        <f>(+B340/(D340*(1-VLOOKUP(A340,USD!A:K,9,0)))-1)</f>
        <v>-3.6770523914291253E-3</v>
      </c>
      <c r="I340" s="25">
        <f t="shared" ref="I340:I355" si="87">+B340/F340-1</f>
        <v>-6.2131616937445289E-3</v>
      </c>
      <c r="J340">
        <v>10992.12</v>
      </c>
      <c r="K340">
        <v>11032.11</v>
      </c>
      <c r="L340" s="25">
        <f t="shared" si="85"/>
        <v>3.6380607198611692E-3</v>
      </c>
      <c r="M340">
        <f t="shared" si="86"/>
        <v>3</v>
      </c>
    </row>
    <row r="341" spans="1:14">
      <c r="A341" s="1">
        <v>42887</v>
      </c>
      <c r="B341">
        <v>12.62</v>
      </c>
      <c r="C341" s="71">
        <f t="shared" si="83"/>
        <v>1.2841091492776791E-2</v>
      </c>
      <c r="D341" s="26">
        <f t="shared" si="80"/>
        <v>12.650889991760415</v>
      </c>
      <c r="E341" s="26">
        <f>D341*(1-VLOOKUP(A341,USD!A:K,9,0))</f>
        <v>12.749927293112487</v>
      </c>
      <c r="F341">
        <v>12.687900000000001</v>
      </c>
      <c r="G341" s="25">
        <f t="shared" si="84"/>
        <v>-2.4417247941082021E-3</v>
      </c>
      <c r="H341" s="25">
        <f>(+B341/(D341*(1-VLOOKUP(A341,USD!A:K,9,0)))-1)</f>
        <v>-1.0190434041351337E-2</v>
      </c>
      <c r="I341" s="25">
        <f t="shared" si="87"/>
        <v>-5.3515554189426107E-3</v>
      </c>
      <c r="J341">
        <v>11032.11</v>
      </c>
      <c r="K341">
        <v>11131.53</v>
      </c>
      <c r="L341" s="25">
        <f t="shared" si="85"/>
        <v>9.0118753348180647E-3</v>
      </c>
      <c r="M341">
        <f t="shared" si="86"/>
        <v>4</v>
      </c>
    </row>
    <row r="342" spans="1:14">
      <c r="A342" s="1">
        <v>42888</v>
      </c>
      <c r="B342">
        <v>12.52</v>
      </c>
      <c r="C342" s="71">
        <f t="shared" si="83"/>
        <v>-7.923930269413626E-3</v>
      </c>
      <c r="D342" s="26">
        <f t="shared" si="80"/>
        <v>12.592656945002169</v>
      </c>
      <c r="E342" s="26">
        <f>D342*(1-VLOOKUP(A342,USD!A:K,9,0))</f>
        <v>12.506942709150794</v>
      </c>
      <c r="F342">
        <v>12.529</v>
      </c>
      <c r="G342" s="25">
        <f t="shared" si="84"/>
        <v>-5.7697867351977905E-3</v>
      </c>
      <c r="H342" s="25">
        <f>(+B342/(D342*(1-VLOOKUP(A342,USD!A:K,9,0)))-1)</f>
        <v>1.0440034109737706E-3</v>
      </c>
      <c r="I342" s="25">
        <f t="shared" si="87"/>
        <v>-7.1833346635807871E-4</v>
      </c>
      <c r="J342">
        <v>11131.53</v>
      </c>
      <c r="K342">
        <v>11047.97</v>
      </c>
      <c r="L342" s="25">
        <f t="shared" si="85"/>
        <v>-7.5066051117861354E-3</v>
      </c>
      <c r="M342">
        <f t="shared" si="86"/>
        <v>5</v>
      </c>
      <c r="N342" s="50" t="s">
        <v>348</v>
      </c>
    </row>
    <row r="343" spans="1:14">
      <c r="A343" s="1">
        <v>42891</v>
      </c>
      <c r="B343">
        <v>12.42</v>
      </c>
      <c r="C343" s="71">
        <f t="shared" si="83"/>
        <v>-7.9872204472842823E-3</v>
      </c>
      <c r="D343" s="26">
        <f t="shared" si="80"/>
        <v>12.395601170169725</v>
      </c>
      <c r="E343" s="26">
        <f>D343*(1-VLOOKUP(A343,USD!A:K,9,0))</f>
        <v>12.40580347325097</v>
      </c>
      <c r="F343">
        <v>12.4071</v>
      </c>
      <c r="G343" s="25">
        <f t="shared" si="84"/>
        <v>1.9683458265009612E-3</v>
      </c>
      <c r="H343" s="25">
        <f>(+B343/(D343*(1-VLOOKUP(A343,USD!A:K,9,0)))-1)</f>
        <v>1.1443456104749394E-3</v>
      </c>
      <c r="I343" s="25">
        <f t="shared" si="87"/>
        <v>1.0397272529438784E-3</v>
      </c>
      <c r="J343">
        <v>11047.97</v>
      </c>
      <c r="K343">
        <v>10930.34</v>
      </c>
      <c r="L343" s="25">
        <f t="shared" si="85"/>
        <v>-1.064720487112103E-2</v>
      </c>
      <c r="M343">
        <f t="shared" si="86"/>
        <v>1</v>
      </c>
    </row>
    <row r="344" spans="1:14">
      <c r="A344" s="1">
        <v>42892</v>
      </c>
      <c r="B344">
        <v>12.54</v>
      </c>
      <c r="C344" s="71">
        <f t="shared" si="83"/>
        <v>9.6618357487923134E-3</v>
      </c>
      <c r="D344" s="26">
        <f t="shared" si="80"/>
        <v>12.511768170523515</v>
      </c>
      <c r="E344" s="26">
        <f>D344*(1-VLOOKUP(A344,USD!A:K,9,0))</f>
        <v>12.538146229946189</v>
      </c>
      <c r="F344">
        <v>12.5418</v>
      </c>
      <c r="G344" s="25">
        <f t="shared" si="84"/>
        <v>2.2564220413703318E-3</v>
      </c>
      <c r="H344" s="25">
        <f>(+B344/(D344*(1-VLOOKUP(A344,USD!A:K,9,0)))-1)</f>
        <v>1.4785040944742533E-4</v>
      </c>
      <c r="I344" s="25">
        <f t="shared" si="87"/>
        <v>-1.4352006888973534E-4</v>
      </c>
      <c r="J344">
        <v>10930.34</v>
      </c>
      <c r="K344">
        <v>11022.55</v>
      </c>
      <c r="L344" s="25">
        <f t="shared" si="85"/>
        <v>8.4361511169825931E-3</v>
      </c>
      <c r="M344">
        <f t="shared" si="86"/>
        <v>2</v>
      </c>
    </row>
    <row r="345" spans="1:14">
      <c r="A345" s="1">
        <v>42893</v>
      </c>
      <c r="B345">
        <v>12.62</v>
      </c>
      <c r="C345" s="71">
        <f t="shared" si="83"/>
        <v>6.3795853269537073E-3</v>
      </c>
      <c r="D345" s="26">
        <f t="shared" si="80"/>
        <v>12.669419134229376</v>
      </c>
      <c r="E345" s="26">
        <f>D345*(1-VLOOKUP(A345,USD!A:K,9,0))</f>
        <v>12.667940501742024</v>
      </c>
      <c r="F345">
        <v>12.6599</v>
      </c>
      <c r="G345" s="25">
        <f t="shared" si="84"/>
        <v>-3.9006629827139649E-3</v>
      </c>
      <c r="H345" s="25">
        <f>(+B345/(D345*(1-VLOOKUP(A345,USD!A:K,9,0)))-1)</f>
        <v>-3.784395872038715E-3</v>
      </c>
      <c r="I345" s="25">
        <f t="shared" si="87"/>
        <v>-3.1516836625882227E-3</v>
      </c>
      <c r="J345">
        <v>11022.55</v>
      </c>
      <c r="K345">
        <v>11134.71</v>
      </c>
      <c r="L345" s="25">
        <f t="shared" si="85"/>
        <v>1.0175503853464107E-2</v>
      </c>
      <c r="M345">
        <f t="shared" si="86"/>
        <v>3</v>
      </c>
    </row>
    <row r="346" spans="1:14">
      <c r="A346" s="1">
        <v>42894</v>
      </c>
      <c r="B346">
        <v>12.78</v>
      </c>
      <c r="C346" s="71">
        <f t="shared" si="83"/>
        <v>1.267828843106189E-2</v>
      </c>
      <c r="D346" s="26">
        <f t="shared" si="80"/>
        <v>12.767708081036689</v>
      </c>
      <c r="E346" s="26">
        <f>D346*(1-VLOOKUP(A346,USD!A:K,9,0))</f>
        <v>12.767406309064764</v>
      </c>
      <c r="F346">
        <v>12.766500000000001</v>
      </c>
      <c r="G346" s="25">
        <f t="shared" si="84"/>
        <v>9.6273496271170877E-4</v>
      </c>
      <c r="H346" s="25">
        <f>(+B346/(D346*(1-VLOOKUP(A346,USD!A:K,9,0)))-1)</f>
        <v>9.8639383993703866E-4</v>
      </c>
      <c r="I346" s="25">
        <f t="shared" si="87"/>
        <v>1.0574550581599063E-3</v>
      </c>
      <c r="J346">
        <v>11134.71</v>
      </c>
      <c r="K346">
        <v>11229.53</v>
      </c>
      <c r="L346" s="25">
        <f t="shared" si="85"/>
        <v>8.5157134761482123E-3</v>
      </c>
      <c r="M346">
        <f t="shared" si="86"/>
        <v>4</v>
      </c>
    </row>
    <row r="347" spans="1:14">
      <c r="A347" s="1">
        <v>42895</v>
      </c>
      <c r="B347">
        <v>12.84</v>
      </c>
      <c r="C347" s="71">
        <f t="shared" si="83"/>
        <v>4.6948356807512415E-3</v>
      </c>
      <c r="D347" s="26">
        <f t="shared" si="80"/>
        <v>12.850059841774323</v>
      </c>
      <c r="E347" s="26">
        <f>D347*(1-VLOOKUP(A347,USD!A:K,9,0))</f>
        <v>12.816713499425866</v>
      </c>
      <c r="F347">
        <v>12.829000000000001</v>
      </c>
      <c r="G347" s="25">
        <f t="shared" si="84"/>
        <v>-7.828634183958405E-4</v>
      </c>
      <c r="H347" s="25">
        <f>(+B347/(D347*(1-VLOOKUP(A347,USD!A:K,9,0)))-1)</f>
        <v>1.8168854734232909E-3</v>
      </c>
      <c r="I347" s="25">
        <f t="shared" si="87"/>
        <v>8.5743237976454445E-4</v>
      </c>
      <c r="J347">
        <v>11229.53</v>
      </c>
      <c r="K347">
        <v>11303.03</v>
      </c>
      <c r="L347" s="25">
        <f t="shared" si="85"/>
        <v>6.5452427661709667E-3</v>
      </c>
      <c r="M347">
        <f t="shared" si="86"/>
        <v>5</v>
      </c>
    </row>
    <row r="348" spans="1:14">
      <c r="A348" s="1">
        <v>42898</v>
      </c>
      <c r="B348">
        <v>12.78</v>
      </c>
      <c r="C348" s="71">
        <f t="shared" si="83"/>
        <v>-4.6728971962617383E-3</v>
      </c>
      <c r="D348" s="26">
        <f t="shared" si="80"/>
        <v>12.84097430688939</v>
      </c>
      <c r="E348" s="26">
        <f>D348*(1-VLOOKUP(A348,USD!A:K,9,0))</f>
        <v>12.841579748165683</v>
      </c>
      <c r="F348">
        <v>12.833399999999999</v>
      </c>
      <c r="G348" s="25">
        <f t="shared" si="84"/>
        <v>-4.7484174823616554E-3</v>
      </c>
      <c r="H348" s="25">
        <f>(+B348/(D348*(1-VLOOKUP(A348,USD!A:K,9,0)))-1)</f>
        <v>-4.7953405557038531E-3</v>
      </c>
      <c r="I348" s="25">
        <f t="shared" si="87"/>
        <v>-4.1610173453644483E-3</v>
      </c>
      <c r="J348">
        <v>11303.03</v>
      </c>
      <c r="K348">
        <v>11313.58</v>
      </c>
      <c r="L348" s="25">
        <f t="shared" si="85"/>
        <v>9.3337804110915634E-4</v>
      </c>
      <c r="M348">
        <f t="shared" si="86"/>
        <v>1</v>
      </c>
    </row>
    <row r="349" spans="1:14">
      <c r="A349" s="1">
        <v>42899</v>
      </c>
      <c r="B349">
        <v>12.8</v>
      </c>
      <c r="C349" s="71">
        <f t="shared" si="83"/>
        <v>1.5649452269170805E-3</v>
      </c>
      <c r="D349" s="26">
        <f t="shared" si="80"/>
        <v>12.801366354062994</v>
      </c>
      <c r="E349" s="26">
        <f>D349*(1-VLOOKUP(A349,USD!A:K,9,0))</f>
        <v>12.796142611183953</v>
      </c>
      <c r="F349">
        <v>12.8079</v>
      </c>
      <c r="G349" s="25">
        <f t="shared" si="84"/>
        <v>-1.0673501759128623E-4</v>
      </c>
      <c r="H349" s="25">
        <f>(+B349/(D349*(1-VLOOKUP(A349,USD!A:K,9,0)))-1)</f>
        <v>3.0144934557663206E-4</v>
      </c>
      <c r="I349" s="25">
        <f t="shared" si="87"/>
        <v>-6.1680681454412412E-4</v>
      </c>
      <c r="J349">
        <v>11313.58</v>
      </c>
      <c r="K349">
        <v>11285.34</v>
      </c>
      <c r="L349" s="25">
        <f t="shared" si="85"/>
        <v>-2.496115287998979E-3</v>
      </c>
      <c r="M349">
        <f t="shared" si="86"/>
        <v>2</v>
      </c>
    </row>
    <row r="350" spans="1:14">
      <c r="A350" s="1">
        <v>42900</v>
      </c>
      <c r="B350">
        <v>12.64</v>
      </c>
      <c r="C350" s="71">
        <f t="shared" si="83"/>
        <v>-1.2499999999999956E-2</v>
      </c>
      <c r="D350" s="26">
        <f t="shared" si="80"/>
        <v>12.598394717926087</v>
      </c>
      <c r="E350" s="26">
        <f>D350*(1-VLOOKUP(A350,USD!A:K,9,0))</f>
        <v>12.597726738189028</v>
      </c>
      <c r="F350">
        <v>12.6457</v>
      </c>
      <c r="G350" s="25">
        <f t="shared" si="84"/>
        <v>3.3024272540622679E-3</v>
      </c>
      <c r="H350" s="25">
        <f>(+B350/(D350*(1-VLOOKUP(A350,USD!A:K,9,0)))-1)</f>
        <v>3.3556261926863673E-3</v>
      </c>
      <c r="I350" s="25">
        <f t="shared" si="87"/>
        <v>-4.5074610341844235E-4</v>
      </c>
      <c r="J350">
        <v>11285.34</v>
      </c>
      <c r="K350">
        <v>11100.74</v>
      </c>
      <c r="L350" s="25">
        <f t="shared" si="85"/>
        <v>-1.6357504514706744E-2</v>
      </c>
      <c r="M350">
        <f t="shared" si="86"/>
        <v>3</v>
      </c>
    </row>
    <row r="351" spans="1:14">
      <c r="A351" s="1">
        <v>42901</v>
      </c>
      <c r="B351">
        <v>12.5</v>
      </c>
      <c r="C351" s="71">
        <f t="shared" si="83"/>
        <v>-1.1075949367088667E-2</v>
      </c>
      <c r="D351" s="26">
        <f t="shared" si="80"/>
        <v>12.552412852206251</v>
      </c>
      <c r="E351" s="26">
        <f>D351*(1-VLOOKUP(A351,USD!A:K,9,0))</f>
        <v>12.561724398910332</v>
      </c>
      <c r="F351">
        <v>12.5626</v>
      </c>
      <c r="G351" s="25">
        <f t="shared" si="84"/>
        <v>-4.1755201030564404E-3</v>
      </c>
      <c r="H351" s="25">
        <f>(+B351/(D351*(1-VLOOKUP(A351,USD!A:K,9,0)))-1)</f>
        <v>-4.9136883560100264E-3</v>
      </c>
      <c r="I351" s="25">
        <f t="shared" si="87"/>
        <v>-4.9830449110852548E-3</v>
      </c>
      <c r="J351">
        <v>11100.74</v>
      </c>
      <c r="K351">
        <v>11018.85</v>
      </c>
      <c r="L351" s="25">
        <f t="shared" si="85"/>
        <v>-7.3769856784321464E-3</v>
      </c>
      <c r="M351">
        <f t="shared" si="86"/>
        <v>4</v>
      </c>
    </row>
    <row r="352" spans="1:14">
      <c r="A352" s="1">
        <v>42902</v>
      </c>
      <c r="B352">
        <v>12.4</v>
      </c>
      <c r="C352" s="71">
        <f t="shared" si="83"/>
        <v>-8.0000000000000071E-3</v>
      </c>
      <c r="D352" s="26">
        <f t="shared" si="80"/>
        <v>12.513119624098703</v>
      </c>
      <c r="E352" s="26">
        <f>D352*(1-VLOOKUP(A352,USD!A:K,9,0))</f>
        <v>12.436238613483676</v>
      </c>
      <c r="F352">
        <v>12.435499999999999</v>
      </c>
      <c r="G352" s="25">
        <f t="shared" si="84"/>
        <v>-9.0400817299667313E-3</v>
      </c>
      <c r="H352" s="25">
        <f>(+B352/(D352*(1-VLOOKUP(A352,USD!A:K,9,0)))-1)</f>
        <v>-2.9139528928292524E-3</v>
      </c>
      <c r="I352" s="25">
        <f t="shared" si="87"/>
        <v>-2.8547304089099335E-3</v>
      </c>
      <c r="J352">
        <v>11018.85</v>
      </c>
      <c r="K352">
        <v>10975.45</v>
      </c>
      <c r="L352" s="25">
        <f t="shared" si="85"/>
        <v>-3.9387050372770016E-3</v>
      </c>
      <c r="M352">
        <f t="shared" si="86"/>
        <v>5</v>
      </c>
    </row>
    <row r="353" spans="1:14">
      <c r="A353" s="1">
        <v>42905</v>
      </c>
      <c r="B353">
        <v>12.56</v>
      </c>
      <c r="C353" s="71">
        <f t="shared" si="83"/>
        <v>1.2903225806451646E-2</v>
      </c>
      <c r="D353" s="26">
        <f t="shared" si="80"/>
        <v>12.566024907862547</v>
      </c>
      <c r="E353" s="26">
        <f>D353*(1-VLOOKUP(A353,USD!A:K,9,0))</f>
        <v>12.593103324165034</v>
      </c>
      <c r="F353">
        <v>12.566700000000001</v>
      </c>
      <c r="G353" s="25">
        <f t="shared" si="84"/>
        <v>-4.7946012416200112E-4</v>
      </c>
      <c r="H353" s="25">
        <f>(+B353/(D353*(1-VLOOKUP(A353,USD!A:K,9,0)))-1)</f>
        <v>-2.6286867750470178E-3</v>
      </c>
      <c r="I353" s="25">
        <f t="shared" si="87"/>
        <v>-5.3315508446927229E-4</v>
      </c>
      <c r="J353">
        <v>10975.45</v>
      </c>
      <c r="K353">
        <v>11090.65</v>
      </c>
      <c r="L353" s="25">
        <f t="shared" si="85"/>
        <v>1.0496152777334844E-2</v>
      </c>
      <c r="M353">
        <f t="shared" si="86"/>
        <v>1</v>
      </c>
    </row>
    <row r="354" spans="1:14">
      <c r="A354" s="1">
        <v>42906</v>
      </c>
      <c r="B354">
        <v>12.5</v>
      </c>
      <c r="C354" s="71">
        <f t="shared" si="83"/>
        <v>-4.777070063694322E-3</v>
      </c>
      <c r="D354" s="26">
        <f t="shared" si="80"/>
        <v>12.53616323569854</v>
      </c>
      <c r="E354" s="26">
        <f>D354*(1-VLOOKUP(A354,USD!A:K,9,0))</f>
        <v>12.498007550839946</v>
      </c>
      <c r="F354">
        <v>12.510999999999999</v>
      </c>
      <c r="G354" s="25">
        <f t="shared" si="84"/>
        <v>-2.8847132107820972E-3</v>
      </c>
      <c r="H354" s="25">
        <f>(+B354/(D354*(1-VLOOKUP(A354,USD!A:K,9,0)))-1)</f>
        <v>1.5942134391822016E-4</v>
      </c>
      <c r="I354" s="25">
        <f t="shared" si="87"/>
        <v>-8.7922628087278021E-4</v>
      </c>
      <c r="J354">
        <v>11090.65</v>
      </c>
      <c r="K354">
        <v>11063.7</v>
      </c>
      <c r="L354" s="25">
        <f t="shared" si="85"/>
        <v>-2.4299747985915277E-3</v>
      </c>
      <c r="M354">
        <f t="shared" si="86"/>
        <v>2</v>
      </c>
    </row>
    <row r="355" spans="1:14">
      <c r="A355" s="1">
        <v>42907</v>
      </c>
      <c r="B355">
        <v>12.62</v>
      </c>
      <c r="C355" s="71">
        <f t="shared" si="83"/>
        <v>9.5999999999998309E-3</v>
      </c>
      <c r="D355" s="26">
        <f t="shared" si="80"/>
        <v>12.658390451657221</v>
      </c>
      <c r="E355" s="26">
        <f>D355*(1-VLOOKUP(A355,USD!A:K,9,0))</f>
        <v>12.664625968333128</v>
      </c>
      <c r="F355">
        <v>12.66</v>
      </c>
      <c r="G355" s="25">
        <f t="shared" si="84"/>
        <v>-3.0328067224530963E-3</v>
      </c>
      <c r="H355" s="25">
        <f>(+B355/(D355*(1-VLOOKUP(A355,USD!A:K,9,0)))-1)</f>
        <v>-3.5236704538067487E-3</v>
      </c>
      <c r="I355" s="25">
        <f t="shared" si="87"/>
        <v>-3.1595576619274368E-3</v>
      </c>
      <c r="J355">
        <v>11063.7</v>
      </c>
      <c r="K355">
        <v>11194.04</v>
      </c>
      <c r="L355" s="25">
        <f t="shared" si="85"/>
        <v>1.1780868967885993E-2</v>
      </c>
      <c r="M355">
        <f t="shared" si="86"/>
        <v>3</v>
      </c>
    </row>
    <row r="356" spans="1:14">
      <c r="A356" s="1">
        <v>42908</v>
      </c>
      <c r="B356">
        <v>12.72</v>
      </c>
      <c r="C356" s="71">
        <f t="shared" si="83"/>
        <v>7.923930269413848E-3</v>
      </c>
      <c r="D356" s="26">
        <f t="shared" si="80"/>
        <v>12.757635688276975</v>
      </c>
      <c r="E356" s="26">
        <f>D356*(1-VLOOKUP(A356,USD!A:K,9,0))</f>
        <v>12.756122666002685</v>
      </c>
      <c r="F356">
        <v>12.7575</v>
      </c>
      <c r="G356" s="25">
        <f t="shared" si="84"/>
        <v>-2.9500519686072035E-3</v>
      </c>
      <c r="H356" s="25">
        <f>(+B356/(D356*(1-VLOOKUP(A356,USD!A:K,9,0)))-1)</f>
        <v>-2.8317904231948132E-3</v>
      </c>
      <c r="I356" s="25">
        <f t="shared" ref="I356:I525" si="88">+B356/F356-1</f>
        <v>-2.9394473838918467E-3</v>
      </c>
      <c r="J356">
        <v>11194.04</v>
      </c>
      <c r="K356">
        <v>11280.37</v>
      </c>
      <c r="L356" s="25">
        <f t="shared" si="85"/>
        <v>7.7121396743267123E-3</v>
      </c>
      <c r="M356">
        <f t="shared" si="86"/>
        <v>4</v>
      </c>
    </row>
    <row r="357" spans="1:14">
      <c r="A357" s="1">
        <v>42909</v>
      </c>
      <c r="B357">
        <v>12.84</v>
      </c>
      <c r="C357" s="71">
        <f t="shared" si="83"/>
        <v>9.4339622641508303E-3</v>
      </c>
      <c r="D357" s="26">
        <f t="shared" si="80"/>
        <v>12.850622171524513</v>
      </c>
      <c r="E357" s="26">
        <f>D357*(1-VLOOKUP(A357,USD!A:K,9,0))</f>
        <v>12.831389522230296</v>
      </c>
      <c r="F357">
        <v>12.8322</v>
      </c>
      <c r="G357" s="25">
        <f t="shared" si="84"/>
        <v>-8.2658811244573638E-4</v>
      </c>
      <c r="H357" s="25">
        <f>(+B357/(D357*(1-VLOOKUP(A357,USD!A:K,9,0)))-1)</f>
        <v>6.7104796053341076E-4</v>
      </c>
      <c r="I357" s="25">
        <f t="shared" si="88"/>
        <v>6.078458876888071E-4</v>
      </c>
      <c r="J357">
        <v>11280.37</v>
      </c>
      <c r="K357">
        <v>11362.71</v>
      </c>
      <c r="L357" s="25">
        <f t="shared" si="85"/>
        <v>7.2994059592015326E-3</v>
      </c>
      <c r="M357">
        <f t="shared" si="86"/>
        <v>5</v>
      </c>
    </row>
    <row r="358" spans="1:14">
      <c r="A358" s="1">
        <v>42912</v>
      </c>
      <c r="B358">
        <v>12.96</v>
      </c>
      <c r="C358" s="71">
        <f t="shared" si="83"/>
        <v>9.3457943925234765E-3</v>
      </c>
      <c r="D358" s="26">
        <f t="shared" si="80"/>
        <v>12.916063723706758</v>
      </c>
      <c r="E358" s="26">
        <f>D358*(1-VLOOKUP(A358,USD!A:K,9,0))</f>
        <v>12.899778957110669</v>
      </c>
      <c r="F358">
        <v>12.8954</v>
      </c>
      <c r="G358" s="25">
        <f t="shared" si="84"/>
        <v>3.4016769530642588E-3</v>
      </c>
      <c r="H358" s="25">
        <f>(+B358/(D358*(1-VLOOKUP(A358,USD!A:K,9,0)))-1)</f>
        <v>4.6683778915557195E-3</v>
      </c>
      <c r="I358" s="25">
        <f t="shared" si="88"/>
        <v>5.0095382849699721E-3</v>
      </c>
      <c r="J358">
        <v>11362.71</v>
      </c>
      <c r="K358">
        <v>11436.97</v>
      </c>
      <c r="L358" s="25">
        <f t="shared" si="85"/>
        <v>6.5354127668488804E-3</v>
      </c>
      <c r="M358">
        <f t="shared" si="86"/>
        <v>1</v>
      </c>
    </row>
    <row r="359" spans="1:14">
      <c r="A359" s="1">
        <v>42913</v>
      </c>
      <c r="B359">
        <v>12.98</v>
      </c>
      <c r="C359" s="71">
        <f t="shared" si="83"/>
        <v>1.5432098765431057E-3</v>
      </c>
      <c r="D359" s="26">
        <f t="shared" si="80"/>
        <v>12.958191528350605</v>
      </c>
      <c r="E359" s="26">
        <f>D359*(1-VLOOKUP(A359,USD!A:K,9,0))</f>
        <v>12.96135148138387</v>
      </c>
      <c r="F359">
        <v>13.004</v>
      </c>
      <c r="G359" s="25">
        <f t="shared" si="84"/>
        <v>1.6829872904471355E-3</v>
      </c>
      <c r="H359" s="25">
        <f>(+B359/(D359*(1-VLOOKUP(A359,USD!A:K,9,0)))-1)</f>
        <v>1.4387788683081215E-3</v>
      </c>
      <c r="I359" s="25">
        <f t="shared" si="88"/>
        <v>-1.8455859735465596E-3</v>
      </c>
      <c r="J359">
        <v>11436.97</v>
      </c>
      <c r="K359">
        <v>11492.66</v>
      </c>
      <c r="L359" s="25">
        <f t="shared" si="85"/>
        <v>4.8692966756056499E-3</v>
      </c>
      <c r="M359">
        <f t="shared" si="86"/>
        <v>2</v>
      </c>
    </row>
    <row r="360" spans="1:14">
      <c r="A360" s="1">
        <v>42914</v>
      </c>
      <c r="B360">
        <v>12.94</v>
      </c>
      <c r="C360" s="71">
        <f t="shared" si="83"/>
        <v>-3.0816640986133237E-3</v>
      </c>
      <c r="D360" s="26">
        <f t="shared" si="80"/>
        <v>12.910503758050792</v>
      </c>
      <c r="E360" s="26">
        <f>D360*(1-VLOOKUP(A360,USD!A:K,9,0))</f>
        <v>12.998685226076994</v>
      </c>
      <c r="F360">
        <v>12.9499</v>
      </c>
      <c r="G360" s="25">
        <f t="shared" si="84"/>
        <v>2.2846701028853555E-3</v>
      </c>
      <c r="H360" s="25">
        <f>(+B360/(D360*(1-VLOOKUP(A360,USD!A:K,9,0)))-1)</f>
        <v>-4.5147047610064606E-3</v>
      </c>
      <c r="I360" s="25">
        <f t="shared" si="88"/>
        <v>-7.6448466783529678E-4</v>
      </c>
      <c r="J360">
        <v>11492.66</v>
      </c>
      <c r="K360">
        <v>11410.03</v>
      </c>
      <c r="L360" s="25">
        <f t="shared" si="85"/>
        <v>-7.1898063633657472E-3</v>
      </c>
      <c r="M360">
        <f t="shared" si="86"/>
        <v>3</v>
      </c>
    </row>
    <row r="361" spans="1:14">
      <c r="A361" s="1">
        <v>42915</v>
      </c>
      <c r="B361">
        <v>13.08</v>
      </c>
      <c r="C361" s="71">
        <f t="shared" si="83"/>
        <v>1.0819165378670892E-2</v>
      </c>
      <c r="D361" s="26">
        <f t="shared" si="80"/>
        <v>13.036054629654787</v>
      </c>
      <c r="E361" s="26">
        <f>D361*(1-VLOOKUP(A361,USD!A:K,9,0))</f>
        <v>13.061122192891659</v>
      </c>
      <c r="F361">
        <v>13.086499999999999</v>
      </c>
      <c r="G361" s="25">
        <f t="shared" si="84"/>
        <v>3.3710636840416086E-3</v>
      </c>
      <c r="H361" s="25">
        <f>(+B361/(D361*(1-VLOOKUP(A361,USD!A:K,9,0)))-1)</f>
        <v>1.4453434268162368E-3</v>
      </c>
      <c r="I361" s="25">
        <f t="shared" si="88"/>
        <v>-4.9669506743588165E-4</v>
      </c>
      <c r="J361">
        <v>11410.03</v>
      </c>
      <c r="K361">
        <v>11485.94</v>
      </c>
      <c r="L361" s="25">
        <f t="shared" si="85"/>
        <v>6.652918528698093E-3</v>
      </c>
      <c r="M361">
        <f t="shared" si="86"/>
        <v>4</v>
      </c>
    </row>
    <row r="362" spans="1:14">
      <c r="A362" s="1">
        <v>42916</v>
      </c>
      <c r="B362">
        <v>13.06</v>
      </c>
      <c r="C362" s="71">
        <f t="shared" si="83"/>
        <v>-1.5290519877675379E-3</v>
      </c>
      <c r="D362" s="26">
        <f t="shared" ref="D362:D425" si="89">+(F361-O362)*(1+L362)</f>
        <v>13.05723011133612</v>
      </c>
      <c r="E362" s="26">
        <f>D362*(1-VLOOKUP(A362,USD!A:K,9,0))</f>
        <v>13.092933664588234</v>
      </c>
      <c r="F362">
        <v>13.085599999999999</v>
      </c>
      <c r="G362" s="25">
        <f t="shared" si="84"/>
        <v>2.121344757091137E-4</v>
      </c>
      <c r="H362" s="25">
        <f>(+B362/(D362*(1-VLOOKUP(A362,USD!A:K,9,0)))-1)</f>
        <v>-2.5153770294664701E-3</v>
      </c>
      <c r="I362" s="25">
        <f t="shared" si="88"/>
        <v>-1.9563489637463016E-3</v>
      </c>
      <c r="J362">
        <v>11485.94</v>
      </c>
      <c r="K362">
        <v>11460.25</v>
      </c>
      <c r="L362" s="25">
        <f t="shared" si="85"/>
        <v>-2.2366475882688031E-3</v>
      </c>
      <c r="M362">
        <f t="shared" si="86"/>
        <v>5</v>
      </c>
      <c r="N362" s="50" t="s">
        <v>376</v>
      </c>
    </row>
    <row r="363" spans="1:14">
      <c r="A363" s="1">
        <v>42919</v>
      </c>
      <c r="B363">
        <v>12.94</v>
      </c>
      <c r="C363" s="71">
        <f t="shared" si="83"/>
        <v>-9.1883614088821286E-3</v>
      </c>
      <c r="D363" s="26">
        <f t="shared" si="89"/>
        <v>12.982264837154512</v>
      </c>
      <c r="E363" s="26">
        <f>D363*(1-VLOOKUP(A363,USD!A:K,9,0))</f>
        <v>12.953031551587983</v>
      </c>
      <c r="F363">
        <v>12.9686</v>
      </c>
      <c r="G363" s="25">
        <f t="shared" si="84"/>
        <v>-3.2555827264864057E-3</v>
      </c>
      <c r="H363" s="25">
        <f>(+B363/(D363*(1-VLOOKUP(A363,USD!A:K,9,0)))-1)</f>
        <v>-1.0060619042023822E-3</v>
      </c>
      <c r="I363" s="25">
        <f t="shared" si="88"/>
        <v>-2.2053267122126297E-3</v>
      </c>
      <c r="J363">
        <v>11460.25</v>
      </c>
      <c r="K363">
        <v>11369.75</v>
      </c>
      <c r="L363" s="25">
        <f t="shared" si="85"/>
        <v>-7.8968608887240999E-3</v>
      </c>
      <c r="M363">
        <f t="shared" si="86"/>
        <v>1</v>
      </c>
    </row>
    <row r="364" spans="1:14">
      <c r="A364" s="1">
        <v>42920</v>
      </c>
      <c r="B364">
        <v>12.78</v>
      </c>
      <c r="C364" s="71">
        <f t="shared" si="83"/>
        <v>-1.2364760432766575E-2</v>
      </c>
      <c r="D364" s="26">
        <f t="shared" si="89"/>
        <v>12.83894536713648</v>
      </c>
      <c r="E364" s="26">
        <f>D364*(1-VLOOKUP(A364,USD!A:K,9,0))</f>
        <v>12.808910278769726</v>
      </c>
      <c r="F364">
        <v>12.813599999999999</v>
      </c>
      <c r="G364" s="25">
        <f t="shared" si="84"/>
        <v>-4.5911377804723763E-3</v>
      </c>
      <c r="H364" s="25">
        <f>(+B364/(D364*(1-VLOOKUP(A364,USD!A:K,9,0)))-1)</f>
        <v>-2.2570443652528693E-3</v>
      </c>
      <c r="I364" s="25">
        <f t="shared" si="88"/>
        <v>-2.6222138977336495E-3</v>
      </c>
      <c r="J364">
        <v>11369.75</v>
      </c>
      <c r="K364">
        <v>11256.08</v>
      </c>
      <c r="L364" s="25">
        <f t="shared" si="85"/>
        <v>-9.997581301259939E-3</v>
      </c>
      <c r="M364">
        <f t="shared" si="86"/>
        <v>2</v>
      </c>
    </row>
    <row r="365" spans="1:14">
      <c r="A365" s="1">
        <v>42921</v>
      </c>
      <c r="B365">
        <v>13.02</v>
      </c>
      <c r="C365" s="71">
        <f t="shared" si="83"/>
        <v>1.8779342723004744E-2</v>
      </c>
      <c r="D365" s="26">
        <f t="shared" si="89"/>
        <v>13.005062692518178</v>
      </c>
      <c r="E365" s="26">
        <f>D365*(1-VLOOKUP(A365,USD!A:K,9,0))</f>
        <v>13.015355511892153</v>
      </c>
      <c r="F365">
        <v>13.0046</v>
      </c>
      <c r="G365" s="25">
        <f t="shared" si="84"/>
        <v>1.1485763533007898E-3</v>
      </c>
      <c r="H365" s="25">
        <f>(+B365/(D365*(1-VLOOKUP(A365,USD!A:K,9,0)))-1)</f>
        <v>3.5684681095360382E-4</v>
      </c>
      <c r="I365" s="25">
        <f t="shared" si="88"/>
        <v>1.1841963612875261E-3</v>
      </c>
      <c r="J365">
        <v>11256.08</v>
      </c>
      <c r="K365">
        <v>11424.27</v>
      </c>
      <c r="L365" s="25">
        <f t="shared" si="85"/>
        <v>1.4942146821984359E-2</v>
      </c>
      <c r="M365">
        <f t="shared" si="86"/>
        <v>3</v>
      </c>
    </row>
    <row r="366" spans="1:14">
      <c r="A366" s="1">
        <v>42922</v>
      </c>
      <c r="B366">
        <v>13.02</v>
      </c>
      <c r="C366" s="71">
        <f t="shared" si="83"/>
        <v>0</v>
      </c>
      <c r="D366" s="26">
        <f t="shared" si="89"/>
        <v>13.021470064520534</v>
      </c>
      <c r="E366" s="26">
        <f>D366*(1-VLOOKUP(A366,USD!A:K,9,0))</f>
        <v>13.002531286968436</v>
      </c>
      <c r="F366">
        <v>13.024900000000001</v>
      </c>
      <c r="G366" s="25">
        <f t="shared" si="84"/>
        <v>-1.1289543448245176E-4</v>
      </c>
      <c r="H366" s="25">
        <f>(+B366/(D366*(1-VLOOKUP(A366,USD!A:K,9,0)))-1)</f>
        <v>1.3434855603131624E-3</v>
      </c>
      <c r="I366" s="25">
        <f t="shared" si="88"/>
        <v>-3.7620250443393122E-4</v>
      </c>
      <c r="J366">
        <v>11424.27</v>
      </c>
      <c r="K366">
        <v>11439.09</v>
      </c>
      <c r="L366" s="25">
        <f t="shared" si="85"/>
        <v>1.2972382480456179E-3</v>
      </c>
      <c r="M366">
        <f t="shared" si="86"/>
        <v>4</v>
      </c>
    </row>
    <row r="367" spans="1:14">
      <c r="A367" s="1">
        <v>42923</v>
      </c>
      <c r="B367">
        <v>12.94</v>
      </c>
      <c r="C367" s="71">
        <f t="shared" si="83"/>
        <v>-6.1443932411674451E-3</v>
      </c>
      <c r="D367" s="26">
        <f t="shared" si="89"/>
        <v>12.940481913771114</v>
      </c>
      <c r="E367" s="26">
        <f>D367*(1-VLOOKUP(A367,USD!A:K,9,0))</f>
        <v>12.945988358236884</v>
      </c>
      <c r="F367">
        <v>12.9711</v>
      </c>
      <c r="G367" s="25">
        <f t="shared" si="84"/>
        <v>-3.7240790128678647E-5</v>
      </c>
      <c r="H367" s="25">
        <f>(+B367/(D367*(1-VLOOKUP(A367,USD!A:K,9,0)))-1)</f>
        <v>-4.6256477846084998E-4</v>
      </c>
      <c r="I367" s="25">
        <f t="shared" si="88"/>
        <v>-2.3976378256277409E-3</v>
      </c>
      <c r="J367">
        <v>11439.09</v>
      </c>
      <c r="K367">
        <v>11364.95</v>
      </c>
      <c r="L367" s="25">
        <f t="shared" si="85"/>
        <v>-6.4812847875136415E-3</v>
      </c>
      <c r="M367">
        <f t="shared" si="86"/>
        <v>5</v>
      </c>
      <c r="N367" s="50" t="s">
        <v>375</v>
      </c>
    </row>
    <row r="368" spans="1:14">
      <c r="A368" s="1">
        <v>42926</v>
      </c>
      <c r="B368">
        <v>13</v>
      </c>
      <c r="C368" s="71">
        <f t="shared" si="83"/>
        <v>4.6367851622874934E-3</v>
      </c>
      <c r="D368" s="26">
        <f t="shared" si="89"/>
        <v>13.007576742616553</v>
      </c>
      <c r="E368" s="26">
        <f>D368*(1-VLOOKUP(A368,USD!A:K,9,0))</f>
        <v>13.010015181850486</v>
      </c>
      <c r="F368">
        <v>13.0076</v>
      </c>
      <c r="G368" s="25">
        <f t="shared" si="84"/>
        <v>-5.8248686642226044E-4</v>
      </c>
      <c r="H368" s="25">
        <f>(+B368/(D368*(1-VLOOKUP(A368,USD!A:K,9,0)))-1)</f>
        <v>-7.6980554676508994E-4</v>
      </c>
      <c r="I368" s="25">
        <f t="shared" si="88"/>
        <v>-5.8427380915770932E-4</v>
      </c>
      <c r="J368">
        <v>11364.95</v>
      </c>
      <c r="K368">
        <v>11396.91</v>
      </c>
      <c r="L368" s="25">
        <f t="shared" si="85"/>
        <v>2.8121549148918401E-3</v>
      </c>
      <c r="M368">
        <f t="shared" si="86"/>
        <v>1</v>
      </c>
    </row>
    <row r="369" spans="1:14">
      <c r="A369" s="1">
        <v>42927</v>
      </c>
      <c r="B369">
        <v>13.16</v>
      </c>
      <c r="C369" s="71">
        <f t="shared" si="83"/>
        <v>1.2307692307692353E-2</v>
      </c>
      <c r="D369" s="26">
        <f t="shared" si="89"/>
        <v>13.163676454056407</v>
      </c>
      <c r="E369" s="26">
        <f>D369*(1-VLOOKUP(A369,USD!A:K,9,0))</f>
        <v>13.15134256672148</v>
      </c>
      <c r="F369">
        <v>13.1761</v>
      </c>
      <c r="G369" s="25">
        <f t="shared" si="84"/>
        <v>-2.7928778629882078E-4</v>
      </c>
      <c r="H369" s="25">
        <f>(+B369/(D369*(1-VLOOKUP(A369,USD!A:K,9,0)))-1)</f>
        <v>6.5829273586315296E-4</v>
      </c>
      <c r="I369" s="25">
        <f t="shared" si="88"/>
        <v>-1.2219093662009239E-3</v>
      </c>
      <c r="J369">
        <v>11396.91</v>
      </c>
      <c r="K369">
        <v>11533.66</v>
      </c>
      <c r="L369" s="25">
        <f t="shared" si="85"/>
        <v>1.1998866359390403E-2</v>
      </c>
      <c r="M369">
        <f t="shared" si="86"/>
        <v>2</v>
      </c>
    </row>
    <row r="370" spans="1:14">
      <c r="A370" s="1">
        <v>42928</v>
      </c>
      <c r="B370">
        <v>13.14</v>
      </c>
      <c r="C370" s="71">
        <f t="shared" si="83"/>
        <v>-1.5197568389057059E-3</v>
      </c>
      <c r="D370" s="26">
        <f t="shared" si="89"/>
        <v>13.13465358073673</v>
      </c>
      <c r="E370" s="26">
        <f>D370*(1-VLOOKUP(A370,USD!A:K,9,0))</f>
        <v>13.16805807497953</v>
      </c>
      <c r="F370">
        <v>13.175700000000001</v>
      </c>
      <c r="G370" s="25">
        <f t="shared" si="84"/>
        <v>4.0704684218795251E-4</v>
      </c>
      <c r="H370" s="25">
        <f>(+B370/(D370*(1-VLOOKUP(A370,USD!A:K,9,0)))-1)</f>
        <v>-2.1307678641577787E-3</v>
      </c>
      <c r="I370" s="25">
        <f t="shared" si="88"/>
        <v>-2.7095334593228992E-3</v>
      </c>
      <c r="J370">
        <v>11533.66</v>
      </c>
      <c r="K370">
        <v>11497.38</v>
      </c>
      <c r="L370" s="25">
        <f t="shared" si="85"/>
        <v>-3.1455756455454065E-3</v>
      </c>
      <c r="M370">
        <f t="shared" si="86"/>
        <v>3</v>
      </c>
    </row>
    <row r="371" spans="1:14">
      <c r="A371" s="1">
        <v>42929</v>
      </c>
      <c r="B371">
        <v>13.4</v>
      </c>
      <c r="C371" s="71">
        <f t="shared" si="83"/>
        <v>1.9786910197869156E-2</v>
      </c>
      <c r="D371" s="26">
        <f t="shared" si="89"/>
        <v>13.34606051361267</v>
      </c>
      <c r="E371" s="26">
        <f>D371*(1-VLOOKUP(A371,USD!A:K,9,0))</f>
        <v>13.372967297840022</v>
      </c>
      <c r="F371">
        <v>13.3889</v>
      </c>
      <c r="G371" s="25">
        <f t="shared" si="84"/>
        <v>4.0416036127151056E-3</v>
      </c>
      <c r="H371" s="25">
        <f>(+B371/(D371*(1-VLOOKUP(A371,USD!A:K,9,0)))-1)</f>
        <v>2.0214438245387267E-3</v>
      </c>
      <c r="I371" s="25">
        <f t="shared" si="88"/>
        <v>8.2904495514957155E-4</v>
      </c>
      <c r="J371">
        <v>11497.38</v>
      </c>
      <c r="K371">
        <v>11646.04</v>
      </c>
      <c r="L371" s="25">
        <f t="shared" si="85"/>
        <v>1.2929902290782946E-2</v>
      </c>
      <c r="M371">
        <f t="shared" si="86"/>
        <v>4</v>
      </c>
    </row>
    <row r="372" spans="1:14">
      <c r="A372" s="1">
        <v>42930</v>
      </c>
      <c r="B372">
        <v>13.44</v>
      </c>
      <c r="C372" s="71">
        <f t="shared" si="83"/>
        <v>2.9850746268655914E-3</v>
      </c>
      <c r="D372" s="26">
        <f t="shared" si="89"/>
        <v>13.494668037890991</v>
      </c>
      <c r="E372" s="26">
        <f>D372*(1-VLOOKUP(A372,USD!A:K,9,0))</f>
        <v>13.485022643227749</v>
      </c>
      <c r="F372">
        <v>13.5075</v>
      </c>
      <c r="G372" s="25">
        <f t="shared" si="84"/>
        <v>-4.0510843051115852E-3</v>
      </c>
      <c r="H372" s="25">
        <f>(+B372/(D372*(1-VLOOKUP(A372,USD!A:K,9,0)))-1)</f>
        <v>-3.3387146925081268E-3</v>
      </c>
      <c r="I372" s="25">
        <f t="shared" si="88"/>
        <v>-4.9972237645753426E-3</v>
      </c>
      <c r="J372">
        <v>11646.04</v>
      </c>
      <c r="K372">
        <v>11738.04</v>
      </c>
      <c r="L372" s="25">
        <f t="shared" si="85"/>
        <v>7.8996809215836628E-3</v>
      </c>
      <c r="M372">
        <f t="shared" si="86"/>
        <v>5</v>
      </c>
      <c r="N372" s="50" t="s">
        <v>374</v>
      </c>
    </row>
    <row r="373" spans="1:14">
      <c r="A373" s="1">
        <v>42933</v>
      </c>
      <c r="B373">
        <v>13.5</v>
      </c>
      <c r="C373" s="71">
        <f t="shared" si="83"/>
        <v>4.4642857142858094E-3</v>
      </c>
      <c r="D373" s="26">
        <f t="shared" si="89"/>
        <v>13.546107520931946</v>
      </c>
      <c r="E373" s="26">
        <f>D373*(1-VLOOKUP(A373,USD!A:K,9,0))</f>
        <v>13.575314928745172</v>
      </c>
      <c r="F373">
        <v>13.556900000000001</v>
      </c>
      <c r="G373" s="25">
        <f t="shared" si="84"/>
        <v>-3.4037468594353415E-3</v>
      </c>
      <c r="H373" s="25">
        <f>(+B373/(D373*(1-VLOOKUP(A373,USD!A:K,9,0)))-1)</f>
        <v>-5.5479323419375115E-3</v>
      </c>
      <c r="I373" s="25">
        <f t="shared" si="88"/>
        <v>-4.1971247114016563E-3</v>
      </c>
      <c r="J373">
        <v>11738.04</v>
      </c>
      <c r="K373">
        <v>11771.59</v>
      </c>
      <c r="L373" s="25">
        <f t="shared" si="85"/>
        <v>2.8582284606288866E-3</v>
      </c>
      <c r="M373">
        <f t="shared" si="86"/>
        <v>1</v>
      </c>
    </row>
    <row r="374" spans="1:14">
      <c r="A374" s="1">
        <v>42934</v>
      </c>
      <c r="B374">
        <v>13.5</v>
      </c>
      <c r="C374" s="71">
        <f t="shared" si="83"/>
        <v>0</v>
      </c>
      <c r="D374" s="26">
        <f t="shared" si="89"/>
        <v>13.517213706644556</v>
      </c>
      <c r="E374" s="26">
        <f>D374*(1-VLOOKUP(A374,USD!A:K,9,0))</f>
        <v>13.542588446076918</v>
      </c>
      <c r="F374">
        <v>13.5572</v>
      </c>
      <c r="G374" s="25">
        <f t="shared" si="84"/>
        <v>-1.2734655986162968E-3</v>
      </c>
      <c r="H374" s="25">
        <f>(+B374/(D374*(1-VLOOKUP(A374,USD!A:K,9,0)))-1)</f>
        <v>-3.1447788763938611E-3</v>
      </c>
      <c r="I374" s="25">
        <f t="shared" si="88"/>
        <v>-4.2191602985867105E-3</v>
      </c>
      <c r="J374">
        <v>11771.59</v>
      </c>
      <c r="K374">
        <v>11737.13</v>
      </c>
      <c r="L374" s="25">
        <f t="shared" si="85"/>
        <v>-2.9273870394739276E-3</v>
      </c>
      <c r="M374">
        <f t="shared" si="86"/>
        <v>2</v>
      </c>
    </row>
    <row r="375" spans="1:14" ht="28">
      <c r="A375" s="1">
        <v>42935</v>
      </c>
      <c r="B375">
        <v>13.7</v>
      </c>
      <c r="C375" s="71">
        <f t="shared" si="83"/>
        <v>1.4814814814814836E-2</v>
      </c>
      <c r="D375" s="26">
        <f t="shared" si="89"/>
        <v>13.723599301362428</v>
      </c>
      <c r="E375" s="26">
        <f>D375*(1-VLOOKUP(A375,USD!A:K,9,0))</f>
        <v>13.721618222412545</v>
      </c>
      <c r="F375">
        <v>13.7225</v>
      </c>
      <c r="G375" s="25">
        <f t="shared" si="84"/>
        <v>-1.7196145737136126E-3</v>
      </c>
      <c r="H375" s="25">
        <f>(+B375/(D375*(1-VLOOKUP(A375,USD!A:K,9,0)))-1)</f>
        <v>-1.5754863648104189E-3</v>
      </c>
      <c r="I375" s="25">
        <f t="shared" si="88"/>
        <v>-1.6396429222080844E-3</v>
      </c>
      <c r="J375">
        <v>11737.13</v>
      </c>
      <c r="K375">
        <v>11881.19</v>
      </c>
      <c r="L375" s="25">
        <f t="shared" si="85"/>
        <v>1.2273869336030252E-2</v>
      </c>
      <c r="M375">
        <f t="shared" si="86"/>
        <v>3</v>
      </c>
      <c r="N375" s="50" t="s">
        <v>384</v>
      </c>
    </row>
    <row r="376" spans="1:14">
      <c r="A376" s="1">
        <v>42936</v>
      </c>
      <c r="B376">
        <v>13.74</v>
      </c>
      <c r="C376" s="71">
        <f t="shared" si="83"/>
        <v>2.9197080291971655E-3</v>
      </c>
      <c r="D376" s="26">
        <f t="shared" si="89"/>
        <v>13.762127257454852</v>
      </c>
      <c r="E376" s="26">
        <f>D376*(1-VLOOKUP(A376,USD!A:K,9,0))</f>
        <v>13.733581882787041</v>
      </c>
      <c r="F376">
        <v>13.748200000000001</v>
      </c>
      <c r="G376" s="25">
        <f t="shared" si="84"/>
        <v>-1.6078370037498901E-3</v>
      </c>
      <c r="H376" s="25">
        <f>(+B376/(D376*(1-VLOOKUP(A376,USD!A:K,9,0)))-1)</f>
        <v>4.6733017414801736E-4</v>
      </c>
      <c r="I376" s="25">
        <f t="shared" si="88"/>
        <v>-5.9644171600647944E-4</v>
      </c>
      <c r="J376">
        <v>11881.19</v>
      </c>
      <c r="K376">
        <v>11915.5</v>
      </c>
      <c r="L376" s="25">
        <f t="shared" si="85"/>
        <v>2.8877578761050682E-3</v>
      </c>
      <c r="M376">
        <f t="shared" si="86"/>
        <v>4</v>
      </c>
    </row>
    <row r="377" spans="1:14">
      <c r="A377" s="1">
        <v>42937</v>
      </c>
      <c r="B377">
        <v>13.64</v>
      </c>
      <c r="C377" s="71">
        <f t="shared" ref="C377:C440" si="90">B377/(B376-O377)-1</f>
        <v>-7.2780203784570396E-3</v>
      </c>
      <c r="D377" s="26">
        <f t="shared" si="89"/>
        <v>13.624777151273554</v>
      </c>
      <c r="E377" s="26">
        <f>D377*(1-VLOOKUP(A377,USD!A:K,9,0))</f>
        <v>13.64453821424509</v>
      </c>
      <c r="F377">
        <v>13.641999999999999</v>
      </c>
      <c r="G377" s="25">
        <f t="shared" si="84"/>
        <v>1.1172915752992729E-3</v>
      </c>
      <c r="H377" s="25">
        <f>(+B377/(D377*(1-VLOOKUP(A377,USD!A:K,9,0)))-1)</f>
        <v>-3.3260299277493299E-4</v>
      </c>
      <c r="I377" s="25">
        <f t="shared" si="88"/>
        <v>-1.4660606949123967E-4</v>
      </c>
      <c r="J377">
        <v>11915.5</v>
      </c>
      <c r="K377">
        <v>11808.53</v>
      </c>
      <c r="L377" s="25">
        <f t="shared" si="85"/>
        <v>-8.9773824010741521E-3</v>
      </c>
      <c r="M377">
        <f t="shared" si="86"/>
        <v>5</v>
      </c>
    </row>
    <row r="378" spans="1:14">
      <c r="A378" s="1">
        <v>42940</v>
      </c>
      <c r="B378">
        <v>13.72</v>
      </c>
      <c r="C378" s="71">
        <f t="shared" si="90"/>
        <v>5.8651026392961825E-3</v>
      </c>
      <c r="D378" s="26">
        <f t="shared" si="89"/>
        <v>13.738383890289473</v>
      </c>
      <c r="E378" s="26">
        <f>D378*(1-VLOOKUP(A378,USD!A:K,9,0))</f>
        <v>13.747696581076411</v>
      </c>
      <c r="F378">
        <v>13.735200000000001</v>
      </c>
      <c r="G378" s="25">
        <f t="shared" si="84"/>
        <v>-1.3381406747897673E-3</v>
      </c>
      <c r="H378" s="25">
        <f>(+B378/(D378*(1-VLOOKUP(A378,USD!A:K,9,0)))-1)</f>
        <v>-2.0146342998677014E-3</v>
      </c>
      <c r="I378" s="25">
        <f t="shared" si="88"/>
        <v>-1.1066456986429385E-3</v>
      </c>
      <c r="J378">
        <v>11808.53</v>
      </c>
      <c r="K378">
        <v>11891.96</v>
      </c>
      <c r="L378" s="25">
        <f t="shared" si="85"/>
        <v>7.0652316588091235E-3</v>
      </c>
      <c r="M378">
        <f t="shared" si="86"/>
        <v>1</v>
      </c>
    </row>
    <row r="379" spans="1:14">
      <c r="A379" s="1">
        <v>42941</v>
      </c>
      <c r="B379">
        <v>13.72</v>
      </c>
      <c r="C379" s="71">
        <f t="shared" si="90"/>
        <v>0</v>
      </c>
      <c r="D379" s="26">
        <f t="shared" si="89"/>
        <v>13.698205387169148</v>
      </c>
      <c r="E379" s="26">
        <f>D379*(1-VLOOKUP(A379,USD!A:K,9,0))</f>
        <v>13.713779746263935</v>
      </c>
      <c r="F379">
        <v>13.722200000000001</v>
      </c>
      <c r="G379" s="25">
        <f t="shared" si="84"/>
        <v>1.5910560701088983E-3</v>
      </c>
      <c r="H379" s="25">
        <f>(+B379/(D379*(1-VLOOKUP(A379,USD!A:K,9,0)))-1)</f>
        <v>4.5357690229486103E-4</v>
      </c>
      <c r="I379" s="25">
        <f t="shared" si="88"/>
        <v>-1.6032414627398239E-4</v>
      </c>
      <c r="J379">
        <v>11891.96</v>
      </c>
      <c r="K379">
        <v>11859.93</v>
      </c>
      <c r="L379" s="25">
        <f t="shared" si="85"/>
        <v>-2.6934163922515131E-3</v>
      </c>
      <c r="M379">
        <f t="shared" si="86"/>
        <v>2</v>
      </c>
    </row>
    <row r="380" spans="1:14">
      <c r="A380" s="1">
        <v>42942</v>
      </c>
      <c r="B380">
        <v>13.64</v>
      </c>
      <c r="C380" s="71">
        <f t="shared" si="90"/>
        <v>-5.8309037900874383E-3</v>
      </c>
      <c r="D380" s="26">
        <f t="shared" si="89"/>
        <v>13.66092411456054</v>
      </c>
      <c r="E380" s="26">
        <f>D380*(1-VLOOKUP(A380,USD!A:K,9,0))</f>
        <v>13.643137175015916</v>
      </c>
      <c r="F380">
        <v>13.6449</v>
      </c>
      <c r="G380" s="25">
        <f t="shared" si="84"/>
        <v>-1.5316763628192565E-3</v>
      </c>
      <c r="H380" s="25">
        <f>(+B380/(D380*(1-VLOOKUP(A380,USD!A:K,9,0)))-1)</f>
        <v>-2.2994528132869174E-4</v>
      </c>
      <c r="I380" s="25">
        <f t="shared" si="88"/>
        <v>-3.5910853139264898E-4</v>
      </c>
      <c r="J380">
        <v>11859.93</v>
      </c>
      <c r="K380">
        <v>11806.97</v>
      </c>
      <c r="L380" s="25">
        <f t="shared" si="85"/>
        <v>-4.4654563728454555E-3</v>
      </c>
      <c r="M380">
        <f t="shared" si="86"/>
        <v>3</v>
      </c>
    </row>
    <row r="381" spans="1:14">
      <c r="A381" s="1">
        <v>42943</v>
      </c>
      <c r="B381">
        <v>13.68</v>
      </c>
      <c r="C381" s="71">
        <f t="shared" si="90"/>
        <v>2.9325513196480912E-3</v>
      </c>
      <c r="D381" s="26">
        <f t="shared" si="89"/>
        <v>13.630095933503686</v>
      </c>
      <c r="E381" s="26">
        <f>D381*(1-VLOOKUP(A381,USD!A:K,9,0))</f>
        <v>13.683051335853003</v>
      </c>
      <c r="F381">
        <v>13.680300000000001</v>
      </c>
      <c r="G381" s="25">
        <f t="shared" si="84"/>
        <v>3.6613143986496954E-3</v>
      </c>
      <c r="H381" s="25">
        <f>(+B381/(D381*(1-VLOOKUP(A381,USD!A:K,9,0)))-1)</f>
        <v>-2.230011258532727E-4</v>
      </c>
      <c r="I381" s="25">
        <f t="shared" si="88"/>
        <v>-2.1929343654858435E-5</v>
      </c>
      <c r="J381">
        <v>11806.97</v>
      </c>
      <c r="K381">
        <v>11794.16</v>
      </c>
      <c r="L381" s="25">
        <f t="shared" si="85"/>
        <v>-1.084952362883862E-3</v>
      </c>
      <c r="M381">
        <f t="shared" si="86"/>
        <v>4</v>
      </c>
    </row>
    <row r="382" spans="1:14">
      <c r="A382" s="1">
        <v>42944</v>
      </c>
      <c r="B382">
        <v>13.68</v>
      </c>
      <c r="C382" s="71">
        <f t="shared" si="90"/>
        <v>0</v>
      </c>
      <c r="D382" s="26">
        <f t="shared" si="89"/>
        <v>13.711710674774636</v>
      </c>
      <c r="E382" s="26">
        <f>D382*(1-VLOOKUP(A382,USD!A:K,9,0))</f>
        <v>13.676667246485986</v>
      </c>
      <c r="F382">
        <v>13.687099999999999</v>
      </c>
      <c r="G382" s="25">
        <f t="shared" ref="G382:G445" si="91">+B382/D382-1</f>
        <v>-2.3126709370387966E-3</v>
      </c>
      <c r="H382" s="25">
        <f>(+B382/(D382*(1-VLOOKUP(A382,USD!A:K,9,0)))-1)</f>
        <v>2.4368169919974925E-4</v>
      </c>
      <c r="I382" s="25">
        <f t="shared" si="88"/>
        <v>-5.1873662061352466E-4</v>
      </c>
      <c r="J382">
        <v>11794.16</v>
      </c>
      <c r="K382">
        <v>11821.24</v>
      </c>
      <c r="L382" s="25">
        <f t="shared" ref="L382:L445" si="92">+K382/J382-1</f>
        <v>2.2960516052012991E-3</v>
      </c>
      <c r="M382">
        <f t="shared" ref="M382:M445" si="93">WEEKDAY(A382,2)</f>
        <v>5</v>
      </c>
    </row>
    <row r="383" spans="1:14" ht="28">
      <c r="A383" s="1">
        <v>42947</v>
      </c>
      <c r="B383">
        <v>13.72</v>
      </c>
      <c r="C383" s="71">
        <f t="shared" si="90"/>
        <v>2.9239766081872176E-3</v>
      </c>
      <c r="D383" s="26">
        <f t="shared" si="89"/>
        <v>13.670045022434195</v>
      </c>
      <c r="E383" s="26">
        <f>D383*(1-VLOOKUP(A383,USD!A:K,9,0))</f>
        <v>13.709888804705011</v>
      </c>
      <c r="F383">
        <v>13.7043</v>
      </c>
      <c r="G383" s="25">
        <f t="shared" si="91"/>
        <v>3.6543389201588727E-3</v>
      </c>
      <c r="H383" s="25">
        <f>(+B383/(D383*(1-VLOOKUP(A383,USD!A:K,9,0)))-1)</f>
        <v>7.3751110888076177E-4</v>
      </c>
      <c r="I383" s="25">
        <f t="shared" si="88"/>
        <v>1.1456258254709528E-3</v>
      </c>
      <c r="J383">
        <v>11821.24</v>
      </c>
      <c r="K383">
        <v>11806.51</v>
      </c>
      <c r="L383" s="25">
        <f t="shared" si="92"/>
        <v>-1.2460621728346277E-3</v>
      </c>
      <c r="M383">
        <f t="shared" si="93"/>
        <v>1</v>
      </c>
      <c r="N383" s="50" t="s">
        <v>392</v>
      </c>
    </row>
    <row r="384" spans="1:14">
      <c r="A384" s="1">
        <v>42948</v>
      </c>
      <c r="B384">
        <v>13.9</v>
      </c>
      <c r="C384" s="71">
        <f t="shared" si="90"/>
        <v>1.3119533527696792E-2</v>
      </c>
      <c r="D384" s="26">
        <f t="shared" si="89"/>
        <v>13.908485945973874</v>
      </c>
      <c r="E384" s="26">
        <f>D384*(1-VLOOKUP(A384,USD!A:K,9,0))</f>
        <v>13.913862820770902</v>
      </c>
      <c r="F384">
        <v>13.9863</v>
      </c>
      <c r="G384" s="25">
        <f t="shared" si="91"/>
        <v>-6.1012722785469542E-4</v>
      </c>
      <c r="H384" s="25">
        <f>(+B384/(D384*(1-VLOOKUP(A384,USD!A:K,9,0)))-1)</f>
        <v>-9.9633156870049255E-4</v>
      </c>
      <c r="I384" s="25">
        <f t="shared" si="88"/>
        <v>-6.1703238168778762E-3</v>
      </c>
      <c r="J384">
        <v>11806.51</v>
      </c>
      <c r="K384">
        <v>11982.42</v>
      </c>
      <c r="L384" s="25">
        <f t="shared" si="92"/>
        <v>1.4899407191456326E-2</v>
      </c>
      <c r="M384">
        <f t="shared" si="93"/>
        <v>2</v>
      </c>
    </row>
    <row r="385" spans="1:14">
      <c r="A385" s="1">
        <v>42949</v>
      </c>
      <c r="B385">
        <v>13.92</v>
      </c>
      <c r="C385" s="71">
        <f t="shared" si="90"/>
        <v>1.4388489208632116E-3</v>
      </c>
      <c r="D385" s="26">
        <f t="shared" si="89"/>
        <v>13.972526627008568</v>
      </c>
      <c r="E385" s="26">
        <f>D385*(1-VLOOKUP(A385,USD!A:K,9,0))</f>
        <v>13.956909155512948</v>
      </c>
      <c r="F385">
        <v>13.903</v>
      </c>
      <c r="G385" s="25">
        <f t="shared" si="91"/>
        <v>-3.7592790774887419E-3</v>
      </c>
      <c r="H385" s="25">
        <f>(+B385/(D385*(1-VLOOKUP(A385,USD!A:K,9,0)))-1)</f>
        <v>-2.6445078277498313E-3</v>
      </c>
      <c r="I385" s="25">
        <f t="shared" si="88"/>
        <v>1.2227576781989047E-3</v>
      </c>
      <c r="J385">
        <v>11982.42</v>
      </c>
      <c r="K385">
        <v>11970.62</v>
      </c>
      <c r="L385" s="25">
        <f t="shared" si="92"/>
        <v>-9.847760302175157E-4</v>
      </c>
      <c r="M385">
        <f t="shared" si="93"/>
        <v>3</v>
      </c>
    </row>
    <row r="386" spans="1:14">
      <c r="A386" s="1">
        <v>42950</v>
      </c>
      <c r="B386">
        <v>13.74</v>
      </c>
      <c r="C386" s="71">
        <f t="shared" si="90"/>
        <v>-1.2931034482758563E-2</v>
      </c>
      <c r="D386" s="26">
        <f t="shared" si="89"/>
        <v>13.7092159228177</v>
      </c>
      <c r="E386" s="26">
        <f>D386*(1-VLOOKUP(A386,USD!A:K,9,0))</f>
        <v>13.713982199111323</v>
      </c>
      <c r="F386">
        <v>13.7143</v>
      </c>
      <c r="G386" s="25">
        <f t="shared" si="91"/>
        <v>2.2455023945653352E-3</v>
      </c>
      <c r="H386" s="25">
        <f>(+B386/(D386*(1-VLOOKUP(A386,USD!A:K,9,0)))-1)</f>
        <v>1.8971733017389969E-3</v>
      </c>
      <c r="I386" s="25">
        <f t="shared" si="88"/>
        <v>1.8739563812955051E-3</v>
      </c>
      <c r="J386">
        <v>11970.62</v>
      </c>
      <c r="K386">
        <v>11803.77</v>
      </c>
      <c r="L386" s="25">
        <f t="shared" si="92"/>
        <v>-1.3938292252197448E-2</v>
      </c>
      <c r="M386">
        <f t="shared" si="93"/>
        <v>4</v>
      </c>
    </row>
    <row r="387" spans="1:14" ht="42">
      <c r="A387" s="1">
        <v>42951</v>
      </c>
      <c r="B387">
        <v>13.7</v>
      </c>
      <c r="C387" s="71">
        <f t="shared" si="90"/>
        <v>-2.9112081513829047E-3</v>
      </c>
      <c r="D387" s="26">
        <f t="shared" si="89"/>
        <v>13.626684317637501</v>
      </c>
      <c r="E387" s="26">
        <f>D387*(1-VLOOKUP(A387,USD!A:K,9,0))</f>
        <v>13.639133381248877</v>
      </c>
      <c r="F387">
        <v>13.6348</v>
      </c>
      <c r="G387" s="25">
        <f t="shared" si="91"/>
        <v>5.3803024017811119E-3</v>
      </c>
      <c r="H387" s="25">
        <f>(+B387/(D387*(1-VLOOKUP(A387,USD!A:K,9,0)))-1)</f>
        <v>4.4626456131591219E-3</v>
      </c>
      <c r="I387" s="25">
        <f t="shared" si="88"/>
        <v>4.7818816557632093E-3</v>
      </c>
      <c r="J387">
        <v>11803.77</v>
      </c>
      <c r="K387">
        <v>11728.36</v>
      </c>
      <c r="L387" s="25">
        <f t="shared" si="92"/>
        <v>-6.3886368507688474E-3</v>
      </c>
      <c r="M387">
        <f t="shared" si="93"/>
        <v>5</v>
      </c>
      <c r="N387" s="50" t="s">
        <v>398</v>
      </c>
    </row>
    <row r="388" spans="1:14">
      <c r="A388" s="1">
        <v>42954</v>
      </c>
      <c r="B388">
        <v>13.72</v>
      </c>
      <c r="C388" s="71">
        <f t="shared" si="90"/>
        <v>1.4598540145986938E-3</v>
      </c>
      <c r="D388" s="26">
        <f t="shared" si="89"/>
        <v>13.687405368525523</v>
      </c>
      <c r="E388" s="26">
        <f>D388*(1-VLOOKUP(A388,USD!A:K,9,0))</f>
        <v>13.67261279150736</v>
      </c>
      <c r="F388">
        <v>13.6829</v>
      </c>
      <c r="G388" s="25">
        <f t="shared" si="91"/>
        <v>2.3813594028148088E-3</v>
      </c>
      <c r="H388" s="25">
        <f>(+B388/(D388*(1-VLOOKUP(A388,USD!A:K,9,0)))-1)</f>
        <v>3.4658487894920764E-3</v>
      </c>
      <c r="I388" s="25">
        <f t="shared" si="88"/>
        <v>2.7114135161405706E-3</v>
      </c>
      <c r="J388">
        <v>11728.36</v>
      </c>
      <c r="K388">
        <v>11773.61</v>
      </c>
      <c r="L388" s="25">
        <f t="shared" si="92"/>
        <v>3.8581694286328183E-3</v>
      </c>
      <c r="M388">
        <f t="shared" si="93"/>
        <v>1</v>
      </c>
    </row>
    <row r="389" spans="1:14">
      <c r="A389" s="1">
        <v>42955</v>
      </c>
      <c r="B389">
        <v>13.72</v>
      </c>
      <c r="C389" s="71">
        <f t="shared" si="90"/>
        <v>0</v>
      </c>
      <c r="D389" s="26">
        <f t="shared" si="89"/>
        <v>13.66550236129785</v>
      </c>
      <c r="E389" s="26">
        <f>D389*(1-VLOOKUP(A389,USD!A:K,9,0))</f>
        <v>13.717283893873288</v>
      </c>
      <c r="F389">
        <v>13.712999999999999</v>
      </c>
      <c r="G389" s="25">
        <f t="shared" si="91"/>
        <v>3.9879718477451309E-3</v>
      </c>
      <c r="H389" s="25">
        <f>(+B389/(D389*(1-VLOOKUP(A389,USD!A:K,9,0)))-1)</f>
        <v>1.9800611751752406E-4</v>
      </c>
      <c r="I389" s="25">
        <f t="shared" si="88"/>
        <v>5.1046452271585885E-4</v>
      </c>
      <c r="J389">
        <v>11773.61</v>
      </c>
      <c r="K389">
        <v>11758.64</v>
      </c>
      <c r="L389" s="25">
        <f t="shared" si="92"/>
        <v>-1.2714876745536507E-3</v>
      </c>
      <c r="M389">
        <f t="shared" si="93"/>
        <v>2</v>
      </c>
    </row>
    <row r="390" spans="1:14">
      <c r="A390" s="1">
        <v>42956</v>
      </c>
      <c r="B390">
        <v>13.64</v>
      </c>
      <c r="C390" s="71">
        <f t="shared" si="90"/>
        <v>-5.8309037900874383E-3</v>
      </c>
      <c r="D390" s="26">
        <f t="shared" si="89"/>
        <v>13.635109081492418</v>
      </c>
      <c r="E390" s="26">
        <f>D390*(1-VLOOKUP(A390,USD!A:K,9,0))</f>
        <v>13.646929211484712</v>
      </c>
      <c r="F390">
        <v>13.654199999999999</v>
      </c>
      <c r="G390" s="25">
        <f t="shared" si="91"/>
        <v>3.5870035790330768E-4</v>
      </c>
      <c r="H390" s="25">
        <f>(+B390/(D390*(1-VLOOKUP(A390,USD!A:K,9,0)))-1)</f>
        <v>-5.0774876731096708E-4</v>
      </c>
      <c r="I390" s="25">
        <f t="shared" si="88"/>
        <v>-1.0399730485857184E-3</v>
      </c>
      <c r="J390">
        <v>11758.64</v>
      </c>
      <c r="K390">
        <v>11691.85</v>
      </c>
      <c r="L390" s="25">
        <f t="shared" si="92"/>
        <v>-5.6800786485511345E-3</v>
      </c>
      <c r="M390">
        <f t="shared" si="93"/>
        <v>3</v>
      </c>
    </row>
    <row r="391" spans="1:14">
      <c r="A391" s="1">
        <v>42957</v>
      </c>
      <c r="B391">
        <v>13.56</v>
      </c>
      <c r="C391" s="71">
        <f t="shared" si="90"/>
        <v>-5.8651026392961825E-3</v>
      </c>
      <c r="D391" s="26">
        <f t="shared" si="89"/>
        <v>13.599661912357751</v>
      </c>
      <c r="E391" s="26">
        <f>D391*(1-VLOOKUP(A391,USD!A:K,9,0))</f>
        <v>13.639508949048071</v>
      </c>
      <c r="F391">
        <v>13.630800000000001</v>
      </c>
      <c r="G391" s="25">
        <f t="shared" si="91"/>
        <v>-2.9163895847815757E-3</v>
      </c>
      <c r="H391" s="25">
        <f>(+B391/(D391*(1-VLOOKUP(A391,USD!A:K,9,0)))-1)</f>
        <v>-5.8293116962704339E-3</v>
      </c>
      <c r="I391" s="25">
        <f t="shared" si="88"/>
        <v>-5.1941192006338399E-3</v>
      </c>
      <c r="J391">
        <v>11691.85</v>
      </c>
      <c r="K391">
        <v>11645.15</v>
      </c>
      <c r="L391" s="25">
        <f t="shared" si="92"/>
        <v>-3.9942353006582332E-3</v>
      </c>
      <c r="M391">
        <f t="shared" si="93"/>
        <v>4</v>
      </c>
    </row>
    <row r="392" spans="1:14">
      <c r="A392" s="1">
        <v>42958</v>
      </c>
      <c r="B392">
        <v>13.28</v>
      </c>
      <c r="C392" s="71">
        <f t="shared" si="90"/>
        <v>-2.0648967551622488E-2</v>
      </c>
      <c r="D392" s="26">
        <f t="shared" si="89"/>
        <v>13.420400279944872</v>
      </c>
      <c r="E392" s="26">
        <f>D392*(1-VLOOKUP(A392,USD!A:K,9,0))</f>
        <v>13.397445221263657</v>
      </c>
      <c r="F392">
        <v>13.411</v>
      </c>
      <c r="G392" s="25">
        <f t="shared" si="91"/>
        <v>-1.0461705837096602E-2</v>
      </c>
      <c r="H392" s="25">
        <f>(+B392/(D392*(1-VLOOKUP(A392,USD!A:K,9,0)))-1)</f>
        <v>-8.766240079657539E-3</v>
      </c>
      <c r="I392" s="25">
        <f t="shared" si="88"/>
        <v>-9.7681008127656899E-3</v>
      </c>
      <c r="J392">
        <v>11645.15</v>
      </c>
      <c r="K392">
        <v>11465.4</v>
      </c>
      <c r="L392" s="25">
        <f t="shared" si="92"/>
        <v>-1.5435610533140354E-2</v>
      </c>
      <c r="M392">
        <f t="shared" si="93"/>
        <v>5</v>
      </c>
    </row>
    <row r="393" spans="1:14">
      <c r="A393" s="1">
        <v>42961</v>
      </c>
      <c r="B393">
        <v>13.46</v>
      </c>
      <c r="C393" s="71">
        <f t="shared" si="90"/>
        <v>1.3554216867470048E-2</v>
      </c>
      <c r="D393" s="26">
        <f t="shared" si="89"/>
        <v>13.519512434803845</v>
      </c>
      <c r="E393" s="26">
        <f>D393*(1-VLOOKUP(A393,USD!A:K,9,0))</f>
        <v>13.5359797191725</v>
      </c>
      <c r="F393">
        <v>13.5411</v>
      </c>
      <c r="G393" s="25">
        <f t="shared" si="91"/>
        <v>-4.4019660539413863E-3</v>
      </c>
      <c r="H393" s="25">
        <f>(+B393/(D393*(1-VLOOKUP(A393,USD!A:K,9,0)))-1)</f>
        <v>-5.6131673324599785E-3</v>
      </c>
      <c r="I393" s="25">
        <f t="shared" si="88"/>
        <v>-5.9891737008070933E-3</v>
      </c>
      <c r="J393">
        <v>11465.4</v>
      </c>
      <c r="K393">
        <v>11558.17</v>
      </c>
      <c r="L393" s="25">
        <f t="shared" si="92"/>
        <v>8.0913007832261741E-3</v>
      </c>
      <c r="M393">
        <f t="shared" si="93"/>
        <v>1</v>
      </c>
    </row>
    <row r="394" spans="1:14">
      <c r="A394" s="1">
        <v>42962</v>
      </c>
      <c r="B394">
        <v>13.56</v>
      </c>
      <c r="C394" s="71">
        <f t="shared" si="90"/>
        <v>7.429420505200568E-3</v>
      </c>
      <c r="D394" s="26">
        <f t="shared" si="89"/>
        <v>13.62549924693961</v>
      </c>
      <c r="E394" s="26">
        <f>D394*(1-VLOOKUP(A394,USD!A:K,9,0))</f>
        <v>13.609819266279915</v>
      </c>
      <c r="F394">
        <v>13.599600000000001</v>
      </c>
      <c r="G394" s="25">
        <f t="shared" si="91"/>
        <v>-4.8071080371107078E-3</v>
      </c>
      <c r="H394" s="25">
        <f>(+B394/(D394*(1-VLOOKUP(A394,USD!A:K,9,0)))-1)</f>
        <v>-3.6605384175342204E-3</v>
      </c>
      <c r="I394" s="25">
        <f t="shared" si="88"/>
        <v>-2.9118503485396907E-3</v>
      </c>
      <c r="J394">
        <v>11558.17</v>
      </c>
      <c r="K394">
        <v>11630.21</v>
      </c>
      <c r="L394" s="25">
        <f t="shared" si="92"/>
        <v>6.232820593571331E-3</v>
      </c>
      <c r="M394">
        <f t="shared" si="93"/>
        <v>2</v>
      </c>
    </row>
    <row r="395" spans="1:14">
      <c r="A395" s="1">
        <v>42963</v>
      </c>
      <c r="B395">
        <v>13.58</v>
      </c>
      <c r="C395" s="71">
        <f t="shared" si="90"/>
        <v>1.4749262536872809E-3</v>
      </c>
      <c r="D395" s="26">
        <f t="shared" si="89"/>
        <v>13.562941379046467</v>
      </c>
      <c r="E395" s="26">
        <f>D395*(1-VLOOKUP(A395,USD!A:K,9,0))</f>
        <v>13.548930791607797</v>
      </c>
      <c r="F395">
        <v>13.536799999999999</v>
      </c>
      <c r="G395" s="25">
        <f t="shared" si="91"/>
        <v>1.2577375715776551E-3</v>
      </c>
      <c r="H395" s="25">
        <f>(+B395/(D395*(1-VLOOKUP(A395,USD!A:K,9,0)))-1)</f>
        <v>2.2931114543331965E-3</v>
      </c>
      <c r="I395" s="25">
        <f t="shared" si="88"/>
        <v>3.1913007505466329E-3</v>
      </c>
      <c r="J395">
        <v>11630.21</v>
      </c>
      <c r="K395">
        <v>11598.86</v>
      </c>
      <c r="L395" s="25">
        <f t="shared" si="92"/>
        <v>-2.6955661161749411E-3</v>
      </c>
      <c r="M395">
        <f t="shared" si="93"/>
        <v>3</v>
      </c>
    </row>
    <row r="396" spans="1:14">
      <c r="A396" s="1">
        <v>42964</v>
      </c>
      <c r="B396">
        <v>13.64</v>
      </c>
      <c r="C396" s="71">
        <f t="shared" si="90"/>
        <v>4.4182621502208974E-3</v>
      </c>
      <c r="D396" s="26">
        <f t="shared" si="89"/>
        <v>13.557620711000908</v>
      </c>
      <c r="E396" s="26">
        <f>D396*(1-VLOOKUP(A396,USD!A:K,9,0))</f>
        <v>13.59271641429871</v>
      </c>
      <c r="F396">
        <v>13.603899999999999</v>
      </c>
      <c r="G396" s="25">
        <f t="shared" si="91"/>
        <v>6.0762349644616354E-3</v>
      </c>
      <c r="H396" s="25">
        <f>(+B396/(D396*(1-VLOOKUP(A396,USD!A:K,9,0)))-1)</f>
        <v>3.4785972325259706E-3</v>
      </c>
      <c r="I396" s="25">
        <f t="shared" si="88"/>
        <v>2.6536507913172969E-3</v>
      </c>
      <c r="J396">
        <v>11598.86</v>
      </c>
      <c r="K396">
        <v>11616.7</v>
      </c>
      <c r="L396" s="25">
        <f t="shared" si="92"/>
        <v>1.5380821908359543E-3</v>
      </c>
      <c r="M396">
        <f t="shared" si="93"/>
        <v>4</v>
      </c>
    </row>
    <row r="397" spans="1:14">
      <c r="A397" s="1">
        <v>42965</v>
      </c>
      <c r="B397">
        <v>13.66</v>
      </c>
      <c r="C397" s="71">
        <f t="shared" si="90"/>
        <v>1.4662756598240456E-3</v>
      </c>
      <c r="D397" s="26">
        <f t="shared" si="89"/>
        <v>13.638329283703632</v>
      </c>
      <c r="E397" s="26">
        <f>D397*(1-VLOOKUP(A397,USD!A:K,9,0))</f>
        <v>13.629461400554934</v>
      </c>
      <c r="F397">
        <v>13.6768</v>
      </c>
      <c r="G397" s="25">
        <f t="shared" si="91"/>
        <v>1.5889568176259417E-3</v>
      </c>
      <c r="H397" s="25">
        <f>(+B397/(D397*(1-VLOOKUP(A397,USD!A:K,9,0)))-1)</f>
        <v>2.2406314195089205E-3</v>
      </c>
      <c r="I397" s="25">
        <f t="shared" si="88"/>
        <v>-1.2283575105287436E-3</v>
      </c>
      <c r="J397">
        <v>11616.7</v>
      </c>
      <c r="K397">
        <v>11646.1</v>
      </c>
      <c r="L397" s="25">
        <f t="shared" si="92"/>
        <v>2.5308392228429177E-3</v>
      </c>
      <c r="M397">
        <f t="shared" si="93"/>
        <v>5</v>
      </c>
    </row>
    <row r="398" spans="1:14">
      <c r="A398" s="1">
        <v>42968</v>
      </c>
      <c r="B398">
        <v>13.7</v>
      </c>
      <c r="C398" s="71">
        <f t="shared" si="90"/>
        <v>2.9282576866762611E-3</v>
      </c>
      <c r="D398" s="26">
        <f t="shared" si="89"/>
        <v>13.707580169155337</v>
      </c>
      <c r="E398" s="26">
        <f>D398*(1-VLOOKUP(A398,USD!A:K,9,0))</f>
        <v>13.711979489676009</v>
      </c>
      <c r="F398">
        <v>13.728899999999999</v>
      </c>
      <c r="G398" s="25">
        <f t="shared" si="91"/>
        <v>-5.5299105033834728E-4</v>
      </c>
      <c r="H398" s="25">
        <f>(+B398/(D398*(1-VLOOKUP(A398,USD!A:K,9,0)))-1)</f>
        <v>-8.7365137068862175E-4</v>
      </c>
      <c r="I398" s="25">
        <f t="shared" si="88"/>
        <v>-2.1050484743861952E-3</v>
      </c>
      <c r="J398">
        <v>11646.1</v>
      </c>
      <c r="K398">
        <v>11672.31</v>
      </c>
      <c r="L398" s="25">
        <f t="shared" si="92"/>
        <v>2.2505388069824495E-3</v>
      </c>
      <c r="M398">
        <f t="shared" si="93"/>
        <v>1</v>
      </c>
    </row>
    <row r="399" spans="1:14">
      <c r="A399" s="1">
        <v>42969</v>
      </c>
      <c r="B399">
        <v>13.86</v>
      </c>
      <c r="C399" s="71">
        <f t="shared" si="90"/>
        <v>1.167883211678844E-2</v>
      </c>
      <c r="D399" s="26">
        <f t="shared" si="89"/>
        <v>13.863785918211562</v>
      </c>
      <c r="E399" s="26">
        <f>D399*(1-VLOOKUP(A399,USD!A:K,9,0))</f>
        <v>13.904530011598684</v>
      </c>
      <c r="F399">
        <v>13.9069</v>
      </c>
      <c r="G399" s="71">
        <f t="shared" si="91"/>
        <v>-2.7307967923750898E-4</v>
      </c>
      <c r="H399" s="71">
        <f>(+B399/(D399*(1-VLOOKUP(A399,USD!A:K,9,0)))-1)</f>
        <v>-3.2025542439434451E-3</v>
      </c>
      <c r="I399" s="71">
        <f t="shared" si="88"/>
        <v>-3.3724266371369938E-3</v>
      </c>
      <c r="J399">
        <v>11672.31</v>
      </c>
      <c r="K399" s="70">
        <v>11786.99</v>
      </c>
      <c r="L399" s="71">
        <f t="shared" si="92"/>
        <v>9.8249618113295245E-3</v>
      </c>
      <c r="M399" s="70">
        <f t="shared" si="93"/>
        <v>2</v>
      </c>
    </row>
    <row r="400" spans="1:14" ht="154">
      <c r="A400" s="1">
        <v>42970</v>
      </c>
      <c r="B400">
        <v>13.86</v>
      </c>
      <c r="C400" s="71">
        <f t="shared" si="90"/>
        <v>0</v>
      </c>
      <c r="D400" s="26">
        <f t="shared" si="89"/>
        <v>14.014290100271573</v>
      </c>
      <c r="E400" s="26">
        <f>D400*(1-VLOOKUP(A400,USD!A:K,9,0))</f>
        <v>14.011040777997593</v>
      </c>
      <c r="F400">
        <v>14.01</v>
      </c>
      <c r="G400" s="71">
        <f t="shared" si="91"/>
        <v>-1.1009483831691425E-2</v>
      </c>
      <c r="H400" s="71">
        <f>(+B400/(D400*(1-VLOOKUP(A400,USD!A:K,9,0)))-1)</f>
        <v>-1.0780125501795856E-2</v>
      </c>
      <c r="I400" s="71">
        <f t="shared" si="88"/>
        <v>-1.0706638115631772E-2</v>
      </c>
      <c r="J400">
        <v>11786.99</v>
      </c>
      <c r="K400" s="70">
        <v>11878.01</v>
      </c>
      <c r="L400" s="71">
        <f t="shared" si="92"/>
        <v>7.7220732349820853E-3</v>
      </c>
      <c r="M400" s="70">
        <f t="shared" si="93"/>
        <v>3</v>
      </c>
      <c r="N400" s="50" t="s">
        <v>418</v>
      </c>
    </row>
    <row r="401" spans="1:13">
      <c r="A401" s="1">
        <v>42971</v>
      </c>
      <c r="B401">
        <v>13.94</v>
      </c>
      <c r="C401" s="71">
        <f t="shared" si="90"/>
        <v>5.7720057720058726E-3</v>
      </c>
      <c r="D401" s="26">
        <f t="shared" si="89"/>
        <v>13.960095756780809</v>
      </c>
      <c r="E401" s="26">
        <f>D401*(1-VLOOKUP(A401,USD!A:K,9,0))</f>
        <v>13.976779896294389</v>
      </c>
      <c r="F401">
        <v>13.9648</v>
      </c>
      <c r="G401" s="71">
        <f t="shared" si="91"/>
        <v>-1.4395142505414515E-3</v>
      </c>
      <c r="H401" s="71">
        <f>(+B401/(D401*(1-VLOOKUP(A401,USD!A:K,9,0)))-1)</f>
        <v>-2.6314999998061639E-3</v>
      </c>
      <c r="I401" s="71">
        <f t="shared" si="88"/>
        <v>-1.7758936755271071E-3</v>
      </c>
      <c r="J401">
        <v>11878.01</v>
      </c>
      <c r="K401">
        <v>11835.7</v>
      </c>
      <c r="L401" s="71">
        <f t="shared" si="92"/>
        <v>-3.5620444838823095E-3</v>
      </c>
      <c r="M401" s="70">
        <f t="shared" si="93"/>
        <v>4</v>
      </c>
    </row>
    <row r="402" spans="1:13">
      <c r="A402" s="1">
        <v>42972</v>
      </c>
      <c r="B402">
        <v>14.28</v>
      </c>
      <c r="C402" s="71">
        <f t="shared" si="90"/>
        <v>2.4390243902439046E-2</v>
      </c>
      <c r="D402" s="26">
        <f t="shared" si="89"/>
        <v>14.262509331598469</v>
      </c>
      <c r="E402" s="26">
        <f>D402*(1-VLOOKUP(A402,USD!A:K,9,0))</f>
        <v>14.255483063796069</v>
      </c>
      <c r="F402">
        <v>14.2624</v>
      </c>
      <c r="G402" s="71">
        <f t="shared" si="91"/>
        <v>1.2263387875779408E-3</v>
      </c>
      <c r="H402" s="71">
        <f>(+B402/(D402*(1-VLOOKUP(A402,USD!A:K,9,0)))-1)</f>
        <v>1.7198250030681095E-3</v>
      </c>
      <c r="I402" s="71">
        <f t="shared" si="88"/>
        <v>1.2340139107023251E-3</v>
      </c>
      <c r="J402">
        <v>11835.7</v>
      </c>
      <c r="K402">
        <v>12088.02</v>
      </c>
      <c r="L402" s="71">
        <f t="shared" si="92"/>
        <v>2.1318553190770251E-2</v>
      </c>
      <c r="M402" s="70">
        <f t="shared" si="93"/>
        <v>5</v>
      </c>
    </row>
    <row r="403" spans="1:13">
      <c r="A403" s="68">
        <v>42975</v>
      </c>
      <c r="B403">
        <v>14.42</v>
      </c>
      <c r="C403" s="71">
        <f t="shared" si="90"/>
        <v>9.8039215686274161E-3</v>
      </c>
      <c r="D403" s="26">
        <f t="shared" si="89"/>
        <v>14.396021287853593</v>
      </c>
      <c r="E403" s="26">
        <f>D403*(1-VLOOKUP(A403,USD!A:K,9,0))</f>
        <v>14.453474212010287</v>
      </c>
      <c r="F403">
        <v>14.446899999999999</v>
      </c>
      <c r="G403" s="71">
        <f t="shared" si="91"/>
        <v>1.6656485612895899E-3</v>
      </c>
      <c r="H403" s="71">
        <f>(+B403/(D403*(1-VLOOKUP(A403,USD!A:K,9,0)))-1)</f>
        <v>-2.3159976293084528E-3</v>
      </c>
      <c r="I403" s="71">
        <f t="shared" si="88"/>
        <v>-1.8619911538114708E-3</v>
      </c>
      <c r="J403">
        <v>12088.02</v>
      </c>
      <c r="K403">
        <v>12201.27</v>
      </c>
      <c r="L403" s="71">
        <f t="shared" si="92"/>
        <v>9.3687799987094422E-3</v>
      </c>
      <c r="M403" s="70">
        <f t="shared" si="93"/>
        <v>1</v>
      </c>
    </row>
    <row r="404" spans="1:13">
      <c r="A404" s="68">
        <v>42976</v>
      </c>
      <c r="B404">
        <v>14.5</v>
      </c>
      <c r="C404" s="71">
        <f t="shared" si="90"/>
        <v>5.5478502080443803E-3</v>
      </c>
      <c r="D404" s="26">
        <f t="shared" si="89"/>
        <v>14.464412082840553</v>
      </c>
      <c r="E404" s="26">
        <f>D404*(1-VLOOKUP(A404,USD!A:K,9,0))</f>
        <v>14.514500550023881</v>
      </c>
      <c r="F404">
        <v>14.5349</v>
      </c>
      <c r="G404" s="71">
        <f t="shared" si="91"/>
        <v>2.4603777157086171E-3</v>
      </c>
      <c r="H404" s="71">
        <f>(+B404/(D404*(1-VLOOKUP(A404,USD!A:K,9,0)))-1)</f>
        <v>-9.9903885592922403E-4</v>
      </c>
      <c r="I404" s="71">
        <f t="shared" si="88"/>
        <v>-2.4011173107486572E-3</v>
      </c>
      <c r="J404">
        <v>12201.27</v>
      </c>
      <c r="K404">
        <v>12216.06</v>
      </c>
      <c r="L404" s="71">
        <f t="shared" si="92"/>
        <v>1.2121688971720168E-3</v>
      </c>
      <c r="M404" s="70">
        <f t="shared" si="93"/>
        <v>2</v>
      </c>
    </row>
    <row r="405" spans="1:13">
      <c r="A405" s="68">
        <v>42977</v>
      </c>
      <c r="B405">
        <v>14.52</v>
      </c>
      <c r="C405" s="71">
        <f t="shared" si="90"/>
        <v>1.3793103448276334E-3</v>
      </c>
      <c r="D405" s="26">
        <f t="shared" si="89"/>
        <v>14.481548517115995</v>
      </c>
      <c r="E405" s="26">
        <f>D405*(1-VLOOKUP(A405,USD!A:K,9,0))</f>
        <v>14.528979960823657</v>
      </c>
      <c r="F405">
        <v>14.505100000000001</v>
      </c>
      <c r="G405" s="71">
        <f t="shared" si="91"/>
        <v>2.6552051970518686E-3</v>
      </c>
      <c r="H405" s="71">
        <f>(+B405/(D405*(1-VLOOKUP(A405,USD!A:K,9,0)))-1)</f>
        <v>-6.1807235248934056E-4</v>
      </c>
      <c r="I405" s="71">
        <f t="shared" si="88"/>
        <v>1.0272249071014983E-3</v>
      </c>
      <c r="J405">
        <v>12216.06</v>
      </c>
      <c r="K405">
        <v>12171.22</v>
      </c>
      <c r="L405" s="71">
        <f t="shared" si="92"/>
        <v>-3.6705779113723747E-3</v>
      </c>
      <c r="M405" s="70">
        <f t="shared" si="93"/>
        <v>3</v>
      </c>
    </row>
    <row r="406" spans="1:13">
      <c r="A406" s="68">
        <v>42978</v>
      </c>
      <c r="B406">
        <v>14.36</v>
      </c>
      <c r="C406" s="71">
        <f t="shared" si="90"/>
        <v>-1.1019283746556474E-2</v>
      </c>
      <c r="D406" s="26">
        <f t="shared" si="89"/>
        <v>14.397961316285468</v>
      </c>
      <c r="E406" s="26">
        <f>D406*(1-VLOOKUP(A406,USD!A:K,9,0))</f>
        <v>14.361066348693486</v>
      </c>
      <c r="F406">
        <v>14.3759</v>
      </c>
      <c r="G406" s="71">
        <f t="shared" si="91"/>
        <v>-2.63657579372234E-3</v>
      </c>
      <c r="H406" s="71">
        <f>(+B406/(D406*(1-VLOOKUP(A406,USD!A:K,9,0)))-1)</f>
        <v>-7.4252751682601925E-5</v>
      </c>
      <c r="I406" s="71">
        <f t="shared" si="88"/>
        <v>-1.1060177101955837E-3</v>
      </c>
      <c r="J406">
        <v>12171.22</v>
      </c>
      <c r="K406">
        <v>12081.32</v>
      </c>
      <c r="L406" s="71">
        <f t="shared" si="92"/>
        <v>-7.386276807090808E-3</v>
      </c>
      <c r="M406" s="70">
        <f t="shared" si="93"/>
        <v>4</v>
      </c>
    </row>
    <row r="407" spans="1:13">
      <c r="A407" s="68">
        <v>42979</v>
      </c>
      <c r="B407">
        <v>14.4</v>
      </c>
      <c r="C407" s="71">
        <f t="shared" si="90"/>
        <v>2.7855153203342198E-3</v>
      </c>
      <c r="D407" s="26">
        <f t="shared" si="89"/>
        <v>14.36408401573669</v>
      </c>
      <c r="E407" s="26">
        <f>D407*(1-VLOOKUP(A407,USD!A:K,9,0))</f>
        <v>14.411404318644689</v>
      </c>
      <c r="F407">
        <v>14.411099999999999</v>
      </c>
      <c r="G407" s="71">
        <f t="shared" si="91"/>
        <v>2.5004019904062424E-3</v>
      </c>
      <c r="H407" s="71">
        <f>(+B407/(D407*(1-VLOOKUP(A407,USD!A:K,9,0)))-1)</f>
        <v>-7.9133985783286231E-4</v>
      </c>
      <c r="I407" s="71">
        <f t="shared" si="88"/>
        <v>-7.7023960696953608E-4</v>
      </c>
      <c r="J407">
        <v>12081.32</v>
      </c>
      <c r="K407">
        <v>12071.39</v>
      </c>
      <c r="L407" s="71">
        <f t="shared" si="92"/>
        <v>-8.2193005400077457E-4</v>
      </c>
      <c r="M407" s="70">
        <f t="shared" si="93"/>
        <v>5</v>
      </c>
    </row>
    <row r="408" spans="1:13">
      <c r="A408" s="68">
        <v>42982</v>
      </c>
      <c r="B408">
        <v>14.52</v>
      </c>
      <c r="C408" s="71">
        <f t="shared" si="90"/>
        <v>8.3333333333333037E-3</v>
      </c>
      <c r="D408" s="26">
        <f t="shared" si="89"/>
        <v>14.455748970831031</v>
      </c>
      <c r="E408" s="26">
        <f>D408*(1-VLOOKUP(A408,USD!A:K,9,0))</f>
        <v>14.531367477750747</v>
      </c>
      <c r="F408">
        <v>14.5467</v>
      </c>
      <c r="G408" s="71">
        <f t="shared" si="91"/>
        <v>4.444669681149982E-3</v>
      </c>
      <c r="H408" s="71">
        <f>(+B408/(D408*(1-VLOOKUP(A408,USD!A:K,9,0)))-1)</f>
        <v>-7.8227171449296584E-4</v>
      </c>
      <c r="I408" s="71">
        <f t="shared" si="88"/>
        <v>-1.8354678380663181E-3</v>
      </c>
      <c r="J408">
        <v>12071.39</v>
      </c>
      <c r="K408">
        <v>12108.79</v>
      </c>
      <c r="L408" s="71">
        <f t="shared" si="92"/>
        <v>3.0982347517560793E-3</v>
      </c>
      <c r="M408" s="70">
        <f t="shared" si="93"/>
        <v>1</v>
      </c>
    </row>
    <row r="409" spans="1:13">
      <c r="A409" s="68">
        <v>42983</v>
      </c>
      <c r="B409">
        <v>14.58</v>
      </c>
      <c r="C409" s="71">
        <f t="shared" si="90"/>
        <v>4.1322314049587749E-3</v>
      </c>
      <c r="D409" s="26">
        <f t="shared" si="89"/>
        <v>14.639767337776934</v>
      </c>
      <c r="E409" s="26">
        <f>D409*(1-VLOOKUP(A409,USD!A:K,9,0))</f>
        <v>14.654684231858088</v>
      </c>
      <c r="F409">
        <v>14.634600000000001</v>
      </c>
      <c r="G409" s="71">
        <f t="shared" si="91"/>
        <v>-4.0825333079378412E-3</v>
      </c>
      <c r="H409" s="71">
        <f>(+B409/(D409*(1-VLOOKUP(A409,USD!A:K,9,0)))-1)</f>
        <v>-5.0962702898592616E-3</v>
      </c>
      <c r="I409" s="71">
        <f t="shared" si="88"/>
        <v>-3.7308843425853944E-3</v>
      </c>
      <c r="J409">
        <v>12108.79</v>
      </c>
      <c r="K409">
        <v>12186.26</v>
      </c>
      <c r="L409" s="71">
        <f t="shared" si="92"/>
        <v>6.3978316578285899E-3</v>
      </c>
      <c r="M409" s="70">
        <f t="shared" si="93"/>
        <v>2</v>
      </c>
    </row>
    <row r="410" spans="1:13">
      <c r="A410" s="68">
        <v>42984</v>
      </c>
      <c r="B410">
        <v>14.54</v>
      </c>
      <c r="C410" s="71">
        <f t="shared" si="90"/>
        <v>-2.743484224965731E-3</v>
      </c>
      <c r="D410" s="26">
        <f t="shared" si="89"/>
        <v>14.560491851478632</v>
      </c>
      <c r="E410" s="26">
        <f>D410*(1-VLOOKUP(A410,USD!A:K,9,0))</f>
        <v>14.563585540502906</v>
      </c>
      <c r="F410">
        <v>14.5503</v>
      </c>
      <c r="G410" s="71">
        <f t="shared" si="91"/>
        <v>-1.4073598397400522E-3</v>
      </c>
      <c r="H410" s="71">
        <f>(+B410/(D410*(1-VLOOKUP(A410,USD!A:K,9,0)))-1)</f>
        <v>-1.6194872091981338E-3</v>
      </c>
      <c r="I410" s="71">
        <f t="shared" si="88"/>
        <v>-7.0788918441555548E-4</v>
      </c>
      <c r="J410">
        <v>12186.26</v>
      </c>
      <c r="K410">
        <v>12124.55</v>
      </c>
      <c r="L410" s="71">
        <f t="shared" si="92"/>
        <v>-5.0638998347319886E-3</v>
      </c>
      <c r="M410" s="70">
        <f t="shared" si="93"/>
        <v>3</v>
      </c>
    </row>
    <row r="411" spans="1:13">
      <c r="A411" s="68">
        <v>42985</v>
      </c>
      <c r="B411">
        <v>14.46</v>
      </c>
      <c r="C411" s="71">
        <f t="shared" si="90"/>
        <v>-5.5020632737274866E-3</v>
      </c>
      <c r="D411" s="26">
        <f t="shared" si="89"/>
        <v>14.43666543978952</v>
      </c>
      <c r="E411" s="26">
        <f>D411*(1-VLOOKUP(A411,USD!A:K,9,0))</f>
        <v>14.452973210964741</v>
      </c>
      <c r="F411">
        <v>14.4815</v>
      </c>
      <c r="G411" s="71">
        <f t="shared" si="91"/>
        <v>1.6163400272590778E-3</v>
      </c>
      <c r="H411" s="71">
        <f>(+B411/(D411*(1-VLOOKUP(A411,USD!A:K,9,0)))-1)</f>
        <v>4.8618294192426248E-4</v>
      </c>
      <c r="I411" s="71">
        <f t="shared" si="88"/>
        <v>-1.4846528329247599E-3</v>
      </c>
      <c r="J411">
        <v>12124.55</v>
      </c>
      <c r="K411">
        <v>12029.86</v>
      </c>
      <c r="L411" s="71">
        <f t="shared" si="92"/>
        <v>-7.8097743833790423E-3</v>
      </c>
      <c r="M411" s="70">
        <f t="shared" si="93"/>
        <v>4</v>
      </c>
    </row>
    <row r="412" spans="1:13">
      <c r="A412" s="68">
        <v>42986</v>
      </c>
      <c r="B412">
        <v>14.54</v>
      </c>
      <c r="C412" s="71">
        <f t="shared" si="90"/>
        <v>5.5325034578146415E-3</v>
      </c>
      <c r="D412" s="26">
        <f t="shared" si="89"/>
        <v>14.454017332288156</v>
      </c>
      <c r="E412" s="26">
        <f>D412*(1-VLOOKUP(A412,USD!A:K,9,0))</f>
        <v>14.635630357703064</v>
      </c>
      <c r="F412">
        <v>14.5738</v>
      </c>
      <c r="G412" s="71">
        <f t="shared" si="91"/>
        <v>5.9487037918357633E-3</v>
      </c>
      <c r="H412" s="71">
        <f>(+B412/(D412*(1-VLOOKUP(A412,USD!A:K,9,0)))-1)</f>
        <v>-6.5340785033377591E-3</v>
      </c>
      <c r="I412" s="71">
        <f t="shared" si="88"/>
        <v>-2.319230399758565E-3</v>
      </c>
      <c r="J412">
        <v>12029.86</v>
      </c>
      <c r="K412">
        <v>12007.03</v>
      </c>
      <c r="L412" s="71">
        <f t="shared" si="92"/>
        <v>-1.8977776964985704E-3</v>
      </c>
      <c r="M412" s="70">
        <f t="shared" si="93"/>
        <v>5</v>
      </c>
    </row>
    <row r="413" spans="1:13">
      <c r="A413" s="68">
        <v>42989</v>
      </c>
      <c r="B413">
        <v>14.42</v>
      </c>
      <c r="C413" s="71">
        <f t="shared" si="90"/>
        <v>-8.2530949105914519E-3</v>
      </c>
      <c r="D413" s="26">
        <f t="shared" si="89"/>
        <v>14.515939476123572</v>
      </c>
      <c r="E413" s="26">
        <f>D413*(1-VLOOKUP(A413,USD!A:K,9,0))</f>
        <v>14.366988790507195</v>
      </c>
      <c r="F413">
        <v>14.3809</v>
      </c>
      <c r="G413" s="71">
        <f t="shared" si="91"/>
        <v>-6.6092502163830336E-3</v>
      </c>
      <c r="H413" s="71">
        <f>(+B413/(D413*(1-VLOOKUP(A413,USD!A:K,9,0)))-1)</f>
        <v>3.6897926396262104E-3</v>
      </c>
      <c r="I413" s="71">
        <f t="shared" si="88"/>
        <v>2.7188840754055477E-3</v>
      </c>
      <c r="J413">
        <v>12007.03</v>
      </c>
      <c r="K413">
        <v>11959.36</v>
      </c>
      <c r="L413" s="71">
        <f t="shared" si="92"/>
        <v>-3.9701741396498402E-3</v>
      </c>
      <c r="M413" s="70">
        <f t="shared" si="93"/>
        <v>1</v>
      </c>
    </row>
    <row r="414" spans="1:13">
      <c r="A414" s="68">
        <v>42990</v>
      </c>
      <c r="B414">
        <v>14.48</v>
      </c>
      <c r="C414" s="71">
        <f t="shared" si="90"/>
        <v>4.1608876560332853E-3</v>
      </c>
      <c r="D414" s="26">
        <f t="shared" si="89"/>
        <v>14.463450302440934</v>
      </c>
      <c r="E414" s="26">
        <f>D414*(1-VLOOKUP(A414,USD!A:K,9,0))</f>
        <v>14.41907824952006</v>
      </c>
      <c r="F414">
        <v>14.4396</v>
      </c>
      <c r="G414" s="71">
        <f t="shared" si="91"/>
        <v>1.1442427092429597E-3</v>
      </c>
      <c r="H414" s="71">
        <f>(+B414/(D414*(1-VLOOKUP(A414,USD!A:K,9,0)))-1)</f>
        <v>4.2250794000626701E-3</v>
      </c>
      <c r="I414" s="71">
        <f t="shared" si="88"/>
        <v>2.797861436604876E-3</v>
      </c>
      <c r="J414">
        <v>11959.36</v>
      </c>
      <c r="K414">
        <v>12028.01</v>
      </c>
      <c r="L414" s="71">
        <f t="shared" si="92"/>
        <v>5.7402737270222381E-3</v>
      </c>
      <c r="M414" s="70">
        <f t="shared" si="93"/>
        <v>2</v>
      </c>
    </row>
    <row r="415" spans="1:13">
      <c r="A415" s="68">
        <v>42991</v>
      </c>
      <c r="B415">
        <v>14.44</v>
      </c>
      <c r="C415" s="71">
        <f t="shared" si="90"/>
        <v>-2.7624309392265678E-3</v>
      </c>
      <c r="D415" s="26">
        <f t="shared" si="89"/>
        <v>14.428915569242127</v>
      </c>
      <c r="E415" s="26">
        <f>D415*(1-VLOOKUP(A415,USD!A:K,9,0))</f>
        <v>14.452976567203832</v>
      </c>
      <c r="F415">
        <v>14.4466</v>
      </c>
      <c r="G415" s="71">
        <f t="shared" si="91"/>
        <v>7.6820955148559911E-4</v>
      </c>
      <c r="H415" s="71">
        <f>(+B415/(D415*(1-VLOOKUP(A415,USD!A:K,9,0)))-1)</f>
        <v>-8.978473841352308E-4</v>
      </c>
      <c r="I415" s="71">
        <f t="shared" si="88"/>
        <v>-4.5685490011493357E-4</v>
      </c>
      <c r="J415">
        <v>12028.01</v>
      </c>
      <c r="K415">
        <v>12019.11</v>
      </c>
      <c r="L415" s="71">
        <f t="shared" si="92"/>
        <v>-7.399395244932494E-4</v>
      </c>
      <c r="M415" s="70">
        <f t="shared" si="93"/>
        <v>3</v>
      </c>
    </row>
    <row r="416" spans="1:13">
      <c r="A416" s="68">
        <v>42992</v>
      </c>
      <c r="B416">
        <v>14.24</v>
      </c>
      <c r="C416" s="71">
        <f t="shared" si="90"/>
        <v>-1.3850415512465353E-2</v>
      </c>
      <c r="D416" s="26">
        <f t="shared" si="89"/>
        <v>14.346475965857703</v>
      </c>
      <c r="E416" s="26">
        <f>D416*(1-VLOOKUP(A416,USD!A:K,9,0))</f>
        <v>14.295109870181438</v>
      </c>
      <c r="F416">
        <v>14.2874</v>
      </c>
      <c r="G416" s="71">
        <f t="shared" si="91"/>
        <v>-7.4217505477371937E-3</v>
      </c>
      <c r="H416" s="71">
        <f>(+B416/(D416*(1-VLOOKUP(A416,USD!A:K,9,0)))-1)</f>
        <v>-3.8551554120190845E-3</v>
      </c>
      <c r="I416" s="71">
        <f t="shared" si="88"/>
        <v>-3.3176085221943152E-3</v>
      </c>
      <c r="J416">
        <v>12019.11</v>
      </c>
      <c r="K416">
        <v>11935.81</v>
      </c>
      <c r="L416" s="71">
        <f t="shared" si="92"/>
        <v>-6.9306296389667343E-3</v>
      </c>
      <c r="M416" s="70">
        <f t="shared" si="93"/>
        <v>4</v>
      </c>
    </row>
    <row r="417" spans="1:14">
      <c r="A417" s="68">
        <v>42993</v>
      </c>
      <c r="B417">
        <v>14.24</v>
      </c>
      <c r="C417" s="71">
        <f t="shared" si="90"/>
        <v>0</v>
      </c>
      <c r="D417" s="26">
        <f t="shared" si="89"/>
        <v>14.26618881047872</v>
      </c>
      <c r="E417" s="26">
        <f>D417*(1-VLOOKUP(A417,USD!A:K,9,0))</f>
        <v>14.280578774889854</v>
      </c>
      <c r="F417">
        <v>14.2866</v>
      </c>
      <c r="G417" s="71">
        <f t="shared" si="91"/>
        <v>-1.8357257727784626E-3</v>
      </c>
      <c r="H417" s="71">
        <f>(+B417/(D417*(1-VLOOKUP(A417,USD!A:K,9,0)))-1)</f>
        <v>-2.8415357339161007E-3</v>
      </c>
      <c r="I417" s="71">
        <f t="shared" si="88"/>
        <v>-3.2617977685382993E-3</v>
      </c>
      <c r="J417">
        <v>11935.81</v>
      </c>
      <c r="K417">
        <v>11918.09</v>
      </c>
      <c r="L417" s="71">
        <f t="shared" si="92"/>
        <v>-1.4846080827358721E-3</v>
      </c>
      <c r="M417" s="70">
        <f t="shared" si="93"/>
        <v>5</v>
      </c>
    </row>
    <row r="418" spans="1:14">
      <c r="A418" s="68">
        <v>42996</v>
      </c>
      <c r="B418">
        <v>14.3</v>
      </c>
      <c r="C418" s="71">
        <f t="shared" si="90"/>
        <v>4.2134831460673983E-3</v>
      </c>
      <c r="D418" s="26">
        <f t="shared" si="89"/>
        <v>14.305180351381805</v>
      </c>
      <c r="E418" s="26">
        <f>D418*(1-VLOOKUP(A418,USD!A:K,9,0))</f>
        <v>14.29510780359497</v>
      </c>
      <c r="F418">
        <v>14.292400000000001</v>
      </c>
      <c r="G418" s="71">
        <f t="shared" si="91"/>
        <v>-3.6213114791694423E-4</v>
      </c>
      <c r="H418" s="71">
        <f>(+B418/(D418*(1-VLOOKUP(A418,USD!A:K,9,0)))-1)</f>
        <v>3.4222871714195691E-4</v>
      </c>
      <c r="I418" s="71">
        <f t="shared" si="88"/>
        <v>5.3175114046632999E-4</v>
      </c>
      <c r="J418">
        <v>11918.09</v>
      </c>
      <c r="K418">
        <v>11933.59</v>
      </c>
      <c r="L418" s="71">
        <f t="shared" si="92"/>
        <v>1.3005439630007221E-3</v>
      </c>
      <c r="M418" s="70">
        <f t="shared" si="93"/>
        <v>1</v>
      </c>
      <c r="N418" s="50" t="s">
        <v>440</v>
      </c>
    </row>
    <row r="419" spans="1:14">
      <c r="A419" s="68">
        <v>42997</v>
      </c>
      <c r="B419">
        <v>14.14</v>
      </c>
      <c r="C419" s="71">
        <f t="shared" si="90"/>
        <v>-1.118881118881121E-2</v>
      </c>
      <c r="D419" s="26">
        <f t="shared" si="89"/>
        <v>14.300005149833371</v>
      </c>
      <c r="E419" s="26">
        <f>D419*(1-VLOOKUP(A419,USD!A:K,9,0))</f>
        <v>14.207175239771345</v>
      </c>
      <c r="F419">
        <v>14.206200000000001</v>
      </c>
      <c r="G419" s="71">
        <f t="shared" si="91"/>
        <v>-1.1189167287484203E-2</v>
      </c>
      <c r="H419" s="71">
        <f>(+B419/(D419*(1-VLOOKUP(A419,USD!A:K,9,0)))-1)</f>
        <v>-4.7282615043203746E-3</v>
      </c>
      <c r="I419" s="71">
        <f t="shared" si="88"/>
        <v>-4.6599372105137205E-3</v>
      </c>
      <c r="J419">
        <v>11933.59</v>
      </c>
      <c r="K419">
        <v>11939.94</v>
      </c>
      <c r="L419" s="71">
        <f t="shared" si="92"/>
        <v>5.3211146017262401E-4</v>
      </c>
      <c r="M419" s="70">
        <f t="shared" si="93"/>
        <v>2</v>
      </c>
      <c r="N419" s="50" t="s">
        <v>442</v>
      </c>
    </row>
    <row r="420" spans="1:14">
      <c r="A420" s="68">
        <v>42998</v>
      </c>
      <c r="B420">
        <v>14.24</v>
      </c>
      <c r="C420" s="71">
        <f t="shared" si="90"/>
        <v>7.0721357850069833E-3</v>
      </c>
      <c r="D420" s="26">
        <f t="shared" si="89"/>
        <v>14.19414727561445</v>
      </c>
      <c r="E420" s="26">
        <f>D420*(1-VLOOKUP(A420,USD!A:K,9,0))</f>
        <v>14.252856807584426</v>
      </c>
      <c r="F420">
        <v>14.2424</v>
      </c>
      <c r="G420" s="71">
        <f t="shared" si="91"/>
        <v>3.2303965497333387E-3</v>
      </c>
      <c r="H420" s="71">
        <f>(+B420/(D420*(1-VLOOKUP(A420,USD!A:K,9,0)))-1)</f>
        <v>-9.0205127000109186E-4</v>
      </c>
      <c r="I420" s="71">
        <f t="shared" si="88"/>
        <v>-1.6851092512493171E-4</v>
      </c>
      <c r="J420">
        <v>11939.94</v>
      </c>
      <c r="K420">
        <v>11929.81</v>
      </c>
      <c r="L420" s="71">
        <f t="shared" si="92"/>
        <v>-8.4841297359961043E-4</v>
      </c>
      <c r="M420" s="70">
        <f t="shared" si="93"/>
        <v>3</v>
      </c>
    </row>
    <row r="421" spans="1:14">
      <c r="A421" s="68">
        <v>42999</v>
      </c>
      <c r="B421">
        <v>14.24</v>
      </c>
      <c r="C421" s="71">
        <f t="shared" si="90"/>
        <v>0</v>
      </c>
      <c r="D421" s="26">
        <f t="shared" si="89"/>
        <v>14.313529564678733</v>
      </c>
      <c r="E421" s="26">
        <f>D421*(1-VLOOKUP(A421,USD!A:K,9,0))</f>
        <v>14.255162220785056</v>
      </c>
      <c r="F421">
        <v>14.2674</v>
      </c>
      <c r="G421" s="71">
        <f t="shared" si="91"/>
        <v>-5.1370673003100498E-3</v>
      </c>
      <c r="H421" s="71">
        <f>(+B421/(D421*(1-VLOOKUP(A421,USD!A:K,9,0)))-1)</f>
        <v>-1.0636301818403027E-3</v>
      </c>
      <c r="I421" s="71">
        <f t="shared" si="88"/>
        <v>-1.9204620323254318E-3</v>
      </c>
      <c r="J421">
        <v>11929.81</v>
      </c>
      <c r="K421">
        <v>11989.39</v>
      </c>
      <c r="L421" s="71">
        <f t="shared" si="92"/>
        <v>4.994211978229357E-3</v>
      </c>
      <c r="M421" s="70">
        <f t="shared" si="93"/>
        <v>4</v>
      </c>
    </row>
    <row r="422" spans="1:14">
      <c r="A422" s="68">
        <v>43000</v>
      </c>
      <c r="B422">
        <v>14.24</v>
      </c>
      <c r="C422" s="71">
        <f t="shared" si="90"/>
        <v>0</v>
      </c>
      <c r="D422" s="26">
        <f t="shared" si="89"/>
        <v>14.283274628817647</v>
      </c>
      <c r="E422" s="26">
        <f>D422*(1-VLOOKUP(A422,USD!A:K,9,0))</f>
        <v>14.315075822474748</v>
      </c>
      <c r="F422">
        <v>14.300800000000001</v>
      </c>
      <c r="G422" s="71">
        <f t="shared" si="91"/>
        <v>-3.0297414243045662E-3</v>
      </c>
      <c r="H422" s="71">
        <f>(+B422/(D422*(1-VLOOKUP(A422,USD!A:K,9,0)))-1)</f>
        <v>-5.24452845418244E-3</v>
      </c>
      <c r="I422" s="71">
        <f t="shared" si="88"/>
        <v>-4.2515104050123709E-3</v>
      </c>
      <c r="J422">
        <v>11989.39</v>
      </c>
      <c r="K422">
        <v>12002.73</v>
      </c>
      <c r="L422" s="71">
        <f t="shared" si="92"/>
        <v>1.112650435093121E-3</v>
      </c>
      <c r="M422" s="70">
        <f t="shared" si="93"/>
        <v>5</v>
      </c>
    </row>
    <row r="423" spans="1:14">
      <c r="A423" s="68">
        <v>43003</v>
      </c>
      <c r="B423">
        <v>14.12</v>
      </c>
      <c r="C423" s="71">
        <f t="shared" si="90"/>
        <v>-8.4269662921349076E-3</v>
      </c>
      <c r="D423" s="26">
        <f t="shared" si="89"/>
        <v>14.263805096340583</v>
      </c>
      <c r="E423" s="26">
        <f>D423*(1-VLOOKUP(A423,USD!A:K,9,0))</f>
        <v>14.217545792592588</v>
      </c>
      <c r="F423">
        <v>14.220800000000001</v>
      </c>
      <c r="G423" s="71">
        <f t="shared" si="91"/>
        <v>-1.0081818657034058E-2</v>
      </c>
      <c r="H423" s="71">
        <f>(+B423/(D423*(1-VLOOKUP(A423,USD!A:K,9,0)))-1)</f>
        <v>-6.8609444988326773E-3</v>
      </c>
      <c r="I423" s="71">
        <f t="shared" si="88"/>
        <v>-7.0882088208822358E-3</v>
      </c>
      <c r="J423">
        <v>12002.73</v>
      </c>
      <c r="K423">
        <v>11971.68</v>
      </c>
      <c r="L423" s="71">
        <f t="shared" si="92"/>
        <v>-2.5869114776387869E-3</v>
      </c>
      <c r="M423" s="70">
        <f t="shared" si="93"/>
        <v>1</v>
      </c>
    </row>
    <row r="424" spans="1:14">
      <c r="A424" s="68">
        <v>43004</v>
      </c>
      <c r="B424">
        <v>14.16</v>
      </c>
      <c r="C424" s="71">
        <f t="shared" si="90"/>
        <v>2.8328611898018607E-3</v>
      </c>
      <c r="D424" s="26">
        <f t="shared" si="89"/>
        <v>14.226656199297008</v>
      </c>
      <c r="E424" s="26">
        <f>D424*(1-VLOOKUP(A424,USD!A:K,9,0))</f>
        <v>14.192685042244058</v>
      </c>
      <c r="F424">
        <v>14.214600000000001</v>
      </c>
      <c r="G424" s="71">
        <f t="shared" si="91"/>
        <v>-4.685303304110322E-3</v>
      </c>
      <c r="H424" s="71">
        <f>(+B424/(D424*(1-VLOOKUP(A424,USD!A:K,9,0)))-1)</f>
        <v>-2.302949875007565E-3</v>
      </c>
      <c r="I424" s="71">
        <f t="shared" si="88"/>
        <v>-3.8411211008400059E-3</v>
      </c>
      <c r="J424">
        <v>11971.68</v>
      </c>
      <c r="K424">
        <v>11976.61</v>
      </c>
      <c r="L424" s="71">
        <f t="shared" si="92"/>
        <v>4.1180519359018675E-4</v>
      </c>
      <c r="M424" s="70">
        <f t="shared" si="93"/>
        <v>2</v>
      </c>
    </row>
    <row r="425" spans="1:14">
      <c r="A425" s="68">
        <v>43005</v>
      </c>
      <c r="B425">
        <v>14.06</v>
      </c>
      <c r="C425" s="71">
        <f t="shared" si="90"/>
        <v>-7.0621468926553854E-3</v>
      </c>
      <c r="D425" s="26">
        <f t="shared" si="89"/>
        <v>14.158639390946185</v>
      </c>
      <c r="E425" s="26">
        <f>D425*(1-VLOOKUP(A425,USD!A:K,9,0))</f>
        <v>14.122209991998844</v>
      </c>
      <c r="F425">
        <v>14.1098</v>
      </c>
      <c r="G425" s="71">
        <f t="shared" si="91"/>
        <v>-6.9667281030731942E-3</v>
      </c>
      <c r="H425" s="71">
        <f>(+B425/(D425*(1-VLOOKUP(A425,USD!A:K,9,0)))-1)</f>
        <v>-4.4051173317837256E-3</v>
      </c>
      <c r="I425" s="71">
        <f t="shared" si="88"/>
        <v>-3.5294617925130112E-3</v>
      </c>
      <c r="J425">
        <v>11976.61</v>
      </c>
      <c r="K425">
        <v>11929.46</v>
      </c>
      <c r="L425" s="71">
        <f t="shared" si="92"/>
        <v>-3.9368402244042144E-3</v>
      </c>
      <c r="M425" s="70">
        <f t="shared" si="93"/>
        <v>3</v>
      </c>
    </row>
    <row r="426" spans="1:14">
      <c r="A426" s="68">
        <v>43006</v>
      </c>
      <c r="B426">
        <v>13.98</v>
      </c>
      <c r="C426" s="71">
        <f t="shared" si="90"/>
        <v>-5.6899004267425557E-3</v>
      </c>
      <c r="D426" s="26">
        <f t="shared" ref="D426:D486" si="94">+(F425-O426)*(1+L426)</f>
        <v>14.118741736507774</v>
      </c>
      <c r="E426" s="26">
        <f>D426*(1-VLOOKUP(A426,USD!A:K,9,0))</f>
        <v>14.034256400757419</v>
      </c>
      <c r="F426">
        <v>14.0419</v>
      </c>
      <c r="G426" s="71">
        <f t="shared" si="91"/>
        <v>-9.8267777042071458E-3</v>
      </c>
      <c r="H426" s="71">
        <f>(+B426/(D426*(1-VLOOKUP(A426,USD!A:K,9,0)))-1)</f>
        <v>-3.865997542590871E-3</v>
      </c>
      <c r="I426" s="71">
        <f t="shared" si="88"/>
        <v>-4.4082353527655771E-3</v>
      </c>
      <c r="J426">
        <v>11929.46</v>
      </c>
      <c r="K426">
        <v>11937.02</v>
      </c>
      <c r="L426" s="71">
        <f t="shared" si="92"/>
        <v>6.3372524825111576E-4</v>
      </c>
      <c r="M426" s="70">
        <f t="shared" si="93"/>
        <v>4</v>
      </c>
    </row>
    <row r="427" spans="1:14">
      <c r="A427" s="68">
        <v>43007</v>
      </c>
      <c r="B427">
        <v>14.08</v>
      </c>
      <c r="C427" s="71">
        <f t="shared" si="90"/>
        <v>7.1530758226037161E-3</v>
      </c>
      <c r="D427" s="26">
        <f t="shared" si="94"/>
        <v>14.07199057553728</v>
      </c>
      <c r="E427" s="26">
        <f>D427*(1-VLOOKUP(A427,USD!A:K,9,0))</f>
        <v>14.069100993438942</v>
      </c>
      <c r="F427">
        <v>14.0931</v>
      </c>
      <c r="G427" s="71">
        <f t="shared" si="91"/>
        <v>5.691749450602579E-4</v>
      </c>
      <c r="H427" s="71">
        <f>(+B427/(D427*(1-VLOOKUP(A427,USD!A:K,9,0)))-1)</f>
        <v>7.7467683017840017E-4</v>
      </c>
      <c r="I427" s="71">
        <f t="shared" si="88"/>
        <v>-9.2953289198260958E-4</v>
      </c>
      <c r="J427">
        <v>11937.02</v>
      </c>
      <c r="K427">
        <v>11962.6</v>
      </c>
      <c r="L427" s="71">
        <f t="shared" si="92"/>
        <v>2.1429133904442565E-3</v>
      </c>
      <c r="M427" s="70">
        <f t="shared" si="93"/>
        <v>5</v>
      </c>
    </row>
    <row r="428" spans="1:14">
      <c r="A428" s="68">
        <v>43010</v>
      </c>
      <c r="B428">
        <v>14.08</v>
      </c>
      <c r="C428" s="71">
        <f t="shared" si="90"/>
        <v>0</v>
      </c>
      <c r="D428" s="26">
        <f t="shared" si="94"/>
        <v>14.0931</v>
      </c>
      <c r="E428" s="26">
        <f>D428*(1-VLOOKUP(A428,USD!A:K,9,0))</f>
        <v>14.102438713087651</v>
      </c>
      <c r="F428" s="70">
        <v>14.0931</v>
      </c>
      <c r="G428" s="71">
        <f t="shared" si="91"/>
        <v>-9.2953289198260958E-4</v>
      </c>
      <c r="H428" s="71">
        <f>(+B428/(D428*(1-VLOOKUP(A428,USD!A:K,9,0)))-1)</f>
        <v>-1.5911228932926624E-3</v>
      </c>
      <c r="I428" s="71">
        <f t="shared" si="88"/>
        <v>-9.2953289198260958E-4</v>
      </c>
      <c r="J428">
        <v>11962.6</v>
      </c>
      <c r="K428">
        <v>11962.6</v>
      </c>
      <c r="L428" s="71">
        <f t="shared" si="92"/>
        <v>0</v>
      </c>
      <c r="M428" s="70">
        <f t="shared" si="93"/>
        <v>1</v>
      </c>
    </row>
    <row r="429" spans="1:14">
      <c r="A429" s="68">
        <v>43011</v>
      </c>
      <c r="B429">
        <v>14.38</v>
      </c>
      <c r="C429" s="71">
        <f t="shared" si="90"/>
        <v>2.1306818181818121E-2</v>
      </c>
      <c r="D429" s="26">
        <f t="shared" si="94"/>
        <v>14.0931</v>
      </c>
      <c r="E429" s="26">
        <f>D429*(1-VLOOKUP(A429,USD!A:K,9,0))</f>
        <v>14.067370124267265</v>
      </c>
      <c r="F429" s="70">
        <v>14.0931</v>
      </c>
      <c r="G429" s="71">
        <f t="shared" si="91"/>
        <v>2.0357479901512265E-2</v>
      </c>
      <c r="H429" s="71">
        <f>(+B429/(D429*(1-VLOOKUP(A429,USD!A:K,9,0)))-1)</f>
        <v>2.2223761298028721E-2</v>
      </c>
      <c r="I429" s="71">
        <f t="shared" si="88"/>
        <v>2.0357479901512265E-2</v>
      </c>
      <c r="J429">
        <v>11962.6</v>
      </c>
      <c r="K429">
        <v>11962.6</v>
      </c>
      <c r="L429" s="71">
        <f t="shared" si="92"/>
        <v>0</v>
      </c>
      <c r="M429" s="70">
        <f t="shared" si="93"/>
        <v>2</v>
      </c>
    </row>
    <row r="430" spans="1:14">
      <c r="A430" s="68">
        <v>43012</v>
      </c>
      <c r="B430">
        <v>14.54</v>
      </c>
      <c r="C430" s="71">
        <f t="shared" si="90"/>
        <v>1.1126564673157091E-2</v>
      </c>
      <c r="D430" s="26">
        <f t="shared" si="94"/>
        <v>14.0931</v>
      </c>
      <c r="E430" s="26">
        <f>D430*(1-VLOOKUP(A430,USD!A:K,9,0))</f>
        <v>14.172393307407415</v>
      </c>
      <c r="F430" s="70">
        <v>14.0931</v>
      </c>
      <c r="G430" s="71">
        <f t="shared" si="91"/>
        <v>3.1710553391375962E-2</v>
      </c>
      <c r="H430" s="71">
        <f>(+B430/(D430*(1-VLOOKUP(A430,USD!A:K,9,0)))-1)</f>
        <v>2.5938222614838802E-2</v>
      </c>
      <c r="I430" s="71">
        <f t="shared" si="88"/>
        <v>3.1710553391375962E-2</v>
      </c>
      <c r="J430">
        <v>11962.6</v>
      </c>
      <c r="K430">
        <v>11962.6</v>
      </c>
      <c r="L430" s="71">
        <f t="shared" si="92"/>
        <v>0</v>
      </c>
      <c r="M430" s="70">
        <f t="shared" si="93"/>
        <v>3</v>
      </c>
    </row>
    <row r="431" spans="1:14">
      <c r="A431" s="68">
        <v>43013</v>
      </c>
      <c r="B431">
        <v>14.54</v>
      </c>
      <c r="C431" s="71">
        <f t="shared" si="90"/>
        <v>0</v>
      </c>
      <c r="D431" s="26">
        <f t="shared" si="94"/>
        <v>14.0931</v>
      </c>
      <c r="E431" s="26">
        <f>D431*(1-VLOOKUP(A431,USD!A:K,9,0))</f>
        <v>14.075184047224871</v>
      </c>
      <c r="F431" s="70">
        <v>14.0931</v>
      </c>
      <c r="G431" s="71">
        <f t="shared" si="91"/>
        <v>3.1710553391375962E-2</v>
      </c>
      <c r="H431" s="71">
        <f>(+B431/(D431*(1-VLOOKUP(A431,USD!A:K,9,0)))-1)</f>
        <v>3.3023792173202393E-2</v>
      </c>
      <c r="I431" s="71">
        <f t="shared" si="88"/>
        <v>3.1710553391375962E-2</v>
      </c>
      <c r="J431">
        <v>11962.6</v>
      </c>
      <c r="K431">
        <v>11962.6</v>
      </c>
      <c r="L431" s="71">
        <f t="shared" si="92"/>
        <v>0</v>
      </c>
      <c r="M431" s="70">
        <f t="shared" si="93"/>
        <v>4</v>
      </c>
    </row>
    <row r="432" spans="1:14">
      <c r="A432" s="68">
        <v>43014</v>
      </c>
      <c r="B432">
        <v>14.54</v>
      </c>
      <c r="C432" s="71">
        <f t="shared" si="90"/>
        <v>0</v>
      </c>
      <c r="D432" s="26">
        <f t="shared" si="94"/>
        <v>14.0931</v>
      </c>
      <c r="E432" s="26">
        <f>D432*(1-VLOOKUP(A432,USD!A:K,9,0))</f>
        <v>14.082530733150708</v>
      </c>
      <c r="F432" s="70">
        <v>14.0931</v>
      </c>
      <c r="G432" s="71">
        <f t="shared" si="91"/>
        <v>3.1710553391375962E-2</v>
      </c>
      <c r="H432" s="71">
        <f>(+B432/(D432*(1-VLOOKUP(A432,USD!A:K,9,0)))-1)</f>
        <v>3.2484876157407916E-2</v>
      </c>
      <c r="I432" s="71">
        <f t="shared" si="88"/>
        <v>3.1710553391375962E-2</v>
      </c>
      <c r="J432">
        <v>11962.6</v>
      </c>
      <c r="K432">
        <v>11962.6</v>
      </c>
      <c r="L432" s="71">
        <f t="shared" si="92"/>
        <v>0</v>
      </c>
      <c r="M432" s="70">
        <f t="shared" si="93"/>
        <v>5</v>
      </c>
    </row>
    <row r="433" spans="1:14">
      <c r="A433" s="68">
        <v>43017</v>
      </c>
      <c r="B433">
        <v>14.4</v>
      </c>
      <c r="C433" s="71">
        <f t="shared" si="90"/>
        <v>-9.6286107290233236E-3</v>
      </c>
      <c r="D433" s="26">
        <f t="shared" si="94"/>
        <v>14.266398029692542</v>
      </c>
      <c r="E433" s="26">
        <f>D433*(1-VLOOKUP(A433,USD!A:K,9,0))</f>
        <v>14.330854069459301</v>
      </c>
      <c r="F433">
        <v>14.3215</v>
      </c>
      <c r="G433" s="71">
        <f t="shared" si="91"/>
        <v>9.364800423301789E-3</v>
      </c>
      <c r="H433" s="71">
        <f>(+B433/(D433*(1-VLOOKUP(A433,USD!A:K,9,0)))-1)</f>
        <v>4.8249692729798177E-3</v>
      </c>
      <c r="I433" s="71">
        <f t="shared" si="88"/>
        <v>5.4812694201027412E-3</v>
      </c>
      <c r="J433">
        <v>11962.6</v>
      </c>
      <c r="K433">
        <v>12109.7</v>
      </c>
      <c r="L433" s="71">
        <f t="shared" si="92"/>
        <v>1.2296657917175269E-2</v>
      </c>
      <c r="M433" s="70">
        <f t="shared" si="93"/>
        <v>1</v>
      </c>
    </row>
    <row r="434" spans="1:14">
      <c r="A434" s="68">
        <v>43018</v>
      </c>
      <c r="B434">
        <v>14.46</v>
      </c>
      <c r="C434" s="71">
        <f t="shared" si="90"/>
        <v>4.1666666666666519E-3</v>
      </c>
      <c r="D434" s="26">
        <f t="shared" si="94"/>
        <v>14.362644288050074</v>
      </c>
      <c r="E434" s="26">
        <f>D434*(1-VLOOKUP(A434,USD!A:K,9,0))</f>
        <v>14.454953290953249</v>
      </c>
      <c r="F434">
        <v>14.458500000000001</v>
      </c>
      <c r="G434" s="71">
        <f t="shared" si="91"/>
        <v>6.7783974870789798E-3</v>
      </c>
      <c r="H434" s="71">
        <f>(+B434/(D434*(1-VLOOKUP(A434,USD!A:K,9,0)))-1)</f>
        <v>3.4913354233467864E-4</v>
      </c>
      <c r="I434" s="71">
        <f t="shared" si="88"/>
        <v>1.0374520178446645E-4</v>
      </c>
      <c r="J434">
        <v>12109.7</v>
      </c>
      <c r="K434">
        <v>12144.49</v>
      </c>
      <c r="L434" s="71">
        <f t="shared" si="92"/>
        <v>2.8729035401371394E-3</v>
      </c>
      <c r="M434" s="70">
        <f t="shared" si="93"/>
        <v>2</v>
      </c>
    </row>
    <row r="435" spans="1:14">
      <c r="A435" s="68">
        <v>43019</v>
      </c>
      <c r="B435">
        <v>14.52</v>
      </c>
      <c r="C435" s="71">
        <f t="shared" si="90"/>
        <v>4.1493775933609811E-3</v>
      </c>
      <c r="D435" s="26">
        <f t="shared" si="94"/>
        <v>14.54020675384475</v>
      </c>
      <c r="E435" s="26">
        <f>D435*(1-VLOOKUP(A435,USD!A:K,9,0))</f>
        <v>14.559090708729402</v>
      </c>
      <c r="F435">
        <v>14.5496</v>
      </c>
      <c r="G435" s="71">
        <f t="shared" si="91"/>
        <v>-1.3897157163468288E-3</v>
      </c>
      <c r="H435" s="71">
        <f>(+B435/(D435*(1-VLOOKUP(A435,USD!A:K,9,0)))-1)</f>
        <v>-2.6849691035968348E-3</v>
      </c>
      <c r="I435" s="71">
        <f t="shared" si="88"/>
        <v>-2.0344201902458003E-3</v>
      </c>
      <c r="J435">
        <v>12144.49</v>
      </c>
      <c r="K435">
        <v>12213.12</v>
      </c>
      <c r="L435" s="71">
        <f t="shared" si="92"/>
        <v>5.6511224431821105E-3</v>
      </c>
      <c r="M435" s="70">
        <f t="shared" si="93"/>
        <v>3</v>
      </c>
      <c r="N435" s="50" t="s">
        <v>481</v>
      </c>
    </row>
    <row r="436" spans="1:14" ht="28">
      <c r="A436" s="68">
        <v>43020</v>
      </c>
      <c r="B436">
        <v>14.6</v>
      </c>
      <c r="C436" s="71">
        <f t="shared" si="90"/>
        <v>5.5096418732782926E-3</v>
      </c>
      <c r="D436" s="26">
        <f t="shared" si="94"/>
        <v>14.613096770685951</v>
      </c>
      <c r="E436" s="26">
        <f>D436*(1-VLOOKUP(A436,USD!A:K,9,0))</f>
        <v>14.609085774802507</v>
      </c>
      <c r="F436">
        <v>14.6127</v>
      </c>
      <c r="G436" s="71">
        <f t="shared" si="91"/>
        <v>-8.9623513013503686E-4</v>
      </c>
      <c r="H436" s="71">
        <f>(+B436/(D436*(1-VLOOKUP(A436,USD!A:K,9,0)))-1)</f>
        <v>-6.2192630959689854E-4</v>
      </c>
      <c r="I436" s="71">
        <f t="shared" si="88"/>
        <v>-8.6910700965603382E-4</v>
      </c>
      <c r="J436">
        <v>12213.12</v>
      </c>
      <c r="K436">
        <v>12266.42</v>
      </c>
      <c r="L436" s="71">
        <f t="shared" si="92"/>
        <v>4.364159199287343E-3</v>
      </c>
      <c r="M436" s="70">
        <f t="shared" si="93"/>
        <v>4</v>
      </c>
      <c r="N436" s="50" t="s">
        <v>489</v>
      </c>
    </row>
    <row r="437" spans="1:14">
      <c r="A437" s="68">
        <v>43021</v>
      </c>
      <c r="B437">
        <v>14.62</v>
      </c>
      <c r="C437" s="71">
        <f t="shared" si="90"/>
        <v>1.36986301369868E-3</v>
      </c>
      <c r="D437" s="26">
        <f t="shared" si="94"/>
        <v>14.626054211497731</v>
      </c>
      <c r="E437" s="26">
        <f>D437*(1-VLOOKUP(A437,USD!A:K,9,0))</f>
        <v>14.640738816236894</v>
      </c>
      <c r="F437">
        <v>14.6426</v>
      </c>
      <c r="G437" s="71">
        <f t="shared" si="91"/>
        <v>-4.1393334184225417E-4</v>
      </c>
      <c r="H437" s="71">
        <f>(+B437/(D437*(1-VLOOKUP(A437,USD!A:K,9,0)))-1)</f>
        <v>-1.4165143233000332E-3</v>
      </c>
      <c r="I437" s="71">
        <f t="shared" si="88"/>
        <v>-1.5434417384890819E-3</v>
      </c>
      <c r="J437">
        <v>12266.42</v>
      </c>
      <c r="K437">
        <v>12277.63</v>
      </c>
      <c r="L437" s="71">
        <f t="shared" si="92"/>
        <v>9.1387707252810202E-4</v>
      </c>
      <c r="M437" s="70">
        <f t="shared" si="93"/>
        <v>5</v>
      </c>
    </row>
    <row r="438" spans="1:14">
      <c r="A438" s="68">
        <v>43024</v>
      </c>
      <c r="B438">
        <v>14.64</v>
      </c>
      <c r="C438" s="71">
        <f t="shared" si="90"/>
        <v>1.3679890560875929E-3</v>
      </c>
      <c r="D438" s="26">
        <f t="shared" si="94"/>
        <v>14.709601633702921</v>
      </c>
      <c r="E438" s="26">
        <f>D438*(1-VLOOKUP(A438,USD!A:K,9,0))</f>
        <v>14.702719016653061</v>
      </c>
      <c r="F438">
        <v>14.7035</v>
      </c>
      <c r="G438" s="71">
        <f t="shared" si="91"/>
        <v>-4.7317143887464219E-3</v>
      </c>
      <c r="H438" s="71">
        <f>(+B438/(D438*(1-VLOOKUP(A438,USD!A:K,9,0)))-1)</f>
        <v>-4.2658107375935783E-3</v>
      </c>
      <c r="I438" s="71">
        <f t="shared" si="88"/>
        <v>-4.3186996293399504E-3</v>
      </c>
      <c r="J438">
        <v>12277.63</v>
      </c>
      <c r="K438">
        <v>12333.81</v>
      </c>
      <c r="L438" s="71">
        <f t="shared" si="92"/>
        <v>4.5758016815948821E-3</v>
      </c>
      <c r="M438" s="70">
        <f t="shared" si="93"/>
        <v>1</v>
      </c>
    </row>
    <row r="439" spans="1:14">
      <c r="A439" s="68">
        <v>43025</v>
      </c>
      <c r="B439">
        <v>14.58</v>
      </c>
      <c r="C439" s="71">
        <f t="shared" si="90"/>
        <v>-4.098360655737765E-3</v>
      </c>
      <c r="D439" s="26">
        <f t="shared" si="94"/>
        <v>14.705812731426869</v>
      </c>
      <c r="E439" s="26">
        <f>D439*(1-VLOOKUP(A439,USD!A:K,9,0))</f>
        <v>14.636980381674725</v>
      </c>
      <c r="F439">
        <v>14.629</v>
      </c>
      <c r="G439" s="71">
        <f t="shared" si="91"/>
        <v>-8.555306240096705E-3</v>
      </c>
      <c r="H439" s="71">
        <f>(+B439/(D439*(1-VLOOKUP(A439,USD!A:K,9,0)))-1)</f>
        <v>-3.8929055166366799E-3</v>
      </c>
      <c r="I439" s="71">
        <f t="shared" si="88"/>
        <v>-3.3495112447876618E-3</v>
      </c>
      <c r="J439">
        <v>12333.81</v>
      </c>
      <c r="K439">
        <v>12335.75</v>
      </c>
      <c r="L439" s="71">
        <f t="shared" si="92"/>
        <v>1.5729121820440284E-4</v>
      </c>
      <c r="M439" s="70">
        <f t="shared" si="93"/>
        <v>2</v>
      </c>
    </row>
    <row r="440" spans="1:14" ht="42">
      <c r="A440" s="68">
        <v>43026</v>
      </c>
      <c r="B440">
        <v>14.72</v>
      </c>
      <c r="C440" s="71">
        <f t="shared" si="90"/>
        <v>9.6021947873801139E-3</v>
      </c>
      <c r="D440" s="26">
        <f t="shared" si="94"/>
        <v>14.778257721662648</v>
      </c>
      <c r="E440" s="26">
        <f>D440*(1-VLOOKUP(A440,USD!A:K,9,0))</f>
        <v>14.761752921667158</v>
      </c>
      <c r="F440">
        <v>14.7643</v>
      </c>
      <c r="G440" s="71">
        <f t="shared" si="91"/>
        <v>-3.9421238118787505E-3</v>
      </c>
      <c r="H440" s="71">
        <f>(+B440/(D440*(1-VLOOKUP(A440,USD!A:K,9,0)))-1)</f>
        <v>-2.8284528191684366E-3</v>
      </c>
      <c r="I440" s="71">
        <f t="shared" si="88"/>
        <v>-3.0004808897137192E-3</v>
      </c>
      <c r="J440">
        <v>12335.75</v>
      </c>
      <c r="K440">
        <v>12461.61</v>
      </c>
      <c r="L440" s="71">
        <f t="shared" si="92"/>
        <v>1.0202865654702853E-2</v>
      </c>
      <c r="M440" s="70">
        <f t="shared" si="93"/>
        <v>3</v>
      </c>
      <c r="N440" s="50" t="s">
        <v>504</v>
      </c>
    </row>
    <row r="441" spans="1:14">
      <c r="A441" s="68">
        <v>43027</v>
      </c>
      <c r="B441">
        <v>14.56</v>
      </c>
      <c r="C441" s="71">
        <f t="shared" ref="C441:C486" si="95">B441/(B440-O441)-1</f>
        <v>-1.0869565217391353E-2</v>
      </c>
      <c r="D441" s="26">
        <f t="shared" si="94"/>
        <v>14.777380001059253</v>
      </c>
      <c r="E441" s="26">
        <f>D441*(1-VLOOKUP(A441,USD!A:K,9,0))</f>
        <v>14.738920324996714</v>
      </c>
      <c r="F441">
        <v>14.748799999999999</v>
      </c>
      <c r="G441" s="71">
        <f t="shared" si="91"/>
        <v>-1.4710320844674163E-2</v>
      </c>
      <c r="H441" s="71">
        <f>(+B441/(D441*(1-VLOOKUP(A441,USD!A:K,9,0)))-1)</f>
        <v>-1.2139310142905813E-2</v>
      </c>
      <c r="I441" s="71">
        <f t="shared" si="88"/>
        <v>-1.2801041440659522E-2</v>
      </c>
      <c r="J441">
        <v>12461.61</v>
      </c>
      <c r="K441">
        <v>12472.65</v>
      </c>
      <c r="L441" s="71">
        <f t="shared" si="92"/>
        <v>8.8592084008398686E-4</v>
      </c>
      <c r="M441" s="70">
        <f t="shared" si="93"/>
        <v>4</v>
      </c>
    </row>
    <row r="442" spans="1:14">
      <c r="A442" s="68">
        <v>43028</v>
      </c>
      <c r="B442">
        <v>14.62</v>
      </c>
      <c r="C442" s="71">
        <f t="shared" si="95"/>
        <v>4.1208791208791062E-3</v>
      </c>
      <c r="D442" s="26">
        <f t="shared" si="94"/>
        <v>14.660337826524435</v>
      </c>
      <c r="E442" s="26">
        <f>D442*(1-VLOOKUP(A442,USD!A:K,9,0))</f>
        <v>14.673690766509445</v>
      </c>
      <c r="F442">
        <v>14.672000000000001</v>
      </c>
      <c r="G442" s="71">
        <f t="shared" si="91"/>
        <v>-2.751493655995696E-3</v>
      </c>
      <c r="H442" s="71">
        <f>(+B442/(D442*(1-VLOOKUP(A442,USD!A:K,9,0)))-1)</f>
        <v>-3.6589817356643684E-3</v>
      </c>
      <c r="I442" s="71">
        <f t="shared" si="88"/>
        <v>-3.5441657579062813E-3</v>
      </c>
      <c r="J442">
        <v>12472.65</v>
      </c>
      <c r="K442">
        <v>12397.84</v>
      </c>
      <c r="L442" s="71">
        <f t="shared" si="92"/>
        <v>-5.9979234565228357E-3</v>
      </c>
      <c r="M442" s="70">
        <f t="shared" si="93"/>
        <v>5</v>
      </c>
    </row>
    <row r="443" spans="1:14">
      <c r="A443" s="68">
        <v>43031</v>
      </c>
      <c r="B443">
        <v>14.56</v>
      </c>
      <c r="C443" s="71">
        <f t="shared" si="95"/>
        <v>-4.1039671682625567E-3</v>
      </c>
      <c r="D443" s="26">
        <f t="shared" si="94"/>
        <v>14.642863905325443</v>
      </c>
      <c r="E443" s="26">
        <f>D443*(1-VLOOKUP(A443,USD!A:K,9,0))</f>
        <v>14.626125508559189</v>
      </c>
      <c r="F443">
        <v>14.6051</v>
      </c>
      <c r="G443" s="71">
        <f t="shared" si="91"/>
        <v>-5.6589957989916506E-3</v>
      </c>
      <c r="H443" s="71">
        <f>(+B443/(D443*(1-VLOOKUP(A443,USD!A:K,9,0)))-1)</f>
        <v>-4.5210543640209488E-3</v>
      </c>
      <c r="I443" s="71">
        <f t="shared" si="88"/>
        <v>-3.0879624240847114E-3</v>
      </c>
      <c r="J443">
        <v>12397.84</v>
      </c>
      <c r="K443">
        <v>12373.22</v>
      </c>
      <c r="L443" s="71">
        <f t="shared" si="92"/>
        <v>-1.9858297897054067E-3</v>
      </c>
      <c r="M443" s="70">
        <f t="shared" si="93"/>
        <v>1</v>
      </c>
    </row>
    <row r="444" spans="1:14">
      <c r="A444" s="68">
        <v>43032</v>
      </c>
      <c r="B444">
        <v>14.64</v>
      </c>
      <c r="C444" s="71">
        <f t="shared" si="95"/>
        <v>5.494505494505475E-3</v>
      </c>
      <c r="D444" s="26">
        <f t="shared" si="94"/>
        <v>14.718428272753576</v>
      </c>
      <c r="E444" s="26">
        <f>D444*(1-VLOOKUP(A444,USD!A:K,9,0))</f>
        <v>14.714166828734717</v>
      </c>
      <c r="F444">
        <v>14.725199999999999</v>
      </c>
      <c r="G444" s="71">
        <f t="shared" si="91"/>
        <v>-5.3285766183852612E-3</v>
      </c>
      <c r="H444" s="71">
        <f>(+B444/(D444*(1-VLOOKUP(A444,USD!A:K,9,0)))-1)</f>
        <v>-5.0405048140326203E-3</v>
      </c>
      <c r="I444" s="71">
        <f t="shared" si="88"/>
        <v>-5.7859995110421947E-3</v>
      </c>
      <c r="J444">
        <v>12373.22</v>
      </c>
      <c r="K444">
        <v>12469.23</v>
      </c>
      <c r="L444" s="71">
        <f t="shared" si="92"/>
        <v>7.7594999523162844E-3</v>
      </c>
      <c r="M444" s="70">
        <f t="shared" si="93"/>
        <v>2</v>
      </c>
    </row>
    <row r="445" spans="1:14">
      <c r="A445" s="68">
        <v>43033</v>
      </c>
      <c r="B445">
        <v>14.74</v>
      </c>
      <c r="C445" s="71">
        <f t="shared" si="95"/>
        <v>6.830601092896238E-3</v>
      </c>
      <c r="D445" s="26">
        <f t="shared" si="94"/>
        <v>14.787599969204193</v>
      </c>
      <c r="E445" s="26">
        <f>D445*(1-VLOOKUP(A445,USD!A:K,9,0))</f>
        <v>14.773148011162172</v>
      </c>
      <c r="F445">
        <v>14.7692</v>
      </c>
      <c r="G445" s="71">
        <f t="shared" si="91"/>
        <v>-3.2189110676054122E-3</v>
      </c>
      <c r="H445" s="71">
        <f>(+B445/(D445*(1-VLOOKUP(A445,USD!A:K,9,0)))-1)</f>
        <v>-2.2438014658167083E-3</v>
      </c>
      <c r="I445" s="71">
        <f t="shared" si="88"/>
        <v>-1.9770874522654358E-3</v>
      </c>
      <c r="J445">
        <v>12469.23</v>
      </c>
      <c r="K445">
        <v>12522.07</v>
      </c>
      <c r="L445" s="71">
        <f t="shared" si="92"/>
        <v>4.2376313533394327E-3</v>
      </c>
      <c r="M445" s="70">
        <f t="shared" si="93"/>
        <v>3</v>
      </c>
    </row>
    <row r="446" spans="1:14">
      <c r="A446" s="68">
        <v>43034</v>
      </c>
      <c r="B446">
        <v>14.84</v>
      </c>
      <c r="C446" s="71">
        <f t="shared" si="95"/>
        <v>6.7842605156038793E-3</v>
      </c>
      <c r="D446" s="26">
        <f t="shared" si="94"/>
        <v>14.847279825460168</v>
      </c>
      <c r="E446" s="26">
        <f>D446*(1-VLOOKUP(A446,USD!A:K,9,0))</f>
        <v>14.862461706511159</v>
      </c>
      <c r="F446">
        <v>14.854699999999999</v>
      </c>
      <c r="G446" s="71">
        <f t="shared" ref="G446:G509" si="96">+B446/D446-1</f>
        <v>-4.9031375078445461E-4</v>
      </c>
      <c r="H446" s="71">
        <f>(+B446/(D446*(1-VLOOKUP(A446,USD!A:K,9,0)))-1)</f>
        <v>-1.5113045843084816E-3</v>
      </c>
      <c r="I446" s="71">
        <f t="shared" si="88"/>
        <v>-9.8958578766317196E-4</v>
      </c>
      <c r="J446">
        <v>12522.07</v>
      </c>
      <c r="K446">
        <v>12588.27</v>
      </c>
      <c r="L446" s="71">
        <f t="shared" ref="L446:L509" si="97">+K446/J446-1</f>
        <v>5.2866658627528373E-3</v>
      </c>
      <c r="M446" s="70">
        <f t="shared" ref="M446:M509" si="98">WEEKDAY(A446,2)</f>
        <v>4</v>
      </c>
    </row>
    <row r="447" spans="1:14">
      <c r="A447" s="68">
        <v>43035</v>
      </c>
      <c r="B447">
        <v>15.04</v>
      </c>
      <c r="C447" s="71">
        <f t="shared" si="95"/>
        <v>1.3477088948786964E-2</v>
      </c>
      <c r="D447" s="26">
        <f t="shared" si="94"/>
        <v>15.11015571043519</v>
      </c>
      <c r="E447" s="26">
        <f>D447*(1-VLOOKUP(A447,USD!A:K,9,0))</f>
        <v>15.062033991763652</v>
      </c>
      <c r="F447">
        <v>15.068300000000001</v>
      </c>
      <c r="G447" s="71">
        <f t="shared" si="96"/>
        <v>-4.6429508589869162E-3</v>
      </c>
      <c r="H447" s="71">
        <f>(+B447/(D447*(1-VLOOKUP(A447,USD!A:K,9,0)))-1)</f>
        <v>-1.4628828865810295E-3</v>
      </c>
      <c r="I447" s="71">
        <f t="shared" si="88"/>
        <v>-1.8781149831103017E-3</v>
      </c>
      <c r="J447">
        <v>12588.27</v>
      </c>
      <c r="K447">
        <v>12804.75</v>
      </c>
      <c r="L447" s="71">
        <f t="shared" si="97"/>
        <v>1.7196961933609645E-2</v>
      </c>
      <c r="M447" s="70">
        <f t="shared" si="98"/>
        <v>5</v>
      </c>
    </row>
    <row r="448" spans="1:14">
      <c r="A448" s="68">
        <v>43038</v>
      </c>
      <c r="B448">
        <v>15</v>
      </c>
      <c r="C448" s="71">
        <f t="shared" si="95"/>
        <v>-2.6595744680850686E-3</v>
      </c>
      <c r="D448" s="26">
        <f t="shared" si="94"/>
        <v>15.092576852652334</v>
      </c>
      <c r="E448" s="26">
        <f>D448*(1-VLOOKUP(A448,USD!A:K,9,0))</f>
        <v>15.108373600419961</v>
      </c>
      <c r="F448">
        <v>15.105600000000001</v>
      </c>
      <c r="G448" s="71">
        <f t="shared" si="96"/>
        <v>-6.1339328304340635E-3</v>
      </c>
      <c r="H448" s="71">
        <f>(+B448/(D448*(1-VLOOKUP(A448,USD!A:K,9,0)))-1)</f>
        <v>-7.1730818476020142E-3</v>
      </c>
      <c r="I448" s="71">
        <f t="shared" si="88"/>
        <v>-6.9907848744836798E-3</v>
      </c>
      <c r="J448">
        <v>12804.75</v>
      </c>
      <c r="K448">
        <v>12825.38</v>
      </c>
      <c r="L448" s="71">
        <f t="shared" si="97"/>
        <v>1.6111208731133253E-3</v>
      </c>
      <c r="M448" s="70">
        <f t="shared" si="98"/>
        <v>1</v>
      </c>
    </row>
    <row r="449" spans="1:14">
      <c r="A449" s="68">
        <v>43039</v>
      </c>
      <c r="B449">
        <v>15.08</v>
      </c>
      <c r="C449" s="71">
        <f t="shared" si="95"/>
        <v>5.3333333333334121E-3</v>
      </c>
      <c r="D449" s="26">
        <f t="shared" si="94"/>
        <v>15.062598899369846</v>
      </c>
      <c r="E449" s="26">
        <f>D449*(1-VLOOKUP(A449,USD!A:K,9,0))</f>
        <v>15.108141498602564</v>
      </c>
      <c r="F449">
        <v>15.105399999999999</v>
      </c>
      <c r="G449" s="71">
        <f t="shared" si="96"/>
        <v>1.1552522075644056E-3</v>
      </c>
      <c r="H449" s="71">
        <f>(+B449/(D449*(1-VLOOKUP(A449,USD!A:K,9,0)))-1)</f>
        <v>-1.8626711038658428E-3</v>
      </c>
      <c r="I449" s="71">
        <f t="shared" si="88"/>
        <v>-1.6815178677823672E-3</v>
      </c>
      <c r="J449">
        <v>12825.38</v>
      </c>
      <c r="K449">
        <v>12788.87</v>
      </c>
      <c r="L449" s="71">
        <f t="shared" si="97"/>
        <v>-2.8466992790855405E-3</v>
      </c>
      <c r="M449" s="70">
        <f t="shared" si="98"/>
        <v>2</v>
      </c>
    </row>
    <row r="450" spans="1:14">
      <c r="A450" s="68">
        <v>43040</v>
      </c>
      <c r="B450">
        <v>15.1</v>
      </c>
      <c r="C450" s="71">
        <f t="shared" si="95"/>
        <v>1.3262599469496816E-3</v>
      </c>
      <c r="D450" s="26">
        <f t="shared" si="94"/>
        <v>15.097096611037566</v>
      </c>
      <c r="E450" s="26">
        <f>D450*(1-VLOOKUP(A450,USD!A:K,9,0))</f>
        <v>15.090411004181531</v>
      </c>
      <c r="F450">
        <v>15.1188</v>
      </c>
      <c r="G450" s="71">
        <f t="shared" si="96"/>
        <v>1.9231439244493664E-4</v>
      </c>
      <c r="H450" s="71">
        <f>(+B450/(D450*(1-VLOOKUP(A450,USD!A:K,9,0)))-1)</f>
        <v>6.3543635861296188E-4</v>
      </c>
      <c r="I450" s="71">
        <f t="shared" si="88"/>
        <v>-1.243484932666683E-3</v>
      </c>
      <c r="J450">
        <v>12788.87</v>
      </c>
      <c r="K450">
        <v>12781.84</v>
      </c>
      <c r="L450" s="71">
        <f t="shared" si="97"/>
        <v>-5.4969672848348416E-4</v>
      </c>
      <c r="M450" s="70">
        <f t="shared" si="98"/>
        <v>3</v>
      </c>
    </row>
    <row r="451" spans="1:14">
      <c r="A451" s="68">
        <v>43041</v>
      </c>
      <c r="B451">
        <v>15.12</v>
      </c>
      <c r="C451" s="71">
        <f t="shared" si="95"/>
        <v>1.3245033112583293E-3</v>
      </c>
      <c r="D451" s="26">
        <f t="shared" si="94"/>
        <v>15.129126144279697</v>
      </c>
      <c r="E451" s="26">
        <f>D451*(1-VLOOKUP(A451,USD!A:K,9,0))</f>
        <v>15.19455022384089</v>
      </c>
      <c r="F451">
        <v>15.1747</v>
      </c>
      <c r="G451" s="71">
        <f t="shared" si="96"/>
        <v>-6.0321688064901569E-4</v>
      </c>
      <c r="H451" s="71">
        <f>(+B451/(D451*(1-VLOOKUP(A451,USD!A:K,9,0)))-1)</f>
        <v>-4.9063791124214218E-3</v>
      </c>
      <c r="I451" s="71">
        <f t="shared" si="88"/>
        <v>-3.6046841123712481E-3</v>
      </c>
      <c r="J451">
        <v>12781.84</v>
      </c>
      <c r="K451">
        <v>12790.57</v>
      </c>
      <c r="L451" s="71">
        <f t="shared" si="97"/>
        <v>6.830002566140525E-4</v>
      </c>
      <c r="M451" s="70">
        <f t="shared" si="98"/>
        <v>4</v>
      </c>
    </row>
    <row r="452" spans="1:14">
      <c r="A452" s="68">
        <v>43042</v>
      </c>
      <c r="B452">
        <v>15.06</v>
      </c>
      <c r="C452" s="71">
        <f t="shared" si="95"/>
        <v>-3.9682539682538431E-3</v>
      </c>
      <c r="D452" s="26">
        <f t="shared" si="94"/>
        <v>15.186919894031307</v>
      </c>
      <c r="E452" s="26">
        <f>D452*(1-VLOOKUP(A452,USD!A:K,9,0))</f>
        <v>15.144505233972422</v>
      </c>
      <c r="F452">
        <v>15.135300000000001</v>
      </c>
      <c r="G452" s="71">
        <f t="shared" si="96"/>
        <v>-8.3571846639678427E-3</v>
      </c>
      <c r="H452" s="71">
        <f>(+B452/(D452*(1-VLOOKUP(A452,USD!A:K,9,0)))-1)</f>
        <v>-5.5799270208483076E-3</v>
      </c>
      <c r="I452" s="71">
        <f t="shared" si="88"/>
        <v>-4.9751243781094301E-3</v>
      </c>
      <c r="J452">
        <v>12790.57</v>
      </c>
      <c r="K452">
        <v>12800.87</v>
      </c>
      <c r="L452" s="71">
        <f t="shared" si="97"/>
        <v>8.0528076543906479E-4</v>
      </c>
      <c r="M452" s="70">
        <f t="shared" si="98"/>
        <v>5</v>
      </c>
    </row>
    <row r="453" spans="1:14">
      <c r="A453" s="68">
        <v>43045</v>
      </c>
      <c r="B453">
        <v>15.06</v>
      </c>
      <c r="C453" s="71">
        <f t="shared" si="95"/>
        <v>0</v>
      </c>
      <c r="D453" s="26">
        <f t="shared" si="94"/>
        <v>15.145752106145908</v>
      </c>
      <c r="E453" s="26">
        <f>D453*(1-VLOOKUP(A453,USD!A:K,9,0))</f>
        <v>15.105179027480887</v>
      </c>
      <c r="F453">
        <v>15.1029</v>
      </c>
      <c r="G453" s="71">
        <f t="shared" si="96"/>
        <v>-5.6617925306667871E-3</v>
      </c>
      <c r="H453" s="71">
        <f>(+B453/(D453*(1-VLOOKUP(A453,USD!A:K,9,0)))-1)</f>
        <v>-2.990962728656954E-3</v>
      </c>
      <c r="I453" s="71">
        <f t="shared" si="88"/>
        <v>-2.8405140734560907E-3</v>
      </c>
      <c r="J453">
        <v>12800.87</v>
      </c>
      <c r="K453">
        <v>12809.71</v>
      </c>
      <c r="L453" s="71">
        <f t="shared" si="97"/>
        <v>6.9057806227212915E-4</v>
      </c>
      <c r="M453" s="70">
        <f t="shared" si="98"/>
        <v>1</v>
      </c>
    </row>
    <row r="454" spans="1:14">
      <c r="A454" s="68">
        <v>43046</v>
      </c>
      <c r="B454">
        <v>15.3</v>
      </c>
      <c r="C454" s="71">
        <f t="shared" si="95"/>
        <v>1.5936254980079667E-2</v>
      </c>
      <c r="D454" s="26">
        <f t="shared" si="94"/>
        <v>15.257563799726928</v>
      </c>
      <c r="E454" s="26">
        <f>D454*(1-VLOOKUP(A454,USD!A:K,9,0))</f>
        <v>15.284450739949069</v>
      </c>
      <c r="F454">
        <v>15.2842</v>
      </c>
      <c r="G454" s="71">
        <f t="shared" si="96"/>
        <v>2.7813221579864322E-3</v>
      </c>
      <c r="H454" s="71">
        <f>(+B454/(D454*(1-VLOOKUP(A454,USD!A:K,9,0)))-1)</f>
        <v>1.0173254057661563E-3</v>
      </c>
      <c r="I454" s="71">
        <f t="shared" si="88"/>
        <v>1.0337472684209814E-3</v>
      </c>
      <c r="J454">
        <v>12809.71</v>
      </c>
      <c r="K454">
        <v>12940.89</v>
      </c>
      <c r="L454" s="71">
        <f t="shared" si="97"/>
        <v>1.024066899250653E-2</v>
      </c>
      <c r="M454" s="70">
        <f t="shared" si="98"/>
        <v>2</v>
      </c>
      <c r="N454" s="50" t="s">
        <v>540</v>
      </c>
    </row>
    <row r="455" spans="1:14">
      <c r="A455" s="68">
        <v>43047</v>
      </c>
      <c r="B455">
        <v>15.18</v>
      </c>
      <c r="C455" s="71">
        <f t="shared" si="95"/>
        <v>-7.8431372549020439E-3</v>
      </c>
      <c r="D455" s="26">
        <f t="shared" si="94"/>
        <v>15.249452686329919</v>
      </c>
      <c r="E455" s="26">
        <f>D455*(1-VLOOKUP(A455,USD!A:K,9,0))</f>
        <v>15.205965012714135</v>
      </c>
      <c r="F455">
        <v>15.2171</v>
      </c>
      <c r="G455" s="71">
        <f t="shared" si="96"/>
        <v>-4.5544379695789949E-3</v>
      </c>
      <c r="H455" s="71">
        <f>(+B455/(D455*(1-VLOOKUP(A455,USD!A:K,9,0)))-1)</f>
        <v>-1.7075544164690815E-3</v>
      </c>
      <c r="I455" s="71">
        <f t="shared" si="88"/>
        <v>-2.4380466711791948E-3</v>
      </c>
      <c r="J455">
        <v>12940.89</v>
      </c>
      <c r="K455">
        <v>12911.47</v>
      </c>
      <c r="L455" s="71">
        <f t="shared" si="97"/>
        <v>-2.2734139614818405E-3</v>
      </c>
      <c r="M455" s="70">
        <f t="shared" si="98"/>
        <v>3</v>
      </c>
    </row>
    <row r="456" spans="1:14">
      <c r="A456" s="68">
        <v>43048</v>
      </c>
      <c r="B456">
        <v>15.3</v>
      </c>
      <c r="C456" s="71">
        <f t="shared" si="95"/>
        <v>7.905138339921125E-3</v>
      </c>
      <c r="D456" s="26">
        <f t="shared" si="94"/>
        <v>15.313754708642781</v>
      </c>
      <c r="E456" s="26">
        <f>D456*(1-VLOOKUP(A456,USD!A:K,9,0))</f>
        <v>15.337409788457178</v>
      </c>
      <c r="F456">
        <v>15.3178</v>
      </c>
      <c r="G456" s="71">
        <f t="shared" si="96"/>
        <v>-8.9819308879346416E-4</v>
      </c>
      <c r="H456" s="71">
        <f>(+B456/(D456*(1-VLOOKUP(A456,USD!A:K,9,0)))-1)</f>
        <v>-2.4391203582062593E-3</v>
      </c>
      <c r="I456" s="71">
        <f t="shared" si="88"/>
        <v>-1.1620467691182412E-3</v>
      </c>
      <c r="J456">
        <v>12911.47</v>
      </c>
      <c r="K456">
        <v>12993.48</v>
      </c>
      <c r="L456" s="71">
        <f t="shared" si="97"/>
        <v>6.3517167293887233E-3</v>
      </c>
      <c r="M456" s="70">
        <f t="shared" si="98"/>
        <v>4</v>
      </c>
    </row>
    <row r="457" spans="1:14">
      <c r="A457" s="68">
        <v>43049</v>
      </c>
      <c r="B457">
        <v>15.44</v>
      </c>
      <c r="C457" s="71">
        <f t="shared" si="95"/>
        <v>9.1503267973855884E-3</v>
      </c>
      <c r="D457" s="26">
        <f t="shared" si="94"/>
        <v>15.467447479505106</v>
      </c>
      <c r="E457" s="26">
        <f>D457*(1-VLOOKUP(A457,USD!A:K,9,0))</f>
        <v>15.442379376001824</v>
      </c>
      <c r="F457">
        <v>15.459899999999999</v>
      </c>
      <c r="G457" s="71">
        <f t="shared" si="96"/>
        <v>-1.7745319349863342E-3</v>
      </c>
      <c r="H457" s="71">
        <f>(+B457/(D457*(1-VLOOKUP(A457,USD!A:K,9,0)))-1)</f>
        <v>-1.5408091874247187E-4</v>
      </c>
      <c r="I457" s="71">
        <f t="shared" si="88"/>
        <v>-1.287201081507594E-3</v>
      </c>
      <c r="J457">
        <v>12993.48</v>
      </c>
      <c r="K457">
        <v>13120.42</v>
      </c>
      <c r="L457" s="71">
        <f t="shared" si="97"/>
        <v>9.7695151722247964E-3</v>
      </c>
      <c r="M457" s="70">
        <f t="shared" si="98"/>
        <v>5</v>
      </c>
    </row>
    <row r="458" spans="1:14">
      <c r="A458" s="68">
        <v>43052</v>
      </c>
      <c r="B458">
        <v>15.44</v>
      </c>
      <c r="C458" s="71">
        <f t="shared" si="95"/>
        <v>0</v>
      </c>
      <c r="D458" s="26">
        <f t="shared" si="94"/>
        <v>15.525131148393116</v>
      </c>
      <c r="E458" s="26">
        <f>D458*(1-VLOOKUP(A458,USD!A:K,9,0))</f>
        <v>15.509904351456447</v>
      </c>
      <c r="F458">
        <v>15.4954</v>
      </c>
      <c r="G458" s="71">
        <f t="shared" si="96"/>
        <v>-5.4834414974928025E-3</v>
      </c>
      <c r="H458" s="71">
        <f>(+B458/(D458*(1-VLOOKUP(A458,USD!A:K,9,0)))-1)</f>
        <v>-4.5070781787176495E-3</v>
      </c>
      <c r="I458" s="71">
        <f t="shared" si="88"/>
        <v>-3.575254591685284E-3</v>
      </c>
      <c r="J458">
        <v>13120.42</v>
      </c>
      <c r="K458">
        <v>13175.78</v>
      </c>
      <c r="L458" s="71">
        <f t="shared" si="97"/>
        <v>4.2193771235983224E-3</v>
      </c>
      <c r="M458" s="70">
        <f t="shared" si="98"/>
        <v>1</v>
      </c>
    </row>
    <row r="459" spans="1:14">
      <c r="A459" s="68">
        <v>43053</v>
      </c>
      <c r="B459">
        <v>15.38</v>
      </c>
      <c r="C459" s="71">
        <f t="shared" si="95"/>
        <v>-3.8860103626942033E-3</v>
      </c>
      <c r="D459" s="26">
        <f t="shared" si="94"/>
        <v>15.416980864889972</v>
      </c>
      <c r="E459" s="26">
        <f>D459*(1-VLOOKUP(A459,USD!A:K,9,0))</f>
        <v>15.426452774050849</v>
      </c>
      <c r="F459">
        <v>15.4283</v>
      </c>
      <c r="G459" s="71">
        <f t="shared" si="96"/>
        <v>-2.3987099169455739E-3</v>
      </c>
      <c r="H459" s="71">
        <f>(+B459/(D459*(1-VLOOKUP(A459,USD!A:K,9,0)))-1)</f>
        <v>-3.0112414520198083E-3</v>
      </c>
      <c r="I459" s="71">
        <f t="shared" si="88"/>
        <v>-3.1306106311128623E-3</v>
      </c>
      <c r="J459">
        <v>13175.78</v>
      </c>
      <c r="K459">
        <v>13109.1</v>
      </c>
      <c r="L459" s="71">
        <f t="shared" si="97"/>
        <v>-5.0608009544785837E-3</v>
      </c>
      <c r="M459" s="70">
        <f t="shared" si="98"/>
        <v>2</v>
      </c>
    </row>
    <row r="460" spans="1:14">
      <c r="A460" s="68">
        <v>43054</v>
      </c>
      <c r="B460">
        <v>15.3</v>
      </c>
      <c r="C460" s="71">
        <f t="shared" si="95"/>
        <v>-5.2015604681404648E-3</v>
      </c>
      <c r="D460" s="26">
        <f t="shared" si="94"/>
        <v>15.373714669656955</v>
      </c>
      <c r="E460" s="26">
        <f>D460*(1-VLOOKUP(A460,USD!A:K,9,0))</f>
        <v>15.389357883987525</v>
      </c>
      <c r="F460">
        <v>15.403600000000001</v>
      </c>
      <c r="G460" s="71">
        <f t="shared" si="96"/>
        <v>-4.7948509023941766E-3</v>
      </c>
      <c r="H460" s="71">
        <f>(+B460/(D460*(1-VLOOKUP(A460,USD!A:K,9,0)))-1)</f>
        <v>-5.8064725416842045E-3</v>
      </c>
      <c r="I460" s="71">
        <f t="shared" si="88"/>
        <v>-6.7257004856007274E-3</v>
      </c>
      <c r="J460">
        <v>13109.1</v>
      </c>
      <c r="K460">
        <v>13062.72</v>
      </c>
      <c r="L460" s="71">
        <f t="shared" si="97"/>
        <v>-3.5380003203882016E-3</v>
      </c>
      <c r="M460" s="70">
        <f t="shared" si="98"/>
        <v>3</v>
      </c>
    </row>
    <row r="461" spans="1:14">
      <c r="A461" s="68">
        <v>43055</v>
      </c>
      <c r="B461">
        <v>15.52</v>
      </c>
      <c r="C461" s="71">
        <f t="shared" si="95"/>
        <v>1.437908496732021E-2</v>
      </c>
      <c r="D461" s="26">
        <f t="shared" si="94"/>
        <v>15.57695464864898</v>
      </c>
      <c r="E461" s="26">
        <f>D461*(1-VLOOKUP(A461,USD!A:K,9,0))</f>
        <v>15.580239213446253</v>
      </c>
      <c r="F461">
        <v>15.5906</v>
      </c>
      <c r="G461" s="71">
        <f t="shared" si="96"/>
        <v>-3.6563404037336378E-3</v>
      </c>
      <c r="H461" s="71">
        <f>(+B461/(D461*(1-VLOOKUP(A461,USD!A:K,9,0)))-1)</f>
        <v>-3.8663856582038525E-3</v>
      </c>
      <c r="I461" s="71">
        <f t="shared" si="88"/>
        <v>-4.528369658640452E-3</v>
      </c>
      <c r="J461">
        <v>13062.72</v>
      </c>
      <c r="K461">
        <v>13209.73</v>
      </c>
      <c r="L461" s="71">
        <f t="shared" si="97"/>
        <v>1.125416452316208E-2</v>
      </c>
      <c r="M461" s="70">
        <f t="shared" si="98"/>
        <v>4</v>
      </c>
    </row>
    <row r="462" spans="1:14">
      <c r="A462" s="68">
        <v>43056</v>
      </c>
      <c r="B462">
        <v>15.74</v>
      </c>
      <c r="C462" s="71">
        <f t="shared" si="95"/>
        <v>1.4175257731958713E-2</v>
      </c>
      <c r="D462" s="26">
        <f t="shared" si="94"/>
        <v>15.837056898967656</v>
      </c>
      <c r="E462" s="26">
        <f>D462*(1-VLOOKUP(A462,USD!A:K,9,0))</f>
        <v>15.845682990853229</v>
      </c>
      <c r="F462">
        <v>15.840400000000001</v>
      </c>
      <c r="G462" s="71">
        <f t="shared" si="96"/>
        <v>-6.1284681608981817E-3</v>
      </c>
      <c r="H462" s="71">
        <f>(+B462/(D462*(1-VLOOKUP(A462,USD!A:K,9,0)))-1)</f>
        <v>-6.6695131358006643E-3</v>
      </c>
      <c r="I462" s="71">
        <f t="shared" si="88"/>
        <v>-6.3382237822277032E-3</v>
      </c>
      <c r="J462">
        <v>13209.73</v>
      </c>
      <c r="K462">
        <v>13418.55</v>
      </c>
      <c r="L462" s="71">
        <f t="shared" si="97"/>
        <v>1.5808044524755704E-2</v>
      </c>
      <c r="M462" s="70">
        <f t="shared" si="98"/>
        <v>5</v>
      </c>
    </row>
    <row r="463" spans="1:14">
      <c r="A463" s="68">
        <v>43059</v>
      </c>
      <c r="B463">
        <v>15.86</v>
      </c>
      <c r="C463" s="71">
        <f t="shared" si="95"/>
        <v>7.6238881829733263E-3</v>
      </c>
      <c r="D463" s="26">
        <f t="shared" si="94"/>
        <v>15.931887604845533</v>
      </c>
      <c r="E463" s="26">
        <f>D463*(1-VLOOKUP(A463,USD!A:K,9,0))</f>
        <v>15.914608796577006</v>
      </c>
      <c r="F463">
        <v>15.9116</v>
      </c>
      <c r="G463" s="71">
        <f t="shared" si="96"/>
        <v>-4.5121837806381127E-3</v>
      </c>
      <c r="H463" s="71">
        <f>(+B463/(D463*(1-VLOOKUP(A463,USD!A:K,9,0)))-1)</f>
        <v>-3.4313627984844386E-3</v>
      </c>
      <c r="I463" s="71">
        <f t="shared" si="88"/>
        <v>-3.2429171170718085E-3</v>
      </c>
      <c r="J463">
        <v>13418.55</v>
      </c>
      <c r="K463">
        <v>13496.05</v>
      </c>
      <c r="L463" s="71">
        <f t="shared" si="97"/>
        <v>5.7755867809861083E-3</v>
      </c>
      <c r="M463" s="70">
        <f t="shared" si="98"/>
        <v>1</v>
      </c>
    </row>
    <row r="464" spans="1:14">
      <c r="A464" s="68">
        <v>43060</v>
      </c>
      <c r="B464">
        <v>16.22</v>
      </c>
      <c r="C464" s="71">
        <f t="shared" si="95"/>
        <v>2.2698612862547263E-2</v>
      </c>
      <c r="D464" s="26">
        <f t="shared" si="94"/>
        <v>16.233238078993484</v>
      </c>
      <c r="E464" s="26">
        <f>D464*(1-VLOOKUP(A464,USD!A:K,9,0))</f>
        <v>16.227911247417687</v>
      </c>
      <c r="F464">
        <v>16.229900000000001</v>
      </c>
      <c r="G464" s="71">
        <f t="shared" si="96"/>
        <v>-8.1549219749421642E-4</v>
      </c>
      <c r="H464" s="71">
        <f>(+B464/(D464*(1-VLOOKUP(A464,USD!A:K,9,0)))-1)</f>
        <v>-4.8750866929636594E-4</v>
      </c>
      <c r="I464" s="71">
        <f t="shared" si="88"/>
        <v>-6.0998527409295011E-4</v>
      </c>
      <c r="J464">
        <v>13496.05</v>
      </c>
      <c r="K464">
        <v>13768.86</v>
      </c>
      <c r="L464" s="71">
        <f t="shared" si="97"/>
        <v>2.021406263314085E-2</v>
      </c>
      <c r="M464" s="70">
        <f t="shared" si="98"/>
        <v>2</v>
      </c>
    </row>
    <row r="465" spans="1:14">
      <c r="A465" s="68">
        <v>43061</v>
      </c>
      <c r="B465">
        <v>16.36</v>
      </c>
      <c r="C465" s="71">
        <f t="shared" si="95"/>
        <v>8.6313193588163362E-3</v>
      </c>
      <c r="D465" s="26">
        <f t="shared" si="94"/>
        <v>16.344709233298907</v>
      </c>
      <c r="E465" s="26">
        <f>D465*(1-VLOOKUP(A465,USD!A:K,9,0))</f>
        <v>16.411026560581206</v>
      </c>
      <c r="F465">
        <v>16.413900000000002</v>
      </c>
      <c r="G465" s="71">
        <f t="shared" si="96"/>
        <v>9.3551781697898129E-4</v>
      </c>
      <c r="H465" s="71">
        <f>(+B465/(D465*(1-VLOOKUP(A465,USD!A:K,9,0)))-1)</f>
        <v>-3.1092851134475463E-3</v>
      </c>
      <c r="I465" s="71">
        <f t="shared" si="88"/>
        <v>-3.2838021433054809E-3</v>
      </c>
      <c r="J465">
        <v>13768.86</v>
      </c>
      <c r="K465">
        <v>13866.26</v>
      </c>
      <c r="L465" s="71">
        <f t="shared" si="97"/>
        <v>7.0739334992149239E-3</v>
      </c>
      <c r="M465" s="70">
        <f t="shared" si="98"/>
        <v>3</v>
      </c>
    </row>
    <row r="466" spans="1:14">
      <c r="A466" s="68">
        <v>43062</v>
      </c>
      <c r="B466">
        <v>15.88</v>
      </c>
      <c r="C466" s="71">
        <f t="shared" si="95"/>
        <v>-2.9339853300733409E-2</v>
      </c>
      <c r="D466" s="26">
        <f t="shared" si="94"/>
        <v>15.945450916685539</v>
      </c>
      <c r="E466" s="26">
        <f>D466*(1-VLOOKUP(A466,USD!A:K,9,0))</f>
        <v>16.008924010026515</v>
      </c>
      <c r="F466">
        <v>15.995100000000001</v>
      </c>
      <c r="G466" s="71">
        <f t="shared" si="96"/>
        <v>-4.1046764389114365E-3</v>
      </c>
      <c r="H466" s="71">
        <f>(+B466/(D466*(1-VLOOKUP(A466,USD!A:K,9,0)))-1)</f>
        <v>-8.0532589164498125E-3</v>
      </c>
      <c r="I466" s="71">
        <f t="shared" si="88"/>
        <v>-7.1959537608392576E-3</v>
      </c>
      <c r="J466">
        <v>13866.26</v>
      </c>
      <c r="K466">
        <v>13470.52</v>
      </c>
      <c r="L466" s="71">
        <f t="shared" si="97"/>
        <v>-2.8539779291604228E-2</v>
      </c>
      <c r="M466" s="70">
        <f t="shared" si="98"/>
        <v>4</v>
      </c>
      <c r="N466" s="50" t="s">
        <v>574</v>
      </c>
    </row>
    <row r="467" spans="1:14" ht="28">
      <c r="A467" s="68">
        <v>43063</v>
      </c>
      <c r="B467">
        <v>15.96</v>
      </c>
      <c r="C467" s="71">
        <f t="shared" si="95"/>
        <v>5.0377833753147971E-3</v>
      </c>
      <c r="D467" s="26">
        <f t="shared" si="94"/>
        <v>15.997237347333289</v>
      </c>
      <c r="E467" s="26">
        <f>D467*(1-VLOOKUP(A467,USD!A:K,9,0))</f>
        <v>16.007458332581685</v>
      </c>
      <c r="F467">
        <v>15.979699999999999</v>
      </c>
      <c r="G467" s="71">
        <f t="shared" si="96"/>
        <v>-2.3277361287320497E-3</v>
      </c>
      <c r="H467" s="71">
        <f>(+B467/(D467*(1-VLOOKUP(A467,USD!A:K,9,0)))-1)</f>
        <v>-2.9647637742143962E-3</v>
      </c>
      <c r="I467" s="71">
        <f t="shared" si="88"/>
        <v>-1.2328141329310816E-3</v>
      </c>
      <c r="J467">
        <v>13470.52</v>
      </c>
      <c r="K467">
        <v>13472.32</v>
      </c>
      <c r="L467" s="71">
        <f t="shared" si="97"/>
        <v>1.3362513102688212E-4</v>
      </c>
      <c r="M467" s="70">
        <f t="shared" si="98"/>
        <v>5</v>
      </c>
      <c r="N467" s="50" t="s">
        <v>577</v>
      </c>
    </row>
    <row r="468" spans="1:14">
      <c r="A468" s="68">
        <v>43066</v>
      </c>
      <c r="B468">
        <v>15.7</v>
      </c>
      <c r="C468" s="71">
        <f t="shared" si="95"/>
        <v>-1.6290726817042689E-2</v>
      </c>
      <c r="D468" s="26">
        <f t="shared" si="94"/>
        <v>15.798260225039192</v>
      </c>
      <c r="E468" s="26">
        <f>D468*(1-VLOOKUP(A468,USD!A:K,9,0))</f>
        <v>15.779204789786618</v>
      </c>
      <c r="F468">
        <v>15.776899999999999</v>
      </c>
      <c r="G468" s="71">
        <f t="shared" si="96"/>
        <v>-6.2196864489835191E-3</v>
      </c>
      <c r="H468" s="71">
        <f>(+B468/(D468*(1-VLOOKUP(A468,USD!A:K,9,0)))-1)</f>
        <v>-5.0195678959618073E-3</v>
      </c>
      <c r="I468" s="71">
        <f t="shared" si="88"/>
        <v>-4.874214833078705E-3</v>
      </c>
      <c r="J468">
        <v>13472.32</v>
      </c>
      <c r="K468">
        <v>13319.35</v>
      </c>
      <c r="L468" s="71">
        <f t="shared" si="97"/>
        <v>-1.1354391819671683E-2</v>
      </c>
      <c r="M468" s="70">
        <f t="shared" si="98"/>
        <v>1</v>
      </c>
      <c r="N468" s="50" t="s">
        <v>580</v>
      </c>
    </row>
    <row r="469" spans="1:14">
      <c r="A469" s="68">
        <v>43067</v>
      </c>
      <c r="B469">
        <v>15.64</v>
      </c>
      <c r="C469" s="71">
        <f t="shared" si="95"/>
        <v>-3.8216560509553021E-3</v>
      </c>
      <c r="D469" s="26">
        <f t="shared" si="94"/>
        <v>15.685894115553687</v>
      </c>
      <c r="E469" s="26">
        <f>D469*(1-VLOOKUP(A469,USD!A:K,9,0))</f>
        <v>15.661059221393826</v>
      </c>
      <c r="F469">
        <v>15.6867</v>
      </c>
      <c r="G469" s="71">
        <f t="shared" si="96"/>
        <v>-2.9258208180927836E-3</v>
      </c>
      <c r="H469" s="71">
        <f>(+B469/(D469*(1-VLOOKUP(A469,USD!A:K,9,0)))-1)</f>
        <v>-1.3446869139640549E-3</v>
      </c>
      <c r="I469" s="71">
        <f t="shared" si="88"/>
        <v>-2.9770442476747538E-3</v>
      </c>
      <c r="J469">
        <v>13319.35</v>
      </c>
      <c r="K469">
        <v>13242.52</v>
      </c>
      <c r="L469" s="71">
        <f t="shared" si="97"/>
        <v>-5.7682995041049567E-3</v>
      </c>
      <c r="M469" s="70">
        <f t="shared" si="98"/>
        <v>2</v>
      </c>
    </row>
    <row r="470" spans="1:14">
      <c r="A470" s="68">
        <v>43068</v>
      </c>
      <c r="B470">
        <v>15.64</v>
      </c>
      <c r="C470" s="71">
        <f t="shared" si="95"/>
        <v>0</v>
      </c>
      <c r="D470" s="26">
        <f t="shared" si="94"/>
        <v>15.71875448071817</v>
      </c>
      <c r="E470" s="26">
        <f>D470*(1-VLOOKUP(A470,USD!A:K,9,0))</f>
        <v>15.716184680432221</v>
      </c>
      <c r="F470">
        <v>15.73</v>
      </c>
      <c r="G470" s="71">
        <f t="shared" si="96"/>
        <v>-5.010223985289386E-3</v>
      </c>
      <c r="H470" s="71">
        <f>(+B470/(D470*(1-VLOOKUP(A470,USD!A:K,9,0)))-1)</f>
        <v>-4.8475302359531902E-3</v>
      </c>
      <c r="I470" s="71">
        <f t="shared" si="88"/>
        <v>-5.7215511760966287E-3</v>
      </c>
      <c r="J470">
        <v>13242.52</v>
      </c>
      <c r="K470">
        <v>13269.58</v>
      </c>
      <c r="L470" s="71">
        <f t="shared" si="97"/>
        <v>2.0434177180777002E-3</v>
      </c>
      <c r="M470" s="70">
        <f t="shared" si="98"/>
        <v>3</v>
      </c>
      <c r="N470" s="50" t="s">
        <v>582</v>
      </c>
    </row>
    <row r="471" spans="1:14">
      <c r="A471" s="68">
        <v>43069</v>
      </c>
      <c r="B471">
        <v>15.38</v>
      </c>
      <c r="C471" s="71">
        <f t="shared" si="95"/>
        <v>-1.6624040920716121E-2</v>
      </c>
      <c r="D471" s="26">
        <f t="shared" si="94"/>
        <v>15.517407122154584</v>
      </c>
      <c r="E471" s="26">
        <f>D471*(1-VLOOKUP(A471,USD!A:K,9,0))</f>
        <v>15.494535188590243</v>
      </c>
      <c r="F471">
        <v>15.4872</v>
      </c>
      <c r="G471" s="71">
        <f t="shared" si="96"/>
        <v>-8.8550310675553634E-3</v>
      </c>
      <c r="H471" s="71">
        <f>(+B471/(D471*(1-VLOOKUP(A471,USD!A:K,9,0)))-1)</f>
        <v>-7.3919731825567991E-3</v>
      </c>
      <c r="I471" s="71">
        <f t="shared" si="88"/>
        <v>-6.9218451366288569E-3</v>
      </c>
      <c r="J471">
        <v>13269.58</v>
      </c>
      <c r="K471">
        <v>13090.24</v>
      </c>
      <c r="L471" s="71">
        <f t="shared" si="97"/>
        <v>-1.3515122558513504E-2</v>
      </c>
      <c r="M471" s="70">
        <f t="shared" si="98"/>
        <v>4</v>
      </c>
    </row>
    <row r="472" spans="1:14">
      <c r="A472" s="68">
        <v>43070</v>
      </c>
      <c r="B472">
        <v>15.28</v>
      </c>
      <c r="C472" s="71">
        <f t="shared" si="95"/>
        <v>-6.5019505851756643E-3</v>
      </c>
      <c r="D472" s="26">
        <f t="shared" si="94"/>
        <v>15.366854002982375</v>
      </c>
      <c r="E472" s="26">
        <f>D472*(1-VLOOKUP(A472,USD!A:K,9,0))</f>
        <v>15.368119849968839</v>
      </c>
      <c r="F472">
        <v>15.3703</v>
      </c>
      <c r="G472" s="71">
        <f t="shared" si="96"/>
        <v>-5.6520354111205817E-3</v>
      </c>
      <c r="H472" s="71">
        <f>(+B472/(D472*(1-VLOOKUP(A472,USD!A:K,9,0)))-1)</f>
        <v>-5.7339382324649302E-3</v>
      </c>
      <c r="I472" s="71">
        <f t="shared" si="88"/>
        <v>-5.8749666564739123E-3</v>
      </c>
      <c r="J472">
        <v>13090.24</v>
      </c>
      <c r="K472">
        <v>12988.52</v>
      </c>
      <c r="L472" s="71">
        <f t="shared" si="97"/>
        <v>-7.7706749456082358E-3</v>
      </c>
      <c r="M472" s="70">
        <f t="shared" si="98"/>
        <v>5</v>
      </c>
    </row>
    <row r="473" spans="1:14">
      <c r="A473" s="68">
        <v>43073</v>
      </c>
      <c r="B473">
        <v>15.44</v>
      </c>
      <c r="C473" s="71">
        <f t="shared" si="95"/>
        <v>1.0471204188481575E-2</v>
      </c>
      <c r="D473" s="26">
        <f t="shared" si="94"/>
        <v>15.507145575323438</v>
      </c>
      <c r="E473" s="26">
        <f>D473*(1-VLOOKUP(A473,USD!A:K,9,0))</f>
        <v>15.509771028532372</v>
      </c>
      <c r="F473">
        <v>15.507</v>
      </c>
      <c r="G473" s="71">
        <f t="shared" si="96"/>
        <v>-4.3299764613216052E-3</v>
      </c>
      <c r="H473" s="71">
        <f>(+B473/(D473*(1-VLOOKUP(A473,USD!A:K,9,0)))-1)</f>
        <v>-4.4985208617212002E-3</v>
      </c>
      <c r="I473" s="71">
        <f t="shared" si="88"/>
        <v>-4.3206293931772333E-3</v>
      </c>
      <c r="J473">
        <v>12988.52</v>
      </c>
      <c r="K473">
        <v>13104.16</v>
      </c>
      <c r="L473" s="71">
        <f t="shared" si="97"/>
        <v>8.9032468672334275E-3</v>
      </c>
      <c r="M473" s="70">
        <f t="shared" si="98"/>
        <v>1</v>
      </c>
    </row>
    <row r="474" spans="1:14">
      <c r="A474" s="68">
        <v>43074</v>
      </c>
      <c r="B474">
        <v>15.66</v>
      </c>
      <c r="C474" s="71">
        <f t="shared" si="95"/>
        <v>1.4248704663212486E-2</v>
      </c>
      <c r="D474" s="26">
        <f t="shared" si="94"/>
        <v>15.739187982289595</v>
      </c>
      <c r="E474" s="26">
        <f>D474*(1-VLOOKUP(A474,USD!A:K,9,0))</f>
        <v>15.740175477968922</v>
      </c>
      <c r="F474">
        <v>15.7456</v>
      </c>
      <c r="G474" s="71">
        <f t="shared" si="96"/>
        <v>-5.0312622467372226E-3</v>
      </c>
      <c r="H474" s="71">
        <f>(+B474/(D474*(1-VLOOKUP(A474,USD!A:K,9,0)))-1)</f>
        <v>-5.093683871640553E-3</v>
      </c>
      <c r="I474" s="71">
        <f t="shared" si="88"/>
        <v>-5.4364393862411653E-3</v>
      </c>
      <c r="J474">
        <v>13104.16</v>
      </c>
      <c r="K474">
        <v>13300.37</v>
      </c>
      <c r="L474" s="71">
        <f t="shared" si="97"/>
        <v>1.497310777646188E-2</v>
      </c>
      <c r="M474" s="70">
        <f t="shared" si="98"/>
        <v>2</v>
      </c>
    </row>
    <row r="475" spans="1:14">
      <c r="A475" s="68">
        <v>43075</v>
      </c>
      <c r="B475">
        <v>15.4</v>
      </c>
      <c r="C475" s="71">
        <f t="shared" si="95"/>
        <v>-1.6602809706257937E-2</v>
      </c>
      <c r="D475" s="26">
        <f t="shared" si="94"/>
        <v>15.550738822453811</v>
      </c>
      <c r="E475" s="26">
        <f>D475*(1-VLOOKUP(A475,USD!A:K,9,0))</f>
        <v>15.544098408400831</v>
      </c>
      <c r="F475">
        <v>15.541499999999999</v>
      </c>
      <c r="G475" s="71">
        <f t="shared" si="96"/>
        <v>-9.693354391378306E-3</v>
      </c>
      <c r="H475" s="71">
        <f>(+B475/(D475*(1-VLOOKUP(A475,USD!A:K,9,0)))-1)</f>
        <v>-9.2702969715472427E-3</v>
      </c>
      <c r="I475" s="71">
        <f t="shared" si="88"/>
        <v>-9.1046552778044632E-3</v>
      </c>
      <c r="J475">
        <v>13300.37</v>
      </c>
      <c r="K475">
        <v>13135.77</v>
      </c>
      <c r="L475" s="71">
        <f t="shared" si="97"/>
        <v>-1.2375595566138431E-2</v>
      </c>
      <c r="M475" s="70">
        <f t="shared" si="98"/>
        <v>3</v>
      </c>
    </row>
    <row r="476" spans="1:14">
      <c r="A476" s="68">
        <v>43076</v>
      </c>
      <c r="B476">
        <v>15.22</v>
      </c>
      <c r="C476" s="71">
        <f t="shared" si="95"/>
        <v>-1.1688311688311637E-2</v>
      </c>
      <c r="D476" s="26">
        <f t="shared" si="94"/>
        <v>15.336899006301115</v>
      </c>
      <c r="E476" s="26">
        <f>D476*(1-VLOOKUP(A476,USD!A:K,9,0))</f>
        <v>15.334164280403916</v>
      </c>
      <c r="F476">
        <v>15.3324</v>
      </c>
      <c r="G476" s="71">
        <f t="shared" si="96"/>
        <v>-7.6220757698858277E-3</v>
      </c>
      <c r="H476" s="71">
        <f>(+B476/(D476*(1-VLOOKUP(A476,USD!A:K,9,0)))-1)</f>
        <v>-7.44509308210628E-3</v>
      </c>
      <c r="I476" s="71">
        <f t="shared" si="88"/>
        <v>-7.3308810101483379E-3</v>
      </c>
      <c r="J476">
        <v>13135.77</v>
      </c>
      <c r="K476">
        <v>12962.84</v>
      </c>
      <c r="L476" s="71">
        <f t="shared" si="97"/>
        <v>-1.3164816375438981E-2</v>
      </c>
      <c r="M476" s="70">
        <f t="shared" si="98"/>
        <v>4</v>
      </c>
    </row>
    <row r="477" spans="1:14">
      <c r="A477" s="68">
        <v>43077</v>
      </c>
      <c r="B477">
        <v>15.42</v>
      </c>
      <c r="C477" s="71">
        <f t="shared" si="95"/>
        <v>1.3140604467805517E-2</v>
      </c>
      <c r="D477" s="26">
        <f t="shared" si="94"/>
        <v>15.45369576697699</v>
      </c>
      <c r="E477" s="26">
        <f>D477*(1-VLOOKUP(A477,USD!A:K,9,0))</f>
        <v>15.441966817271007</v>
      </c>
      <c r="F477">
        <v>15.4291</v>
      </c>
      <c r="G477" s="71">
        <f t="shared" si="96"/>
        <v>-2.1804342136070298E-3</v>
      </c>
      <c r="H477" s="71">
        <f>(+B477/(D477*(1-VLOOKUP(A477,USD!A:K,9,0)))-1)</f>
        <v>-1.4225401162265561E-3</v>
      </c>
      <c r="I477" s="71">
        <f t="shared" si="88"/>
        <v>-5.8979460888841651E-4</v>
      </c>
      <c r="J477">
        <v>12962.84</v>
      </c>
      <c r="K477">
        <v>13065.39</v>
      </c>
      <c r="L477" s="71">
        <f t="shared" si="97"/>
        <v>7.9110750421975684E-3</v>
      </c>
      <c r="M477" s="70">
        <f t="shared" si="98"/>
        <v>5</v>
      </c>
    </row>
    <row r="478" spans="1:14">
      <c r="A478" s="68">
        <v>43080</v>
      </c>
      <c r="B478">
        <v>15.66</v>
      </c>
      <c r="C478" s="71">
        <f t="shared" si="95"/>
        <v>1.5564202334630295E-2</v>
      </c>
      <c r="D478" s="26">
        <f t="shared" si="94"/>
        <v>15.66751469707372</v>
      </c>
      <c r="E478" s="26">
        <f>D478*(1-VLOOKUP(A478,USD!A:K,9,0))</f>
        <v>15.678032948526807</v>
      </c>
      <c r="F478">
        <v>15.6775</v>
      </c>
      <c r="G478" s="71">
        <f t="shared" si="96"/>
        <v>-4.7963555286301141E-4</v>
      </c>
      <c r="H478" s="71">
        <f>(+B478/(D478*(1-VLOOKUP(A478,USD!A:K,9,0)))-1)</f>
        <v>-1.1502047856393194E-3</v>
      </c>
      <c r="I478" s="71">
        <f t="shared" si="88"/>
        <v>-1.1162494020092728E-3</v>
      </c>
      <c r="J478">
        <v>13065.39</v>
      </c>
      <c r="K478">
        <v>13267.28</v>
      </c>
      <c r="L478" s="71">
        <f t="shared" si="97"/>
        <v>1.5452275056466069E-2</v>
      </c>
      <c r="M478" s="70">
        <f t="shared" si="98"/>
        <v>1</v>
      </c>
    </row>
    <row r="479" spans="1:14">
      <c r="A479" s="68">
        <v>43081</v>
      </c>
      <c r="B479">
        <v>15.36</v>
      </c>
      <c r="C479" s="71">
        <f t="shared" si="95"/>
        <v>-1.9157088122605415E-2</v>
      </c>
      <c r="D479" s="26">
        <f t="shared" si="94"/>
        <v>15.427104873794777</v>
      </c>
      <c r="E479" s="26">
        <f>D479*(1-VLOOKUP(A479,USD!A:K,9,0))</f>
        <v>15.427104873794777</v>
      </c>
      <c r="F479">
        <v>15.417299999999999</v>
      </c>
      <c r="G479" s="71">
        <f t="shared" si="96"/>
        <v>-4.3498034364675142E-3</v>
      </c>
      <c r="H479" s="71">
        <f>(+B479/(D479*(1-VLOOKUP(A479,USD!A:K,9,0)))-1)</f>
        <v>-4.3498034364675142E-3</v>
      </c>
      <c r="I479" s="71">
        <f t="shared" si="88"/>
        <v>-3.7166040746433593E-3</v>
      </c>
      <c r="J479">
        <v>13267.28</v>
      </c>
      <c r="K479">
        <v>13055.38</v>
      </c>
      <c r="L479" s="71">
        <f t="shared" si="97"/>
        <v>-1.5971623422434855E-2</v>
      </c>
      <c r="M479" s="70">
        <f t="shared" si="98"/>
        <v>2</v>
      </c>
    </row>
    <row r="480" spans="1:14">
      <c r="A480" s="68">
        <v>43082</v>
      </c>
      <c r="B480">
        <v>15.58</v>
      </c>
      <c r="C480" s="71">
        <f t="shared" si="95"/>
        <v>1.4322916666666741E-2</v>
      </c>
      <c r="D480" s="26">
        <f t="shared" si="94"/>
        <v>15.559824686144715</v>
      </c>
      <c r="E480" s="26">
        <f>D480*(1-VLOOKUP(A480,USD!A:K,9,0))</f>
        <v>15.550565151665205</v>
      </c>
      <c r="F480">
        <v>15.5589</v>
      </c>
      <c r="G480" s="71">
        <f t="shared" si="96"/>
        <v>1.2966286100415392E-3</v>
      </c>
      <c r="H480" s="71">
        <f>(+B480/(D480*(1-VLOOKUP(A480,USD!A:K,9,0)))-1)</f>
        <v>1.8928474976771525E-3</v>
      </c>
      <c r="I480" s="71">
        <f t="shared" si="88"/>
        <v>1.3561370019732344E-3</v>
      </c>
      <c r="J480">
        <v>13055.38</v>
      </c>
      <c r="K480">
        <v>13176.07</v>
      </c>
      <c r="L480" s="71">
        <f t="shared" si="97"/>
        <v>9.2444647340790276E-3</v>
      </c>
      <c r="M480" s="70">
        <f t="shared" si="98"/>
        <v>3</v>
      </c>
    </row>
    <row r="481" spans="1:15">
      <c r="A481" s="68">
        <v>43083</v>
      </c>
      <c r="B481">
        <v>15.5</v>
      </c>
      <c r="C481" s="71">
        <f t="shared" si="95"/>
        <v>-5.1347881899871384E-3</v>
      </c>
      <c r="D481" s="26">
        <f t="shared" si="94"/>
        <v>15.456650607654634</v>
      </c>
      <c r="E481" s="26">
        <f>D481*(1-VLOOKUP(A481,USD!A:K,9,0))</f>
        <v>15.490236277275311</v>
      </c>
      <c r="F481">
        <v>15.4956</v>
      </c>
      <c r="G481" s="71">
        <f t="shared" si="96"/>
        <v>2.8045786532755468E-3</v>
      </c>
      <c r="H481" s="71">
        <f>(+B481/(D481*(1-VLOOKUP(A481,USD!A:K,9,0)))-1)</f>
        <v>6.3031464142437876E-4</v>
      </c>
      <c r="I481" s="71">
        <f t="shared" si="88"/>
        <v>2.839515733499276E-4</v>
      </c>
      <c r="J481">
        <v>13176.07</v>
      </c>
      <c r="K481">
        <v>13089.48</v>
      </c>
      <c r="L481" s="71">
        <f t="shared" si="97"/>
        <v>-6.5717622933090247E-3</v>
      </c>
      <c r="M481" s="70">
        <f t="shared" si="98"/>
        <v>4</v>
      </c>
    </row>
    <row r="482" spans="1:15">
      <c r="A482" s="68">
        <v>43084</v>
      </c>
      <c r="B482">
        <v>15.28</v>
      </c>
      <c r="C482" s="71">
        <f t="shared" si="95"/>
        <v>-1.4193548387096855E-2</v>
      </c>
      <c r="D482" s="26">
        <f t="shared" si="94"/>
        <v>15.281588857616956</v>
      </c>
      <c r="E482" s="26">
        <f>D482*(1-VLOOKUP(A482,USD!A:K,9,0))</f>
        <v>15.286954669366908</v>
      </c>
      <c r="F482">
        <v>15.2834</v>
      </c>
      <c r="G482" s="71">
        <f t="shared" si="96"/>
        <v>-1.0397201703049586E-4</v>
      </c>
      <c r="H482" s="71">
        <f>(+B482/(D482*(1-VLOOKUP(A482,USD!A:K,9,0)))-1)</f>
        <v>-4.5494145284841192E-4</v>
      </c>
      <c r="I482" s="71">
        <f t="shared" si="88"/>
        <v>-2.224635879451986E-4</v>
      </c>
      <c r="J482">
        <v>13089.48</v>
      </c>
      <c r="K482">
        <v>12908.7</v>
      </c>
      <c r="L482" s="71">
        <f t="shared" si="97"/>
        <v>-1.3811091044105606E-2</v>
      </c>
      <c r="M482" s="70">
        <f t="shared" si="98"/>
        <v>5</v>
      </c>
    </row>
    <row r="483" spans="1:15">
      <c r="A483" s="68">
        <v>43087</v>
      </c>
      <c r="B483">
        <v>15.02</v>
      </c>
      <c r="C483" s="71">
        <f t="shared" si="95"/>
        <v>3.9167457590867372E-3</v>
      </c>
      <c r="D483" s="26">
        <f t="shared" si="94"/>
        <v>15.033846727245965</v>
      </c>
      <c r="E483" s="26">
        <f>D483*(1-VLOOKUP(A483,USD!A:K,9,0))</f>
        <v>15.023677547221196</v>
      </c>
      <c r="F483">
        <v>15.0288</v>
      </c>
      <c r="G483" s="71">
        <f t="shared" si="96"/>
        <v>-9.2103687746603047E-4</v>
      </c>
      <c r="H483" s="71">
        <f>(+B483/(D483*(1-VLOOKUP(A483,USD!A:K,9,0)))-1)</f>
        <v>-2.4478342334210978E-4</v>
      </c>
      <c r="I483" s="71">
        <f t="shared" si="88"/>
        <v>-5.8554242521036137E-4</v>
      </c>
      <c r="J483">
        <v>12908.7</v>
      </c>
      <c r="K483">
        <v>12968.26</v>
      </c>
      <c r="L483" s="71">
        <f t="shared" si="97"/>
        <v>4.613942534879456E-3</v>
      </c>
      <c r="M483" s="70">
        <f t="shared" si="98"/>
        <v>1</v>
      </c>
      <c r="N483" s="50" t="s">
        <v>611</v>
      </c>
      <c r="O483">
        <f>0.27*1.18</f>
        <v>0.31859999999999999</v>
      </c>
    </row>
    <row r="484" spans="1:15">
      <c r="A484" s="68">
        <v>43088</v>
      </c>
      <c r="B484">
        <v>15.32</v>
      </c>
      <c r="C484" s="71">
        <f t="shared" si="95"/>
        <v>1.9973368841544659E-2</v>
      </c>
      <c r="D484" s="26">
        <f t="shared" si="94"/>
        <v>15.279421771000891</v>
      </c>
      <c r="E484" s="26">
        <f>D484*(1-VLOOKUP(A484,USD!A:K,9,0))</f>
        <v>15.275527618988104</v>
      </c>
      <c r="F484">
        <v>15.281700000000001</v>
      </c>
      <c r="G484" s="71">
        <f t="shared" si="96"/>
        <v>2.6557437583223376E-3</v>
      </c>
      <c r="H484" s="71">
        <f>(+B484/(D484*(1-VLOOKUP(A484,USD!A:K,9,0)))-1)</f>
        <v>2.9113482768750032E-3</v>
      </c>
      <c r="I484" s="71">
        <f t="shared" si="88"/>
        <v>2.5062656641603454E-3</v>
      </c>
      <c r="J484">
        <v>12968.26</v>
      </c>
      <c r="K484">
        <v>13184.52</v>
      </c>
      <c r="L484" s="71">
        <f t="shared" si="97"/>
        <v>1.6676099954812784E-2</v>
      </c>
      <c r="M484" s="70">
        <f t="shared" si="98"/>
        <v>2</v>
      </c>
    </row>
    <row r="485" spans="1:15">
      <c r="A485" s="68">
        <v>43089</v>
      </c>
      <c r="B485">
        <v>15.4</v>
      </c>
      <c r="C485" s="71">
        <f t="shared" si="95"/>
        <v>5.2219321148825326E-3</v>
      </c>
      <c r="D485" s="26">
        <f t="shared" si="94"/>
        <v>15.321003853837681</v>
      </c>
      <c r="E485" s="26">
        <f>D485*(1-VLOOKUP(A485,USD!A:K,9,0))</f>
        <v>15.364196820554302</v>
      </c>
      <c r="F485">
        <v>15.379899999999999</v>
      </c>
      <c r="G485" s="71">
        <f t="shared" si="96"/>
        <v>5.1560685524227878E-3</v>
      </c>
      <c r="H485" s="71">
        <f>(+B485/(D485*(1-VLOOKUP(A485,USD!A:K,9,0)))-1)</f>
        <v>2.3302994529335042E-3</v>
      </c>
      <c r="I485" s="71">
        <f t="shared" si="88"/>
        <v>1.3069005650232501E-3</v>
      </c>
      <c r="J485">
        <v>13184.52</v>
      </c>
      <c r="K485">
        <v>13218.43</v>
      </c>
      <c r="L485" s="71">
        <f t="shared" si="97"/>
        <v>2.5719555964114349E-3</v>
      </c>
      <c r="M485" s="70">
        <f t="shared" si="98"/>
        <v>3</v>
      </c>
    </row>
    <row r="486" spans="1:15">
      <c r="A486" s="68">
        <v>43090</v>
      </c>
      <c r="B486">
        <v>15.6</v>
      </c>
      <c r="C486" s="71">
        <f t="shared" si="95"/>
        <v>1.298701298701288E-2</v>
      </c>
      <c r="D486" s="26">
        <f t="shared" si="94"/>
        <v>15.534566636431103</v>
      </c>
      <c r="E486" s="26">
        <f>D486*(1-VLOOKUP(A486,USD!A:K,9,0))</f>
        <v>15.598226281941562</v>
      </c>
      <c r="F486">
        <v>15.595599999999999</v>
      </c>
      <c r="G486" s="71">
        <f t="shared" si="96"/>
        <v>4.2121138684001469E-3</v>
      </c>
      <c r="H486" s="71">
        <f>(+B486/(D486*(1-VLOOKUP(A486,USD!A:K,9,0)))-1)</f>
        <v>1.1371280467264988E-4</v>
      </c>
      <c r="I486" s="71">
        <f t="shared" si="88"/>
        <v>2.8213085742145871E-4</v>
      </c>
      <c r="J486">
        <v>13218.43</v>
      </c>
      <c r="K486">
        <v>13351.36</v>
      </c>
      <c r="L486" s="71">
        <f t="shared" si="97"/>
        <v>1.0056413658808161E-2</v>
      </c>
      <c r="M486" s="70">
        <f t="shared" si="98"/>
        <v>4</v>
      </c>
      <c r="N486" s="50" t="s">
        <v>607</v>
      </c>
    </row>
    <row r="487" spans="1:15">
      <c r="A487" s="68">
        <v>43091</v>
      </c>
      <c r="B487">
        <v>15.52</v>
      </c>
      <c r="C487" s="71">
        <f t="shared" ref="C487:C518" si="99">B487/(B486-O487)-1</f>
        <v>-5.12820512820511E-3</v>
      </c>
      <c r="D487" s="26">
        <f t="shared" ref="D487:D518" si="100">+(F486-O487)*(1+L487)</f>
        <v>15.530070109412073</v>
      </c>
      <c r="E487" s="26">
        <f>D487*(1-VLOOKUP(A487,USD!A:K,9,0))</f>
        <v>15.535404064441835</v>
      </c>
      <c r="F487">
        <v>15.5129</v>
      </c>
      <c r="G487" s="71">
        <f t="shared" si="96"/>
        <v>-6.4842652616037277E-4</v>
      </c>
      <c r="H487" s="71">
        <f>(+B487/(D487*(1-VLOOKUP(A487,USD!A:K,9,0)))-1)</f>
        <v>-9.9154578651050596E-4</v>
      </c>
      <c r="I487" s="71">
        <f t="shared" si="88"/>
        <v>4.5768360525744178E-4</v>
      </c>
      <c r="J487">
        <v>13351.36</v>
      </c>
      <c r="K487">
        <v>13295.26</v>
      </c>
      <c r="L487" s="71">
        <f t="shared" si="97"/>
        <v>-4.2018191405220895E-3</v>
      </c>
      <c r="M487" s="70">
        <f t="shared" si="98"/>
        <v>5</v>
      </c>
    </row>
    <row r="488" spans="1:15">
      <c r="A488" s="68">
        <v>43094</v>
      </c>
      <c r="B488">
        <v>15.52</v>
      </c>
      <c r="C488" s="71">
        <f t="shared" si="99"/>
        <v>0</v>
      </c>
      <c r="D488" s="26">
        <f t="shared" si="100"/>
        <v>15.525408088446557</v>
      </c>
      <c r="E488" s="26">
        <f>D488*(1-VLOOKUP(A488,USD!A:K,9,0))</f>
        <v>15.525408088446557</v>
      </c>
      <c r="F488">
        <v>15.53</v>
      </c>
      <c r="G488" s="71">
        <f t="shared" si="96"/>
        <v>-3.4833792553135012E-4</v>
      </c>
      <c r="H488" s="71">
        <f>(+B488/(D488*(1-VLOOKUP(A488,USD!A:K,9,0)))-1)</f>
        <v>-3.4833792553135012E-4</v>
      </c>
      <c r="I488" s="71">
        <f t="shared" si="88"/>
        <v>-6.4391500321958617E-4</v>
      </c>
      <c r="J488">
        <v>13295.26</v>
      </c>
      <c r="K488">
        <v>13305.98</v>
      </c>
      <c r="L488" s="71">
        <f t="shared" si="97"/>
        <v>8.0630239649304158E-4</v>
      </c>
      <c r="M488" s="70">
        <f t="shared" si="98"/>
        <v>1</v>
      </c>
    </row>
    <row r="489" spans="1:15">
      <c r="A489" s="68">
        <v>43095</v>
      </c>
      <c r="B489">
        <v>15.52</v>
      </c>
      <c r="C489" s="71">
        <f t="shared" si="99"/>
        <v>0</v>
      </c>
      <c r="D489" s="26">
        <f t="shared" si="100"/>
        <v>15.579965451624007</v>
      </c>
      <c r="E489" s="26">
        <f>D489*(1-VLOOKUP(A489,USD!A:K,9,0))</f>
        <v>15.618140812840002</v>
      </c>
      <c r="F489">
        <v>15.62</v>
      </c>
      <c r="G489" s="71">
        <f t="shared" si="96"/>
        <v>-3.8488821949060892E-3</v>
      </c>
      <c r="H489" s="71">
        <f>(+B489/(D489*(1-VLOOKUP(A489,USD!A:K,9,0)))-1)</f>
        <v>-6.2837705214771056E-3</v>
      </c>
      <c r="I489" s="71">
        <f t="shared" si="88"/>
        <v>-6.4020486555698142E-3</v>
      </c>
      <c r="J489">
        <v>13305.98</v>
      </c>
      <c r="K489">
        <v>13348.79</v>
      </c>
      <c r="L489" s="71">
        <f t="shared" si="97"/>
        <v>3.2173503943340176E-3</v>
      </c>
      <c r="M489" s="70">
        <f t="shared" si="98"/>
        <v>2</v>
      </c>
    </row>
    <row r="490" spans="1:15">
      <c r="A490" s="68">
        <v>43096</v>
      </c>
      <c r="B490">
        <v>15.22</v>
      </c>
      <c r="C490" s="71">
        <f t="shared" si="99"/>
        <v>-1.9329896907216426E-2</v>
      </c>
      <c r="D490" s="26">
        <f t="shared" si="100"/>
        <v>15.316687100478768</v>
      </c>
      <c r="E490" s="26">
        <f>D490*(1-VLOOKUP(A490,USD!A:K,9,0))</f>
        <v>15.310665321442636</v>
      </c>
      <c r="F490">
        <v>15.294499999999999</v>
      </c>
      <c r="G490" s="71">
        <f t="shared" si="96"/>
        <v>-6.3125335031323226E-3</v>
      </c>
      <c r="H490" s="71">
        <f>(+B490/(D490*(1-VLOOKUP(A490,USD!A:K,9,0)))-1)</f>
        <v>-5.9217100981012738E-3</v>
      </c>
      <c r="I490" s="71">
        <f t="shared" si="88"/>
        <v>-4.8710320703519994E-3</v>
      </c>
      <c r="J490">
        <v>13348.79</v>
      </c>
      <c r="K490">
        <v>13089.58</v>
      </c>
      <c r="L490" s="71">
        <f t="shared" si="97"/>
        <v>-1.9418239405968651E-2</v>
      </c>
      <c r="M490" s="70">
        <f t="shared" si="98"/>
        <v>3</v>
      </c>
    </row>
    <row r="491" spans="1:15">
      <c r="A491" s="68">
        <v>43097</v>
      </c>
      <c r="B491">
        <v>15.42</v>
      </c>
      <c r="C491" s="71">
        <f t="shared" si="99"/>
        <v>1.3140604467805517E-2</v>
      </c>
      <c r="D491" s="26">
        <f t="shared" si="100"/>
        <v>15.417876476174179</v>
      </c>
      <c r="E491" s="26">
        <f>D491*(1-VLOOKUP(A491,USD!A:K,9,0))</f>
        <v>15.438648702479258</v>
      </c>
      <c r="F491">
        <v>15.452199999999999</v>
      </c>
      <c r="G491" s="71">
        <f t="shared" si="96"/>
        <v>1.3773127765692728E-4</v>
      </c>
      <c r="H491" s="71">
        <f>(+B491/(D491*(1-VLOOKUP(A491,USD!A:K,9,0)))-1)</f>
        <v>-1.2079232346456914E-3</v>
      </c>
      <c r="I491" s="71">
        <f t="shared" si="88"/>
        <v>-2.0838456659892923E-3</v>
      </c>
      <c r="J491">
        <v>13089.58</v>
      </c>
      <c r="K491">
        <v>13195.17</v>
      </c>
      <c r="L491" s="71">
        <f t="shared" si="97"/>
        <v>8.0667217741134944E-3</v>
      </c>
      <c r="M491" s="70">
        <f t="shared" si="98"/>
        <v>4</v>
      </c>
    </row>
    <row r="492" spans="1:15">
      <c r="A492" s="68">
        <v>43098</v>
      </c>
      <c r="B492">
        <v>15.46</v>
      </c>
      <c r="C492" s="71">
        <f t="shared" si="99"/>
        <v>2.5940337224383825E-3</v>
      </c>
      <c r="D492" s="26">
        <f t="shared" si="100"/>
        <v>15.452844077340419</v>
      </c>
      <c r="E492" s="26">
        <f>D492*(1-VLOOKUP(A492,USD!A:K,9,0))</f>
        <v>15.513182442992381</v>
      </c>
      <c r="F492">
        <v>15.513999999999999</v>
      </c>
      <c r="G492" s="71">
        <f t="shared" si="96"/>
        <v>4.6308126994398791E-4</v>
      </c>
      <c r="H492" s="71">
        <f>(+B492/(D492*(1-VLOOKUP(A492,USD!A:K,9,0)))-1)</f>
        <v>-3.428209729874232E-3</v>
      </c>
      <c r="I492" s="71">
        <f t="shared" si="88"/>
        <v>-3.4807270852132977E-3</v>
      </c>
      <c r="J492">
        <v>13195.17</v>
      </c>
      <c r="K492">
        <v>13195.72</v>
      </c>
      <c r="L492" s="71">
        <f t="shared" si="97"/>
        <v>4.1681918459435252E-5</v>
      </c>
      <c r="M492" s="70">
        <f t="shared" si="98"/>
        <v>5</v>
      </c>
    </row>
    <row r="493" spans="1:15" ht="28">
      <c r="A493" s="68">
        <v>43102</v>
      </c>
      <c r="B493">
        <v>15.86</v>
      </c>
      <c r="C493" s="71">
        <f t="shared" si="99"/>
        <v>2.5873221216041298E-2</v>
      </c>
      <c r="D493" s="26">
        <f t="shared" si="100"/>
        <v>15.78271438921105</v>
      </c>
      <c r="E493" s="26">
        <f>D493*(1-VLOOKUP(A493,USD!A:K,9,0))</f>
        <v>15.833814790188821</v>
      </c>
      <c r="F493">
        <v>15.8339</v>
      </c>
      <c r="G493" s="71">
        <f t="shared" si="96"/>
        <v>4.8968516367362547E-3</v>
      </c>
      <c r="H493" s="71">
        <f>(+B493/(D493*(1-VLOOKUP(A493,USD!A:K,9,0)))-1)</f>
        <v>1.6537524379407476E-3</v>
      </c>
      <c r="I493" s="71">
        <f t="shared" si="88"/>
        <v>1.6483620586209558E-3</v>
      </c>
      <c r="J493">
        <v>13195.72</v>
      </c>
      <c r="K493">
        <v>13424.28</v>
      </c>
      <c r="L493" s="71">
        <f t="shared" si="97"/>
        <v>1.7320767642841961E-2</v>
      </c>
      <c r="M493" s="70">
        <f t="shared" si="98"/>
        <v>2</v>
      </c>
      <c r="N493" s="50" t="s">
        <v>621</v>
      </c>
    </row>
    <row r="494" spans="1:15">
      <c r="A494" s="68">
        <v>43103</v>
      </c>
      <c r="B494">
        <v>15.86</v>
      </c>
      <c r="C494" s="71">
        <f t="shared" si="99"/>
        <v>0</v>
      </c>
      <c r="D494" s="26">
        <f t="shared" si="100"/>
        <v>15.831765110158607</v>
      </c>
      <c r="E494" s="26">
        <f>D494*(1-VLOOKUP(A494,USD!A:K,9,0))</f>
        <v>15.813751331534311</v>
      </c>
      <c r="F494">
        <v>15.800800000000001</v>
      </c>
      <c r="G494" s="71">
        <f t="shared" si="96"/>
        <v>1.7834328418171452E-3</v>
      </c>
      <c r="H494" s="71">
        <f>(+B494/(D494*(1-VLOOKUP(A494,USD!A:K,9,0)))-1)</f>
        <v>2.9245855392618925E-3</v>
      </c>
      <c r="I494" s="71">
        <f t="shared" si="88"/>
        <v>3.7466457394561559E-3</v>
      </c>
      <c r="J494">
        <v>13424.28</v>
      </c>
      <c r="K494">
        <v>13422.47</v>
      </c>
      <c r="L494" s="71">
        <f t="shared" si="97"/>
        <v>-1.3483032237115999E-4</v>
      </c>
      <c r="M494" s="70">
        <f t="shared" si="98"/>
        <v>3</v>
      </c>
    </row>
    <row r="495" spans="1:15">
      <c r="A495" s="68">
        <v>43104</v>
      </c>
      <c r="B495">
        <v>15.94</v>
      </c>
      <c r="C495" s="71">
        <f t="shared" si="99"/>
        <v>5.0441361916770955E-3</v>
      </c>
      <c r="D495" s="26">
        <f t="shared" si="100"/>
        <v>15.881178546124522</v>
      </c>
      <c r="E495" s="26">
        <f>D495*(1-VLOOKUP(A495,USD!A:K,9,0))</f>
        <v>15.88011624482394</v>
      </c>
      <c r="F495">
        <v>15.899100000000001</v>
      </c>
      <c r="G495" s="71">
        <f t="shared" si="96"/>
        <v>3.7038468967929283E-3</v>
      </c>
      <c r="H495" s="71">
        <f>(+B495/(D495*(1-VLOOKUP(A495,USD!A:K,9,0)))-1)</f>
        <v>3.7709897240567614E-3</v>
      </c>
      <c r="I495" s="71">
        <f t="shared" si="88"/>
        <v>2.5724726556848321E-3</v>
      </c>
      <c r="J495">
        <v>13422.47</v>
      </c>
      <c r="K495">
        <v>13490.75</v>
      </c>
      <c r="L495" s="71">
        <f t="shared" si="97"/>
        <v>5.086992185491912E-3</v>
      </c>
      <c r="M495" s="70">
        <f t="shared" si="98"/>
        <v>4</v>
      </c>
    </row>
    <row r="496" spans="1:15">
      <c r="A496" s="68">
        <v>43105</v>
      </c>
      <c r="B496">
        <v>16.04</v>
      </c>
      <c r="C496" s="71">
        <f t="shared" si="99"/>
        <v>6.273525721455453E-3</v>
      </c>
      <c r="D496" s="26">
        <f t="shared" si="100"/>
        <v>15.987724599818398</v>
      </c>
      <c r="E496" s="26">
        <f>D496*(1-VLOOKUP(A496,USD!A:K,9,0))</f>
        <v>16.037781614243553</v>
      </c>
      <c r="F496">
        <v>16.029800000000002</v>
      </c>
      <c r="G496" s="71">
        <f t="shared" si="96"/>
        <v>3.2697210822729694E-3</v>
      </c>
      <c r="H496" s="71">
        <f>(+B496/(D496*(1-VLOOKUP(A496,USD!A:K,9,0)))-1)</f>
        <v>1.3832248186229634E-4</v>
      </c>
      <c r="I496" s="71">
        <f t="shared" si="88"/>
        <v>6.3631486356641176E-4</v>
      </c>
      <c r="J496">
        <v>13490.75</v>
      </c>
      <c r="K496">
        <v>13565.95</v>
      </c>
      <c r="L496" s="71">
        <f t="shared" si="97"/>
        <v>5.5741897225878301E-3</v>
      </c>
      <c r="M496" s="70">
        <f t="shared" si="98"/>
        <v>5</v>
      </c>
    </row>
    <row r="497" spans="1:14">
      <c r="A497" s="68">
        <v>43108</v>
      </c>
      <c r="B497">
        <v>16.079999999999998</v>
      </c>
      <c r="C497" s="71">
        <f t="shared" si="99"/>
        <v>2.4937655860348684E-3</v>
      </c>
      <c r="D497" s="26">
        <f t="shared" si="100"/>
        <v>16.083882754690972</v>
      </c>
      <c r="E497" s="26">
        <f>D497*(1-VLOOKUP(A497,USD!A:K,9,0))</f>
        <v>16.070342660403554</v>
      </c>
      <c r="F497">
        <v>16.0792</v>
      </c>
      <c r="G497" s="71">
        <f t="shared" si="96"/>
        <v>-2.4140655277038459E-4</v>
      </c>
      <c r="H497" s="71">
        <f>(+B497/(D497*(1-VLOOKUP(A497,USD!A:K,9,0)))-1)</f>
        <v>6.0094173475455648E-4</v>
      </c>
      <c r="I497" s="71">
        <f t="shared" si="88"/>
        <v>4.9753719090439574E-5</v>
      </c>
      <c r="J497">
        <v>13565.95</v>
      </c>
      <c r="K497">
        <v>13611.72</v>
      </c>
      <c r="L497" s="71">
        <f t="shared" si="97"/>
        <v>3.3738883012246479E-3</v>
      </c>
      <c r="M497" s="70">
        <f t="shared" si="98"/>
        <v>1</v>
      </c>
    </row>
    <row r="498" spans="1:14" ht="56">
      <c r="A498" s="68">
        <v>43109</v>
      </c>
      <c r="B498">
        <v>16.2</v>
      </c>
      <c r="C498" s="71">
        <f t="shared" si="99"/>
        <v>7.4626865671643117E-3</v>
      </c>
      <c r="D498" s="26">
        <f t="shared" si="100"/>
        <v>16.253698110745741</v>
      </c>
      <c r="E498" s="26">
        <f>D498*(1-VLOOKUP(A498,USD!A:K,9,0))</f>
        <v>16.218440942964783</v>
      </c>
      <c r="F498">
        <v>16.207899999999999</v>
      </c>
      <c r="G498" s="71">
        <f t="shared" si="96"/>
        <v>-3.303747269074786E-3</v>
      </c>
      <c r="H498" s="71">
        <f>(+B498/(D498*(1-VLOOKUP(A498,USD!A:K,9,0)))-1)</f>
        <v>-1.1370354912432212E-3</v>
      </c>
      <c r="I498" s="71">
        <f t="shared" si="88"/>
        <v>-4.874166301618299E-4</v>
      </c>
      <c r="J498">
        <v>13611.72</v>
      </c>
      <c r="K498">
        <v>13759.44</v>
      </c>
      <c r="L498" s="71">
        <f t="shared" si="97"/>
        <v>1.0852412479833706E-2</v>
      </c>
      <c r="M498" s="70">
        <f t="shared" si="98"/>
        <v>2</v>
      </c>
      <c r="N498" s="50" t="s">
        <v>625</v>
      </c>
    </row>
    <row r="499" spans="1:14">
      <c r="A499" s="68">
        <v>43110</v>
      </c>
      <c r="B499">
        <v>16.3</v>
      </c>
      <c r="C499" s="71">
        <f t="shared" si="99"/>
        <v>6.1728395061728669E-3</v>
      </c>
      <c r="D499" s="26">
        <f t="shared" si="100"/>
        <v>16.4064195172914</v>
      </c>
      <c r="E499" s="26">
        <f>D499*(1-VLOOKUP(A499,USD!A:K,9,0))</f>
        <v>16.329533173512253</v>
      </c>
      <c r="F499">
        <v>16.341799999999999</v>
      </c>
      <c r="G499" s="71">
        <f t="shared" si="96"/>
        <v>-6.4864559375212849E-3</v>
      </c>
      <c r="H499" s="71">
        <f>(+B499/(D499*(1-VLOOKUP(A499,USD!A:K,9,0)))-1)</f>
        <v>-1.8085742683787709E-3</v>
      </c>
      <c r="I499" s="71">
        <f t="shared" si="88"/>
        <v>-2.557857763526572E-3</v>
      </c>
      <c r="J499">
        <v>13759.44</v>
      </c>
      <c r="K499">
        <v>13927.97</v>
      </c>
      <c r="L499" s="71">
        <f t="shared" si="97"/>
        <v>1.2248318245509981E-2</v>
      </c>
      <c r="M499" s="70">
        <f t="shared" si="98"/>
        <v>3</v>
      </c>
    </row>
    <row r="500" spans="1:14">
      <c r="A500" s="68">
        <v>43111</v>
      </c>
      <c r="B500">
        <v>16.38</v>
      </c>
      <c r="C500" s="71">
        <f t="shared" si="99"/>
        <v>4.9079754601226711E-3</v>
      </c>
      <c r="D500" s="26">
        <f t="shared" si="100"/>
        <v>16.314227259679623</v>
      </c>
      <c r="E500" s="26">
        <f>D500*(1-VLOOKUP(A500,USD!A:K,9,0))</f>
        <v>16.342144291854499</v>
      </c>
      <c r="F500">
        <v>16.340699999999998</v>
      </c>
      <c r="G500" s="71">
        <f t="shared" si="96"/>
        <v>4.0316184930764276E-3</v>
      </c>
      <c r="H500" s="71">
        <f>(+B500/(D500*(1-VLOOKUP(A500,USD!A:K,9,0)))-1)</f>
        <v>2.316446818081852E-3</v>
      </c>
      <c r="I500" s="71">
        <f t="shared" si="88"/>
        <v>2.4050377278819202E-3</v>
      </c>
      <c r="J500">
        <v>13927.97</v>
      </c>
      <c r="K500">
        <v>13904.47</v>
      </c>
      <c r="L500" s="71">
        <f t="shared" si="97"/>
        <v>-1.6872523418703933E-3</v>
      </c>
      <c r="M500" s="70">
        <f t="shared" si="98"/>
        <v>4</v>
      </c>
    </row>
    <row r="501" spans="1:14">
      <c r="A501" s="68">
        <v>43112</v>
      </c>
      <c r="B501">
        <v>16.62</v>
      </c>
      <c r="C501" s="71">
        <f t="shared" si="99"/>
        <v>1.4652014652014822E-2</v>
      </c>
      <c r="D501" s="26">
        <f t="shared" si="100"/>
        <v>16.501175198623176</v>
      </c>
      <c r="E501" s="26">
        <f>D501*(1-VLOOKUP(A501,USD!A:K,9,0))</f>
        <v>16.589839646938664</v>
      </c>
      <c r="F501">
        <v>16.602699999999999</v>
      </c>
      <c r="G501" s="71">
        <f t="shared" si="96"/>
        <v>7.2009902292740069E-3</v>
      </c>
      <c r="H501" s="71">
        <f>(+B501/(D501*(1-VLOOKUP(A501,USD!A:K,9,0)))-1)</f>
        <v>1.8180014818227619E-3</v>
      </c>
      <c r="I501" s="71">
        <f t="shared" si="88"/>
        <v>1.0419991929024874E-3</v>
      </c>
      <c r="J501">
        <v>13904.47</v>
      </c>
      <c r="K501">
        <v>14041.02</v>
      </c>
      <c r="L501" s="71">
        <f t="shared" si="97"/>
        <v>9.8205828773050285E-3</v>
      </c>
      <c r="M501" s="70">
        <f t="shared" si="98"/>
        <v>5</v>
      </c>
    </row>
    <row r="502" spans="1:14">
      <c r="A502" s="68">
        <v>43115</v>
      </c>
      <c r="B502">
        <v>16.82</v>
      </c>
      <c r="C502" s="71">
        <f t="shared" si="99"/>
        <v>1.2033694344163681E-2</v>
      </c>
      <c r="D502" s="26">
        <f t="shared" si="100"/>
        <v>16.821723840219583</v>
      </c>
      <c r="E502" s="26">
        <f>D502*(1-VLOOKUP(A502,USD!A:K,9,0))</f>
        <v>16.98217190471761</v>
      </c>
      <c r="F502">
        <v>16.934000000000001</v>
      </c>
      <c r="G502" s="71">
        <f t="shared" si="96"/>
        <v>-1.0247702530108427E-4</v>
      </c>
      <c r="H502" s="71">
        <f>(+B502/(D502*(1-VLOOKUP(A502,USD!A:K,9,0)))-1)</f>
        <v>-9.5495385176591618E-3</v>
      </c>
      <c r="I502" s="71">
        <f t="shared" si="88"/>
        <v>-6.7320184244715753E-3</v>
      </c>
      <c r="J502">
        <v>14041.02</v>
      </c>
      <c r="K502">
        <v>14226.25</v>
      </c>
      <c r="L502" s="71">
        <f t="shared" si="97"/>
        <v>1.3192061545386213E-2</v>
      </c>
      <c r="M502" s="70">
        <f t="shared" si="98"/>
        <v>1</v>
      </c>
    </row>
    <row r="503" spans="1:14">
      <c r="A503" s="68">
        <v>43116</v>
      </c>
      <c r="B503">
        <v>17.100000000000001</v>
      </c>
      <c r="C503" s="71">
        <f t="shared" si="99"/>
        <v>1.6646848989298579E-2</v>
      </c>
      <c r="D503" s="26">
        <f t="shared" si="100"/>
        <v>17.054521395307969</v>
      </c>
      <c r="E503" s="26">
        <f>D503*(1-VLOOKUP(A503,USD!A:K,9,0))</f>
        <v>17.041666552804362</v>
      </c>
      <c r="F503">
        <v>17.0688</v>
      </c>
      <c r="G503" s="71">
        <f t="shared" si="96"/>
        <v>2.6666596873567983E-3</v>
      </c>
      <c r="H503" s="71">
        <f>(+B503/(D503*(1-VLOOKUP(A503,USD!A:K,9,0)))-1)</f>
        <v>3.4229895893627127E-3</v>
      </c>
      <c r="I503" s="71">
        <f t="shared" si="88"/>
        <v>1.8278965129359115E-3</v>
      </c>
      <c r="J503">
        <v>14226.25</v>
      </c>
      <c r="K503">
        <v>14327.5</v>
      </c>
      <c r="L503" s="71">
        <f t="shared" si="97"/>
        <v>7.1171250329495894E-3</v>
      </c>
      <c r="M503" s="70">
        <f t="shared" si="98"/>
        <v>2</v>
      </c>
    </row>
    <row r="504" spans="1:14">
      <c r="A504" s="68">
        <v>43117</v>
      </c>
      <c r="B504">
        <v>17.02</v>
      </c>
      <c r="C504" s="71">
        <f t="shared" si="99"/>
        <v>-4.6783625730995038E-3</v>
      </c>
      <c r="D504" s="26">
        <f t="shared" si="100"/>
        <v>17.058435417204674</v>
      </c>
      <c r="E504" s="26">
        <f>D504*(1-VLOOKUP(A504,USD!A:K,9,0))</f>
        <v>17.039663732407302</v>
      </c>
      <c r="F504">
        <v>17.0261</v>
      </c>
      <c r="G504" s="71">
        <f t="shared" si="96"/>
        <v>-2.2531619263223002E-3</v>
      </c>
      <c r="H504" s="71">
        <f>(+B504/(D504*(1-VLOOKUP(A504,USD!A:K,9,0)))-1)</f>
        <v>-1.1539976795378326E-3</v>
      </c>
      <c r="I504" s="71">
        <f t="shared" si="88"/>
        <v>-3.5827347425421152E-4</v>
      </c>
      <c r="J504">
        <v>14327.5</v>
      </c>
      <c r="K504">
        <v>14318.8</v>
      </c>
      <c r="L504" s="71">
        <f t="shared" si="97"/>
        <v>-6.0722387017975166E-4</v>
      </c>
      <c r="M504" s="70">
        <f t="shared" si="98"/>
        <v>3</v>
      </c>
    </row>
    <row r="505" spans="1:14">
      <c r="A505" s="68">
        <v>43118</v>
      </c>
      <c r="B505">
        <v>17.18</v>
      </c>
      <c r="C505" s="71">
        <f t="shared" si="99"/>
        <v>9.4007050528790437E-3</v>
      </c>
      <c r="D505" s="26">
        <f t="shared" si="100"/>
        <v>17.187159952300473</v>
      </c>
      <c r="E505" s="26">
        <f>D505*(1-VLOOKUP(A505,USD!A:K,9,0))</f>
        <v>17.19163262690375</v>
      </c>
      <c r="F505">
        <v>17.200399999999998</v>
      </c>
      <c r="G505" s="71">
        <f t="shared" si="96"/>
        <v>-4.1658728494664565E-4</v>
      </c>
      <c r="H505" s="71">
        <f>(+B505/(D505*(1-VLOOKUP(A505,USD!A:K,9,0)))-1)</f>
        <v>-6.766446885065891E-4</v>
      </c>
      <c r="I505" s="71">
        <f t="shared" si="88"/>
        <v>-1.1860189297921986E-3</v>
      </c>
      <c r="J505">
        <v>14318.8</v>
      </c>
      <c r="K505">
        <v>14454.25</v>
      </c>
      <c r="L505" s="71">
        <f t="shared" si="97"/>
        <v>9.4595915858870505E-3</v>
      </c>
      <c r="M505" s="70">
        <f t="shared" si="98"/>
        <v>4</v>
      </c>
    </row>
    <row r="506" spans="1:14">
      <c r="A506" s="68">
        <v>43119</v>
      </c>
      <c r="B506">
        <v>17.3</v>
      </c>
      <c r="C506" s="71">
        <f t="shared" si="99"/>
        <v>6.9848661233993248E-3</v>
      </c>
      <c r="D506" s="26">
        <f t="shared" si="100"/>
        <v>17.227174754829893</v>
      </c>
      <c r="E506" s="26">
        <f>D506*(1-VLOOKUP(A506,USD!A:K,9,0))</f>
        <v>17.33939030682248</v>
      </c>
      <c r="F506">
        <v>17.331199999999999</v>
      </c>
      <c r="G506" s="71">
        <f t="shared" si="96"/>
        <v>4.2273469797877716E-3</v>
      </c>
      <c r="H506" s="71">
        <f>(+B506/(D506*(1-VLOOKUP(A506,USD!A:K,9,0)))-1)</f>
        <v>-2.2717238683404029E-3</v>
      </c>
      <c r="I506" s="71">
        <f t="shared" si="88"/>
        <v>-1.8002215657311194E-3</v>
      </c>
      <c r="J506">
        <v>14454.25</v>
      </c>
      <c r="K506">
        <v>14476.75</v>
      </c>
      <c r="L506" s="71">
        <f t="shared" si="97"/>
        <v>1.5566355916079022E-3</v>
      </c>
      <c r="M506" s="70">
        <f t="shared" si="98"/>
        <v>5</v>
      </c>
      <c r="N506" s="50" t="s">
        <v>637</v>
      </c>
    </row>
    <row r="507" spans="1:14">
      <c r="A507" s="68">
        <v>43122</v>
      </c>
      <c r="B507">
        <v>17.420000000000002</v>
      </c>
      <c r="C507" s="71">
        <f t="shared" si="99"/>
        <v>6.9364161849712058E-3</v>
      </c>
      <c r="D507" s="26">
        <f t="shared" si="100"/>
        <v>17.476692651043916</v>
      </c>
      <c r="E507" s="26">
        <f>D507*(1-VLOOKUP(A507,USD!A:K,9,0))</f>
        <v>17.43917690502342</v>
      </c>
      <c r="F507">
        <v>17.425899999999999</v>
      </c>
      <c r="G507" s="71">
        <f t="shared" si="96"/>
        <v>-3.243900443630432E-3</v>
      </c>
      <c r="H507" s="71">
        <f>(+B507/(D507*(1-VLOOKUP(A507,USD!A:K,9,0)))-1)</f>
        <v>-1.0996450765915489E-3</v>
      </c>
      <c r="I507" s="71">
        <f t="shared" si="88"/>
        <v>-3.3857648672364071E-4</v>
      </c>
      <c r="J507">
        <v>14476.75</v>
      </c>
      <c r="K507">
        <v>14598.28</v>
      </c>
      <c r="L507" s="71">
        <f t="shared" si="97"/>
        <v>8.3948400020723568E-3</v>
      </c>
      <c r="M507" s="70">
        <f t="shared" si="98"/>
        <v>1</v>
      </c>
    </row>
    <row r="508" spans="1:14">
      <c r="A508" s="68">
        <v>43123</v>
      </c>
      <c r="B508">
        <v>17.739999999999998</v>
      </c>
      <c r="C508" s="71">
        <f t="shared" si="99"/>
        <v>1.8369690011480921E-2</v>
      </c>
      <c r="D508" s="26">
        <f t="shared" si="100"/>
        <v>17.719907182352991</v>
      </c>
      <c r="E508" s="26">
        <f>D508*(1-VLOOKUP(A508,USD!A:K,9,0))</f>
        <v>17.743179742230911</v>
      </c>
      <c r="F508">
        <v>17.754000000000001</v>
      </c>
      <c r="G508" s="71">
        <f t="shared" si="96"/>
        <v>1.1339121272044839E-3</v>
      </c>
      <c r="H508" s="71">
        <f>(+B508/(D508*(1-VLOOKUP(A508,USD!A:K,9,0)))-1)</f>
        <v>-1.7920926672143622E-4</v>
      </c>
      <c r="I508" s="71">
        <f t="shared" si="88"/>
        <v>-7.8855469190053373E-4</v>
      </c>
      <c r="J508">
        <v>14598.28</v>
      </c>
      <c r="K508">
        <v>14844.58</v>
      </c>
      <c r="L508" s="71">
        <f t="shared" si="97"/>
        <v>1.6871850656378751E-2</v>
      </c>
      <c r="M508" s="70">
        <f t="shared" si="98"/>
        <v>2</v>
      </c>
    </row>
    <row r="509" spans="1:14">
      <c r="A509" s="68">
        <v>43124</v>
      </c>
      <c r="B509">
        <v>17.760000000000002</v>
      </c>
      <c r="C509" s="71">
        <f t="shared" si="99"/>
        <v>1.1273957158963732E-3</v>
      </c>
      <c r="D509" s="26">
        <f t="shared" si="100"/>
        <v>17.746249971370023</v>
      </c>
      <c r="E509" s="26">
        <f>D509*(1-VLOOKUP(A509,USD!A:K,9,0))</f>
        <v>17.763160576595439</v>
      </c>
      <c r="F509">
        <v>17.760999999999999</v>
      </c>
      <c r="G509" s="71">
        <f t="shared" si="96"/>
        <v>7.7481319445871222E-4</v>
      </c>
      <c r="H509" s="71">
        <f>(+B509/(D509*(1-VLOOKUP(A509,USD!A:K,9,0)))-1)</f>
        <v>-1.7792872962041351E-4</v>
      </c>
      <c r="I509" s="71">
        <f t="shared" si="88"/>
        <v>-5.6303136084512317E-5</v>
      </c>
      <c r="J509">
        <v>14844.58</v>
      </c>
      <c r="K509">
        <v>14838.1</v>
      </c>
      <c r="L509" s="71">
        <f t="shared" si="97"/>
        <v>-4.3652295989504708E-4</v>
      </c>
      <c r="M509" s="70">
        <f t="shared" si="98"/>
        <v>3</v>
      </c>
      <c r="N509" s="50" t="s">
        <v>643</v>
      </c>
    </row>
    <row r="510" spans="1:14">
      <c r="A510" s="68">
        <v>43125</v>
      </c>
      <c r="B510">
        <v>17.64</v>
      </c>
      <c r="C510" s="71">
        <f t="shared" si="99"/>
        <v>-6.7567567567567988E-3</v>
      </c>
      <c r="D510" s="26">
        <f t="shared" si="100"/>
        <v>17.603859659929505</v>
      </c>
      <c r="E510" s="26">
        <f>D510*(1-VLOOKUP(A510,USD!A:K,9,0))</f>
        <v>17.78329778557443</v>
      </c>
      <c r="F510">
        <v>17.775300000000001</v>
      </c>
      <c r="G510" s="71">
        <f t="shared" ref="G510:G573" si="101">+B510/D510-1</f>
        <v>2.0529781973188665E-3</v>
      </c>
      <c r="H510" s="71">
        <f>(+B510/(D510*(1-VLOOKUP(A510,USD!A:K,9,0)))-1)</f>
        <v>-8.0579984265162219E-3</v>
      </c>
      <c r="I510" s="71">
        <f t="shared" si="88"/>
        <v>-7.6116858787194097E-3</v>
      </c>
      <c r="J510">
        <v>14838.1</v>
      </c>
      <c r="K510">
        <v>14706.82</v>
      </c>
      <c r="L510" s="71">
        <f t="shared" ref="L510:L573" si="102">+K510/J510-1</f>
        <v>-8.8474939513819573E-3</v>
      </c>
      <c r="M510" s="70">
        <f t="shared" ref="M510:M573" si="103">WEEKDAY(A510,2)</f>
        <v>4</v>
      </c>
    </row>
    <row r="511" spans="1:14">
      <c r="A511" s="68">
        <v>43126</v>
      </c>
      <c r="B511">
        <v>17.899999999999999</v>
      </c>
      <c r="C511" s="71">
        <f t="shared" si="99"/>
        <v>1.473922902494329E-2</v>
      </c>
      <c r="D511" s="26">
        <f t="shared" si="100"/>
        <v>17.856943857407654</v>
      </c>
      <c r="E511" s="26">
        <f>D511*(1-VLOOKUP(A511,USD!A:K,9,0))</f>
        <v>17.849848546413845</v>
      </c>
      <c r="F511">
        <v>17.870100000000001</v>
      </c>
      <c r="G511" s="71">
        <f t="shared" si="101"/>
        <v>2.4111708552236877E-3</v>
      </c>
      <c r="H511" s="71">
        <f>(+B511/(D511*(1-VLOOKUP(A511,USD!A:K,9,0)))-1)</f>
        <v>2.8096290820478487E-3</v>
      </c>
      <c r="I511" s="71">
        <f t="shared" si="88"/>
        <v>1.6731859362844048E-3</v>
      </c>
      <c r="J511">
        <v>14706.82</v>
      </c>
      <c r="K511">
        <v>14774.37</v>
      </c>
      <c r="L511" s="71">
        <f t="shared" si="102"/>
        <v>4.5931071434885951E-3</v>
      </c>
      <c r="M511" s="70">
        <f t="shared" si="103"/>
        <v>5</v>
      </c>
      <c r="N511" s="50" t="s">
        <v>651</v>
      </c>
    </row>
    <row r="512" spans="1:14">
      <c r="A512" s="68">
        <v>43129</v>
      </c>
      <c r="B512">
        <v>17.38</v>
      </c>
      <c r="C512" s="71">
        <f t="shared" si="99"/>
        <v>-2.9050279329608908E-2</v>
      </c>
      <c r="D512" s="26">
        <f t="shared" si="100"/>
        <v>17.492036017779437</v>
      </c>
      <c r="E512" s="26">
        <f>D512*(1-VLOOKUP(A512,USD!A:K,9,0))</f>
        <v>17.494923587862846</v>
      </c>
      <c r="F512">
        <v>17.496500000000001</v>
      </c>
      <c r="G512" s="71">
        <f t="shared" si="101"/>
        <v>-6.4049729640140995E-3</v>
      </c>
      <c r="H512" s="71">
        <f>(+B512/(D512*(1-VLOOKUP(A512,USD!A:K,9,0)))-1)</f>
        <v>-6.5689676942959352E-3</v>
      </c>
      <c r="I512" s="71">
        <f t="shared" si="88"/>
        <v>-6.6584745520533728E-3</v>
      </c>
      <c r="J512">
        <v>14774.37</v>
      </c>
      <c r="K512">
        <v>14461.8</v>
      </c>
      <c r="L512" s="71">
        <f t="shared" si="102"/>
        <v>-2.1156232042381595E-2</v>
      </c>
      <c r="M512" s="70">
        <f t="shared" si="103"/>
        <v>1</v>
      </c>
    </row>
    <row r="513" spans="1:14">
      <c r="A513" s="68">
        <v>43130</v>
      </c>
      <c r="B513">
        <v>17.14</v>
      </c>
      <c r="C513" s="71">
        <f t="shared" si="99"/>
        <v>-1.3808975834292192E-2</v>
      </c>
      <c r="D513" s="26">
        <f t="shared" si="100"/>
        <v>17.237569512093934</v>
      </c>
      <c r="E513" s="26">
        <f>D513*(1-VLOOKUP(A513,USD!A:K,9,0))</f>
        <v>17.203983712504058</v>
      </c>
      <c r="F513">
        <v>17.189699999999998</v>
      </c>
      <c r="G513" s="71">
        <f t="shared" si="101"/>
        <v>-5.6602824444291766E-3</v>
      </c>
      <c r="H513" s="71">
        <f>(+B513/(D513*(1-VLOOKUP(A513,USD!A:K,9,0)))-1)</f>
        <v>-3.7191218948640081E-3</v>
      </c>
      <c r="I513" s="71">
        <f t="shared" si="88"/>
        <v>-2.8912662815522294E-3</v>
      </c>
      <c r="J513">
        <v>14461.8</v>
      </c>
      <c r="K513">
        <v>14247.78</v>
      </c>
      <c r="L513" s="71">
        <f t="shared" si="102"/>
        <v>-1.4798987677882347E-2</v>
      </c>
      <c r="M513" s="70">
        <f t="shared" si="103"/>
        <v>2</v>
      </c>
    </row>
    <row r="514" spans="1:14">
      <c r="A514" s="68">
        <v>43131</v>
      </c>
      <c r="B514">
        <v>17.5</v>
      </c>
      <c r="C514" s="71">
        <f t="shared" si="99"/>
        <v>2.100350058343059E-2</v>
      </c>
      <c r="D514" s="26">
        <f t="shared" si="100"/>
        <v>17.458528473909617</v>
      </c>
      <c r="E514" s="26">
        <f>D514*(1-VLOOKUP(A514,USD!A:K,9,0))</f>
        <v>17.549829103752767</v>
      </c>
      <c r="F514">
        <v>17.582899999999999</v>
      </c>
      <c r="G514" s="71">
        <f t="shared" si="101"/>
        <v>2.3754307903074423E-3</v>
      </c>
      <c r="H514" s="71">
        <f>(+B514/(D514*(1-VLOOKUP(A514,USD!A:K,9,0)))-1)</f>
        <v>-2.8392928192167988E-3</v>
      </c>
      <c r="I514" s="71">
        <f t="shared" si="88"/>
        <v>-4.7148081374516204E-3</v>
      </c>
      <c r="J514">
        <v>14247.78</v>
      </c>
      <c r="K514">
        <v>14470.6</v>
      </c>
      <c r="L514" s="71">
        <f t="shared" si="102"/>
        <v>1.5638927608371267E-2</v>
      </c>
      <c r="M514" s="70">
        <f t="shared" si="103"/>
        <v>3</v>
      </c>
      <c r="N514" s="50" t="s">
        <v>657</v>
      </c>
    </row>
    <row r="515" spans="1:14">
      <c r="A515" s="68">
        <v>43132</v>
      </c>
      <c r="B515">
        <v>17.54</v>
      </c>
      <c r="C515" s="71">
        <f t="shared" si="99"/>
        <v>2.2857142857142243E-3</v>
      </c>
      <c r="D515" s="26">
        <f t="shared" si="100"/>
        <v>17.659267618827137</v>
      </c>
      <c r="E515" s="26">
        <f>D515*(1-VLOOKUP(A515,USD!A:K,9,0))</f>
        <v>17.69413609739529</v>
      </c>
      <c r="F515">
        <v>17.652799999999999</v>
      </c>
      <c r="G515" s="71">
        <f t="shared" si="101"/>
        <v>-6.7538258891315373E-3</v>
      </c>
      <c r="H515" s="71">
        <f>(+B515/(D515*(1-VLOOKUP(A515,USD!A:K,9,0)))-1)</f>
        <v>-8.7111400379689119E-3</v>
      </c>
      <c r="I515" s="71">
        <f t="shared" si="88"/>
        <v>-6.389921145653954E-3</v>
      </c>
      <c r="J515">
        <v>14470.6</v>
      </c>
      <c r="K515">
        <v>14533.45</v>
      </c>
      <c r="L515" s="71">
        <f t="shared" si="102"/>
        <v>4.3432891517973804E-3</v>
      </c>
      <c r="M515" s="70">
        <f t="shared" si="103"/>
        <v>4</v>
      </c>
    </row>
    <row r="516" spans="1:14" ht="70">
      <c r="A516" s="68">
        <v>43133</v>
      </c>
      <c r="B516">
        <v>17.64</v>
      </c>
      <c r="C516" s="71">
        <f t="shared" si="99"/>
        <v>5.7012542759407037E-3</v>
      </c>
      <c r="D516" s="26">
        <f t="shared" si="100"/>
        <v>17.702065492226552</v>
      </c>
      <c r="E516" s="26">
        <f>D516*(1-VLOOKUP(A516,USD!A:K,9,0))</f>
        <v>17.712344037254926</v>
      </c>
      <c r="F516">
        <v>17.736000000000001</v>
      </c>
      <c r="G516" s="71">
        <f t="shared" si="101"/>
        <v>-3.506115840199886E-3</v>
      </c>
      <c r="H516" s="71">
        <f>(+B516/(D516*(1-VLOOKUP(A516,USD!A:K,9,0)))-1)</f>
        <v>-4.0843852797101121E-3</v>
      </c>
      <c r="I516" s="71">
        <f t="shared" si="88"/>
        <v>-5.4127198917456321E-3</v>
      </c>
      <c r="J516">
        <v>14533.45</v>
      </c>
      <c r="K516">
        <v>14574.01</v>
      </c>
      <c r="L516" s="71">
        <f t="shared" si="102"/>
        <v>2.790803284836052E-3</v>
      </c>
      <c r="M516" s="70">
        <f t="shared" si="103"/>
        <v>5</v>
      </c>
      <c r="N516" s="50" t="s">
        <v>661</v>
      </c>
    </row>
    <row r="517" spans="1:14">
      <c r="A517" s="68">
        <v>43136</v>
      </c>
      <c r="B517">
        <v>17.66</v>
      </c>
      <c r="C517" s="71">
        <f t="shared" si="99"/>
        <v>1.1337868480725266E-3</v>
      </c>
      <c r="D517" s="26">
        <f t="shared" si="100"/>
        <v>17.827929224695193</v>
      </c>
      <c r="E517" s="26">
        <f>D517*(1-VLOOKUP(A517,USD!A:K,9,0))</f>
        <v>17.800979398800223</v>
      </c>
      <c r="F517">
        <v>17.787700000000001</v>
      </c>
      <c r="G517" s="71">
        <f t="shared" si="101"/>
        <v>-9.4194464527365129E-3</v>
      </c>
      <c r="H517" s="71">
        <f>(+B517/(D517*(1-VLOOKUP(A517,USD!A:K,9,0)))-1)</f>
        <v>-7.9197551798596555E-3</v>
      </c>
      <c r="I517" s="71">
        <f t="shared" si="88"/>
        <v>-7.1791181546799754E-3</v>
      </c>
      <c r="J517">
        <v>14574.01</v>
      </c>
      <c r="K517">
        <v>14649.55</v>
      </c>
      <c r="L517" s="71">
        <f t="shared" si="102"/>
        <v>5.1831994077127241E-3</v>
      </c>
      <c r="M517" s="70">
        <f t="shared" si="103"/>
        <v>1</v>
      </c>
      <c r="N517" s="50" t="s">
        <v>662</v>
      </c>
    </row>
    <row r="518" spans="1:14">
      <c r="A518" s="68">
        <v>43137</v>
      </c>
      <c r="B518">
        <v>17.12</v>
      </c>
      <c r="C518" s="71">
        <f t="shared" si="99"/>
        <v>-3.0577576443941101E-2</v>
      </c>
      <c r="D518" s="26">
        <f t="shared" si="100"/>
        <v>17.368200938731906</v>
      </c>
      <c r="E518" s="26">
        <f>D518*(1-VLOOKUP(A518,USD!A:K,9,0))</f>
        <v>17.408813484094022</v>
      </c>
      <c r="F518">
        <v>17.388200000000001</v>
      </c>
      <c r="G518" s="71">
        <f t="shared" si="101"/>
        <v>-1.4290538185702695E-2</v>
      </c>
      <c r="H518" s="71">
        <f>(+B518/(D518*(1-VLOOKUP(A518,USD!A:K,9,0)))-1)</f>
        <v>-1.6590072859238969E-2</v>
      </c>
      <c r="I518" s="71">
        <f t="shared" si="88"/>
        <v>-1.5424253229201379E-2</v>
      </c>
      <c r="J518">
        <v>14649.55</v>
      </c>
      <c r="K518">
        <v>14304.06</v>
      </c>
      <c r="L518" s="71">
        <f t="shared" si="102"/>
        <v>-2.3583659566334791E-2</v>
      </c>
      <c r="M518" s="70">
        <f t="shared" si="103"/>
        <v>2</v>
      </c>
    </row>
    <row r="519" spans="1:14">
      <c r="A519" s="68">
        <v>43138</v>
      </c>
      <c r="B519">
        <v>16.62</v>
      </c>
      <c r="C519" s="71">
        <f t="shared" ref="C519:C550" si="104">B519/(B518-O519)-1</f>
        <v>-2.9205607476635476E-2</v>
      </c>
      <c r="D519" s="26">
        <f t="shared" ref="D519:D550" si="105">+(F518-O519)*(1+L519)</f>
        <v>16.802687885817036</v>
      </c>
      <c r="E519" s="26">
        <f>D519*(1-VLOOKUP(A519,USD!A:K,9,0))</f>
        <v>16.868058934756899</v>
      </c>
      <c r="F519">
        <v>16.880700000000001</v>
      </c>
      <c r="G519" s="71">
        <f t="shared" si="101"/>
        <v>-1.0872539385275437E-2</v>
      </c>
      <c r="H519" s="71">
        <f>(+B519/(D519*(1-VLOOKUP(A519,USD!A:K,9,0)))-1)</f>
        <v>-1.4705837566512669E-2</v>
      </c>
      <c r="I519" s="71">
        <f t="shared" si="88"/>
        <v>-1.5443672359558569E-2</v>
      </c>
      <c r="J519">
        <v>14304.06</v>
      </c>
      <c r="K519">
        <v>13822.4</v>
      </c>
      <c r="L519" s="71">
        <f t="shared" si="102"/>
        <v>-3.3672957188378705E-2</v>
      </c>
      <c r="M519" s="70">
        <f t="shared" si="103"/>
        <v>3</v>
      </c>
    </row>
    <row r="520" spans="1:14">
      <c r="A520" s="68">
        <v>43139</v>
      </c>
      <c r="B520">
        <v>16.22</v>
      </c>
      <c r="C520" s="71">
        <f t="shared" si="104"/>
        <v>-2.4067388688327473E-2</v>
      </c>
      <c r="D520" s="26">
        <f t="shared" si="105"/>
        <v>16.53651319589941</v>
      </c>
      <c r="E520" s="26">
        <f>D520*(1-VLOOKUP(A520,USD!A:K,9,0))</f>
        <v>16.318762665954413</v>
      </c>
      <c r="F520">
        <v>16.3017</v>
      </c>
      <c r="G520" s="71">
        <f t="shared" si="101"/>
        <v>-1.9140262046166812E-2</v>
      </c>
      <c r="H520" s="71">
        <f>(+B520/(D520*(1-VLOOKUP(A520,USD!A:K,9,0)))-1)</f>
        <v>-6.0520927950291625E-3</v>
      </c>
      <c r="I520" s="71">
        <f t="shared" si="88"/>
        <v>-5.0117472410853292E-3</v>
      </c>
      <c r="J520">
        <v>13822.4</v>
      </c>
      <c r="K520">
        <v>13540.57</v>
      </c>
      <c r="L520" s="71">
        <f t="shared" si="102"/>
        <v>-2.0389367982405315E-2</v>
      </c>
      <c r="M520" s="70">
        <f t="shared" si="103"/>
        <v>4</v>
      </c>
    </row>
    <row r="521" spans="1:14">
      <c r="A521" s="68">
        <v>43140</v>
      </c>
      <c r="B521">
        <v>15.46</v>
      </c>
      <c r="C521" s="71">
        <f t="shared" si="104"/>
        <v>-4.6855733662145349E-2</v>
      </c>
      <c r="D521" s="26">
        <f t="shared" si="105"/>
        <v>15.591907630181003</v>
      </c>
      <c r="E521" s="26">
        <f>D521*(1-VLOOKUP(A521,USD!A:K,9,0))</f>
        <v>15.588136848060948</v>
      </c>
      <c r="F521">
        <v>15.6351</v>
      </c>
      <c r="G521" s="71">
        <f t="shared" si="101"/>
        <v>-8.4600058767453357E-3</v>
      </c>
      <c r="H521" s="71">
        <f>(+B521/(D521*(1-VLOOKUP(A521,USD!A:K,9,0)))-1)</f>
        <v>-8.2201516005350195E-3</v>
      </c>
      <c r="I521" s="71">
        <f t="shared" si="88"/>
        <v>-1.1199160862418456E-2</v>
      </c>
      <c r="J521">
        <v>13540.57</v>
      </c>
      <c r="K521">
        <v>12951</v>
      </c>
      <c r="L521" s="71">
        <f t="shared" si="102"/>
        <v>-4.3541003074464402E-2</v>
      </c>
      <c r="M521" s="70">
        <f t="shared" si="103"/>
        <v>5</v>
      </c>
      <c r="N521" s="50" t="s">
        <v>678</v>
      </c>
    </row>
    <row r="522" spans="1:14">
      <c r="A522" s="68">
        <v>43143</v>
      </c>
      <c r="B522">
        <v>15.66</v>
      </c>
      <c r="C522" s="71">
        <f t="shared" si="104"/>
        <v>1.2936610608020649E-2</v>
      </c>
      <c r="D522" s="26">
        <f t="shared" si="105"/>
        <v>15.714126611535788</v>
      </c>
      <c r="E522" s="26">
        <f>D522*(1-VLOOKUP(A522,USD!A:K,9,0))</f>
        <v>15.801070803738725</v>
      </c>
      <c r="F522">
        <v>15.783799999999999</v>
      </c>
      <c r="G522" s="71">
        <f t="shared" si="101"/>
        <v>-3.444455608245689E-3</v>
      </c>
      <c r="H522" s="71">
        <f>(+B522/(D522*(1-VLOOKUP(A522,USD!A:K,9,0)))-1)</f>
        <v>-8.9279268152728797E-3</v>
      </c>
      <c r="I522" s="71">
        <f t="shared" si="88"/>
        <v>-7.8434850923098098E-3</v>
      </c>
      <c r="J522">
        <v>12951</v>
      </c>
      <c r="K522">
        <v>13016.46</v>
      </c>
      <c r="L522" s="71">
        <f t="shared" si="102"/>
        <v>5.0544359508917225E-3</v>
      </c>
      <c r="M522" s="70">
        <f t="shared" si="103"/>
        <v>1</v>
      </c>
    </row>
    <row r="523" spans="1:14">
      <c r="A523" s="68">
        <v>43144</v>
      </c>
      <c r="B523">
        <v>15.94</v>
      </c>
      <c r="C523" s="71">
        <f t="shared" si="104"/>
        <v>1.7879948914431676E-2</v>
      </c>
      <c r="D523" s="26">
        <f t="shared" si="105"/>
        <v>16.05028166152702</v>
      </c>
      <c r="E523" s="26">
        <f>D523*(1-VLOOKUP(A523,USD!A:K,9,0))</f>
        <v>16.014447358773296</v>
      </c>
      <c r="F523">
        <v>15.986599999999999</v>
      </c>
      <c r="G523" s="71">
        <f t="shared" si="101"/>
        <v>-6.871010979911274E-3</v>
      </c>
      <c r="H523" s="71">
        <f>(+B523/(D523*(1-VLOOKUP(A523,USD!A:K,9,0)))-1)</f>
        <v>-4.6487622773014881E-3</v>
      </c>
      <c r="I523" s="71">
        <f t="shared" si="88"/>
        <v>-2.9149412633080463E-3</v>
      </c>
      <c r="J523">
        <v>13016.46</v>
      </c>
      <c r="K523">
        <v>13236.22</v>
      </c>
      <c r="L523" s="71">
        <f t="shared" si="102"/>
        <v>1.6883238607117379E-2</v>
      </c>
      <c r="M523" s="70">
        <f t="shared" si="103"/>
        <v>2</v>
      </c>
    </row>
    <row r="524" spans="1:14">
      <c r="A524" s="68">
        <v>43145</v>
      </c>
      <c r="B524">
        <v>16.12</v>
      </c>
      <c r="C524" s="71">
        <f t="shared" si="104"/>
        <v>1.129234629861986E-2</v>
      </c>
      <c r="D524" s="26">
        <f t="shared" si="105"/>
        <v>16.128249840211179</v>
      </c>
      <c r="E524" s="26">
        <f>D524*(1-VLOOKUP(A524,USD!A:K,9,0))</f>
        <v>16.12345818959022</v>
      </c>
      <c r="F524">
        <v>16.135899999999999</v>
      </c>
      <c r="G524" s="71">
        <f t="shared" si="101"/>
        <v>-5.1151490663359223E-4</v>
      </c>
      <c r="H524" s="71">
        <f>(+B524/(D524*(1-VLOOKUP(A524,USD!A:K,9,0)))-1)</f>
        <v>-2.1448187786732298E-4</v>
      </c>
      <c r="I524" s="71">
        <f t="shared" si="88"/>
        <v>-9.8538042501494782E-4</v>
      </c>
      <c r="J524">
        <v>13236.22</v>
      </c>
      <c r="K524">
        <v>13353.5</v>
      </c>
      <c r="L524" s="71">
        <f t="shared" si="102"/>
        <v>8.8605357118574091E-3</v>
      </c>
      <c r="M524" s="70">
        <f t="shared" si="103"/>
        <v>3</v>
      </c>
    </row>
    <row r="525" spans="1:14">
      <c r="A525" s="68">
        <v>43146</v>
      </c>
      <c r="B525">
        <v>16.52</v>
      </c>
      <c r="C525" s="71">
        <f t="shared" si="104"/>
        <v>2.4813895781637729E-2</v>
      </c>
      <c r="D525" s="26">
        <f t="shared" si="105"/>
        <v>16.135899999999999</v>
      </c>
      <c r="E525" s="26">
        <f>D525*(1-VLOOKUP(A525,USD!A:K,9,0))</f>
        <v>16.212479613673963</v>
      </c>
      <c r="F525" s="70">
        <v>16.135899999999999</v>
      </c>
      <c r="G525" s="71">
        <f t="shared" si="101"/>
        <v>2.3804064229451027E-2</v>
      </c>
      <c r="H525" s="71">
        <f>(+B525/(D525*(1-VLOOKUP(A525,USD!A:K,9,0)))-1)</f>
        <v>1.8968127865318429E-2</v>
      </c>
      <c r="I525" s="71">
        <f t="shared" si="88"/>
        <v>2.3804064229451027E-2</v>
      </c>
      <c r="J525">
        <v>13353.5</v>
      </c>
      <c r="K525">
        <v>13353.5</v>
      </c>
      <c r="L525" s="71">
        <f t="shared" si="102"/>
        <v>0</v>
      </c>
      <c r="M525" s="70">
        <f t="shared" si="103"/>
        <v>4</v>
      </c>
      <c r="N525" s="50" t="s">
        <v>685</v>
      </c>
    </row>
    <row r="526" spans="1:14">
      <c r="A526" s="68">
        <v>43147</v>
      </c>
      <c r="B526">
        <v>16.52</v>
      </c>
      <c r="C526" s="71">
        <f t="shared" si="104"/>
        <v>0</v>
      </c>
      <c r="D526" s="26">
        <f t="shared" si="105"/>
        <v>16.135899999999999</v>
      </c>
      <c r="E526" s="26">
        <f>D526*(1-VLOOKUP(A526,USD!A:K,9,0))</f>
        <v>16.193114626642942</v>
      </c>
      <c r="F526" s="70">
        <v>16.135899999999999</v>
      </c>
      <c r="G526" s="71">
        <f t="shared" si="101"/>
        <v>2.3804064229451027E-2</v>
      </c>
      <c r="H526" s="71">
        <f>(+B526/(D526*(1-VLOOKUP(A526,USD!A:K,9,0)))-1)</f>
        <v>2.0186689274664049E-2</v>
      </c>
      <c r="I526" s="71">
        <f t="shared" ref="I526:I566" si="106">+B526/F526-1</f>
        <v>2.3804064229451027E-2</v>
      </c>
      <c r="J526">
        <v>13353.5</v>
      </c>
      <c r="K526">
        <v>13353.5</v>
      </c>
      <c r="L526" s="71">
        <f t="shared" si="102"/>
        <v>0</v>
      </c>
      <c r="M526" s="70">
        <f t="shared" si="103"/>
        <v>5</v>
      </c>
    </row>
    <row r="527" spans="1:14">
      <c r="A527" s="68">
        <v>43150</v>
      </c>
      <c r="B527">
        <v>16.52</v>
      </c>
      <c r="C527" s="71">
        <f t="shared" si="104"/>
        <v>0</v>
      </c>
      <c r="D527" s="26">
        <f t="shared" si="105"/>
        <v>16.135899999999999</v>
      </c>
      <c r="E527" s="26">
        <f>D527*(1-VLOOKUP(A527,USD!A:K,9,0))</f>
        <v>16.06139029854695</v>
      </c>
      <c r="F527" s="70">
        <v>16.135899999999999</v>
      </c>
      <c r="G527" s="71">
        <f t="shared" si="101"/>
        <v>2.3804064229451027E-2</v>
      </c>
      <c r="H527" s="71">
        <f>(+B527/(D527*(1-VLOOKUP(A527,USD!A:K,9,0)))-1)</f>
        <v>2.8553549408144363E-2</v>
      </c>
      <c r="I527" s="71">
        <f t="shared" si="106"/>
        <v>2.3804064229451027E-2</v>
      </c>
      <c r="J527">
        <v>13353.5</v>
      </c>
      <c r="K527">
        <v>13353.5</v>
      </c>
      <c r="L527" s="71">
        <f t="shared" si="102"/>
        <v>0</v>
      </c>
      <c r="M527" s="70">
        <f t="shared" si="103"/>
        <v>1</v>
      </c>
    </row>
    <row r="528" spans="1:14" ht="28">
      <c r="A528" s="68">
        <v>43151</v>
      </c>
      <c r="B528">
        <v>16.32</v>
      </c>
      <c r="C528" s="71">
        <f t="shared" si="104"/>
        <v>-1.2106537530266248E-2</v>
      </c>
      <c r="D528" s="26">
        <f t="shared" si="105"/>
        <v>16.135899999999999</v>
      </c>
      <c r="E528" s="26">
        <f>D528*(1-VLOOKUP(A528,USD!A:K,9,0))</f>
        <v>16.108887157047452</v>
      </c>
      <c r="F528" s="70">
        <v>16.135899999999999</v>
      </c>
      <c r="G528" s="71">
        <f t="shared" si="101"/>
        <v>1.1409341902218095E-2</v>
      </c>
      <c r="H528" s="71">
        <f>(+B528/(D528*(1-VLOOKUP(A528,USD!A:K,9,0)))-1)</f>
        <v>1.3105364814737674E-2</v>
      </c>
      <c r="I528" s="71">
        <f t="shared" si="106"/>
        <v>1.1409341902218095E-2</v>
      </c>
      <c r="J528">
        <v>13353.5</v>
      </c>
      <c r="K528">
        <v>13353.5</v>
      </c>
      <c r="L528" s="71">
        <f t="shared" si="102"/>
        <v>0</v>
      </c>
      <c r="M528" s="70">
        <f t="shared" si="103"/>
        <v>2</v>
      </c>
      <c r="N528" s="50" t="s">
        <v>690</v>
      </c>
    </row>
    <row r="529" spans="1:14">
      <c r="A529" s="68">
        <v>43152</v>
      </c>
      <c r="B529">
        <v>16.5</v>
      </c>
      <c r="C529" s="71">
        <f t="shared" si="104"/>
        <v>1.1029411764705843E-2</v>
      </c>
      <c r="D529" s="26">
        <f t="shared" si="105"/>
        <v>16.135899999999999</v>
      </c>
      <c r="E529" s="26">
        <f>D529*(1-VLOOKUP(A529,USD!A:K,9,0))</f>
        <v>16.065874973100073</v>
      </c>
      <c r="F529">
        <v>16.07</v>
      </c>
      <c r="G529" s="71">
        <f t="shared" si="101"/>
        <v>2.256459199672789E-2</v>
      </c>
      <c r="H529" s="71">
        <f>(+B529/(D529*(1-VLOOKUP(A529,USD!A:K,9,0)))-1)</f>
        <v>2.7021561391882276E-2</v>
      </c>
      <c r="I529" s="71">
        <f t="shared" si="106"/>
        <v>2.6757934038581288E-2</v>
      </c>
      <c r="J529">
        <v>13353.5</v>
      </c>
      <c r="K529">
        <v>13353.5</v>
      </c>
      <c r="L529" s="71">
        <f t="shared" si="102"/>
        <v>0</v>
      </c>
      <c r="M529" s="70">
        <f t="shared" si="103"/>
        <v>3</v>
      </c>
      <c r="N529" s="50" t="s">
        <v>694</v>
      </c>
    </row>
    <row r="530" spans="1:14">
      <c r="A530" s="68">
        <v>43153</v>
      </c>
      <c r="B530">
        <v>16.399999999999999</v>
      </c>
      <c r="C530" s="71">
        <f t="shared" si="104"/>
        <v>-6.0606060606060996E-3</v>
      </c>
      <c r="D530" s="26">
        <f t="shared" si="105"/>
        <v>16.415504699142549</v>
      </c>
      <c r="E530" s="26">
        <f>D530*(1-VLOOKUP(A530,USD!A:K,9,0))</f>
        <v>16.420836223551547</v>
      </c>
      <c r="F530">
        <v>16.4559</v>
      </c>
      <c r="G530" s="71">
        <f t="shared" si="101"/>
        <v>-9.4451553130503463E-4</v>
      </c>
      <c r="H530" s="71">
        <f>(+B530/(D530*(1-VLOOKUP(A530,USD!A:K,9,0)))-1)</f>
        <v>-1.26888931037894E-3</v>
      </c>
      <c r="I530" s="71">
        <f t="shared" si="106"/>
        <v>-3.3969579299826247E-3</v>
      </c>
      <c r="J530">
        <v>13353.5</v>
      </c>
      <c r="K530">
        <v>13640.6</v>
      </c>
      <c r="L530" s="71">
        <f t="shared" si="102"/>
        <v>2.1499981278316538E-2</v>
      </c>
      <c r="M530" s="70">
        <f t="shared" si="103"/>
        <v>4</v>
      </c>
    </row>
    <row r="531" spans="1:14">
      <c r="A531" s="68">
        <v>43154</v>
      </c>
      <c r="B531">
        <v>16.579999999999998</v>
      </c>
      <c r="C531" s="71">
        <f t="shared" si="104"/>
        <v>1.0975609756097571E-2</v>
      </c>
      <c r="D531" s="26">
        <f t="shared" si="105"/>
        <v>16.57914492646951</v>
      </c>
      <c r="E531" s="26">
        <f>D531*(1-VLOOKUP(A531,USD!A:K,9,0))</f>
        <v>16.587342918896773</v>
      </c>
      <c r="F531">
        <v>16.580100000000002</v>
      </c>
      <c r="G531" s="71">
        <f t="shared" si="101"/>
        <v>5.1575249162771897E-5</v>
      </c>
      <c r="H531" s="71">
        <f>(+B531/(D531*(1-VLOOKUP(A531,USD!A:K,9,0)))-1)</f>
        <v>-4.4268204574282599E-4</v>
      </c>
      <c r="I531" s="71">
        <f t="shared" si="106"/>
        <v>-6.0313267111755664E-6</v>
      </c>
      <c r="J531">
        <v>13640.6</v>
      </c>
      <c r="K531">
        <v>13742.76</v>
      </c>
      <c r="L531" s="71">
        <f t="shared" si="102"/>
        <v>7.4894066243420543E-3</v>
      </c>
      <c r="M531" s="70">
        <f t="shared" si="103"/>
        <v>5</v>
      </c>
    </row>
    <row r="532" spans="1:14">
      <c r="A532" s="68">
        <v>43157</v>
      </c>
      <c r="B532">
        <v>16.78</v>
      </c>
      <c r="C532" s="71">
        <f t="shared" si="104"/>
        <v>1.2062726176115923E-2</v>
      </c>
      <c r="D532" s="26">
        <f t="shared" si="105"/>
        <v>16.66394901941095</v>
      </c>
      <c r="E532" s="26">
        <f>D532*(1-VLOOKUP(A532,USD!A:K,9,0))</f>
        <v>16.746190055365926</v>
      </c>
      <c r="F532">
        <v>16.750900000000001</v>
      </c>
      <c r="G532" s="71">
        <f t="shared" si="101"/>
        <v>6.9641944087723839E-3</v>
      </c>
      <c r="H532" s="71">
        <f>(+B532/(D532*(1-VLOOKUP(A532,USD!A:K,9,0)))-1)</f>
        <v>2.0189633894214243E-3</v>
      </c>
      <c r="I532" s="71">
        <f t="shared" si="106"/>
        <v>1.7372200896668133E-3</v>
      </c>
      <c r="J532">
        <v>13742.76</v>
      </c>
      <c r="K532">
        <v>13812.26</v>
      </c>
      <c r="L532" s="71">
        <f t="shared" si="102"/>
        <v>5.0572083045909988E-3</v>
      </c>
      <c r="M532" s="70">
        <f t="shared" si="103"/>
        <v>1</v>
      </c>
    </row>
    <row r="533" spans="1:14">
      <c r="A533" s="68">
        <v>43158</v>
      </c>
      <c r="B533">
        <v>16.36</v>
      </c>
      <c r="C533" s="71">
        <f t="shared" si="104"/>
        <v>-2.5029797377830842E-2</v>
      </c>
      <c r="D533" s="26">
        <f t="shared" si="105"/>
        <v>16.437487489158183</v>
      </c>
      <c r="E533" s="26">
        <f>D533*(1-VLOOKUP(A533,USD!A:K,9,0))</f>
        <v>16.450171143669916</v>
      </c>
      <c r="F533">
        <v>16.457599999999999</v>
      </c>
      <c r="G533" s="71">
        <f t="shared" si="101"/>
        <v>-4.7140713694409087E-3</v>
      </c>
      <c r="H533" s="71">
        <f>(+B533/(D533*(1-VLOOKUP(A533,USD!A:K,9,0)))-1)</f>
        <v>-5.4814714620531335E-3</v>
      </c>
      <c r="I533" s="71">
        <f t="shared" si="106"/>
        <v>-5.9303908224771495E-3</v>
      </c>
      <c r="J533">
        <v>13812.26</v>
      </c>
      <c r="K533">
        <v>13553.83</v>
      </c>
      <c r="L533" s="71">
        <f t="shared" si="102"/>
        <v>-1.8710189353516427E-2</v>
      </c>
      <c r="M533" s="70">
        <f t="shared" si="103"/>
        <v>2</v>
      </c>
    </row>
    <row r="534" spans="1:14">
      <c r="A534" s="68">
        <v>43159</v>
      </c>
      <c r="B534">
        <v>16.079999999999998</v>
      </c>
      <c r="C534" s="71">
        <f t="shared" si="104"/>
        <v>-1.7114914425427896E-2</v>
      </c>
      <c r="D534" s="26">
        <f t="shared" si="105"/>
        <v>16.201613962695415</v>
      </c>
      <c r="E534" s="26">
        <f>D534*(1-VLOOKUP(A534,USD!A:K,9,0))</f>
        <v>16.133210759102973</v>
      </c>
      <c r="F534">
        <v>16.145199999999999</v>
      </c>
      <c r="G534" s="71">
        <f t="shared" si="101"/>
        <v>-7.5062869029860479E-3</v>
      </c>
      <c r="H534" s="71">
        <f>(+B534/(D534*(1-VLOOKUP(A534,USD!A:K,9,0)))-1)</f>
        <v>-3.298212606126838E-3</v>
      </c>
      <c r="I534" s="71">
        <f t="shared" si="106"/>
        <v>-4.0383519559993308E-3</v>
      </c>
      <c r="J534">
        <v>13553.83</v>
      </c>
      <c r="K534">
        <v>13343.01</v>
      </c>
      <c r="L534" s="71">
        <f t="shared" si="102"/>
        <v>-1.555427506468654E-2</v>
      </c>
      <c r="M534" s="70">
        <f t="shared" si="103"/>
        <v>3</v>
      </c>
      <c r="N534" s="50" t="s">
        <v>707</v>
      </c>
    </row>
    <row r="535" spans="1:14">
      <c r="A535" s="68">
        <v>43160</v>
      </c>
      <c r="B535">
        <v>16.12</v>
      </c>
      <c r="C535" s="71">
        <f t="shared" si="104"/>
        <v>2.4875621890549926E-3</v>
      </c>
      <c r="D535" s="26">
        <f t="shared" si="105"/>
        <v>16.237802205649249</v>
      </c>
      <c r="E535" s="26">
        <f>D535*(1-VLOOKUP(A535,USD!A:K,9,0))</f>
        <v>16.204406925289689</v>
      </c>
      <c r="F535">
        <v>16.201000000000001</v>
      </c>
      <c r="G535" s="71">
        <f t="shared" si="101"/>
        <v>-7.2548122065597687E-3</v>
      </c>
      <c r="H535" s="71">
        <f>(+B535/(D535*(1-VLOOKUP(A535,USD!A:K,9,0)))-1)</f>
        <v>-5.2088870440519797E-3</v>
      </c>
      <c r="I535" s="71">
        <f t="shared" si="106"/>
        <v>-4.9996913770754547E-3</v>
      </c>
      <c r="J535">
        <v>13343.01</v>
      </c>
      <c r="K535">
        <v>13419.54</v>
      </c>
      <c r="L535" s="71">
        <f t="shared" si="102"/>
        <v>5.7355873974462845E-3</v>
      </c>
      <c r="M535" s="70">
        <f t="shared" si="103"/>
        <v>4</v>
      </c>
    </row>
    <row r="536" spans="1:14">
      <c r="A536" s="68">
        <v>43161</v>
      </c>
      <c r="B536">
        <v>15.96</v>
      </c>
      <c r="C536" s="71">
        <f t="shared" si="104"/>
        <v>-9.9255583126550695E-3</v>
      </c>
      <c r="D536" s="26">
        <f t="shared" si="105"/>
        <v>16.056441562080369</v>
      </c>
      <c r="E536" s="26">
        <f>D536*(1-VLOOKUP(A536,USD!A:K,9,0))</f>
        <v>16.033912380202729</v>
      </c>
      <c r="F536">
        <v>16.031400000000001</v>
      </c>
      <c r="G536" s="71">
        <f t="shared" si="101"/>
        <v>-6.0064094343375007E-3</v>
      </c>
      <c r="H536" s="71">
        <f>(+B536/(D536*(1-VLOOKUP(A536,USD!A:K,9,0)))-1)</f>
        <v>-4.6097532810512876E-3</v>
      </c>
      <c r="I536" s="71">
        <f t="shared" si="106"/>
        <v>-4.4537594969872307E-3</v>
      </c>
      <c r="J536">
        <v>13419.54</v>
      </c>
      <c r="K536">
        <v>13299.8</v>
      </c>
      <c r="L536" s="71">
        <f t="shared" si="102"/>
        <v>-8.9228095746949343E-3</v>
      </c>
      <c r="M536" s="70">
        <f t="shared" si="103"/>
        <v>5</v>
      </c>
      <c r="N536" s="50" t="s">
        <v>711</v>
      </c>
    </row>
    <row r="537" spans="1:14">
      <c r="A537" s="68">
        <v>43164</v>
      </c>
      <c r="B537">
        <v>15.94</v>
      </c>
      <c r="C537" s="71">
        <f t="shared" si="104"/>
        <v>-1.2531328320802837E-3</v>
      </c>
      <c r="D537" s="26">
        <f t="shared" si="105"/>
        <v>16.017055900088724</v>
      </c>
      <c r="E537" s="26">
        <f>D537*(1-VLOOKUP(A537,USD!A:K,9,0))</f>
        <v>16.061023722223915</v>
      </c>
      <c r="F537">
        <v>16.0581</v>
      </c>
      <c r="G537" s="71">
        <f t="shared" si="101"/>
        <v>-4.8108654030668552E-3</v>
      </c>
      <c r="H537" s="71">
        <f>(+B537/(D537*(1-VLOOKUP(A537,USD!A:K,9,0)))-1)</f>
        <v>-7.5352433516708839E-3</v>
      </c>
      <c r="I537" s="71">
        <f t="shared" si="106"/>
        <v>-7.3545438127798901E-3</v>
      </c>
      <c r="J537">
        <v>13299.8</v>
      </c>
      <c r="K537">
        <v>13287.9</v>
      </c>
      <c r="L537" s="71">
        <f t="shared" si="102"/>
        <v>-8.9475029699692676E-4</v>
      </c>
      <c r="M537" s="70">
        <f t="shared" si="103"/>
        <v>1</v>
      </c>
    </row>
    <row r="538" spans="1:14">
      <c r="A538" s="68">
        <v>43165</v>
      </c>
      <c r="B538">
        <v>16.18</v>
      </c>
      <c r="C538" s="71">
        <f t="shared" si="104"/>
        <v>1.505646173149322E-2</v>
      </c>
      <c r="D538" s="26">
        <f t="shared" si="105"/>
        <v>16.233304760571649</v>
      </c>
      <c r="E538" s="26">
        <f>D538*(1-VLOOKUP(A538,USD!A:K,9,0))</f>
        <v>16.224579928937409</v>
      </c>
      <c r="F538">
        <v>16.215399999999999</v>
      </c>
      <c r="G538" s="71">
        <f t="shared" si="101"/>
        <v>-3.2836665951789801E-3</v>
      </c>
      <c r="H538" s="71">
        <f>(+B538/(D538*(1-VLOOKUP(A538,USD!A:K,9,0)))-1)</f>
        <v>-2.7476784688827971E-3</v>
      </c>
      <c r="I538" s="71">
        <f t="shared" si="106"/>
        <v>-2.183109883197365E-3</v>
      </c>
      <c r="J538">
        <v>13287.9</v>
      </c>
      <c r="K538">
        <v>13432.88</v>
      </c>
      <c r="L538" s="71">
        <f t="shared" si="102"/>
        <v>1.0910678135747531E-2</v>
      </c>
      <c r="M538" s="70">
        <f t="shared" si="103"/>
        <v>2</v>
      </c>
    </row>
    <row r="539" spans="1:14">
      <c r="A539" s="68">
        <v>43166</v>
      </c>
      <c r="B539">
        <v>16.12</v>
      </c>
      <c r="C539" s="71">
        <f t="shared" si="104"/>
        <v>-3.7082818294189579E-3</v>
      </c>
      <c r="D539" s="26">
        <f t="shared" si="105"/>
        <v>16.123693386228418</v>
      </c>
      <c r="E539" s="26">
        <f>D539*(1-VLOOKUP(A539,USD!A:K,9,0))</f>
        <v>16.161317642897419</v>
      </c>
      <c r="F539">
        <v>16.192</v>
      </c>
      <c r="G539" s="71">
        <f t="shared" si="101"/>
        <v>-2.2906576923442667E-4</v>
      </c>
      <c r="H539" s="71">
        <f>(+B539/(D539*(1-VLOOKUP(A539,USD!A:K,9,0)))-1)</f>
        <v>-2.556576376405606E-3</v>
      </c>
      <c r="I539" s="71">
        <f t="shared" si="106"/>
        <v>-4.4466403162054524E-3</v>
      </c>
      <c r="J539">
        <v>13432.88</v>
      </c>
      <c r="K539">
        <v>13356.91</v>
      </c>
      <c r="L539" s="71">
        <f t="shared" si="102"/>
        <v>-5.6555258440482703E-3</v>
      </c>
      <c r="M539" s="70">
        <f t="shared" si="103"/>
        <v>3</v>
      </c>
    </row>
    <row r="540" spans="1:14">
      <c r="A540" s="68">
        <v>43167</v>
      </c>
      <c r="B540">
        <v>16.36</v>
      </c>
      <c r="C540" s="71">
        <f t="shared" si="104"/>
        <v>1.4888337468982549E-2</v>
      </c>
      <c r="D540" s="26">
        <f t="shared" si="105"/>
        <v>16.37996035909503</v>
      </c>
      <c r="E540" s="26">
        <f>D540*(1-VLOOKUP(A540,USD!A:K,9,0))</f>
        <v>16.370623000583105</v>
      </c>
      <c r="F540">
        <v>16.351600000000001</v>
      </c>
      <c r="G540" s="71">
        <f t="shared" si="101"/>
        <v>-1.2185840904033185E-3</v>
      </c>
      <c r="H540" s="71">
        <f>(+B540/(D540*(1-VLOOKUP(A540,USD!A:K,9,0)))-1)</f>
        <v>-6.4890631118486031E-4</v>
      </c>
      <c r="I540" s="71">
        <f t="shared" si="106"/>
        <v>5.1371119645771124E-4</v>
      </c>
      <c r="J540">
        <v>13356.91</v>
      </c>
      <c r="K540">
        <v>13511.96</v>
      </c>
      <c r="L540" s="71">
        <f t="shared" si="102"/>
        <v>1.1608223758339253E-2</v>
      </c>
      <c r="M540" s="70">
        <f t="shared" si="103"/>
        <v>4</v>
      </c>
    </row>
    <row r="541" spans="1:14">
      <c r="A541" s="68">
        <v>43168</v>
      </c>
      <c r="B541">
        <v>16.38</v>
      </c>
      <c r="C541" s="71">
        <f t="shared" si="104"/>
        <v>1.2224938875304847E-3</v>
      </c>
      <c r="D541" s="26">
        <f t="shared" si="105"/>
        <v>16.428723338731022</v>
      </c>
      <c r="E541" s="26">
        <f>D541*(1-VLOOKUP(A541,USD!A:K,9,0))</f>
        <v>16.383596116948755</v>
      </c>
      <c r="F541">
        <v>16.416799999999999</v>
      </c>
      <c r="G541" s="71">
        <f t="shared" si="101"/>
        <v>-2.9657410211636481E-3</v>
      </c>
      <c r="H541" s="71">
        <f>(+B541/(D541*(1-VLOOKUP(A541,USD!A:K,9,0)))-1)</f>
        <v>-2.1949497064543966E-4</v>
      </c>
      <c r="I541" s="71">
        <f t="shared" si="106"/>
        <v>-2.2416061595438297E-3</v>
      </c>
      <c r="J541">
        <v>13511.96</v>
      </c>
      <c r="K541">
        <v>13575.69</v>
      </c>
      <c r="L541" s="71">
        <f t="shared" si="102"/>
        <v>4.7165622159923704E-3</v>
      </c>
      <c r="M541" s="70">
        <f t="shared" si="103"/>
        <v>5</v>
      </c>
    </row>
    <row r="542" spans="1:14">
      <c r="A542" s="68">
        <v>43171</v>
      </c>
      <c r="B542">
        <v>16.48</v>
      </c>
      <c r="C542" s="71">
        <f t="shared" si="104"/>
        <v>6.1050061050060833E-3</v>
      </c>
      <c r="D542" s="26">
        <f t="shared" si="105"/>
        <v>16.410281984930414</v>
      </c>
      <c r="E542" s="26">
        <f>D542*(1-VLOOKUP(A542,USD!A:K,9,0))</f>
        <v>16.444427772078168</v>
      </c>
      <c r="F542">
        <v>16.4376</v>
      </c>
      <c r="G542" s="71">
        <f t="shared" si="101"/>
        <v>4.248434922301092E-3</v>
      </c>
      <c r="H542" s="71">
        <f>(+B542/(D542*(1-VLOOKUP(A542,USD!A:K,9,0)))-1)</f>
        <v>2.1631782154336587E-3</v>
      </c>
      <c r="I542" s="71">
        <f t="shared" si="106"/>
        <v>2.5794519881248146E-3</v>
      </c>
      <c r="J542">
        <v>13575.69</v>
      </c>
      <c r="K542">
        <v>13570.3</v>
      </c>
      <c r="L542" s="71">
        <f t="shared" si="102"/>
        <v>-3.9703322630391114E-4</v>
      </c>
      <c r="M542" s="70">
        <f t="shared" si="103"/>
        <v>1</v>
      </c>
    </row>
    <row r="543" spans="1:14">
      <c r="A543" s="68">
        <v>43172</v>
      </c>
      <c r="B543">
        <v>16.28</v>
      </c>
      <c r="C543" s="71">
        <f t="shared" si="104"/>
        <v>-1.2135922330097082E-2</v>
      </c>
      <c r="D543" s="26">
        <f t="shared" si="105"/>
        <v>16.295394283103544</v>
      </c>
      <c r="E543" s="26">
        <f>D543*(1-VLOOKUP(A543,USD!A:K,9,0))</f>
        <v>16.302488000144347</v>
      </c>
      <c r="F543">
        <v>16.2837</v>
      </c>
      <c r="G543" s="71">
        <f t="shared" si="101"/>
        <v>-9.4470148043646063E-4</v>
      </c>
      <c r="H543" s="71">
        <f>(+B543/(D543*(1-VLOOKUP(A543,USD!A:K,9,0)))-1)</f>
        <v>-1.3794213585157644E-3</v>
      </c>
      <c r="I543" s="71">
        <f t="shared" si="106"/>
        <v>-2.2722108611672454E-4</v>
      </c>
      <c r="J543">
        <v>13570.3</v>
      </c>
      <c r="K543">
        <v>13452.9</v>
      </c>
      <c r="L543" s="71">
        <f t="shared" si="102"/>
        <v>-8.6512457351716199E-3</v>
      </c>
      <c r="M543" s="70">
        <f t="shared" si="103"/>
        <v>2</v>
      </c>
    </row>
    <row r="544" spans="1:14">
      <c r="A544" s="68">
        <v>43173</v>
      </c>
      <c r="B544">
        <v>16.260000000000002</v>
      </c>
      <c r="C544" s="71">
        <f t="shared" si="104"/>
        <v>-1.2285012285011554E-3</v>
      </c>
      <c r="D544" s="26">
        <f t="shared" si="105"/>
        <v>16.219232869344154</v>
      </c>
      <c r="E544" s="26">
        <f>D544*(1-VLOOKUP(A544,USD!A:K,9,0))</f>
        <v>16.257767692878947</v>
      </c>
      <c r="F544">
        <v>16.2684</v>
      </c>
      <c r="G544" s="71">
        <f t="shared" si="101"/>
        <v>2.5135054773706145E-3</v>
      </c>
      <c r="H544" s="71">
        <f>(+B544/(D544*(1-VLOOKUP(A544,USD!A:K,9,0)))-1)</f>
        <v>1.3730711148207675E-4</v>
      </c>
      <c r="I544" s="71">
        <f t="shared" si="106"/>
        <v>-5.1633842295484289E-4</v>
      </c>
      <c r="J544">
        <v>13452.9</v>
      </c>
      <c r="K544">
        <v>13399.64</v>
      </c>
      <c r="L544" s="71">
        <f t="shared" si="102"/>
        <v>-3.9589976882308253E-3</v>
      </c>
      <c r="M544" s="70">
        <f t="shared" si="103"/>
        <v>3</v>
      </c>
    </row>
    <row r="545" spans="1:13">
      <c r="A545" s="68">
        <v>43174</v>
      </c>
      <c r="B545">
        <v>16.399999999999999</v>
      </c>
      <c r="C545" s="71">
        <f t="shared" si="104"/>
        <v>8.610086100860892E-3</v>
      </c>
      <c r="D545" s="26">
        <f t="shared" si="105"/>
        <v>16.408202730521122</v>
      </c>
      <c r="E545" s="26">
        <f>D545*(1-VLOOKUP(A545,USD!A:K,9,0))</f>
        <v>16.414455502420129</v>
      </c>
      <c r="F545">
        <v>16.4132</v>
      </c>
      <c r="G545" s="71">
        <f t="shared" si="101"/>
        <v>-4.9991645372993165E-4</v>
      </c>
      <c r="H545" s="71">
        <f>(+B545/(D545*(1-VLOOKUP(A545,USD!A:K,9,0)))-1)</f>
        <v>-8.8065683433724562E-4</v>
      </c>
      <c r="I545" s="71">
        <f t="shared" si="106"/>
        <v>-8.0423074111091175E-4</v>
      </c>
      <c r="J545">
        <v>13399.64</v>
      </c>
      <c r="K545">
        <v>13514.79</v>
      </c>
      <c r="L545" s="71">
        <f t="shared" si="102"/>
        <v>8.5935144526272378E-3</v>
      </c>
      <c r="M545" s="70">
        <f t="shared" si="103"/>
        <v>4</v>
      </c>
    </row>
    <row r="546" spans="1:13">
      <c r="A546" s="68">
        <v>43175</v>
      </c>
      <c r="B546">
        <v>16.18</v>
      </c>
      <c r="C546" s="71">
        <f t="shared" si="104"/>
        <v>-1.3414634146341364E-2</v>
      </c>
      <c r="D546" s="26">
        <f t="shared" si="105"/>
        <v>16.237746663026208</v>
      </c>
      <c r="E546" s="26">
        <f>D546*(1-VLOOKUP(A546,USD!A:K,9,0))</f>
        <v>16.198151958997823</v>
      </c>
      <c r="F546">
        <v>16.215299999999999</v>
      </c>
      <c r="G546" s="71">
        <f t="shared" si="101"/>
        <v>-3.5563224519137293E-3</v>
      </c>
      <c r="H546" s="71">
        <f>(+B546/(D546*(1-VLOOKUP(A546,USD!A:K,9,0)))-1)</f>
        <v>-1.1206191325880965E-3</v>
      </c>
      <c r="I546" s="71">
        <f t="shared" si="106"/>
        <v>-2.1769563313660534E-3</v>
      </c>
      <c r="J546">
        <v>13514.79</v>
      </c>
      <c r="K546">
        <v>13370.32</v>
      </c>
      <c r="L546" s="71">
        <f t="shared" si="102"/>
        <v>-1.0689770244302843E-2</v>
      </c>
      <c r="M546" s="70">
        <f t="shared" si="103"/>
        <v>5</v>
      </c>
    </row>
    <row r="547" spans="1:13">
      <c r="A547" s="68">
        <v>43178</v>
      </c>
      <c r="B547">
        <v>16.260000000000002</v>
      </c>
      <c r="C547" s="71">
        <f t="shared" si="104"/>
        <v>4.9443757725589066E-3</v>
      </c>
      <c r="D547" s="26">
        <f t="shared" si="105"/>
        <v>16.333764666814258</v>
      </c>
      <c r="E547" s="26">
        <f>D547*(1-VLOOKUP(A547,USD!A:K,9,0))</f>
        <v>16.315646979275652</v>
      </c>
      <c r="F547">
        <v>16.308399999999999</v>
      </c>
      <c r="G547" s="71">
        <f t="shared" si="101"/>
        <v>-4.5160848291224687E-3</v>
      </c>
      <c r="H547" s="71">
        <f>(+B547/(D547*(1-VLOOKUP(A547,USD!A:K,9,0)))-1)</f>
        <v>-3.4106510974608595E-3</v>
      </c>
      <c r="I547" s="71">
        <f t="shared" si="106"/>
        <v>-2.9677957371659902E-3</v>
      </c>
      <c r="J547">
        <v>13370.32</v>
      </c>
      <c r="K547">
        <v>13468</v>
      </c>
      <c r="L547" s="71">
        <f t="shared" si="102"/>
        <v>7.3057338941775463E-3</v>
      </c>
      <c r="M547" s="70">
        <f t="shared" si="103"/>
        <v>1</v>
      </c>
    </row>
    <row r="548" spans="1:13">
      <c r="A548" s="68">
        <v>43179</v>
      </c>
      <c r="B548">
        <v>16.239999999999998</v>
      </c>
      <c r="C548" s="71">
        <f t="shared" si="104"/>
        <v>-1.2300123001232066E-3</v>
      </c>
      <c r="D548" s="26">
        <f t="shared" si="105"/>
        <v>16.320581653103652</v>
      </c>
      <c r="E548" s="26">
        <f>D548*(1-VLOOKUP(A548,USD!A:K,9,0))</f>
        <v>16.339252374969071</v>
      </c>
      <c r="F548">
        <v>16.334599999999998</v>
      </c>
      <c r="G548" s="71">
        <f t="shared" si="101"/>
        <v>-4.937425320765465E-3</v>
      </c>
      <c r="H548" s="71">
        <f>(+B548/(D548*(1-VLOOKUP(A548,USD!A:K,9,0)))-1)</f>
        <v>-6.0744746877845479E-3</v>
      </c>
      <c r="I548" s="71">
        <f t="shared" si="106"/>
        <v>-5.7913876066754133E-3</v>
      </c>
      <c r="J548">
        <v>13468</v>
      </c>
      <c r="K548">
        <v>13478.06</v>
      </c>
      <c r="L548" s="71">
        <f t="shared" si="102"/>
        <v>7.469557469557131E-4</v>
      </c>
      <c r="M548" s="70">
        <f t="shared" si="103"/>
        <v>2</v>
      </c>
    </row>
    <row r="549" spans="1:13">
      <c r="A549" s="68">
        <v>43180</v>
      </c>
      <c r="B549">
        <v>16.14</v>
      </c>
      <c r="C549" s="71">
        <f t="shared" si="104"/>
        <v>-6.1576354679802048E-3</v>
      </c>
      <c r="D549" s="26">
        <f t="shared" si="105"/>
        <v>16.271845746939842</v>
      </c>
      <c r="E549" s="26">
        <f>D549*(1-VLOOKUP(A549,USD!A:K,9,0))</f>
        <v>16.255607886212193</v>
      </c>
      <c r="F549">
        <v>16.2622</v>
      </c>
      <c r="G549" s="71">
        <f t="shared" si="101"/>
        <v>-8.1026915440516323E-3</v>
      </c>
      <c r="H549" s="71">
        <f>(+B549/(D549*(1-VLOOKUP(A549,USD!A:K,9,0)))-1)</f>
        <v>-7.111877145501877E-3</v>
      </c>
      <c r="I549" s="71">
        <f t="shared" si="106"/>
        <v>-7.514358450886105E-3</v>
      </c>
      <c r="J549">
        <v>13478.06</v>
      </c>
      <c r="K549">
        <v>13426.28</v>
      </c>
      <c r="L549" s="71">
        <f t="shared" si="102"/>
        <v>-3.8417991906846138E-3</v>
      </c>
      <c r="M549" s="70">
        <f t="shared" si="103"/>
        <v>3</v>
      </c>
    </row>
    <row r="550" spans="1:13">
      <c r="A550" s="68">
        <v>43181</v>
      </c>
      <c r="B550">
        <v>16.02</v>
      </c>
      <c r="C550" s="71">
        <f t="shared" si="104"/>
        <v>-7.4349442379182396E-3</v>
      </c>
      <c r="D550" s="26">
        <f t="shared" si="105"/>
        <v>16.074884583518294</v>
      </c>
      <c r="E550" s="26">
        <f>D550*(1-VLOOKUP(A550,USD!A:K,9,0))</f>
        <v>16.111066867154911</v>
      </c>
      <c r="F550">
        <v>16.115400000000001</v>
      </c>
      <c r="G550" s="71">
        <f t="shared" si="101"/>
        <v>-3.4143065372033155E-3</v>
      </c>
      <c r="H550" s="71">
        <f>(+B550/(D550*(1-VLOOKUP(A550,USD!A:K,9,0)))-1)</f>
        <v>-5.6524417598046162E-3</v>
      </c>
      <c r="I550" s="71">
        <f t="shared" si="106"/>
        <v>-5.9198034178488124E-3</v>
      </c>
      <c r="J550">
        <v>13426.28</v>
      </c>
      <c r="K550">
        <v>13271.63</v>
      </c>
      <c r="L550" s="71">
        <f t="shared" si="102"/>
        <v>-1.1518454851232152E-2</v>
      </c>
      <c r="M550" s="70">
        <f t="shared" si="103"/>
        <v>4</v>
      </c>
    </row>
    <row r="551" spans="1:13">
      <c r="A551" s="68">
        <v>43182</v>
      </c>
      <c r="B551">
        <v>15.6</v>
      </c>
      <c r="C551" s="71">
        <f t="shared" ref="C551:C582" si="107">B551/(B550-O551)-1</f>
        <v>-2.6217228464419429E-2</v>
      </c>
      <c r="D551" s="26">
        <f t="shared" ref="D551:D582" si="108">+(F550-O551)*(1+L551)</f>
        <v>15.736315688125726</v>
      </c>
      <c r="E551" s="26">
        <f>D551*(1-VLOOKUP(A551,USD!A:K,9,0))</f>
        <v>15.698894814991153</v>
      </c>
      <c r="F551">
        <v>15.7178</v>
      </c>
      <c r="G551" s="71">
        <f t="shared" si="101"/>
        <v>-8.662490688883917E-3</v>
      </c>
      <c r="H551" s="71">
        <f>(+B551/(D551*(1-VLOOKUP(A551,USD!A:K,9,0)))-1)</f>
        <v>-6.2994762469977816E-3</v>
      </c>
      <c r="I551" s="71">
        <f t="shared" si="106"/>
        <v>-7.4946875516930245E-3</v>
      </c>
      <c r="J551">
        <v>13271.63</v>
      </c>
      <c r="K551">
        <v>12959.44</v>
      </c>
      <c r="L551" s="71">
        <f t="shared" si="102"/>
        <v>-2.3523109067989267E-2</v>
      </c>
      <c r="M551" s="70">
        <f t="shared" si="103"/>
        <v>5</v>
      </c>
    </row>
    <row r="552" spans="1:13">
      <c r="A552" s="68">
        <v>43185</v>
      </c>
      <c r="B552">
        <v>15.48</v>
      </c>
      <c r="C552" s="71">
        <f t="shared" si="107"/>
        <v>-7.692307692307665E-3</v>
      </c>
      <c r="D552" s="26">
        <f t="shared" si="108"/>
        <v>15.428863788713091</v>
      </c>
      <c r="E552" s="26">
        <f>D552*(1-VLOOKUP(A552,USD!A:K,9,0))</f>
        <v>15.485740812220524</v>
      </c>
      <c r="F552">
        <v>15.48</v>
      </c>
      <c r="G552" s="71">
        <f t="shared" si="101"/>
        <v>3.3143212609290096E-3</v>
      </c>
      <c r="H552" s="71">
        <f>(+B552/(D552*(1-VLOOKUP(A552,USD!A:K,9,0)))-1)</f>
        <v>-3.7071602128280201E-4</v>
      </c>
      <c r="I552" s="71">
        <f t="shared" si="106"/>
        <v>0</v>
      </c>
      <c r="J552">
        <v>12959.44</v>
      </c>
      <c r="K552">
        <v>12721.21</v>
      </c>
      <c r="L552" s="71">
        <f t="shared" si="102"/>
        <v>-1.838273876031693E-2</v>
      </c>
      <c r="M552" s="70">
        <f t="shared" si="103"/>
        <v>1</v>
      </c>
    </row>
    <row r="553" spans="1:13">
      <c r="A553" s="68">
        <v>43186</v>
      </c>
      <c r="B553">
        <v>15.62</v>
      </c>
      <c r="C553" s="71">
        <f t="shared" si="107"/>
        <v>9.0439276485787534E-3</v>
      </c>
      <c r="D553" s="26">
        <f t="shared" si="108"/>
        <v>15.513086569595188</v>
      </c>
      <c r="E553" s="26">
        <f>D553*(1-VLOOKUP(A553,USD!A:K,9,0))</f>
        <v>15.657468470886116</v>
      </c>
      <c r="F553">
        <v>15.657</v>
      </c>
      <c r="G553" s="71">
        <f t="shared" si="101"/>
        <v>6.8918219417632987E-3</v>
      </c>
      <c r="H553" s="71">
        <f>(+B553/(D553*(1-VLOOKUP(A553,USD!A:K,9,0)))-1)</f>
        <v>-2.3930095057056455E-3</v>
      </c>
      <c r="I553" s="71">
        <f t="shared" si="106"/>
        <v>-2.3631602478125791E-3</v>
      </c>
      <c r="J553">
        <v>12721.21</v>
      </c>
      <c r="K553">
        <v>12748.4</v>
      </c>
      <c r="L553" s="71">
        <f t="shared" si="102"/>
        <v>2.1373752968467663E-3</v>
      </c>
      <c r="M553" s="70">
        <f t="shared" si="103"/>
        <v>2</v>
      </c>
    </row>
    <row r="554" spans="1:13">
      <c r="A554" s="68">
        <v>43187</v>
      </c>
      <c r="B554">
        <v>15.12</v>
      </c>
      <c r="C554" s="71">
        <f t="shared" si="107"/>
        <v>-3.201024327784896E-2</v>
      </c>
      <c r="D554" s="26">
        <f t="shared" si="108"/>
        <v>15.318729510369929</v>
      </c>
      <c r="E554" s="26">
        <f>D554*(1-VLOOKUP(A554,USD!A:K,9,0))</f>
        <v>15.271244900939264</v>
      </c>
      <c r="F554">
        <v>15.2524</v>
      </c>
      <c r="G554" s="71">
        <f t="shared" si="101"/>
        <v>-1.2972976005314329E-2</v>
      </c>
      <c r="H554" s="71">
        <f>(+B554/(D554*(1-VLOOKUP(A554,USD!A:K,9,0)))-1)</f>
        <v>-9.9039012156737494E-3</v>
      </c>
      <c r="I554" s="71">
        <f t="shared" si="106"/>
        <v>-8.6806010857307658E-3</v>
      </c>
      <c r="J554">
        <v>12748.4</v>
      </c>
      <c r="K554">
        <v>12472.97</v>
      </c>
      <c r="L554" s="71">
        <f t="shared" si="102"/>
        <v>-2.1605064164914811E-2</v>
      </c>
      <c r="M554" s="70">
        <f t="shared" si="103"/>
        <v>3</v>
      </c>
    </row>
    <row r="555" spans="1:13">
      <c r="A555" s="68">
        <v>43188</v>
      </c>
      <c r="B555">
        <v>15.52</v>
      </c>
      <c r="C555" s="71">
        <f t="shared" si="107"/>
        <v>2.6455026455026509E-2</v>
      </c>
      <c r="D555" s="26">
        <f t="shared" si="108"/>
        <v>15.564895806532048</v>
      </c>
      <c r="E555" s="26">
        <f>D555*(1-VLOOKUP(A555,USD!A:K,9,0))</f>
        <v>15.537265263695991</v>
      </c>
      <c r="F555">
        <v>15.5428</v>
      </c>
      <c r="G555" s="71">
        <f t="shared" si="101"/>
        <v>-2.8844270523935567E-3</v>
      </c>
      <c r="H555" s="71">
        <f>(+B555/(D555*(1-VLOOKUP(A555,USD!A:K,9,0)))-1)</f>
        <v>-1.1112163822247778E-3</v>
      </c>
      <c r="I555" s="71">
        <f t="shared" si="106"/>
        <v>-1.466917157783687E-3</v>
      </c>
      <c r="J555">
        <v>12472.97</v>
      </c>
      <c r="K555">
        <v>12728.52</v>
      </c>
      <c r="L555" s="71">
        <f t="shared" si="102"/>
        <v>2.0488303908371641E-2</v>
      </c>
      <c r="M555" s="70">
        <f t="shared" si="103"/>
        <v>4</v>
      </c>
    </row>
    <row r="556" spans="1:13">
      <c r="A556" s="68">
        <v>43189</v>
      </c>
      <c r="B556">
        <v>15.52</v>
      </c>
      <c r="C556" s="71">
        <f t="shared" si="107"/>
        <v>0</v>
      </c>
      <c r="D556" s="26">
        <f t="shared" si="108"/>
        <v>15.43203398886909</v>
      </c>
      <c r="E556" s="26">
        <f>D556*(1-VLOOKUP(A556,USD!A:K,9,0))</f>
        <v>15.474252895255372</v>
      </c>
      <c r="F556" s="70">
        <v>15.47</v>
      </c>
      <c r="G556" s="71">
        <f t="shared" si="101"/>
        <v>5.7002214480836866E-3</v>
      </c>
      <c r="H556" s="71">
        <f>(+B556/(D556*(1-VLOOKUP(A556,USD!A:K,9,0)))-1)</f>
        <v>2.9563368942131518E-3</v>
      </c>
      <c r="I556" s="71">
        <f t="shared" si="106"/>
        <v>3.2320620555914559E-3</v>
      </c>
      <c r="J556">
        <v>12728.52</v>
      </c>
      <c r="K556">
        <v>12637.81</v>
      </c>
      <c r="L556" s="71">
        <f t="shared" si="102"/>
        <v>-7.126515887157403E-3</v>
      </c>
      <c r="M556" s="70">
        <f t="shared" si="103"/>
        <v>5</v>
      </c>
    </row>
    <row r="557" spans="1:13">
      <c r="A557" s="68">
        <v>43192</v>
      </c>
      <c r="B557">
        <v>15.52</v>
      </c>
      <c r="C557" s="71">
        <f t="shared" si="107"/>
        <v>0</v>
      </c>
      <c r="D557" s="26">
        <f t="shared" si="108"/>
        <v>15.3604059247607</v>
      </c>
      <c r="E557" s="26">
        <f>D557*(1-VLOOKUP(A557,USD!A:K,9,0))</f>
        <v>15.344621595498374</v>
      </c>
      <c r="F557">
        <v>15.34</v>
      </c>
      <c r="G557" s="71">
        <f t="shared" si="101"/>
        <v>1.0389964693708897E-2</v>
      </c>
      <c r="H557" s="71">
        <f>(+B557/(D557*(1-VLOOKUP(A557,USD!A:K,9,0)))-1)</f>
        <v>1.1429307878994877E-2</v>
      </c>
      <c r="I557" s="71">
        <f t="shared" si="106"/>
        <v>1.1734028683181297E-2</v>
      </c>
      <c r="J557">
        <v>12637.81</v>
      </c>
      <c r="K557">
        <v>12548.28</v>
      </c>
      <c r="L557" s="71">
        <f t="shared" si="102"/>
        <v>-7.0842970419715545E-3</v>
      </c>
      <c r="M557" s="70">
        <f t="shared" si="103"/>
        <v>1</v>
      </c>
    </row>
    <row r="558" spans="1:13">
      <c r="A558" s="68">
        <v>43193</v>
      </c>
      <c r="B558">
        <v>15.24</v>
      </c>
      <c r="C558" s="71">
        <f t="shared" si="107"/>
        <v>-1.8041237113401998E-2</v>
      </c>
      <c r="D558" s="26">
        <f t="shared" si="108"/>
        <v>15.268607267290813</v>
      </c>
      <c r="E558" s="26">
        <f>D558*(1-VLOOKUP(A558,USD!A:K,9,0))</f>
        <v>15.252203618545217</v>
      </c>
      <c r="F558">
        <v>15.2689</v>
      </c>
      <c r="G558" s="71">
        <f t="shared" si="101"/>
        <v>-1.8736003087915787E-3</v>
      </c>
      <c r="H558" s="71">
        <f>(+B558/(D558*(1-VLOOKUP(A558,USD!A:K,9,0)))-1)</f>
        <v>-8.0012166441167931E-4</v>
      </c>
      <c r="I558" s="71">
        <f t="shared" si="106"/>
        <v>-1.8927362154445015E-3</v>
      </c>
      <c r="J558">
        <v>12548.28</v>
      </c>
      <c r="K558">
        <v>12489.88</v>
      </c>
      <c r="L558" s="71">
        <f t="shared" si="102"/>
        <v>-4.6540242965571466E-3</v>
      </c>
      <c r="M558" s="70">
        <f t="shared" si="103"/>
        <v>2</v>
      </c>
    </row>
    <row r="559" spans="1:13">
      <c r="A559" s="68">
        <v>43194</v>
      </c>
      <c r="B559">
        <v>15.02</v>
      </c>
      <c r="C559" s="71">
        <f t="shared" si="107"/>
        <v>-1.4435695538057791E-2</v>
      </c>
      <c r="D559" s="26">
        <f t="shared" si="108"/>
        <v>15.305917352608674</v>
      </c>
      <c r="E559" s="26">
        <f>D559*(1-VLOOKUP(A559,USD!A:K,9,0))</f>
        <v>15.272547499606121</v>
      </c>
      <c r="F559">
        <v>15.259</v>
      </c>
      <c r="G559" s="71">
        <f t="shared" si="101"/>
        <v>-1.8680184011312662E-2</v>
      </c>
      <c r="H559" s="71">
        <f>(+B559/(D559*(1-VLOOKUP(A559,USD!A:K,9,0)))-1)</f>
        <v>-1.6536042831926667E-2</v>
      </c>
      <c r="I559" s="71">
        <f t="shared" si="106"/>
        <v>-1.5662887476243559E-2</v>
      </c>
      <c r="J559">
        <v>12489.88</v>
      </c>
      <c r="K559">
        <v>12520.16</v>
      </c>
      <c r="L559" s="71">
        <f t="shared" si="102"/>
        <v>2.424362764093857E-3</v>
      </c>
      <c r="M559" s="70">
        <f t="shared" si="103"/>
        <v>3</v>
      </c>
    </row>
    <row r="560" spans="1:13">
      <c r="A560" s="68">
        <v>43195</v>
      </c>
      <c r="B560">
        <v>15.02</v>
      </c>
      <c r="C560" s="71">
        <f t="shared" si="107"/>
        <v>0</v>
      </c>
      <c r="D560" s="26">
        <f t="shared" si="108"/>
        <v>15.259</v>
      </c>
      <c r="E560" s="26">
        <f>D560*(1-VLOOKUP(A560,USD!A:K,9,0))</f>
        <v>15.274944810247476</v>
      </c>
      <c r="F560" s="70">
        <v>15.259</v>
      </c>
      <c r="G560" s="71">
        <f t="shared" si="101"/>
        <v>-1.5662887476243559E-2</v>
      </c>
      <c r="H560" s="71">
        <f>(+B560/(D560*(1-VLOOKUP(A560,USD!A:K,9,0)))-1)</f>
        <v>-1.6690391580101993E-2</v>
      </c>
      <c r="I560" s="71">
        <f t="shared" si="106"/>
        <v>-1.5662887476243559E-2</v>
      </c>
      <c r="J560">
        <v>12520.16</v>
      </c>
      <c r="K560">
        <v>12520.16</v>
      </c>
      <c r="L560" s="71">
        <f t="shared" si="102"/>
        <v>0</v>
      </c>
      <c r="M560" s="70">
        <f t="shared" si="103"/>
        <v>4</v>
      </c>
    </row>
    <row r="561" spans="1:13">
      <c r="A561" s="68">
        <v>43196</v>
      </c>
      <c r="B561">
        <v>15.16</v>
      </c>
      <c r="C561" s="71">
        <f t="shared" si="107"/>
        <v>9.320905459387463E-3</v>
      </c>
      <c r="D561" s="26">
        <f t="shared" si="108"/>
        <v>15.259</v>
      </c>
      <c r="E561" s="26">
        <f>D561*(1-VLOOKUP(A561,USD!A:K,9,0))</f>
        <v>15.198669876238402</v>
      </c>
      <c r="F561" s="70">
        <v>15.259</v>
      </c>
      <c r="G561" s="71">
        <f t="shared" si="101"/>
        <v>-6.4879743102431719E-3</v>
      </c>
      <c r="H561" s="71">
        <f>(+B561/(D561*(1-VLOOKUP(A561,USD!A:K,9,0)))-1)</f>
        <v>-2.5442934515511606E-3</v>
      </c>
      <c r="I561" s="71">
        <f t="shared" si="106"/>
        <v>-6.4879743102431719E-3</v>
      </c>
      <c r="J561">
        <v>12520.16</v>
      </c>
      <c r="K561">
        <v>12520.16</v>
      </c>
      <c r="L561" s="71">
        <f t="shared" si="102"/>
        <v>0</v>
      </c>
      <c r="M561" s="70">
        <f t="shared" si="103"/>
        <v>5</v>
      </c>
    </row>
    <row r="562" spans="1:13">
      <c r="A562" s="68">
        <v>43199</v>
      </c>
      <c r="B562">
        <v>15.16</v>
      </c>
      <c r="C562" s="71">
        <f t="shared" si="107"/>
        <v>0</v>
      </c>
      <c r="D562" s="26">
        <f t="shared" si="108"/>
        <v>15.248055585551622</v>
      </c>
      <c r="E562" s="26">
        <f>D562*(1-VLOOKUP(A562,USD!A:K,9,0))</f>
        <v>15.277557764638193</v>
      </c>
      <c r="F562">
        <v>15.2294</v>
      </c>
      <c r="G562" s="71">
        <f t="shared" si="101"/>
        <v>-5.774873068738029E-3</v>
      </c>
      <c r="H562" s="71">
        <f>(+B562/(D562*(1-VLOOKUP(A562,USD!A:K,9,0)))-1)</f>
        <v>-7.6948008607955476E-3</v>
      </c>
      <c r="I562" s="71">
        <f t="shared" si="106"/>
        <v>-4.55697532404431E-3</v>
      </c>
      <c r="J562">
        <v>12520.16</v>
      </c>
      <c r="K562">
        <v>12511.18</v>
      </c>
      <c r="L562" s="71">
        <f t="shared" si="102"/>
        <v>-7.1724323011845836E-4</v>
      </c>
      <c r="M562" s="70">
        <f t="shared" si="103"/>
        <v>1</v>
      </c>
    </row>
    <row r="563" spans="1:13">
      <c r="A563" s="68">
        <v>43200</v>
      </c>
      <c r="B563">
        <v>15.64</v>
      </c>
      <c r="C563" s="71">
        <f t="shared" si="107"/>
        <v>3.1662269129287601E-2</v>
      </c>
      <c r="D563" s="26">
        <f t="shared" si="108"/>
        <v>15.627177294547755</v>
      </c>
      <c r="E563" s="26">
        <f>D563*(1-VLOOKUP(A563,USD!A:K,9,0))</f>
        <v>15.632377432375607</v>
      </c>
      <c r="F563">
        <v>15.645</v>
      </c>
      <c r="G563" s="71">
        <f t="shared" si="101"/>
        <v>8.2053880944443769E-4</v>
      </c>
      <c r="H563" s="71">
        <f>(+B563/(D563*(1-VLOOKUP(A563,USD!A:K,9,0)))-1)</f>
        <v>4.8761409819886303E-4</v>
      </c>
      <c r="I563" s="71">
        <f t="shared" si="106"/>
        <v>-3.1959092361766306E-4</v>
      </c>
      <c r="J563">
        <v>12511.18</v>
      </c>
      <c r="K563">
        <v>12837.96</v>
      </c>
      <c r="L563" s="71">
        <f t="shared" si="102"/>
        <v>2.611903913140079E-2</v>
      </c>
      <c r="M563" s="70">
        <f t="shared" si="103"/>
        <v>2</v>
      </c>
    </row>
    <row r="564" spans="1:13">
      <c r="A564" s="68">
        <v>43201</v>
      </c>
      <c r="B564">
        <v>15.72</v>
      </c>
      <c r="C564" s="71">
        <f t="shared" si="107"/>
        <v>5.1150895140665842E-3</v>
      </c>
      <c r="D564" s="26">
        <f t="shared" si="108"/>
        <v>15.706761261134949</v>
      </c>
      <c r="E564" s="26">
        <f>D564*(1-VLOOKUP(A564,USD!A:K,9,0))</f>
        <v>15.7555311560593</v>
      </c>
      <c r="F564">
        <v>15.7464</v>
      </c>
      <c r="G564" s="71">
        <f t="shared" si="101"/>
        <v>8.4286879038586449E-4</v>
      </c>
      <c r="H564" s="71">
        <f>(+B564/(D564*(1-VLOOKUP(A564,USD!A:K,9,0)))-1)</f>
        <v>-2.2551544411522073E-3</v>
      </c>
      <c r="I564" s="71">
        <f t="shared" si="106"/>
        <v>-1.6765736930345332E-3</v>
      </c>
      <c r="J564">
        <v>12837.96</v>
      </c>
      <c r="K564">
        <v>12888.64</v>
      </c>
      <c r="L564" s="71">
        <f t="shared" si="102"/>
        <v>3.9476676979832703E-3</v>
      </c>
      <c r="M564" s="70">
        <f t="shared" si="103"/>
        <v>3</v>
      </c>
    </row>
    <row r="565" spans="1:13">
      <c r="A565" s="68">
        <v>43202</v>
      </c>
      <c r="B565">
        <v>15.54</v>
      </c>
      <c r="C565" s="71">
        <f t="shared" si="107"/>
        <v>-1.1450381679389388E-2</v>
      </c>
      <c r="D565" s="26">
        <f t="shared" si="108"/>
        <v>15.537093723465004</v>
      </c>
      <c r="E565" s="26">
        <f>D565*(1-VLOOKUP(A565,USD!A:K,9,0))</f>
        <v>15.536709956874294</v>
      </c>
      <c r="F565">
        <v>15.5268</v>
      </c>
      <c r="G565" s="71">
        <f t="shared" si="101"/>
        <v>1.8705406472552255E-4</v>
      </c>
      <c r="H565" s="71">
        <f>(+B565/(D565*(1-VLOOKUP(A565,USD!A:K,9,0)))-1)</f>
        <v>2.1175931936934234E-4</v>
      </c>
      <c r="I565" s="71">
        <f t="shared" si="106"/>
        <v>8.5014297859187238E-4</v>
      </c>
      <c r="J565">
        <v>12888.64</v>
      </c>
      <c r="K565">
        <v>12717.32</v>
      </c>
      <c r="L565" s="71">
        <f t="shared" si="102"/>
        <v>-1.3292325644909009E-2</v>
      </c>
      <c r="M565" s="70">
        <f t="shared" si="103"/>
        <v>4</v>
      </c>
    </row>
    <row r="566" spans="1:13">
      <c r="A566" s="68">
        <v>43203</v>
      </c>
      <c r="B566">
        <v>15.34</v>
      </c>
      <c r="C566" s="71">
        <f t="shared" si="107"/>
        <v>-1.287001287001277E-2</v>
      </c>
      <c r="D566" s="26">
        <f t="shared" si="108"/>
        <v>15.379081177795321</v>
      </c>
      <c r="E566" s="26">
        <f>D566*(1-VLOOKUP(A566,USD!A:K,9,0))</f>
        <v>15.35135197835602</v>
      </c>
      <c r="F566" s="70">
        <v>15.5268</v>
      </c>
      <c r="G566" s="71">
        <f t="shared" si="101"/>
        <v>-2.5411906825583142E-3</v>
      </c>
      <c r="H566" s="71">
        <f>(+B566/(D566*(1-VLOOKUP(A566,USD!A:K,9,0)))-1)</f>
        <v>-7.3947743312929859E-4</v>
      </c>
      <c r="I566" s="71">
        <f t="shared" si="106"/>
        <v>-1.2030811242496831E-2</v>
      </c>
      <c r="J566">
        <v>12717.32</v>
      </c>
      <c r="K566">
        <v>12596.33</v>
      </c>
      <c r="L566" s="71">
        <f t="shared" si="102"/>
        <v>-9.5137969320580051E-3</v>
      </c>
      <c r="M566" s="70">
        <f t="shared" si="103"/>
        <v>5</v>
      </c>
    </row>
    <row r="567" spans="1:13">
      <c r="A567" s="68">
        <v>43206</v>
      </c>
      <c r="B567">
        <v>14.98</v>
      </c>
      <c r="C567" s="71">
        <f t="shared" si="107"/>
        <v>-2.3468057366362371E-2</v>
      </c>
      <c r="D567" s="26">
        <f t="shared" si="108"/>
        <v>15.159274642375994</v>
      </c>
      <c r="E567" s="26">
        <f>D567*(1-VLOOKUP(A567,USD!A:K,9,0))</f>
        <v>15.169610691391233</v>
      </c>
      <c r="F567">
        <v>15.0025</v>
      </c>
      <c r="G567" s="71">
        <f t="shared" si="101"/>
        <v>-1.1826069954221419E-2</v>
      </c>
      <c r="H567" s="71">
        <f>(+B567/(D567*(1-VLOOKUP(A567,USD!A:K,9,0)))-1)</f>
        <v>-1.249937755481334E-2</v>
      </c>
      <c r="I567" s="71">
        <f t="shared" ref="I567:I576" si="109">+B567/F567-1</f>
        <v>-1.4997500416596976E-3</v>
      </c>
      <c r="J567">
        <v>12596.33</v>
      </c>
      <c r="K567">
        <v>12298.17</v>
      </c>
      <c r="L567" s="71">
        <f t="shared" si="102"/>
        <v>-2.36703865332204E-2</v>
      </c>
      <c r="M567" s="70">
        <f t="shared" si="103"/>
        <v>1</v>
      </c>
    </row>
    <row r="568" spans="1:13">
      <c r="A568" s="68">
        <v>43207</v>
      </c>
      <c r="B568">
        <v>14.76</v>
      </c>
      <c r="C568" s="71">
        <f t="shared" si="107"/>
        <v>-1.4686248331108209E-2</v>
      </c>
      <c r="D568" s="26">
        <f t="shared" si="108"/>
        <v>14.812964611808098</v>
      </c>
      <c r="E568" s="26">
        <f>D568*(1-VLOOKUP(A568,USD!A:K,9,0))</f>
        <v>14.832559474087299</v>
      </c>
      <c r="F568">
        <v>14.8491</v>
      </c>
      <c r="G568" s="71">
        <f t="shared" si="101"/>
        <v>-3.5755578438281255E-3</v>
      </c>
      <c r="H568" s="71">
        <f>(+B568/(D568*(1-VLOOKUP(A568,USD!A:K,9,0)))-1)</f>
        <v>-4.8919051505615929E-3</v>
      </c>
      <c r="I568" s="71">
        <f t="shared" si="109"/>
        <v>-6.0003636584035069E-3</v>
      </c>
      <c r="J568">
        <v>12298.17</v>
      </c>
      <c r="K568">
        <v>12142.8</v>
      </c>
      <c r="L568" s="71">
        <f t="shared" si="102"/>
        <v>-1.2633586948302078E-2</v>
      </c>
      <c r="M568" s="70">
        <f t="shared" si="103"/>
        <v>2</v>
      </c>
    </row>
    <row r="569" spans="1:13">
      <c r="A569" s="68">
        <v>43208</v>
      </c>
      <c r="B569">
        <v>14.88</v>
      </c>
      <c r="C569" s="71">
        <f t="shared" si="107"/>
        <v>8.1300813008131634E-3</v>
      </c>
      <c r="D569" s="26">
        <f t="shared" si="108"/>
        <v>14.907015256448265</v>
      </c>
      <c r="E569" s="26">
        <f>D569*(1-VLOOKUP(A569,USD!A:K,9,0))</f>
        <v>14.882005541303201</v>
      </c>
      <c r="F569">
        <v>14.8688</v>
      </c>
      <c r="G569" s="71">
        <f t="shared" si="101"/>
        <v>-1.8122512108236233E-3</v>
      </c>
      <c r="H569" s="71">
        <f>(+B569/(D569*(1-VLOOKUP(A569,USD!A:K,9,0)))-1)</f>
        <v>-1.3476283808888656E-4</v>
      </c>
      <c r="I569" s="71">
        <f t="shared" si="109"/>
        <v>7.5325513827606549E-4</v>
      </c>
      <c r="J569">
        <v>12142.8</v>
      </c>
      <c r="K569">
        <v>12190.16</v>
      </c>
      <c r="L569" s="71">
        <f t="shared" si="102"/>
        <v>3.9002536482524164E-3</v>
      </c>
      <c r="M569" s="70">
        <f t="shared" si="103"/>
        <v>3</v>
      </c>
    </row>
    <row r="570" spans="1:13">
      <c r="A570" s="68">
        <v>43209</v>
      </c>
      <c r="B570">
        <v>15.16</v>
      </c>
      <c r="C570" s="71">
        <f t="shared" si="107"/>
        <v>1.8817204301075252E-2</v>
      </c>
      <c r="D570" s="26">
        <f t="shared" si="108"/>
        <v>15.096268918537573</v>
      </c>
      <c r="E570" s="26">
        <f>D570*(1-VLOOKUP(A570,USD!A:K,9,0))</f>
        <v>15.154981876195842</v>
      </c>
      <c r="F570">
        <v>15.1426</v>
      </c>
      <c r="G570" s="71">
        <f t="shared" si="101"/>
        <v>4.2216445537854863E-3</v>
      </c>
      <c r="H570" s="71">
        <f>(+B570/(D570*(1-VLOOKUP(A570,USD!A:K,9,0)))-1)</f>
        <v>3.3112040945693089E-4</v>
      </c>
      <c r="I570" s="71">
        <f t="shared" si="109"/>
        <v>1.1490761163868157E-3</v>
      </c>
      <c r="J570">
        <v>12190.16</v>
      </c>
      <c r="K570">
        <v>12376.65</v>
      </c>
      <c r="L570" s="71">
        <f t="shared" si="102"/>
        <v>1.5298404614869643E-2</v>
      </c>
      <c r="M570" s="70">
        <f t="shared" si="103"/>
        <v>4</v>
      </c>
    </row>
    <row r="571" spans="1:13">
      <c r="A571" s="68">
        <v>43210</v>
      </c>
      <c r="B571">
        <v>14.86</v>
      </c>
      <c r="C571" s="71">
        <f t="shared" si="107"/>
        <v>-1.9788918205804751E-2</v>
      </c>
      <c r="D571" s="26">
        <f t="shared" si="108"/>
        <v>14.98428151801982</v>
      </c>
      <c r="E571" s="26">
        <f>D571*(1-VLOOKUP(A571,USD!A:K,9,0))</f>
        <v>14.946689986206636</v>
      </c>
      <c r="F571">
        <v>14.9488</v>
      </c>
      <c r="G571" s="71">
        <f t="shared" si="101"/>
        <v>-8.2941259392625977E-3</v>
      </c>
      <c r="H571" s="71">
        <f>(+B571/(D571*(1-VLOOKUP(A571,USD!A:K,9,0)))-1)</f>
        <v>-5.7999454251501659E-3</v>
      </c>
      <c r="I571" s="71">
        <f t="shared" si="109"/>
        <v>-5.9402761425666473E-3</v>
      </c>
      <c r="J571">
        <v>12376.65</v>
      </c>
      <c r="K571">
        <v>12247.25</v>
      </c>
      <c r="L571" s="71">
        <f t="shared" si="102"/>
        <v>-1.0455171633681148E-2</v>
      </c>
      <c r="M571" s="70">
        <f t="shared" si="103"/>
        <v>5</v>
      </c>
    </row>
    <row r="572" spans="1:13">
      <c r="A572" s="68">
        <v>43213</v>
      </c>
      <c r="B572">
        <v>14.98</v>
      </c>
      <c r="C572" s="71">
        <f t="shared" si="107"/>
        <v>8.0753701211306872E-3</v>
      </c>
      <c r="D572" s="26">
        <f t="shared" si="108"/>
        <v>15.071480919226767</v>
      </c>
      <c r="E572" s="26">
        <f>D572*(1-VLOOKUP(A572,USD!A:K,9,0))</f>
        <v>15.038293335200457</v>
      </c>
      <c r="F572">
        <v>15.0326</v>
      </c>
      <c r="G572" s="71">
        <f t="shared" si="101"/>
        <v>-6.0698029421955013E-3</v>
      </c>
      <c r="H572" s="71">
        <f>(+B572/(D572*(1-VLOOKUP(A572,USD!A:K,9,0)))-1)</f>
        <v>-3.8763265153238802E-3</v>
      </c>
      <c r="I572" s="71">
        <f t="shared" si="109"/>
        <v>-3.4990620385030313E-3</v>
      </c>
      <c r="J572">
        <v>12247.25</v>
      </c>
      <c r="K572">
        <v>12347.76</v>
      </c>
      <c r="L572" s="71">
        <f t="shared" si="102"/>
        <v>8.2067402886363272E-3</v>
      </c>
      <c r="M572" s="70">
        <f t="shared" si="103"/>
        <v>1</v>
      </c>
    </row>
    <row r="573" spans="1:13">
      <c r="A573" s="68">
        <v>43214</v>
      </c>
      <c r="B573">
        <v>15.32</v>
      </c>
      <c r="C573" s="71">
        <f t="shared" si="107"/>
        <v>2.2696929238985364E-2</v>
      </c>
      <c r="D573" s="26">
        <f t="shared" si="108"/>
        <v>15.362403246904703</v>
      </c>
      <c r="E573" s="26">
        <f>D573*(1-VLOOKUP(A573,USD!A:K,9,0))</f>
        <v>15.31923299856491</v>
      </c>
      <c r="F573">
        <v>15.3108</v>
      </c>
      <c r="G573" s="71">
        <f t="shared" si="101"/>
        <v>-2.7601961895673544E-3</v>
      </c>
      <c r="H573" s="71">
        <f>(+B573/(D573*(1-VLOOKUP(A573,USD!A:K,9,0)))-1)</f>
        <v>5.0067874492354392E-5</v>
      </c>
      <c r="I573" s="71">
        <f t="shared" si="109"/>
        <v>6.0088303681071764E-4</v>
      </c>
      <c r="J573">
        <v>12347.76</v>
      </c>
      <c r="K573">
        <v>12618.66</v>
      </c>
      <c r="L573" s="71">
        <f t="shared" si="102"/>
        <v>2.1939201928123042E-2</v>
      </c>
      <c r="M573" s="70">
        <f t="shared" si="103"/>
        <v>2</v>
      </c>
    </row>
    <row r="574" spans="1:13">
      <c r="A574" s="68">
        <v>43215</v>
      </c>
      <c r="B574">
        <v>15.08</v>
      </c>
      <c r="C574" s="71">
        <f t="shared" si="107"/>
        <v>-1.5665796344647487E-2</v>
      </c>
      <c r="D574" s="26">
        <f t="shared" si="108"/>
        <v>15.187402716928739</v>
      </c>
      <c r="E574" s="26">
        <f>D574*(1-VLOOKUP(A574,USD!A:K,9,0))</f>
        <v>15.186234964972499</v>
      </c>
      <c r="F574">
        <v>15.1928</v>
      </c>
      <c r="G574" s="71">
        <f t="shared" ref="G574:G619" si="110">+B574/D574-1</f>
        <v>-7.0718291290862156E-3</v>
      </c>
      <c r="H574" s="71">
        <f>(+B574/(D574*(1-VLOOKUP(A574,USD!A:K,9,0)))-1)</f>
        <v>-6.9954774977163403E-3</v>
      </c>
      <c r="I574" s="71">
        <f t="shared" si="109"/>
        <v>-7.4245695329366868E-3</v>
      </c>
      <c r="J574">
        <v>12618.66</v>
      </c>
      <c r="K574">
        <v>12516.96</v>
      </c>
      <c r="L574" s="71">
        <f t="shared" ref="L574:L619" si="111">+K574/J574-1</f>
        <v>-8.0594928463085802E-3</v>
      </c>
      <c r="M574" s="70">
        <f t="shared" ref="M574:M619" si="112">WEEKDAY(A574,2)</f>
        <v>3</v>
      </c>
    </row>
    <row r="575" spans="1:13">
      <c r="A575" s="68">
        <v>43216</v>
      </c>
      <c r="B575">
        <v>14.78</v>
      </c>
      <c r="C575" s="71">
        <f t="shared" si="107"/>
        <v>-1.9893899204244114E-2</v>
      </c>
      <c r="D575" s="26">
        <f t="shared" si="108"/>
        <v>14.874790387442319</v>
      </c>
      <c r="E575" s="26">
        <f>D575*(1-VLOOKUP(A575,USD!A:K,9,0))</f>
        <v>14.842884365083334</v>
      </c>
      <c r="F575">
        <v>14.8604</v>
      </c>
      <c r="G575" s="71">
        <f t="shared" si="110"/>
        <v>-6.3725528208010696E-3</v>
      </c>
      <c r="H575" s="71">
        <f>(+B575/(D575*(1-VLOOKUP(A575,USD!A:K,9,0)))-1)</f>
        <v>-4.2366674519991321E-3</v>
      </c>
      <c r="I575" s="71">
        <f t="shared" si="109"/>
        <v>-5.4103523458319813E-3</v>
      </c>
      <c r="J575">
        <v>12516.96</v>
      </c>
      <c r="K575">
        <v>12254.96</v>
      </c>
      <c r="L575" s="71">
        <f t="shared" si="111"/>
        <v>-2.0931600005113071E-2</v>
      </c>
      <c r="M575" s="70">
        <f t="shared" si="112"/>
        <v>4</v>
      </c>
    </row>
    <row r="576" spans="1:13">
      <c r="A576" s="68">
        <v>43217</v>
      </c>
      <c r="B576">
        <v>14.76</v>
      </c>
      <c r="C576" s="71">
        <f t="shared" si="107"/>
        <v>-1.3531799729363803E-3</v>
      </c>
      <c r="D576" s="26">
        <f t="shared" si="108"/>
        <v>14.784357672322066</v>
      </c>
      <c r="E576" s="26">
        <f>D576*(1-VLOOKUP(A576,USD!A:K,9,0))</f>
        <v>14.7497849645287</v>
      </c>
      <c r="F576">
        <v>14.742699999999999</v>
      </c>
      <c r="G576" s="71">
        <f t="shared" si="110"/>
        <v>-1.6475299679516997E-3</v>
      </c>
      <c r="H576" s="71">
        <f>(+B576/(D576*(1-VLOOKUP(A576,USD!A:K,9,0)))-1)</f>
        <v>6.9255487424824125E-4</v>
      </c>
      <c r="I576" s="71">
        <f t="shared" si="109"/>
        <v>1.1734621202357243E-3</v>
      </c>
      <c r="J576">
        <v>12254.96</v>
      </c>
      <c r="K576">
        <v>12192.25</v>
      </c>
      <c r="L576" s="71">
        <f t="shared" si="111"/>
        <v>-5.1171117653585618E-3</v>
      </c>
      <c r="M576" s="70">
        <f t="shared" si="112"/>
        <v>5</v>
      </c>
    </row>
    <row r="577" spans="1:13">
      <c r="A577" s="68">
        <v>43220</v>
      </c>
      <c r="B577" s="70">
        <v>14.94</v>
      </c>
      <c r="C577" s="71">
        <f t="shared" si="107"/>
        <v>1.2195121951219523E-2</v>
      </c>
      <c r="D577" s="26">
        <f t="shared" si="108"/>
        <v>14.742699999999999</v>
      </c>
      <c r="E577" s="26">
        <f>D577*(1-VLOOKUP(A577,USD!A:K,9,0))</f>
        <v>14.742699999999999</v>
      </c>
      <c r="F577" s="70">
        <v>14.742699999999999</v>
      </c>
      <c r="G577" s="71">
        <f t="shared" si="110"/>
        <v>1.3382894585116656E-2</v>
      </c>
      <c r="H577" s="71">
        <f>(+B577/(D577*(1-VLOOKUP(A577,USD!A:K,9,0)))-1)</f>
        <v>1.3382894585116656E-2</v>
      </c>
      <c r="I577" s="71">
        <f t="shared" ref="I577:I619" si="113">+B577/F577-1</f>
        <v>1.3382894585116656E-2</v>
      </c>
      <c r="J577" s="70">
        <v>12192.25</v>
      </c>
      <c r="K577" s="70">
        <v>12192.25</v>
      </c>
      <c r="L577" s="71">
        <f t="shared" si="111"/>
        <v>0</v>
      </c>
      <c r="M577" s="70">
        <f t="shared" si="112"/>
        <v>1</v>
      </c>
    </row>
    <row r="578" spans="1:13">
      <c r="A578" s="68">
        <v>43222</v>
      </c>
      <c r="B578">
        <v>14.72</v>
      </c>
      <c r="C578" s="71">
        <f t="shared" si="107"/>
        <v>-1.4725568942436373E-2</v>
      </c>
      <c r="D578" s="26">
        <f t="shared" si="108"/>
        <v>14.745227199081384</v>
      </c>
      <c r="E578" s="26">
        <f>D578*(1-VLOOKUP(A578,USD!A:K,9,0))</f>
        <v>14.642364950884282</v>
      </c>
      <c r="F578">
        <v>14.694699999999999</v>
      </c>
      <c r="G578" s="71">
        <f t="shared" si="110"/>
        <v>-1.7108721853370534E-3</v>
      </c>
      <c r="H578" s="71">
        <f>(+B578/(D578*(1-VLOOKUP(A578,USD!A:K,9,0)))-1)</f>
        <v>5.3020840128035207E-3</v>
      </c>
      <c r="I578" s="71">
        <f t="shared" si="113"/>
        <v>1.7217091876664536E-3</v>
      </c>
      <c r="J578">
        <v>12192.25</v>
      </c>
      <c r="K578">
        <v>12194.34</v>
      </c>
      <c r="L578" s="71">
        <f t="shared" si="111"/>
        <v>1.714203694971328E-4</v>
      </c>
      <c r="M578" s="70">
        <f t="shared" si="112"/>
        <v>3</v>
      </c>
    </row>
    <row r="579" spans="1:13">
      <c r="A579" s="68">
        <v>43223</v>
      </c>
      <c r="B579">
        <v>14.78</v>
      </c>
      <c r="C579" s="71">
        <f t="shared" si="107"/>
        <v>4.0760869565217295E-3</v>
      </c>
      <c r="D579" s="26">
        <f t="shared" si="108"/>
        <v>14.771256360655844</v>
      </c>
      <c r="E579" s="26">
        <f>D579*(1-VLOOKUP(A579,USD!A:K,9,0))</f>
        <v>14.770257872112703</v>
      </c>
      <c r="F579">
        <v>14.7659</v>
      </c>
      <c r="G579" s="71">
        <f t="shared" si="110"/>
        <v>5.9193606357310635E-4</v>
      </c>
      <c r="H579" s="71">
        <f>(+B579/(D579*(1-VLOOKUP(A579,USD!A:K,9,0)))-1)</f>
        <v>6.5957737309996212E-4</v>
      </c>
      <c r="I579" s="71">
        <f t="shared" si="113"/>
        <v>9.5490285048649426E-4</v>
      </c>
      <c r="J579">
        <v>12194.34</v>
      </c>
      <c r="K579">
        <v>12257.87</v>
      </c>
      <c r="L579" s="71">
        <f t="shared" si="111"/>
        <v>5.2097940519946206E-3</v>
      </c>
      <c r="M579" s="70">
        <f t="shared" si="112"/>
        <v>4</v>
      </c>
    </row>
    <row r="580" spans="1:13">
      <c r="A580" s="68">
        <v>43224</v>
      </c>
      <c r="B580">
        <v>14.6</v>
      </c>
      <c r="C580" s="71">
        <f t="shared" si="107"/>
        <v>-1.2178619756427533E-2</v>
      </c>
      <c r="D580" s="26">
        <f t="shared" si="108"/>
        <v>14.640018704962607</v>
      </c>
      <c r="E580" s="26">
        <f>D580*(1-VLOOKUP(A580,USD!A:K,9,0))</f>
        <v>14.67237700935018</v>
      </c>
      <c r="F580">
        <v>14.667</v>
      </c>
      <c r="G580" s="71">
        <f t="shared" si="110"/>
        <v>-2.7335146060326609E-3</v>
      </c>
      <c r="H580" s="71">
        <f>(+B580/(D580*(1-VLOOKUP(A580,USD!A:K,9,0)))-1)</f>
        <v>-4.9328755186741624E-3</v>
      </c>
      <c r="I580" s="71">
        <f t="shared" si="113"/>
        <v>-4.5680779982273378E-3</v>
      </c>
      <c r="J580">
        <v>12257.87</v>
      </c>
      <c r="K580">
        <v>12153.37</v>
      </c>
      <c r="L580" s="71">
        <f t="shared" si="111"/>
        <v>-8.5251352804361913E-3</v>
      </c>
      <c r="M580" s="70">
        <f t="shared" si="112"/>
        <v>5</v>
      </c>
    </row>
    <row r="581" spans="1:13">
      <c r="A581" s="68">
        <v>43227</v>
      </c>
      <c r="B581">
        <v>14.86</v>
      </c>
      <c r="C581" s="71">
        <f t="shared" si="107"/>
        <v>1.7808219178082174E-2</v>
      </c>
      <c r="D581" s="26">
        <f t="shared" si="108"/>
        <v>14.90070180863415</v>
      </c>
      <c r="E581" s="26">
        <f>D581*(1-VLOOKUP(A581,USD!A:K,9,0))</f>
        <v>14.868809701892957</v>
      </c>
      <c r="F581">
        <v>14.876300000000001</v>
      </c>
      <c r="G581" s="71">
        <f t="shared" si="110"/>
        <v>-2.7315363502251611E-3</v>
      </c>
      <c r="H581" s="71">
        <f>(+B581/(D581*(1-VLOOKUP(A581,USD!A:K,9,0)))-1)</f>
        <v>-5.9249543639228186E-4</v>
      </c>
      <c r="I581" s="71">
        <f t="shared" si="113"/>
        <v>-1.0957025604485526E-3</v>
      </c>
      <c r="J581">
        <v>12153.37</v>
      </c>
      <c r="K581">
        <v>12347.02</v>
      </c>
      <c r="L581" s="71">
        <f t="shared" si="111"/>
        <v>1.5933852092053558E-2</v>
      </c>
      <c r="M581" s="70">
        <f t="shared" si="112"/>
        <v>1</v>
      </c>
    </row>
    <row r="582" spans="1:13">
      <c r="A582" s="68">
        <v>43228</v>
      </c>
      <c r="B582">
        <v>15.12</v>
      </c>
      <c r="C582" s="71">
        <f t="shared" si="107"/>
        <v>1.7496635262449489E-2</v>
      </c>
      <c r="D582" s="26">
        <f t="shared" si="108"/>
        <v>15.146415193544676</v>
      </c>
      <c r="E582" s="26">
        <f>D582*(1-VLOOKUP(A582,USD!A:K,9,0))</f>
        <v>15.147296236555217</v>
      </c>
      <c r="F582">
        <v>15.1509</v>
      </c>
      <c r="G582" s="71">
        <f t="shared" si="110"/>
        <v>-1.7439897960763728E-3</v>
      </c>
      <c r="H582" s="71">
        <f>(+B582/(D582*(1-VLOOKUP(A582,USD!A:K,9,0)))-1)</f>
        <v>-1.8020533915051873E-3</v>
      </c>
      <c r="I582" s="71">
        <f t="shared" si="113"/>
        <v>-2.0394828030018131E-3</v>
      </c>
      <c r="J582">
        <v>12347.02</v>
      </c>
      <c r="K582">
        <v>12571.21</v>
      </c>
      <c r="L582" s="71">
        <f t="shared" si="111"/>
        <v>1.8157417741284876E-2</v>
      </c>
      <c r="M582" s="70">
        <f t="shared" si="112"/>
        <v>2</v>
      </c>
    </row>
    <row r="583" spans="1:13">
      <c r="A583" s="68">
        <v>43229</v>
      </c>
      <c r="B583">
        <v>15.08</v>
      </c>
      <c r="C583" s="71">
        <f t="shared" ref="C583:C614" si="114">B583/(B582-O583)-1</f>
        <v>-2.6455026455025621E-3</v>
      </c>
      <c r="D583" s="26">
        <f t="shared" ref="D583:D619" si="115">+(F582-O583)*(1+L583)</f>
        <v>15.122830748034598</v>
      </c>
      <c r="E583" s="26">
        <f>D583*(1-VLOOKUP(A583,USD!A:K,9,0))</f>
        <v>15.09567963965087</v>
      </c>
      <c r="F583">
        <v>15.0863</v>
      </c>
      <c r="G583" s="71">
        <f t="shared" si="110"/>
        <v>-2.8321911914649389E-3</v>
      </c>
      <c r="H583" s="71">
        <f>(+B583/(D583*(1-VLOOKUP(A583,USD!A:K,9,0)))-1)</f>
        <v>-1.0386839165349437E-3</v>
      </c>
      <c r="I583" s="71">
        <f t="shared" si="113"/>
        <v>-4.1759742282732049E-4</v>
      </c>
      <c r="J583">
        <v>12571.21</v>
      </c>
      <c r="K583">
        <v>12547.92</v>
      </c>
      <c r="L583" s="71">
        <f t="shared" si="111"/>
        <v>-1.852645847137957E-3</v>
      </c>
      <c r="M583" s="70">
        <f t="shared" si="112"/>
        <v>3</v>
      </c>
    </row>
    <row r="584" spans="1:13">
      <c r="A584" s="68">
        <v>43230</v>
      </c>
      <c r="B584">
        <v>15.22</v>
      </c>
      <c r="C584" s="71">
        <f t="shared" si="114"/>
        <v>9.2838196286473273E-3</v>
      </c>
      <c r="D584" s="26">
        <f t="shared" si="115"/>
        <v>15.165639439285554</v>
      </c>
      <c r="E584" s="26">
        <f>D584*(1-VLOOKUP(A584,USD!A:K,9,0))</f>
        <v>15.189553605627605</v>
      </c>
      <c r="F584">
        <v>15.202</v>
      </c>
      <c r="G584" s="71">
        <f t="shared" si="110"/>
        <v>3.5844555669461986E-3</v>
      </c>
      <c r="H584" s="71">
        <f>(+B584/(D584*(1-VLOOKUP(A584,USD!A:K,9,0)))-1)</f>
        <v>2.0044298313754982E-3</v>
      </c>
      <c r="I584" s="71">
        <f t="shared" si="113"/>
        <v>1.1840547296408932E-3</v>
      </c>
      <c r="J584">
        <v>12547.92</v>
      </c>
      <c r="K584">
        <v>12613.91</v>
      </c>
      <c r="L584" s="71">
        <f t="shared" si="111"/>
        <v>5.2590389482878308E-3</v>
      </c>
      <c r="M584" s="70">
        <f t="shared" si="112"/>
        <v>4</v>
      </c>
    </row>
    <row r="585" spans="1:13">
      <c r="A585" s="68">
        <v>43231</v>
      </c>
      <c r="B585">
        <v>15.24</v>
      </c>
      <c r="C585" s="71">
        <f t="shared" si="114"/>
        <v>1.3140604467805073E-3</v>
      </c>
      <c r="D585" s="26">
        <f t="shared" si="115"/>
        <v>15.153575969703287</v>
      </c>
      <c r="E585" s="26">
        <f>D585*(1-VLOOKUP(A585,USD!A:K,9,0))</f>
        <v>15.208972256637656</v>
      </c>
      <c r="F585">
        <v>15.207100000000001</v>
      </c>
      <c r="G585" s="71">
        <f t="shared" si="110"/>
        <v>5.703210283137361E-3</v>
      </c>
      <c r="H585" s="71">
        <f>(+B585/(D585*(1-VLOOKUP(A585,USD!A:K,9,0)))-1)</f>
        <v>2.0400946782450635E-3</v>
      </c>
      <c r="I585" s="71">
        <f t="shared" si="113"/>
        <v>2.1634631192009035E-3</v>
      </c>
      <c r="J585">
        <v>12613.91</v>
      </c>
      <c r="K585">
        <v>12573.73</v>
      </c>
      <c r="L585" s="71">
        <f t="shared" si="111"/>
        <v>-3.1853723389496658E-3</v>
      </c>
      <c r="M585" s="70">
        <f t="shared" si="112"/>
        <v>5</v>
      </c>
    </row>
    <row r="586" spans="1:13">
      <c r="A586" s="68">
        <v>43234</v>
      </c>
      <c r="B586">
        <v>15.48</v>
      </c>
      <c r="C586" s="71">
        <f t="shared" si="114"/>
        <v>1.5748031496062964E-2</v>
      </c>
      <c r="D586" s="26">
        <f t="shared" si="115"/>
        <v>15.415799978129005</v>
      </c>
      <c r="E586" s="26">
        <f>D586*(1-VLOOKUP(A586,USD!A:K,9,0))</f>
        <v>15.436071552446215</v>
      </c>
      <c r="F586">
        <v>15.424799999999999</v>
      </c>
      <c r="G586" s="71">
        <f t="shared" si="110"/>
        <v>4.1645598646893323E-3</v>
      </c>
      <c r="H586" s="71">
        <f>(+B586/(D586*(1-VLOOKUP(A586,USD!A:K,9,0)))-1)</f>
        <v>2.845830780489278E-3</v>
      </c>
      <c r="I586" s="71">
        <f t="shared" si="113"/>
        <v>3.5786525595145058E-3</v>
      </c>
      <c r="J586">
        <v>12573.73</v>
      </c>
      <c r="K586">
        <v>12746.29</v>
      </c>
      <c r="L586" s="71">
        <f t="shared" si="111"/>
        <v>1.3723851235870388E-2</v>
      </c>
      <c r="M586" s="70">
        <f t="shared" si="112"/>
        <v>1</v>
      </c>
    </row>
    <row r="587" spans="1:13">
      <c r="A587" s="68">
        <v>43235</v>
      </c>
      <c r="B587">
        <v>15.38</v>
      </c>
      <c r="C587" s="71">
        <f t="shared" si="114"/>
        <v>-6.4599483204134112E-3</v>
      </c>
      <c r="D587" s="26">
        <f t="shared" si="115"/>
        <v>15.417793287301636</v>
      </c>
      <c r="E587" s="26">
        <f>D587*(1-VLOOKUP(A587,USD!A:K,9,0))</f>
        <v>15.386200995550555</v>
      </c>
      <c r="F587">
        <v>15.400499999999999</v>
      </c>
      <c r="G587" s="71">
        <f t="shared" si="110"/>
        <v>-2.4512773389407938E-3</v>
      </c>
      <c r="H587" s="71">
        <f>(+B587/(D587*(1-VLOOKUP(A587,USD!A:K,9,0)))-1)</f>
        <v>-4.0302317331919468E-4</v>
      </c>
      <c r="I587" s="71">
        <f t="shared" si="113"/>
        <v>-1.3311256128046844E-3</v>
      </c>
      <c r="J587">
        <v>12746.29</v>
      </c>
      <c r="K587">
        <v>12740.5</v>
      </c>
      <c r="L587" s="71">
        <f t="shared" si="111"/>
        <v>-4.54249824851094E-4</v>
      </c>
      <c r="M587" s="70">
        <f t="shared" si="112"/>
        <v>2</v>
      </c>
    </row>
    <row r="588" spans="1:13">
      <c r="A588" s="68">
        <v>43236</v>
      </c>
      <c r="B588">
        <v>15.18</v>
      </c>
      <c r="C588" s="71">
        <f t="shared" si="114"/>
        <v>-1.3003901170351218E-2</v>
      </c>
      <c r="D588" s="26">
        <f t="shared" si="115"/>
        <v>15.199431033318943</v>
      </c>
      <c r="E588" s="26">
        <f>D588*(1-VLOOKUP(A588,USD!A:K,9,0))</f>
        <v>15.167489072542345</v>
      </c>
      <c r="F588">
        <v>15.154199999999999</v>
      </c>
      <c r="G588" s="71">
        <f t="shared" si="110"/>
        <v>-1.2784053084847757E-3</v>
      </c>
      <c r="H588" s="71">
        <f>(+B588/(D588*(1-VLOOKUP(A588,USD!A:K,9,0)))-1)</f>
        <v>8.2485158867218189E-4</v>
      </c>
      <c r="I588" s="71">
        <f t="shared" si="113"/>
        <v>1.7024983172981845E-3</v>
      </c>
      <c r="J588">
        <v>12740.5</v>
      </c>
      <c r="K588">
        <v>12574.16</v>
      </c>
      <c r="L588" s="71">
        <f t="shared" si="111"/>
        <v>-1.305600251167538E-2</v>
      </c>
      <c r="M588" s="70">
        <f t="shared" si="112"/>
        <v>3</v>
      </c>
    </row>
    <row r="589" spans="1:13">
      <c r="A589" s="68">
        <v>43237</v>
      </c>
      <c r="B589">
        <v>15.02</v>
      </c>
      <c r="C589" s="71">
        <f t="shared" si="114"/>
        <v>-1.0540184453227908E-2</v>
      </c>
      <c r="D589" s="26">
        <f t="shared" si="115"/>
        <v>15.044262944642027</v>
      </c>
      <c r="E589" s="26">
        <f>D589*(1-VLOOKUP(A589,USD!A:K,9,0))</f>
        <v>15.058493117339353</v>
      </c>
      <c r="F589">
        <v>15.064</v>
      </c>
      <c r="G589" s="71">
        <f t="shared" si="110"/>
        <v>-1.6127705778147261E-3</v>
      </c>
      <c r="H589" s="71">
        <f>(+B589/(D589*(1-VLOOKUP(A589,USD!A:K,9,0)))-1)</f>
        <v>-2.5562396608614923E-3</v>
      </c>
      <c r="I589" s="71">
        <f t="shared" si="113"/>
        <v>-2.9208709506107766E-3</v>
      </c>
      <c r="J589">
        <v>12574.16</v>
      </c>
      <c r="K589">
        <v>12482.94</v>
      </c>
      <c r="L589" s="71">
        <f t="shared" si="111"/>
        <v>-7.2545601455683562E-3</v>
      </c>
      <c r="M589" s="70">
        <f t="shared" si="112"/>
        <v>4</v>
      </c>
    </row>
    <row r="590" spans="1:13">
      <c r="A590" s="68">
        <v>43238</v>
      </c>
      <c r="B590">
        <v>15.26</v>
      </c>
      <c r="C590" s="71">
        <f t="shared" si="114"/>
        <v>1.5978695073235683E-2</v>
      </c>
      <c r="D590" s="26">
        <f t="shared" si="115"/>
        <v>15.277283998801565</v>
      </c>
      <c r="E590" s="26">
        <f>D590*(1-VLOOKUP(A590,USD!A:K,9,0))</f>
        <v>15.26065859500428</v>
      </c>
      <c r="F590">
        <v>15.2616</v>
      </c>
      <c r="G590" s="71">
        <f t="shared" si="110"/>
        <v>-1.131352850606171E-3</v>
      </c>
      <c r="H590" s="71">
        <f>(+B590/(D590*(1-VLOOKUP(A590,USD!A:K,9,0)))-1)</f>
        <v>-4.3156394606391757E-5</v>
      </c>
      <c r="I590" s="71">
        <f t="shared" si="113"/>
        <v>-1.0483828694241026E-4</v>
      </c>
      <c r="J590">
        <v>12482.94</v>
      </c>
      <c r="K590">
        <v>12659.68</v>
      </c>
      <c r="L590" s="71">
        <f t="shared" si="111"/>
        <v>1.4158523552945113E-2</v>
      </c>
      <c r="M590" s="70">
        <f t="shared" si="112"/>
        <v>5</v>
      </c>
    </row>
    <row r="591" spans="1:13">
      <c r="A591" s="68">
        <v>43241</v>
      </c>
      <c r="B591">
        <v>15.22</v>
      </c>
      <c r="C591" s="71">
        <f t="shared" si="114"/>
        <v>-2.6212319790300809E-3</v>
      </c>
      <c r="D591" s="26">
        <f t="shared" si="115"/>
        <v>15.278983715228188</v>
      </c>
      <c r="E591" s="26">
        <f>D591*(1-VLOOKUP(A591,USD!A:K,9,0))</f>
        <v>15.245004064825462</v>
      </c>
      <c r="F591">
        <v>15.2318</v>
      </c>
      <c r="G591" s="71">
        <f t="shared" si="110"/>
        <v>-3.8604475485761736E-3</v>
      </c>
      <c r="H591" s="71">
        <f>(+B591/(D591*(1-VLOOKUP(A591,USD!A:K,9,0)))-1)</f>
        <v>-1.640148124535612E-3</v>
      </c>
      <c r="I591" s="71">
        <f t="shared" si="113"/>
        <v>-7.7469504589078308E-4</v>
      </c>
      <c r="J591">
        <v>12659.68</v>
      </c>
      <c r="K591">
        <v>12674.1</v>
      </c>
      <c r="L591" s="71">
        <f t="shared" si="111"/>
        <v>1.1390493282610326E-3</v>
      </c>
      <c r="M591" s="70">
        <f t="shared" si="112"/>
        <v>1</v>
      </c>
    </row>
    <row r="592" spans="1:13">
      <c r="A592" s="68">
        <v>43242</v>
      </c>
      <c r="B592">
        <v>15.22</v>
      </c>
      <c r="C592" s="71">
        <f t="shared" si="114"/>
        <v>0</v>
      </c>
      <c r="D592" s="26">
        <f t="shared" si="115"/>
        <v>15.117412175696892</v>
      </c>
      <c r="E592" s="26">
        <f>D592*(1-VLOOKUP(A592,USD!A:K,9,0))</f>
        <v>15.147834698933689</v>
      </c>
      <c r="F592">
        <v>15.15</v>
      </c>
      <c r="G592" s="71">
        <f t="shared" si="110"/>
        <v>6.7860704670097416E-3</v>
      </c>
      <c r="H592" s="71">
        <f>(+B592/(D592*(1-VLOOKUP(A592,USD!A:K,9,0)))-1)</f>
        <v>4.7640671093005516E-3</v>
      </c>
      <c r="I592" s="71">
        <f t="shared" si="113"/>
        <v>4.6204620462046986E-3</v>
      </c>
      <c r="J592">
        <v>12674.1</v>
      </c>
      <c r="K592">
        <v>12578.92</v>
      </c>
      <c r="L592" s="71">
        <f t="shared" si="111"/>
        <v>-7.5098034574447858E-3</v>
      </c>
      <c r="M592" s="70">
        <f t="shared" si="112"/>
        <v>2</v>
      </c>
    </row>
    <row r="593" spans="1:13">
      <c r="A593" s="68">
        <v>43243</v>
      </c>
      <c r="B593">
        <v>14.8</v>
      </c>
      <c r="C593" s="71">
        <f t="shared" si="114"/>
        <v>-2.7595269382391541E-2</v>
      </c>
      <c r="D593" s="26">
        <f t="shared" si="115"/>
        <v>14.91250516737526</v>
      </c>
      <c r="E593" s="26">
        <f>D593*(1-VLOOKUP(A593,USD!A:K,9,0))</f>
        <v>14.893732955128479</v>
      </c>
      <c r="F593">
        <v>14.898999999999999</v>
      </c>
      <c r="G593" s="71">
        <f t="shared" si="110"/>
        <v>-7.5443506045779207E-3</v>
      </c>
      <c r="H593" s="71">
        <f>(+B593/(D593*(1-VLOOKUP(A593,USD!A:K,9,0)))-1)</f>
        <v>-6.2934494267404828E-3</v>
      </c>
      <c r="I593" s="71">
        <f t="shared" si="113"/>
        <v>-6.6447412578024556E-3</v>
      </c>
      <c r="J593">
        <v>12578.92</v>
      </c>
      <c r="K593">
        <v>12381.73</v>
      </c>
      <c r="L593" s="71">
        <f t="shared" si="111"/>
        <v>-1.5676226575890517E-2</v>
      </c>
      <c r="M593" s="70">
        <f t="shared" si="112"/>
        <v>3</v>
      </c>
    </row>
    <row r="594" spans="1:13">
      <c r="A594" s="68">
        <v>43244</v>
      </c>
      <c r="B594">
        <v>14.8</v>
      </c>
      <c r="C594" s="71">
        <f t="shared" si="114"/>
        <v>0</v>
      </c>
      <c r="D594" s="26">
        <f t="shared" si="115"/>
        <v>14.769283700258365</v>
      </c>
      <c r="E594" s="26">
        <f>D594*(1-VLOOKUP(A594,USD!A:K,9,0))</f>
        <v>14.726270892485264</v>
      </c>
      <c r="F594">
        <v>14.7355</v>
      </c>
      <c r="G594" s="71">
        <f t="shared" si="110"/>
        <v>2.0797420081448692E-3</v>
      </c>
      <c r="H594" s="71">
        <f>(+B594/(D594*(1-VLOOKUP(A594,USD!A:K,9,0)))-1)</f>
        <v>5.0066380044904157E-3</v>
      </c>
      <c r="I594" s="71">
        <f t="shared" si="113"/>
        <v>4.3771843507176555E-3</v>
      </c>
      <c r="J594">
        <v>12381.73</v>
      </c>
      <c r="K594">
        <v>12273.93</v>
      </c>
      <c r="L594" s="71">
        <f t="shared" si="111"/>
        <v>-8.7063762495224184E-3</v>
      </c>
      <c r="M594" s="70">
        <f t="shared" si="112"/>
        <v>4</v>
      </c>
    </row>
    <row r="595" spans="1:13">
      <c r="A595" s="68">
        <v>43245</v>
      </c>
      <c r="B595">
        <v>14.72</v>
      </c>
      <c r="C595" s="71">
        <f t="shared" si="114"/>
        <v>-5.4054054054054612E-3</v>
      </c>
      <c r="D595" s="26">
        <f t="shared" si="115"/>
        <v>14.717527725838423</v>
      </c>
      <c r="E595" s="26">
        <f>D595*(1-VLOOKUP(A595,USD!A:K,9,0))</f>
        <v>14.726761257003805</v>
      </c>
      <c r="F595">
        <v>14.7355</v>
      </c>
      <c r="G595" s="71">
        <f t="shared" si="110"/>
        <v>1.6798162080156054E-4</v>
      </c>
      <c r="H595" s="71">
        <f>(+B595/(D595*(1-VLOOKUP(A595,USD!A:K,9,0)))-1)</f>
        <v>-4.5911364255923903E-4</v>
      </c>
      <c r="I595" s="71">
        <f t="shared" si="113"/>
        <v>-1.051881510637509E-3</v>
      </c>
      <c r="J595">
        <v>12273.93</v>
      </c>
      <c r="K595">
        <v>12258.96</v>
      </c>
      <c r="L595" s="71">
        <f t="shared" si="111"/>
        <v>-1.21965825126924E-3</v>
      </c>
      <c r="M595" s="70">
        <f t="shared" si="112"/>
        <v>5</v>
      </c>
    </row>
    <row r="596" spans="1:13">
      <c r="A596" s="68">
        <v>43248</v>
      </c>
      <c r="B596">
        <v>14.8</v>
      </c>
      <c r="C596" s="71">
        <f t="shared" si="114"/>
        <v>5.4347826086955653E-3</v>
      </c>
      <c r="D596" s="26">
        <f t="shared" si="115"/>
        <v>14.845845322931147</v>
      </c>
      <c r="E596" s="26">
        <f>D596*(1-VLOOKUP(A596,USD!A:K,9,0))</f>
        <v>14.844786879811146</v>
      </c>
      <c r="F596">
        <v>14.8286</v>
      </c>
      <c r="G596" s="71">
        <f t="shared" si="110"/>
        <v>-3.0880911079097517E-3</v>
      </c>
      <c r="H596" s="71">
        <f>(+B596/(D596*(1-VLOOKUP(A596,USD!A:K,9,0)))-1)</f>
        <v>-3.0170106296409926E-3</v>
      </c>
      <c r="I596" s="71">
        <f t="shared" si="113"/>
        <v>-1.9287053396813691E-3</v>
      </c>
      <c r="J596">
        <v>12258.96</v>
      </c>
      <c r="K596">
        <v>12350.76</v>
      </c>
      <c r="L596" s="71">
        <f t="shared" si="111"/>
        <v>7.4884003210713423E-3</v>
      </c>
      <c r="M596" s="70">
        <f t="shared" si="112"/>
        <v>1</v>
      </c>
    </row>
    <row r="597" spans="1:13">
      <c r="A597" s="68">
        <v>43249</v>
      </c>
      <c r="B597">
        <v>14.68</v>
      </c>
      <c r="C597" s="71">
        <f t="shared" si="114"/>
        <v>-8.1081081081081363E-3</v>
      </c>
      <c r="D597" s="26">
        <f t="shared" si="115"/>
        <v>14.747257827534499</v>
      </c>
      <c r="E597" s="26">
        <f>D597*(1-VLOOKUP(A597,USD!A:K,9,0))</f>
        <v>14.682124087004263</v>
      </c>
      <c r="F597">
        <v>14.686500000000001</v>
      </c>
      <c r="G597" s="71">
        <f t="shared" si="110"/>
        <v>-4.5607005940401235E-3</v>
      </c>
      <c r="H597" s="71">
        <f>(+B597/(D597*(1-VLOOKUP(A597,USD!A:K,9,0)))-1)</f>
        <v>-1.4467164230980156E-4</v>
      </c>
      <c r="I597" s="71">
        <f t="shared" si="113"/>
        <v>-4.4258332482216556E-4</v>
      </c>
      <c r="J597">
        <v>12350.76</v>
      </c>
      <c r="K597">
        <v>12283.01</v>
      </c>
      <c r="L597" s="71">
        <f t="shared" si="111"/>
        <v>-5.4854923907516895E-3</v>
      </c>
      <c r="M597" s="70">
        <f t="shared" si="112"/>
        <v>2</v>
      </c>
    </row>
    <row r="598" spans="1:13">
      <c r="A598" s="68">
        <v>43250</v>
      </c>
      <c r="B598">
        <v>14.4</v>
      </c>
      <c r="C598" s="71">
        <f t="shared" si="114"/>
        <v>-1.9073569482288777E-2</v>
      </c>
      <c r="D598" s="26">
        <f t="shared" si="115"/>
        <v>14.397230110534796</v>
      </c>
      <c r="E598" s="26">
        <f>D598*(1-VLOOKUP(A598,USD!A:K,9,0))</f>
        <v>14.364286324745098</v>
      </c>
      <c r="F598">
        <v>14.378</v>
      </c>
      <c r="G598" s="71">
        <f t="shared" si="110"/>
        <v>1.9239044204599764E-4</v>
      </c>
      <c r="H598" s="71">
        <f>(+B598/(D598*(1-VLOOKUP(A598,USD!A:K,9,0)))-1)</f>
        <v>2.4862826072589161E-3</v>
      </c>
      <c r="I598" s="71">
        <f t="shared" si="113"/>
        <v>1.5301154541660367E-3</v>
      </c>
      <c r="J598">
        <v>12283.01</v>
      </c>
      <c r="K598">
        <v>12041.08</v>
      </c>
      <c r="L598" s="71">
        <f t="shared" si="111"/>
        <v>-1.9696312223144052E-2</v>
      </c>
      <c r="M598" s="70">
        <f t="shared" si="112"/>
        <v>3</v>
      </c>
    </row>
    <row r="599" spans="1:13">
      <c r="A599" s="68">
        <v>43251</v>
      </c>
      <c r="B599">
        <v>14.8</v>
      </c>
      <c r="C599" s="71">
        <f t="shared" si="114"/>
        <v>2.7777777777777901E-2</v>
      </c>
      <c r="D599" s="26">
        <f t="shared" si="115"/>
        <v>14.739017825643549</v>
      </c>
      <c r="E599" s="26">
        <f>D599*(1-VLOOKUP(A599,USD!A:K,9,0))</f>
        <v>14.798828754639601</v>
      </c>
      <c r="F599">
        <v>14.7986</v>
      </c>
      <c r="G599" s="71">
        <f t="shared" si="110"/>
        <v>4.1374652692496294E-3</v>
      </c>
      <c r="H599" s="71">
        <f>(+B599/(D599*(1-VLOOKUP(A599,USD!A:K,9,0)))-1)</f>
        <v>7.914446337742298E-5</v>
      </c>
      <c r="I599" s="71">
        <f t="shared" si="113"/>
        <v>9.4603543578486438E-5</v>
      </c>
      <c r="J599">
        <v>12041.08</v>
      </c>
      <c r="K599">
        <v>12343.42</v>
      </c>
      <c r="L599" s="71">
        <f t="shared" si="111"/>
        <v>2.5109043374846873E-2</v>
      </c>
      <c r="M599" s="70">
        <f t="shared" si="112"/>
        <v>4</v>
      </c>
    </row>
    <row r="600" spans="1:13">
      <c r="A600" s="68">
        <v>43252</v>
      </c>
      <c r="B600">
        <v>14.72</v>
      </c>
      <c r="C600" s="71">
        <f t="shared" si="114"/>
        <v>-5.4054054054054612E-3</v>
      </c>
      <c r="D600" s="26">
        <f t="shared" si="115"/>
        <v>14.71616322510293</v>
      </c>
      <c r="E600" s="26">
        <f>D600*(1-VLOOKUP(A600,USD!A:K,9,0))</f>
        <v>14.683611783132324</v>
      </c>
      <c r="F600">
        <v>14.6835</v>
      </c>
      <c r="G600" s="71">
        <f t="shared" si="110"/>
        <v>2.6071842493058384E-4</v>
      </c>
      <c r="H600" s="71">
        <f>(+B600/(D600*(1-VLOOKUP(A600,USD!A:K,9,0)))-1)</f>
        <v>2.4781516567657924E-3</v>
      </c>
      <c r="I600" s="71">
        <f t="shared" si="113"/>
        <v>2.4857833622773384E-3</v>
      </c>
      <c r="J600">
        <v>12343.42</v>
      </c>
      <c r="K600">
        <v>12274.66</v>
      </c>
      <c r="L600" s="71">
        <f t="shared" si="111"/>
        <v>-5.570579304601142E-3</v>
      </c>
      <c r="M600" s="70">
        <f t="shared" si="112"/>
        <v>5</v>
      </c>
    </row>
    <row r="601" spans="1:13">
      <c r="A601" s="68">
        <v>43255</v>
      </c>
      <c r="B601">
        <v>15.02</v>
      </c>
      <c r="C601" s="71">
        <f t="shared" si="114"/>
        <v>2.0380434782608647E-2</v>
      </c>
      <c r="D601" s="26">
        <f t="shared" si="115"/>
        <v>14.990109542341703</v>
      </c>
      <c r="E601" s="26">
        <f>D601*(1-VLOOKUP(A601,USD!A:K,9,0))</f>
        <v>14.982888760301979</v>
      </c>
      <c r="F601">
        <v>14.9762</v>
      </c>
      <c r="G601" s="71">
        <f t="shared" si="110"/>
        <v>1.9940119566081993E-3</v>
      </c>
      <c r="H601" s="71">
        <f>(+B601/(D601*(1-VLOOKUP(A601,USD!A:K,9,0)))-1)</f>
        <v>2.4769081778375224E-3</v>
      </c>
      <c r="I601" s="71">
        <f t="shared" si="113"/>
        <v>2.9246404294813733E-3</v>
      </c>
      <c r="J601">
        <v>12274.66</v>
      </c>
      <c r="K601">
        <v>12530.97</v>
      </c>
      <c r="L601" s="71">
        <f t="shared" si="111"/>
        <v>2.0881230111465365E-2</v>
      </c>
      <c r="M601" s="70">
        <f t="shared" si="112"/>
        <v>1</v>
      </c>
    </row>
    <row r="602" spans="1:13">
      <c r="A602" s="68">
        <v>43256</v>
      </c>
      <c r="B602">
        <v>15.1</v>
      </c>
      <c r="C602" s="71">
        <f t="shared" si="114"/>
        <v>5.3262316910784868E-3</v>
      </c>
      <c r="D602" s="26">
        <f t="shared" si="115"/>
        <v>15.076304502045733</v>
      </c>
      <c r="E602" s="26">
        <f>D602*(1-VLOOKUP(A602,USD!A:K,9,0))</f>
        <v>15.098701963302881</v>
      </c>
      <c r="F602">
        <v>15.1229</v>
      </c>
      <c r="G602" s="71">
        <f t="shared" si="110"/>
        <v>1.5717046542176316E-3</v>
      </c>
      <c r="H602" s="71">
        <f>(+B602/(D602*(1-VLOOKUP(A602,USD!A:K,9,0)))-1)</f>
        <v>8.5970085393682893E-5</v>
      </c>
      <c r="I602" s="71">
        <f t="shared" si="113"/>
        <v>-1.5142598311170818E-3</v>
      </c>
      <c r="J602">
        <v>12530.97</v>
      </c>
      <c r="K602">
        <v>12614.73</v>
      </c>
      <c r="L602" s="71">
        <f t="shared" si="111"/>
        <v>6.68423912913374E-3</v>
      </c>
      <c r="M602" s="70">
        <f t="shared" si="112"/>
        <v>2</v>
      </c>
    </row>
    <row r="603" spans="1:13">
      <c r="A603" s="68">
        <v>43257</v>
      </c>
      <c r="B603">
        <v>15.12</v>
      </c>
      <c r="C603" s="71">
        <f t="shared" si="114"/>
        <v>1.3245033112583293E-3</v>
      </c>
      <c r="D603" s="26">
        <f t="shared" si="115"/>
        <v>15.036164745658448</v>
      </c>
      <c r="E603" s="26">
        <f>D603*(1-VLOOKUP(A603,USD!A:K,9,0))</f>
        <v>15.089899545374239</v>
      </c>
      <c r="F603">
        <v>15.071400000000001</v>
      </c>
      <c r="G603" s="71">
        <f t="shared" si="110"/>
        <v>5.5755743409073855E-3</v>
      </c>
      <c r="H603" s="71">
        <f>(+B603/(D603*(1-VLOOKUP(A603,USD!A:K,9,0)))-1)</f>
        <v>1.994741882492379E-3</v>
      </c>
      <c r="I603" s="71">
        <f t="shared" si="113"/>
        <v>3.2246506628448302E-3</v>
      </c>
      <c r="J603">
        <v>12614.73</v>
      </c>
      <c r="K603">
        <v>12542.38</v>
      </c>
      <c r="L603" s="71">
        <f t="shared" si="111"/>
        <v>-5.735358584765593E-3</v>
      </c>
      <c r="M603" s="70">
        <f t="shared" si="112"/>
        <v>3</v>
      </c>
    </row>
    <row r="604" spans="1:13">
      <c r="A604" s="68">
        <v>43258</v>
      </c>
      <c r="B604">
        <v>15.12</v>
      </c>
      <c r="C604" s="71">
        <f t="shared" si="114"/>
        <v>0</v>
      </c>
      <c r="D604" s="26">
        <f t="shared" si="115"/>
        <v>15.085375049552001</v>
      </c>
      <c r="E604" s="26">
        <f>D604*(1-VLOOKUP(A604,USD!A:K,9,0))</f>
        <v>15.083921854555335</v>
      </c>
      <c r="F604">
        <v>15.104699999999999</v>
      </c>
      <c r="G604" s="71">
        <f t="shared" si="110"/>
        <v>2.2952661325463808E-3</v>
      </c>
      <c r="H604" s="71">
        <f>(+B604/(D604*(1-VLOOKUP(A604,USD!A:K,9,0)))-1)</f>
        <v>2.3918279206522897E-3</v>
      </c>
      <c r="I604" s="71">
        <f t="shared" si="113"/>
        <v>1.0129297503425061E-3</v>
      </c>
      <c r="J604">
        <v>12542.38</v>
      </c>
      <c r="K604">
        <v>12554.01</v>
      </c>
      <c r="L604" s="71">
        <f t="shared" si="111"/>
        <v>9.2725623047629213E-4</v>
      </c>
      <c r="M604" s="70">
        <f t="shared" si="112"/>
        <v>4</v>
      </c>
    </row>
    <row r="605" spans="1:13">
      <c r="A605" s="68">
        <v>43259</v>
      </c>
      <c r="B605">
        <v>14.76</v>
      </c>
      <c r="C605" s="71">
        <f t="shared" si="114"/>
        <v>-2.3809523809523725E-2</v>
      </c>
      <c r="D605" s="26">
        <f t="shared" si="115"/>
        <v>14.884542615546746</v>
      </c>
      <c r="E605" s="26">
        <f>D605*(1-VLOOKUP(A605,USD!A:K,9,0))</f>
        <v>14.851427700682107</v>
      </c>
      <c r="F605">
        <v>14.8569</v>
      </c>
      <c r="G605" s="71">
        <f t="shared" si="110"/>
        <v>-8.3672450516996122E-3</v>
      </c>
      <c r="H605" s="71">
        <f>(+B605/(D605*(1-VLOOKUP(A605,USD!A:K,9,0)))-1)</f>
        <v>-6.1561556588871635E-3</v>
      </c>
      <c r="I605" s="71">
        <f t="shared" si="113"/>
        <v>-6.5222219978595675E-3</v>
      </c>
      <c r="J605">
        <v>12554.01</v>
      </c>
      <c r="K605">
        <v>12371.03</v>
      </c>
      <c r="L605" s="71">
        <f t="shared" si="111"/>
        <v>-1.4575422514399694E-2</v>
      </c>
      <c r="M605" s="70">
        <f t="shared" si="112"/>
        <v>5</v>
      </c>
    </row>
    <row r="606" spans="1:13">
      <c r="A606" s="68">
        <v>43262</v>
      </c>
      <c r="B606">
        <v>14.94</v>
      </c>
      <c r="C606" s="71">
        <f t="shared" si="114"/>
        <v>1.2195121951219523E-2</v>
      </c>
      <c r="D606" s="26">
        <f t="shared" si="115"/>
        <v>14.931418503713918</v>
      </c>
      <c r="E606" s="26">
        <f>D606*(1-VLOOKUP(A606,USD!A:K,9,0))</f>
        <v>14.923475071489625</v>
      </c>
      <c r="F606">
        <v>14.9398</v>
      </c>
      <c r="G606" s="71">
        <f t="shared" si="110"/>
        <v>5.7472746370001992E-4</v>
      </c>
      <c r="H606" s="71">
        <f>(+B606/(D606*(1-VLOOKUP(A606,USD!A:K,9,0)))-1)</f>
        <v>1.1073110271710984E-3</v>
      </c>
      <c r="I606" s="71">
        <f t="shared" si="113"/>
        <v>1.3387060067815426E-5</v>
      </c>
      <c r="J606">
        <v>12371.03</v>
      </c>
      <c r="K606">
        <v>12433.08</v>
      </c>
      <c r="L606" s="71">
        <f t="shared" si="111"/>
        <v>5.0157505074355235E-3</v>
      </c>
      <c r="M606" s="70">
        <f t="shared" si="112"/>
        <v>1</v>
      </c>
    </row>
    <row r="607" spans="1:13">
      <c r="A607" s="68">
        <v>43263</v>
      </c>
      <c r="B607">
        <v>15.14</v>
      </c>
      <c r="C607" s="71">
        <f t="shared" si="114"/>
        <v>1.3386880856760541E-2</v>
      </c>
      <c r="D607" s="26">
        <f t="shared" si="115"/>
        <v>15.130869115456509</v>
      </c>
      <c r="E607" s="26">
        <f>D607*(1-VLOOKUP(A607,USD!A:K,9,0))</f>
        <v>15.136093144845065</v>
      </c>
      <c r="F607">
        <v>15.127700000000001</v>
      </c>
      <c r="G607" s="71">
        <f t="shared" si="110"/>
        <v>6.0346067855188146E-4</v>
      </c>
      <c r="H607" s="71">
        <f>(+B607/(D607*(1-VLOOKUP(A607,USD!A:K,9,0)))-1)</f>
        <v>2.5811516337470586E-4</v>
      </c>
      <c r="I607" s="71">
        <f t="shared" si="113"/>
        <v>8.1307799599406039E-4</v>
      </c>
      <c r="J607">
        <v>12433.08</v>
      </c>
      <c r="K607">
        <v>12592.09</v>
      </c>
      <c r="L607" s="71">
        <f t="shared" si="111"/>
        <v>1.2789268628529804E-2</v>
      </c>
      <c r="M607" s="70">
        <f t="shared" si="112"/>
        <v>2</v>
      </c>
    </row>
    <row r="608" spans="1:13">
      <c r="A608" s="68">
        <v>43264</v>
      </c>
      <c r="B608">
        <v>14.96</v>
      </c>
      <c r="C608" s="71">
        <f t="shared" si="114"/>
        <v>-1.1889035667106973E-2</v>
      </c>
      <c r="D608" s="26">
        <f t="shared" si="115"/>
        <v>15.034353916069533</v>
      </c>
      <c r="E608" s="26">
        <f>D608*(1-VLOOKUP(A608,USD!A:K,9,0))</f>
        <v>15.033590464415278</v>
      </c>
      <c r="F608">
        <v>15.033300000000001</v>
      </c>
      <c r="G608" s="71">
        <f t="shared" si="110"/>
        <v>-4.9456010204773637E-3</v>
      </c>
      <c r="H608" s="71">
        <f>(+B608/(D608*(1-VLOOKUP(A608,USD!A:K,9,0)))-1)</f>
        <v>-4.8950691180171813E-3</v>
      </c>
      <c r="I608" s="71">
        <f t="shared" si="113"/>
        <v>-4.8758422967678516E-3</v>
      </c>
      <c r="J608">
        <v>12592.09</v>
      </c>
      <c r="K608">
        <v>12514.39</v>
      </c>
      <c r="L608" s="71">
        <f t="shared" si="111"/>
        <v>-6.1705403948034698E-3</v>
      </c>
      <c r="M608" s="70">
        <f t="shared" si="112"/>
        <v>3</v>
      </c>
    </row>
    <row r="609" spans="1:13">
      <c r="A609" s="68">
        <v>43265</v>
      </c>
      <c r="B609">
        <v>15.02</v>
      </c>
      <c r="C609" s="71">
        <f t="shared" si="114"/>
        <v>4.0106951871656804E-3</v>
      </c>
      <c r="D609" s="26">
        <f t="shared" si="115"/>
        <v>14.998066425770652</v>
      </c>
      <c r="E609" s="26">
        <f>D609*(1-VLOOKUP(A609,USD!A:K,9,0))</f>
        <v>15.020309611896383</v>
      </c>
      <c r="F609">
        <v>15.028</v>
      </c>
      <c r="G609" s="71">
        <f t="shared" si="110"/>
        <v>1.4624267960074988E-3</v>
      </c>
      <c r="H609" s="71">
        <f>(+B609/(D609*(1-VLOOKUP(A609,USD!A:K,9,0)))-1)</f>
        <v>-2.0612883780968261E-5</v>
      </c>
      <c r="I609" s="71">
        <f t="shared" si="113"/>
        <v>-5.3233963268572992E-4</v>
      </c>
      <c r="J609">
        <v>12514.39</v>
      </c>
      <c r="K609">
        <v>12485.06</v>
      </c>
      <c r="L609" s="71">
        <f t="shared" si="111"/>
        <v>-2.3437019303378381E-3</v>
      </c>
      <c r="M609" s="70">
        <f t="shared" si="112"/>
        <v>4</v>
      </c>
    </row>
    <row r="610" spans="1:13">
      <c r="A610" s="68">
        <v>43266</v>
      </c>
      <c r="B610">
        <v>14.92</v>
      </c>
      <c r="C610" s="71">
        <f t="shared" si="114"/>
        <v>-6.6577896138482195E-3</v>
      </c>
      <c r="D610" s="26">
        <f t="shared" si="115"/>
        <v>15.025267649494678</v>
      </c>
      <c r="E610" s="26">
        <f>D610*(1-VLOOKUP(A610,USD!A:K,9,0))</f>
        <v>14.962027374788955</v>
      </c>
      <c r="F610">
        <v>14.96</v>
      </c>
      <c r="G610" s="71">
        <f t="shared" si="110"/>
        <v>-7.0060415528250264E-3</v>
      </c>
      <c r="H610" s="71">
        <f>(+B610/(D610*(1-VLOOKUP(A610,USD!A:K,9,0)))-1)</f>
        <v>-2.8089358304324019E-3</v>
      </c>
      <c r="I610" s="71">
        <f t="shared" si="113"/>
        <v>-2.673796791443861E-3</v>
      </c>
      <c r="J610">
        <v>12485.06</v>
      </c>
      <c r="K610">
        <v>12482.79</v>
      </c>
      <c r="L610" s="71">
        <f t="shared" si="111"/>
        <v>-1.8181730804645024E-4</v>
      </c>
      <c r="M610" s="70">
        <f t="shared" si="112"/>
        <v>5</v>
      </c>
    </row>
    <row r="611" spans="1:13">
      <c r="A611" s="68">
        <v>43270</v>
      </c>
      <c r="B611">
        <v>14.3</v>
      </c>
      <c r="C611" s="71">
        <f t="shared" si="114"/>
        <v>-4.1554959785522705E-2</v>
      </c>
      <c r="D611" s="26">
        <f t="shared" si="115"/>
        <v>14.57541738665795</v>
      </c>
      <c r="E611" s="26">
        <f>D611*(1-VLOOKUP(A611,USD!A:K,9,0))</f>
        <v>14.571784765777643</v>
      </c>
      <c r="F611">
        <v>14.492900000000001</v>
      </c>
      <c r="G611" s="71">
        <f t="shared" si="110"/>
        <v>-1.8896020563367255E-2</v>
      </c>
      <c r="H611" s="71">
        <f>(+B611/(D611*(1-VLOOKUP(A611,USD!A:K,9,0)))-1)</f>
        <v>-1.8651439761582123E-2</v>
      </c>
      <c r="I611" s="71">
        <f t="shared" si="113"/>
        <v>-1.3309965569347715E-2</v>
      </c>
      <c r="J611">
        <v>12482.79</v>
      </c>
      <c r="K611">
        <v>12161.89</v>
      </c>
      <c r="L611" s="71">
        <f t="shared" si="111"/>
        <v>-2.5707393939976675E-2</v>
      </c>
      <c r="M611" s="70">
        <f t="shared" si="112"/>
        <v>2</v>
      </c>
    </row>
    <row r="612" spans="1:13">
      <c r="A612" s="68">
        <v>43271</v>
      </c>
      <c r="B612">
        <v>14.5</v>
      </c>
      <c r="C612" s="71">
        <f t="shared" si="114"/>
        <v>1.3986013986013957E-2</v>
      </c>
      <c r="D612" s="26">
        <f t="shared" si="115"/>
        <v>14.533321280573992</v>
      </c>
      <c r="E612" s="26">
        <f>D612*(1-VLOOKUP(A612,USD!A:K,9,0))</f>
        <v>14.502693036216689</v>
      </c>
      <c r="F612">
        <v>14.5342</v>
      </c>
      <c r="G612" s="71">
        <f t="shared" si="110"/>
        <v>-2.2927505647680757E-3</v>
      </c>
      <c r="H612" s="71">
        <f>(+B612/(D612*(1-VLOOKUP(A612,USD!A:K,9,0)))-1)</f>
        <v>-1.8569214765584707E-4</v>
      </c>
      <c r="I612" s="71">
        <f t="shared" si="113"/>
        <v>-2.3530706884451469E-3</v>
      </c>
      <c r="J612">
        <v>12161.89</v>
      </c>
      <c r="K612">
        <v>12195.81</v>
      </c>
      <c r="L612" s="71">
        <f t="shared" si="111"/>
        <v>2.7890401902994633E-3</v>
      </c>
      <c r="M612" s="70">
        <f t="shared" si="112"/>
        <v>3</v>
      </c>
    </row>
    <row r="613" spans="1:13">
      <c r="A613" s="68">
        <v>43272</v>
      </c>
      <c r="B613">
        <v>14.32</v>
      </c>
      <c r="C613" s="71">
        <f t="shared" si="114"/>
        <v>-1.2413793103448256E-2</v>
      </c>
      <c r="D613" s="26">
        <f t="shared" si="115"/>
        <v>14.423690212950186</v>
      </c>
      <c r="E613" s="26">
        <f>D613*(1-VLOOKUP(A613,USD!A:K,9,0))</f>
        <v>14.358506884151931</v>
      </c>
      <c r="F613">
        <v>14.33</v>
      </c>
      <c r="G613" s="71">
        <f t="shared" si="110"/>
        <v>-7.1888824163104381E-3</v>
      </c>
      <c r="H613" s="71">
        <f>(+B613/(D613*(1-VLOOKUP(A613,USD!A:K,9,0)))-1)</f>
        <v>-2.6818167419923045E-3</v>
      </c>
      <c r="I613" s="71">
        <f t="shared" si="113"/>
        <v>-6.9783670621070826E-4</v>
      </c>
      <c r="J613">
        <v>12195.81</v>
      </c>
      <c r="K613">
        <v>12103.08</v>
      </c>
      <c r="L613" s="71">
        <f t="shared" si="111"/>
        <v>-7.6034310144221795E-3</v>
      </c>
      <c r="M613" s="70">
        <f t="shared" si="112"/>
        <v>4</v>
      </c>
    </row>
    <row r="614" spans="1:13">
      <c r="A614" s="68">
        <v>43273</v>
      </c>
      <c r="B614">
        <v>14.3</v>
      </c>
      <c r="C614" s="71">
        <f t="shared" si="114"/>
        <v>-1.3966480446927498E-3</v>
      </c>
      <c r="D614" s="26">
        <f t="shared" si="115"/>
        <v>14.329289602316106</v>
      </c>
      <c r="E614" s="26">
        <f>D614*(1-VLOOKUP(A614,USD!A:K,9,0))</f>
        <v>14.323562270010907</v>
      </c>
      <c r="F614">
        <v>14.366</v>
      </c>
      <c r="G614" s="71">
        <f t="shared" si="110"/>
        <v>-2.0440372920769168E-3</v>
      </c>
      <c r="H614" s="71">
        <f>(+B614/(D614*(1-VLOOKUP(A614,USD!A:K,9,0)))-1)</f>
        <v>-1.6450007035078151E-3</v>
      </c>
      <c r="I614" s="71">
        <f t="shared" si="113"/>
        <v>-4.5941807044409533E-3</v>
      </c>
      <c r="J614">
        <v>12103.08</v>
      </c>
      <c r="K614">
        <v>12102.48</v>
      </c>
      <c r="L614" s="71">
        <f t="shared" si="111"/>
        <v>-4.9574157982901212E-5</v>
      </c>
      <c r="M614" s="70">
        <f t="shared" si="112"/>
        <v>5</v>
      </c>
    </row>
    <row r="615" spans="1:13">
      <c r="A615" s="68">
        <v>43276</v>
      </c>
      <c r="B615">
        <v>13.96</v>
      </c>
      <c r="C615" s="71">
        <f t="shared" ref="C615:C619" si="116">B615/(B614-O615)-1</f>
        <v>-2.3776223776223793E-2</v>
      </c>
      <c r="D615" s="26">
        <f t="shared" si="115"/>
        <v>14.107559951348815</v>
      </c>
      <c r="E615" s="26">
        <f>D615*(1-VLOOKUP(A615,USD!A:K,9,0))</f>
        <v>14.011689785096976</v>
      </c>
      <c r="F615">
        <v>14.016299999999999</v>
      </c>
      <c r="G615" s="71">
        <f t="shared" si="110"/>
        <v>-1.0459636666984795E-2</v>
      </c>
      <c r="H615" s="71">
        <f>(+B615/(D615*(1-VLOOKUP(A615,USD!A:K,9,0)))-1)</f>
        <v>-3.6890472091348769E-3</v>
      </c>
      <c r="I615" s="71">
        <f t="shared" si="113"/>
        <v>-4.0167519245448702E-3</v>
      </c>
      <c r="J615">
        <v>12102.48</v>
      </c>
      <c r="K615">
        <v>11884.76</v>
      </c>
      <c r="L615" s="71">
        <f t="shared" si="111"/>
        <v>-1.7989701284364834E-2</v>
      </c>
      <c r="M615" s="70">
        <f t="shared" si="112"/>
        <v>1</v>
      </c>
    </row>
    <row r="616" spans="1:13">
      <c r="A616" s="68">
        <v>43277</v>
      </c>
      <c r="B616">
        <v>13.72</v>
      </c>
      <c r="C616" s="71">
        <f t="shared" si="116"/>
        <v>-1.7191977077363862E-2</v>
      </c>
      <c r="D616" s="26">
        <f t="shared" si="115"/>
        <v>13.842204249980647</v>
      </c>
      <c r="E616" s="26">
        <f>D616*(1-VLOOKUP(A616,USD!A:K,9,0))</f>
        <v>13.8277159198554</v>
      </c>
      <c r="F616">
        <v>13.819599999999999</v>
      </c>
      <c r="G616" s="71">
        <f t="shared" si="110"/>
        <v>-8.8283807819710125E-3</v>
      </c>
      <c r="H616" s="71">
        <f>(+B616/(D616*(1-VLOOKUP(A616,USD!A:K,9,0)))-1)</f>
        <v>-7.7898562915028613E-3</v>
      </c>
      <c r="I616" s="71">
        <f t="shared" si="113"/>
        <v>-7.2071550551390251E-3</v>
      </c>
      <c r="J616">
        <v>11884.76</v>
      </c>
      <c r="K616">
        <v>11737.14</v>
      </c>
      <c r="L616" s="71">
        <f t="shared" si="111"/>
        <v>-1.242094918197767E-2</v>
      </c>
      <c r="M616" s="70">
        <f t="shared" si="112"/>
        <v>2</v>
      </c>
    </row>
    <row r="617" spans="1:13">
      <c r="A617" s="68">
        <v>43278</v>
      </c>
      <c r="B617">
        <v>13.28</v>
      </c>
      <c r="C617" s="71">
        <f t="shared" si="116"/>
        <v>-3.2069970845481133E-2</v>
      </c>
      <c r="D617" s="26">
        <f t="shared" si="115"/>
        <v>13.470234506191458</v>
      </c>
      <c r="E617" s="26">
        <f>D617*(1-VLOOKUP(A617,USD!A:K,9,0))</f>
        <v>13.390971701118108</v>
      </c>
      <c r="F617">
        <v>13.3949</v>
      </c>
      <c r="G617" s="71">
        <f t="shared" si="110"/>
        <v>-1.4122583100095176E-2</v>
      </c>
      <c r="H617" s="71">
        <f>(+B617/(D617*(1-VLOOKUP(A617,USD!A:K,9,0)))-1)</f>
        <v>-8.2870536653320004E-3</v>
      </c>
      <c r="I617" s="71">
        <f t="shared" si="113"/>
        <v>-8.5778915856035143E-3</v>
      </c>
      <c r="J617">
        <v>11737.14</v>
      </c>
      <c r="K617">
        <v>11440.42</v>
      </c>
      <c r="L617" s="71">
        <f t="shared" si="111"/>
        <v>-2.5280434586279044E-2</v>
      </c>
      <c r="M617" s="70">
        <f t="shared" si="112"/>
        <v>3</v>
      </c>
    </row>
    <row r="618" spans="1:13">
      <c r="A618" s="68">
        <v>43279</v>
      </c>
      <c r="B618">
        <v>13.26</v>
      </c>
      <c r="C618" s="71">
        <f t="shared" si="116"/>
        <v>-1.5060240963855609E-3</v>
      </c>
      <c r="D618" s="26">
        <f t="shared" si="115"/>
        <v>13.242761065765068</v>
      </c>
      <c r="E618" s="26">
        <f>D618*(1-VLOOKUP(A618,USD!A:K,9,0))</f>
        <v>13.212149926297194</v>
      </c>
      <c r="F618">
        <v>13.2034</v>
      </c>
      <c r="G618" s="71">
        <f t="shared" si="110"/>
        <v>1.3017628385290081E-3</v>
      </c>
      <c r="H618" s="71">
        <f>(+B618/(D618*(1-VLOOKUP(A618,USD!A:K,9,0)))-1)</f>
        <v>3.6216720192954188E-3</v>
      </c>
      <c r="I618" s="71">
        <f t="shared" si="113"/>
        <v>4.2867746186587841E-3</v>
      </c>
      <c r="J618">
        <v>11440.42</v>
      </c>
      <c r="K618">
        <v>11310.48</v>
      </c>
      <c r="L618" s="71">
        <f t="shared" si="111"/>
        <v>-1.1357974619812916E-2</v>
      </c>
      <c r="M618" s="70">
        <f t="shared" si="112"/>
        <v>4</v>
      </c>
    </row>
    <row r="619" spans="1:13">
      <c r="A619" s="68">
        <v>43280</v>
      </c>
      <c r="B619">
        <v>13.52</v>
      </c>
      <c r="C619" s="71">
        <f t="shared" si="116"/>
        <v>1.9607843137254832E-2</v>
      </c>
      <c r="D619" s="26">
        <f t="shared" si="115"/>
        <v>13.523898641083315</v>
      </c>
      <c r="E619" s="26">
        <f>D619*(1-VLOOKUP(A619,USD!A:K,9,0))</f>
        <v>13.5022436796551</v>
      </c>
      <c r="F619">
        <v>13.5169</v>
      </c>
      <c r="G619" s="71">
        <f t="shared" si="110"/>
        <v>-2.8827789876151311E-4</v>
      </c>
      <c r="H619" s="71">
        <f>(+B619/(D619*(1-VLOOKUP(A619,USD!A:K,9,0)))-1)</f>
        <v>1.3150644267851952E-3</v>
      </c>
      <c r="I619" s="71">
        <f t="shared" si="113"/>
        <v>2.2934252676276579E-4</v>
      </c>
      <c r="J619">
        <v>11310.48</v>
      </c>
      <c r="K619">
        <v>11585.03</v>
      </c>
      <c r="L619" s="71">
        <f t="shared" si="111"/>
        <v>2.427394770160074E-2</v>
      </c>
      <c r="M619" s="70">
        <f t="shared" si="112"/>
        <v>5</v>
      </c>
    </row>
    <row r="620" spans="1:13">
      <c r="A620" s="68">
        <v>43283</v>
      </c>
    </row>
    <row r="621" spans="1:13">
      <c r="A621" s="68">
        <v>43284</v>
      </c>
    </row>
    <row r="622" spans="1:13">
      <c r="A622" s="68">
        <v>43285</v>
      </c>
    </row>
    <row r="623" spans="1:13">
      <c r="A623" s="68">
        <v>43286</v>
      </c>
    </row>
    <row r="624" spans="1:13">
      <c r="A624" s="68">
        <v>43287</v>
      </c>
    </row>
  </sheetData>
  <phoneticPr fontId="1" type="noConversion"/>
  <pageMargins left="0.7" right="0.7" top="0.75" bottom="0.75" header="0.3" footer="0.3"/>
  <pageSetup paperSize="9" orientation="portrait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/>
  <dimension ref="A1:N625"/>
  <sheetViews>
    <sheetView zoomScale="115" zoomScaleNormal="115" workbookViewId="0">
      <pane xSplit="1" ySplit="2" topLeftCell="B608" activePane="bottomRight" state="frozen"/>
      <selection pane="topRight" activeCell="B1" sqref="B1"/>
      <selection pane="bottomLeft" activeCell="A3" sqref="A3"/>
      <selection pane="bottomRight" activeCell="A625" sqref="A625"/>
    </sheetView>
  </sheetViews>
  <sheetFormatPr defaultRowHeight="14"/>
  <cols>
    <col min="1" max="1" width="11.6328125" bestFit="1" customWidth="1" collapsed="1"/>
    <col min="2" max="2" width="6.453125" bestFit="1" customWidth="1" collapsed="1"/>
    <col min="3" max="3" width="15" bestFit="1" customWidth="1" collapsed="1"/>
    <col min="4" max="4" width="17.08984375" bestFit="1" customWidth="1" collapsed="1"/>
    <col min="5" max="5" width="17.08984375" customWidth="1"/>
    <col min="6" max="7" width="15" bestFit="1" customWidth="1" collapsed="1"/>
    <col min="8" max="8" width="15" customWidth="1" collapsed="1"/>
    <col min="9" max="10" width="16.08984375" bestFit="1" customWidth="1" collapsed="1"/>
    <col min="11" max="11" width="12.90625" bestFit="1" customWidth="1" collapsed="1"/>
    <col min="12" max="12" width="13.90625" bestFit="1" customWidth="1" collapsed="1"/>
    <col min="14" max="14" width="32.90625" customWidth="1" collapsed="1"/>
  </cols>
  <sheetData>
    <row r="1" spans="1:14">
      <c r="J1" t="s">
        <v>216</v>
      </c>
    </row>
    <row r="2" spans="1:14">
      <c r="B2" t="s">
        <v>26</v>
      </c>
      <c r="C2" t="s">
        <v>33</v>
      </c>
      <c r="D2" t="s">
        <v>220</v>
      </c>
      <c r="E2" t="s">
        <v>221</v>
      </c>
      <c r="F2" t="s">
        <v>27</v>
      </c>
      <c r="G2" t="s">
        <v>224</v>
      </c>
      <c r="H2" t="s">
        <v>226</v>
      </c>
      <c r="I2" t="s">
        <v>31</v>
      </c>
      <c r="J2" t="s">
        <v>28</v>
      </c>
      <c r="K2" t="s">
        <v>29</v>
      </c>
      <c r="L2" t="s">
        <v>30</v>
      </c>
      <c r="M2" t="s">
        <v>48</v>
      </c>
    </row>
    <row r="3" spans="1:14">
      <c r="A3" s="1">
        <v>42401</v>
      </c>
      <c r="B3">
        <v>8.73</v>
      </c>
      <c r="F3">
        <f>9.139/(1+L4)</f>
        <v>8.7752966091486009</v>
      </c>
      <c r="I3" s="25">
        <f t="shared" ref="I3:I38" si="0">+B3/F3-1</f>
        <v>-5.1618322623279145E-3</v>
      </c>
      <c r="M3">
        <f>WEEKDAY(A3,2)</f>
        <v>1</v>
      </c>
      <c r="N3" s="50" t="s">
        <v>80</v>
      </c>
    </row>
    <row r="4" spans="1:14">
      <c r="A4" s="1">
        <f>A5-1</f>
        <v>42402</v>
      </c>
      <c r="B4">
        <v>9.0299999999999994</v>
      </c>
      <c r="C4" s="25">
        <f t="shared" ref="C4:C31" si="1">B4/B3-1</f>
        <v>3.4364261168384758E-2</v>
      </c>
      <c r="D4" s="26">
        <f t="shared" ref="D4:D10" si="2">+F3*(1+L4)</f>
        <v>9.1389999999999993</v>
      </c>
      <c r="E4" s="26"/>
      <c r="F4">
        <v>9.1389999999999993</v>
      </c>
      <c r="G4" s="25">
        <f t="shared" ref="G4:G10" si="3">+B4/D4-1</f>
        <v>-1.1926906663748738E-2</v>
      </c>
      <c r="H4" s="25"/>
      <c r="I4" s="25">
        <f t="shared" si="0"/>
        <v>-1.1926906663748738E-2</v>
      </c>
      <c r="J4">
        <v>1992.7</v>
      </c>
      <c r="K4">
        <v>2075.29</v>
      </c>
      <c r="L4" s="25">
        <f t="shared" ref="L4:L9" si="4">+K4/J4-1</f>
        <v>4.144627891805075E-2</v>
      </c>
      <c r="M4">
        <f t="shared" ref="M4:M66" si="5">WEEKDAY(A4,2)</f>
        <v>2</v>
      </c>
      <c r="N4" s="50"/>
    </row>
    <row r="5" spans="1:14">
      <c r="A5" s="1">
        <v>42403</v>
      </c>
      <c r="B5">
        <v>9.0399999999999991</v>
      </c>
      <c r="C5" s="25">
        <f t="shared" si="1"/>
        <v>1.1074197120708451E-3</v>
      </c>
      <c r="D5" s="26">
        <f t="shared" si="2"/>
        <v>9.2060246471577472</v>
      </c>
      <c r="E5" s="26"/>
      <c r="F5">
        <v>9.1869999999999994</v>
      </c>
      <c r="G5" s="25">
        <f t="shared" si="3"/>
        <v>-1.8034347454088828E-2</v>
      </c>
      <c r="H5" s="25"/>
      <c r="I5" s="25">
        <f t="shared" si="0"/>
        <v>-1.600087079568957E-2</v>
      </c>
      <c r="J5">
        <v>2075.29</v>
      </c>
      <c r="K5">
        <v>2090.5100000000002</v>
      </c>
      <c r="L5" s="25">
        <f t="shared" si="4"/>
        <v>7.3339147781756875E-3</v>
      </c>
      <c r="M5">
        <f t="shared" si="5"/>
        <v>3</v>
      </c>
      <c r="N5" s="50"/>
    </row>
    <row r="6" spans="1:14">
      <c r="A6" s="1">
        <v>42404</v>
      </c>
      <c r="B6">
        <v>9.2899999999999991</v>
      </c>
      <c r="C6" s="25">
        <f t="shared" si="1"/>
        <v>2.7654867256637239E-2</v>
      </c>
      <c r="D6" s="26">
        <f t="shared" si="2"/>
        <v>9.3457776714772915</v>
      </c>
      <c r="E6" s="26"/>
      <c r="F6">
        <v>9.3780000000000001</v>
      </c>
      <c r="G6" s="25">
        <f t="shared" si="3"/>
        <v>-5.9682215261253058E-3</v>
      </c>
      <c r="H6" s="25"/>
      <c r="I6" s="25">
        <f t="shared" si="0"/>
        <v>-9.3836638942206285E-3</v>
      </c>
      <c r="J6">
        <v>2090.5100000000002</v>
      </c>
      <c r="K6">
        <v>2126.64</v>
      </c>
      <c r="L6" s="25">
        <f t="shared" si="4"/>
        <v>1.7282863990126573E-2</v>
      </c>
      <c r="M6">
        <f t="shared" si="5"/>
        <v>4</v>
      </c>
      <c r="N6" s="50"/>
    </row>
    <row r="7" spans="1:14">
      <c r="A7" s="1">
        <v>42405</v>
      </c>
      <c r="B7">
        <v>9.0500000000000007</v>
      </c>
      <c r="C7" s="25">
        <f t="shared" si="1"/>
        <v>-2.5834230355220478E-2</v>
      </c>
      <c r="D7" s="26">
        <f t="shared" si="2"/>
        <v>9.247250225708159</v>
      </c>
      <c r="E7" s="26"/>
      <c r="F7">
        <v>9.2970000000000006</v>
      </c>
      <c r="G7" s="25">
        <f t="shared" si="3"/>
        <v>-2.1330689761134169E-2</v>
      </c>
      <c r="H7" s="25"/>
      <c r="I7" s="25">
        <f t="shared" si="0"/>
        <v>-2.6567710013982948E-2</v>
      </c>
      <c r="J7">
        <v>2126.64</v>
      </c>
      <c r="K7">
        <v>2096.9899999999998</v>
      </c>
      <c r="L7" s="25">
        <f t="shared" si="4"/>
        <v>-1.3942181093179906E-2</v>
      </c>
      <c r="M7">
        <f t="shared" si="5"/>
        <v>5</v>
      </c>
      <c r="N7" s="50"/>
    </row>
    <row r="8" spans="1:14">
      <c r="A8" s="1">
        <v>42411</v>
      </c>
      <c r="B8">
        <v>8.68</v>
      </c>
      <c r="C8" s="25">
        <f t="shared" si="1"/>
        <v>-4.0883977900552648E-2</v>
      </c>
      <c r="D8" s="26">
        <f t="shared" si="2"/>
        <v>9.2970000000000006</v>
      </c>
      <c r="E8" s="26"/>
      <c r="F8" s="27">
        <v>9.2970000000000006</v>
      </c>
      <c r="G8" s="25">
        <f t="shared" si="3"/>
        <v>-6.636549424545557E-2</v>
      </c>
      <c r="H8" s="25"/>
      <c r="I8" s="25">
        <f t="shared" si="0"/>
        <v>-6.636549424545557E-2</v>
      </c>
      <c r="J8">
        <v>2096.9899999999998</v>
      </c>
      <c r="K8">
        <v>2096.9899999999998</v>
      </c>
      <c r="L8" s="25">
        <f t="shared" si="4"/>
        <v>0</v>
      </c>
      <c r="M8">
        <f t="shared" si="5"/>
        <v>4</v>
      </c>
      <c r="N8" s="50"/>
    </row>
    <row r="9" spans="1:14">
      <c r="A9" s="1">
        <v>42412</v>
      </c>
      <c r="B9">
        <v>8.58</v>
      </c>
      <c r="C9" s="25">
        <f t="shared" si="1"/>
        <v>-1.1520737327188946E-2</v>
      </c>
      <c r="D9" s="26">
        <f t="shared" si="2"/>
        <v>9.2970000000000006</v>
      </c>
      <c r="E9" s="26"/>
      <c r="F9" s="27">
        <v>9.2970000000000006</v>
      </c>
      <c r="G9" s="25">
        <f t="shared" si="3"/>
        <v>-7.7121652145853536E-2</v>
      </c>
      <c r="H9" s="25"/>
      <c r="I9" s="25">
        <f t="shared" si="0"/>
        <v>-7.7121652145853536E-2</v>
      </c>
      <c r="J9">
        <v>2096.9899999999998</v>
      </c>
      <c r="K9">
        <v>2096.9899999999998</v>
      </c>
      <c r="L9" s="25">
        <f t="shared" si="4"/>
        <v>0</v>
      </c>
      <c r="M9">
        <f t="shared" si="5"/>
        <v>5</v>
      </c>
      <c r="N9" s="50"/>
    </row>
    <row r="10" spans="1:14">
      <c r="A10" s="1">
        <v>42415</v>
      </c>
      <c r="B10">
        <v>9.25</v>
      </c>
      <c r="C10" s="25">
        <f t="shared" si="1"/>
        <v>7.8088578088578053E-2</v>
      </c>
      <c r="D10" s="26">
        <f t="shared" si="2"/>
        <v>9.3850049261083761</v>
      </c>
      <c r="E10" s="26"/>
      <c r="F10">
        <v>9.4939999999999998</v>
      </c>
      <c r="G10" s="25">
        <f t="shared" si="3"/>
        <v>-1.4385173707560095E-2</v>
      </c>
      <c r="H10" s="25"/>
      <c r="I10" s="25">
        <f t="shared" si="0"/>
        <v>-2.5700442384663957E-2</v>
      </c>
      <c r="J10">
        <v>2096.9899999999998</v>
      </c>
      <c r="K10">
        <v>2116.84</v>
      </c>
      <c r="L10" s="25">
        <f>+K10/J10-1</f>
        <v>9.465948812345415E-3</v>
      </c>
      <c r="M10">
        <f t="shared" si="5"/>
        <v>1</v>
      </c>
      <c r="N10" s="50"/>
    </row>
    <row r="11" spans="1:14">
      <c r="A11" s="1">
        <v>42416</v>
      </c>
      <c r="B11">
        <v>9.6199999999999992</v>
      </c>
      <c r="C11" s="25">
        <f t="shared" si="1"/>
        <v>3.9999999999999813E-2</v>
      </c>
      <c r="D11" s="26">
        <f t="shared" ref="D11:D22" si="6">+F10*(1+L11)</f>
        <v>9.8756275486101917</v>
      </c>
      <c r="E11" s="26"/>
      <c r="F11">
        <v>9.8729999999999993</v>
      </c>
      <c r="G11" s="25">
        <f t="shared" ref="G11:G22" si="7">+B11/D11-1</f>
        <v>-2.5884689084509582E-2</v>
      </c>
      <c r="H11" s="25"/>
      <c r="I11" s="25">
        <f t="shared" si="0"/>
        <v>-2.5625443127722081E-2</v>
      </c>
      <c r="J11">
        <v>2116.84</v>
      </c>
      <c r="K11">
        <v>2201.9299999999998</v>
      </c>
      <c r="L11" s="25">
        <f>+K11/J11-1</f>
        <v>4.0196708301052375E-2</v>
      </c>
      <c r="M11">
        <f t="shared" si="5"/>
        <v>2</v>
      </c>
      <c r="N11" s="50"/>
    </row>
    <row r="12" spans="1:14">
      <c r="A12" s="1">
        <v>42417</v>
      </c>
      <c r="B12">
        <v>9.58</v>
      </c>
      <c r="C12" s="25">
        <f t="shared" si="1"/>
        <v>-4.1580041580040472E-3</v>
      </c>
      <c r="D12" s="26">
        <f t="shared" si="6"/>
        <v>9.9331727855689582</v>
      </c>
      <c r="E12" s="26"/>
      <c r="F12">
        <v>9.9320000000000004</v>
      </c>
      <c r="G12" s="25">
        <f t="shared" si="7"/>
        <v>-3.5554881928768212E-2</v>
      </c>
      <c r="H12" s="25"/>
      <c r="I12" s="25">
        <f t="shared" si="0"/>
        <v>-3.5440998791784195E-2</v>
      </c>
      <c r="J12">
        <v>2201.92</v>
      </c>
      <c r="K12">
        <v>2215.34</v>
      </c>
      <c r="L12" s="25">
        <f>+K12/J12-1</f>
        <v>6.0946810056679013E-3</v>
      </c>
      <c r="M12">
        <f t="shared" si="5"/>
        <v>3</v>
      </c>
      <c r="N12" s="50"/>
    </row>
    <row r="13" spans="1:14">
      <c r="A13" s="1">
        <v>42418</v>
      </c>
      <c r="B13">
        <v>9.69</v>
      </c>
      <c r="C13" s="25">
        <f t="shared" si="1"/>
        <v>1.1482254697285921E-2</v>
      </c>
      <c r="D13" s="26">
        <f t="shared" si="6"/>
        <v>9.8224733539772675</v>
      </c>
      <c r="E13" s="26"/>
      <c r="F13">
        <v>9.7880000000000003</v>
      </c>
      <c r="G13" s="25">
        <f t="shared" si="7"/>
        <v>-1.3486761348517895E-2</v>
      </c>
      <c r="H13" s="25"/>
      <c r="I13" s="25">
        <f t="shared" si="0"/>
        <v>-1.0012259910094023E-2</v>
      </c>
      <c r="J13">
        <v>2215.3399999999997</v>
      </c>
      <c r="K13">
        <v>2190.91</v>
      </c>
      <c r="L13" s="25">
        <f t="shared" ref="L13:L23" si="8">+K13/J13-1</f>
        <v>-1.1027652640226759E-2</v>
      </c>
      <c r="M13">
        <f t="shared" si="5"/>
        <v>4</v>
      </c>
      <c r="N13" s="50"/>
    </row>
    <row r="14" spans="1:14">
      <c r="A14" s="1">
        <v>42419</v>
      </c>
      <c r="B14">
        <v>9.7200000000000006</v>
      </c>
      <c r="C14" s="25">
        <f t="shared" si="1"/>
        <v>3.0959752321981782E-3</v>
      </c>
      <c r="D14" s="26">
        <f t="shared" si="6"/>
        <v>9.8777977552706417</v>
      </c>
      <c r="E14" s="26"/>
      <c r="F14">
        <v>9.8620000000000001</v>
      </c>
      <c r="G14" s="25">
        <f t="shared" si="7"/>
        <v>-1.5974993534003334E-2</v>
      </c>
      <c r="H14" s="25"/>
      <c r="I14" s="25">
        <f t="shared" si="0"/>
        <v>-1.4398702088825766E-2</v>
      </c>
      <c r="J14">
        <v>2190.91</v>
      </c>
      <c r="K14">
        <v>2211.0100000000002</v>
      </c>
      <c r="L14" s="25">
        <f t="shared" si="8"/>
        <v>9.174270052170197E-3</v>
      </c>
      <c r="M14">
        <f t="shared" si="5"/>
        <v>5</v>
      </c>
      <c r="N14" s="50"/>
    </row>
    <row r="15" spans="1:14">
      <c r="A15" s="1">
        <v>42422</v>
      </c>
      <c r="B15">
        <v>9.89</v>
      </c>
      <c r="C15" s="25">
        <f t="shared" si="1"/>
        <v>1.7489711934156382E-2</v>
      </c>
      <c r="D15" s="26">
        <f t="shared" si="6"/>
        <v>10.016106991827264</v>
      </c>
      <c r="E15" s="26"/>
      <c r="F15">
        <v>10.012</v>
      </c>
      <c r="G15" s="25">
        <f t="shared" si="7"/>
        <v>-1.2590419803838127E-2</v>
      </c>
      <c r="H15" s="25"/>
      <c r="I15" s="25">
        <f t="shared" si="0"/>
        <v>-1.218537754694371E-2</v>
      </c>
      <c r="J15">
        <v>2211.0100000000002</v>
      </c>
      <c r="K15">
        <v>2245.56</v>
      </c>
      <c r="L15" s="25">
        <f t="shared" si="8"/>
        <v>1.5626342712154129E-2</v>
      </c>
      <c r="M15">
        <f t="shared" si="5"/>
        <v>1</v>
      </c>
      <c r="N15" s="50"/>
    </row>
    <row r="16" spans="1:14">
      <c r="A16" s="1">
        <v>42423</v>
      </c>
      <c r="B16">
        <v>9.57</v>
      </c>
      <c r="C16" s="25">
        <f t="shared" si="1"/>
        <v>-3.2355915065722995E-2</v>
      </c>
      <c r="D16" s="26">
        <f t="shared" si="6"/>
        <v>9.8896566736137093</v>
      </c>
      <c r="E16" s="26"/>
      <c r="F16">
        <v>9.8689999999999998</v>
      </c>
      <c r="G16" s="25">
        <f t="shared" si="7"/>
        <v>-3.232232262082213E-2</v>
      </c>
      <c r="H16" s="25"/>
      <c r="I16" s="25">
        <f t="shared" si="0"/>
        <v>-3.0296889249163961E-2</v>
      </c>
      <c r="J16">
        <v>2245.56</v>
      </c>
      <c r="K16">
        <v>2218.12</v>
      </c>
      <c r="L16" s="25">
        <f t="shared" si="8"/>
        <v>-1.2219669035786196E-2</v>
      </c>
      <c r="M16">
        <f t="shared" si="5"/>
        <v>2</v>
      </c>
      <c r="N16" s="50"/>
    </row>
    <row r="17" spans="1:14">
      <c r="A17" s="1">
        <v>42424</v>
      </c>
      <c r="B17">
        <v>9.6300000000000008</v>
      </c>
      <c r="C17" s="25">
        <f t="shared" si="1"/>
        <v>6.2695924764890609E-3</v>
      </c>
      <c r="D17" s="26">
        <f t="shared" si="6"/>
        <v>9.8050195931689892</v>
      </c>
      <c r="E17" s="26"/>
      <c r="F17">
        <v>9.8059999999999992</v>
      </c>
      <c r="G17" s="25">
        <f t="shared" si="7"/>
        <v>-1.7849999330029065E-2</v>
      </c>
      <c r="H17" s="25"/>
      <c r="I17" s="25">
        <f t="shared" si="0"/>
        <v>-1.7948194982663535E-2</v>
      </c>
      <c r="J17">
        <v>2218.12</v>
      </c>
      <c r="K17">
        <v>2203.7399999999998</v>
      </c>
      <c r="L17" s="25">
        <f t="shared" si="8"/>
        <v>-6.4829675581122848E-3</v>
      </c>
      <c r="M17">
        <f t="shared" si="5"/>
        <v>3</v>
      </c>
      <c r="N17" s="50"/>
    </row>
    <row r="18" spans="1:14">
      <c r="A18" s="1">
        <v>42425</v>
      </c>
      <c r="B18">
        <v>8.84</v>
      </c>
      <c r="C18" s="25">
        <f t="shared" si="1"/>
        <v>-8.2035306334371838E-2</v>
      </c>
      <c r="D18" s="26">
        <f t="shared" si="6"/>
        <v>9.0646786099993655</v>
      </c>
      <c r="E18" s="26"/>
      <c r="F18">
        <v>9.0630000000000006</v>
      </c>
      <c r="G18" s="25">
        <f t="shared" si="7"/>
        <v>-2.4786163929906957E-2</v>
      </c>
      <c r="H18" s="25"/>
      <c r="I18" s="25">
        <f t="shared" si="0"/>
        <v>-2.4605539004744603E-2</v>
      </c>
      <c r="J18">
        <v>2203.7399999999998</v>
      </c>
      <c r="K18">
        <v>2037.14</v>
      </c>
      <c r="L18" s="25">
        <f t="shared" si="8"/>
        <v>-7.5598754844037774E-2</v>
      </c>
      <c r="M18">
        <f t="shared" si="5"/>
        <v>4</v>
      </c>
      <c r="N18" s="50"/>
    </row>
    <row r="19" spans="1:14">
      <c r="A19" s="1">
        <v>42426</v>
      </c>
      <c r="B19">
        <v>8.91</v>
      </c>
      <c r="C19" s="25">
        <f t="shared" si="1"/>
        <v>7.9185520361990669E-3</v>
      </c>
      <c r="D19" s="26">
        <f t="shared" si="6"/>
        <v>8.9641457926308465</v>
      </c>
      <c r="E19" s="26"/>
      <c r="F19">
        <v>8.9670000000000005</v>
      </c>
      <c r="G19" s="25">
        <f t="shared" si="7"/>
        <v>-6.0402623834340252E-3</v>
      </c>
      <c r="H19" s="25"/>
      <c r="I19" s="25">
        <f t="shared" si="0"/>
        <v>-6.3566410170625698E-3</v>
      </c>
      <c r="J19">
        <v>2037.14</v>
      </c>
      <c r="K19">
        <v>2014.92</v>
      </c>
      <c r="L19" s="25">
        <f t="shared" si="8"/>
        <v>-1.0907448678048604E-2</v>
      </c>
      <c r="M19">
        <f t="shared" si="5"/>
        <v>5</v>
      </c>
      <c r="N19" s="50"/>
    </row>
    <row r="20" spans="1:14">
      <c r="A20" s="1">
        <v>42429</v>
      </c>
      <c r="B20">
        <v>8.51</v>
      </c>
      <c r="C20" s="25">
        <f t="shared" si="1"/>
        <v>-4.4893378226711578E-2</v>
      </c>
      <c r="D20" s="26">
        <f t="shared" si="6"/>
        <v>8.3672329670656911</v>
      </c>
      <c r="E20" s="26"/>
      <c r="F20">
        <v>8.3710000000000004</v>
      </c>
      <c r="G20" s="25">
        <f t="shared" si="7"/>
        <v>1.706263390732099E-2</v>
      </c>
      <c r="H20" s="25"/>
      <c r="I20" s="25">
        <f t="shared" si="0"/>
        <v>1.6604945645681379E-2</v>
      </c>
      <c r="J20">
        <v>2014.92</v>
      </c>
      <c r="K20">
        <v>1880.15</v>
      </c>
      <c r="L20" s="25">
        <f t="shared" si="8"/>
        <v>-6.6886030214599046E-2</v>
      </c>
      <c r="M20">
        <f t="shared" si="5"/>
        <v>1</v>
      </c>
      <c r="N20" s="50"/>
    </row>
    <row r="21" spans="1:14">
      <c r="A21" s="1">
        <v>42430</v>
      </c>
      <c r="B21">
        <v>8.85</v>
      </c>
      <c r="C21" s="25">
        <f t="shared" si="1"/>
        <v>3.9952996474735603E-2</v>
      </c>
      <c r="D21" s="26">
        <f t="shared" si="6"/>
        <v>8.6148527085604876</v>
      </c>
      <c r="E21" s="26"/>
      <c r="F21">
        <v>8.6059999999999999</v>
      </c>
      <c r="G21" s="25">
        <f t="shared" si="7"/>
        <v>2.7295567248160735E-2</v>
      </c>
      <c r="H21" s="25"/>
      <c r="I21" s="25">
        <f t="shared" si="0"/>
        <v>2.8352312340227614E-2</v>
      </c>
      <c r="J21">
        <v>1880.15</v>
      </c>
      <c r="K21">
        <v>1934.92</v>
      </c>
      <c r="L21" s="25">
        <f t="shared" si="8"/>
        <v>2.9130654469058381E-2</v>
      </c>
      <c r="M21">
        <f t="shared" si="5"/>
        <v>2</v>
      </c>
      <c r="N21" s="50"/>
    </row>
    <row r="22" spans="1:14">
      <c r="A22" s="1">
        <v>42431</v>
      </c>
      <c r="B22">
        <v>8.94</v>
      </c>
      <c r="C22" s="25">
        <f t="shared" si="1"/>
        <v>1.0169491525423791E-2</v>
      </c>
      <c r="D22" s="26">
        <f t="shared" si="6"/>
        <v>8.9737382424079541</v>
      </c>
      <c r="E22" s="26"/>
      <c r="G22" s="25">
        <f t="shared" si="7"/>
        <v>-3.7596641997551528E-3</v>
      </c>
      <c r="H22" s="25"/>
      <c r="J22">
        <v>1934.92</v>
      </c>
      <c r="K22">
        <v>2017.6</v>
      </c>
      <c r="L22" s="25">
        <f t="shared" si="8"/>
        <v>4.2730448804084942E-2</v>
      </c>
      <c r="M22">
        <f t="shared" si="5"/>
        <v>3</v>
      </c>
      <c r="N22" s="50"/>
    </row>
    <row r="23" spans="1:14">
      <c r="A23" s="1">
        <v>42432</v>
      </c>
      <c r="B23">
        <v>8.84</v>
      </c>
      <c r="C23" s="25">
        <f t="shared" si="1"/>
        <v>-1.1185682326621871E-2</v>
      </c>
      <c r="D23" s="26"/>
      <c r="E23" s="26"/>
      <c r="F23">
        <v>8.9260000000000002</v>
      </c>
      <c r="G23" s="25"/>
      <c r="H23" s="25"/>
      <c r="I23" s="25">
        <f t="shared" si="0"/>
        <v>-9.6347748151467405E-3</v>
      </c>
      <c r="J23">
        <v>2017.6</v>
      </c>
      <c r="K23">
        <v>2007.08</v>
      </c>
      <c r="L23" s="25">
        <f t="shared" si="8"/>
        <v>-5.2141157811260719E-3</v>
      </c>
      <c r="M23">
        <f t="shared" si="5"/>
        <v>4</v>
      </c>
      <c r="N23" s="50"/>
    </row>
    <row r="24" spans="1:14">
      <c r="A24" s="1">
        <v>42433</v>
      </c>
      <c r="B24">
        <v>8.66</v>
      </c>
      <c r="C24" s="25">
        <f t="shared" si="1"/>
        <v>-2.0361990950226172E-2</v>
      </c>
      <c r="D24" s="26">
        <f t="shared" ref="D24:D31" si="9">+F23*(1+L24)</f>
        <v>8.4810964386073309</v>
      </c>
      <c r="E24" s="26"/>
      <c r="F24">
        <v>8.5169999999999995</v>
      </c>
      <c r="G24" s="25">
        <f t="shared" ref="G24:G31" si="10">+B24/D24-1</f>
        <v>2.1094390647212968E-2</v>
      </c>
      <c r="H24" s="25"/>
      <c r="I24" s="25">
        <f t="shared" si="0"/>
        <v>1.6789949512739266E-2</v>
      </c>
      <c r="J24">
        <v>2007.08</v>
      </c>
      <c r="K24">
        <v>1907.04</v>
      </c>
      <c r="L24" s="25">
        <f t="shared" ref="L24:L40" si="11">+K24/J24-1</f>
        <v>-4.9843553819479025E-2</v>
      </c>
      <c r="M24">
        <f t="shared" si="5"/>
        <v>5</v>
      </c>
      <c r="N24" s="50"/>
    </row>
    <row r="25" spans="1:14">
      <c r="A25" s="1">
        <v>42436</v>
      </c>
      <c r="B25">
        <v>8.7899999999999991</v>
      </c>
      <c r="C25" s="25">
        <f t="shared" si="1"/>
        <v>1.5011547344110809E-2</v>
      </c>
      <c r="D25" s="26">
        <f t="shared" si="9"/>
        <v>8.723735008180217</v>
      </c>
      <c r="E25" s="26"/>
      <c r="F25">
        <v>8.718</v>
      </c>
      <c r="G25" s="25">
        <f t="shared" si="10"/>
        <v>7.5959427650709177E-3</v>
      </c>
      <c r="H25" s="25"/>
      <c r="I25" s="25">
        <f t="shared" si="0"/>
        <v>8.2587749483824524E-3</v>
      </c>
      <c r="J25">
        <v>1907.04</v>
      </c>
      <c r="K25">
        <v>1953.33</v>
      </c>
      <c r="L25" s="25">
        <f t="shared" si="11"/>
        <v>2.4273219229801191E-2</v>
      </c>
      <c r="M25">
        <f t="shared" si="5"/>
        <v>1</v>
      </c>
      <c r="N25" s="50"/>
    </row>
    <row r="26" spans="1:14">
      <c r="A26" s="1">
        <v>42437</v>
      </c>
      <c r="B26">
        <v>8.8800000000000008</v>
      </c>
      <c r="C26" s="25">
        <f t="shared" si="1"/>
        <v>1.0238907849829504E-2</v>
      </c>
      <c r="D26" s="26">
        <f t="shared" si="9"/>
        <v>8.9360693891969092</v>
      </c>
      <c r="E26" s="26"/>
      <c r="F26">
        <v>8.9420000000000002</v>
      </c>
      <c r="G26" s="25">
        <f t="shared" si="10"/>
        <v>-6.2745024411618999E-3</v>
      </c>
      <c r="H26" s="25"/>
      <c r="I26" s="25">
        <f t="shared" si="0"/>
        <v>-6.9335719078504887E-3</v>
      </c>
      <c r="J26">
        <v>1953.33</v>
      </c>
      <c r="K26">
        <v>2002.19</v>
      </c>
      <c r="L26" s="25">
        <f t="shared" si="11"/>
        <v>2.5013694562618705E-2</v>
      </c>
      <c r="M26">
        <f t="shared" si="5"/>
        <v>2</v>
      </c>
      <c r="N26" s="50"/>
    </row>
    <row r="27" spans="1:14">
      <c r="A27" s="1">
        <v>42438</v>
      </c>
      <c r="B27">
        <v>8.74</v>
      </c>
      <c r="C27" s="25">
        <f t="shared" si="1"/>
        <v>-1.5765765765765827E-2</v>
      </c>
      <c r="D27" s="26">
        <f t="shared" si="9"/>
        <v>8.8018534804389184</v>
      </c>
      <c r="E27" s="26"/>
      <c r="F27">
        <v>8.7889999999999997</v>
      </c>
      <c r="G27" s="25">
        <f t="shared" si="10"/>
        <v>-7.02732448073351E-3</v>
      </c>
      <c r="H27" s="25"/>
      <c r="I27" s="25">
        <f t="shared" si="0"/>
        <v>-5.5751507566275116E-3</v>
      </c>
      <c r="J27">
        <v>2002.19</v>
      </c>
      <c r="K27">
        <v>1970.81</v>
      </c>
      <c r="L27" s="25">
        <f t="shared" si="11"/>
        <v>-1.5672838242124953E-2</v>
      </c>
      <c r="M27">
        <f t="shared" si="5"/>
        <v>3</v>
      </c>
      <c r="N27" s="50"/>
    </row>
    <row r="28" spans="1:14">
      <c r="A28" s="1">
        <v>42439</v>
      </c>
      <c r="B28">
        <v>8.7100000000000009</v>
      </c>
      <c r="C28" s="25">
        <f t="shared" si="1"/>
        <v>-3.4324942791761348E-3</v>
      </c>
      <c r="D28" s="26">
        <f t="shared" si="9"/>
        <v>8.638087552833607</v>
      </c>
      <c r="E28" s="26"/>
      <c r="F28">
        <v>8.6379999999999999</v>
      </c>
      <c r="G28" s="25">
        <f t="shared" si="10"/>
        <v>8.3250426354852802E-3</v>
      </c>
      <c r="H28" s="25"/>
      <c r="I28" s="25">
        <f t="shared" si="0"/>
        <v>8.335262792313225E-3</v>
      </c>
      <c r="J28">
        <v>1970.81</v>
      </c>
      <c r="K28">
        <v>1936.97</v>
      </c>
      <c r="L28" s="25">
        <f t="shared" si="11"/>
        <v>-1.7170604979678372E-2</v>
      </c>
      <c r="M28">
        <f t="shared" si="5"/>
        <v>4</v>
      </c>
      <c r="N28" s="50"/>
    </row>
    <row r="29" spans="1:14">
      <c r="A29" s="1">
        <v>42440</v>
      </c>
      <c r="B29">
        <v>8.69</v>
      </c>
      <c r="C29" s="25">
        <f t="shared" si="1"/>
        <v>-2.2962112514353095E-3</v>
      </c>
      <c r="D29" s="26">
        <f t="shared" si="9"/>
        <v>8.6286349607892738</v>
      </c>
      <c r="E29" s="26"/>
      <c r="F29">
        <v>8.6609999999999996</v>
      </c>
      <c r="G29" s="25">
        <f t="shared" si="10"/>
        <v>7.1117899284862673E-3</v>
      </c>
      <c r="H29" s="25"/>
      <c r="I29" s="25">
        <f t="shared" si="0"/>
        <v>3.3483431474425895E-3</v>
      </c>
      <c r="J29">
        <v>1936.97</v>
      </c>
      <c r="K29">
        <v>1934.87</v>
      </c>
      <c r="L29" s="25">
        <f t="shared" si="11"/>
        <v>-1.0841675400239392E-3</v>
      </c>
      <c r="M29">
        <f t="shared" si="5"/>
        <v>5</v>
      </c>
      <c r="N29" s="50"/>
    </row>
    <row r="30" spans="1:14">
      <c r="A30" s="1">
        <v>42443</v>
      </c>
      <c r="B30">
        <v>9.0500000000000007</v>
      </c>
      <c r="C30" s="25">
        <f t="shared" si="1"/>
        <v>4.1426927502876909E-2</v>
      </c>
      <c r="D30" s="26">
        <f t="shared" si="9"/>
        <v>9.0560755658002883</v>
      </c>
      <c r="E30" s="26"/>
      <c r="F30">
        <v>9.0459999999999994</v>
      </c>
      <c r="G30" s="25">
        <f t="shared" si="10"/>
        <v>-6.7088285164396133E-4</v>
      </c>
      <c r="H30" s="25"/>
      <c r="I30" s="25">
        <f t="shared" si="0"/>
        <v>4.4218439089105388E-4</v>
      </c>
      <c r="J30">
        <v>1934.87</v>
      </c>
      <c r="K30">
        <v>2023.13</v>
      </c>
      <c r="L30" s="25">
        <f t="shared" si="11"/>
        <v>4.5615467705840906E-2</v>
      </c>
      <c r="M30">
        <f t="shared" si="5"/>
        <v>1</v>
      </c>
      <c r="N30" s="50"/>
    </row>
    <row r="31" spans="1:14">
      <c r="A31" s="1">
        <v>42444</v>
      </c>
      <c r="B31">
        <v>9.01</v>
      </c>
      <c r="C31" s="25">
        <f t="shared" si="1"/>
        <v>-4.4198895027625085E-3</v>
      </c>
      <c r="D31" s="26">
        <f t="shared" si="9"/>
        <v>8.9288075012480661</v>
      </c>
      <c r="E31" s="26"/>
      <c r="F31">
        <v>8.9260000000000002</v>
      </c>
      <c r="G31" s="25">
        <f t="shared" si="10"/>
        <v>9.0933194315796495E-3</v>
      </c>
      <c r="H31" s="25"/>
      <c r="I31" s="25">
        <f t="shared" si="0"/>
        <v>9.4107102845619739E-3</v>
      </c>
      <c r="J31">
        <v>2023.13</v>
      </c>
      <c r="K31">
        <v>1996.92</v>
      </c>
      <c r="L31" s="25">
        <f t="shared" si="11"/>
        <v>-1.2955173419404553E-2</v>
      </c>
      <c r="M31">
        <f t="shared" si="5"/>
        <v>2</v>
      </c>
      <c r="N31" s="50"/>
    </row>
    <row r="32" spans="1:14">
      <c r="A32" s="1">
        <v>42445</v>
      </c>
      <c r="B32">
        <v>8.9700000000000006</v>
      </c>
      <c r="C32" s="25">
        <f t="shared" ref="C32:C55" si="12">B32/B31-1</f>
        <v>-4.4395116537180312E-3</v>
      </c>
      <c r="D32" s="26">
        <f t="shared" ref="D32:D39" si="13">+F31*(1+L32)</f>
        <v>8.8393736554293607</v>
      </c>
      <c r="E32" s="26"/>
      <c r="F32">
        <v>8.7959999999999994</v>
      </c>
      <c r="G32" s="25">
        <f t="shared" ref="G32:G39" si="14">+B32/D32-1</f>
        <v>1.4777782868179434E-2</v>
      </c>
      <c r="H32" s="25"/>
      <c r="I32" s="25">
        <f t="shared" si="0"/>
        <v>1.9781718963165273E-2</v>
      </c>
      <c r="J32">
        <v>1996.92</v>
      </c>
      <c r="K32">
        <v>1977.54</v>
      </c>
      <c r="L32" s="25">
        <f t="shared" si="11"/>
        <v>-9.7049456162491277E-3</v>
      </c>
      <c r="M32">
        <f t="shared" si="5"/>
        <v>3</v>
      </c>
      <c r="N32" s="50"/>
    </row>
    <row r="33" spans="1:14">
      <c r="A33" s="1">
        <v>42446</v>
      </c>
      <c r="B33">
        <v>9.5</v>
      </c>
      <c r="C33" s="25">
        <f t="shared" si="12"/>
        <v>5.9085841694537233E-2</v>
      </c>
      <c r="D33" s="26">
        <f t="shared" si="13"/>
        <v>9.2841625656118207</v>
      </c>
      <c r="E33" s="26"/>
      <c r="F33">
        <v>9.2829999999999995</v>
      </c>
      <c r="G33" s="25">
        <f t="shared" si="14"/>
        <v>2.3247916315859429E-2</v>
      </c>
      <c r="H33" s="25"/>
      <c r="I33" s="25">
        <f t="shared" si="0"/>
        <v>2.3376063772487354E-2</v>
      </c>
      <c r="J33">
        <v>1977.54</v>
      </c>
      <c r="K33">
        <v>2087.29</v>
      </c>
      <c r="L33" s="25">
        <f t="shared" si="11"/>
        <v>5.5498245294659077E-2</v>
      </c>
      <c r="M33">
        <f t="shared" si="5"/>
        <v>4</v>
      </c>
      <c r="N33" s="50"/>
    </row>
    <row r="34" spans="1:14">
      <c r="A34" s="1">
        <v>42447</v>
      </c>
      <c r="B34">
        <v>9.99</v>
      </c>
      <c r="C34" s="25">
        <f t="shared" si="12"/>
        <v>5.1578947368421169E-2</v>
      </c>
      <c r="D34" s="26">
        <f t="shared" si="13"/>
        <v>9.6858449041580226</v>
      </c>
      <c r="E34" s="26"/>
      <c r="F34">
        <v>9.7550000000000008</v>
      </c>
      <c r="G34" s="25">
        <f t="shared" si="14"/>
        <v>3.1402020045913304E-2</v>
      </c>
      <c r="H34" s="25"/>
      <c r="I34" s="25">
        <f t="shared" si="0"/>
        <v>2.4090210148641766E-2</v>
      </c>
      <c r="J34">
        <v>2087.29</v>
      </c>
      <c r="K34">
        <v>2177.87</v>
      </c>
      <c r="L34" s="25">
        <f t="shared" si="11"/>
        <v>4.3395982350320272E-2</v>
      </c>
      <c r="M34">
        <f t="shared" si="5"/>
        <v>5</v>
      </c>
      <c r="N34" s="50"/>
    </row>
    <row r="35" spans="1:14">
      <c r="A35" s="1">
        <v>42450</v>
      </c>
      <c r="B35">
        <v>10.1</v>
      </c>
      <c r="C35" s="25">
        <f t="shared" si="12"/>
        <v>1.1011011011010874E-2</v>
      </c>
      <c r="D35" s="26">
        <f t="shared" si="13"/>
        <v>9.975194869298905</v>
      </c>
      <c r="E35" s="26"/>
      <c r="F35">
        <v>9.9499999999999993</v>
      </c>
      <c r="G35" s="25">
        <f t="shared" si="14"/>
        <v>1.2511548128770089E-2</v>
      </c>
      <c r="H35" s="25"/>
      <c r="I35" s="25">
        <f t="shared" si="0"/>
        <v>1.5075376884422065E-2</v>
      </c>
      <c r="J35">
        <v>2177.87</v>
      </c>
      <c r="K35">
        <v>2227.0300000000002</v>
      </c>
      <c r="L35" s="25">
        <f t="shared" si="11"/>
        <v>2.257251351090761E-2</v>
      </c>
      <c r="M35">
        <f t="shared" si="5"/>
        <v>1</v>
      </c>
      <c r="N35" s="50"/>
    </row>
    <row r="36" spans="1:14">
      <c r="A36" s="1">
        <v>42451</v>
      </c>
      <c r="B36">
        <v>9.99</v>
      </c>
      <c r="C36" s="25">
        <f t="shared" si="12"/>
        <v>-1.089108910891079E-2</v>
      </c>
      <c r="D36" s="26">
        <f t="shared" si="13"/>
        <v>9.9261864456248876</v>
      </c>
      <c r="E36" s="26"/>
      <c r="F36">
        <v>9.9149999999999991</v>
      </c>
      <c r="G36" s="25">
        <f t="shared" si="14"/>
        <v>6.4288087600086197E-3</v>
      </c>
      <c r="H36" s="25"/>
      <c r="I36" s="25">
        <f t="shared" si="0"/>
        <v>7.5642965204236745E-3</v>
      </c>
      <c r="J36">
        <v>2227.0300000000002</v>
      </c>
      <c r="K36">
        <v>2221.6999999999998</v>
      </c>
      <c r="L36" s="25">
        <f t="shared" si="11"/>
        <v>-2.3933220477498907E-3</v>
      </c>
      <c r="M36">
        <f t="shared" si="5"/>
        <v>2</v>
      </c>
      <c r="N36" s="50"/>
    </row>
    <row r="37" spans="1:14">
      <c r="A37" s="1">
        <v>42452</v>
      </c>
      <c r="B37">
        <v>10.02</v>
      </c>
      <c r="C37" s="25">
        <f t="shared" si="12"/>
        <v>3.0030030030030463E-3</v>
      </c>
      <c r="D37" s="26">
        <f t="shared" si="13"/>
        <v>10.081953301525859</v>
      </c>
      <c r="E37" s="26"/>
      <c r="F37">
        <v>10.066000000000001</v>
      </c>
      <c r="G37" s="25">
        <f t="shared" si="14"/>
        <v>-6.144970093888702E-3</v>
      </c>
      <c r="H37" s="25"/>
      <c r="I37" s="25">
        <f t="shared" si="0"/>
        <v>-4.5698390621896623E-3</v>
      </c>
      <c r="J37">
        <v>2221.6999999999998</v>
      </c>
      <c r="K37">
        <v>2259.11</v>
      </c>
      <c r="L37" s="25">
        <f t="shared" si="11"/>
        <v>1.6838457037403831E-2</v>
      </c>
      <c r="M37">
        <f t="shared" si="5"/>
        <v>3</v>
      </c>
      <c r="N37" s="50"/>
    </row>
    <row r="38" spans="1:14">
      <c r="A38" s="1">
        <v>42453</v>
      </c>
      <c r="B38">
        <v>9.67</v>
      </c>
      <c r="C38" s="25">
        <f t="shared" si="12"/>
        <v>-3.4930139720558806E-2</v>
      </c>
      <c r="D38" s="26">
        <f t="shared" si="13"/>
        <v>9.8907113066650147</v>
      </c>
      <c r="E38" s="26"/>
      <c r="F38">
        <v>9.8659999999999997</v>
      </c>
      <c r="G38" s="25">
        <f t="shared" si="14"/>
        <v>-2.2315008478337117E-2</v>
      </c>
      <c r="H38" s="25"/>
      <c r="I38" s="25">
        <f t="shared" si="0"/>
        <v>-1.98662071761605E-2</v>
      </c>
      <c r="J38">
        <v>2259.11</v>
      </c>
      <c r="K38">
        <v>2219.77</v>
      </c>
      <c r="L38" s="25">
        <f t="shared" si="11"/>
        <v>-1.7413937347008357E-2</v>
      </c>
      <c r="M38">
        <f t="shared" si="5"/>
        <v>4</v>
      </c>
      <c r="N38" s="50"/>
    </row>
    <row r="39" spans="1:14">
      <c r="A39" s="1">
        <v>42454</v>
      </c>
      <c r="B39">
        <v>9.67</v>
      </c>
      <c r="C39" s="25">
        <f t="shared" si="12"/>
        <v>0</v>
      </c>
      <c r="D39" s="26">
        <f t="shared" si="13"/>
        <v>9.8496438549939871</v>
      </c>
      <c r="E39" s="26"/>
      <c r="G39" s="25">
        <f t="shared" si="14"/>
        <v>-1.8238614272627074E-2</v>
      </c>
      <c r="H39" s="25"/>
      <c r="J39">
        <v>2219.77</v>
      </c>
      <c r="K39">
        <v>2216.09</v>
      </c>
      <c r="L39" s="25">
        <f t="shared" si="11"/>
        <v>-1.6578294147591155E-3</v>
      </c>
      <c r="M39">
        <f t="shared" si="5"/>
        <v>5</v>
      </c>
      <c r="N39" s="50"/>
    </row>
    <row r="40" spans="1:14">
      <c r="A40" s="1">
        <v>42457</v>
      </c>
      <c r="B40">
        <v>9.67</v>
      </c>
      <c r="C40" s="25">
        <f t="shared" si="12"/>
        <v>0</v>
      </c>
      <c r="J40">
        <v>2216.09</v>
      </c>
      <c r="K40">
        <v>2199.69</v>
      </c>
      <c r="L40" s="25">
        <f t="shared" si="11"/>
        <v>-7.400421463027218E-3</v>
      </c>
      <c r="M40">
        <f t="shared" si="5"/>
        <v>1</v>
      </c>
      <c r="N40" s="50"/>
    </row>
    <row r="41" spans="1:14">
      <c r="A41" s="1">
        <v>42458</v>
      </c>
      <c r="B41">
        <v>9.39</v>
      </c>
      <c r="C41" s="25">
        <f t="shared" si="12"/>
        <v>-2.8955532574974074E-2</v>
      </c>
      <c r="F41">
        <v>9.5220000000000002</v>
      </c>
      <c r="I41" s="25">
        <f t="shared" ref="I41:I51" si="15">+B41/F41-1</f>
        <v>-1.3862633900441068E-2</v>
      </c>
      <c r="J41">
        <v>2199.69</v>
      </c>
      <c r="K41">
        <v>2152.5500000000002</v>
      </c>
      <c r="L41" s="25">
        <f t="shared" ref="L41:L55" si="16">+K41/J41-1</f>
        <v>-2.1430292450299704E-2</v>
      </c>
      <c r="M41">
        <f t="shared" si="5"/>
        <v>2</v>
      </c>
      <c r="N41" s="50"/>
    </row>
    <row r="42" spans="1:14">
      <c r="A42" s="1">
        <v>42459</v>
      </c>
      <c r="B42">
        <v>9.9700000000000006</v>
      </c>
      <c r="C42" s="25">
        <f t="shared" si="12"/>
        <v>6.1767838125665664E-2</v>
      </c>
      <c r="D42" s="26">
        <f t="shared" ref="D42:D49" si="17">+F41*(1+L42)</f>
        <v>9.9476821258507346</v>
      </c>
      <c r="E42" s="26"/>
      <c r="F42">
        <v>10.032999999999999</v>
      </c>
      <c r="G42" s="25">
        <f>+B42/D42-1</f>
        <v>2.2435250611063662E-3</v>
      </c>
      <c r="H42" s="25"/>
      <c r="I42" s="25">
        <f t="shared" si="15"/>
        <v>-6.2792783813414577E-3</v>
      </c>
      <c r="J42">
        <v>2152.5500000000002</v>
      </c>
      <c r="K42">
        <v>2248.7800000000002</v>
      </c>
      <c r="L42" s="25">
        <f t="shared" si="16"/>
        <v>4.4705117186592647E-2</v>
      </c>
      <c r="M42">
        <f t="shared" si="5"/>
        <v>3</v>
      </c>
      <c r="N42" s="50"/>
    </row>
    <row r="43" spans="1:14">
      <c r="A43" s="1">
        <v>42460</v>
      </c>
      <c r="B43">
        <v>9.84</v>
      </c>
      <c r="C43" s="25">
        <f t="shared" si="12"/>
        <v>-1.3039117352056206E-2</v>
      </c>
      <c r="D43" s="26">
        <f t="shared" si="17"/>
        <v>9.9861985476569508</v>
      </c>
      <c r="E43" s="26"/>
      <c r="F43">
        <v>10.02</v>
      </c>
      <c r="G43" s="25">
        <f>+B43/D43-1</f>
        <v>-1.4640060174975544E-2</v>
      </c>
      <c r="H43" s="25"/>
      <c r="I43" s="25">
        <f t="shared" si="15"/>
        <v>-1.7964071856287345E-2</v>
      </c>
      <c r="J43">
        <v>2248.7800000000002</v>
      </c>
      <c r="K43">
        <v>2238.29</v>
      </c>
      <c r="L43" s="25">
        <f t="shared" si="16"/>
        <v>-4.6647515541761164E-3</v>
      </c>
      <c r="M43">
        <f t="shared" si="5"/>
        <v>4</v>
      </c>
      <c r="N43" s="50"/>
    </row>
    <row r="44" spans="1:14">
      <c r="A44" s="1">
        <v>42461</v>
      </c>
      <c r="B44">
        <v>9.77</v>
      </c>
      <c r="C44" s="25">
        <f t="shared" si="12"/>
        <v>-7.1138211382114624E-3</v>
      </c>
      <c r="D44" s="26">
        <f t="shared" si="17"/>
        <v>9.8726292839623095</v>
      </c>
      <c r="E44" s="26"/>
      <c r="F44">
        <v>9.8919999999999995</v>
      </c>
      <c r="G44" s="25">
        <f t="shared" ref="G44:G51" si="18">+B44/D44-1</f>
        <v>-1.0395334516310362E-2</v>
      </c>
      <c r="H44" s="25"/>
      <c r="I44" s="25">
        <f t="shared" si="15"/>
        <v>-1.2333198544278168E-2</v>
      </c>
      <c r="J44">
        <v>2238.29</v>
      </c>
      <c r="K44">
        <v>2205.37</v>
      </c>
      <c r="L44" s="25">
        <f t="shared" si="16"/>
        <v>-1.4707656291186644E-2</v>
      </c>
      <c r="M44">
        <f t="shared" si="5"/>
        <v>5</v>
      </c>
      <c r="N44" s="50"/>
    </row>
    <row r="45" spans="1:14">
      <c r="A45" s="1">
        <v>42465</v>
      </c>
      <c r="B45">
        <v>10.06</v>
      </c>
      <c r="C45" s="25">
        <f t="shared" si="12"/>
        <v>2.9682702149437246E-2</v>
      </c>
      <c r="D45" s="26">
        <f t="shared" si="17"/>
        <v>10.224593533057945</v>
      </c>
      <c r="E45" s="26"/>
      <c r="F45">
        <v>10.210000000000001</v>
      </c>
      <c r="G45" s="25">
        <f t="shared" si="18"/>
        <v>-1.6097806971571482E-2</v>
      </c>
      <c r="H45" s="25"/>
      <c r="I45" s="25">
        <f t="shared" si="15"/>
        <v>-1.4691478942213565E-2</v>
      </c>
      <c r="J45">
        <v>2205.37</v>
      </c>
      <c r="K45">
        <v>2279.52</v>
      </c>
      <c r="L45" s="25">
        <f t="shared" si="16"/>
        <v>3.3622476047103333E-2</v>
      </c>
      <c r="M45">
        <f t="shared" si="5"/>
        <v>2</v>
      </c>
      <c r="N45" s="50"/>
    </row>
    <row r="46" spans="1:14">
      <c r="A46" s="1">
        <v>42466</v>
      </c>
      <c r="B46">
        <v>10.199999999999999</v>
      </c>
      <c r="C46" s="25">
        <f t="shared" si="12"/>
        <v>1.391650099403563E-2</v>
      </c>
      <c r="D46" s="26">
        <f t="shared" si="17"/>
        <v>10.288472309959992</v>
      </c>
      <c r="E46" s="26"/>
      <c r="F46">
        <v>10.281000000000001</v>
      </c>
      <c r="G46" s="25">
        <f t="shared" si="18"/>
        <v>-8.599168787609579E-3</v>
      </c>
      <c r="H46" s="25"/>
      <c r="I46" s="25">
        <f t="shared" si="15"/>
        <v>-7.8786110300556045E-3</v>
      </c>
      <c r="J46">
        <v>2279.52</v>
      </c>
      <c r="K46">
        <v>2297.04</v>
      </c>
      <c r="L46" s="25">
        <f t="shared" si="16"/>
        <v>7.6858285954937156E-3</v>
      </c>
      <c r="M46">
        <f t="shared" si="5"/>
        <v>3</v>
      </c>
      <c r="N46" s="50"/>
    </row>
    <row r="47" spans="1:14">
      <c r="A47" s="1">
        <v>42467</v>
      </c>
      <c r="B47">
        <v>9.9700000000000006</v>
      </c>
      <c r="C47" s="25">
        <f t="shared" si="12"/>
        <v>-2.2549019607843057E-2</v>
      </c>
      <c r="D47" s="26">
        <f t="shared" si="17"/>
        <v>10.064552241145126</v>
      </c>
      <c r="E47" s="26"/>
      <c r="F47">
        <v>10.081</v>
      </c>
      <c r="G47" s="25">
        <f t="shared" si="18"/>
        <v>-9.3945799951818953E-3</v>
      </c>
      <c r="H47" s="25"/>
      <c r="I47" s="25">
        <f t="shared" si="15"/>
        <v>-1.1010812419402716E-2</v>
      </c>
      <c r="J47">
        <v>2297.04</v>
      </c>
      <c r="K47">
        <v>2248.6799999999998</v>
      </c>
      <c r="L47" s="25">
        <f t="shared" si="16"/>
        <v>-2.1053181485738204E-2</v>
      </c>
      <c r="M47">
        <f t="shared" si="5"/>
        <v>4</v>
      </c>
      <c r="N47" s="50"/>
    </row>
    <row r="48" spans="1:14">
      <c r="A48" s="1">
        <v>42468</v>
      </c>
      <c r="B48">
        <v>9.92</v>
      </c>
      <c r="C48" s="25">
        <f t="shared" si="12"/>
        <v>-5.015045135406293E-3</v>
      </c>
      <c r="D48" s="26">
        <f t="shared" si="17"/>
        <v>9.9969423528470038</v>
      </c>
      <c r="E48" s="26"/>
      <c r="F48">
        <v>9.98</v>
      </c>
      <c r="G48" s="25">
        <f t="shared" si="18"/>
        <v>-7.6965886299316111E-3</v>
      </c>
      <c r="H48" s="25"/>
      <c r="I48" s="25">
        <f t="shared" si="15"/>
        <v>-6.0120240480961984E-3</v>
      </c>
      <c r="J48">
        <v>2248.6799999999998</v>
      </c>
      <c r="K48">
        <v>2229.9299999999998</v>
      </c>
      <c r="L48" s="25">
        <f t="shared" si="16"/>
        <v>-8.3382250920539525E-3</v>
      </c>
      <c r="M48">
        <f t="shared" si="5"/>
        <v>5</v>
      </c>
      <c r="N48" s="50"/>
    </row>
    <row r="49" spans="1:14">
      <c r="A49" s="1">
        <v>42471</v>
      </c>
      <c r="B49">
        <v>10.16</v>
      </c>
      <c r="C49" s="25">
        <f t="shared" si="12"/>
        <v>2.4193548387096753E-2</v>
      </c>
      <c r="D49" s="26">
        <f t="shared" si="17"/>
        <v>10.218140120990347</v>
      </c>
      <c r="E49" s="26"/>
      <c r="F49">
        <v>10.233000000000001</v>
      </c>
      <c r="G49" s="25">
        <f t="shared" si="18"/>
        <v>-5.6898927106033836E-3</v>
      </c>
      <c r="H49" s="25"/>
      <c r="I49" s="25">
        <f t="shared" si="15"/>
        <v>-7.1337828593766028E-3</v>
      </c>
      <c r="J49">
        <v>2229.9299999999998</v>
      </c>
      <c r="K49">
        <v>2283.14</v>
      </c>
      <c r="L49" s="25">
        <f t="shared" si="16"/>
        <v>2.3861735570174902E-2</v>
      </c>
      <c r="M49">
        <f t="shared" si="5"/>
        <v>1</v>
      </c>
      <c r="N49" s="50"/>
    </row>
    <row r="50" spans="1:14">
      <c r="A50" s="1">
        <v>42472</v>
      </c>
      <c r="B50">
        <v>10.18</v>
      </c>
      <c r="C50" s="25">
        <f t="shared" si="12"/>
        <v>1.9685039370078705E-3</v>
      </c>
      <c r="D50" s="26">
        <f t="shared" ref="D50:D55" si="19">+F49*(1+L50)</f>
        <v>10.147304440375974</v>
      </c>
      <c r="E50" s="26"/>
      <c r="F50">
        <v>10.148</v>
      </c>
      <c r="G50" s="25">
        <f t="shared" si="18"/>
        <v>3.2220931003046349E-3</v>
      </c>
      <c r="H50" s="25"/>
      <c r="I50" s="25">
        <f t="shared" si="15"/>
        <v>3.1533307055577886E-3</v>
      </c>
      <c r="J50">
        <v>2283.14</v>
      </c>
      <c r="K50">
        <v>2264.02</v>
      </c>
      <c r="L50" s="25">
        <f t="shared" si="16"/>
        <v>-8.3744317037062199E-3</v>
      </c>
      <c r="M50">
        <f t="shared" si="5"/>
        <v>2</v>
      </c>
      <c r="N50" s="50"/>
    </row>
    <row r="51" spans="1:14">
      <c r="A51" s="1">
        <v>42473</v>
      </c>
      <c r="B51">
        <v>10.7</v>
      </c>
      <c r="C51" s="25">
        <f t="shared" si="12"/>
        <v>5.1080550098231869E-2</v>
      </c>
      <c r="D51" s="26">
        <f t="shared" si="19"/>
        <v>10.282423953852</v>
      </c>
      <c r="E51" s="26"/>
      <c r="F51">
        <v>10.278</v>
      </c>
      <c r="G51" s="25">
        <f t="shared" si="18"/>
        <v>4.0610662235101458E-2</v>
      </c>
      <c r="H51" s="25"/>
      <c r="I51" s="25">
        <f t="shared" si="15"/>
        <v>4.1058571706557689E-2</v>
      </c>
      <c r="J51">
        <v>2264.02</v>
      </c>
      <c r="K51">
        <v>2294.0100000000002</v>
      </c>
      <c r="L51" s="25">
        <f t="shared" si="16"/>
        <v>1.3246349413874592E-2</v>
      </c>
      <c r="M51">
        <f t="shared" si="5"/>
        <v>3</v>
      </c>
      <c r="N51" s="50"/>
    </row>
    <row r="52" spans="1:14">
      <c r="A52" s="1">
        <v>42474</v>
      </c>
      <c r="B52">
        <v>10.5</v>
      </c>
      <c r="C52" s="25">
        <f t="shared" si="12"/>
        <v>-1.869158878504662E-2</v>
      </c>
      <c r="D52" s="26">
        <f t="shared" si="19"/>
        <v>10.41411346070854</v>
      </c>
      <c r="E52" s="26"/>
      <c r="F52">
        <v>10.385999999999999</v>
      </c>
      <c r="G52" s="25">
        <f>+B52/D52-1</f>
        <v>8.2471292074455249E-3</v>
      </c>
      <c r="H52" s="25"/>
      <c r="I52" s="25">
        <f>+B52/F52-1</f>
        <v>1.0976314269208531E-2</v>
      </c>
      <c r="J52">
        <v>2294.0100000000002</v>
      </c>
      <c r="K52">
        <v>2324.39</v>
      </c>
      <c r="L52" s="25">
        <f t="shared" si="16"/>
        <v>1.3243185513576616E-2</v>
      </c>
      <c r="M52">
        <f t="shared" si="5"/>
        <v>4</v>
      </c>
      <c r="N52" s="50"/>
    </row>
    <row r="53" spans="1:14">
      <c r="A53" s="1">
        <v>42475</v>
      </c>
      <c r="B53">
        <v>10.4</v>
      </c>
      <c r="C53" s="25">
        <f t="shared" si="12"/>
        <v>-9.52380952380949E-3</v>
      </c>
      <c r="D53" s="26">
        <f t="shared" si="19"/>
        <v>10.320271761623479</v>
      </c>
      <c r="E53" s="26"/>
      <c r="F53">
        <v>10.33</v>
      </c>
      <c r="G53" s="25">
        <f>+B53/D53-1</f>
        <v>7.725401057072423E-3</v>
      </c>
      <c r="H53" s="25"/>
      <c r="I53" s="25">
        <f>+B53/F53-1</f>
        <v>6.776379477250849E-3</v>
      </c>
      <c r="J53">
        <v>2324.39</v>
      </c>
      <c r="K53">
        <v>2309.6799999999998</v>
      </c>
      <c r="L53" s="25">
        <f t="shared" si="16"/>
        <v>-6.3285421121240804E-3</v>
      </c>
      <c r="M53">
        <f t="shared" si="5"/>
        <v>5</v>
      </c>
      <c r="N53" s="50"/>
    </row>
    <row r="54" spans="1:14">
      <c r="A54" s="1">
        <v>42478</v>
      </c>
      <c r="B54">
        <v>10.16</v>
      </c>
      <c r="C54" s="25">
        <f t="shared" si="12"/>
        <v>-2.3076923076923106E-2</v>
      </c>
      <c r="D54" s="26">
        <f t="shared" si="19"/>
        <v>10.132808311108032</v>
      </c>
      <c r="E54" s="26"/>
      <c r="F54">
        <v>10.135</v>
      </c>
      <c r="G54" s="25">
        <f>+B54/D54-1</f>
        <v>2.683529388605832E-3</v>
      </c>
      <c r="H54" s="25"/>
      <c r="I54" s="25">
        <f>+B54/F54-1</f>
        <v>2.4666995559941007E-3</v>
      </c>
      <c r="J54">
        <v>2309.6799999999998</v>
      </c>
      <c r="K54">
        <v>2265.59</v>
      </c>
      <c r="L54" s="25">
        <f t="shared" si="16"/>
        <v>-1.9089224481313338E-2</v>
      </c>
      <c r="M54">
        <f t="shared" si="5"/>
        <v>1</v>
      </c>
      <c r="N54" s="50"/>
    </row>
    <row r="55" spans="1:14">
      <c r="A55" s="1">
        <v>42479</v>
      </c>
      <c r="B55">
        <v>10.199999999999999</v>
      </c>
      <c r="C55" s="25">
        <f t="shared" si="12"/>
        <v>3.937007874015741E-3</v>
      </c>
      <c r="D55" s="26">
        <f t="shared" si="19"/>
        <v>10.165921882017688</v>
      </c>
      <c r="E55" s="26"/>
      <c r="F55">
        <v>10.186</v>
      </c>
      <c r="G55" s="25">
        <f>+B55/D55-1</f>
        <v>3.3521916042451583E-3</v>
      </c>
      <c r="H55" s="25"/>
      <c r="I55" s="25">
        <f>+B55/F55-1</f>
        <v>1.3744354997053954E-3</v>
      </c>
      <c r="J55">
        <v>3228.45</v>
      </c>
      <c r="K55">
        <v>3238.3</v>
      </c>
      <c r="L55" s="25">
        <f t="shared" si="16"/>
        <v>3.0509997057412974E-3</v>
      </c>
      <c r="M55">
        <f t="shared" si="5"/>
        <v>2</v>
      </c>
      <c r="N55" s="50"/>
    </row>
    <row r="56" spans="1:14">
      <c r="A56" s="1">
        <v>42480</v>
      </c>
      <c r="M56">
        <f t="shared" si="5"/>
        <v>3</v>
      </c>
      <c r="N56" s="50"/>
    </row>
    <row r="57" spans="1:14">
      <c r="A57" s="1">
        <v>42481</v>
      </c>
      <c r="B57">
        <v>9.75</v>
      </c>
      <c r="M57">
        <f t="shared" si="5"/>
        <v>4</v>
      </c>
      <c r="N57" s="50"/>
    </row>
    <row r="58" spans="1:14">
      <c r="A58" s="1">
        <v>42482</v>
      </c>
      <c r="B58">
        <v>9.52</v>
      </c>
      <c r="C58" s="25">
        <f t="shared" ref="C58:C75" si="20">B58/B57-1</f>
        <v>-2.3589743589743639E-2</v>
      </c>
      <c r="F58">
        <v>9.4629999999999992</v>
      </c>
      <c r="I58" s="25">
        <f t="shared" ref="I58:I85" si="21">+B58/F58-1</f>
        <v>6.0234597907640186E-3</v>
      </c>
      <c r="J58">
        <v>2145.2399999999998</v>
      </c>
      <c r="K58">
        <v>2110.16</v>
      </c>
      <c r="L58" s="25">
        <f t="shared" ref="L58:L90" si="22">+K58/J58-1</f>
        <v>-1.6352482705897731E-2</v>
      </c>
      <c r="M58">
        <f t="shared" si="5"/>
        <v>5</v>
      </c>
      <c r="N58" s="50"/>
    </row>
    <row r="59" spans="1:14">
      <c r="A59" s="1">
        <v>42485</v>
      </c>
      <c r="B59">
        <v>9.59</v>
      </c>
      <c r="C59" s="25">
        <f t="shared" si="20"/>
        <v>7.3529411764705621E-3</v>
      </c>
      <c r="F59">
        <v>9.5559999999999992</v>
      </c>
      <c r="I59" s="25">
        <f t="shared" si="21"/>
        <v>3.5579740477187372E-3</v>
      </c>
      <c r="J59">
        <v>2110.16</v>
      </c>
      <c r="K59">
        <v>2126.8399999999997</v>
      </c>
      <c r="L59" s="25">
        <f t="shared" si="22"/>
        <v>7.9046138681426736E-3</v>
      </c>
      <c r="M59">
        <f t="shared" si="5"/>
        <v>1</v>
      </c>
      <c r="N59" s="50"/>
    </row>
    <row r="60" spans="1:14">
      <c r="A60" s="1">
        <v>42486</v>
      </c>
      <c r="B60">
        <v>9.5500000000000007</v>
      </c>
      <c r="C60" s="25">
        <f t="shared" si="20"/>
        <v>-4.1710114702814272E-3</v>
      </c>
      <c r="D60" s="26">
        <f t="shared" ref="D60:D75" si="23">+F59*(1+L60)</f>
        <v>9.685669443869779</v>
      </c>
      <c r="E60" s="26"/>
      <c r="F60">
        <v>9.6029999999999998</v>
      </c>
      <c r="G60" s="25">
        <f t="shared" ref="G60:G85" si="24">+B60/D60-1</f>
        <v>-1.4007234570207805E-2</v>
      </c>
      <c r="H60" s="25"/>
      <c r="I60" s="25">
        <f t="shared" si="21"/>
        <v>-5.5191086118919763E-3</v>
      </c>
      <c r="J60">
        <v>2126.8399999999997</v>
      </c>
      <c r="K60">
        <v>2155.6999999999998</v>
      </c>
      <c r="L60" s="25">
        <f t="shared" si="22"/>
        <v>1.3569426943258689E-2</v>
      </c>
      <c r="M60">
        <f t="shared" si="5"/>
        <v>2</v>
      </c>
      <c r="N60" s="50"/>
    </row>
    <row r="61" spans="1:14">
      <c r="A61" s="1">
        <v>42487</v>
      </c>
      <c r="B61">
        <v>9.51</v>
      </c>
      <c r="C61" s="25">
        <f t="shared" si="20"/>
        <v>-4.1884816753927634E-3</v>
      </c>
      <c r="D61" s="26">
        <f t="shared" si="23"/>
        <v>9.5625067634643042</v>
      </c>
      <c r="E61" s="26"/>
      <c r="F61">
        <v>9.58</v>
      </c>
      <c r="G61" s="25">
        <f t="shared" si="24"/>
        <v>-5.4908994851556869E-3</v>
      </c>
      <c r="H61" s="25"/>
      <c r="I61" s="25">
        <f t="shared" si="21"/>
        <v>-7.3068893528184242E-3</v>
      </c>
      <c r="J61">
        <v>2155.6999999999998</v>
      </c>
      <c r="K61">
        <v>2146.61</v>
      </c>
      <c r="L61" s="25">
        <f t="shared" si="22"/>
        <v>-4.2167277450478879E-3</v>
      </c>
      <c r="M61">
        <f t="shared" si="5"/>
        <v>3</v>
      </c>
      <c r="N61" s="50"/>
    </row>
    <row r="62" spans="1:14">
      <c r="A62" s="1">
        <v>42488</v>
      </c>
      <c r="B62">
        <v>9.4700000000000006</v>
      </c>
      <c r="C62" s="25">
        <f t="shared" si="20"/>
        <v>-4.2060988433226809E-3</v>
      </c>
      <c r="D62" s="26">
        <f t="shared" si="23"/>
        <v>9.6184697732704123</v>
      </c>
      <c r="E62" s="26"/>
      <c r="F62">
        <v>9.6389999999999993</v>
      </c>
      <c r="G62" s="25">
        <f t="shared" si="24"/>
        <v>-1.5435903711316645E-2</v>
      </c>
      <c r="H62" s="25"/>
      <c r="I62" s="25">
        <f t="shared" si="21"/>
        <v>-1.7532939101566392E-2</v>
      </c>
      <c r="J62">
        <v>2146.61</v>
      </c>
      <c r="K62">
        <v>2155.23</v>
      </c>
      <c r="L62" s="25">
        <f t="shared" si="22"/>
        <v>4.0156339530701413E-3</v>
      </c>
      <c r="M62">
        <f t="shared" si="5"/>
        <v>4</v>
      </c>
      <c r="N62" s="50"/>
    </row>
    <row r="63" spans="1:14">
      <c r="A63" s="1">
        <v>42489</v>
      </c>
      <c r="B63">
        <v>9.44</v>
      </c>
      <c r="C63" s="25">
        <f t="shared" si="20"/>
        <v>-3.1678986272440923E-3</v>
      </c>
      <c r="D63" s="26">
        <f t="shared" si="23"/>
        <v>9.5652505115463295</v>
      </c>
      <c r="E63" s="26"/>
      <c r="F63">
        <v>9.5690000000000008</v>
      </c>
      <c r="G63" s="25">
        <f t="shared" si="24"/>
        <v>-1.3094326321630434E-2</v>
      </c>
      <c r="H63" s="25"/>
      <c r="I63" s="25">
        <f t="shared" si="21"/>
        <v>-1.3481032500783918E-2</v>
      </c>
      <c r="J63">
        <v>2155.23</v>
      </c>
      <c r="K63">
        <v>2138.7399999999998</v>
      </c>
      <c r="L63" s="25">
        <f t="shared" si="22"/>
        <v>-7.6511555611235016E-3</v>
      </c>
      <c r="M63">
        <f t="shared" si="5"/>
        <v>5</v>
      </c>
      <c r="N63" s="50"/>
    </row>
    <row r="64" spans="1:14">
      <c r="A64" s="1">
        <v>42493</v>
      </c>
      <c r="B64">
        <v>9.73</v>
      </c>
      <c r="C64" s="25">
        <f t="shared" si="20"/>
        <v>3.0720338983051043E-2</v>
      </c>
      <c r="D64" s="26">
        <f t="shared" si="23"/>
        <v>9.920174434480117</v>
      </c>
      <c r="E64" s="26"/>
      <c r="F64">
        <v>9.9290000000000003</v>
      </c>
      <c r="G64" s="25">
        <f t="shared" si="24"/>
        <v>-1.9170472831517626E-2</v>
      </c>
      <c r="H64" s="25"/>
      <c r="I64" s="25">
        <f t="shared" si="21"/>
        <v>-2.0042300332359764E-2</v>
      </c>
      <c r="J64">
        <v>2138.7399999999998</v>
      </c>
      <c r="K64">
        <v>2217.23</v>
      </c>
      <c r="L64" s="25">
        <f t="shared" si="22"/>
        <v>3.6699178020703993E-2</v>
      </c>
      <c r="M64">
        <f t="shared" si="5"/>
        <v>2</v>
      </c>
      <c r="N64" s="50"/>
    </row>
    <row r="65" spans="1:14">
      <c r="A65" s="1">
        <v>42494</v>
      </c>
      <c r="B65">
        <v>9.76</v>
      </c>
      <c r="C65" s="25">
        <f t="shared" si="20"/>
        <v>3.0832476875641834E-3</v>
      </c>
      <c r="D65" s="26">
        <f t="shared" si="23"/>
        <v>9.9011909364387094</v>
      </c>
      <c r="E65" s="26"/>
      <c r="F65">
        <v>9.8640000000000008</v>
      </c>
      <c r="G65" s="25">
        <f t="shared" si="24"/>
        <v>-1.4259995322289387E-2</v>
      </c>
      <c r="H65" s="25"/>
      <c r="I65" s="25">
        <f t="shared" si="21"/>
        <v>-1.0543390105434036E-2</v>
      </c>
      <c r="J65">
        <v>2217.23</v>
      </c>
      <c r="K65">
        <v>2211.02</v>
      </c>
      <c r="L65" s="25">
        <f t="shared" si="22"/>
        <v>-2.8007919791812608E-3</v>
      </c>
      <c r="M65">
        <f t="shared" si="5"/>
        <v>3</v>
      </c>
      <c r="N65" s="50"/>
    </row>
    <row r="66" spans="1:14">
      <c r="A66" s="1">
        <v>42495</v>
      </c>
      <c r="B66">
        <v>9.8000000000000007</v>
      </c>
      <c r="C66" s="25">
        <f t="shared" si="20"/>
        <v>4.098360655737876E-3</v>
      </c>
      <c r="D66" s="26">
        <f t="shared" si="23"/>
        <v>9.9223090519307853</v>
      </c>
      <c r="E66" s="26"/>
      <c r="F66">
        <v>9.9179999999999993</v>
      </c>
      <c r="G66" s="25">
        <f t="shared" si="24"/>
        <v>-1.2326672278665241E-2</v>
      </c>
      <c r="H66" s="25"/>
      <c r="I66" s="25">
        <f t="shared" si="21"/>
        <v>-1.1897559991933759E-2</v>
      </c>
      <c r="J66">
        <v>2211.02</v>
      </c>
      <c r="K66">
        <v>2224.09</v>
      </c>
      <c r="L66" s="25">
        <f t="shared" si="22"/>
        <v>5.9112988575409364E-3</v>
      </c>
      <c r="M66">
        <f t="shared" si="5"/>
        <v>4</v>
      </c>
      <c r="N66" s="50"/>
    </row>
    <row r="67" spans="1:14">
      <c r="A67" s="1">
        <v>42496</v>
      </c>
      <c r="B67">
        <v>9.31</v>
      </c>
      <c r="C67" s="25">
        <f t="shared" si="20"/>
        <v>-5.0000000000000044E-2</v>
      </c>
      <c r="D67" s="26">
        <f t="shared" si="23"/>
        <v>9.4948075032934796</v>
      </c>
      <c r="E67" s="26"/>
      <c r="F67">
        <v>9.4830000000000005</v>
      </c>
      <c r="G67" s="25">
        <f t="shared" si="24"/>
        <v>-1.946406003801282E-2</v>
      </c>
      <c r="H67" s="25"/>
      <c r="I67" s="25">
        <f t="shared" si="21"/>
        <v>-1.8243171991985663E-2</v>
      </c>
      <c r="J67">
        <f>+K67+94.9</f>
        <v>2224.09</v>
      </c>
      <c r="K67">
        <v>2129.19</v>
      </c>
      <c r="L67" s="25">
        <f t="shared" si="22"/>
        <v>-4.26691365906956E-2</v>
      </c>
      <c r="M67">
        <f t="shared" ref="M67:M98" si="25">WEEKDAY(A67,2)</f>
        <v>5</v>
      </c>
      <c r="N67" s="50"/>
    </row>
    <row r="68" spans="1:14">
      <c r="A68" s="1">
        <v>42499</v>
      </c>
      <c r="B68">
        <v>9.01</v>
      </c>
      <c r="C68" s="25">
        <f t="shared" si="20"/>
        <v>-3.2223415682062329E-2</v>
      </c>
      <c r="D68" s="26">
        <f t="shared" si="23"/>
        <v>9.1463367759570531</v>
      </c>
      <c r="E68" s="26"/>
      <c r="F68">
        <v>9.1489999999999991</v>
      </c>
      <c r="G68" s="25">
        <f t="shared" si="24"/>
        <v>-1.4906161810643304E-2</v>
      </c>
      <c r="H68" s="25"/>
      <c r="I68" s="25">
        <f t="shared" si="21"/>
        <v>-1.5192917258716743E-2</v>
      </c>
      <c r="J68">
        <v>2129.19</v>
      </c>
      <c r="K68">
        <v>2053.6</v>
      </c>
      <c r="L68" s="25">
        <f t="shared" si="22"/>
        <v>-3.5501763581455958E-2</v>
      </c>
      <c r="M68">
        <f t="shared" si="25"/>
        <v>1</v>
      </c>
      <c r="N68" s="50"/>
    </row>
    <row r="69" spans="1:14">
      <c r="A69" s="1">
        <v>42500</v>
      </c>
      <c r="B69">
        <v>9.02</v>
      </c>
      <c r="C69" s="25">
        <f t="shared" si="20"/>
        <v>1.1098779134295356E-3</v>
      </c>
      <c r="D69" s="26">
        <f t="shared" si="23"/>
        <v>9.1517621640046745</v>
      </c>
      <c r="E69" s="26"/>
      <c r="F69">
        <v>9.1189999999999998</v>
      </c>
      <c r="G69" s="25">
        <f t="shared" si="24"/>
        <v>-1.4397463749977746E-2</v>
      </c>
      <c r="H69" s="25"/>
      <c r="I69" s="25">
        <f t="shared" si="21"/>
        <v>-1.0856453558504287E-2</v>
      </c>
      <c r="J69">
        <v>2053.6</v>
      </c>
      <c r="K69">
        <v>2054.2199999999998</v>
      </c>
      <c r="L69" s="25">
        <f t="shared" si="22"/>
        <v>3.019088430074035E-4</v>
      </c>
      <c r="M69">
        <f t="shared" si="25"/>
        <v>2</v>
      </c>
      <c r="N69" s="50"/>
    </row>
    <row r="70" spans="1:14">
      <c r="A70" s="1">
        <v>42501</v>
      </c>
      <c r="B70">
        <v>8.94</v>
      </c>
      <c r="C70" s="25">
        <f t="shared" si="20"/>
        <v>-8.8691796008869561E-3</v>
      </c>
      <c r="D70" s="26">
        <f t="shared" si="23"/>
        <v>9.0333687092911177</v>
      </c>
      <c r="E70" s="26"/>
      <c r="F70">
        <v>9.0380000000000003</v>
      </c>
      <c r="G70" s="25">
        <f t="shared" si="24"/>
        <v>-1.0335979001397932E-2</v>
      </c>
      <c r="H70" s="25"/>
      <c r="I70" s="25">
        <f t="shared" si="21"/>
        <v>-1.0843106882053588E-2</v>
      </c>
      <c r="J70">
        <v>2054.2199999999998</v>
      </c>
      <c r="K70">
        <v>2034.93</v>
      </c>
      <c r="L70" s="25">
        <f t="shared" si="22"/>
        <v>-9.3904255629873035E-3</v>
      </c>
      <c r="M70">
        <f t="shared" si="25"/>
        <v>3</v>
      </c>
      <c r="N70" s="50"/>
    </row>
    <row r="71" spans="1:14">
      <c r="A71" s="1">
        <v>42502</v>
      </c>
      <c r="B71">
        <v>8.91</v>
      </c>
      <c r="C71" s="25">
        <f t="shared" si="20"/>
        <v>-3.3557046979865168E-3</v>
      </c>
      <c r="D71" s="26">
        <f t="shared" si="23"/>
        <v>9.0363566707454304</v>
      </c>
      <c r="E71" s="26"/>
      <c r="F71">
        <v>9.0310000000000006</v>
      </c>
      <c r="G71" s="25">
        <f t="shared" si="24"/>
        <v>-1.3983143356271155E-2</v>
      </c>
      <c r="H71" s="25"/>
      <c r="I71" s="25">
        <f t="shared" si="21"/>
        <v>-1.3398294762484775E-2</v>
      </c>
      <c r="J71">
        <v>2034.93</v>
      </c>
      <c r="K71">
        <v>2034.56</v>
      </c>
      <c r="L71" s="25">
        <f t="shared" si="22"/>
        <v>-1.8182443622150046E-4</v>
      </c>
      <c r="M71">
        <f t="shared" si="25"/>
        <v>4</v>
      </c>
      <c r="N71" s="50"/>
    </row>
    <row r="72" spans="1:14">
      <c r="A72" s="1">
        <v>42503</v>
      </c>
      <c r="B72">
        <v>8.86</v>
      </c>
      <c r="C72" s="25">
        <f t="shared" si="20"/>
        <v>-5.6116722783390305E-3</v>
      </c>
      <c r="D72" s="26">
        <f t="shared" si="23"/>
        <v>8.9895416306228384</v>
      </c>
      <c r="E72" s="26"/>
      <c r="F72">
        <v>8.9779999999999998</v>
      </c>
      <c r="G72" s="25">
        <f t="shared" si="24"/>
        <v>-1.4410259826992289E-2</v>
      </c>
      <c r="H72" s="25"/>
      <c r="I72" s="25">
        <f t="shared" si="21"/>
        <v>-1.3143239028736931E-2</v>
      </c>
      <c r="J72">
        <v>2034.56</v>
      </c>
      <c r="K72">
        <v>2025.22</v>
      </c>
      <c r="L72" s="25">
        <f t="shared" si="22"/>
        <v>-4.5906731676627066E-3</v>
      </c>
      <c r="M72">
        <f t="shared" si="25"/>
        <v>5</v>
      </c>
      <c r="N72" s="50"/>
    </row>
    <row r="73" spans="1:14">
      <c r="A73" s="1">
        <v>42506</v>
      </c>
      <c r="B73">
        <v>8.92</v>
      </c>
      <c r="C73" s="25">
        <f t="shared" si="20"/>
        <v>6.7720090293454938E-3</v>
      </c>
      <c r="D73" s="26">
        <f t="shared" si="23"/>
        <v>9.1226963391631539</v>
      </c>
      <c r="E73" s="26"/>
      <c r="F73">
        <v>9.1219999999999999</v>
      </c>
      <c r="G73" s="25">
        <f t="shared" si="24"/>
        <v>-2.2218906738459721E-2</v>
      </c>
      <c r="H73" s="25"/>
      <c r="I73" s="25">
        <f t="shared" si="21"/>
        <v>-2.2144266608199903E-2</v>
      </c>
      <c r="J73">
        <v>2025.22</v>
      </c>
      <c r="K73">
        <v>2057.86</v>
      </c>
      <c r="L73" s="25">
        <f t="shared" si="22"/>
        <v>1.6116767561055179E-2</v>
      </c>
      <c r="M73">
        <f t="shared" si="25"/>
        <v>1</v>
      </c>
      <c r="N73" s="50"/>
    </row>
    <row r="74" spans="1:14">
      <c r="A74" s="1">
        <v>42507</v>
      </c>
      <c r="B74">
        <v>9.11</v>
      </c>
      <c r="C74" s="25">
        <f t="shared" si="20"/>
        <v>2.130044843049328E-2</v>
      </c>
      <c r="D74" s="26">
        <f t="shared" si="23"/>
        <v>9.2265244866025871</v>
      </c>
      <c r="E74" s="26"/>
      <c r="F74">
        <v>9.2370000000000001</v>
      </c>
      <c r="G74" s="25">
        <f t="shared" si="24"/>
        <v>-1.2629293594981217E-2</v>
      </c>
      <c r="H74" s="25"/>
      <c r="I74" s="25">
        <f t="shared" si="21"/>
        <v>-1.3749052722745514E-2</v>
      </c>
      <c r="J74">
        <v>2057.86</v>
      </c>
      <c r="K74">
        <v>2081.44</v>
      </c>
      <c r="L74" s="25">
        <f t="shared" si="22"/>
        <v>1.1458505437687672E-2</v>
      </c>
      <c r="M74">
        <f t="shared" si="25"/>
        <v>2</v>
      </c>
      <c r="N74" s="50"/>
    </row>
    <row r="75" spans="1:14">
      <c r="A75" s="1">
        <v>42508</v>
      </c>
      <c r="B75">
        <v>8.85</v>
      </c>
      <c r="C75" s="25">
        <f t="shared" si="20"/>
        <v>-2.8540065861690445E-2</v>
      </c>
      <c r="D75" s="26">
        <f t="shared" si="23"/>
        <v>8.9664277567453308</v>
      </c>
      <c r="E75" s="26"/>
      <c r="F75">
        <v>8.9529999999999994</v>
      </c>
      <c r="G75" s="25">
        <f t="shared" si="24"/>
        <v>-1.2984854158641257E-2</v>
      </c>
      <c r="H75" s="25"/>
      <c r="I75" s="25">
        <f t="shared" si="21"/>
        <v>-1.1504523623366403E-2</v>
      </c>
      <c r="J75">
        <v>2081.44</v>
      </c>
      <c r="K75">
        <v>2020.47</v>
      </c>
      <c r="L75" s="25">
        <f t="shared" si="22"/>
        <v>-2.9292220770235966E-2</v>
      </c>
      <c r="M75">
        <f t="shared" si="25"/>
        <v>3</v>
      </c>
      <c r="N75" s="50"/>
    </row>
    <row r="76" spans="1:14">
      <c r="A76" s="1">
        <v>42509</v>
      </c>
      <c r="B76">
        <v>8.91</v>
      </c>
      <c r="C76" s="25">
        <f t="shared" ref="C76:C88" si="26">B76/B75-1</f>
        <v>6.7796610169492677E-3</v>
      </c>
      <c r="D76" s="26">
        <f t="shared" ref="D76:D85" si="27">+F75*(1+L76)</f>
        <v>9.0280193222369043</v>
      </c>
      <c r="E76" s="26"/>
      <c r="F76">
        <v>9.0180000000000007</v>
      </c>
      <c r="G76" s="25">
        <f t="shared" si="24"/>
        <v>-1.3072559774679582E-2</v>
      </c>
      <c r="H76" s="25"/>
      <c r="I76" s="25">
        <f t="shared" si="21"/>
        <v>-1.1976047904191711E-2</v>
      </c>
      <c r="J76">
        <v>2020.47</v>
      </c>
      <c r="K76">
        <v>2037.4</v>
      </c>
      <c r="L76" s="25">
        <f t="shared" si="22"/>
        <v>8.3792384940137854E-3</v>
      </c>
      <c r="M76">
        <f t="shared" si="25"/>
        <v>4</v>
      </c>
      <c r="N76" s="50"/>
    </row>
    <row r="77" spans="1:14">
      <c r="A77" s="1">
        <v>42510</v>
      </c>
      <c r="B77">
        <v>9.02</v>
      </c>
      <c r="C77" s="25">
        <f t="shared" si="26"/>
        <v>1.2345679012345512E-2</v>
      </c>
      <c r="D77" s="26">
        <f t="shared" si="27"/>
        <v>9.1414918032786883</v>
      </c>
      <c r="E77" s="26"/>
      <c r="F77">
        <v>9.1530000000000005</v>
      </c>
      <c r="G77" s="25">
        <f t="shared" si="24"/>
        <v>-1.3290150655182353E-2</v>
      </c>
      <c r="H77" s="25"/>
      <c r="I77" s="25">
        <f t="shared" si="21"/>
        <v>-1.4530754943734348E-2</v>
      </c>
      <c r="J77">
        <v>2037.4</v>
      </c>
      <c r="K77">
        <v>2065.3000000000002</v>
      </c>
      <c r="L77" s="25">
        <f t="shared" si="22"/>
        <v>1.369392362815347E-2</v>
      </c>
      <c r="M77">
        <f t="shared" si="25"/>
        <v>5</v>
      </c>
      <c r="N77" s="50"/>
    </row>
    <row r="78" spans="1:14">
      <c r="A78" s="1">
        <v>42513</v>
      </c>
      <c r="B78">
        <v>9.11</v>
      </c>
      <c r="C78" s="25">
        <f t="shared" si="26"/>
        <v>9.9778270509978118E-3</v>
      </c>
      <c r="D78" s="26">
        <f t="shared" si="27"/>
        <v>9.2989392291676758</v>
      </c>
      <c r="E78" s="26"/>
      <c r="F78">
        <v>9.2949999999999999</v>
      </c>
      <c r="G78" s="25">
        <f t="shared" si="24"/>
        <v>-2.0318363687659824E-2</v>
      </c>
      <c r="H78" s="25"/>
      <c r="I78" s="25">
        <f t="shared" si="21"/>
        <v>-1.9903173749327596E-2</v>
      </c>
      <c r="J78">
        <v>2065.3000000000002</v>
      </c>
      <c r="K78">
        <v>2098.23</v>
      </c>
      <c r="L78" s="25">
        <f t="shared" si="22"/>
        <v>1.5944414854984768E-2</v>
      </c>
      <c r="M78">
        <f t="shared" si="25"/>
        <v>1</v>
      </c>
      <c r="N78" s="50"/>
    </row>
    <row r="79" spans="1:14">
      <c r="A79" s="1">
        <v>42514</v>
      </c>
      <c r="B79">
        <v>9.0500000000000007</v>
      </c>
      <c r="C79" s="25">
        <f t="shared" si="26"/>
        <v>-6.5861690450053079E-3</v>
      </c>
      <c r="D79" s="26">
        <f t="shared" si="27"/>
        <v>9.1943521205968857</v>
      </c>
      <c r="E79" s="26"/>
      <c r="F79">
        <v>9.19</v>
      </c>
      <c r="G79" s="25">
        <f t="shared" si="24"/>
        <v>-1.5700086172848682E-2</v>
      </c>
      <c r="H79" s="25"/>
      <c r="I79" s="25">
        <f t="shared" si="21"/>
        <v>-1.5233949945592906E-2</v>
      </c>
      <c r="J79">
        <v>2098.23</v>
      </c>
      <c r="K79">
        <v>2075.5100000000002</v>
      </c>
      <c r="L79" s="25">
        <f t="shared" si="22"/>
        <v>-1.0828174223035503E-2</v>
      </c>
      <c r="M79">
        <f t="shared" si="25"/>
        <v>2</v>
      </c>
      <c r="N79" s="50"/>
    </row>
    <row r="80" spans="1:14">
      <c r="A80" s="1">
        <v>42515</v>
      </c>
      <c r="B80">
        <v>9.0399999999999991</v>
      </c>
      <c r="C80" s="25">
        <f t="shared" si="26"/>
        <v>-1.1049723756907381E-3</v>
      </c>
      <c r="D80" s="26">
        <f t="shared" si="27"/>
        <v>9.1534261458629427</v>
      </c>
      <c r="E80" s="26"/>
      <c r="F80">
        <v>9.1539999999999999</v>
      </c>
      <c r="G80" s="25">
        <f t="shared" si="24"/>
        <v>-1.239166013419013E-2</v>
      </c>
      <c r="H80" s="25"/>
      <c r="I80" s="25">
        <f t="shared" si="21"/>
        <v>-1.2453572208870556E-2</v>
      </c>
      <c r="J80">
        <v>2075.5100000000002</v>
      </c>
      <c r="K80">
        <v>2067.25</v>
      </c>
      <c r="L80" s="25">
        <f t="shared" si="22"/>
        <v>-3.9797447374381179E-3</v>
      </c>
      <c r="M80">
        <f t="shared" si="25"/>
        <v>3</v>
      </c>
      <c r="N80" s="50"/>
    </row>
    <row r="81" spans="1:14">
      <c r="A81" s="1">
        <v>42516</v>
      </c>
      <c r="B81">
        <v>9.1</v>
      </c>
      <c r="C81" s="25">
        <f t="shared" si="26"/>
        <v>6.6371681415928752E-3</v>
      </c>
      <c r="D81" s="26">
        <f t="shared" si="27"/>
        <v>9.2370712492441633</v>
      </c>
      <c r="E81" s="26"/>
      <c r="G81" s="25">
        <f t="shared" si="24"/>
        <v>-1.4839254298853577E-2</v>
      </c>
      <c r="H81" s="25"/>
      <c r="J81">
        <v>2067.25</v>
      </c>
      <c r="K81">
        <v>2086.0099999999998</v>
      </c>
      <c r="L81" s="25">
        <f t="shared" si="22"/>
        <v>9.0748579030111021E-3</v>
      </c>
      <c r="M81">
        <f t="shared" si="25"/>
        <v>4</v>
      </c>
      <c r="N81" s="50"/>
    </row>
    <row r="82" spans="1:14">
      <c r="A82" s="1">
        <v>42517</v>
      </c>
      <c r="B82">
        <v>9.1</v>
      </c>
      <c r="C82" s="25">
        <f t="shared" si="26"/>
        <v>0</v>
      </c>
      <c r="F82">
        <v>9.1609999999999996</v>
      </c>
      <c r="I82" s="25">
        <f t="shared" si="21"/>
        <v>-6.6586617181529917E-3</v>
      </c>
      <c r="J82">
        <v>2086.0099999999998</v>
      </c>
      <c r="K82">
        <v>2069.89</v>
      </c>
      <c r="L82" s="25">
        <f t="shared" si="22"/>
        <v>-7.727671487672616E-3</v>
      </c>
      <c r="M82">
        <f t="shared" si="25"/>
        <v>5</v>
      </c>
      <c r="N82" s="50"/>
    </row>
    <row r="83" spans="1:14">
      <c r="A83" s="1">
        <v>42520</v>
      </c>
      <c r="B83">
        <v>9.0299999999999994</v>
      </c>
      <c r="C83" s="25">
        <f t="shared" si="26"/>
        <v>-7.692307692307776E-3</v>
      </c>
      <c r="D83" s="26">
        <f t="shared" si="27"/>
        <v>9.1106782099531856</v>
      </c>
      <c r="E83" s="26"/>
      <c r="F83">
        <v>9.0820000000000007</v>
      </c>
      <c r="G83" s="25">
        <f t="shared" si="24"/>
        <v>-8.8553462315293929E-3</v>
      </c>
      <c r="H83" s="25"/>
      <c r="I83" s="25">
        <f t="shared" si="21"/>
        <v>-5.725611098877037E-3</v>
      </c>
      <c r="J83">
        <v>2069.89</v>
      </c>
      <c r="K83">
        <v>2058.52</v>
      </c>
      <c r="L83" s="25">
        <f t="shared" si="22"/>
        <v>-5.493045524158191E-3</v>
      </c>
      <c r="M83">
        <f t="shared" si="25"/>
        <v>1</v>
      </c>
      <c r="N83" s="50"/>
    </row>
    <row r="84" spans="1:14">
      <c r="A84" s="1">
        <v>42521</v>
      </c>
      <c r="B84">
        <v>9.49</v>
      </c>
      <c r="C84" s="25">
        <f t="shared" si="26"/>
        <v>5.0941306755260429E-2</v>
      </c>
      <c r="D84" s="26">
        <f t="shared" si="27"/>
        <v>9.5288380001165898</v>
      </c>
      <c r="E84" s="26"/>
      <c r="F84">
        <v>9.4870000000000001</v>
      </c>
      <c r="G84" s="25">
        <f t="shared" si="24"/>
        <v>-4.0758380104808367E-3</v>
      </c>
      <c r="H84" s="25"/>
      <c r="I84" s="25">
        <f t="shared" si="21"/>
        <v>3.1622219879845481E-4</v>
      </c>
      <c r="J84">
        <v>2058.52</v>
      </c>
      <c r="K84">
        <v>2159.8000000000002</v>
      </c>
      <c r="L84" s="25">
        <f t="shared" si="22"/>
        <v>4.9200396401298141E-2</v>
      </c>
      <c r="M84">
        <f t="shared" si="25"/>
        <v>2</v>
      </c>
      <c r="N84" s="50"/>
    </row>
    <row r="85" spans="1:14">
      <c r="A85" s="1">
        <v>42522</v>
      </c>
      <c r="B85">
        <v>9.5</v>
      </c>
      <c r="C85" s="25">
        <f t="shared" si="26"/>
        <v>1.0537407797681642E-3</v>
      </c>
      <c r="D85" s="26">
        <f t="shared" si="27"/>
        <v>9.5266206778405405</v>
      </c>
      <c r="E85" s="26"/>
      <c r="F85">
        <v>9.5210000000000008</v>
      </c>
      <c r="G85" s="25">
        <f t="shared" si="24"/>
        <v>-2.7943463627623233E-3</v>
      </c>
      <c r="H85" s="25"/>
      <c r="I85" s="25">
        <f t="shared" si="21"/>
        <v>-2.205650666946779E-3</v>
      </c>
      <c r="J85">
        <v>2159.8000000000002</v>
      </c>
      <c r="K85">
        <v>2168.8200000000002</v>
      </c>
      <c r="L85" s="25">
        <f t="shared" si="22"/>
        <v>4.1763126215390578E-3</v>
      </c>
      <c r="M85">
        <f t="shared" si="25"/>
        <v>3</v>
      </c>
      <c r="N85" s="50"/>
    </row>
    <row r="86" spans="1:14">
      <c r="A86" s="1">
        <v>42523</v>
      </c>
      <c r="B86">
        <v>9.61</v>
      </c>
      <c r="C86" s="25">
        <f t="shared" si="26"/>
        <v>1.1578947368420911E-2</v>
      </c>
      <c r="D86" s="26">
        <f>+F85*(1+L86)</f>
        <v>9.6076575096135208</v>
      </c>
      <c r="E86" s="26"/>
      <c r="F86">
        <v>9.625</v>
      </c>
      <c r="G86" s="25">
        <f>+B86/D86-1</f>
        <v>2.438149345076468E-4</v>
      </c>
      <c r="H86" s="25"/>
      <c r="I86" s="25">
        <f>+B86/F86-1</f>
        <v>-1.5584415584416478E-3</v>
      </c>
      <c r="J86">
        <v>2168.8200000000002</v>
      </c>
      <c r="K86">
        <v>2188.56</v>
      </c>
      <c r="L86" s="25">
        <f t="shared" si="22"/>
        <v>9.1017235178574296E-3</v>
      </c>
      <c r="M86">
        <f t="shared" si="25"/>
        <v>4</v>
      </c>
      <c r="N86" s="50"/>
    </row>
    <row r="87" spans="1:14">
      <c r="A87" s="1">
        <v>42524</v>
      </c>
      <c r="B87">
        <v>9.76</v>
      </c>
      <c r="C87" s="25">
        <f t="shared" si="26"/>
        <v>1.5608740894901274E-2</v>
      </c>
      <c r="D87" s="26">
        <f>+F86*(1+L87)</f>
        <v>9.6971690289505421</v>
      </c>
      <c r="E87" s="26"/>
      <c r="F87">
        <v>9.6940000000000008</v>
      </c>
      <c r="G87" s="25">
        <f>+B87/D87-1</f>
        <v>6.4793107000484795E-3</v>
      </c>
      <c r="H87" s="25"/>
      <c r="I87" s="25">
        <f>+B87/F87-1</f>
        <v>6.8083350526098041E-3</v>
      </c>
      <c r="J87">
        <v>2188.56</v>
      </c>
      <c r="K87">
        <v>2204.9699999999998</v>
      </c>
      <c r="L87" s="25">
        <f t="shared" si="22"/>
        <v>7.4980809299265427E-3</v>
      </c>
      <c r="M87">
        <f t="shared" si="25"/>
        <v>5</v>
      </c>
      <c r="N87" s="50"/>
    </row>
    <row r="88" spans="1:14">
      <c r="A88" s="1">
        <v>42527</v>
      </c>
      <c r="B88">
        <v>9.76</v>
      </c>
      <c r="C88" s="25">
        <f t="shared" si="26"/>
        <v>0</v>
      </c>
      <c r="D88" s="26">
        <f>+F87*(1+L88)</f>
        <v>9.6690722322752709</v>
      </c>
      <c r="E88" s="26"/>
      <c r="F88">
        <v>9.6969999999999992</v>
      </c>
      <c r="G88" s="25">
        <f>+B88/D88-1</f>
        <v>9.4039806033523465E-3</v>
      </c>
      <c r="H88" s="25"/>
      <c r="I88" s="25">
        <f>+B88/F88-1</f>
        <v>6.4968546973291907E-3</v>
      </c>
      <c r="J88">
        <v>2204.9699999999998</v>
      </c>
      <c r="K88" s="39">
        <v>2199.3000000000002</v>
      </c>
      <c r="L88" s="25">
        <f t="shared" si="22"/>
        <v>-2.5714635573271805E-3</v>
      </c>
      <c r="M88">
        <f t="shared" si="25"/>
        <v>1</v>
      </c>
      <c r="N88" s="50"/>
    </row>
    <row r="89" spans="1:14">
      <c r="A89" s="1">
        <v>42528</v>
      </c>
      <c r="B89">
        <v>9.7100000000000009</v>
      </c>
      <c r="C89" s="25">
        <f>B89/B88-1</f>
        <v>-5.1229508196720674E-3</v>
      </c>
      <c r="D89" s="26">
        <f t="shared" ref="D89:D95" si="28">+F88*(1+L89)</f>
        <v>9.685668535443094</v>
      </c>
      <c r="E89" s="26"/>
      <c r="F89">
        <v>9.673</v>
      </c>
      <c r="G89" s="25">
        <f>+B89/D89-1</f>
        <v>2.5121099764946475E-3</v>
      </c>
      <c r="H89" s="25"/>
      <c r="I89" s="25">
        <f>+B89/F89-1</f>
        <v>3.8250801199215534E-3</v>
      </c>
      <c r="J89" s="39">
        <v>2199.3000000000002</v>
      </c>
      <c r="K89" s="39">
        <v>2196.73</v>
      </c>
      <c r="L89" s="25">
        <f t="shared" si="22"/>
        <v>-1.168553630700786E-3</v>
      </c>
      <c r="M89">
        <f t="shared" si="25"/>
        <v>2</v>
      </c>
      <c r="N89" s="50"/>
    </row>
    <row r="90" spans="1:14">
      <c r="A90" s="1">
        <v>42529</v>
      </c>
      <c r="B90">
        <v>9.6199999999999992</v>
      </c>
      <c r="C90" s="25">
        <f>B90/B89-1</f>
        <v>-9.2687950566427979E-3</v>
      </c>
      <c r="D90" s="26">
        <f t="shared" si="28"/>
        <v>9.6281297291883838</v>
      </c>
      <c r="E90" s="26"/>
      <c r="F90">
        <v>9.625</v>
      </c>
      <c r="G90" s="25">
        <f>+B90/D90-1</f>
        <v>-8.4437262656933409E-4</v>
      </c>
      <c r="H90" s="25"/>
      <c r="I90" s="25">
        <f>+B90/F90-1</f>
        <v>-5.1948051948058627E-4</v>
      </c>
      <c r="J90" s="39">
        <v>2196.73</v>
      </c>
      <c r="K90" s="39">
        <v>2186.54</v>
      </c>
      <c r="L90" s="25">
        <f t="shared" si="22"/>
        <v>-4.6387129961351636E-3</v>
      </c>
      <c r="M90">
        <f t="shared" si="25"/>
        <v>3</v>
      </c>
      <c r="N90" s="50"/>
    </row>
    <row r="91" spans="1:14">
      <c r="A91" s="1">
        <v>42530</v>
      </c>
      <c r="B91">
        <v>9.6199999999999992</v>
      </c>
      <c r="C91" s="25">
        <f t="shared" ref="C91:C98" si="29">B91/B90-1</f>
        <v>0</v>
      </c>
      <c r="D91" s="26"/>
      <c r="E91" s="26"/>
      <c r="F91">
        <v>9.625</v>
      </c>
      <c r="G91" s="25"/>
      <c r="H91" s="25"/>
      <c r="I91" s="25">
        <f t="shared" ref="I91:I106" si="30">+B91/F91-1</f>
        <v>-5.1948051948058627E-4</v>
      </c>
      <c r="J91" s="39">
        <v>2186.54</v>
      </c>
      <c r="K91" s="39">
        <v>2186.54</v>
      </c>
      <c r="L91" s="25">
        <f t="shared" ref="L91:L114" si="31">+K91/J91-1</f>
        <v>0</v>
      </c>
      <c r="M91">
        <f t="shared" si="25"/>
        <v>4</v>
      </c>
      <c r="N91" s="50"/>
    </row>
    <row r="92" spans="1:14">
      <c r="A92" s="1">
        <v>42531</v>
      </c>
      <c r="B92">
        <v>9.49</v>
      </c>
      <c r="C92" s="25">
        <f t="shared" si="29"/>
        <v>-1.3513513513513375E-2</v>
      </c>
      <c r="D92" s="26">
        <f t="shared" si="28"/>
        <v>9.625</v>
      </c>
      <c r="E92" s="26"/>
      <c r="G92" s="25">
        <f t="shared" ref="G92:G101" si="32">+B92/D92-1</f>
        <v>-1.4025974025974053E-2</v>
      </c>
      <c r="H92" s="25"/>
      <c r="I92" s="25"/>
      <c r="J92" s="39">
        <v>2186.54</v>
      </c>
      <c r="K92" s="39">
        <v>2186.54</v>
      </c>
      <c r="L92" s="25">
        <f t="shared" si="31"/>
        <v>0</v>
      </c>
      <c r="M92">
        <f t="shared" si="25"/>
        <v>5</v>
      </c>
      <c r="N92" s="50"/>
    </row>
    <row r="93" spans="1:14">
      <c r="A93" s="1">
        <v>42534</v>
      </c>
      <c r="B93">
        <v>8.9600000000000009</v>
      </c>
      <c r="C93" s="25">
        <f t="shared" si="29"/>
        <v>-5.5848261327713367E-2</v>
      </c>
      <c r="D93" s="26"/>
      <c r="E93" s="26"/>
      <c r="F93">
        <v>9.0060000000000002</v>
      </c>
      <c r="I93" s="25">
        <f t="shared" si="30"/>
        <v>-5.1077059737951735E-3</v>
      </c>
      <c r="J93" s="39">
        <v>2186.54</v>
      </c>
      <c r="K93" s="39">
        <v>2054.71</v>
      </c>
      <c r="L93" s="25">
        <f t="shared" si="31"/>
        <v>-6.0291602257447785E-2</v>
      </c>
      <c r="M93">
        <f t="shared" si="25"/>
        <v>1</v>
      </c>
      <c r="N93" s="50"/>
    </row>
    <row r="94" spans="1:14">
      <c r="A94" s="1">
        <v>42535</v>
      </c>
      <c r="B94">
        <v>9.01</v>
      </c>
      <c r="C94" s="25">
        <f t="shared" si="29"/>
        <v>5.5803571428569843E-3</v>
      </c>
      <c r="D94" s="26">
        <f t="shared" si="28"/>
        <v>9.0217791610494906</v>
      </c>
      <c r="E94" s="26"/>
      <c r="F94">
        <v>9.0129999999999999</v>
      </c>
      <c r="G94" s="25">
        <f t="shared" si="32"/>
        <v>-1.305636154379175E-3</v>
      </c>
      <c r="H94" s="25"/>
      <c r="I94" s="25">
        <f t="shared" si="30"/>
        <v>-3.3285254632198225E-4</v>
      </c>
      <c r="J94" s="39">
        <v>2054.71</v>
      </c>
      <c r="K94" s="39">
        <v>2058.31</v>
      </c>
      <c r="L94" s="25">
        <f t="shared" si="31"/>
        <v>1.7520720685644253E-3</v>
      </c>
      <c r="M94">
        <f t="shared" si="25"/>
        <v>2</v>
      </c>
      <c r="N94" s="50"/>
    </row>
    <row r="95" spans="1:14">
      <c r="A95" s="1">
        <v>42536</v>
      </c>
      <c r="B95">
        <v>9.25</v>
      </c>
      <c r="C95" s="25">
        <f t="shared" si="29"/>
        <v>2.6637069922308632E-2</v>
      </c>
      <c r="D95" s="26">
        <f t="shared" si="28"/>
        <v>9.3216640836414353</v>
      </c>
      <c r="E95" s="26"/>
      <c r="F95">
        <v>9.3149999999999995</v>
      </c>
      <c r="G95" s="25">
        <f t="shared" si="32"/>
        <v>-7.6879066868755785E-3</v>
      </c>
      <c r="H95" s="25"/>
      <c r="I95" s="25">
        <f t="shared" si="30"/>
        <v>-6.977992485238782E-3</v>
      </c>
      <c r="J95" s="39">
        <v>2058.31</v>
      </c>
      <c r="K95" s="39">
        <v>2128.8000000000002</v>
      </c>
      <c r="L95" s="25">
        <f t="shared" si="31"/>
        <v>3.4246542066064034E-2</v>
      </c>
      <c r="M95">
        <f t="shared" si="25"/>
        <v>3</v>
      </c>
      <c r="N95" s="50"/>
    </row>
    <row r="96" spans="1:14">
      <c r="A96" s="1">
        <v>42537</v>
      </c>
      <c r="B96">
        <v>9.1199999999999992</v>
      </c>
      <c r="C96" s="25">
        <f t="shared" si="29"/>
        <v>-1.4054054054054133E-2</v>
      </c>
      <c r="D96" s="26">
        <f>+F95*(1+L96)</f>
        <v>9.1951932074408109</v>
      </c>
      <c r="E96" s="26"/>
      <c r="F96">
        <v>9.2210000000000001</v>
      </c>
      <c r="G96" s="25">
        <f t="shared" si="32"/>
        <v>-8.1774472536330078E-3</v>
      </c>
      <c r="H96" s="25"/>
      <c r="I96" s="25">
        <f t="shared" si="30"/>
        <v>-1.095325886563292E-2</v>
      </c>
      <c r="J96" s="39">
        <v>2128.8000000000002</v>
      </c>
      <c r="K96" s="39">
        <v>2101.42</v>
      </c>
      <c r="L96" s="25">
        <f t="shared" si="31"/>
        <v>-1.2861706125516736E-2</v>
      </c>
      <c r="M96">
        <f t="shared" si="25"/>
        <v>4</v>
      </c>
      <c r="N96" s="50"/>
    </row>
    <row r="97" spans="1:14">
      <c r="A97" s="1">
        <v>42538</v>
      </c>
      <c r="B97">
        <v>9.1999999999999993</v>
      </c>
      <c r="C97" s="25">
        <f t="shared" si="29"/>
        <v>8.7719298245614308E-3</v>
      </c>
      <c r="D97" s="26">
        <f>+F96*(1+L97)</f>
        <v>9.3152100436847469</v>
      </c>
      <c r="E97" s="26"/>
      <c r="F97">
        <v>9.3030000000000008</v>
      </c>
      <c r="G97" s="25">
        <f t="shared" si="32"/>
        <v>-1.2367949100928199E-2</v>
      </c>
      <c r="H97" s="25"/>
      <c r="I97" s="25">
        <f t="shared" si="30"/>
        <v>-1.1071697301945793E-2</v>
      </c>
      <c r="J97" s="39">
        <v>2101.42</v>
      </c>
      <c r="K97">
        <v>2122.89</v>
      </c>
      <c r="L97" s="25">
        <f t="shared" si="31"/>
        <v>1.0216900952689123E-2</v>
      </c>
      <c r="M97">
        <f t="shared" si="25"/>
        <v>5</v>
      </c>
      <c r="N97" s="50"/>
    </row>
    <row r="98" spans="1:14">
      <c r="A98" s="1">
        <v>42541</v>
      </c>
      <c r="B98">
        <v>9.25</v>
      </c>
      <c r="C98" s="25">
        <f t="shared" si="29"/>
        <v>5.4347826086957873E-3</v>
      </c>
      <c r="D98" s="26">
        <f>+F97*(1+L98)</f>
        <v>9.2887139182906342</v>
      </c>
      <c r="E98" s="26"/>
      <c r="G98" s="25">
        <f t="shared" si="32"/>
        <v>-4.1678448309622196E-3</v>
      </c>
      <c r="H98" s="25"/>
      <c r="J98">
        <v>2122.89</v>
      </c>
      <c r="K98">
        <v>2119.63</v>
      </c>
      <c r="L98" s="25">
        <f t="shared" si="31"/>
        <v>-1.5356424496792975E-3</v>
      </c>
      <c r="M98">
        <f t="shared" si="25"/>
        <v>1</v>
      </c>
      <c r="N98" s="50"/>
    </row>
    <row r="99" spans="1:14">
      <c r="A99" s="1">
        <v>42542</v>
      </c>
      <c r="B99">
        <v>9.1300000000000008</v>
      </c>
      <c r="C99" s="25">
        <f t="shared" ref="C99:C135" si="33">B99/B98-1</f>
        <v>-1.297297297297284E-2</v>
      </c>
      <c r="D99" s="26"/>
      <c r="E99" s="26"/>
      <c r="F99">
        <v>9.1850000000000005</v>
      </c>
      <c r="G99" s="25"/>
      <c r="H99" s="25"/>
      <c r="I99" s="25">
        <f t="shared" si="30"/>
        <v>-5.9880239520957446E-3</v>
      </c>
      <c r="J99">
        <v>2119.63</v>
      </c>
      <c r="K99">
        <v>2092</v>
      </c>
      <c r="L99" s="25">
        <f t="shared" si="31"/>
        <v>-1.3035293895632738E-2</v>
      </c>
      <c r="M99">
        <f t="shared" ref="M99:M129" si="34">WEEKDAY(A99,2)</f>
        <v>2</v>
      </c>
      <c r="N99" s="50"/>
    </row>
    <row r="100" spans="1:14">
      <c r="A100" s="1">
        <v>42543</v>
      </c>
      <c r="B100">
        <v>9.2799999999999994</v>
      </c>
      <c r="C100" s="25">
        <f t="shared" si="33"/>
        <v>1.642935377875121E-2</v>
      </c>
      <c r="D100" s="26">
        <f>+F99*(1+L100)</f>
        <v>9.4169080783938828</v>
      </c>
      <c r="E100" s="26"/>
      <c r="F100">
        <v>9.4</v>
      </c>
      <c r="G100" s="25">
        <f t="shared" si="32"/>
        <v>-1.4538538260557621E-2</v>
      </c>
      <c r="H100" s="25"/>
      <c r="I100" s="25">
        <f t="shared" si="30"/>
        <v>-1.276595744680864E-2</v>
      </c>
      <c r="J100">
        <v>2092</v>
      </c>
      <c r="K100">
        <v>2144.8200000000002</v>
      </c>
      <c r="L100" s="25">
        <f t="shared" si="31"/>
        <v>2.5248565965583225E-2</v>
      </c>
      <c r="M100">
        <f t="shared" si="34"/>
        <v>3</v>
      </c>
      <c r="N100" s="50"/>
    </row>
    <row r="101" spans="1:14">
      <c r="A101" s="1">
        <v>42544</v>
      </c>
      <c r="B101">
        <v>9.2899999999999991</v>
      </c>
      <c r="C101" s="25">
        <f t="shared" si="33"/>
        <v>1.0775862068965747E-3</v>
      </c>
      <c r="D101" s="26">
        <f>+F100*(1+L101)</f>
        <v>9.367875159687058</v>
      </c>
      <c r="E101" s="26"/>
      <c r="F101">
        <v>9.375</v>
      </c>
      <c r="G101" s="25">
        <f t="shared" si="32"/>
        <v>-8.3130014394492413E-3</v>
      </c>
      <c r="H101" s="25"/>
      <c r="I101" s="25">
        <f t="shared" si="30"/>
        <v>-9.0666666666667783E-3</v>
      </c>
      <c r="J101">
        <v>2144.8200000000002</v>
      </c>
      <c r="K101">
        <v>2137.4899999999998</v>
      </c>
      <c r="L101" s="25">
        <f t="shared" si="31"/>
        <v>-3.4175362035044898E-3</v>
      </c>
      <c r="M101">
        <f t="shared" si="34"/>
        <v>4</v>
      </c>
      <c r="N101" s="50"/>
    </row>
    <row r="102" spans="1:14">
      <c r="A102" s="1">
        <v>42545</v>
      </c>
      <c r="B102">
        <v>9.19</v>
      </c>
      <c r="C102" s="25">
        <f t="shared" si="33"/>
        <v>-1.076426264800856E-2</v>
      </c>
      <c r="J102">
        <v>2137.4899999999998</v>
      </c>
      <c r="K102">
        <v>2127.36</v>
      </c>
      <c r="L102" s="25">
        <f t="shared" si="31"/>
        <v>-4.7392034582616205E-3</v>
      </c>
      <c r="M102">
        <f t="shared" si="34"/>
        <v>5</v>
      </c>
      <c r="N102" s="50"/>
    </row>
    <row r="103" spans="1:14">
      <c r="A103" s="1">
        <v>42548</v>
      </c>
      <c r="B103">
        <v>9.48</v>
      </c>
      <c r="C103" s="25">
        <f t="shared" si="33"/>
        <v>3.1556039173014305E-2</v>
      </c>
      <c r="F103">
        <v>9.516</v>
      </c>
      <c r="I103" s="25">
        <f t="shared" si="30"/>
        <v>-3.7831021437578771E-3</v>
      </c>
      <c r="J103">
        <v>2127.36</v>
      </c>
      <c r="K103">
        <v>2191.81</v>
      </c>
      <c r="L103" s="25">
        <f t="shared" si="31"/>
        <v>3.0295765643802541E-2</v>
      </c>
      <c r="M103">
        <f t="shared" si="34"/>
        <v>1</v>
      </c>
      <c r="N103" s="50"/>
    </row>
    <row r="104" spans="1:14">
      <c r="A104" s="1">
        <v>42549</v>
      </c>
      <c r="B104">
        <v>9.59</v>
      </c>
      <c r="C104" s="25">
        <f t="shared" si="33"/>
        <v>1.1603375527426074E-2</v>
      </c>
      <c r="D104" s="26">
        <f>+F103*(1+L104)</f>
        <v>9.6241062683353018</v>
      </c>
      <c r="E104" s="26"/>
      <c r="F104">
        <v>9.5960000000000001</v>
      </c>
      <c r="G104" s="25">
        <f>+B104/D104-1</f>
        <v>-3.5438374623435465E-3</v>
      </c>
      <c r="H104" s="25"/>
      <c r="I104" s="25">
        <f t="shared" si="30"/>
        <v>-6.2526052521882924E-4</v>
      </c>
      <c r="J104">
        <v>2191.81</v>
      </c>
      <c r="K104">
        <v>2216.71</v>
      </c>
      <c r="L104" s="25">
        <f t="shared" si="31"/>
        <v>1.136047376369298E-2</v>
      </c>
      <c r="M104">
        <f t="shared" si="34"/>
        <v>2</v>
      </c>
      <c r="N104" s="50"/>
    </row>
    <row r="105" spans="1:14">
      <c r="A105" s="1">
        <v>42550</v>
      </c>
      <c r="B105">
        <v>9.52</v>
      </c>
      <c r="C105" s="25">
        <f t="shared" si="33"/>
        <v>-7.2992700729926918E-3</v>
      </c>
      <c r="D105" s="26">
        <f>+F104*(1+L105)</f>
        <v>9.566043749520686</v>
      </c>
      <c r="E105" s="26"/>
      <c r="F105">
        <v>9.5820000000000007</v>
      </c>
      <c r="G105" s="25">
        <f>+B105/D105-1</f>
        <v>-4.8132488964409692E-3</v>
      </c>
      <c r="H105" s="25"/>
      <c r="I105" s="25">
        <f t="shared" si="30"/>
        <v>-6.4704654560635566E-3</v>
      </c>
      <c r="J105">
        <v>2216.71</v>
      </c>
      <c r="K105">
        <v>2209.79</v>
      </c>
      <c r="L105" s="25">
        <f t="shared" si="31"/>
        <v>-3.1217434847138348E-3</v>
      </c>
      <c r="M105">
        <f t="shared" si="34"/>
        <v>3</v>
      </c>
      <c r="N105" s="50"/>
    </row>
    <row r="106" spans="1:14">
      <c r="A106" s="1">
        <v>42551</v>
      </c>
      <c r="B106">
        <v>9.6199999999999992</v>
      </c>
      <c r="C106" s="25">
        <f t="shared" si="33"/>
        <v>1.0504201680672232E-2</v>
      </c>
      <c r="D106" s="26">
        <f>+F105*(1+L106)</f>
        <v>9.6600508555111588</v>
      </c>
      <c r="E106" s="26"/>
      <c r="F106">
        <v>9.6649999999999991</v>
      </c>
      <c r="G106" s="25">
        <f>+B106/D106-1</f>
        <v>-4.1460294681896492E-3</v>
      </c>
      <c r="H106" s="25"/>
      <c r="I106" s="25">
        <f t="shared" si="30"/>
        <v>-4.6559751681324313E-3</v>
      </c>
      <c r="J106">
        <v>2209.79</v>
      </c>
      <c r="K106">
        <v>2227.79</v>
      </c>
      <c r="L106" s="25">
        <f t="shared" si="31"/>
        <v>8.1455703935668922E-3</v>
      </c>
      <c r="M106">
        <f t="shared" si="34"/>
        <v>4</v>
      </c>
      <c r="N106" s="50"/>
    </row>
    <row r="107" spans="1:14">
      <c r="A107" s="1">
        <v>42552</v>
      </c>
      <c r="B107">
        <v>9.6199999999999992</v>
      </c>
      <c r="C107" s="25">
        <f t="shared" si="33"/>
        <v>0</v>
      </c>
      <c r="J107">
        <v>2227.79</v>
      </c>
      <c r="K107">
        <v>2211.1799999999998</v>
      </c>
      <c r="L107" s="25">
        <f t="shared" si="31"/>
        <v>-7.4558194443821169E-3</v>
      </c>
      <c r="M107">
        <f t="shared" si="34"/>
        <v>5</v>
      </c>
      <c r="N107" s="50"/>
    </row>
    <row r="108" spans="1:14">
      <c r="A108" s="1">
        <v>42555</v>
      </c>
      <c r="B108">
        <v>9.7100000000000009</v>
      </c>
      <c r="C108" s="25">
        <f t="shared" si="33"/>
        <v>9.3555093555095503E-3</v>
      </c>
      <c r="J108">
        <v>2211.1799999999998</v>
      </c>
      <c r="K108">
        <v>2248.71</v>
      </c>
      <c r="L108" s="25">
        <f t="shared" si="31"/>
        <v>1.697283803218208E-2</v>
      </c>
      <c r="M108">
        <f t="shared" si="34"/>
        <v>1</v>
      </c>
      <c r="N108" s="50"/>
    </row>
    <row r="109" spans="1:14">
      <c r="A109" s="1">
        <v>42556</v>
      </c>
      <c r="B109">
        <v>9.61</v>
      </c>
      <c r="C109" s="25">
        <f t="shared" si="33"/>
        <v>-1.0298661174047541E-2</v>
      </c>
      <c r="F109">
        <v>9.7170000000000005</v>
      </c>
      <c r="I109" s="25">
        <f>+B109/F109-1</f>
        <v>-1.1011629103632958E-2</v>
      </c>
      <c r="J109">
        <v>2248.71</v>
      </c>
      <c r="K109">
        <v>2246.02</v>
      </c>
      <c r="L109" s="25">
        <f t="shared" si="31"/>
        <v>-1.196241400625242E-3</v>
      </c>
      <c r="M109">
        <f t="shared" si="34"/>
        <v>2</v>
      </c>
      <c r="N109" s="50"/>
    </row>
    <row r="110" spans="1:14">
      <c r="A110" s="1">
        <v>42557</v>
      </c>
      <c r="B110">
        <v>9.59</v>
      </c>
      <c r="C110" s="25">
        <f t="shared" si="33"/>
        <v>-2.0811654526534662E-3</v>
      </c>
      <c r="D110" s="26">
        <f>+F109*(1+L110)</f>
        <v>9.6977046152750201</v>
      </c>
      <c r="E110" s="26"/>
      <c r="F110">
        <v>9.6690000000000005</v>
      </c>
      <c r="G110" s="25">
        <f>+B110/D110-1</f>
        <v>-1.1106196728798423E-2</v>
      </c>
      <c r="H110" s="25"/>
      <c r="I110" s="25">
        <f>+B110/F110-1</f>
        <v>-8.170441617540658E-3</v>
      </c>
      <c r="J110">
        <v>2246.02</v>
      </c>
      <c r="K110">
        <v>2241.56</v>
      </c>
      <c r="L110" s="25">
        <f t="shared" si="31"/>
        <v>-1.9857347663867486E-3</v>
      </c>
      <c r="M110">
        <f t="shared" si="34"/>
        <v>3</v>
      </c>
      <c r="N110" s="50"/>
    </row>
    <row r="111" spans="1:14">
      <c r="A111" s="1">
        <v>42558</v>
      </c>
      <c r="B111">
        <v>9.57</v>
      </c>
      <c r="C111" s="25">
        <f t="shared" si="33"/>
        <v>-2.0855057351407691E-3</v>
      </c>
      <c r="D111" s="26">
        <f>+F110*(1+L111)</f>
        <v>9.6360447545459422</v>
      </c>
      <c r="E111" s="26"/>
      <c r="F111">
        <v>9.6460000000000008</v>
      </c>
      <c r="G111" s="25">
        <f>+B111/D111-1</f>
        <v>-6.8539277502612794E-3</v>
      </c>
      <c r="H111" s="25"/>
      <c r="I111" s="25">
        <f>+B111/F111-1</f>
        <v>-7.8789135392909326E-3</v>
      </c>
      <c r="J111">
        <v>2241.56</v>
      </c>
      <c r="K111">
        <v>2233.92</v>
      </c>
      <c r="L111" s="25">
        <f t="shared" si="31"/>
        <v>-3.408340619925343E-3</v>
      </c>
      <c r="M111">
        <f t="shared" si="34"/>
        <v>4</v>
      </c>
      <c r="N111" s="50"/>
    </row>
    <row r="112" spans="1:14">
      <c r="A112" s="1">
        <v>42559</v>
      </c>
      <c r="B112">
        <v>9.57</v>
      </c>
      <c r="C112" s="25">
        <f t="shared" si="33"/>
        <v>0</v>
      </c>
      <c r="D112" s="26">
        <f>+F111*(1+L112)</f>
        <v>9.6679352886405958</v>
      </c>
      <c r="E112" s="26"/>
      <c r="G112" s="25">
        <f t="shared" ref="G112:G118" si="35">+B112/D112-1</f>
        <v>-1.0129907339746613E-2</v>
      </c>
      <c r="H112" s="25"/>
      <c r="I112" s="25"/>
      <c r="J112">
        <v>2233.92</v>
      </c>
      <c r="K112">
        <v>2239</v>
      </c>
      <c r="L112" s="25">
        <f t="shared" si="31"/>
        <v>2.2740295086662865E-3</v>
      </c>
      <c r="M112">
        <f t="shared" si="34"/>
        <v>5</v>
      </c>
      <c r="N112" s="50"/>
    </row>
    <row r="113" spans="1:14">
      <c r="A113" s="1">
        <v>42562</v>
      </c>
      <c r="B113">
        <v>9.5399999999999991</v>
      </c>
      <c r="C113" s="25">
        <f t="shared" si="33"/>
        <v>-3.1347962382446415E-3</v>
      </c>
      <c r="D113" s="26"/>
      <c r="E113" s="26"/>
      <c r="F113">
        <v>9.5719999999999992</v>
      </c>
      <c r="G113" s="25"/>
      <c r="H113" s="25"/>
      <c r="I113" s="25">
        <f>+B113/F113-1</f>
        <v>-3.3430839949853963E-3</v>
      </c>
      <c r="J113">
        <v>2239</v>
      </c>
      <c r="K113">
        <v>2218.59</v>
      </c>
      <c r="L113" s="25">
        <f t="shared" si="31"/>
        <v>-9.1156766413577062E-3</v>
      </c>
      <c r="M113">
        <f t="shared" si="34"/>
        <v>1</v>
      </c>
      <c r="N113" s="50"/>
    </row>
    <row r="114" spans="1:14">
      <c r="A114" s="1">
        <v>42563</v>
      </c>
      <c r="B114">
        <v>9.6999999999999993</v>
      </c>
      <c r="C114" s="25">
        <f t="shared" si="33"/>
        <v>1.6771488469601747E-2</v>
      </c>
      <c r="D114">
        <v>9.5719999999999992</v>
      </c>
      <c r="F114">
        <v>9.6890000000000001</v>
      </c>
      <c r="G114" s="25">
        <f t="shared" si="35"/>
        <v>1.3372335979941585E-2</v>
      </c>
      <c r="H114" s="25"/>
      <c r="I114" s="25">
        <f>+B114/F114-1</f>
        <v>1.1353080813292227E-3</v>
      </c>
      <c r="J114">
        <v>2218.59</v>
      </c>
      <c r="K114">
        <v>2247.35</v>
      </c>
      <c r="L114" s="25">
        <f t="shared" si="31"/>
        <v>1.296318833132748E-2</v>
      </c>
      <c r="M114">
        <f t="shared" si="34"/>
        <v>2</v>
      </c>
      <c r="N114" s="50"/>
    </row>
    <row r="115" spans="1:14">
      <c r="A115" s="1">
        <v>42564</v>
      </c>
      <c r="B115">
        <v>9.7899999999999991</v>
      </c>
      <c r="C115" s="25">
        <f t="shared" si="33"/>
        <v>9.2783505154638846E-3</v>
      </c>
      <c r="D115" s="26">
        <f>+F114*(1+L115)</f>
        <v>9.8529156250695262</v>
      </c>
      <c r="E115" s="26"/>
      <c r="G115" s="25">
        <f t="shared" si="35"/>
        <v>-6.3854829842900918E-3</v>
      </c>
      <c r="H115" s="25"/>
      <c r="I115" s="25"/>
      <c r="J115">
        <v>2247.35</v>
      </c>
      <c r="K115">
        <v>2285.37</v>
      </c>
      <c r="L115" s="25">
        <f t="shared" ref="L115:L121" si="36">+K115/J115-1</f>
        <v>1.6917703072507617E-2</v>
      </c>
      <c r="M115">
        <f t="shared" si="34"/>
        <v>3</v>
      </c>
      <c r="N115" s="50"/>
    </row>
    <row r="116" spans="1:14">
      <c r="A116" s="1">
        <v>42565</v>
      </c>
      <c r="B116">
        <v>9.81</v>
      </c>
      <c r="C116" s="25">
        <f t="shared" si="33"/>
        <v>2.0429009193054792E-3</v>
      </c>
      <c r="F116">
        <v>9.8919999999999995</v>
      </c>
      <c r="G116" s="25"/>
      <c r="H116" s="25"/>
      <c r="I116" s="25">
        <f>+B116/F116-1</f>
        <v>-8.2895268904163988E-3</v>
      </c>
      <c r="J116">
        <v>2285.37</v>
      </c>
      <c r="K116">
        <v>2293.08</v>
      </c>
      <c r="L116" s="25">
        <f t="shared" si="36"/>
        <v>3.3736331534937047E-3</v>
      </c>
      <c r="M116">
        <f t="shared" si="34"/>
        <v>4</v>
      </c>
      <c r="N116" s="50"/>
    </row>
    <row r="117" spans="1:14">
      <c r="A117" s="1">
        <v>42566</v>
      </c>
      <c r="B117">
        <v>9.75</v>
      </c>
      <c r="C117" s="25">
        <f t="shared" si="33"/>
        <v>-6.1162079510703737E-3</v>
      </c>
      <c r="D117" s="26">
        <f>+F116*(1+L117)</f>
        <v>9.7656042353515797</v>
      </c>
      <c r="E117" s="26"/>
      <c r="F117">
        <v>9.7729999999999997</v>
      </c>
      <c r="G117" s="25">
        <f t="shared" si="35"/>
        <v>-1.597877097567868E-3</v>
      </c>
      <c r="H117" s="25"/>
      <c r="I117" s="25">
        <f>+B117/F117-1</f>
        <v>-2.3534226951805737E-3</v>
      </c>
      <c r="J117">
        <v>2293.08</v>
      </c>
      <c r="K117">
        <v>2263.7800000000002</v>
      </c>
      <c r="L117" s="25">
        <f t="shared" si="36"/>
        <v>-1.2777574266924718E-2</v>
      </c>
      <c r="M117">
        <f t="shared" si="34"/>
        <v>5</v>
      </c>
      <c r="N117" s="50"/>
    </row>
    <row r="118" spans="1:14">
      <c r="A118" s="1">
        <v>42569</v>
      </c>
      <c r="B118">
        <v>9.66</v>
      </c>
      <c r="C118" s="25">
        <f t="shared" si="33"/>
        <v>-9.2307692307692646E-3</v>
      </c>
      <c r="D118" s="26">
        <f>+F117*(1+L118)</f>
        <v>9.7129489217150056</v>
      </c>
      <c r="E118" s="26"/>
      <c r="F118">
        <v>9.6880000000000006</v>
      </c>
      <c r="G118" s="25">
        <f t="shared" si="35"/>
        <v>-5.4513744632825878E-3</v>
      </c>
      <c r="H118" s="25"/>
      <c r="I118" s="25">
        <f>+B118/F118-1</f>
        <v>-2.8901734104046506E-3</v>
      </c>
      <c r="J118">
        <v>2263.7800000000002</v>
      </c>
      <c r="K118">
        <v>2249.87</v>
      </c>
      <c r="L118" s="25">
        <f t="shared" si="36"/>
        <v>-6.1445900219987415E-3</v>
      </c>
      <c r="M118">
        <f t="shared" si="34"/>
        <v>1</v>
      </c>
      <c r="N118" s="50"/>
    </row>
    <row r="119" spans="1:14">
      <c r="A119" s="1">
        <v>42570</v>
      </c>
      <c r="B119">
        <v>9.69</v>
      </c>
      <c r="C119" s="25">
        <f t="shared" si="33"/>
        <v>3.1055900621117516E-3</v>
      </c>
      <c r="D119" s="26"/>
      <c r="E119" s="26"/>
      <c r="G119" s="25"/>
      <c r="H119" s="25"/>
      <c r="I119" s="25"/>
      <c r="J119">
        <v>2249.87</v>
      </c>
      <c r="K119">
        <v>2273.7199999999998</v>
      </c>
      <c r="L119" s="25">
        <f t="shared" si="36"/>
        <v>1.0600612479832128E-2</v>
      </c>
      <c r="M119">
        <f t="shared" si="34"/>
        <v>2</v>
      </c>
      <c r="N119" s="50"/>
    </row>
    <row r="120" spans="1:14">
      <c r="A120" s="1">
        <v>42571</v>
      </c>
      <c r="B120">
        <v>9.73</v>
      </c>
      <c r="C120" s="25">
        <f t="shared" si="33"/>
        <v>4.1279669762643856E-3</v>
      </c>
      <c r="J120">
        <v>2273.7199999999998</v>
      </c>
      <c r="K120">
        <v>2268.54</v>
      </c>
      <c r="L120" s="25">
        <f t="shared" si="36"/>
        <v>-2.2782048801083254E-3</v>
      </c>
      <c r="M120">
        <f t="shared" si="34"/>
        <v>3</v>
      </c>
      <c r="N120" s="50"/>
    </row>
    <row r="121" spans="1:14">
      <c r="A121" s="1">
        <v>42572</v>
      </c>
      <c r="B121">
        <v>9.75</v>
      </c>
      <c r="C121" s="25">
        <f t="shared" si="33"/>
        <v>2.0554984583760483E-3</v>
      </c>
      <c r="D121" s="26"/>
      <c r="E121" s="26"/>
      <c r="F121">
        <v>9.8059999999999992</v>
      </c>
      <c r="G121" s="25"/>
      <c r="H121" s="25"/>
      <c r="I121" s="25">
        <f t="shared" ref="I121:I127" si="37">+B121/F121-1</f>
        <v>-5.710789312665665E-3</v>
      </c>
      <c r="J121">
        <v>2268.54</v>
      </c>
      <c r="K121">
        <v>2265.13</v>
      </c>
      <c r="L121" s="25">
        <f t="shared" si="36"/>
        <v>-1.5031694393750072E-3</v>
      </c>
      <c r="M121">
        <f t="shared" si="34"/>
        <v>4</v>
      </c>
      <c r="N121" s="50"/>
    </row>
    <row r="122" spans="1:14">
      <c r="A122" s="1">
        <v>42573</v>
      </c>
      <c r="B122">
        <v>9.66</v>
      </c>
      <c r="C122" s="25">
        <f t="shared" si="33"/>
        <v>-9.2307692307692646E-3</v>
      </c>
      <c r="D122" s="26">
        <f t="shared" ref="D122:D135" si="38">+F121*(1+L122)</f>
        <v>9.7405005452225684</v>
      </c>
      <c r="E122" s="26"/>
      <c r="F122">
        <v>9.7370000000000001</v>
      </c>
      <c r="G122" s="25">
        <f t="shared" ref="G122:G127" si="39">+B122/D122-1</f>
        <v>-8.2645183221154994E-3</v>
      </c>
      <c r="H122" s="25"/>
      <c r="I122" s="25">
        <f t="shared" si="37"/>
        <v>-7.9079798705966597E-3</v>
      </c>
      <c r="J122">
        <v>2265.13</v>
      </c>
      <c r="K122">
        <v>2250</v>
      </c>
      <c r="L122" s="25">
        <f t="shared" ref="L122:L128" si="40">+K122/J122-1</f>
        <v>-6.6795283272925721E-3</v>
      </c>
      <c r="M122">
        <f t="shared" si="34"/>
        <v>5</v>
      </c>
      <c r="N122" s="50"/>
    </row>
    <row r="123" spans="1:14">
      <c r="A123" s="1">
        <v>42576</v>
      </c>
      <c r="B123">
        <v>9.6300000000000008</v>
      </c>
      <c r="C123" s="25">
        <f t="shared" si="33"/>
        <v>-3.1055900621117516E-3</v>
      </c>
      <c r="D123" s="26">
        <f t="shared" si="38"/>
        <v>9.7192137466666662</v>
      </c>
      <c r="E123" s="26"/>
      <c r="F123">
        <v>9.7029999999999994</v>
      </c>
      <c r="G123" s="25">
        <f t="shared" si="39"/>
        <v>-9.1791114993496903E-3</v>
      </c>
      <c r="H123" s="25"/>
      <c r="I123" s="25">
        <f t="shared" si="37"/>
        <v>-7.5234463567966925E-3</v>
      </c>
      <c r="J123">
        <v>2250</v>
      </c>
      <c r="K123">
        <v>2245.89</v>
      </c>
      <c r="L123" s="25">
        <f t="shared" si="40"/>
        <v>-1.8266666666667541E-3</v>
      </c>
      <c r="M123">
        <f t="shared" si="34"/>
        <v>1</v>
      </c>
      <c r="N123" s="50"/>
    </row>
    <row r="124" spans="1:14">
      <c r="A124" s="1">
        <v>42577</v>
      </c>
      <c r="B124">
        <v>9.7799999999999994</v>
      </c>
      <c r="C124" s="25">
        <f t="shared" si="33"/>
        <v>1.5576323987538832E-2</v>
      </c>
      <c r="D124" s="26">
        <f t="shared" si="38"/>
        <v>9.8484225184670677</v>
      </c>
      <c r="E124" s="26"/>
      <c r="F124">
        <v>9.8539999999999992</v>
      </c>
      <c r="G124" s="25">
        <f t="shared" si="39"/>
        <v>-6.9475612301124201E-3</v>
      </c>
      <c r="H124" s="25"/>
      <c r="I124" s="25">
        <f t="shared" si="37"/>
        <v>-7.5096407550233613E-3</v>
      </c>
      <c r="J124">
        <v>2245.89</v>
      </c>
      <c r="K124">
        <v>2279.5500000000002</v>
      </c>
      <c r="L124" s="25">
        <f t="shared" si="40"/>
        <v>1.4987376941880681E-2</v>
      </c>
      <c r="M124">
        <f t="shared" si="34"/>
        <v>2</v>
      </c>
      <c r="N124" s="50"/>
    </row>
    <row r="125" spans="1:14">
      <c r="A125" s="1">
        <v>42578</v>
      </c>
      <c r="B125">
        <v>9.43</v>
      </c>
      <c r="C125" s="25">
        <f t="shared" si="33"/>
        <v>-3.5787321063394661E-2</v>
      </c>
      <c r="D125" s="26">
        <f t="shared" si="38"/>
        <v>9.3172832620473311</v>
      </c>
      <c r="E125" s="26"/>
      <c r="F125">
        <v>9.3290000000000006</v>
      </c>
      <c r="G125" s="25">
        <f t="shared" si="39"/>
        <v>1.2097596990724213E-2</v>
      </c>
      <c r="H125" s="25"/>
      <c r="I125" s="25">
        <f t="shared" si="37"/>
        <v>1.0826455139886226E-2</v>
      </c>
      <c r="J125">
        <v>2279.5500000000002</v>
      </c>
      <c r="K125">
        <v>2155.39</v>
      </c>
      <c r="L125" s="25">
        <f t="shared" si="40"/>
        <v>-5.4466890395034273E-2</v>
      </c>
      <c r="M125">
        <f t="shared" si="34"/>
        <v>3</v>
      </c>
      <c r="N125" s="50"/>
    </row>
    <row r="126" spans="1:14">
      <c r="A126" s="1">
        <v>42579</v>
      </c>
      <c r="B126">
        <v>9.35</v>
      </c>
      <c r="C126" s="25">
        <f t="shared" si="33"/>
        <v>-8.4835630965005571E-3</v>
      </c>
      <c r="D126" s="26">
        <f t="shared" si="38"/>
        <v>9.2612633722899336</v>
      </c>
      <c r="E126" s="26"/>
      <c r="F126">
        <v>9.2729999999999997</v>
      </c>
      <c r="G126" s="25">
        <f t="shared" si="39"/>
        <v>9.5814819364246073E-3</v>
      </c>
      <c r="H126" s="25"/>
      <c r="I126" s="25">
        <f t="shared" si="37"/>
        <v>8.3036773428233346E-3</v>
      </c>
      <c r="J126">
        <v>2155.39</v>
      </c>
      <c r="K126">
        <v>2139.7399999999998</v>
      </c>
      <c r="L126" s="25">
        <f t="shared" si="40"/>
        <v>-7.260866942873534E-3</v>
      </c>
      <c r="M126">
        <f t="shared" si="34"/>
        <v>4</v>
      </c>
      <c r="N126" s="50"/>
    </row>
    <row r="127" spans="1:14">
      <c r="A127" s="1">
        <v>42580</v>
      </c>
      <c r="B127">
        <v>9.27</v>
      </c>
      <c r="C127" s="25">
        <f t="shared" si="33"/>
        <v>-8.5561497326203106E-3</v>
      </c>
      <c r="D127" s="26">
        <f t="shared" si="38"/>
        <v>9.1978969080355562</v>
      </c>
      <c r="E127" s="26"/>
      <c r="F127">
        <v>9.2080000000000002</v>
      </c>
      <c r="G127" s="25">
        <f t="shared" si="39"/>
        <v>7.8390845956810562E-3</v>
      </c>
      <c r="H127" s="25"/>
      <c r="I127" s="25">
        <f t="shared" si="37"/>
        <v>6.7332754126845362E-3</v>
      </c>
      <c r="J127">
        <v>2139.7399999999998</v>
      </c>
      <c r="K127">
        <v>2122.41</v>
      </c>
      <c r="L127" s="25">
        <f t="shared" si="40"/>
        <v>-8.0991148457288942E-3</v>
      </c>
      <c r="M127">
        <f t="shared" si="34"/>
        <v>5</v>
      </c>
      <c r="N127" s="50"/>
    </row>
    <row r="128" spans="1:14">
      <c r="A128" s="1">
        <v>42583</v>
      </c>
      <c r="B128">
        <v>9.32</v>
      </c>
      <c r="C128" s="25">
        <f t="shared" si="33"/>
        <v>5.3937432578210487E-3</v>
      </c>
      <c r="D128" s="26">
        <f t="shared" si="38"/>
        <v>9.1072174744747709</v>
      </c>
      <c r="E128" s="26"/>
      <c r="F128">
        <v>9.1389999999999993</v>
      </c>
      <c r="G128" s="25">
        <f t="shared" ref="G128:G137" si="41">+B128/D128-1</f>
        <v>2.3364164314907843E-2</v>
      </c>
      <c r="H128" s="25"/>
      <c r="I128" s="25">
        <f t="shared" ref="I128:I143" si="42">+B128/F128-1</f>
        <v>1.9805230331546131E-2</v>
      </c>
      <c r="J128">
        <v>2122.41</v>
      </c>
      <c r="K128">
        <v>2099.1799999999998</v>
      </c>
      <c r="L128" s="25">
        <f t="shared" si="40"/>
        <v>-1.0945104857214227E-2</v>
      </c>
      <c r="M128">
        <f t="shared" si="34"/>
        <v>1</v>
      </c>
      <c r="N128" s="50"/>
    </row>
    <row r="129" spans="1:14">
      <c r="A129" s="1">
        <v>42584</v>
      </c>
      <c r="B129">
        <v>9.32</v>
      </c>
      <c r="C129" s="25">
        <f t="shared" si="33"/>
        <v>0</v>
      </c>
      <c r="D129" s="26">
        <f t="shared" si="38"/>
        <v>9.2000810745148112</v>
      </c>
      <c r="E129" s="26"/>
      <c r="G129" s="25">
        <f t="shared" si="41"/>
        <v>1.3034550947314649E-2</v>
      </c>
      <c r="H129" s="25"/>
      <c r="I129" s="25"/>
      <c r="J129">
        <v>2099.1799999999998</v>
      </c>
      <c r="K129">
        <v>2113.21</v>
      </c>
      <c r="L129" s="25">
        <f t="shared" ref="L129:L142" si="43">+K129/J129-1</f>
        <v>6.6835621528407163E-3</v>
      </c>
      <c r="M129">
        <f t="shared" si="34"/>
        <v>2</v>
      </c>
      <c r="N129" s="50"/>
    </row>
    <row r="130" spans="1:14">
      <c r="A130" s="1">
        <v>42585</v>
      </c>
      <c r="B130">
        <v>9.24</v>
      </c>
      <c r="C130" s="25">
        <f t="shared" si="33"/>
        <v>-8.5836909871245259E-3</v>
      </c>
      <c r="D130" s="26"/>
      <c r="E130" s="26"/>
      <c r="F130">
        <v>9.1809999999999992</v>
      </c>
      <c r="G130" s="25"/>
      <c r="H130" s="25"/>
      <c r="I130" s="25">
        <f t="shared" si="42"/>
        <v>6.4263152162074011E-3</v>
      </c>
      <c r="J130">
        <v>2113.21</v>
      </c>
      <c r="K130">
        <v>2108.31</v>
      </c>
      <c r="L130" s="25">
        <f t="shared" si="43"/>
        <v>-2.3187473085969357E-3</v>
      </c>
      <c r="M130">
        <f t="shared" ref="M130:M135" si="44">WEEKDAY(A130,2)</f>
        <v>3</v>
      </c>
      <c r="N130" s="50"/>
    </row>
    <row r="131" spans="1:14">
      <c r="A131" s="1">
        <v>42586</v>
      </c>
      <c r="B131">
        <v>9.2799999999999994</v>
      </c>
      <c r="C131" s="25">
        <f t="shared" si="33"/>
        <v>4.3290043290042934E-3</v>
      </c>
      <c r="D131" s="26">
        <f t="shared" si="38"/>
        <v>9.2739287154166128</v>
      </c>
      <c r="E131" s="26"/>
      <c r="F131">
        <v>9.2629999999999999</v>
      </c>
      <c r="G131" s="25">
        <f t="shared" si="41"/>
        <v>6.5466155387783331E-4</v>
      </c>
      <c r="H131" s="25"/>
      <c r="I131" s="25">
        <f t="shared" si="42"/>
        <v>1.8352585555434509E-3</v>
      </c>
      <c r="J131">
        <v>2108.31</v>
      </c>
      <c r="K131">
        <v>2129.65</v>
      </c>
      <c r="L131" s="25">
        <f t="shared" si="43"/>
        <v>1.012185115092179E-2</v>
      </c>
      <c r="M131">
        <f t="shared" si="44"/>
        <v>4</v>
      </c>
      <c r="N131" s="50"/>
    </row>
    <row r="132" spans="1:14">
      <c r="A132" s="1">
        <v>42587</v>
      </c>
      <c r="B132">
        <v>9.27</v>
      </c>
      <c r="C132" s="25">
        <f t="shared" si="33"/>
        <v>-1.0775862068965747E-3</v>
      </c>
      <c r="D132" s="26">
        <f t="shared" si="38"/>
        <v>9.1733994553095588</v>
      </c>
      <c r="E132" s="26"/>
      <c r="G132" s="25">
        <f t="shared" si="41"/>
        <v>1.0530506728836375E-2</v>
      </c>
      <c r="H132" s="25"/>
      <c r="I132" s="25"/>
      <c r="J132">
        <v>2129.65</v>
      </c>
      <c r="K132">
        <v>2109.0500000000002</v>
      </c>
      <c r="L132" s="25">
        <f t="shared" si="43"/>
        <v>-9.6729509543821424E-3</v>
      </c>
      <c r="M132">
        <f t="shared" si="44"/>
        <v>5</v>
      </c>
      <c r="N132" s="50"/>
    </row>
    <row r="133" spans="1:14">
      <c r="A133" s="1">
        <v>42590</v>
      </c>
      <c r="B133">
        <v>9.36</v>
      </c>
      <c r="C133" s="25">
        <f t="shared" si="33"/>
        <v>9.7087378640776656E-3</v>
      </c>
      <c r="D133" s="26"/>
      <c r="E133" s="26"/>
      <c r="F133">
        <v>9.2230000000000008</v>
      </c>
      <c r="G133" s="25"/>
      <c r="H133" s="25"/>
      <c r="I133" s="25">
        <f t="shared" si="42"/>
        <v>1.4854168925512168E-2</v>
      </c>
      <c r="J133">
        <v>2109.0500000000002</v>
      </c>
      <c r="K133">
        <v>2130.59</v>
      </c>
      <c r="L133" s="25">
        <f t="shared" si="43"/>
        <v>1.0213129133970211E-2</v>
      </c>
      <c r="M133">
        <f t="shared" si="44"/>
        <v>1</v>
      </c>
      <c r="N133" s="50"/>
    </row>
    <row r="134" spans="1:14">
      <c r="A134" s="1">
        <v>42591</v>
      </c>
      <c r="B134">
        <v>9.4</v>
      </c>
      <c r="C134" s="25">
        <f t="shared" si="33"/>
        <v>4.2735042735044804E-3</v>
      </c>
      <c r="D134" s="26">
        <f t="shared" si="38"/>
        <v>9.3265027527586248</v>
      </c>
      <c r="E134" s="26"/>
      <c r="F134">
        <v>9.3279999999999994</v>
      </c>
      <c r="G134" s="25">
        <f t="shared" si="41"/>
        <v>7.8804723688776779E-3</v>
      </c>
      <c r="H134" s="25"/>
      <c r="I134" s="25">
        <f t="shared" si="42"/>
        <v>7.718696397941871E-3</v>
      </c>
      <c r="J134">
        <v>2130.59</v>
      </c>
      <c r="K134">
        <v>2154.5</v>
      </c>
      <c r="L134" s="25">
        <f t="shared" si="43"/>
        <v>1.1222243603884241E-2</v>
      </c>
      <c r="M134">
        <f t="shared" si="44"/>
        <v>2</v>
      </c>
      <c r="N134" s="50"/>
    </row>
    <row r="135" spans="1:14">
      <c r="A135" s="1">
        <v>42592</v>
      </c>
      <c r="B135">
        <v>9.2899999999999991</v>
      </c>
      <c r="C135" s="25">
        <f t="shared" si="33"/>
        <v>-1.1702127659574568E-2</v>
      </c>
      <c r="D135" s="26">
        <f t="shared" si="38"/>
        <v>9.2522330006962168</v>
      </c>
      <c r="E135" s="26"/>
      <c r="F135">
        <v>9.2739999999999991</v>
      </c>
      <c r="G135" s="25">
        <f t="shared" si="41"/>
        <v>4.0819334425474807E-3</v>
      </c>
      <c r="H135" s="25"/>
      <c r="I135" s="25">
        <f t="shared" si="42"/>
        <v>1.7252533965925743E-3</v>
      </c>
      <c r="J135">
        <v>2154.5</v>
      </c>
      <c r="K135">
        <v>2137</v>
      </c>
      <c r="L135" s="25">
        <f t="shared" si="43"/>
        <v>-8.1225342306799897E-3</v>
      </c>
      <c r="M135">
        <f t="shared" si="44"/>
        <v>3</v>
      </c>
      <c r="N135" s="50"/>
    </row>
    <row r="136" spans="1:14">
      <c r="A136" s="1">
        <v>42593</v>
      </c>
      <c r="B136">
        <v>9.24</v>
      </c>
      <c r="C136" s="25">
        <f t="shared" ref="C136:C144" si="45">B136/B135-1</f>
        <v>-5.3821313240042246E-3</v>
      </c>
      <c r="D136" s="26">
        <f t="shared" ref="D136:D144" si="46">+F135*(1+L136)</f>
        <v>9.1281851193261581</v>
      </c>
      <c r="E136" s="26"/>
      <c r="F136">
        <v>9.1370000000000005</v>
      </c>
      <c r="G136" s="25">
        <f t="shared" si="41"/>
        <v>1.2249409845677572E-2</v>
      </c>
      <c r="H136" s="25"/>
      <c r="I136" s="25">
        <f t="shared" si="42"/>
        <v>1.1272846667396363E-2</v>
      </c>
      <c r="J136">
        <v>2137</v>
      </c>
      <c r="K136">
        <v>2103.4</v>
      </c>
      <c r="L136" s="25">
        <f t="shared" si="43"/>
        <v>-1.5722976134768363E-2</v>
      </c>
      <c r="M136">
        <f t="shared" ref="M136:M167" si="47">WEEKDAY(A136,2)</f>
        <v>4</v>
      </c>
      <c r="N136" s="50"/>
    </row>
    <row r="137" spans="1:14">
      <c r="A137" s="1">
        <v>42594</v>
      </c>
      <c r="B137">
        <v>9.4499999999999993</v>
      </c>
      <c r="C137" s="25">
        <f t="shared" si="45"/>
        <v>2.2727272727272707E-2</v>
      </c>
      <c r="D137" s="26">
        <f t="shared" si="46"/>
        <v>9.2257897118950272</v>
      </c>
      <c r="E137" s="26"/>
      <c r="F137">
        <v>9.2200000000000006</v>
      </c>
      <c r="G137" s="25">
        <f t="shared" si="41"/>
        <v>2.4302557841296979E-2</v>
      </c>
      <c r="H137" s="25"/>
      <c r="I137" s="25">
        <f t="shared" si="42"/>
        <v>2.4945770065075701E-2</v>
      </c>
      <c r="J137">
        <v>2103.4</v>
      </c>
      <c r="K137">
        <v>2123.84</v>
      </c>
      <c r="L137" s="25">
        <f t="shared" si="43"/>
        <v>9.7176000760672565E-3</v>
      </c>
      <c r="M137">
        <f t="shared" si="47"/>
        <v>5</v>
      </c>
      <c r="N137" s="50"/>
    </row>
    <row r="138" spans="1:14">
      <c r="A138" s="1">
        <v>42597</v>
      </c>
      <c r="B138">
        <v>9.75</v>
      </c>
      <c r="C138" s="25">
        <f t="shared" si="45"/>
        <v>3.1746031746031855E-2</v>
      </c>
      <c r="D138" s="26">
        <f t="shared" si="46"/>
        <v>9.5211485799306921</v>
      </c>
      <c r="E138" s="26"/>
      <c r="F138">
        <v>9.5229999999999997</v>
      </c>
      <c r="G138" s="25">
        <f t="shared" ref="G138:G159" si="48">+B138/D138-1</f>
        <v>2.4036114776288198E-2</v>
      </c>
      <c r="H138" s="25"/>
      <c r="I138" s="25">
        <f t="shared" si="42"/>
        <v>2.3837026147222495E-2</v>
      </c>
      <c r="J138">
        <v>2123.84</v>
      </c>
      <c r="K138">
        <v>2193.21</v>
      </c>
      <c r="L138" s="25">
        <f t="shared" si="43"/>
        <v>3.2662535784239832E-2</v>
      </c>
      <c r="M138">
        <f t="shared" si="47"/>
        <v>1</v>
      </c>
      <c r="N138" s="50"/>
    </row>
    <row r="139" spans="1:14">
      <c r="A139" s="1">
        <v>42598</v>
      </c>
      <c r="B139">
        <v>9.76</v>
      </c>
      <c r="C139" s="25">
        <f t="shared" si="45"/>
        <v>1.0256410256410664E-3</v>
      </c>
      <c r="D139" s="26">
        <f t="shared" si="46"/>
        <v>9.5572586756398152</v>
      </c>
      <c r="E139" s="26"/>
      <c r="F139">
        <v>9.5719999999999992</v>
      </c>
      <c r="G139" s="25">
        <f t="shared" si="48"/>
        <v>2.1213334413239693E-2</v>
      </c>
      <c r="H139" s="25"/>
      <c r="I139" s="25">
        <f t="shared" si="42"/>
        <v>1.9640618470539106E-2</v>
      </c>
      <c r="J139">
        <v>2193.21</v>
      </c>
      <c r="K139">
        <v>2201.1</v>
      </c>
      <c r="L139" s="25">
        <f t="shared" si="43"/>
        <v>3.5974667268523497E-3</v>
      </c>
      <c r="M139">
        <f t="shared" si="47"/>
        <v>2</v>
      </c>
      <c r="N139" s="50"/>
    </row>
    <row r="140" spans="1:14">
      <c r="A140" s="1">
        <v>42599</v>
      </c>
      <c r="B140">
        <v>9.64</v>
      </c>
      <c r="C140" s="25">
        <f t="shared" si="45"/>
        <v>-1.2295081967213073E-2</v>
      </c>
      <c r="D140" s="26">
        <f t="shared" si="46"/>
        <v>9.6028760165371843</v>
      </c>
      <c r="E140" s="26"/>
      <c r="F140">
        <v>9.6020000000000003</v>
      </c>
      <c r="G140" s="25">
        <f t="shared" si="48"/>
        <v>3.8659234378206619E-3</v>
      </c>
      <c r="H140" s="25"/>
      <c r="I140" s="25">
        <f t="shared" si="42"/>
        <v>3.9575088523224888E-3</v>
      </c>
      <c r="J140">
        <v>2201.1</v>
      </c>
      <c r="K140">
        <v>2208.1999999999998</v>
      </c>
      <c r="L140" s="25">
        <f t="shared" si="43"/>
        <v>3.2256598973239292E-3</v>
      </c>
      <c r="M140">
        <f t="shared" si="47"/>
        <v>3</v>
      </c>
      <c r="N140" s="50"/>
    </row>
    <row r="141" spans="1:14">
      <c r="A141" s="1">
        <v>42600</v>
      </c>
      <c r="B141">
        <v>9.65</v>
      </c>
      <c r="C141" s="25">
        <f t="shared" si="45"/>
        <v>1.0373443983402453E-3</v>
      </c>
      <c r="D141" s="26">
        <f t="shared" si="46"/>
        <v>9.5732574857349899</v>
      </c>
      <c r="E141" s="26"/>
      <c r="F141">
        <v>9.577</v>
      </c>
      <c r="G141" s="25">
        <f t="shared" si="48"/>
        <v>8.0163428571062845E-3</v>
      </c>
      <c r="H141" s="25"/>
      <c r="I141" s="25">
        <f t="shared" si="42"/>
        <v>7.6224287355122211E-3</v>
      </c>
      <c r="J141">
        <v>2208.1999999999998</v>
      </c>
      <c r="K141">
        <v>2201.59</v>
      </c>
      <c r="L141" s="25">
        <f t="shared" si="43"/>
        <v>-2.9933882800469158E-3</v>
      </c>
      <c r="M141">
        <f t="shared" si="47"/>
        <v>4</v>
      </c>
      <c r="N141" s="50"/>
    </row>
    <row r="142" spans="1:14">
      <c r="A142" s="1">
        <v>42601</v>
      </c>
      <c r="B142">
        <v>9.59</v>
      </c>
      <c r="C142" s="25">
        <f t="shared" si="45"/>
        <v>-6.2176165803109473E-3</v>
      </c>
      <c r="D142" s="26">
        <f t="shared" si="46"/>
        <v>9.5899196126435875</v>
      </c>
      <c r="E142" s="26"/>
      <c r="F142">
        <v>9.5709999999999997</v>
      </c>
      <c r="G142" s="25">
        <f t="shared" si="48"/>
        <v>8.3824849070879281E-6</v>
      </c>
      <c r="H142" s="25"/>
      <c r="I142" s="25">
        <f t="shared" si="42"/>
        <v>1.9851635147842828E-3</v>
      </c>
      <c r="J142">
        <v>2201.59</v>
      </c>
      <c r="K142">
        <v>2204.56</v>
      </c>
      <c r="L142" s="25">
        <f t="shared" si="43"/>
        <v>1.3490250228243017E-3</v>
      </c>
      <c r="M142">
        <f t="shared" si="47"/>
        <v>5</v>
      </c>
      <c r="N142" s="50"/>
    </row>
    <row r="143" spans="1:14">
      <c r="A143" s="1">
        <v>42604</v>
      </c>
      <c r="B143">
        <v>9.4600000000000009</v>
      </c>
      <c r="C143" s="25">
        <f t="shared" si="45"/>
        <v>-1.3555787278414888E-2</v>
      </c>
      <c r="D143" s="26">
        <f t="shared" si="46"/>
        <v>9.409671499074646</v>
      </c>
      <c r="E143" s="26"/>
      <c r="F143">
        <v>9.3770000000000007</v>
      </c>
      <c r="G143" s="25">
        <f t="shared" si="48"/>
        <v>5.3485927675906986E-3</v>
      </c>
      <c r="H143" s="25"/>
      <c r="I143" s="25">
        <f t="shared" si="42"/>
        <v>8.8514450250614107E-3</v>
      </c>
      <c r="J143">
        <v>2204.56</v>
      </c>
      <c r="K143">
        <v>2167.4</v>
      </c>
      <c r="L143" s="25">
        <f t="shared" ref="L143:L148" si="49">+K143/J143-1</f>
        <v>-1.6855971259571056E-2</v>
      </c>
      <c r="M143">
        <f t="shared" si="47"/>
        <v>1</v>
      </c>
      <c r="N143" s="50"/>
    </row>
    <row r="144" spans="1:14">
      <c r="A144" s="1">
        <v>42605</v>
      </c>
      <c r="B144">
        <v>9.4700000000000006</v>
      </c>
      <c r="C144" s="25">
        <f t="shared" si="45"/>
        <v>1.0570824524311906E-3</v>
      </c>
      <c r="D144" s="26">
        <f t="shared" si="46"/>
        <v>9.406246341238349</v>
      </c>
      <c r="E144" s="26"/>
      <c r="F144">
        <v>9.4280000000000008</v>
      </c>
      <c r="G144" s="25">
        <f t="shared" si="48"/>
        <v>6.7778002455820552E-3</v>
      </c>
      <c r="H144" s="25"/>
      <c r="I144" s="25">
        <f t="shared" ref="I144:I156" si="50">+B144/F144-1</f>
        <v>4.4548154433601272E-3</v>
      </c>
      <c r="J144">
        <v>2167.4</v>
      </c>
      <c r="K144">
        <v>2174.16</v>
      </c>
      <c r="L144" s="25">
        <f t="shared" si="49"/>
        <v>3.1189443572943176E-3</v>
      </c>
      <c r="M144">
        <f t="shared" si="47"/>
        <v>2</v>
      </c>
      <c r="N144" s="50"/>
    </row>
    <row r="145" spans="1:14">
      <c r="A145" s="1">
        <v>42606</v>
      </c>
      <c r="B145">
        <v>9.5</v>
      </c>
      <c r="C145" s="25">
        <f t="shared" ref="C145:C158" si="51">B145/B144-1</f>
        <v>3.1678986272438703E-3</v>
      </c>
      <c r="D145" s="26">
        <f t="shared" ref="D145:D152" si="52">+F144*(1+L145)</f>
        <v>9.5060983368289378</v>
      </c>
      <c r="E145" s="26"/>
      <c r="F145">
        <v>9.4879999999999995</v>
      </c>
      <c r="G145" s="25">
        <f t="shared" si="48"/>
        <v>-6.4151838250103843E-4</v>
      </c>
      <c r="H145" s="25"/>
      <c r="I145" s="25">
        <f t="shared" si="50"/>
        <v>1.264755480607116E-3</v>
      </c>
      <c r="J145">
        <v>2174.16</v>
      </c>
      <c r="K145">
        <v>2192.17</v>
      </c>
      <c r="L145" s="25">
        <f t="shared" si="49"/>
        <v>8.2836589763404245E-3</v>
      </c>
      <c r="M145">
        <f t="shared" si="47"/>
        <v>3</v>
      </c>
      <c r="N145" s="50"/>
    </row>
    <row r="146" spans="1:14">
      <c r="A146" s="1">
        <v>42607</v>
      </c>
      <c r="B146">
        <v>9.43</v>
      </c>
      <c r="C146" s="25">
        <f t="shared" si="51"/>
        <v>-7.3684210526315796E-3</v>
      </c>
      <c r="D146" s="26">
        <f t="shared" si="52"/>
        <v>9.4381832065943776</v>
      </c>
      <c r="E146" s="26"/>
      <c r="F146">
        <v>9.4339999999999993</v>
      </c>
      <c r="G146" s="25">
        <f t="shared" si="48"/>
        <v>-8.6703197164683665E-4</v>
      </c>
      <c r="H146" s="25"/>
      <c r="I146" s="25">
        <f t="shared" si="50"/>
        <v>-4.2399830400674521E-4</v>
      </c>
      <c r="J146">
        <v>2192.17</v>
      </c>
      <c r="K146">
        <v>2180.66</v>
      </c>
      <c r="L146" s="25">
        <f t="shared" si="49"/>
        <v>-5.2505052071692981E-3</v>
      </c>
      <c r="M146">
        <f t="shared" si="47"/>
        <v>4</v>
      </c>
      <c r="N146" s="50"/>
    </row>
    <row r="147" spans="1:14">
      <c r="A147" s="1">
        <v>42608</v>
      </c>
      <c r="B147">
        <v>9.44</v>
      </c>
      <c r="C147" s="25">
        <f t="shared" si="51"/>
        <v>1.0604453870626251E-3</v>
      </c>
      <c r="D147" s="26">
        <f t="shared" si="52"/>
        <v>9.4733252776682288</v>
      </c>
      <c r="E147" s="26"/>
      <c r="F147">
        <v>9.4619999999999997</v>
      </c>
      <c r="G147" s="25">
        <f t="shared" si="48"/>
        <v>-3.5178014785144374E-3</v>
      </c>
      <c r="H147" s="25"/>
      <c r="I147" s="25">
        <f t="shared" si="50"/>
        <v>-2.3250898330162695E-3</v>
      </c>
      <c r="J147">
        <v>2180.66</v>
      </c>
      <c r="K147">
        <v>2189.75</v>
      </c>
      <c r="L147" s="25">
        <f t="shared" si="49"/>
        <v>4.1684627589813061E-3</v>
      </c>
      <c r="M147">
        <f t="shared" si="47"/>
        <v>5</v>
      </c>
      <c r="N147" s="50"/>
    </row>
    <row r="148" spans="1:14">
      <c r="A148" s="1">
        <v>42611</v>
      </c>
      <c r="B148">
        <v>9.48</v>
      </c>
      <c r="C148" s="25">
        <f t="shared" si="51"/>
        <v>4.237288135593209E-3</v>
      </c>
      <c r="D148" s="26">
        <f t="shared" si="52"/>
        <v>9.476907592190889</v>
      </c>
      <c r="E148" s="26"/>
      <c r="F148">
        <v>9.4619999999999997</v>
      </c>
      <c r="G148" s="25">
        <f t="shared" si="48"/>
        <v>3.2630979874270771E-4</v>
      </c>
      <c r="H148" s="25"/>
      <c r="I148" s="25">
        <f t="shared" si="50"/>
        <v>1.9023462270133518E-3</v>
      </c>
      <c r="J148">
        <v>2189.75</v>
      </c>
      <c r="K148">
        <v>2193.1999999999998</v>
      </c>
      <c r="L148" s="25">
        <f t="shared" si="49"/>
        <v>1.5755223198994361E-3</v>
      </c>
      <c r="M148">
        <f t="shared" si="47"/>
        <v>1</v>
      </c>
      <c r="N148" s="50"/>
    </row>
    <row r="149" spans="1:14">
      <c r="A149" s="1">
        <v>42612</v>
      </c>
      <c r="B149">
        <v>9.51</v>
      </c>
      <c r="C149" s="25">
        <f t="shared" si="51"/>
        <v>3.1645569620253333E-3</v>
      </c>
      <c r="D149" s="26">
        <f t="shared" si="52"/>
        <v>9.472052188582893</v>
      </c>
      <c r="E149" s="26"/>
      <c r="F149">
        <v>9.4619999999999997</v>
      </c>
      <c r="G149" s="25">
        <f t="shared" si="48"/>
        <v>4.0062924761803398E-3</v>
      </c>
      <c r="H149" s="25"/>
      <c r="I149" s="25">
        <f t="shared" si="50"/>
        <v>5.0729232720354567E-3</v>
      </c>
      <c r="J149">
        <v>2193.1999999999998</v>
      </c>
      <c r="K149">
        <v>2195.5300000000002</v>
      </c>
      <c r="L149" s="25">
        <f t="shared" ref="L149:L154" si="53">+K149/J149-1</f>
        <v>1.0623746124385214E-3</v>
      </c>
      <c r="M149">
        <f t="shared" si="47"/>
        <v>2</v>
      </c>
      <c r="N149" s="50"/>
    </row>
    <row r="150" spans="1:14">
      <c r="A150" s="1">
        <v>42613</v>
      </c>
      <c r="B150">
        <v>9.5</v>
      </c>
      <c r="C150" s="25">
        <f t="shared" si="51"/>
        <v>-1.051524710830698E-3</v>
      </c>
      <c r="D150" s="26">
        <f t="shared" si="52"/>
        <v>9.4457525608850705</v>
      </c>
      <c r="E150" s="26"/>
      <c r="F150">
        <v>9.4529999999999994</v>
      </c>
      <c r="G150" s="25">
        <f t="shared" si="48"/>
        <v>5.7430510449287819E-3</v>
      </c>
      <c r="H150" s="25"/>
      <c r="I150" s="25">
        <f t="shared" si="50"/>
        <v>4.9719665714589301E-3</v>
      </c>
      <c r="J150">
        <v>2195.5300000000002</v>
      </c>
      <c r="K150">
        <v>2191.7600000000002</v>
      </c>
      <c r="L150" s="25">
        <f t="shared" si="53"/>
        <v>-1.7171252499396106E-3</v>
      </c>
      <c r="M150">
        <f t="shared" si="47"/>
        <v>3</v>
      </c>
      <c r="N150" s="50"/>
    </row>
    <row r="151" spans="1:14">
      <c r="A151" s="1">
        <v>42614</v>
      </c>
      <c r="B151">
        <v>9.41</v>
      </c>
      <c r="C151" s="25">
        <f t="shared" si="51"/>
        <v>-9.4736842105263008E-3</v>
      </c>
      <c r="D151" s="26">
        <f t="shared" si="52"/>
        <v>9.4080156997116458</v>
      </c>
      <c r="E151" s="26"/>
      <c r="F151">
        <v>9.4079999999999995</v>
      </c>
      <c r="G151" s="25">
        <f t="shared" si="48"/>
        <v>2.1091592017796756E-4</v>
      </c>
      <c r="H151" s="25"/>
      <c r="I151" s="25">
        <f t="shared" si="50"/>
        <v>2.1258503401377915E-4</v>
      </c>
      <c r="J151">
        <v>2191.7600000000002</v>
      </c>
      <c r="K151">
        <v>2181.33</v>
      </c>
      <c r="L151" s="25">
        <f t="shared" si="53"/>
        <v>-4.7587327079608999E-3</v>
      </c>
      <c r="M151">
        <f t="shared" si="47"/>
        <v>4</v>
      </c>
      <c r="N151" s="50"/>
    </row>
    <row r="152" spans="1:14">
      <c r="A152" s="1">
        <v>42615</v>
      </c>
      <c r="B152">
        <v>9.43</v>
      </c>
      <c r="C152" s="25">
        <f t="shared" si="51"/>
        <v>2.1253985122209329E-3</v>
      </c>
      <c r="D152" s="26">
        <f t="shared" si="52"/>
        <v>9.3628432561785697</v>
      </c>
      <c r="E152" s="26"/>
      <c r="F152">
        <v>9.3620000000000001</v>
      </c>
      <c r="G152" s="25">
        <f t="shared" si="48"/>
        <v>7.1726869695392104E-3</v>
      </c>
      <c r="H152" s="25"/>
      <c r="I152" s="25">
        <f t="shared" si="50"/>
        <v>7.2634052552873474E-3</v>
      </c>
      <c r="J152">
        <v>2181.33</v>
      </c>
      <c r="K152">
        <v>2170.86</v>
      </c>
      <c r="L152" s="25">
        <f t="shared" si="53"/>
        <v>-4.7998239606110715E-3</v>
      </c>
      <c r="M152">
        <f t="shared" si="47"/>
        <v>5</v>
      </c>
      <c r="N152" s="50"/>
    </row>
    <row r="153" spans="1:14">
      <c r="A153" s="1">
        <v>42618</v>
      </c>
      <c r="B153">
        <v>9.4600000000000009</v>
      </c>
      <c r="C153" s="25">
        <f t="shared" si="51"/>
        <v>3.1813361611878754E-3</v>
      </c>
      <c r="D153" s="26">
        <f t="shared" ref="D153:D158" si="54">+F152*(1+L153)</f>
        <v>9.4130177809715967</v>
      </c>
      <c r="E153" s="26"/>
      <c r="F153">
        <v>9.4139999999999997</v>
      </c>
      <c r="G153" s="25">
        <f t="shared" si="48"/>
        <v>4.9911962477515726E-3</v>
      </c>
      <c r="H153" s="25"/>
      <c r="I153" s="25">
        <f t="shared" si="50"/>
        <v>4.8863394943701177E-3</v>
      </c>
      <c r="J153">
        <v>2170.86</v>
      </c>
      <c r="K153">
        <v>2182.69</v>
      </c>
      <c r="L153" s="25">
        <f t="shared" si="53"/>
        <v>5.4494532120910044E-3</v>
      </c>
      <c r="M153">
        <f t="shared" si="47"/>
        <v>1</v>
      </c>
      <c r="N153" s="50"/>
    </row>
    <row r="154" spans="1:14">
      <c r="A154" s="1">
        <v>42619</v>
      </c>
      <c r="B154">
        <v>9.6199999999999992</v>
      </c>
      <c r="C154" s="25">
        <f t="shared" si="51"/>
        <v>1.6913319238900382E-2</v>
      </c>
      <c r="D154" s="26">
        <f t="shared" si="54"/>
        <v>9.5871680174463627</v>
      </c>
      <c r="E154" s="26"/>
      <c r="F154">
        <v>9.5850000000000009</v>
      </c>
      <c r="G154" s="25">
        <f t="shared" si="48"/>
        <v>3.4245756926227777E-3</v>
      </c>
      <c r="H154" s="25"/>
      <c r="I154" s="25">
        <f t="shared" si="50"/>
        <v>3.6515388628062251E-3</v>
      </c>
      <c r="J154">
        <v>2182.69</v>
      </c>
      <c r="K154">
        <v>2222.84</v>
      </c>
      <c r="L154" s="25">
        <f t="shared" si="53"/>
        <v>1.8394733104563743E-2</v>
      </c>
      <c r="M154">
        <f t="shared" si="47"/>
        <v>2</v>
      </c>
      <c r="N154" s="50"/>
    </row>
    <row r="155" spans="1:14">
      <c r="A155" s="1">
        <v>42620</v>
      </c>
      <c r="B155">
        <v>9.6</v>
      </c>
      <c r="C155" s="25">
        <f t="shared" si="51"/>
        <v>-2.0790020790020236E-3</v>
      </c>
      <c r="D155" s="26">
        <f t="shared" si="54"/>
        <v>9.5384729670151707</v>
      </c>
      <c r="E155" s="26"/>
      <c r="F155">
        <v>9.5660000000000007</v>
      </c>
      <c r="G155" s="25">
        <f t="shared" si="48"/>
        <v>6.4504070198232455E-3</v>
      </c>
      <c r="H155" s="25"/>
      <c r="I155" s="25">
        <f t="shared" si="50"/>
        <v>3.5542546518920748E-3</v>
      </c>
      <c r="J155">
        <v>2222.84</v>
      </c>
      <c r="K155">
        <v>2212.0500000000002</v>
      </c>
      <c r="L155" s="25">
        <f>+K155/J155-1</f>
        <v>-4.8541505461481282E-3</v>
      </c>
      <c r="M155">
        <f t="shared" si="47"/>
        <v>3</v>
      </c>
      <c r="N155" s="50"/>
    </row>
    <row r="156" spans="1:14">
      <c r="A156" s="1">
        <v>42621</v>
      </c>
      <c r="B156">
        <v>9.64</v>
      </c>
      <c r="C156" s="25">
        <f t="shared" si="51"/>
        <v>4.1666666666668739E-3</v>
      </c>
      <c r="D156" s="26">
        <f t="shared" si="54"/>
        <v>9.6153857372120886</v>
      </c>
      <c r="E156" s="26"/>
      <c r="F156">
        <v>9.6110000000000007</v>
      </c>
      <c r="G156" s="25">
        <f t="shared" si="48"/>
        <v>2.5598830312811849E-3</v>
      </c>
      <c r="H156" s="25"/>
      <c r="I156" s="25">
        <f t="shared" si="50"/>
        <v>3.0173759234211062E-3</v>
      </c>
      <c r="J156">
        <v>2212.0500000000002</v>
      </c>
      <c r="K156">
        <v>2223.4699999999998</v>
      </c>
      <c r="L156" s="25">
        <f>+K156/J156-1</f>
        <v>5.1626319477406923E-3</v>
      </c>
      <c r="M156">
        <f t="shared" si="47"/>
        <v>4</v>
      </c>
      <c r="N156" s="50"/>
    </row>
    <row r="157" spans="1:14">
      <c r="A157" s="1">
        <v>42622</v>
      </c>
      <c r="B157">
        <v>9.5399999999999991</v>
      </c>
      <c r="C157" s="25">
        <f t="shared" si="51"/>
        <v>-1.0373443983402675E-2</v>
      </c>
      <c r="D157" s="26">
        <f t="shared" si="54"/>
        <v>9.5223882804805111</v>
      </c>
      <c r="E157" s="26"/>
      <c r="F157">
        <v>9.5009999999999994</v>
      </c>
      <c r="G157" s="25">
        <f t="shared" si="48"/>
        <v>1.8495065524255505E-3</v>
      </c>
      <c r="H157" s="25"/>
      <c r="I157" s="25">
        <f t="shared" ref="I157:I176" si="55">+B157/F157-1</f>
        <v>4.1048310704137059E-3</v>
      </c>
      <c r="J157">
        <v>2223.4699999999998</v>
      </c>
      <c r="K157">
        <v>2202.9699999999998</v>
      </c>
      <c r="L157" s="25">
        <f t="shared" ref="L157:L221" si="56">+K157/J157-1</f>
        <v>-9.2198230693465444E-3</v>
      </c>
      <c r="M157">
        <f t="shared" si="47"/>
        <v>5</v>
      </c>
      <c r="N157" s="50"/>
    </row>
    <row r="158" spans="1:14">
      <c r="A158" s="1">
        <v>42625</v>
      </c>
      <c r="B158">
        <v>9.31</v>
      </c>
      <c r="C158" s="25">
        <f t="shared" si="51"/>
        <v>-2.4109014675052221E-2</v>
      </c>
      <c r="D158" s="26">
        <f t="shared" si="54"/>
        <v>9.2534013445484948</v>
      </c>
      <c r="E158" s="26"/>
      <c r="F158">
        <v>9.2530000000000001</v>
      </c>
      <c r="G158" s="25">
        <f t="shared" si="48"/>
        <v>6.1165244372383132E-3</v>
      </c>
      <c r="H158" s="25"/>
      <c r="I158" s="25">
        <f t="shared" si="55"/>
        <v>6.1601642710473747E-3</v>
      </c>
      <c r="J158">
        <v>2202.9699999999998</v>
      </c>
      <c r="K158">
        <v>2145.56</v>
      </c>
      <c r="L158" s="25">
        <f t="shared" si="56"/>
        <v>-2.6060273176666038E-2</v>
      </c>
      <c r="M158">
        <f t="shared" si="47"/>
        <v>1</v>
      </c>
      <c r="N158" s="50"/>
    </row>
    <row r="159" spans="1:14">
      <c r="A159" s="1">
        <v>42626</v>
      </c>
      <c r="B159">
        <v>9.2899999999999991</v>
      </c>
      <c r="C159" s="25">
        <f>B159/B158-1</f>
        <v>-2.1482277121376292E-3</v>
      </c>
      <c r="D159" s="26">
        <f>+F158*(1+L159)</f>
        <v>9.2166209187036419</v>
      </c>
      <c r="E159" s="26"/>
      <c r="F159">
        <v>9.2550000000000008</v>
      </c>
      <c r="G159" s="25">
        <f t="shared" si="48"/>
        <v>7.9616034926039969E-3</v>
      </c>
      <c r="H159" s="25"/>
      <c r="I159" s="25">
        <f t="shared" si="55"/>
        <v>3.7817396002159942E-3</v>
      </c>
      <c r="J159">
        <f>K159+8.47</f>
        <v>2154.3399999999997</v>
      </c>
      <c r="K159">
        <v>2145.87</v>
      </c>
      <c r="L159" s="25">
        <f t="shared" si="56"/>
        <v>-3.9315985406201959E-3</v>
      </c>
      <c r="M159">
        <f t="shared" si="47"/>
        <v>2</v>
      </c>
      <c r="N159" s="50"/>
    </row>
    <row r="160" spans="1:14">
      <c r="A160" s="1">
        <v>42627</v>
      </c>
      <c r="B160">
        <v>9.25</v>
      </c>
      <c r="C160" s="25">
        <f>B160/B159-1</f>
        <v>-4.3057050592033574E-3</v>
      </c>
      <c r="D160" s="26">
        <f>+F159*(1+L160)</f>
        <v>9.2493500538243243</v>
      </c>
      <c r="E160" s="26"/>
      <c r="F160">
        <v>9.2629999999999999</v>
      </c>
      <c r="G160" s="25">
        <f t="shared" ref="G160:G176" si="57">+B160/D160-1</f>
        <v>7.0269388864563354E-5</v>
      </c>
      <c r="H160" s="25"/>
      <c r="I160" s="25">
        <f t="shared" si="55"/>
        <v>-1.4034330130626715E-3</v>
      </c>
      <c r="J160">
        <v>2145.87</v>
      </c>
      <c r="K160">
        <v>2144.56</v>
      </c>
      <c r="L160" s="25">
        <f t="shared" si="56"/>
        <v>-6.1047500547561917E-4</v>
      </c>
      <c r="M160">
        <f t="shared" si="47"/>
        <v>3</v>
      </c>
      <c r="N160" s="50"/>
    </row>
    <row r="161" spans="1:14">
      <c r="A161" s="1">
        <v>42628</v>
      </c>
      <c r="B161">
        <v>9.3000000000000007</v>
      </c>
      <c r="C161" s="25">
        <f t="shared" ref="C161:C185" si="58">B161/B160-1</f>
        <v>5.4054054054055722E-3</v>
      </c>
      <c r="D161" s="26">
        <f>+F160*(1+L161)</f>
        <v>9.2629999999999999</v>
      </c>
      <c r="E161" s="26"/>
      <c r="F161" s="27">
        <v>9.2629999999999999</v>
      </c>
      <c r="G161" s="25">
        <f t="shared" si="57"/>
        <v>3.9943862679479025E-3</v>
      </c>
      <c r="H161" s="25"/>
      <c r="I161" s="35">
        <f t="shared" si="55"/>
        <v>3.9943862679479025E-3</v>
      </c>
      <c r="J161">
        <v>2144.56</v>
      </c>
      <c r="K161">
        <v>2144.56</v>
      </c>
      <c r="L161" s="25">
        <f t="shared" si="56"/>
        <v>0</v>
      </c>
      <c r="M161">
        <f t="shared" si="47"/>
        <v>4</v>
      </c>
      <c r="N161" s="50"/>
    </row>
    <row r="162" spans="1:14">
      <c r="A162" s="1">
        <v>42632</v>
      </c>
      <c r="B162">
        <v>9.3800000000000008</v>
      </c>
      <c r="C162" s="25">
        <f t="shared" si="58"/>
        <v>8.6021505376343566E-3</v>
      </c>
      <c r="D162" s="31">
        <f>+F161*(1+L162)</f>
        <v>9.3478347051585597</v>
      </c>
      <c r="E162" s="31"/>
      <c r="F162">
        <v>9.3659999999999997</v>
      </c>
      <c r="G162" s="35">
        <f t="shared" si="57"/>
        <v>3.4409353455608915E-3</v>
      </c>
      <c r="H162" s="35"/>
      <c r="I162" s="25">
        <f t="shared" si="55"/>
        <v>1.494768310911887E-3</v>
      </c>
      <c r="J162">
        <v>2145.56</v>
      </c>
      <c r="K162">
        <v>2165.21</v>
      </c>
      <c r="L162" s="25">
        <f t="shared" si="56"/>
        <v>9.1584481440742938E-3</v>
      </c>
      <c r="M162">
        <f t="shared" si="47"/>
        <v>1</v>
      </c>
      <c r="N162" s="50"/>
    </row>
    <row r="163" spans="1:14">
      <c r="A163" s="1">
        <v>42633</v>
      </c>
      <c r="B163">
        <v>9.35</v>
      </c>
      <c r="C163" s="25">
        <f t="shared" si="58"/>
        <v>-3.1982942430704986E-3</v>
      </c>
      <c r="D163" s="38">
        <f>+F162*(1+L163)</f>
        <v>9.3366719071129349</v>
      </c>
      <c r="E163" s="38"/>
      <c r="F163">
        <v>9.33</v>
      </c>
      <c r="G163" s="42">
        <f t="shared" si="57"/>
        <v>1.4274993294891569E-3</v>
      </c>
      <c r="H163" s="42"/>
      <c r="I163" s="25">
        <f t="shared" si="55"/>
        <v>2.143622722400762E-3</v>
      </c>
      <c r="J163">
        <v>2165.21</v>
      </c>
      <c r="K163">
        <v>2158.4299999999998</v>
      </c>
      <c r="L163" s="25">
        <f t="shared" si="56"/>
        <v>-3.1313359905045246E-3</v>
      </c>
      <c r="M163">
        <f t="shared" si="47"/>
        <v>2</v>
      </c>
      <c r="N163" s="50"/>
    </row>
    <row r="164" spans="1:14">
      <c r="A164" s="1">
        <v>42634</v>
      </c>
      <c r="B164">
        <v>9.3699999999999992</v>
      </c>
      <c r="C164" s="25">
        <f t="shared" si="58"/>
        <v>2.1390374331551332E-3</v>
      </c>
      <c r="D164" s="38">
        <f t="shared" ref="D164:D185" si="59">+F163*(1+L164)</f>
        <v>9.3459935693999814</v>
      </c>
      <c r="E164" s="38"/>
      <c r="F164">
        <v>9.33</v>
      </c>
      <c r="G164" s="42">
        <f t="shared" si="57"/>
        <v>2.5686333316790044E-3</v>
      </c>
      <c r="H164" s="42"/>
      <c r="I164" s="25">
        <f t="shared" si="55"/>
        <v>4.287245444801524E-3</v>
      </c>
      <c r="J164">
        <v>2158.4299999999998</v>
      </c>
      <c r="K164">
        <v>2162.13</v>
      </c>
      <c r="L164" s="25">
        <f t="shared" si="56"/>
        <v>1.7142089389048376E-3</v>
      </c>
      <c r="M164">
        <f t="shared" si="47"/>
        <v>3</v>
      </c>
      <c r="N164" s="50"/>
    </row>
    <row r="165" spans="1:14">
      <c r="A165" s="1">
        <v>42635</v>
      </c>
      <c r="B165">
        <v>9.3800000000000008</v>
      </c>
      <c r="C165" s="25">
        <f t="shared" si="58"/>
        <v>1.0672358591250486E-3</v>
      </c>
      <c r="D165" s="38">
        <f t="shared" si="59"/>
        <v>9.3571425399952819</v>
      </c>
      <c r="E165" s="38"/>
      <c r="F165">
        <v>9.3689999999999998</v>
      </c>
      <c r="G165" s="42">
        <f t="shared" si="57"/>
        <v>2.4427820680319456E-3</v>
      </c>
      <c r="H165" s="42"/>
      <c r="I165" s="25">
        <f t="shared" si="55"/>
        <v>1.1740847475718574E-3</v>
      </c>
      <c r="J165">
        <v>2162.13</v>
      </c>
      <c r="K165">
        <v>2168.42</v>
      </c>
      <c r="L165" s="25">
        <f t="shared" si="56"/>
        <v>2.9091682738779934E-3</v>
      </c>
      <c r="M165">
        <f t="shared" si="47"/>
        <v>4</v>
      </c>
      <c r="N165" s="50"/>
    </row>
    <row r="166" spans="1:14">
      <c r="A166" s="1">
        <v>42636</v>
      </c>
      <c r="B166">
        <v>9.3000000000000007</v>
      </c>
      <c r="C166" s="25">
        <f t="shared" si="58"/>
        <v>-8.5287846481876262E-3</v>
      </c>
      <c r="D166" s="38">
        <f t="shared" si="59"/>
        <v>9.3175409699228009</v>
      </c>
      <c r="E166" s="38"/>
      <c r="F166">
        <v>9.3179999999999996</v>
      </c>
      <c r="G166" s="42">
        <f t="shared" si="57"/>
        <v>-1.8825750248292472E-3</v>
      </c>
      <c r="H166" s="42"/>
      <c r="I166" s="25">
        <f t="shared" si="55"/>
        <v>-1.9317450096586475E-3</v>
      </c>
      <c r="J166">
        <v>2168.42</v>
      </c>
      <c r="K166">
        <v>2156.5100000000002</v>
      </c>
      <c r="L166" s="25">
        <f t="shared" si="56"/>
        <v>-5.4924783944069189E-3</v>
      </c>
      <c r="M166">
        <f t="shared" si="47"/>
        <v>5</v>
      </c>
      <c r="N166" s="50"/>
    </row>
    <row r="167" spans="1:14">
      <c r="A167" s="1">
        <v>42639</v>
      </c>
      <c r="B167">
        <v>9.1300000000000008</v>
      </c>
      <c r="C167" s="25">
        <f t="shared" si="58"/>
        <v>-1.8279569892473146E-2</v>
      </c>
      <c r="D167" s="38">
        <f t="shared" si="59"/>
        <v>9.1727755493830294</v>
      </c>
      <c r="E167" s="38"/>
      <c r="F167">
        <v>9.1649999999999991</v>
      </c>
      <c r="G167" s="42">
        <f t="shared" si="57"/>
        <v>-4.6633158254816287E-3</v>
      </c>
      <c r="H167" s="42"/>
      <c r="I167" s="25">
        <f t="shared" si="55"/>
        <v>-3.818876159301543E-3</v>
      </c>
      <c r="J167">
        <v>2156.5100000000002</v>
      </c>
      <c r="K167">
        <v>2122.9</v>
      </c>
      <c r="L167" s="25">
        <f t="shared" si="56"/>
        <v>-1.558536709776448E-2</v>
      </c>
      <c r="M167">
        <f t="shared" si="47"/>
        <v>1</v>
      </c>
      <c r="N167" s="50"/>
    </row>
    <row r="168" spans="1:14">
      <c r="A168" s="1">
        <v>42640</v>
      </c>
      <c r="B168">
        <v>9.1999999999999993</v>
      </c>
      <c r="C168" s="25">
        <f t="shared" si="58"/>
        <v>7.6670317634170981E-3</v>
      </c>
      <c r="D168" s="38">
        <f t="shared" si="59"/>
        <v>9.2422780159216167</v>
      </c>
      <c r="E168" s="38"/>
      <c r="F168">
        <v>9.2420000000000009</v>
      </c>
      <c r="G168" s="42">
        <f t="shared" si="57"/>
        <v>-4.5744150791380278E-3</v>
      </c>
      <c r="H168" s="42"/>
      <c r="I168" s="25">
        <f t="shared" si="55"/>
        <v>-4.5444708937460998E-3</v>
      </c>
      <c r="J168">
        <v>2122.9</v>
      </c>
      <c r="K168">
        <v>2140.8000000000002</v>
      </c>
      <c r="L168" s="25">
        <f t="shared" si="56"/>
        <v>8.4318620754628704E-3</v>
      </c>
      <c r="M168">
        <f t="shared" ref="M168:M199" si="60">WEEKDAY(A168,2)</f>
        <v>2</v>
      </c>
      <c r="N168" s="50"/>
    </row>
    <row r="169" spans="1:14">
      <c r="A169" s="1">
        <v>42641</v>
      </c>
      <c r="B169">
        <v>9.19</v>
      </c>
      <c r="C169" s="25">
        <f t="shared" si="58"/>
        <v>-1.0869565217390686E-3</v>
      </c>
      <c r="D169" s="38">
        <f t="shared" si="59"/>
        <v>9.2369490190582955</v>
      </c>
      <c r="E169" s="38"/>
      <c r="F169">
        <v>9.2289999999999992</v>
      </c>
      <c r="G169" s="42">
        <f t="shared" si="57"/>
        <v>-5.082740952821907E-3</v>
      </c>
      <c r="H169" s="42"/>
      <c r="I169" s="25">
        <f t="shared" si="55"/>
        <v>-4.2258099469064669E-3</v>
      </c>
      <c r="J169">
        <v>2140.8000000000002</v>
      </c>
      <c r="K169">
        <v>2139.63</v>
      </c>
      <c r="L169" s="25">
        <f t="shared" si="56"/>
        <v>-5.4652466367721697E-4</v>
      </c>
      <c r="M169">
        <f t="shared" si="60"/>
        <v>3</v>
      </c>
      <c r="N169" s="50"/>
    </row>
    <row r="170" spans="1:14">
      <c r="A170" s="1">
        <v>42642</v>
      </c>
      <c r="B170">
        <v>9.23</v>
      </c>
      <c r="C170" s="25">
        <f t="shared" si="58"/>
        <v>4.3525571273124175E-3</v>
      </c>
      <c r="D170" s="38">
        <f t="shared" si="59"/>
        <v>9.2572525249692692</v>
      </c>
      <c r="E170" s="38"/>
      <c r="F170">
        <v>9.2609999999999992</v>
      </c>
      <c r="G170" s="42">
        <f t="shared" si="57"/>
        <v>-2.9439107225130989E-3</v>
      </c>
      <c r="H170" s="42"/>
      <c r="I170" s="25">
        <f t="shared" si="55"/>
        <v>-3.3473706943093484E-3</v>
      </c>
      <c r="J170">
        <v>2139.63</v>
      </c>
      <c r="K170">
        <v>2146.1799999999998</v>
      </c>
      <c r="L170" s="25">
        <f t="shared" si="56"/>
        <v>3.0612769497528891E-3</v>
      </c>
      <c r="M170">
        <f t="shared" si="60"/>
        <v>4</v>
      </c>
      <c r="N170" s="50"/>
    </row>
    <row r="171" spans="1:14">
      <c r="A171" s="1">
        <v>42643</v>
      </c>
      <c r="B171">
        <v>9.2200000000000006</v>
      </c>
      <c r="C171" s="25">
        <f t="shared" si="58"/>
        <v>-1.0834236186348933E-3</v>
      </c>
      <c r="D171" s="38">
        <f t="shared" si="59"/>
        <v>9.2770522043817394</v>
      </c>
      <c r="E171" s="38"/>
      <c r="F171">
        <v>9.2789999999999999</v>
      </c>
      <c r="G171" s="42">
        <f t="shared" si="57"/>
        <v>-6.1498203443106636E-3</v>
      </c>
      <c r="H171" s="42"/>
      <c r="I171" s="25">
        <f t="shared" si="55"/>
        <v>-6.3584437978229102E-3</v>
      </c>
      <c r="J171">
        <v>2146.1799999999998</v>
      </c>
      <c r="K171">
        <v>2149.9</v>
      </c>
      <c r="L171" s="25">
        <f t="shared" si="56"/>
        <v>1.7333122105323007E-3</v>
      </c>
      <c r="M171">
        <f t="shared" si="60"/>
        <v>5</v>
      </c>
      <c r="N171" s="50"/>
    </row>
    <row r="172" spans="1:14">
      <c r="A172" s="1">
        <v>42646</v>
      </c>
      <c r="B172">
        <v>9.25</v>
      </c>
      <c r="C172" s="25">
        <f t="shared" si="58"/>
        <v>3.2537960954446277E-3</v>
      </c>
      <c r="D172" s="38">
        <f t="shared" si="59"/>
        <v>9.2789999999999999</v>
      </c>
      <c r="E172" s="38"/>
      <c r="F172">
        <v>9.2789999999999999</v>
      </c>
      <c r="G172" s="42">
        <f t="shared" si="57"/>
        <v>-3.125336781980792E-3</v>
      </c>
      <c r="H172" s="42"/>
      <c r="I172" s="25">
        <f t="shared" si="55"/>
        <v>-3.125336781980792E-3</v>
      </c>
      <c r="J172">
        <v>2149.9</v>
      </c>
      <c r="K172">
        <v>2149.9</v>
      </c>
      <c r="L172" s="25">
        <f t="shared" si="56"/>
        <v>0</v>
      </c>
      <c r="M172">
        <f t="shared" si="60"/>
        <v>1</v>
      </c>
      <c r="N172" s="50"/>
    </row>
    <row r="173" spans="1:14">
      <c r="A173" s="1">
        <v>42647</v>
      </c>
      <c r="B173">
        <v>9.27</v>
      </c>
      <c r="C173" s="25">
        <f t="shared" si="58"/>
        <v>2.1621621621621401E-3</v>
      </c>
      <c r="D173" s="38">
        <f t="shared" si="59"/>
        <v>9.2789999999999999</v>
      </c>
      <c r="E173" s="38"/>
      <c r="F173">
        <v>9.2789999999999999</v>
      </c>
      <c r="G173" s="42">
        <f t="shared" si="57"/>
        <v>-9.6993210475271319E-4</v>
      </c>
      <c r="H173" s="42"/>
      <c r="I173" s="25">
        <f t="shared" si="55"/>
        <v>-9.6993210475271319E-4</v>
      </c>
      <c r="J173">
        <v>2149.9</v>
      </c>
      <c r="K173">
        <v>2149.9</v>
      </c>
      <c r="L173" s="25">
        <f t="shared" si="56"/>
        <v>0</v>
      </c>
      <c r="M173">
        <f t="shared" si="60"/>
        <v>2</v>
      </c>
      <c r="N173" s="50"/>
    </row>
    <row r="174" spans="1:14">
      <c r="A174" s="1">
        <v>42648</v>
      </c>
      <c r="B174">
        <v>9.26</v>
      </c>
      <c r="C174" s="25">
        <f t="shared" si="58"/>
        <v>-1.0787486515642097E-3</v>
      </c>
      <c r="D174" s="38">
        <f t="shared" si="59"/>
        <v>9.2789999999999999</v>
      </c>
      <c r="E174" s="38"/>
      <c r="F174">
        <v>9.2789999999999999</v>
      </c>
      <c r="G174" s="42">
        <f t="shared" si="57"/>
        <v>-2.0476344433667526E-3</v>
      </c>
      <c r="H174" s="42"/>
      <c r="I174" s="25">
        <f t="shared" si="55"/>
        <v>-2.0476344433667526E-3</v>
      </c>
      <c r="J174">
        <v>2149.9</v>
      </c>
      <c r="K174">
        <v>2149.9</v>
      </c>
      <c r="L174" s="25">
        <f t="shared" si="56"/>
        <v>0</v>
      </c>
      <c r="M174">
        <f t="shared" si="60"/>
        <v>3</v>
      </c>
      <c r="N174" s="50"/>
    </row>
    <row r="175" spans="1:14">
      <c r="A175" s="1">
        <v>42649</v>
      </c>
      <c r="B175">
        <v>9.3000000000000007</v>
      </c>
      <c r="C175" s="25">
        <f t="shared" si="58"/>
        <v>4.3196544276458138E-3</v>
      </c>
      <c r="D175" s="38">
        <f t="shared" si="59"/>
        <v>9.2789999999999999</v>
      </c>
      <c r="E175" s="38"/>
      <c r="F175">
        <v>9.2789999999999999</v>
      </c>
      <c r="G175" s="42">
        <f t="shared" si="57"/>
        <v>2.2631749110897381E-3</v>
      </c>
      <c r="H175" s="42"/>
      <c r="I175" s="25">
        <f t="shared" si="55"/>
        <v>2.2631749110897381E-3</v>
      </c>
      <c r="J175">
        <v>2149.9</v>
      </c>
      <c r="K175">
        <v>2149.9</v>
      </c>
      <c r="L175" s="25">
        <f t="shared" si="56"/>
        <v>0</v>
      </c>
      <c r="M175">
        <f t="shared" si="60"/>
        <v>4</v>
      </c>
      <c r="N175" s="50"/>
    </row>
    <row r="176" spans="1:14">
      <c r="A176" s="1">
        <v>42650</v>
      </c>
      <c r="B176">
        <v>9.2899999999999991</v>
      </c>
      <c r="C176" s="25">
        <f t="shared" si="58"/>
        <v>-1.0752688172044333E-3</v>
      </c>
      <c r="D176" s="38">
        <f t="shared" si="59"/>
        <v>9.2789999999999999</v>
      </c>
      <c r="E176" s="38"/>
      <c r="F176">
        <v>9.2789999999999999</v>
      </c>
      <c r="G176" s="42">
        <f t="shared" si="57"/>
        <v>1.1854725724753656E-3</v>
      </c>
      <c r="H176" s="42"/>
      <c r="I176" s="25">
        <f t="shared" si="55"/>
        <v>1.1854725724753656E-3</v>
      </c>
      <c r="J176">
        <v>2149.9</v>
      </c>
      <c r="K176">
        <v>2149.9</v>
      </c>
      <c r="L176" s="25">
        <f t="shared" si="56"/>
        <v>0</v>
      </c>
      <c r="M176">
        <f t="shared" si="60"/>
        <v>5</v>
      </c>
      <c r="N176" s="50"/>
    </row>
    <row r="177" spans="1:14">
      <c r="A177" s="1">
        <v>42653</v>
      </c>
      <c r="B177">
        <v>9.2899999999999991</v>
      </c>
      <c r="C177" s="25">
        <f t="shared" si="58"/>
        <v>0</v>
      </c>
      <c r="D177" s="38">
        <f t="shared" si="59"/>
        <v>9.5317889808828298</v>
      </c>
      <c r="E177" s="38"/>
      <c r="F177">
        <v>9.5299999999999994</v>
      </c>
      <c r="G177" s="42">
        <f t="shared" ref="G177:G185" si="61">+B177/D177-1</f>
        <v>-2.536658977320716E-2</v>
      </c>
      <c r="H177" s="42"/>
      <c r="I177" s="25">
        <f t="shared" ref="I177:I211" si="62">+B177/F177-1</f>
        <v>-2.5183630640083998E-2</v>
      </c>
      <c r="J177">
        <v>2149.9</v>
      </c>
      <c r="K177">
        <v>2208.4699999999998</v>
      </c>
      <c r="L177" s="25">
        <f t="shared" si="56"/>
        <v>2.7243127587329496E-2</v>
      </c>
      <c r="M177">
        <f t="shared" si="60"/>
        <v>1</v>
      </c>
      <c r="N177" s="50"/>
    </row>
    <row r="178" spans="1:14">
      <c r="A178" s="1">
        <v>42654</v>
      </c>
      <c r="B178">
        <v>9.43</v>
      </c>
      <c r="C178" s="25">
        <f t="shared" si="58"/>
        <v>1.506996770721214E-2</v>
      </c>
      <c r="D178" s="38">
        <f t="shared" si="59"/>
        <v>9.5403133390990149</v>
      </c>
      <c r="E178" s="38"/>
      <c r="F178">
        <v>9.4830000000000005</v>
      </c>
      <c r="G178" s="42">
        <f t="shared" si="61"/>
        <v>-1.1562863312562177E-2</v>
      </c>
      <c r="H178" s="42"/>
      <c r="I178" s="25">
        <f t="shared" si="62"/>
        <v>-5.5889486449436365E-3</v>
      </c>
      <c r="J178">
        <v>2208.4699999999998</v>
      </c>
      <c r="K178">
        <v>2210.86</v>
      </c>
      <c r="L178" s="25">
        <f t="shared" si="56"/>
        <v>1.0821971772314587E-3</v>
      </c>
      <c r="M178">
        <f t="shared" si="60"/>
        <v>2</v>
      </c>
      <c r="N178" s="50"/>
    </row>
    <row r="179" spans="1:14">
      <c r="A179" s="1">
        <v>42655</v>
      </c>
      <c r="B179">
        <v>9.4</v>
      </c>
      <c r="C179" s="25">
        <f t="shared" si="58"/>
        <v>-3.1813361611876534E-3</v>
      </c>
      <c r="D179" s="38">
        <f t="shared" si="59"/>
        <v>9.4779815411197461</v>
      </c>
      <c r="E179" s="38"/>
      <c r="F179">
        <v>9.4990000000000006</v>
      </c>
      <c r="G179" s="42">
        <f t="shared" si="61"/>
        <v>-8.2276527741087513E-3</v>
      </c>
      <c r="H179" s="42"/>
      <c r="I179" s="25">
        <f t="shared" si="62"/>
        <v>-1.0422149699968464E-2</v>
      </c>
      <c r="J179">
        <v>2210.86</v>
      </c>
      <c r="K179">
        <v>2209.69</v>
      </c>
      <c r="L179" s="25">
        <f t="shared" si="56"/>
        <v>-5.2920582940574334E-4</v>
      </c>
      <c r="M179">
        <f t="shared" si="60"/>
        <v>3</v>
      </c>
      <c r="N179" s="50"/>
    </row>
    <row r="180" spans="1:14">
      <c r="A180" s="1">
        <v>42656</v>
      </c>
      <c r="B180">
        <v>9.34</v>
      </c>
      <c r="C180" s="25">
        <f t="shared" si="58"/>
        <v>-6.38297872340432E-3</v>
      </c>
      <c r="D180" s="38">
        <f t="shared" si="59"/>
        <v>9.4941853517914279</v>
      </c>
      <c r="E180" s="38"/>
      <c r="F180">
        <v>9.4719999999999995</v>
      </c>
      <c r="G180" s="42">
        <f t="shared" si="61"/>
        <v>-1.6239977004697481E-2</v>
      </c>
      <c r="H180" s="42"/>
      <c r="I180" s="25">
        <f t="shared" si="62"/>
        <v>-1.3935810810810745E-2</v>
      </c>
      <c r="J180">
        <v>2209.69</v>
      </c>
      <c r="K180">
        <v>2208.5700000000002</v>
      </c>
      <c r="L180" s="25">
        <f t="shared" si="56"/>
        <v>-5.0685842810527237E-4</v>
      </c>
      <c r="M180">
        <f t="shared" si="60"/>
        <v>4</v>
      </c>
      <c r="N180" s="50"/>
    </row>
    <row r="181" spans="1:14">
      <c r="A181" s="1">
        <v>42657</v>
      </c>
      <c r="B181">
        <v>9.35</v>
      </c>
      <c r="C181" s="25">
        <f t="shared" si="58"/>
        <v>1.0706638115631772E-3</v>
      </c>
      <c r="D181" s="38">
        <f t="shared" si="59"/>
        <v>9.4104993547861273</v>
      </c>
      <c r="E181" s="38"/>
      <c r="F181">
        <v>9.4169999999999998</v>
      </c>
      <c r="G181" s="42">
        <f t="shared" si="61"/>
        <v>-6.4289207729829601E-3</v>
      </c>
      <c r="H181" s="42"/>
      <c r="I181" s="25">
        <f t="shared" si="62"/>
        <v>-7.114792396729297E-3</v>
      </c>
      <c r="J181">
        <v>2208.5700000000002</v>
      </c>
      <c r="K181">
        <v>2194.23</v>
      </c>
      <c r="L181" s="25">
        <f t="shared" si="56"/>
        <v>-6.492889063964502E-3</v>
      </c>
      <c r="M181">
        <f t="shared" si="60"/>
        <v>5</v>
      </c>
      <c r="N181" s="50"/>
    </row>
    <row r="182" spans="1:14">
      <c r="A182" s="1">
        <v>42660</v>
      </c>
      <c r="B182">
        <v>9.1999999999999993</v>
      </c>
      <c r="C182" s="25">
        <f t="shared" si="58"/>
        <v>-1.6042780748663166E-2</v>
      </c>
      <c r="D182" s="38">
        <f t="shared" si="59"/>
        <v>9.3038275932787364</v>
      </c>
      <c r="E182" s="38"/>
      <c r="F182">
        <v>9.2899999999999991</v>
      </c>
      <c r="G182" s="42">
        <f t="shared" si="61"/>
        <v>-1.1159664368000977E-2</v>
      </c>
      <c r="H182" s="42"/>
      <c r="I182" s="25">
        <f t="shared" si="62"/>
        <v>-9.687836383207693E-3</v>
      </c>
      <c r="J182">
        <v>2194.23</v>
      </c>
      <c r="K182">
        <v>2167.86</v>
      </c>
      <c r="L182" s="25">
        <f t="shared" si="56"/>
        <v>-1.2017883266567275E-2</v>
      </c>
      <c r="M182">
        <f t="shared" si="60"/>
        <v>1</v>
      </c>
      <c r="N182" s="50"/>
    </row>
    <row r="183" spans="1:14">
      <c r="A183" s="1">
        <v>42661</v>
      </c>
      <c r="B183">
        <v>9.34</v>
      </c>
      <c r="C183" s="25">
        <f t="shared" si="58"/>
        <v>1.5217391304347849E-2</v>
      </c>
      <c r="D183" s="38">
        <f t="shared" si="59"/>
        <v>9.4197598553412103</v>
      </c>
      <c r="E183" s="38"/>
      <c r="F183">
        <v>9.4179999999999993</v>
      </c>
      <c r="G183" s="42">
        <f t="shared" si="61"/>
        <v>-8.4672917957653304E-3</v>
      </c>
      <c r="H183" s="42"/>
      <c r="I183" s="25">
        <f t="shared" si="62"/>
        <v>-8.2820131662773022E-3</v>
      </c>
      <c r="J183">
        <v>2167.86</v>
      </c>
      <c r="K183">
        <v>2198.14</v>
      </c>
      <c r="L183" s="25">
        <f t="shared" si="56"/>
        <v>1.3967691640603963E-2</v>
      </c>
      <c r="M183">
        <f t="shared" si="60"/>
        <v>2</v>
      </c>
      <c r="N183" s="50"/>
    </row>
    <row r="184" spans="1:14">
      <c r="A184" s="1">
        <v>42662</v>
      </c>
      <c r="B184">
        <v>9.31</v>
      </c>
      <c r="C184" s="25">
        <f t="shared" si="58"/>
        <v>-3.2119914346894207E-3</v>
      </c>
      <c r="D184" s="38">
        <f t="shared" si="59"/>
        <v>9.3613156486847959</v>
      </c>
      <c r="E184" s="38"/>
      <c r="F184">
        <v>9.36</v>
      </c>
      <c r="G184" s="42">
        <f t="shared" si="61"/>
        <v>-5.4816705910354369E-3</v>
      </c>
      <c r="H184" s="42"/>
      <c r="I184" s="25">
        <f t="shared" si="62"/>
        <v>-5.3418803418802119E-3</v>
      </c>
      <c r="J184">
        <v>2198.14</v>
      </c>
      <c r="K184">
        <v>2184.91</v>
      </c>
      <c r="L184" s="25">
        <f t="shared" si="56"/>
        <v>-6.0187249219795236E-3</v>
      </c>
      <c r="M184">
        <f t="shared" si="60"/>
        <v>3</v>
      </c>
      <c r="N184" s="50"/>
    </row>
    <row r="185" spans="1:14">
      <c r="A185" s="1">
        <v>42663</v>
      </c>
      <c r="B185">
        <v>9.34</v>
      </c>
      <c r="C185" s="25">
        <f t="shared" si="58"/>
        <v>3.2223415682062218E-3</v>
      </c>
      <c r="D185" s="38">
        <f t="shared" si="59"/>
        <v>9.3957708097816397</v>
      </c>
      <c r="E185" s="38"/>
      <c r="F185">
        <v>9.3940000000000001</v>
      </c>
      <c r="G185" s="42">
        <f t="shared" si="61"/>
        <v>-5.9357354399894868E-3</v>
      </c>
      <c r="H185" s="42"/>
      <c r="I185" s="25">
        <f t="shared" si="62"/>
        <v>-5.7483500106451091E-3</v>
      </c>
      <c r="J185">
        <v>2184.91</v>
      </c>
      <c r="K185">
        <v>2193.2600000000002</v>
      </c>
      <c r="L185" s="25">
        <f t="shared" si="56"/>
        <v>3.8216677117137721E-3</v>
      </c>
      <c r="M185">
        <f t="shared" si="60"/>
        <v>4</v>
      </c>
      <c r="N185" s="50"/>
    </row>
    <row r="186" spans="1:14">
      <c r="A186" s="1">
        <v>42664</v>
      </c>
      <c r="B186">
        <v>9.34</v>
      </c>
      <c r="C186" s="25">
        <f t="shared" ref="C186:C215" si="63">B186/B185-1</f>
        <v>0</v>
      </c>
      <c r="D186" s="38">
        <f t="shared" ref="D186:D199" si="64">+F185*(1+L186)</f>
        <v>9.3414889251616309</v>
      </c>
      <c r="E186" s="38"/>
      <c r="F186" s="27">
        <v>9.34</v>
      </c>
      <c r="G186" s="42">
        <f t="shared" ref="G186:G211" si="65">+B186/D186-1</f>
        <v>-1.5938842015006394E-4</v>
      </c>
      <c r="H186" s="42"/>
      <c r="I186" s="25">
        <f t="shared" si="62"/>
        <v>0</v>
      </c>
      <c r="J186">
        <v>2193.2600000000002</v>
      </c>
      <c r="K186">
        <v>2181</v>
      </c>
      <c r="L186" s="25">
        <f t="shared" si="56"/>
        <v>-5.589852548261609E-3</v>
      </c>
      <c r="M186">
        <f t="shared" si="60"/>
        <v>5</v>
      </c>
      <c r="N186" s="50"/>
    </row>
    <row r="187" spans="1:14">
      <c r="A187" s="1">
        <v>42667</v>
      </c>
      <c r="B187">
        <v>9.35</v>
      </c>
      <c r="C187" s="25">
        <f t="shared" si="63"/>
        <v>1.0706638115631772E-3</v>
      </c>
      <c r="D187" s="31">
        <f t="shared" si="64"/>
        <v>9.4247922971114182</v>
      </c>
      <c r="E187" s="31"/>
      <c r="F187">
        <v>9.3829999999999991</v>
      </c>
      <c r="G187" s="35">
        <f t="shared" si="65"/>
        <v>-7.9356971224014972E-3</v>
      </c>
      <c r="H187" s="35"/>
      <c r="I187" s="25">
        <f t="shared" si="62"/>
        <v>-3.5169988276669839E-3</v>
      </c>
      <c r="J187">
        <v>2181</v>
      </c>
      <c r="K187">
        <v>2200.8000000000002</v>
      </c>
      <c r="L187" s="25">
        <f t="shared" si="56"/>
        <v>9.0784044016507526E-3</v>
      </c>
      <c r="M187">
        <f t="shared" si="60"/>
        <v>1</v>
      </c>
      <c r="N187" s="50"/>
    </row>
    <row r="188" spans="1:14">
      <c r="A188" s="1">
        <v>42668</v>
      </c>
      <c r="B188">
        <v>9.32</v>
      </c>
      <c r="C188" s="25">
        <f t="shared" si="63"/>
        <v>-3.2085561497325887E-3</v>
      </c>
      <c r="D188" s="38">
        <f t="shared" si="64"/>
        <v>9.3804845647037425</v>
      </c>
      <c r="E188" s="38"/>
      <c r="F188">
        <v>9.3650000000000002</v>
      </c>
      <c r="G188" s="42">
        <f t="shared" si="65"/>
        <v>-6.4479147411349302E-3</v>
      </c>
      <c r="H188" s="42"/>
      <c r="I188" s="25">
        <f t="shared" si="62"/>
        <v>-4.805125467164939E-3</v>
      </c>
      <c r="J188">
        <v>2200.8000000000002</v>
      </c>
      <c r="K188">
        <v>2200.21</v>
      </c>
      <c r="L188" s="25">
        <f t="shared" si="56"/>
        <v>-2.6808433296987566E-4</v>
      </c>
      <c r="M188">
        <f t="shared" si="60"/>
        <v>2</v>
      </c>
      <c r="N188" s="50"/>
    </row>
    <row r="189" spans="1:14">
      <c r="A189" s="1">
        <v>42669</v>
      </c>
      <c r="B189">
        <v>9.3000000000000007</v>
      </c>
      <c r="C189" s="25">
        <f t="shared" si="63"/>
        <v>-2.1459227467810482E-3</v>
      </c>
      <c r="D189" s="38">
        <f t="shared" si="64"/>
        <v>9.2980892051213289</v>
      </c>
      <c r="E189" s="38"/>
      <c r="F189">
        <v>9.3070000000000004</v>
      </c>
      <c r="G189" s="42">
        <f t="shared" si="65"/>
        <v>2.055040381436779E-4</v>
      </c>
      <c r="H189" s="42"/>
      <c r="I189" s="25">
        <f t="shared" si="62"/>
        <v>-7.521220586654831E-4</v>
      </c>
      <c r="J189">
        <v>2200.21</v>
      </c>
      <c r="K189">
        <v>2184.4899999999998</v>
      </c>
      <c r="L189" s="25">
        <f t="shared" si="56"/>
        <v>-7.1447725444390153E-3</v>
      </c>
      <c r="M189">
        <f t="shared" si="60"/>
        <v>3</v>
      </c>
      <c r="N189" s="50"/>
    </row>
    <row r="190" spans="1:14">
      <c r="A190" s="1">
        <v>42670</v>
      </c>
      <c r="B190">
        <v>9.2899999999999991</v>
      </c>
      <c r="C190" s="25">
        <f t="shared" si="63"/>
        <v>-1.0752688172044333E-3</v>
      </c>
      <c r="D190" s="38">
        <f t="shared" si="64"/>
        <v>9.298436413075823</v>
      </c>
      <c r="E190" s="38"/>
      <c r="F190">
        <v>9.2850000000000001</v>
      </c>
      <c r="G190" s="42">
        <f t="shared" si="65"/>
        <v>-9.072937320903085E-4</v>
      </c>
      <c r="H190" s="42"/>
      <c r="I190" s="25">
        <f t="shared" si="62"/>
        <v>5.3850296176616297E-4</v>
      </c>
      <c r="J190">
        <v>2184.4899999999998</v>
      </c>
      <c r="K190">
        <v>2182.48</v>
      </c>
      <c r="L190" s="25">
        <f t="shared" si="56"/>
        <v>-9.2012323242485206E-4</v>
      </c>
      <c r="M190">
        <f t="shared" si="60"/>
        <v>4</v>
      </c>
      <c r="N190" s="50"/>
    </row>
    <row r="191" spans="1:14">
      <c r="A191" s="1">
        <v>42671</v>
      </c>
      <c r="B191">
        <v>9.1999999999999993</v>
      </c>
      <c r="C191" s="25">
        <f t="shared" si="63"/>
        <v>-9.687836383207693E-3</v>
      </c>
      <c r="D191" s="38">
        <f t="shared" si="64"/>
        <v>9.2124635964590738</v>
      </c>
      <c r="E191" s="38"/>
      <c r="F191">
        <v>9.2059999999999995</v>
      </c>
      <c r="G191" s="42">
        <f t="shared" si="65"/>
        <v>-1.3529059114941733E-3</v>
      </c>
      <c r="H191" s="42"/>
      <c r="I191" s="25">
        <f t="shared" si="62"/>
        <v>-6.517488594395271E-4</v>
      </c>
      <c r="J191">
        <v>2182.48</v>
      </c>
      <c r="K191">
        <v>2165.4299999999998</v>
      </c>
      <c r="L191" s="25">
        <f t="shared" si="56"/>
        <v>-7.8122136285327937E-3</v>
      </c>
      <c r="M191">
        <f t="shared" si="60"/>
        <v>5</v>
      </c>
      <c r="N191" s="50"/>
    </row>
    <row r="192" spans="1:14">
      <c r="A192" s="1">
        <v>42674</v>
      </c>
      <c r="B192">
        <v>9.17</v>
      </c>
      <c r="C192" s="25">
        <f t="shared" si="63"/>
        <v>-3.260869565217317E-3</v>
      </c>
      <c r="D192" s="38">
        <f t="shared" si="64"/>
        <v>9.181894847674597</v>
      </c>
      <c r="E192" s="38"/>
      <c r="F192">
        <v>9.1969999999999992</v>
      </c>
      <c r="G192" s="42">
        <f t="shared" si="65"/>
        <v>-1.2954676427828771E-3</v>
      </c>
      <c r="H192" s="42"/>
      <c r="I192" s="25">
        <f t="shared" si="62"/>
        <v>-2.9357399151896946E-3</v>
      </c>
      <c r="J192">
        <v>2165.4299999999998</v>
      </c>
      <c r="K192">
        <v>2159.7600000000002</v>
      </c>
      <c r="L192" s="25">
        <f t="shared" si="56"/>
        <v>-2.6184175891160733E-3</v>
      </c>
      <c r="M192">
        <f t="shared" si="60"/>
        <v>1</v>
      </c>
      <c r="N192" s="50"/>
    </row>
    <row r="193" spans="1:14">
      <c r="A193" s="1">
        <f>A192+1</f>
        <v>42675</v>
      </c>
      <c r="B193">
        <v>9.2799999999999994</v>
      </c>
      <c r="C193" s="25">
        <f t="shared" si="63"/>
        <v>1.1995637949836269E-2</v>
      </c>
      <c r="D193" s="38">
        <f t="shared" si="64"/>
        <v>9.2680717533429622</v>
      </c>
      <c r="E193" s="38"/>
      <c r="F193">
        <v>9.2609999999999992</v>
      </c>
      <c r="G193" s="42">
        <f t="shared" si="65"/>
        <v>1.2870257130599416E-3</v>
      </c>
      <c r="H193" s="42"/>
      <c r="I193" s="25">
        <f t="shared" si="62"/>
        <v>2.0516142965123496E-3</v>
      </c>
      <c r="J193">
        <v>2159.7600000000002</v>
      </c>
      <c r="K193">
        <v>2176.4499999999998</v>
      </c>
      <c r="L193" s="25">
        <f t="shared" si="56"/>
        <v>7.7277104863502366E-3</v>
      </c>
      <c r="M193">
        <f t="shared" si="60"/>
        <v>2</v>
      </c>
      <c r="N193" s="50"/>
    </row>
    <row r="194" spans="1:14">
      <c r="A194" s="1">
        <f>A193+1</f>
        <v>42676</v>
      </c>
      <c r="B194">
        <v>9.14</v>
      </c>
      <c r="C194" s="25">
        <f t="shared" si="63"/>
        <v>-1.5086206896551602E-2</v>
      </c>
      <c r="D194" s="38">
        <f t="shared" si="64"/>
        <v>9.1331344161363681</v>
      </c>
      <c r="E194" s="38"/>
      <c r="F194">
        <v>9.15</v>
      </c>
      <c r="G194" s="42">
        <f t="shared" si="65"/>
        <v>7.5172263440048681E-4</v>
      </c>
      <c r="H194" s="42"/>
      <c r="I194" s="25">
        <f t="shared" si="62"/>
        <v>-1.0928961748634114E-3</v>
      </c>
      <c r="J194">
        <v>2176.4499999999998</v>
      </c>
      <c r="K194">
        <v>2146.4</v>
      </c>
      <c r="L194" s="25">
        <f t="shared" si="56"/>
        <v>-1.380688736244795E-2</v>
      </c>
      <c r="M194">
        <f t="shared" si="60"/>
        <v>3</v>
      </c>
      <c r="N194" s="50"/>
    </row>
    <row r="195" spans="1:14">
      <c r="A195" s="1">
        <f>A194+1</f>
        <v>42677</v>
      </c>
      <c r="B195">
        <v>9.2100000000000009</v>
      </c>
      <c r="C195" s="25">
        <f t="shared" si="63"/>
        <v>7.6586433260394937E-3</v>
      </c>
      <c r="D195" s="38">
        <f t="shared" si="64"/>
        <v>9.1789028140141617</v>
      </c>
      <c r="E195" s="38"/>
      <c r="F195">
        <v>9.15</v>
      </c>
      <c r="G195" s="42">
        <f t="shared" si="65"/>
        <v>3.3878979455321812E-3</v>
      </c>
      <c r="H195" s="42"/>
      <c r="I195" s="25">
        <f t="shared" si="62"/>
        <v>6.5573770491804684E-3</v>
      </c>
      <c r="J195">
        <v>2146.4</v>
      </c>
      <c r="K195">
        <v>2153.1799999999998</v>
      </c>
      <c r="L195" s="25">
        <f t="shared" si="56"/>
        <v>3.1587774878865105E-3</v>
      </c>
      <c r="M195">
        <f t="shared" si="60"/>
        <v>4</v>
      </c>
      <c r="N195" s="50"/>
    </row>
    <row r="196" spans="1:14">
      <c r="A196" s="1">
        <f>A195+1</f>
        <v>42678</v>
      </c>
      <c r="B196">
        <v>9.1999999999999993</v>
      </c>
      <c r="C196" s="25">
        <f t="shared" si="63"/>
        <v>-1.0857763300762269E-3</v>
      </c>
      <c r="D196" s="38">
        <f t="shared" si="64"/>
        <v>9.1162162475965793</v>
      </c>
      <c r="E196" s="38"/>
      <c r="F196">
        <v>9.1539999999999999</v>
      </c>
      <c r="G196" s="42">
        <f t="shared" si="65"/>
        <v>9.1906280114306682E-3</v>
      </c>
      <c r="H196" s="42"/>
      <c r="I196" s="25">
        <f t="shared" si="62"/>
        <v>5.0251256281406143E-3</v>
      </c>
      <c r="J196">
        <v>2153.1799999999998</v>
      </c>
      <c r="K196">
        <v>2145.23</v>
      </c>
      <c r="L196" s="25">
        <f t="shared" si="56"/>
        <v>-3.6922133774230925E-3</v>
      </c>
      <c r="M196">
        <f t="shared" si="60"/>
        <v>5</v>
      </c>
      <c r="N196" s="50"/>
    </row>
    <row r="197" spans="1:14">
      <c r="A197" s="1">
        <v>42681</v>
      </c>
      <c r="B197">
        <v>9.1</v>
      </c>
      <c r="C197" s="25">
        <f t="shared" si="63"/>
        <v>-1.0869565217391242E-2</v>
      </c>
      <c r="D197" s="38">
        <f t="shared" si="64"/>
        <v>9.0902915771269281</v>
      </c>
      <c r="E197" s="38"/>
      <c r="F197">
        <v>9.0730000000000004</v>
      </c>
      <c r="G197" s="42">
        <f t="shared" si="65"/>
        <v>1.0679990614932411E-3</v>
      </c>
      <c r="H197" s="42"/>
      <c r="I197" s="25">
        <f t="shared" si="62"/>
        <v>2.9758624490245911E-3</v>
      </c>
      <c r="J197">
        <v>2145.23</v>
      </c>
      <c r="K197">
        <v>2130.3000000000002</v>
      </c>
      <c r="L197" s="25">
        <f t="shared" si="56"/>
        <v>-6.959626706693367E-3</v>
      </c>
      <c r="M197">
        <f t="shared" si="60"/>
        <v>1</v>
      </c>
      <c r="N197" s="50"/>
    </row>
    <row r="198" spans="1:14">
      <c r="A198" s="1">
        <v>42682</v>
      </c>
      <c r="B198">
        <v>9.19</v>
      </c>
      <c r="C198" s="25">
        <f t="shared" si="63"/>
        <v>9.890109890109855E-3</v>
      </c>
      <c r="D198" s="38">
        <f t="shared" si="64"/>
        <v>9.1581804910106559</v>
      </c>
      <c r="E198" s="38"/>
      <c r="F198">
        <v>9.1509999999999998</v>
      </c>
      <c r="G198" s="42">
        <f t="shared" si="65"/>
        <v>3.4744356720832759E-3</v>
      </c>
      <c r="H198" s="42"/>
      <c r="I198" s="25">
        <f t="shared" si="62"/>
        <v>4.2618293082723469E-3</v>
      </c>
      <c r="J198">
        <v>2130.3000000000002</v>
      </c>
      <c r="K198">
        <v>2150.3000000000002</v>
      </c>
      <c r="L198" s="25">
        <f t="shared" si="56"/>
        <v>9.3883490588180241E-3</v>
      </c>
      <c r="M198">
        <f t="shared" si="60"/>
        <v>2</v>
      </c>
      <c r="N198" s="50"/>
    </row>
    <row r="199" spans="1:14">
      <c r="A199" s="1">
        <v>42683</v>
      </c>
      <c r="B199">
        <v>9.08</v>
      </c>
      <c r="C199" s="25">
        <f t="shared" si="63"/>
        <v>-1.196953210010876E-2</v>
      </c>
      <c r="D199" s="38">
        <f t="shared" si="64"/>
        <v>9.0383945681997861</v>
      </c>
      <c r="E199" s="38"/>
      <c r="F199">
        <v>9.0429999999999993</v>
      </c>
      <c r="G199" s="42">
        <f t="shared" si="65"/>
        <v>4.603188263831326E-3</v>
      </c>
      <c r="H199" s="42"/>
      <c r="I199" s="25">
        <f t="shared" si="62"/>
        <v>4.0915625345572249E-3</v>
      </c>
      <c r="J199">
        <v>2150.3000000000002</v>
      </c>
      <c r="K199">
        <v>2123.84</v>
      </c>
      <c r="L199" s="25">
        <f t="shared" si="56"/>
        <v>-1.2305259731200335E-2</v>
      </c>
      <c r="M199">
        <f t="shared" si="60"/>
        <v>3</v>
      </c>
      <c r="N199" s="50"/>
    </row>
    <row r="200" spans="1:14">
      <c r="A200" s="1">
        <v>42684</v>
      </c>
      <c r="B200">
        <v>9.16</v>
      </c>
      <c r="C200" s="25">
        <f t="shared" si="63"/>
        <v>8.8105726872247381E-3</v>
      </c>
      <c r="D200" s="38">
        <f t="shared" ref="D200:D213" si="66">+F199*(1+L200)</f>
        <v>9.1259429900557478</v>
      </c>
      <c r="E200" s="38"/>
      <c r="F200">
        <v>9.0939999999999994</v>
      </c>
      <c r="G200" s="42">
        <f t="shared" si="65"/>
        <v>3.7318894037978723E-3</v>
      </c>
      <c r="H200" s="42"/>
      <c r="I200" s="25">
        <f t="shared" si="62"/>
        <v>7.2575324389707596E-3</v>
      </c>
      <c r="J200">
        <v>2123.84</v>
      </c>
      <c r="K200">
        <v>2143.3200000000002</v>
      </c>
      <c r="L200" s="25">
        <f t="shared" si="56"/>
        <v>9.1720656923308663E-3</v>
      </c>
      <c r="M200">
        <f t="shared" ref="M200:M231" si="67">WEEKDAY(A200,2)</f>
        <v>4</v>
      </c>
      <c r="N200" s="50"/>
    </row>
    <row r="201" spans="1:14">
      <c r="A201" s="1">
        <v>42685</v>
      </c>
      <c r="B201">
        <v>9.14</v>
      </c>
      <c r="C201" s="25">
        <f t="shared" si="63"/>
        <v>-2.1834061135370675E-3</v>
      </c>
      <c r="D201" s="38">
        <f t="shared" si="66"/>
        <v>9.1100807812179241</v>
      </c>
      <c r="E201" s="38"/>
      <c r="F201">
        <v>9.0850000000000009</v>
      </c>
      <c r="G201" s="42">
        <f t="shared" si="65"/>
        <v>3.2841880879652674E-3</v>
      </c>
      <c r="H201" s="42"/>
      <c r="I201" s="25">
        <f t="shared" si="62"/>
        <v>6.0539350577875073E-3</v>
      </c>
      <c r="J201">
        <v>2143.3200000000002</v>
      </c>
      <c r="K201">
        <v>2147.11</v>
      </c>
      <c r="L201" s="25">
        <f t="shared" si="56"/>
        <v>1.768284717167834E-3</v>
      </c>
      <c r="M201">
        <f t="shared" si="67"/>
        <v>5</v>
      </c>
      <c r="N201" s="50"/>
    </row>
    <row r="202" spans="1:14">
      <c r="A202" s="1">
        <v>42688</v>
      </c>
      <c r="B202">
        <v>9.19</v>
      </c>
      <c r="C202" s="25">
        <f t="shared" si="63"/>
        <v>5.4704595185994798E-3</v>
      </c>
      <c r="D202" s="38">
        <f t="shared" si="66"/>
        <v>9.1466919021382243</v>
      </c>
      <c r="E202" s="38"/>
      <c r="F202">
        <v>9.1310000000000002</v>
      </c>
      <c r="G202" s="42">
        <f t="shared" si="65"/>
        <v>4.7348372859974397E-3</v>
      </c>
      <c r="H202" s="42"/>
      <c r="I202" s="25">
        <f t="shared" si="62"/>
        <v>6.4615047639906553E-3</v>
      </c>
      <c r="J202">
        <v>2147.11</v>
      </c>
      <c r="K202">
        <v>2161.69</v>
      </c>
      <c r="L202" s="25">
        <f t="shared" si="56"/>
        <v>6.7905230752034473E-3</v>
      </c>
      <c r="M202">
        <f t="shared" si="67"/>
        <v>1</v>
      </c>
      <c r="N202" s="50"/>
    </row>
    <row r="203" spans="1:14">
      <c r="A203" s="1">
        <v>42689</v>
      </c>
      <c r="B203">
        <v>9.2200000000000006</v>
      </c>
      <c r="C203" s="25">
        <f t="shared" si="63"/>
        <v>3.2644178454843686E-3</v>
      </c>
      <c r="D203" s="38">
        <f t="shared" si="66"/>
        <v>9.2053848146589008</v>
      </c>
      <c r="E203" s="38"/>
      <c r="F203">
        <v>9.1669999999999998</v>
      </c>
      <c r="G203" s="42">
        <f t="shared" si="65"/>
        <v>1.5876778250298873E-3</v>
      </c>
      <c r="H203" s="42"/>
      <c r="I203" s="25">
        <f t="shared" si="62"/>
        <v>5.7816079415295984E-3</v>
      </c>
      <c r="J203">
        <v>2161.69</v>
      </c>
      <c r="K203">
        <v>2179.3000000000002</v>
      </c>
      <c r="L203" s="25">
        <f t="shared" si="56"/>
        <v>8.1464039709671088E-3</v>
      </c>
      <c r="M203">
        <f t="shared" si="67"/>
        <v>2</v>
      </c>
      <c r="N203" s="50"/>
    </row>
    <row r="204" spans="1:14">
      <c r="A204" s="1">
        <v>42690</v>
      </c>
      <c r="B204">
        <v>9.1999999999999993</v>
      </c>
      <c r="C204" s="25">
        <f t="shared" si="63"/>
        <v>-2.1691973969633072E-3</v>
      </c>
      <c r="D204" s="38">
        <f t="shared" si="66"/>
        <v>9.1803342770614389</v>
      </c>
      <c r="E204" s="38"/>
      <c r="F204">
        <v>9.1639999999999997</v>
      </c>
      <c r="G204" s="42">
        <f t="shared" si="65"/>
        <v>2.1421576105020712E-3</v>
      </c>
      <c r="H204" s="42"/>
      <c r="I204" s="25">
        <f t="shared" si="62"/>
        <v>3.9284155390657549E-3</v>
      </c>
      <c r="J204">
        <v>2179.3000000000002</v>
      </c>
      <c r="K204">
        <v>2182.4699999999998</v>
      </c>
      <c r="L204" s="25">
        <f t="shared" si="56"/>
        <v>1.4545955123201892E-3</v>
      </c>
      <c r="M204">
        <f t="shared" si="67"/>
        <v>3</v>
      </c>
      <c r="N204" s="50"/>
    </row>
    <row r="205" spans="1:14">
      <c r="A205" s="1">
        <v>42691</v>
      </c>
      <c r="B205">
        <v>9.1300000000000008</v>
      </c>
      <c r="C205" s="25">
        <f t="shared" si="63"/>
        <v>-7.6086956521737026E-3</v>
      </c>
      <c r="D205" s="38">
        <f t="shared" si="66"/>
        <v>9.0824151351450428</v>
      </c>
      <c r="E205" s="38"/>
      <c r="F205">
        <v>9.077</v>
      </c>
      <c r="G205" s="42">
        <f t="shared" si="65"/>
        <v>5.2392303310189181E-3</v>
      </c>
      <c r="H205" s="42"/>
      <c r="I205" s="25">
        <f t="shared" si="62"/>
        <v>5.8389335683597388E-3</v>
      </c>
      <c r="J205">
        <v>2182.4699999999998</v>
      </c>
      <c r="K205">
        <v>2163.04</v>
      </c>
      <c r="L205" s="25">
        <f t="shared" si="56"/>
        <v>-8.9027569680223406E-3</v>
      </c>
      <c r="M205">
        <f t="shared" si="67"/>
        <v>4</v>
      </c>
      <c r="N205" s="50"/>
    </row>
    <row r="206" spans="1:14">
      <c r="A206" s="1">
        <v>42692</v>
      </c>
      <c r="B206">
        <v>9.06</v>
      </c>
      <c r="C206" s="25">
        <f t="shared" si="63"/>
        <v>-7.6670317634173202E-3</v>
      </c>
      <c r="D206" s="38">
        <f t="shared" si="66"/>
        <v>9.0556822435091355</v>
      </c>
      <c r="E206" s="38"/>
      <c r="F206">
        <v>9.02</v>
      </c>
      <c r="G206" s="42">
        <f t="shared" si="65"/>
        <v>4.7680079476730697E-4</v>
      </c>
      <c r="H206" s="42"/>
      <c r="I206" s="25">
        <f t="shared" si="62"/>
        <v>4.4345898004436446E-3</v>
      </c>
      <c r="J206">
        <v>2163.04</v>
      </c>
      <c r="K206">
        <v>2157.96</v>
      </c>
      <c r="L206" s="25">
        <f t="shared" si="56"/>
        <v>-2.3485464901249475E-3</v>
      </c>
      <c r="M206">
        <f t="shared" si="67"/>
        <v>5</v>
      </c>
      <c r="N206" s="50"/>
    </row>
    <row r="207" spans="1:14">
      <c r="A207" s="1">
        <v>42695</v>
      </c>
      <c r="B207">
        <v>9.06</v>
      </c>
      <c r="C207" s="25">
        <f t="shared" si="63"/>
        <v>0</v>
      </c>
      <c r="D207" s="38">
        <f t="shared" si="66"/>
        <v>8.9934160040037803</v>
      </c>
      <c r="E207" s="38"/>
      <c r="F207">
        <v>8.99</v>
      </c>
      <c r="G207" s="42">
        <f t="shared" si="65"/>
        <v>7.403637946535202E-3</v>
      </c>
      <c r="H207" s="42"/>
      <c r="I207" s="25">
        <f t="shared" si="62"/>
        <v>7.7864293659621886E-3</v>
      </c>
      <c r="J207">
        <v>2157.96</v>
      </c>
      <c r="K207">
        <v>2151.6</v>
      </c>
      <c r="L207" s="25">
        <f t="shared" si="56"/>
        <v>-2.9472279374965771E-3</v>
      </c>
      <c r="M207">
        <f t="shared" si="67"/>
        <v>1</v>
      </c>
      <c r="N207" s="50"/>
    </row>
    <row r="208" spans="1:14">
      <c r="A208" s="1">
        <v>42696</v>
      </c>
      <c r="B208">
        <v>9.16</v>
      </c>
      <c r="C208" s="25">
        <f t="shared" si="63"/>
        <v>1.1037527593819041E-2</v>
      </c>
      <c r="D208" s="38">
        <f t="shared" si="66"/>
        <v>9.0988443483918946</v>
      </c>
      <c r="E208" s="38"/>
      <c r="F208">
        <v>9.0920000000000005</v>
      </c>
      <c r="G208" s="42">
        <f t="shared" si="65"/>
        <v>6.7212548392383553E-3</v>
      </c>
      <c r="H208" s="42"/>
      <c r="I208" s="25">
        <f t="shared" si="62"/>
        <v>7.4791025076990092E-3</v>
      </c>
      <c r="J208">
        <v>2151.6</v>
      </c>
      <c r="K208">
        <v>2177.65</v>
      </c>
      <c r="L208" s="25">
        <f t="shared" si="56"/>
        <v>1.2107269009109523E-2</v>
      </c>
      <c r="M208">
        <f t="shared" si="67"/>
        <v>2</v>
      </c>
      <c r="N208" s="50"/>
    </row>
    <row r="209" spans="1:14">
      <c r="A209" s="1">
        <v>42697</v>
      </c>
      <c r="B209">
        <v>9.08</v>
      </c>
      <c r="C209" s="25">
        <f t="shared" si="63"/>
        <v>-8.733624454148492E-3</v>
      </c>
      <c r="D209" s="38">
        <f t="shared" si="66"/>
        <v>9.0421487934241043</v>
      </c>
      <c r="E209" s="38"/>
      <c r="F209">
        <v>9.0380000000000003</v>
      </c>
      <c r="G209" s="42">
        <f t="shared" si="65"/>
        <v>4.1860853477022619E-3</v>
      </c>
      <c r="H209" s="42"/>
      <c r="I209" s="25">
        <f t="shared" si="62"/>
        <v>4.6470458065943632E-3</v>
      </c>
      <c r="J209">
        <v>2177.65</v>
      </c>
      <c r="K209">
        <v>2165.71</v>
      </c>
      <c r="L209" s="25">
        <f t="shared" si="56"/>
        <v>-5.4829747663766026E-3</v>
      </c>
      <c r="M209">
        <f t="shared" si="67"/>
        <v>3</v>
      </c>
      <c r="N209" s="50"/>
    </row>
    <row r="210" spans="1:14">
      <c r="A210" s="1">
        <v>42698</v>
      </c>
      <c r="B210">
        <v>9.0399999999999991</v>
      </c>
      <c r="C210" s="25">
        <f t="shared" si="63"/>
        <v>-4.4052863436124801E-3</v>
      </c>
      <c r="D210" s="38">
        <f t="shared" si="66"/>
        <v>8.9583748239607335</v>
      </c>
      <c r="E210" s="38"/>
      <c r="F210">
        <v>8.9169999999999998</v>
      </c>
      <c r="G210" s="42">
        <f t="shared" si="65"/>
        <v>9.1116053573629952E-3</v>
      </c>
      <c r="H210" s="42"/>
      <c r="I210" s="25">
        <f t="shared" si="62"/>
        <v>1.3793876864416132E-2</v>
      </c>
      <c r="J210">
        <v>2165.71</v>
      </c>
      <c r="K210">
        <v>2146.63</v>
      </c>
      <c r="L210" s="25">
        <f t="shared" si="56"/>
        <v>-8.8100438193479125E-3</v>
      </c>
      <c r="M210">
        <f t="shared" si="67"/>
        <v>4</v>
      </c>
      <c r="N210" s="50"/>
    </row>
    <row r="211" spans="1:14">
      <c r="A211" s="1">
        <v>42699</v>
      </c>
      <c r="B211">
        <v>9.0399999999999991</v>
      </c>
      <c r="C211" s="25">
        <f t="shared" si="63"/>
        <v>0</v>
      </c>
      <c r="D211" s="38">
        <f t="shared" si="66"/>
        <v>9.0038176164499699</v>
      </c>
      <c r="E211" s="38"/>
      <c r="F211">
        <v>9.016</v>
      </c>
      <c r="G211" s="42">
        <f t="shared" si="65"/>
        <v>4.0185602475915072E-3</v>
      </c>
      <c r="H211" s="42"/>
      <c r="I211" s="25">
        <f t="shared" si="62"/>
        <v>2.6619343389528982E-3</v>
      </c>
      <c r="J211">
        <v>2146.63</v>
      </c>
      <c r="K211">
        <v>2167.5300000000002</v>
      </c>
      <c r="L211" s="25">
        <f t="shared" si="56"/>
        <v>9.7361911461220085E-3</v>
      </c>
      <c r="M211">
        <f t="shared" si="67"/>
        <v>5</v>
      </c>
      <c r="N211" s="50"/>
    </row>
    <row r="212" spans="1:14">
      <c r="A212" s="1">
        <v>42702</v>
      </c>
      <c r="B212">
        <v>9.0399999999999991</v>
      </c>
      <c r="C212" s="25">
        <f t="shared" si="63"/>
        <v>0</v>
      </c>
      <c r="D212" s="38">
        <f t="shared" si="66"/>
        <v>9.0098022357245338</v>
      </c>
      <c r="E212" s="38"/>
      <c r="F212">
        <v>9.032</v>
      </c>
      <c r="G212" s="42">
        <f>+B212/D212-1</f>
        <v>3.3516567273506048E-3</v>
      </c>
      <c r="H212" s="42"/>
      <c r="I212" s="25">
        <f>+B212/F212-1</f>
        <v>8.857395925596645E-4</v>
      </c>
      <c r="J212">
        <v>2167.5300000000002</v>
      </c>
      <c r="K212">
        <v>2166.04</v>
      </c>
      <c r="L212" s="25">
        <f t="shared" si="56"/>
        <v>-6.8741839789998593E-4</v>
      </c>
      <c r="M212">
        <f t="shared" si="67"/>
        <v>1</v>
      </c>
      <c r="N212" s="50"/>
    </row>
    <row r="213" spans="1:14">
      <c r="A213" s="1">
        <v>42703</v>
      </c>
      <c r="B213">
        <v>9.0399999999999991</v>
      </c>
      <c r="C213" s="25">
        <f t="shared" si="63"/>
        <v>0</v>
      </c>
      <c r="D213" s="38">
        <f t="shared" si="66"/>
        <v>9.0082737160901925</v>
      </c>
      <c r="E213" s="38"/>
      <c r="F213">
        <v>9.01</v>
      </c>
      <c r="G213" s="42">
        <f t="shared" ref="G213:G218" si="68">+B213/D213-1</f>
        <v>3.521904963116107E-3</v>
      </c>
      <c r="H213" s="42"/>
      <c r="I213" s="25">
        <f t="shared" ref="I213:I219" si="69">+B213/F213-1</f>
        <v>3.3296337402886067E-3</v>
      </c>
      <c r="J213">
        <v>2166.04</v>
      </c>
      <c r="K213">
        <v>2160.35</v>
      </c>
      <c r="L213" s="25">
        <f t="shared" si="56"/>
        <v>-2.6269136304039042E-3</v>
      </c>
      <c r="M213">
        <f t="shared" si="67"/>
        <v>2</v>
      </c>
      <c r="N213" s="50"/>
    </row>
    <row r="214" spans="1:14">
      <c r="A214" s="1">
        <v>42704</v>
      </c>
      <c r="B214">
        <v>9.07</v>
      </c>
      <c r="C214" s="25">
        <f t="shared" si="63"/>
        <v>3.3185840707965486E-3</v>
      </c>
      <c r="D214" s="38">
        <f t="shared" ref="D214:D242" si="70">+F213*(1+L214)</f>
        <v>9.1046730853796856</v>
      </c>
      <c r="E214" s="38"/>
      <c r="F214">
        <v>9.1319999999999997</v>
      </c>
      <c r="G214" s="42">
        <f t="shared" si="68"/>
        <v>-3.8082735156480529E-3</v>
      </c>
      <c r="H214" s="42"/>
      <c r="I214" s="25">
        <f t="shared" si="69"/>
        <v>-6.7893123083661022E-3</v>
      </c>
      <c r="J214">
        <v>2160.35</v>
      </c>
      <c r="K214">
        <v>2183.0500000000002</v>
      </c>
      <c r="L214" s="25">
        <f t="shared" si="56"/>
        <v>1.0507556645914073E-2</v>
      </c>
      <c r="M214">
        <f t="shared" si="67"/>
        <v>3</v>
      </c>
      <c r="N214" s="50"/>
    </row>
    <row r="215" spans="1:14">
      <c r="A215" s="1">
        <v>42705</v>
      </c>
      <c r="B215">
        <v>9.07</v>
      </c>
      <c r="C215" s="25">
        <f t="shared" si="63"/>
        <v>0</v>
      </c>
      <c r="D215" s="38">
        <f t="shared" si="70"/>
        <v>9.1273148851377641</v>
      </c>
      <c r="E215" s="38"/>
      <c r="F215">
        <v>9.1280000000000001</v>
      </c>
      <c r="G215" s="42">
        <f t="shared" si="68"/>
        <v>-6.2794902837296496E-3</v>
      </c>
      <c r="H215" s="42"/>
      <c r="I215" s="25">
        <f t="shared" si="69"/>
        <v>-6.3540753724802279E-3</v>
      </c>
      <c r="J215">
        <v>2183.0500000000002</v>
      </c>
      <c r="K215">
        <v>2181.9299999999998</v>
      </c>
      <c r="L215" s="25">
        <f t="shared" si="56"/>
        <v>-5.1304367742399659E-4</v>
      </c>
      <c r="M215">
        <f t="shared" si="67"/>
        <v>4</v>
      </c>
      <c r="N215" s="50"/>
    </row>
    <row r="216" spans="1:14">
      <c r="A216" s="1">
        <v>42706</v>
      </c>
      <c r="B216">
        <v>9</v>
      </c>
      <c r="C216" s="25">
        <f t="shared" ref="C216:C242" si="71">B216/B215-1</f>
        <v>-7.717750826901959E-3</v>
      </c>
      <c r="D216" s="38">
        <f t="shared" si="70"/>
        <v>8.9670207568528788</v>
      </c>
      <c r="E216" s="38"/>
      <c r="F216">
        <v>8.984</v>
      </c>
      <c r="G216" s="42">
        <f t="shared" si="68"/>
        <v>3.6778372707475526E-3</v>
      </c>
      <c r="H216" s="42"/>
      <c r="I216" s="25">
        <f t="shared" si="69"/>
        <v>1.7809439002671734E-3</v>
      </c>
      <c r="J216">
        <v>2181.9299999999998</v>
      </c>
      <c r="K216">
        <v>2143.4499999999998</v>
      </c>
      <c r="L216" s="25">
        <f t="shared" si="56"/>
        <v>-1.76357628338214E-2</v>
      </c>
      <c r="M216">
        <f t="shared" si="67"/>
        <v>5</v>
      </c>
      <c r="N216" s="50"/>
    </row>
    <row r="217" spans="1:14">
      <c r="A217" s="1">
        <v>42709</v>
      </c>
      <c r="B217">
        <v>8.93</v>
      </c>
      <c r="C217" s="25">
        <f t="shared" si="71"/>
        <v>-7.7777777777777724E-3</v>
      </c>
      <c r="D217" s="38">
        <f t="shared" si="70"/>
        <v>8.9858022906995743</v>
      </c>
      <c r="E217" s="38"/>
      <c r="F217">
        <v>9.0009999999999994</v>
      </c>
      <c r="G217" s="42">
        <f t="shared" si="68"/>
        <v>-6.2100510220807204E-3</v>
      </c>
      <c r="H217" s="42"/>
      <c r="I217" s="25">
        <f t="shared" si="69"/>
        <v>-7.8880124430618093E-3</v>
      </c>
      <c r="J217">
        <v>2143.4499999999998</v>
      </c>
      <c r="K217">
        <v>2143.88</v>
      </c>
      <c r="L217" s="25">
        <f t="shared" si="56"/>
        <v>2.0061116424474612E-4</v>
      </c>
      <c r="M217">
        <f t="shared" si="67"/>
        <v>1</v>
      </c>
      <c r="N217" s="50"/>
    </row>
    <row r="218" spans="1:14">
      <c r="A218" s="1">
        <v>42710</v>
      </c>
      <c r="B218">
        <v>8.89</v>
      </c>
      <c r="C218" s="25">
        <f t="shared" si="71"/>
        <v>-4.4792833146695132E-3</v>
      </c>
      <c r="D218" s="38">
        <f t="shared" si="70"/>
        <v>8.9102292385767861</v>
      </c>
      <c r="E218" s="38"/>
      <c r="F218">
        <v>8.9030000000000005</v>
      </c>
      <c r="G218" s="42">
        <f t="shared" si="68"/>
        <v>-2.2703387348558257E-3</v>
      </c>
      <c r="H218" s="42"/>
      <c r="I218" s="25">
        <f t="shared" si="69"/>
        <v>-1.4601819611367306E-3</v>
      </c>
      <c r="J218">
        <v>2143.88</v>
      </c>
      <c r="K218">
        <v>2122.2600000000002</v>
      </c>
      <c r="L218" s="25">
        <f t="shared" si="56"/>
        <v>-1.0084519655950808E-2</v>
      </c>
      <c r="M218">
        <f t="shared" si="67"/>
        <v>2</v>
      </c>
      <c r="N218" s="50"/>
    </row>
    <row r="219" spans="1:14">
      <c r="A219" s="1">
        <v>42711</v>
      </c>
      <c r="B219">
        <v>8.8800000000000008</v>
      </c>
      <c r="C219" s="25">
        <f t="shared" si="71"/>
        <v>-1.1248593925758943E-3</v>
      </c>
      <c r="D219" s="38">
        <f t="shared" si="70"/>
        <v>8.9564030655998774</v>
      </c>
      <c r="E219" s="38"/>
      <c r="F219" s="31">
        <v>8.9600000000000009</v>
      </c>
      <c r="G219" s="42">
        <f t="shared" ref="G219:G231" si="72">+B219/D219-1</f>
        <v>-8.5305523925479632E-3</v>
      </c>
      <c r="H219" s="42"/>
      <c r="I219" s="25">
        <f t="shared" si="69"/>
        <v>-8.9285714285713969E-3</v>
      </c>
      <c r="J219">
        <v>2122.2600000000002</v>
      </c>
      <c r="K219">
        <v>2134.9899999999998</v>
      </c>
      <c r="L219" s="25">
        <f t="shared" si="56"/>
        <v>5.998322542949186E-3</v>
      </c>
      <c r="M219">
        <f t="shared" si="67"/>
        <v>3</v>
      </c>
      <c r="N219" s="50"/>
    </row>
    <row r="220" spans="1:14">
      <c r="A220" s="1">
        <v>42712</v>
      </c>
      <c r="B220">
        <v>8.82</v>
      </c>
      <c r="C220" s="25">
        <f t="shared" si="71"/>
        <v>-6.7567567567567988E-3</v>
      </c>
      <c r="D220" s="31">
        <f t="shared" si="70"/>
        <v>8.8748900931620316</v>
      </c>
      <c r="E220" s="31"/>
      <c r="F220">
        <v>8.8550000000000004</v>
      </c>
      <c r="G220" s="42">
        <f t="shared" si="72"/>
        <v>-6.1848758222170508E-3</v>
      </c>
      <c r="H220" s="42"/>
      <c r="I220" s="25">
        <f>+B220/F220-1</f>
        <v>-3.9525691699604515E-3</v>
      </c>
      <c r="J220">
        <v>2134.9899999999998</v>
      </c>
      <c r="K220">
        <v>2114.71</v>
      </c>
      <c r="L220" s="25">
        <f t="shared" si="56"/>
        <v>-9.4988735310234107E-3</v>
      </c>
      <c r="M220">
        <f t="shared" si="67"/>
        <v>4</v>
      </c>
      <c r="N220" s="50"/>
    </row>
    <row r="221" spans="1:14">
      <c r="A221" s="1">
        <v>42713</v>
      </c>
      <c r="B221">
        <v>8.73</v>
      </c>
      <c r="C221" s="25">
        <f t="shared" si="71"/>
        <v>-1.0204081632653073E-2</v>
      </c>
      <c r="D221" s="38">
        <f t="shared" si="70"/>
        <v>8.7929436896784896</v>
      </c>
      <c r="E221" s="38"/>
      <c r="F221">
        <v>8.7650000000000006</v>
      </c>
      <c r="G221" s="42">
        <f t="shared" si="72"/>
        <v>-7.1584320223015974E-3</v>
      </c>
      <c r="H221" s="42"/>
      <c r="I221" s="25">
        <f t="shared" ref="I221:I231" si="73">+B221/F221-1</f>
        <v>-3.99315459212779E-3</v>
      </c>
      <c r="J221">
        <v>2114.71</v>
      </c>
      <c r="K221">
        <v>2099.89</v>
      </c>
      <c r="L221" s="25">
        <f t="shared" si="56"/>
        <v>-7.0080531136658131E-3</v>
      </c>
      <c r="M221">
        <f t="shared" si="67"/>
        <v>5</v>
      </c>
      <c r="N221" s="50"/>
    </row>
    <row r="222" spans="1:14">
      <c r="A222" s="1">
        <v>42716</v>
      </c>
      <c r="B222">
        <v>8.27</v>
      </c>
      <c r="C222" s="25">
        <f t="shared" si="71"/>
        <v>-5.2691867124856961E-2</v>
      </c>
      <c r="D222" s="38">
        <f t="shared" si="70"/>
        <v>8.2828997471296137</v>
      </c>
      <c r="E222" s="38"/>
      <c r="F222" s="27">
        <v>8.2799999999999994</v>
      </c>
      <c r="G222" s="42">
        <f t="shared" si="72"/>
        <v>-1.5573950577012496E-3</v>
      </c>
      <c r="H222" s="42"/>
      <c r="I222" s="25">
        <f t="shared" si="73"/>
        <v>-1.2077294685990392E-3</v>
      </c>
      <c r="J222">
        <v>2099.89</v>
      </c>
      <c r="K222">
        <v>1984.39</v>
      </c>
      <c r="L222" s="25">
        <f t="shared" ref="L222:L249" si="74">+K222/J222-1</f>
        <v>-5.5002881103295764E-2</v>
      </c>
      <c r="M222">
        <f t="shared" si="67"/>
        <v>1</v>
      </c>
      <c r="N222" s="50"/>
    </row>
    <row r="223" spans="1:14">
      <c r="A223" s="1">
        <v>42717</v>
      </c>
      <c r="B223">
        <v>8.26</v>
      </c>
      <c r="C223" s="25">
        <f t="shared" si="71"/>
        <v>-1.2091898428052694E-3</v>
      </c>
      <c r="D223" s="31">
        <f t="shared" si="70"/>
        <v>8.2827121684749461</v>
      </c>
      <c r="E223" s="31"/>
      <c r="F223">
        <v>8.2759999999999998</v>
      </c>
      <c r="G223" s="42">
        <f t="shared" si="72"/>
        <v>-2.7421173177297753E-3</v>
      </c>
      <c r="H223" s="42"/>
      <c r="I223" s="25">
        <f t="shared" si="73"/>
        <v>-1.9333011116481336E-3</v>
      </c>
      <c r="J223">
        <v>1984.39</v>
      </c>
      <c r="K223">
        <v>1985.04</v>
      </c>
      <c r="L223" s="25">
        <f t="shared" si="74"/>
        <v>3.2755657909988578E-4</v>
      </c>
      <c r="M223">
        <f t="shared" si="67"/>
        <v>2</v>
      </c>
      <c r="N223" s="50"/>
    </row>
    <row r="224" spans="1:14">
      <c r="A224" s="1">
        <v>42718</v>
      </c>
      <c r="B224">
        <v>8.18</v>
      </c>
      <c r="C224" s="25">
        <f t="shared" si="71"/>
        <v>-9.6852300242130651E-3</v>
      </c>
      <c r="D224" s="31">
        <f t="shared" si="70"/>
        <v>8.1844446862531743</v>
      </c>
      <c r="E224" s="31"/>
      <c r="F224">
        <v>8.1920000000000002</v>
      </c>
      <c r="G224" s="42">
        <f t="shared" si="72"/>
        <v>-5.4306509770174483E-4</v>
      </c>
      <c r="H224" s="42"/>
      <c r="I224" s="25">
        <f t="shared" si="73"/>
        <v>-1.46484375E-3</v>
      </c>
      <c r="J224">
        <v>1985.04</v>
      </c>
      <c r="K224">
        <v>1963.08</v>
      </c>
      <c r="L224" s="25">
        <f t="shared" si="74"/>
        <v>-1.1062749365252089E-2</v>
      </c>
      <c r="M224">
        <f t="shared" si="67"/>
        <v>3</v>
      </c>
      <c r="N224" s="50"/>
    </row>
    <row r="225" spans="1:14">
      <c r="A225" s="1">
        <v>42719</v>
      </c>
      <c r="B225">
        <v>8.15</v>
      </c>
      <c r="C225" s="25">
        <f t="shared" si="71"/>
        <v>-3.6674816625915652E-3</v>
      </c>
      <c r="D225" s="38">
        <f t="shared" si="70"/>
        <v>8.2452896468814316</v>
      </c>
      <c r="E225" s="38"/>
      <c r="F225">
        <v>8.2279999999999998</v>
      </c>
      <c r="G225" s="42">
        <f t="shared" si="72"/>
        <v>-1.1556858638370859E-2</v>
      </c>
      <c r="H225" s="42"/>
      <c r="I225" s="25">
        <f t="shared" si="73"/>
        <v>-9.4798249878462748E-3</v>
      </c>
      <c r="J225">
        <v>1963.08</v>
      </c>
      <c r="K225">
        <v>1975.85</v>
      </c>
      <c r="L225" s="25">
        <f t="shared" si="74"/>
        <v>6.5050838478308837E-3</v>
      </c>
      <c r="M225">
        <f t="shared" si="67"/>
        <v>4</v>
      </c>
      <c r="N225" s="50"/>
    </row>
    <row r="226" spans="1:14">
      <c r="A226" s="1">
        <v>42720</v>
      </c>
      <c r="B226">
        <v>8.2200000000000006</v>
      </c>
      <c r="C226" s="25">
        <f t="shared" si="71"/>
        <v>8.5889570552146743E-3</v>
      </c>
      <c r="D226" s="38">
        <f t="shared" si="70"/>
        <v>8.3206969557405674</v>
      </c>
      <c r="E226" s="38"/>
      <c r="F226">
        <v>8.3260000000000005</v>
      </c>
      <c r="G226" s="42">
        <f t="shared" si="72"/>
        <v>-1.2101985720209929E-2</v>
      </c>
      <c r="H226" s="42"/>
      <c r="I226" s="25">
        <f t="shared" si="73"/>
        <v>-1.2731203459043994E-2</v>
      </c>
      <c r="J226">
        <v>1975.85</v>
      </c>
      <c r="K226">
        <v>1998.11</v>
      </c>
      <c r="L226" s="25">
        <f t="shared" si="74"/>
        <v>1.1266037401624684E-2</v>
      </c>
      <c r="M226">
        <f t="shared" si="67"/>
        <v>5</v>
      </c>
      <c r="N226" s="50"/>
    </row>
    <row r="227" spans="1:14">
      <c r="A227" s="1">
        <v>42723</v>
      </c>
      <c r="B227">
        <v>8.1</v>
      </c>
      <c r="C227" s="25">
        <f t="shared" si="71"/>
        <v>-1.4598540145985495E-2</v>
      </c>
      <c r="D227" s="38">
        <f t="shared" si="70"/>
        <v>8.2522452017156223</v>
      </c>
      <c r="E227" s="38"/>
      <c r="F227">
        <v>8.2460000000000004</v>
      </c>
      <c r="G227" s="42">
        <f t="shared" si="72"/>
        <v>-1.8448943044490629E-2</v>
      </c>
      <c r="H227" s="42"/>
      <c r="I227" s="25">
        <f t="shared" si="73"/>
        <v>-1.7705554208100938E-2</v>
      </c>
      <c r="J227">
        <v>1998.11</v>
      </c>
      <c r="K227">
        <v>1980.41</v>
      </c>
      <c r="L227" s="25">
        <f t="shared" si="74"/>
        <v>-8.8583711607468363E-3</v>
      </c>
      <c r="M227">
        <f t="shared" si="67"/>
        <v>1</v>
      </c>
      <c r="N227" s="50"/>
    </row>
    <row r="228" spans="1:14">
      <c r="A228" s="1">
        <v>42724</v>
      </c>
      <c r="B228">
        <v>8.11</v>
      </c>
      <c r="C228" s="25">
        <f t="shared" si="71"/>
        <v>1.2345679012344402E-3</v>
      </c>
      <c r="D228" s="38">
        <f t="shared" si="70"/>
        <v>8.2538695522644296</v>
      </c>
      <c r="E228" s="38"/>
      <c r="F228">
        <v>8.2469999999999999</v>
      </c>
      <c r="G228" s="42">
        <f t="shared" si="72"/>
        <v>-1.7430558037467403E-2</v>
      </c>
      <c r="H228" s="42"/>
      <c r="I228" s="25">
        <f t="shared" si="73"/>
        <v>-1.6612101370195309E-2</v>
      </c>
      <c r="J228">
        <v>1980.41</v>
      </c>
      <c r="K228">
        <v>1982.3</v>
      </c>
      <c r="L228" s="25">
        <f t="shared" si="74"/>
        <v>9.5434783706394022E-4</v>
      </c>
      <c r="M228">
        <f t="shared" si="67"/>
        <v>2</v>
      </c>
      <c r="N228" s="50"/>
    </row>
    <row r="229" spans="1:14">
      <c r="A229" s="1">
        <v>42725</v>
      </c>
      <c r="B229">
        <v>8.1300000000000008</v>
      </c>
      <c r="C229" s="25">
        <f t="shared" si="71"/>
        <v>2.4660912453762229E-3</v>
      </c>
      <c r="D229" s="38">
        <f t="shared" si="70"/>
        <v>8.2861069969227668</v>
      </c>
      <c r="E229" s="38"/>
      <c r="F229">
        <v>8.2970000000000006</v>
      </c>
      <c r="G229" s="42">
        <f t="shared" si="72"/>
        <v>-1.8839606703212941E-2</v>
      </c>
      <c r="H229" s="42"/>
      <c r="I229" s="25">
        <f t="shared" si="73"/>
        <v>-2.0127757020609871E-2</v>
      </c>
      <c r="J229">
        <v>1982.3</v>
      </c>
      <c r="K229">
        <v>1991.7</v>
      </c>
      <c r="L229" s="25">
        <f t="shared" si="74"/>
        <v>4.7419664026635555E-3</v>
      </c>
      <c r="M229">
        <f t="shared" si="67"/>
        <v>3</v>
      </c>
      <c r="N229" s="50"/>
    </row>
    <row r="230" spans="1:14">
      <c r="A230" s="1">
        <v>42726</v>
      </c>
      <c r="B230">
        <v>8.1300000000000008</v>
      </c>
      <c r="C230" s="25">
        <f t="shared" si="71"/>
        <v>0</v>
      </c>
      <c r="D230" s="38">
        <f t="shared" si="70"/>
        <v>8.2743797710498566</v>
      </c>
      <c r="E230" s="38"/>
      <c r="F230">
        <v>8.2710000000000008</v>
      </c>
      <c r="G230" s="42">
        <f t="shared" si="72"/>
        <v>-1.7449014312227673E-2</v>
      </c>
      <c r="H230" s="42"/>
      <c r="I230" s="25">
        <f t="shared" si="73"/>
        <v>-1.7047515415306469E-2</v>
      </c>
      <c r="J230">
        <v>1991.7</v>
      </c>
      <c r="K230">
        <v>1986.27</v>
      </c>
      <c r="L230" s="25">
        <f t="shared" si="74"/>
        <v>-2.7263142039464228E-3</v>
      </c>
      <c r="M230">
        <f t="shared" si="67"/>
        <v>4</v>
      </c>
      <c r="N230" s="50"/>
    </row>
    <row r="231" spans="1:14">
      <c r="A231" s="1">
        <v>42727</v>
      </c>
      <c r="B231">
        <v>8.0399999999999991</v>
      </c>
      <c r="C231" s="25">
        <f t="shared" si="71"/>
        <v>-1.1070110701107194E-2</v>
      </c>
      <c r="D231" s="38">
        <f t="shared" si="70"/>
        <v>8.1805144013653752</v>
      </c>
      <c r="E231" s="38"/>
      <c r="F231">
        <v>8.1750000000000007</v>
      </c>
      <c r="G231" s="42">
        <f t="shared" si="72"/>
        <v>-1.717671951557509E-2</v>
      </c>
      <c r="H231" s="42"/>
      <c r="I231" s="25">
        <f t="shared" si="73"/>
        <v>-1.6513761467890076E-2</v>
      </c>
      <c r="J231">
        <v>1986.27</v>
      </c>
      <c r="K231">
        <v>1964.54</v>
      </c>
      <c r="L231" s="25">
        <f t="shared" si="74"/>
        <v>-1.0940103812673962E-2</v>
      </c>
      <c r="M231">
        <f t="shared" si="67"/>
        <v>5</v>
      </c>
      <c r="N231" s="50"/>
    </row>
    <row r="232" spans="1:14">
      <c r="A232" s="1">
        <v>42730</v>
      </c>
      <c r="B232">
        <v>8.0399999999999991</v>
      </c>
      <c r="C232" s="25">
        <f t="shared" si="71"/>
        <v>0</v>
      </c>
      <c r="D232" s="38">
        <f t="shared" si="70"/>
        <v>8.2144073167255431</v>
      </c>
      <c r="E232" s="38"/>
      <c r="F232">
        <v>8.1750000000000007</v>
      </c>
      <c r="G232" s="42">
        <f t="shared" ref="G232:G242" si="75">+B232/D232-1</f>
        <v>-2.123188076763971E-2</v>
      </c>
      <c r="H232" s="42"/>
      <c r="I232" s="25">
        <f t="shared" ref="I232:I256" si="76">+B232/F232-1</f>
        <v>-1.6513761467890076E-2</v>
      </c>
      <c r="J232">
        <v>1964.54</v>
      </c>
      <c r="K232">
        <v>1974.01</v>
      </c>
      <c r="L232" s="25">
        <f t="shared" si="74"/>
        <v>4.820466877742291E-3</v>
      </c>
      <c r="M232">
        <f t="shared" ref="M232:M256" si="77">WEEKDAY(A232,2)</f>
        <v>1</v>
      </c>
      <c r="N232" s="50"/>
    </row>
    <row r="233" spans="1:14">
      <c r="A233" s="1">
        <v>42731</v>
      </c>
      <c r="B233">
        <v>8.0399999999999991</v>
      </c>
      <c r="C233" s="25">
        <f t="shared" si="71"/>
        <v>0</v>
      </c>
      <c r="D233" s="38">
        <f t="shared" si="70"/>
        <v>8.1526783045678588</v>
      </c>
      <c r="E233" s="38"/>
      <c r="F233">
        <v>8.1750000000000007</v>
      </c>
      <c r="G233" s="42">
        <f t="shared" si="75"/>
        <v>-1.3821016892660576E-2</v>
      </c>
      <c r="H233" s="42"/>
      <c r="I233" s="25">
        <f t="shared" si="76"/>
        <v>-1.6513761467890076E-2</v>
      </c>
      <c r="J233">
        <v>1974.01</v>
      </c>
      <c r="K233">
        <v>1968.62</v>
      </c>
      <c r="L233" s="25">
        <f t="shared" si="74"/>
        <v>-2.7304826216686395E-3</v>
      </c>
      <c r="M233">
        <f t="shared" si="77"/>
        <v>2</v>
      </c>
      <c r="N233" s="50"/>
    </row>
    <row r="234" spans="1:14">
      <c r="A234" s="1">
        <v>42732</v>
      </c>
      <c r="B234">
        <v>8</v>
      </c>
      <c r="C234" s="25">
        <f t="shared" si="71"/>
        <v>-4.9751243781093191E-3</v>
      </c>
      <c r="D234" s="38">
        <f t="shared" si="70"/>
        <v>8.1273690453210889</v>
      </c>
      <c r="E234" s="38"/>
      <c r="F234">
        <v>8.1259999999999994</v>
      </c>
      <c r="G234" s="42">
        <f t="shared" si="75"/>
        <v>-1.5671620743543668E-2</v>
      </c>
      <c r="H234" s="42"/>
      <c r="I234" s="25">
        <f t="shared" si="76"/>
        <v>-1.5505783903519532E-2</v>
      </c>
      <c r="J234">
        <v>1968.62</v>
      </c>
      <c r="K234">
        <v>1957.15</v>
      </c>
      <c r="L234" s="25">
        <f t="shared" si="74"/>
        <v>-5.8264164744845637E-3</v>
      </c>
      <c r="M234">
        <f t="shared" si="77"/>
        <v>3</v>
      </c>
      <c r="N234" s="50"/>
    </row>
    <row r="235" spans="1:14">
      <c r="A235" s="1">
        <v>42733</v>
      </c>
      <c r="B235">
        <v>7.98</v>
      </c>
      <c r="C235" s="25">
        <f t="shared" si="71"/>
        <v>-2.4999999999999467E-3</v>
      </c>
      <c r="D235" s="38">
        <f t="shared" si="70"/>
        <v>8.1342208721865958</v>
      </c>
      <c r="E235" s="38"/>
      <c r="F235">
        <v>8.11</v>
      </c>
      <c r="G235" s="42">
        <f t="shared" si="75"/>
        <v>-1.8959513714942755E-2</v>
      </c>
      <c r="H235" s="42"/>
      <c r="I235" s="25">
        <f t="shared" si="76"/>
        <v>-1.6029593094944339E-2</v>
      </c>
      <c r="J235">
        <v>1957.15</v>
      </c>
      <c r="K235">
        <v>1959.13</v>
      </c>
      <c r="L235" s="25">
        <f t="shared" si="74"/>
        <v>1.0116751398716595E-3</v>
      </c>
      <c r="M235">
        <f t="shared" si="77"/>
        <v>4</v>
      </c>
      <c r="N235" s="50"/>
    </row>
    <row r="236" spans="1:14">
      <c r="A236" s="1">
        <v>42734</v>
      </c>
      <c r="B236">
        <v>8</v>
      </c>
      <c r="C236" s="25">
        <f t="shared" si="71"/>
        <v>2.5062656641603454E-3</v>
      </c>
      <c r="D236" s="38">
        <f t="shared" si="70"/>
        <v>8.1221290062425666</v>
      </c>
      <c r="E236" s="38"/>
      <c r="F236">
        <v>8.1210000000000004</v>
      </c>
      <c r="G236" s="42">
        <f t="shared" si="75"/>
        <v>-1.5036575527020091E-2</v>
      </c>
      <c r="H236" s="42"/>
      <c r="I236" s="25">
        <f t="shared" si="76"/>
        <v>-1.4899642901120558E-2</v>
      </c>
      <c r="J236">
        <v>1959.13</v>
      </c>
      <c r="K236">
        <v>1962.06</v>
      </c>
      <c r="L236" s="25">
        <f t="shared" si="74"/>
        <v>1.4955618054952602E-3</v>
      </c>
      <c r="M236">
        <f t="shared" si="77"/>
        <v>5</v>
      </c>
      <c r="N236" s="50"/>
    </row>
    <row r="237" spans="1:14">
      <c r="A237" s="1">
        <v>42738</v>
      </c>
      <c r="B237">
        <v>7.98</v>
      </c>
      <c r="C237" s="25">
        <f t="shared" si="71"/>
        <v>-2.4999999999999467E-3</v>
      </c>
      <c r="D237" s="38">
        <f t="shared" si="70"/>
        <v>8.1259668205865268</v>
      </c>
      <c r="E237" s="38"/>
      <c r="F237">
        <v>8.1319999999999997</v>
      </c>
      <c r="G237" s="42">
        <f t="shared" si="75"/>
        <v>-1.7963009671259078E-2</v>
      </c>
      <c r="H237" s="42"/>
      <c r="I237" s="25">
        <f t="shared" si="76"/>
        <v>-1.869158878504662E-2</v>
      </c>
      <c r="J237">
        <v>1962.06</v>
      </c>
      <c r="K237">
        <v>1963.26</v>
      </c>
      <c r="L237" s="25">
        <f t="shared" si="74"/>
        <v>6.1160209167909763E-4</v>
      </c>
      <c r="M237">
        <f t="shared" si="77"/>
        <v>2</v>
      </c>
      <c r="N237" s="50"/>
    </row>
    <row r="238" spans="1:14">
      <c r="A238" s="1">
        <v>42739</v>
      </c>
      <c r="B238">
        <v>8.16</v>
      </c>
      <c r="C238" s="25">
        <f t="shared" si="71"/>
        <v>2.2556390977443552E-2</v>
      </c>
      <c r="D238" s="38">
        <f t="shared" si="70"/>
        <v>8.2492211525727601</v>
      </c>
      <c r="E238" s="38">
        <f>D238*(1-VLOOKUP(A238,USD!A:K,9,0))</f>
        <v>8.2786719368142148</v>
      </c>
      <c r="F238">
        <v>8.2759999999999998</v>
      </c>
      <c r="G238" s="42">
        <f t="shared" si="75"/>
        <v>-1.0815706225179023E-2</v>
      </c>
      <c r="H238" s="42">
        <f>(+B238/(D238*(1-VLOOKUP(A238,USD!A:K,9,0)))-1)</f>
        <v>-1.4334658713373472E-2</v>
      </c>
      <c r="I238" s="25">
        <f t="shared" si="76"/>
        <v>-1.4016433059448996E-2</v>
      </c>
      <c r="J238">
        <v>1963.26</v>
      </c>
      <c r="K238">
        <v>1991.56</v>
      </c>
      <c r="L238" s="25">
        <f t="shared" si="74"/>
        <v>1.441479987367944E-2</v>
      </c>
      <c r="M238">
        <f t="shared" si="77"/>
        <v>3</v>
      </c>
      <c r="N238" s="50"/>
    </row>
    <row r="239" spans="1:14">
      <c r="A239" s="1">
        <v>42740</v>
      </c>
      <c r="B239">
        <v>8.32</v>
      </c>
      <c r="C239" s="25">
        <f t="shared" si="71"/>
        <v>1.9607843137254832E-2</v>
      </c>
      <c r="D239" s="38">
        <f t="shared" si="70"/>
        <v>8.244459479001387</v>
      </c>
      <c r="E239" s="38">
        <f>D239*(1-VLOOKUP(A239,USD!A:K,9,0))</f>
        <v>8.3780012418942746</v>
      </c>
      <c r="F239">
        <v>8.4109999999999996</v>
      </c>
      <c r="G239" s="42">
        <f t="shared" si="75"/>
        <v>9.1625801777563964E-3</v>
      </c>
      <c r="H239" s="42">
        <f>(+B239/(D239*(1-VLOOKUP(A239,USD!A:K,9,0)))-1)</f>
        <v>-6.9230404985187732E-3</v>
      </c>
      <c r="I239" s="25">
        <f t="shared" si="76"/>
        <v>-1.081916537867067E-2</v>
      </c>
      <c r="J239">
        <v>1991.56</v>
      </c>
      <c r="K239">
        <v>1983.97</v>
      </c>
      <c r="L239" s="25">
        <f t="shared" si="74"/>
        <v>-3.8110827692863225E-3</v>
      </c>
      <c r="M239">
        <f t="shared" si="77"/>
        <v>4</v>
      </c>
      <c r="N239" s="50" t="s">
        <v>110</v>
      </c>
    </row>
    <row r="240" spans="1:14">
      <c r="A240" s="1">
        <v>42741</v>
      </c>
      <c r="B240">
        <v>8.16</v>
      </c>
      <c r="C240" s="25">
        <f t="shared" si="71"/>
        <v>-1.9230769230769273E-2</v>
      </c>
      <c r="D240" s="38">
        <f t="shared" si="70"/>
        <v>8.3307042596410223</v>
      </c>
      <c r="E240" s="38">
        <f>D240*(1-VLOOKUP(A240,USD!A:K,9,0))</f>
        <v>8.3534233768741437</v>
      </c>
      <c r="F240">
        <v>8.2929999999999993</v>
      </c>
      <c r="G240" s="42">
        <f t="shared" si="75"/>
        <v>-2.0490975831181202E-2</v>
      </c>
      <c r="H240" s="42">
        <f>(+B240/(D240*(1-VLOOKUP(A240,USD!A:K,9,0)))-1)</f>
        <v>-2.3154983070727941E-2</v>
      </c>
      <c r="I240" s="25">
        <f t="shared" si="76"/>
        <v>-1.6037622090919967E-2</v>
      </c>
      <c r="J240">
        <v>1983.97</v>
      </c>
      <c r="K240">
        <v>1965.03</v>
      </c>
      <c r="L240" s="25">
        <f t="shared" si="74"/>
        <v>-9.5465153202921593E-3</v>
      </c>
      <c r="M240">
        <f t="shared" si="77"/>
        <v>5</v>
      </c>
      <c r="N240" s="50"/>
    </row>
    <row r="241" spans="1:14">
      <c r="A241" s="1">
        <v>42744</v>
      </c>
      <c r="B241">
        <v>8.1199999999999992</v>
      </c>
      <c r="C241" s="25">
        <f t="shared" si="71"/>
        <v>-4.9019607843138191E-3</v>
      </c>
      <c r="D241" s="38">
        <f t="shared" si="70"/>
        <v>8.2786088049546311</v>
      </c>
      <c r="E241" s="38">
        <f>D241*(1-VLOOKUP(A241,USD!A:K,9,0))</f>
        <v>8.1878261208073617</v>
      </c>
      <c r="F241">
        <v>8.2249999999999996</v>
      </c>
      <c r="G241" s="42">
        <f t="shared" si="75"/>
        <v>-1.9158871821519874E-2</v>
      </c>
      <c r="H241" s="42">
        <f>(+B241/(D241*(1-VLOOKUP(A241,USD!A:K,9,0)))-1)</f>
        <v>-8.2837764025055494E-3</v>
      </c>
      <c r="I241" s="25">
        <f t="shared" si="76"/>
        <v>-1.2765957446808529E-2</v>
      </c>
      <c r="J241">
        <v>1965.03</v>
      </c>
      <c r="K241">
        <v>1961.62</v>
      </c>
      <c r="L241" s="25">
        <f t="shared" si="74"/>
        <v>-1.7353424629650283E-3</v>
      </c>
      <c r="M241">
        <f t="shared" si="77"/>
        <v>1</v>
      </c>
      <c r="N241" s="50"/>
    </row>
    <row r="242" spans="1:14">
      <c r="A242" s="1">
        <v>42745</v>
      </c>
      <c r="B242">
        <v>8.08</v>
      </c>
      <c r="C242" s="25">
        <f t="shared" si="71"/>
        <v>-4.9261083743841194E-3</v>
      </c>
      <c r="D242" s="38">
        <f t="shared" si="70"/>
        <v>8.183321948185684</v>
      </c>
      <c r="E242" s="38">
        <f>D242*(1-VLOOKUP(A242,USD!A:K,9,0))</f>
        <v>8.1953334241254936</v>
      </c>
      <c r="F242">
        <v>8.1869999999999994</v>
      </c>
      <c r="G242" s="42">
        <f t="shared" si="75"/>
        <v>-1.2625917547896437E-2</v>
      </c>
      <c r="H242" s="42">
        <f>(+B242/(D242*(1-VLOOKUP(A242,USD!A:K,9,0)))-1)</f>
        <v>-1.4073060625693912E-2</v>
      </c>
      <c r="I242" s="25">
        <f t="shared" si="76"/>
        <v>-1.3069500427506986E-2</v>
      </c>
      <c r="J242">
        <v>1961.62</v>
      </c>
      <c r="K242">
        <v>1951.68</v>
      </c>
      <c r="L242" s="25">
        <f t="shared" si="74"/>
        <v>-5.0672403421661016E-3</v>
      </c>
      <c r="M242">
        <f t="shared" si="77"/>
        <v>2</v>
      </c>
      <c r="N242" s="50"/>
    </row>
    <row r="243" spans="1:14">
      <c r="A243" s="1">
        <v>42746</v>
      </c>
      <c r="B243">
        <v>8.0299999999999994</v>
      </c>
      <c r="C243" s="25">
        <f t="shared" ref="C243:C248" si="78">B243/B242-1</f>
        <v>-6.1881188118813046E-3</v>
      </c>
      <c r="D243" s="38">
        <f t="shared" ref="D243:D248" si="79">+F242*(1+L243)</f>
        <v>8.127714220056566</v>
      </c>
      <c r="E243" s="38">
        <f>D243*(1-VLOOKUP(A243,USD!A:K,9,0))</f>
        <v>8.1002192222088869</v>
      </c>
      <c r="F243">
        <v>8.1110000000000007</v>
      </c>
      <c r="G243" s="42">
        <f t="shared" ref="G243:G274" si="80">+B243/D243-1</f>
        <v>-1.2022349385198527E-2</v>
      </c>
      <c r="H243" s="42">
        <f>(+B243/(D243*(1-VLOOKUP(A243,USD!A:K,9,0)))-1)</f>
        <v>-8.668805162255766E-3</v>
      </c>
      <c r="I243" s="25">
        <f t="shared" si="76"/>
        <v>-9.986438170386025E-3</v>
      </c>
      <c r="J243">
        <v>1951.68</v>
      </c>
      <c r="K243">
        <v>1937.547</v>
      </c>
      <c r="L243" s="25">
        <f t="shared" si="74"/>
        <v>-7.2414535169700311E-3</v>
      </c>
      <c r="M243">
        <f t="shared" si="77"/>
        <v>3</v>
      </c>
      <c r="N243" s="50" t="s">
        <v>121</v>
      </c>
    </row>
    <row r="244" spans="1:14">
      <c r="A244" s="1">
        <v>42747</v>
      </c>
      <c r="B244">
        <v>8</v>
      </c>
      <c r="C244" s="25">
        <f t="shared" si="78"/>
        <v>-3.7359900373598043E-3</v>
      </c>
      <c r="D244" s="38">
        <f t="shared" si="79"/>
        <v>8.0800135919283509</v>
      </c>
      <c r="E244" s="38">
        <f>D244*(1-VLOOKUP(A244,USD!A:K,9,0))</f>
        <v>8.0899157501205412</v>
      </c>
      <c r="F244">
        <v>8.0839999999999996</v>
      </c>
      <c r="G244" s="42">
        <f t="shared" si="80"/>
        <v>-9.9026556104164776E-3</v>
      </c>
      <c r="H244" s="42">
        <f>(+B244/(D244*(1-VLOOKUP(A244,USD!A:K,9,0)))-1)</f>
        <v>-1.1114547159431387E-2</v>
      </c>
      <c r="I244" s="25">
        <f t="shared" si="76"/>
        <v>-1.0390895596239402E-2</v>
      </c>
      <c r="J244">
        <v>1937.547</v>
      </c>
      <c r="K244">
        <v>1930.145</v>
      </c>
      <c r="L244" s="25">
        <f t="shared" si="74"/>
        <v>-3.8202944238255876E-3</v>
      </c>
      <c r="M244">
        <f t="shared" si="77"/>
        <v>4</v>
      </c>
      <c r="N244" s="50"/>
    </row>
    <row r="245" spans="1:14">
      <c r="A245" s="1">
        <v>42748</v>
      </c>
      <c r="B245">
        <v>7.93</v>
      </c>
      <c r="C245" s="25">
        <f t="shared" si="78"/>
        <v>-8.7500000000000355E-3</v>
      </c>
      <c r="D245" s="38">
        <f t="shared" si="79"/>
        <v>7.9575053749847813</v>
      </c>
      <c r="E245" s="38">
        <f>D245*(1-VLOOKUP(A245,USD!A:K,9,0))</f>
        <v>7.9910940312184167</v>
      </c>
      <c r="F245" s="27">
        <v>7.96</v>
      </c>
      <c r="G245" s="42">
        <f t="shared" si="80"/>
        <v>-3.4565323790101132E-3</v>
      </c>
      <c r="H245" s="42">
        <f>(+B245/(D245*(1-VLOOKUP(A245,USD!A:K,9,0)))-1)</f>
        <v>-7.6452649636887804E-3</v>
      </c>
      <c r="I245" s="35">
        <f t="shared" si="76"/>
        <v>-3.7688442211055717E-3</v>
      </c>
      <c r="J245">
        <v>1930.145</v>
      </c>
      <c r="K245">
        <v>1899.943</v>
      </c>
      <c r="L245" s="25">
        <f t="shared" si="74"/>
        <v>-1.5647529071650013E-2</v>
      </c>
      <c r="M245">
        <f t="shared" si="77"/>
        <v>5</v>
      </c>
      <c r="N245" s="50"/>
    </row>
    <row r="246" spans="1:14">
      <c r="A246" s="1">
        <v>42751</v>
      </c>
      <c r="B246">
        <v>7.66</v>
      </c>
      <c r="C246" s="25">
        <f t="shared" si="78"/>
        <v>-3.4047919293820894E-2</v>
      </c>
      <c r="D246" s="31">
        <f t="shared" si="79"/>
        <v>7.670519631378415</v>
      </c>
      <c r="E246" s="38">
        <f>D246*(1-VLOOKUP(A246,USD!A:K,9,0))</f>
        <v>7.6787402629899821</v>
      </c>
      <c r="F246">
        <v>7.7069999999999999</v>
      </c>
      <c r="G246" s="35">
        <f t="shared" si="80"/>
        <v>-1.3714366019456081E-3</v>
      </c>
      <c r="H246" s="42">
        <f>(+B246/(D246*(1-VLOOKUP(A246,USD!A:K,9,0)))-1)</f>
        <v>-2.4405387274663015E-3</v>
      </c>
      <c r="I246" s="25">
        <f t="shared" si="76"/>
        <v>-6.0983521473984004E-3</v>
      </c>
      <c r="J246">
        <v>1899.943</v>
      </c>
      <c r="K246">
        <v>1830.848</v>
      </c>
      <c r="L246" s="25">
        <f t="shared" si="74"/>
        <v>-3.6366880480098618E-2</v>
      </c>
      <c r="M246">
        <f t="shared" si="77"/>
        <v>1</v>
      </c>
      <c r="N246" s="50"/>
    </row>
    <row r="247" spans="1:14">
      <c r="A247" s="1">
        <v>42752</v>
      </c>
      <c r="B247">
        <v>7.82</v>
      </c>
      <c r="C247" s="25">
        <f t="shared" si="78"/>
        <v>2.088772845953013E-2</v>
      </c>
      <c r="D247" s="38">
        <f t="shared" si="79"/>
        <v>7.862836606861956</v>
      </c>
      <c r="E247" s="38">
        <f>D247*(1-VLOOKUP(A247,USD!A:K,9,0))</f>
        <v>7.8890918561156997</v>
      </c>
      <c r="F247">
        <v>7.89</v>
      </c>
      <c r="G247" s="42">
        <f t="shared" si="80"/>
        <v>-5.4479838516002799E-3</v>
      </c>
      <c r="H247" s="42">
        <f>(+B247/(D247*(1-VLOOKUP(A247,USD!A:K,9,0)))-1)</f>
        <v>-8.7578972809321254E-3</v>
      </c>
      <c r="I247" s="25">
        <f t="shared" si="76"/>
        <v>-8.8719898605829073E-3</v>
      </c>
      <c r="J247">
        <v>1830.848</v>
      </c>
      <c r="K247">
        <v>1867.8679999999999</v>
      </c>
      <c r="L247" s="25">
        <f t="shared" si="74"/>
        <v>2.0220138427657464E-2</v>
      </c>
      <c r="M247">
        <f t="shared" si="77"/>
        <v>2</v>
      </c>
      <c r="N247" s="50"/>
    </row>
    <row r="248" spans="1:14">
      <c r="A248" s="1">
        <v>42753</v>
      </c>
      <c r="B248">
        <v>7.78</v>
      </c>
      <c r="C248" s="25">
        <f t="shared" si="78"/>
        <v>-5.1150895140664732E-3</v>
      </c>
      <c r="D248" s="38">
        <f t="shared" si="79"/>
        <v>7.7967283715979931</v>
      </c>
      <c r="E248" s="38">
        <f>D248*(1-VLOOKUP(A248,USD!A:K,9,0))</f>
        <v>7.8064066389343783</v>
      </c>
      <c r="F248">
        <v>7.8170000000000002</v>
      </c>
      <c r="G248" s="42">
        <f t="shared" si="80"/>
        <v>-2.1455629593216674E-3</v>
      </c>
      <c r="H248" s="42">
        <f>(+B248/(D248*(1-VLOOKUP(A248,USD!A:K,9,0)))-1)</f>
        <v>-3.3826881119253249E-3</v>
      </c>
      <c r="I248" s="25">
        <f t="shared" si="76"/>
        <v>-4.7332736343865811E-3</v>
      </c>
      <c r="J248">
        <v>1867.8679999999999</v>
      </c>
      <c r="K248">
        <v>1845.787</v>
      </c>
      <c r="L248" s="25">
        <f t="shared" si="74"/>
        <v>-1.1821499163752414E-2</v>
      </c>
      <c r="M248">
        <f t="shared" si="77"/>
        <v>3</v>
      </c>
      <c r="N248" s="50"/>
    </row>
    <row r="249" spans="1:14">
      <c r="A249" s="1">
        <v>42754</v>
      </c>
      <c r="B249">
        <v>7.75</v>
      </c>
      <c r="C249" s="25">
        <f t="shared" ref="C249:C280" si="81">B249/B248-1</f>
        <v>-3.856041131105381E-3</v>
      </c>
      <c r="D249" s="38">
        <f t="shared" ref="D249:D258" si="82">+F248*(1+L249)</f>
        <v>7.8100248728591115</v>
      </c>
      <c r="E249" s="38">
        <f>D249*(1-VLOOKUP(A249,USD!A:K,9,0))</f>
        <v>7.8004730035959327</v>
      </c>
      <c r="F249">
        <v>7.7880000000000003</v>
      </c>
      <c r="G249" s="42">
        <f t="shared" si="80"/>
        <v>-7.6856186550322558E-3</v>
      </c>
      <c r="H249" s="42">
        <f>(+B249/(D249*(1-VLOOKUP(A249,USD!A:K,9,0)))-1)</f>
        <v>-6.4705055158404967E-3</v>
      </c>
      <c r="I249" s="25">
        <f t="shared" si="76"/>
        <v>-4.8793014894710218E-3</v>
      </c>
      <c r="J249">
        <v>1845.787</v>
      </c>
      <c r="K249">
        <v>1844.14</v>
      </c>
      <c r="L249" s="25">
        <f t="shared" si="74"/>
        <v>-8.9230230790438014E-4</v>
      </c>
      <c r="M249">
        <f t="shared" si="77"/>
        <v>4</v>
      </c>
      <c r="N249" s="50"/>
    </row>
    <row r="250" spans="1:14">
      <c r="A250" s="1">
        <v>42755</v>
      </c>
      <c r="B250">
        <v>7.9</v>
      </c>
      <c r="C250" s="25">
        <f t="shared" si="81"/>
        <v>1.9354838709677358E-2</v>
      </c>
      <c r="D250" s="38">
        <f t="shared" si="82"/>
        <v>7.9425994902773116</v>
      </c>
      <c r="E250" s="38">
        <f>D250*(1-VLOOKUP(A250,USD!A:K,9,0))</f>
        <v>7.9333037835733231</v>
      </c>
      <c r="F250">
        <v>7.9370000000000003</v>
      </c>
      <c r="G250" s="42">
        <f t="shared" si="80"/>
        <v>-5.3634191588607383E-3</v>
      </c>
      <c r="H250" s="42">
        <f>(+B250/(D250*(1-VLOOKUP(A250,USD!A:K,9,0)))-1)</f>
        <v>-4.1979715490387814E-3</v>
      </c>
      <c r="I250" s="25">
        <f t="shared" si="76"/>
        <v>-4.6617109739196527E-3</v>
      </c>
      <c r="J250">
        <v>1844.14</v>
      </c>
      <c r="K250">
        <v>1880.748</v>
      </c>
      <c r="L250" s="25">
        <f t="shared" ref="L250:L255" si="83">+K250/J250-1</f>
        <v>1.9850987452145752E-2</v>
      </c>
      <c r="M250">
        <f t="shared" si="77"/>
        <v>5</v>
      </c>
      <c r="N250" s="50" t="s">
        <v>132</v>
      </c>
    </row>
    <row r="251" spans="1:14">
      <c r="A251" s="1">
        <v>42758</v>
      </c>
      <c r="B251">
        <v>7.96</v>
      </c>
      <c r="C251" s="25">
        <f t="shared" si="81"/>
        <v>7.5949367088608E-3</v>
      </c>
      <c r="D251" s="38">
        <f t="shared" si="82"/>
        <v>7.9647515711833812</v>
      </c>
      <c r="E251" s="38">
        <f>D251*(1-VLOOKUP(A251,USD!A:K,9,0))</f>
        <v>7.9901787058405294</v>
      </c>
      <c r="F251">
        <v>7.9829999999999997</v>
      </c>
      <c r="G251" s="42">
        <f t="shared" si="80"/>
        <v>-5.965749390819397E-4</v>
      </c>
      <c r="H251" s="42">
        <f>(+B251/(D251*(1-VLOOKUP(A251,USD!A:K,9,0)))-1)</f>
        <v>-3.7769750779753641E-3</v>
      </c>
      <c r="I251" s="25">
        <f t="shared" si="76"/>
        <v>-2.8811223850682133E-3</v>
      </c>
      <c r="J251">
        <v>1880.748</v>
      </c>
      <c r="K251">
        <v>1887.3240000000001</v>
      </c>
      <c r="L251" s="25">
        <f t="shared" si="83"/>
        <v>3.4964811872724155E-3</v>
      </c>
      <c r="M251">
        <f t="shared" si="77"/>
        <v>1</v>
      </c>
      <c r="N251" s="50"/>
    </row>
    <row r="252" spans="1:14">
      <c r="A252" s="1">
        <v>42759</v>
      </c>
      <c r="B252">
        <v>7.94</v>
      </c>
      <c r="C252" s="25">
        <f t="shared" si="81"/>
        <v>-2.5125628140703071E-3</v>
      </c>
      <c r="D252" s="38">
        <f t="shared" si="82"/>
        <v>7.8725684238636289</v>
      </c>
      <c r="E252" s="38">
        <f>D252*(1-VLOOKUP(A252,USD!A:K,9,0))</f>
        <v>7.875513523342458</v>
      </c>
      <c r="F252">
        <v>7.8760000000000003</v>
      </c>
      <c r="G252" s="42">
        <f t="shared" si="80"/>
        <v>8.5653845741080481E-3</v>
      </c>
      <c r="H252" s="42">
        <f>(+B252/(D252*(1-VLOOKUP(A252,USD!A:K,9,0)))-1)</f>
        <v>8.1882249921112482E-3</v>
      </c>
      <c r="I252" s="25">
        <f t="shared" si="76"/>
        <v>8.1259522600305445E-3</v>
      </c>
      <c r="J252">
        <v>1887.3240000000001</v>
      </c>
      <c r="K252">
        <v>1861.2159999999999</v>
      </c>
      <c r="L252" s="25">
        <f t="shared" si="83"/>
        <v>-1.3833342870646526E-2</v>
      </c>
      <c r="M252">
        <f t="shared" si="77"/>
        <v>2</v>
      </c>
      <c r="N252" s="50"/>
    </row>
    <row r="253" spans="1:14">
      <c r="A253" s="1">
        <v>42760</v>
      </c>
      <c r="B253">
        <v>7.95</v>
      </c>
      <c r="C253" s="25">
        <f t="shared" si="81"/>
        <v>1.2594458438286438E-3</v>
      </c>
      <c r="D253" s="38">
        <f t="shared" si="82"/>
        <v>7.9161455886904051</v>
      </c>
      <c r="E253" s="38">
        <f>D253*(1-VLOOKUP(A253,USD!A:K,9,0))</f>
        <v>7.9014655861404188</v>
      </c>
      <c r="F253">
        <v>7.9009999999999998</v>
      </c>
      <c r="G253" s="42">
        <f t="shared" si="80"/>
        <v>4.2766281810129314E-3</v>
      </c>
      <c r="H253" s="42">
        <f>(+B253/(D253*(1-VLOOKUP(A253,USD!A:K,9,0)))-1)</f>
        <v>6.1424571594304034E-3</v>
      </c>
      <c r="I253" s="25">
        <f t="shared" si="76"/>
        <v>6.2017466143526878E-3</v>
      </c>
      <c r="J253">
        <v>1861.2159999999999</v>
      </c>
      <c r="K253">
        <v>1870.703</v>
      </c>
      <c r="L253" s="25">
        <f t="shared" si="83"/>
        <v>5.0972052679538749E-3</v>
      </c>
      <c r="M253">
        <f t="shared" si="77"/>
        <v>3</v>
      </c>
      <c r="N253" s="50"/>
    </row>
    <row r="254" spans="1:14">
      <c r="A254" s="1">
        <v>42761</v>
      </c>
      <c r="B254">
        <v>7.99</v>
      </c>
      <c r="C254" s="25">
        <f t="shared" si="81"/>
        <v>5.031446540880502E-3</v>
      </c>
      <c r="D254" s="38">
        <f t="shared" si="82"/>
        <v>7.9665874443992433</v>
      </c>
      <c r="E254" s="38">
        <f>D254*(1-VLOOKUP(A254,USD!A:K,9,0))</f>
        <v>7.9696508488659221</v>
      </c>
      <c r="F254">
        <v>7.9710000000000001</v>
      </c>
      <c r="G254" s="42">
        <f t="shared" si="80"/>
        <v>2.9388437350570396E-3</v>
      </c>
      <c r="H254" s="42">
        <f>(+B254/(D254*(1-VLOOKUP(A254,USD!A:K,9,0)))-1)</f>
        <v>2.5533303177232014E-3</v>
      </c>
      <c r="I254" s="25">
        <f t="shared" si="76"/>
        <v>2.3836406975286106E-3</v>
      </c>
      <c r="J254">
        <v>1870.703</v>
      </c>
      <c r="K254">
        <v>1886.232</v>
      </c>
      <c r="L254" s="25">
        <f t="shared" si="83"/>
        <v>8.3011573723887899E-3</v>
      </c>
      <c r="M254">
        <f t="shared" si="77"/>
        <v>4</v>
      </c>
      <c r="N254" s="50"/>
    </row>
    <row r="255" spans="1:14">
      <c r="A255" s="1">
        <v>42762</v>
      </c>
      <c r="B255">
        <v>7.99</v>
      </c>
      <c r="C255" s="25">
        <f t="shared" si="81"/>
        <v>0</v>
      </c>
      <c r="D255" s="38">
        <f t="shared" si="82"/>
        <v>7.9710000000000001</v>
      </c>
      <c r="E255" s="38">
        <f>D255*(1-VLOOKUP(A255,USD!A:K,9,0))</f>
        <v>7.9243920460198005</v>
      </c>
      <c r="F255">
        <v>7.9710000000000001</v>
      </c>
      <c r="G255" s="42">
        <f t="shared" si="80"/>
        <v>2.3836406975286106E-3</v>
      </c>
      <c r="H255" s="42">
        <f>(+B255/(D255*(1-VLOOKUP(A255,USD!A:K,9,0)))-1)</f>
        <v>8.279241309514962E-3</v>
      </c>
      <c r="I255" s="25">
        <f t="shared" si="76"/>
        <v>2.3836406975286106E-3</v>
      </c>
      <c r="J255">
        <v>1886.232</v>
      </c>
      <c r="K255">
        <v>1886.232</v>
      </c>
      <c r="L255" s="25">
        <f t="shared" si="83"/>
        <v>0</v>
      </c>
      <c r="M255">
        <f t="shared" si="77"/>
        <v>5</v>
      </c>
      <c r="N255" s="50"/>
    </row>
    <row r="256" spans="1:14">
      <c r="A256" s="1">
        <v>42767</v>
      </c>
      <c r="B256">
        <v>7.96</v>
      </c>
      <c r="C256" s="25">
        <f t="shared" si="81"/>
        <v>-3.754693366708417E-3</v>
      </c>
      <c r="D256" s="38">
        <f t="shared" si="82"/>
        <v>7.9710000000000001</v>
      </c>
      <c r="E256" s="38">
        <f>D256*(1-VLOOKUP(A256,USD!A:K,9,0))</f>
        <v>7.9935946089336891</v>
      </c>
      <c r="F256">
        <v>7.9710000000000001</v>
      </c>
      <c r="G256" s="42">
        <f t="shared" si="80"/>
        <v>-1.3800025090955348E-3</v>
      </c>
      <c r="H256" s="42">
        <f>(+B256/(D256*(1-VLOOKUP(A256,USD!A:K,9,0)))-1)</f>
        <v>-4.2026911017157831E-3</v>
      </c>
      <c r="I256" s="25">
        <f t="shared" si="76"/>
        <v>-1.3800025090955348E-3</v>
      </c>
      <c r="J256">
        <v>1886.232</v>
      </c>
      <c r="K256">
        <v>1886.232</v>
      </c>
      <c r="L256" s="25">
        <f>+K256/J256-1</f>
        <v>0</v>
      </c>
      <c r="M256">
        <f t="shared" si="77"/>
        <v>3</v>
      </c>
      <c r="N256" s="50"/>
    </row>
    <row r="257" spans="1:14">
      <c r="A257" s="1">
        <v>42768</v>
      </c>
      <c r="B257">
        <v>7.99</v>
      </c>
      <c r="C257" s="25">
        <f t="shared" si="81"/>
        <v>3.7688442211054607E-3</v>
      </c>
      <c r="D257" s="38">
        <f t="shared" si="82"/>
        <v>7.9710000000000001</v>
      </c>
      <c r="E257" s="38">
        <f>D257*(1-VLOOKUP(A257,USD!A:K,9,0))</f>
        <v>7.9943606544415271</v>
      </c>
      <c r="F257">
        <v>7.9710000000000001</v>
      </c>
      <c r="G257" s="42">
        <f t="shared" si="80"/>
        <v>2.3836406975286106E-3</v>
      </c>
      <c r="H257" s="42">
        <f>(+B257/(D257*(1-VLOOKUP(A257,USD!A:K,9,0)))-1)</f>
        <v>-5.4546631432050852E-4</v>
      </c>
      <c r="I257" s="25">
        <f>+B257/F257-1</f>
        <v>2.3836406975286106E-3</v>
      </c>
      <c r="J257">
        <v>1886.232</v>
      </c>
      <c r="K257">
        <v>1886.232</v>
      </c>
      <c r="L257" s="25">
        <f t="shared" ref="L257:L281" si="84">+K257/J257-1</f>
        <v>0</v>
      </c>
      <c r="M257">
        <f t="shared" ref="M257:M281" si="85">WEEKDAY(A257,2)</f>
        <v>4</v>
      </c>
      <c r="N257" s="50" t="s">
        <v>153</v>
      </c>
    </row>
    <row r="258" spans="1:14">
      <c r="A258" s="1">
        <v>42769</v>
      </c>
      <c r="B258">
        <v>7.95</v>
      </c>
      <c r="C258" s="25">
        <f t="shared" si="81"/>
        <v>-5.0062578222778154E-3</v>
      </c>
      <c r="D258" s="38">
        <f t="shared" si="82"/>
        <v>7.9309766407313624</v>
      </c>
      <c r="E258" s="38">
        <f>D258*(1-VLOOKUP(A258,USD!A:K,9,0))</f>
        <v>7.9230662537052563</v>
      </c>
      <c r="F258">
        <v>7.9420000000000002</v>
      </c>
      <c r="G258" s="42">
        <f t="shared" si="80"/>
        <v>2.3986149664012579E-3</v>
      </c>
      <c r="H258" s="42">
        <f>(+B258/(D258*(1-VLOOKUP(A258,USD!A:K,9,0)))-1)</f>
        <v>3.3994094498639438E-3</v>
      </c>
      <c r="I258" s="25">
        <f t="shared" ref="I258:I264" si="86">+B258/F258-1</f>
        <v>1.0073029463610883E-3</v>
      </c>
      <c r="J258">
        <v>1886.232</v>
      </c>
      <c r="K258">
        <v>1876.761</v>
      </c>
      <c r="L258" s="25">
        <f t="shared" si="84"/>
        <v>-5.0211214739226406E-3</v>
      </c>
      <c r="M258">
        <f t="shared" si="85"/>
        <v>5</v>
      </c>
      <c r="N258" s="50"/>
    </row>
    <row r="259" spans="1:14" ht="42">
      <c r="A259" s="1">
        <v>42772</v>
      </c>
      <c r="B259">
        <v>7.98</v>
      </c>
      <c r="C259" s="25">
        <f t="shared" si="81"/>
        <v>3.7735849056603765E-3</v>
      </c>
      <c r="D259" s="38">
        <f t="shared" ref="D259:D264" si="87">+F258*(1+L259)</f>
        <v>8.0422334404860294</v>
      </c>
      <c r="E259" s="38">
        <f>D259*(1-VLOOKUP(A259,USD!A:K,9,0))</f>
        <v>8.062183652935337</v>
      </c>
      <c r="F259">
        <v>8.0540000000000003</v>
      </c>
      <c r="G259" s="42">
        <f t="shared" si="80"/>
        <v>-7.7383280336945637E-3</v>
      </c>
      <c r="H259" s="42">
        <f>(+B259/(D259*(1-VLOOKUP(A259,USD!A:K,9,0)))-1)</f>
        <v>-1.0193721263768829E-2</v>
      </c>
      <c r="I259" s="25">
        <f t="shared" si="86"/>
        <v>-9.1879811273900547E-3</v>
      </c>
      <c r="J259">
        <v>1876.761</v>
      </c>
      <c r="K259">
        <v>1900.4469999999999</v>
      </c>
      <c r="L259" s="25">
        <f t="shared" si="84"/>
        <v>1.2620679990686057E-2</v>
      </c>
      <c r="M259">
        <f t="shared" si="85"/>
        <v>1</v>
      </c>
      <c r="N259" s="50" t="s">
        <v>184</v>
      </c>
    </row>
    <row r="260" spans="1:14">
      <c r="A260" s="1">
        <v>42773</v>
      </c>
      <c r="B260">
        <v>7.96</v>
      </c>
      <c r="C260" s="25">
        <f t="shared" si="81"/>
        <v>-2.5062656641604564E-3</v>
      </c>
      <c r="D260" s="38">
        <f t="shared" si="87"/>
        <v>8.0060560678619304</v>
      </c>
      <c r="E260" s="38">
        <f>D260*(1-VLOOKUP(A260,USD!A:K,9,0))</f>
        <v>7.9907744139229813</v>
      </c>
      <c r="F260">
        <v>7.99</v>
      </c>
      <c r="G260" s="42">
        <f t="shared" si="80"/>
        <v>-5.7526536751110191E-3</v>
      </c>
      <c r="H260" s="42">
        <f>(+B260/(D260*(1-VLOOKUP(A260,USD!A:K,9,0)))-1)</f>
        <v>-3.8512429870827258E-3</v>
      </c>
      <c r="I260" s="25">
        <f t="shared" si="86"/>
        <v>-3.754693366708417E-3</v>
      </c>
      <c r="J260">
        <v>1900.4469999999999</v>
      </c>
      <c r="K260">
        <v>1889.134</v>
      </c>
      <c r="L260" s="25">
        <f t="shared" si="84"/>
        <v>-5.9528100494251612E-3</v>
      </c>
      <c r="M260">
        <f t="shared" si="85"/>
        <v>2</v>
      </c>
      <c r="N260" s="50"/>
    </row>
    <row r="261" spans="1:14" ht="42">
      <c r="A261" s="1">
        <v>42774</v>
      </c>
      <c r="B261">
        <v>8.0500000000000007</v>
      </c>
      <c r="C261" s="25">
        <f t="shared" si="81"/>
        <v>1.1306532663316604E-2</v>
      </c>
      <c r="D261" s="38">
        <f t="shared" si="87"/>
        <v>8.0513016652074434</v>
      </c>
      <c r="E261" s="38">
        <f>D261*(1-VLOOKUP(A261,USD!A:K,9,0))</f>
        <v>8.0205357006872688</v>
      </c>
      <c r="F261">
        <v>8.0210000000000008</v>
      </c>
      <c r="G261" s="42">
        <f t="shared" si="80"/>
        <v>-1.6167139942946385E-4</v>
      </c>
      <c r="H261" s="42">
        <f>(+B261/(D261*(1-VLOOKUP(A261,USD!A:K,9,0)))-1)</f>
        <v>3.6736074013370423E-3</v>
      </c>
      <c r="I261" s="25">
        <f t="shared" si="86"/>
        <v>3.6155092881187123E-3</v>
      </c>
      <c r="J261">
        <v>1889.134</v>
      </c>
      <c r="K261">
        <v>1903.6279999999999</v>
      </c>
      <c r="L261" s="25">
        <f t="shared" si="84"/>
        <v>7.6722985240855746E-3</v>
      </c>
      <c r="M261">
        <f t="shared" si="85"/>
        <v>3</v>
      </c>
      <c r="N261" s="50" t="s">
        <v>170</v>
      </c>
    </row>
    <row r="262" spans="1:14">
      <c r="A262" s="1">
        <v>42775</v>
      </c>
      <c r="B262">
        <v>8.07</v>
      </c>
      <c r="C262" s="25">
        <f t="shared" si="81"/>
        <v>2.4844720496894901E-3</v>
      </c>
      <c r="D262" s="38">
        <f t="shared" si="87"/>
        <v>8.0650482772894705</v>
      </c>
      <c r="E262" s="38">
        <f>D262*(1-VLOOKUP(A262,USD!A:K,9,0))</f>
        <v>8.0565673073691411</v>
      </c>
      <c r="F262">
        <v>8.0570000000000004</v>
      </c>
      <c r="G262" s="42">
        <f t="shared" si="80"/>
        <v>6.1397310224076129E-4</v>
      </c>
      <c r="H262" s="42">
        <f>(+B262/(D262*(1-VLOOKUP(A262,USD!A:K,9,0)))-1)</f>
        <v>1.6672972642546302E-3</v>
      </c>
      <c r="I262" s="25">
        <f t="shared" si="86"/>
        <v>1.6135037855280476E-3</v>
      </c>
      <c r="J262">
        <v>1903.6279999999999</v>
      </c>
      <c r="K262">
        <v>1914.0820000000001</v>
      </c>
      <c r="L262" s="25">
        <f t="shared" si="84"/>
        <v>5.4916191608864739E-3</v>
      </c>
      <c r="M262">
        <f t="shared" si="85"/>
        <v>4</v>
      </c>
      <c r="N262" s="50"/>
    </row>
    <row r="263" spans="1:14" ht="42">
      <c r="A263" s="1">
        <v>42776</v>
      </c>
      <c r="B263">
        <v>8.02</v>
      </c>
      <c r="C263" s="25">
        <f t="shared" si="81"/>
        <v>-6.1957868649319403E-3</v>
      </c>
      <c r="D263" s="38">
        <f t="shared" si="87"/>
        <v>8.0174449396629814</v>
      </c>
      <c r="E263" s="38">
        <f>D263*(1-VLOOKUP(A263,USD!A:K,9,0))</f>
        <v>7.9986245005318093</v>
      </c>
      <c r="F263">
        <v>8.0060000000000002</v>
      </c>
      <c r="G263" s="42">
        <f t="shared" si="80"/>
        <v>3.1868760636921678E-4</v>
      </c>
      <c r="H263" s="42">
        <f>(+B263/(D263*(1-VLOOKUP(A263,USD!A:K,9,0)))-1)</f>
        <v>2.6723969185913354E-3</v>
      </c>
      <c r="I263" s="25">
        <f t="shared" si="86"/>
        <v>1.7486884836372951E-3</v>
      </c>
      <c r="J263">
        <v>1914.0820000000001</v>
      </c>
      <c r="K263">
        <v>1904.6849999999999</v>
      </c>
      <c r="L263" s="25">
        <f t="shared" si="84"/>
        <v>-4.9094030454286397E-3</v>
      </c>
      <c r="M263">
        <f t="shared" si="85"/>
        <v>5</v>
      </c>
      <c r="N263" s="50" t="s">
        <v>183</v>
      </c>
    </row>
    <row r="264" spans="1:14">
      <c r="A264" s="1">
        <v>42779</v>
      </c>
      <c r="B264">
        <v>8.02</v>
      </c>
      <c r="C264" s="25">
        <f t="shared" si="81"/>
        <v>0</v>
      </c>
      <c r="D264" s="38">
        <f t="shared" si="87"/>
        <v>8.0438130641024639</v>
      </c>
      <c r="E264" s="38">
        <f>D264*(1-VLOOKUP(A264,USD!A:K,9,0))</f>
        <v>8.0275465002898247</v>
      </c>
      <c r="F264">
        <v>8.0250000000000004</v>
      </c>
      <c r="G264" s="42">
        <f t="shared" si="80"/>
        <v>-2.9604198795638581E-3</v>
      </c>
      <c r="H264" s="42">
        <f>(+B264/(D264*(1-VLOOKUP(A264,USD!A:K,9,0)))-1)</f>
        <v>-9.4007556225961242E-4</v>
      </c>
      <c r="I264" s="25">
        <f t="shared" si="86"/>
        <v>-6.2305295950160211E-4</v>
      </c>
      <c r="J264">
        <v>1904.6849999999999</v>
      </c>
      <c r="K264">
        <v>1913.681</v>
      </c>
      <c r="L264" s="25">
        <f t="shared" si="84"/>
        <v>4.7230906947868245E-3</v>
      </c>
      <c r="M264">
        <f t="shared" si="85"/>
        <v>1</v>
      </c>
      <c r="N264" s="50"/>
    </row>
    <row r="265" spans="1:14">
      <c r="A265" s="1">
        <v>42780</v>
      </c>
      <c r="B265">
        <v>8.0299999999999994</v>
      </c>
      <c r="C265" s="25">
        <f t="shared" si="81"/>
        <v>1.2468827930174342E-3</v>
      </c>
      <c r="D265" s="38">
        <f t="shared" ref="D265:D296" si="88">+F264*(1+L265)</f>
        <v>8.0070267066454655</v>
      </c>
      <c r="E265" s="38">
        <f>D265*(1-VLOOKUP(A265,USD!A:K,9,0))</f>
        <v>8.0274178796503968</v>
      </c>
      <c r="F265">
        <v>8.0289999999999999</v>
      </c>
      <c r="G265" s="42">
        <f t="shared" si="80"/>
        <v>2.8691415922801333E-3</v>
      </c>
      <c r="H265" s="42">
        <f>(+B265/(D265*(1-VLOOKUP(A265,USD!A:K,9,0)))-1)</f>
        <v>3.2166263028976516E-4</v>
      </c>
      <c r="I265" s="25">
        <f>+B265/F265-1</f>
        <v>1.2454851164522829E-4</v>
      </c>
      <c r="J265">
        <v>1913.681</v>
      </c>
      <c r="K265">
        <v>1909.395</v>
      </c>
      <c r="L265" s="25">
        <f t="shared" si="84"/>
        <v>-2.2396627233065569E-3</v>
      </c>
      <c r="M265">
        <f t="shared" si="85"/>
        <v>2</v>
      </c>
      <c r="N265" s="50" t="s">
        <v>190</v>
      </c>
    </row>
    <row r="266" spans="1:14">
      <c r="A266" s="1">
        <v>42781</v>
      </c>
      <c r="B266">
        <v>8.08</v>
      </c>
      <c r="C266" s="25">
        <f t="shared" si="81"/>
        <v>6.2266500622665255E-3</v>
      </c>
      <c r="D266" s="38">
        <f t="shared" si="88"/>
        <v>7.9573552633163906</v>
      </c>
      <c r="E266" s="38">
        <f>D266*(1-VLOOKUP(A266,USD!A:K,9,0))</f>
        <v>7.9700033943006856</v>
      </c>
      <c r="F266">
        <v>7.97</v>
      </c>
      <c r="G266" s="42">
        <f t="shared" si="80"/>
        <v>1.5412751174878947E-2</v>
      </c>
      <c r="H266" s="42">
        <f>(+B266/(D266*(1-VLOOKUP(A266,USD!A:K,9,0)))-1)</f>
        <v>1.3801324824776362E-2</v>
      </c>
      <c r="I266" s="25">
        <f>+B266/F266-1</f>
        <v>1.3801756587201952E-2</v>
      </c>
      <c r="J266">
        <v>1909.395</v>
      </c>
      <c r="K266">
        <v>1892.357</v>
      </c>
      <c r="L266" s="25">
        <f t="shared" si="84"/>
        <v>-8.9232453211619545E-3</v>
      </c>
      <c r="M266">
        <f t="shared" si="85"/>
        <v>3</v>
      </c>
      <c r="N266" s="50" t="s">
        <v>193</v>
      </c>
    </row>
    <row r="267" spans="1:14">
      <c r="A267" s="1">
        <v>42782</v>
      </c>
      <c r="B267">
        <v>8.0500000000000007</v>
      </c>
      <c r="C267" s="25">
        <f t="shared" si="81"/>
        <v>-3.7128712871286051E-3</v>
      </c>
      <c r="D267" s="38">
        <f t="shared" si="88"/>
        <v>7.9922081827054825</v>
      </c>
      <c r="E267" s="38">
        <f>D267*(1-VLOOKUP(A267,USD!A:K,9,0))</f>
        <v>7.9986842599599584</v>
      </c>
      <c r="F267">
        <v>7.992</v>
      </c>
      <c r="G267" s="42">
        <f t="shared" si="80"/>
        <v>7.2310200101612931E-3</v>
      </c>
      <c r="H267" s="42">
        <f>(+B267/(D267*(1-VLOOKUP(A267,USD!A:K,9,0)))-1)</f>
        <v>6.4155226500088869E-3</v>
      </c>
      <c r="I267" s="25">
        <f>+B267/F267-1</f>
        <v>7.2572572572573435E-3</v>
      </c>
      <c r="J267">
        <v>1892.357</v>
      </c>
      <c r="K267">
        <v>1897.63</v>
      </c>
      <c r="L267" s="25">
        <f t="shared" si="84"/>
        <v>2.7864721085926192E-3</v>
      </c>
      <c r="M267">
        <f t="shared" si="85"/>
        <v>4</v>
      </c>
      <c r="N267" s="50" t="s">
        <v>197</v>
      </c>
    </row>
    <row r="268" spans="1:14">
      <c r="A268" s="1">
        <v>42783</v>
      </c>
      <c r="B268">
        <v>7.95</v>
      </c>
      <c r="C268" s="25">
        <f t="shared" si="81"/>
        <v>-1.2422360248447228E-2</v>
      </c>
      <c r="D268" s="38">
        <f t="shared" si="88"/>
        <v>7.9298330275132658</v>
      </c>
      <c r="E268" s="38">
        <f>D268*(1-VLOOKUP(A268,USD!A:K,9,0))</f>
        <v>7.9234364249560487</v>
      </c>
      <c r="F268">
        <v>7.9269999999999996</v>
      </c>
      <c r="G268" s="42">
        <f t="shared" si="80"/>
        <v>2.5431774435555887E-3</v>
      </c>
      <c r="H268" s="42">
        <f>(+B268/(D268*(1-VLOOKUP(A268,USD!A:K,9,0)))-1)</f>
        <v>3.35253211097708E-3</v>
      </c>
      <c r="I268" s="25">
        <f t="shared" ref="I268:I293" si="89">+B268/F268-1</f>
        <v>2.9014759682099989E-3</v>
      </c>
      <c r="J268">
        <v>1897.63</v>
      </c>
      <c r="K268">
        <v>1882.8689999999999</v>
      </c>
      <c r="L268" s="25">
        <f t="shared" si="84"/>
        <v>-7.7786502110528399E-3</v>
      </c>
      <c r="M268">
        <f t="shared" si="85"/>
        <v>5</v>
      </c>
      <c r="N268" s="50"/>
    </row>
    <row r="269" spans="1:14">
      <c r="A269" s="1">
        <v>42786</v>
      </c>
      <c r="B269">
        <v>7.96</v>
      </c>
      <c r="C269" s="25">
        <f t="shared" si="81"/>
        <v>1.2578616352201255E-3</v>
      </c>
      <c r="D269" s="38">
        <f t="shared" si="88"/>
        <v>7.9779207305447164</v>
      </c>
      <c r="E269" s="38">
        <f>D269*(1-VLOOKUP(A269,USD!A:K,9,0))</f>
        <v>7.9825210703585645</v>
      </c>
      <c r="F269">
        <v>7.98</v>
      </c>
      <c r="G269" s="42">
        <f t="shared" si="80"/>
        <v>-2.2462908757797662E-3</v>
      </c>
      <c r="H269" s="42">
        <f>(+B269/(D269*(1-VLOOKUP(A269,USD!A:K,9,0)))-1)</f>
        <v>-2.8212979533736027E-3</v>
      </c>
      <c r="I269" s="25">
        <f t="shared" si="89"/>
        <v>-2.5062656641604564E-3</v>
      </c>
      <c r="J269">
        <v>1882.8689999999999</v>
      </c>
      <c r="K269">
        <v>1894.9639999999999</v>
      </c>
      <c r="L269" s="25">
        <f t="shared" si="84"/>
        <v>6.4237076503994572E-3</v>
      </c>
      <c r="M269">
        <f t="shared" si="85"/>
        <v>1</v>
      </c>
      <c r="N269" s="50"/>
    </row>
    <row r="270" spans="1:14">
      <c r="A270" s="1">
        <v>42787</v>
      </c>
      <c r="B270">
        <v>8</v>
      </c>
      <c r="C270" s="25">
        <f t="shared" si="81"/>
        <v>5.0251256281406143E-3</v>
      </c>
      <c r="D270" s="38">
        <f t="shared" si="88"/>
        <v>8.0899660679569649</v>
      </c>
      <c r="E270" s="38">
        <f>D270*(1-VLOOKUP(A270,USD!A:K,9,0))</f>
        <v>8.0709098834220079</v>
      </c>
      <c r="F270">
        <v>8.0730000000000004</v>
      </c>
      <c r="G270" s="42">
        <f t="shared" si="80"/>
        <v>-1.1120697812727065E-2</v>
      </c>
      <c r="H270" s="42">
        <f>(+B270/(D270*(1-VLOOKUP(A270,USD!A:K,9,0)))-1)</f>
        <v>-8.7858598901791041E-3</v>
      </c>
      <c r="I270" s="25">
        <f t="shared" si="89"/>
        <v>-9.0424873033568831E-3</v>
      </c>
      <c r="J270">
        <v>1894.9639999999999</v>
      </c>
      <c r="K270">
        <v>1921.077</v>
      </c>
      <c r="L270" s="25">
        <f t="shared" si="84"/>
        <v>1.3780209017163481E-2</v>
      </c>
      <c r="M270">
        <f t="shared" si="85"/>
        <v>2</v>
      </c>
      <c r="N270" s="50" t="s">
        <v>201</v>
      </c>
    </row>
    <row r="271" spans="1:14">
      <c r="A271" s="1">
        <v>42788</v>
      </c>
      <c r="B271">
        <v>8.01</v>
      </c>
      <c r="C271" s="25">
        <f t="shared" si="81"/>
        <v>1.2499999999999734E-3</v>
      </c>
      <c r="D271" s="38">
        <f t="shared" si="88"/>
        <v>8.0683606273980697</v>
      </c>
      <c r="E271" s="38">
        <f>D271*(1-VLOOKUP(A271,USD!A:K,9,0))</f>
        <v>8.0701239401257521</v>
      </c>
      <c r="F271">
        <v>8.0690000000000008</v>
      </c>
      <c r="G271" s="42">
        <f t="shared" si="80"/>
        <v>-7.2332695690240367E-3</v>
      </c>
      <c r="H271" s="42">
        <f>(+B271/(D271*(1-VLOOKUP(A271,USD!A:K,9,0)))-1)</f>
        <v>-7.450187949011311E-3</v>
      </c>
      <c r="I271" s="25">
        <f t="shared" si="89"/>
        <v>-7.3119345643822831E-3</v>
      </c>
      <c r="J271">
        <v>1921.077</v>
      </c>
      <c r="K271">
        <v>1919.973</v>
      </c>
      <c r="L271" s="25">
        <f t="shared" si="84"/>
        <v>-5.7467764176033498E-4</v>
      </c>
      <c r="M271">
        <f t="shared" si="85"/>
        <v>3</v>
      </c>
      <c r="N271" s="50"/>
    </row>
    <row r="272" spans="1:14">
      <c r="A272" s="1">
        <v>42789</v>
      </c>
      <c r="B272">
        <v>8.0299999999999994</v>
      </c>
      <c r="C272" s="25">
        <f t="shared" si="81"/>
        <v>2.4968789013732895E-3</v>
      </c>
      <c r="D272" s="38">
        <f t="shared" si="88"/>
        <v>8.0941235210078482</v>
      </c>
      <c r="E272" s="38">
        <f>D272*(1-VLOOKUP(A272,USD!A:K,9,0))</f>
        <v>8.0923840571051553</v>
      </c>
      <c r="F272">
        <v>8.093</v>
      </c>
      <c r="G272" s="42">
        <f t="shared" si="80"/>
        <v>-7.9222315846082525E-3</v>
      </c>
      <c r="H272" s="42">
        <f>(+B272/(D272*(1-VLOOKUP(A272,USD!A:K,9,0)))-1)</f>
        <v>-7.7089837388998328E-3</v>
      </c>
      <c r="I272" s="25">
        <f t="shared" si="89"/>
        <v>-7.7845051278884192E-3</v>
      </c>
      <c r="J272">
        <v>1919.973</v>
      </c>
      <c r="K272">
        <v>1925.951</v>
      </c>
      <c r="L272" s="25">
        <f t="shared" si="84"/>
        <v>3.1135854514621197E-3</v>
      </c>
      <c r="M272">
        <f t="shared" si="85"/>
        <v>4</v>
      </c>
      <c r="N272" s="50"/>
    </row>
    <row r="273" spans="1:14">
      <c r="A273" s="1">
        <v>42790</v>
      </c>
      <c r="B273">
        <v>8.1</v>
      </c>
      <c r="C273" s="25">
        <f t="shared" si="81"/>
        <v>8.7173100871731357E-3</v>
      </c>
      <c r="D273" s="38">
        <f t="shared" si="88"/>
        <v>8.1454965842848548</v>
      </c>
      <c r="E273" s="38">
        <f>D273*(1-VLOOKUP(A273,USD!A:K,9,0))</f>
        <v>8.1535104464203503</v>
      </c>
      <c r="F273">
        <v>8.157</v>
      </c>
      <c r="G273" s="42">
        <f t="shared" si="80"/>
        <v>-5.5854893331650501E-3</v>
      </c>
      <c r="H273" s="42">
        <f>(+B273/(D273*(1-VLOOKUP(A273,USD!A:K,9,0)))-1)</f>
        <v>-6.5628721238523147E-3</v>
      </c>
      <c r="I273" s="25">
        <f t="shared" si="89"/>
        <v>-6.9878631849945583E-3</v>
      </c>
      <c r="J273">
        <v>1925.951</v>
      </c>
      <c r="K273">
        <v>1938.444</v>
      </c>
      <c r="L273" s="25">
        <f t="shared" si="84"/>
        <v>6.4866655486042202E-3</v>
      </c>
      <c r="M273">
        <f t="shared" si="85"/>
        <v>5</v>
      </c>
      <c r="N273" s="50" t="s">
        <v>203</v>
      </c>
    </row>
    <row r="274" spans="1:14">
      <c r="A274" s="1">
        <v>42793</v>
      </c>
      <c r="B274">
        <v>8.0500000000000007</v>
      </c>
      <c r="C274" s="25">
        <f t="shared" si="81"/>
        <v>-6.1728395061727559E-3</v>
      </c>
      <c r="D274" s="38">
        <f t="shared" si="88"/>
        <v>8.1078798495081621</v>
      </c>
      <c r="E274" s="38">
        <f>D274*(1-VLOOKUP(A274,USD!A:K,9,0))</f>
        <v>8.1046586196204764</v>
      </c>
      <c r="F274">
        <v>8.1</v>
      </c>
      <c r="G274" s="42">
        <f t="shared" si="80"/>
        <v>-7.1387157410420787E-3</v>
      </c>
      <c r="H274" s="42">
        <f>(+B274/(D274*(1-VLOOKUP(A274,USD!A:K,9,0)))-1)</f>
        <v>-6.7440989418300346E-3</v>
      </c>
      <c r="I274" s="25">
        <f t="shared" si="89"/>
        <v>-6.1728395061727559E-3</v>
      </c>
      <c r="J274">
        <v>1938.444</v>
      </c>
      <c r="K274">
        <v>1926.771</v>
      </c>
      <c r="L274" s="25">
        <f t="shared" si="84"/>
        <v>-6.0218401976017688E-3</v>
      </c>
      <c r="M274">
        <f t="shared" si="85"/>
        <v>1</v>
      </c>
      <c r="N274" s="50"/>
    </row>
    <row r="275" spans="1:14">
      <c r="A275" s="1">
        <v>42794</v>
      </c>
      <c r="B275">
        <v>8.06</v>
      </c>
      <c r="C275" s="25">
        <f t="shared" si="81"/>
        <v>1.242236024844745E-3</v>
      </c>
      <c r="D275" s="38">
        <f t="shared" si="88"/>
        <v>8.1016353266682959</v>
      </c>
      <c r="E275" s="38">
        <f>D275*(1-VLOOKUP(A275,USD!A:K,9,0))</f>
        <v>8.1083695834386926</v>
      </c>
      <c r="F275">
        <v>8.1110000000000007</v>
      </c>
      <c r="G275" s="42">
        <f t="shared" ref="G275:G306" si="90">+B275/D275-1</f>
        <v>-5.1391262368035706E-3</v>
      </c>
      <c r="H275" s="42">
        <f>(+B275/(D275*(1-VLOOKUP(A275,USD!A:K,9,0)))-1)</f>
        <v>-5.9653895818324587E-3</v>
      </c>
      <c r="I275" s="25">
        <f t="shared" si="89"/>
        <v>-6.2877573665393038E-3</v>
      </c>
      <c r="J275">
        <v>1926.771</v>
      </c>
      <c r="K275">
        <v>1927.16</v>
      </c>
      <c r="L275" s="25">
        <f t="shared" si="84"/>
        <v>2.0189218127120157E-4</v>
      </c>
      <c r="M275">
        <f t="shared" si="85"/>
        <v>2</v>
      </c>
      <c r="N275" s="50"/>
    </row>
    <row r="276" spans="1:14">
      <c r="A276" s="1">
        <v>42795</v>
      </c>
      <c r="B276">
        <v>8.1</v>
      </c>
      <c r="C276" s="25">
        <f t="shared" si="81"/>
        <v>4.9627791563273682E-3</v>
      </c>
      <c r="D276" s="38">
        <f t="shared" si="88"/>
        <v>8.1312358330392929</v>
      </c>
      <c r="E276" s="38">
        <f>D276*(1-VLOOKUP(A276,USD!A:K,9,0))</f>
        <v>8.1122482335638555</v>
      </c>
      <c r="F276">
        <v>8.1159999999999997</v>
      </c>
      <c r="G276" s="42">
        <f t="shared" si="90"/>
        <v>-3.8414619475645173E-3</v>
      </c>
      <c r="H276" s="42">
        <f>(+B276/(D276*(1-VLOOKUP(A276,USD!A:K,9,0)))-1)</f>
        <v>-1.5098445229004831E-3</v>
      </c>
      <c r="I276" s="25">
        <f t="shared" si="89"/>
        <v>-1.9714144898964614E-3</v>
      </c>
      <c r="J276">
        <v>1927.16</v>
      </c>
      <c r="K276">
        <v>1931.9680000000001</v>
      </c>
      <c r="L276" s="25">
        <f t="shared" si="84"/>
        <v>2.4948629070757899E-3</v>
      </c>
      <c r="M276">
        <f t="shared" si="85"/>
        <v>3</v>
      </c>
      <c r="N276" s="50"/>
    </row>
    <row r="277" spans="1:14">
      <c r="A277" s="1">
        <v>42796</v>
      </c>
      <c r="B277">
        <v>8.01</v>
      </c>
      <c r="C277" s="25">
        <f t="shared" si="81"/>
        <v>-1.1111111111111072E-2</v>
      </c>
      <c r="D277" s="38">
        <f t="shared" si="88"/>
        <v>8.0674250194620196</v>
      </c>
      <c r="E277" s="38">
        <f>D277*(1-VLOOKUP(A277,USD!A:K,9,0))</f>
        <v>8.0624948708095712</v>
      </c>
      <c r="F277">
        <v>8.0570000000000004</v>
      </c>
      <c r="G277" s="42">
        <f t="shared" si="90"/>
        <v>-7.1181348848593506E-3</v>
      </c>
      <c r="H277" s="42">
        <f>(+B277/(D277*(1-VLOOKUP(A277,USD!A:K,9,0)))-1)</f>
        <v>-6.5109958704755444E-3</v>
      </c>
      <c r="I277" s="25">
        <f t="shared" si="89"/>
        <v>-5.8334367630632489E-3</v>
      </c>
      <c r="J277">
        <v>1931.9680000000001</v>
      </c>
      <c r="K277">
        <v>1920.405</v>
      </c>
      <c r="L277" s="25">
        <f t="shared" si="84"/>
        <v>-5.9850887799384189E-3</v>
      </c>
      <c r="M277">
        <f t="shared" si="85"/>
        <v>4</v>
      </c>
      <c r="N277" s="50"/>
    </row>
    <row r="278" spans="1:14">
      <c r="A278" s="1">
        <v>42797</v>
      </c>
      <c r="B278">
        <v>8</v>
      </c>
      <c r="C278" s="25">
        <f t="shared" si="81"/>
        <v>-1.2484394506866447E-3</v>
      </c>
      <c r="D278" s="38">
        <f t="shared" si="88"/>
        <v>8.0900770790536392</v>
      </c>
      <c r="E278" s="38">
        <f>D278*(1-VLOOKUP(A278,USD!A:K,9,0))</f>
        <v>8.0643465306152358</v>
      </c>
      <c r="F278">
        <v>8.0730000000000004</v>
      </c>
      <c r="G278" s="42">
        <f t="shared" si="90"/>
        <v>-1.1134267099489281E-2</v>
      </c>
      <c r="H278" s="42">
        <f>(+B278/(D278*(1-VLOOKUP(A278,USD!A:K,9,0)))-1)</f>
        <v>-7.9791375991783431E-3</v>
      </c>
      <c r="I278" s="25">
        <f t="shared" si="89"/>
        <v>-9.0424873033568831E-3</v>
      </c>
      <c r="J278">
        <v>1920.405</v>
      </c>
      <c r="K278">
        <v>1928.289</v>
      </c>
      <c r="L278" s="25">
        <f t="shared" si="84"/>
        <v>4.105384020558267E-3</v>
      </c>
      <c r="M278">
        <f t="shared" si="85"/>
        <v>5</v>
      </c>
      <c r="N278" s="50"/>
    </row>
    <row r="279" spans="1:14">
      <c r="A279" s="1">
        <v>42800</v>
      </c>
      <c r="B279">
        <v>8.16</v>
      </c>
      <c r="C279" s="25">
        <f t="shared" si="81"/>
        <v>2.0000000000000018E-2</v>
      </c>
      <c r="D279" s="38">
        <f t="shared" si="88"/>
        <v>8.2173586065159334</v>
      </c>
      <c r="E279" s="38">
        <f>D279*(1-VLOOKUP(A279,USD!A:K,9,0))</f>
        <v>8.2192652277199052</v>
      </c>
      <c r="F279">
        <v>8.2200000000000006</v>
      </c>
      <c r="G279" s="42">
        <f t="shared" si="90"/>
        <v>-6.9801756577169138E-3</v>
      </c>
      <c r="H279" s="42">
        <f>(+B279/(D279*(1-VLOOKUP(A279,USD!A:K,9,0)))-1)</f>
        <v>-7.2105262548323168E-3</v>
      </c>
      <c r="I279" s="25">
        <f t="shared" si="89"/>
        <v>-7.2992700729928028E-3</v>
      </c>
      <c r="J279">
        <v>1928.289</v>
      </c>
      <c r="K279">
        <v>1962.77</v>
      </c>
      <c r="L279" s="25">
        <f t="shared" si="84"/>
        <v>1.7881655706172728E-2</v>
      </c>
      <c r="M279">
        <f t="shared" si="85"/>
        <v>1</v>
      </c>
      <c r="N279" s="50"/>
    </row>
    <row r="280" spans="1:14" ht="28">
      <c r="A280" s="1">
        <f>+A279+1</f>
        <v>42801</v>
      </c>
      <c r="B280">
        <v>8.24</v>
      </c>
      <c r="C280" s="25">
        <f t="shared" si="81"/>
        <v>9.8039215686274161E-3</v>
      </c>
      <c r="D280" s="38">
        <f t="shared" si="88"/>
        <v>8.2831669833959154</v>
      </c>
      <c r="E280" s="38">
        <f>D280*(1-VLOOKUP(A280,USD!A:K,9,0))</f>
        <v>8.2816954961267317</v>
      </c>
      <c r="F280">
        <v>8.2780000000000005</v>
      </c>
      <c r="G280" s="42">
        <f t="shared" si="90"/>
        <v>-5.2114105006509925E-3</v>
      </c>
      <c r="H280" s="42">
        <f>(+B280/(D280*(1-VLOOKUP(A280,USD!A:K,9,0)))-1)</f>
        <v>-5.0346569909787142E-3</v>
      </c>
      <c r="I280" s="25">
        <f t="shared" si="89"/>
        <v>-4.5904807924619373E-3</v>
      </c>
      <c r="J280">
        <v>1962.77</v>
      </c>
      <c r="K280">
        <v>1977.8530000000001</v>
      </c>
      <c r="L280" s="25">
        <f t="shared" si="84"/>
        <v>7.6845478583837945E-3</v>
      </c>
      <c r="M280">
        <f t="shared" si="85"/>
        <v>2</v>
      </c>
      <c r="N280" s="50" t="s">
        <v>214</v>
      </c>
    </row>
    <row r="281" spans="1:14">
      <c r="A281" s="1">
        <f>+A280+1</f>
        <v>42802</v>
      </c>
      <c r="B281">
        <v>8.1999999999999993</v>
      </c>
      <c r="C281" s="25">
        <f t="shared" ref="C281:C312" si="91">B281/B280-1</f>
        <v>-4.8543689320389438E-3</v>
      </c>
      <c r="D281" s="38">
        <f t="shared" si="88"/>
        <v>8.2226487934138675</v>
      </c>
      <c r="E281" s="38">
        <f>D281*(1-VLOOKUP(A281,USD!A:K,9,0))</f>
        <v>8.2136218359238793</v>
      </c>
      <c r="F281">
        <v>8.2159999999999993</v>
      </c>
      <c r="G281" s="42">
        <f t="shared" si="90"/>
        <v>-2.7544400816449377E-3</v>
      </c>
      <c r="H281" s="42">
        <f>(+B281/(D281*(1-VLOOKUP(A281,USD!A:K,9,0)))-1)</f>
        <v>-1.6584444957402633E-3</v>
      </c>
      <c r="I281" s="25">
        <f t="shared" si="89"/>
        <v>-1.9474196689386325E-3</v>
      </c>
      <c r="J281">
        <v>1977.8530000000001</v>
      </c>
      <c r="K281">
        <v>1964.6279999999999</v>
      </c>
      <c r="L281" s="25">
        <f t="shared" si="84"/>
        <v>-6.6865434387692879E-3</v>
      </c>
      <c r="M281">
        <f t="shared" si="85"/>
        <v>3</v>
      </c>
      <c r="N281" s="50"/>
    </row>
    <row r="282" spans="1:14">
      <c r="A282" s="1">
        <f>+A281+1</f>
        <v>42803</v>
      </c>
      <c r="B282">
        <v>8.09</v>
      </c>
      <c r="C282" s="25">
        <f t="shared" si="91"/>
        <v>-1.3414634146341364E-2</v>
      </c>
      <c r="D282" s="38">
        <f t="shared" si="88"/>
        <v>8.1713157340728113</v>
      </c>
      <c r="E282" s="38">
        <f>D282*(1-VLOOKUP(A282,USD!A:K,9,0))</f>
        <v>8.1607294796552825</v>
      </c>
      <c r="F282">
        <v>8.1630000000000003</v>
      </c>
      <c r="G282" s="42">
        <f t="shared" si="90"/>
        <v>-9.9513636137862349E-3</v>
      </c>
      <c r="H282" s="42">
        <f>(+B282/(D282*(1-VLOOKUP(A282,USD!A:K,9,0)))-1)</f>
        <v>-8.667053580395212E-3</v>
      </c>
      <c r="I282" s="25">
        <f t="shared" si="89"/>
        <v>-8.942790640695919E-3</v>
      </c>
      <c r="J282">
        <v>1964.6279999999999</v>
      </c>
      <c r="K282">
        <v>1953.943</v>
      </c>
      <c r="L282" s="25">
        <f t="shared" ref="L282:L318" si="92">+K282/J282-1</f>
        <v>-5.438688647418255E-3</v>
      </c>
      <c r="M282">
        <f t="shared" ref="M282:M318" si="93">WEEKDAY(A282,2)</f>
        <v>4</v>
      </c>
      <c r="N282" s="50"/>
    </row>
    <row r="283" spans="1:14">
      <c r="A283" s="1">
        <f>+A282+1</f>
        <v>42804</v>
      </c>
      <c r="B283">
        <v>8.0500000000000007</v>
      </c>
      <c r="C283" s="25">
        <f t="shared" si="91"/>
        <v>-4.9443757725585735E-3</v>
      </c>
      <c r="D283" s="38">
        <f t="shared" si="88"/>
        <v>8.1465607256711188</v>
      </c>
      <c r="E283" s="38">
        <f>D283*(1-VLOOKUP(A283,USD!A:K,9,0))</f>
        <v>8.1555220612852803</v>
      </c>
      <c r="F283">
        <v>8.15</v>
      </c>
      <c r="G283" s="42">
        <f t="shared" si="90"/>
        <v>-1.1852943705045971E-2</v>
      </c>
      <c r="H283" s="42">
        <f>(+B283/(D283*(1-VLOOKUP(A283,USD!A:K,9,0)))-1)</f>
        <v>-1.2938725503079507E-2</v>
      </c>
      <c r="I283" s="25">
        <f t="shared" si="89"/>
        <v>-1.2269938650306678E-2</v>
      </c>
      <c r="J283">
        <v>1953.943</v>
      </c>
      <c r="K283">
        <v>1950.008</v>
      </c>
      <c r="L283" s="25">
        <f t="shared" si="92"/>
        <v>-2.0138765562761618E-3</v>
      </c>
      <c r="M283">
        <f t="shared" si="93"/>
        <v>5</v>
      </c>
      <c r="N283" s="50"/>
    </row>
    <row r="284" spans="1:14">
      <c r="A284" s="1">
        <v>42807</v>
      </c>
      <c r="B284">
        <v>8.16</v>
      </c>
      <c r="C284" s="25">
        <f t="shared" si="91"/>
        <v>1.3664596273291751E-2</v>
      </c>
      <c r="D284" s="38">
        <f t="shared" si="88"/>
        <v>8.237229719057563</v>
      </c>
      <c r="E284" s="38">
        <f>D284*(1-VLOOKUP(A284,USD!A:K,9,0))</f>
        <v>8.2516764994796556</v>
      </c>
      <c r="F284">
        <v>8.2560000000000002</v>
      </c>
      <c r="G284" s="42">
        <f t="shared" si="90"/>
        <v>-9.3756908198013855E-3</v>
      </c>
      <c r="H284" s="42">
        <f>(+B284/(D284*(1-VLOOKUP(A284,USD!A:K,9,0)))-1)</f>
        <v>-1.1110045272065161E-2</v>
      </c>
      <c r="I284" s="25">
        <f t="shared" si="89"/>
        <v>-1.1627906976744207E-2</v>
      </c>
      <c r="J284">
        <v>1950.008</v>
      </c>
      <c r="K284">
        <v>1970.8789999999999</v>
      </c>
      <c r="L284" s="25">
        <f t="shared" si="92"/>
        <v>1.070303301319786E-2</v>
      </c>
      <c r="M284">
        <f t="shared" si="93"/>
        <v>1</v>
      </c>
      <c r="N284" s="50"/>
    </row>
    <row r="285" spans="1:14">
      <c r="A285" s="1">
        <v>42808</v>
      </c>
      <c r="B285">
        <v>8.09</v>
      </c>
      <c r="C285" s="25">
        <f t="shared" si="91"/>
        <v>-8.5784313725491002E-3</v>
      </c>
      <c r="D285" s="38">
        <f t="shared" si="88"/>
        <v>8.2021462951302446</v>
      </c>
      <c r="E285" s="38">
        <f>D285*(1-VLOOKUP(A285,USD!A:K,9,0))</f>
        <v>8.1911470360122109</v>
      </c>
      <c r="F285">
        <v>8.1859999999999999</v>
      </c>
      <c r="G285" s="42">
        <f t="shared" si="90"/>
        <v>-1.3672798691341082E-2</v>
      </c>
      <c r="H285" s="42">
        <f>(+B285/(D285*(1-VLOOKUP(A285,USD!A:K,9,0)))-1)</f>
        <v>-1.2348336022723116E-2</v>
      </c>
      <c r="I285" s="25">
        <f t="shared" si="89"/>
        <v>-1.1727339359882683E-2</v>
      </c>
      <c r="J285">
        <v>1970.8789999999999</v>
      </c>
      <c r="K285">
        <v>1958.0229999999999</v>
      </c>
      <c r="L285" s="25">
        <f t="shared" si="92"/>
        <v>-6.5229778185266207E-3</v>
      </c>
      <c r="M285">
        <f t="shared" si="93"/>
        <v>2</v>
      </c>
      <c r="N285" s="50"/>
    </row>
    <row r="286" spans="1:14">
      <c r="A286" s="1">
        <v>42809</v>
      </c>
      <c r="B286">
        <v>8.07</v>
      </c>
      <c r="C286" s="25">
        <f t="shared" si="91"/>
        <v>-2.4721878862793423E-3</v>
      </c>
      <c r="D286" s="38">
        <f t="shared" si="88"/>
        <v>8.1851513082328449</v>
      </c>
      <c r="E286" s="38">
        <f>D286*(1-VLOOKUP(A286,USD!A:K,9,0))</f>
        <v>8.1895697916173251</v>
      </c>
      <c r="F286">
        <v>8.1969999999999992</v>
      </c>
      <c r="G286" s="42">
        <f t="shared" si="90"/>
        <v>-1.4068317603001756E-2</v>
      </c>
      <c r="H286" s="42">
        <f>(+B286/(D286*(1-VLOOKUP(A286,USD!A:K,9,0)))-1)</f>
        <v>-1.4600253085298109E-2</v>
      </c>
      <c r="I286" s="25">
        <f t="shared" si="89"/>
        <v>-1.5493473221910303E-2</v>
      </c>
      <c r="J286">
        <v>1958.0229999999999</v>
      </c>
      <c r="K286">
        <v>1957.82</v>
      </c>
      <c r="L286" s="25">
        <f t="shared" si="92"/>
        <v>-1.0367600380589703E-4</v>
      </c>
      <c r="M286">
        <f t="shared" si="93"/>
        <v>3</v>
      </c>
      <c r="N286" s="50" t="s">
        <v>236</v>
      </c>
    </row>
    <row r="287" spans="1:14">
      <c r="A287" s="1">
        <v>42810</v>
      </c>
      <c r="B287">
        <v>8.16</v>
      </c>
      <c r="C287" s="25">
        <f t="shared" si="91"/>
        <v>1.1152416356877248E-2</v>
      </c>
      <c r="D287" s="38">
        <f t="shared" si="88"/>
        <v>8.2342918240696275</v>
      </c>
      <c r="E287" s="38">
        <f>D287*(1-VLOOKUP(A287,USD!A:K,9,0))</f>
        <v>8.2713772290311223</v>
      </c>
      <c r="F287">
        <v>8.2650000000000006</v>
      </c>
      <c r="G287" s="42">
        <f t="shared" si="90"/>
        <v>-9.0222481370486607E-3</v>
      </c>
      <c r="H287" s="42">
        <f>(+B287/(D287*(1-VLOOKUP(A287,USD!A:K,9,0)))-1)</f>
        <v>-1.3465378974641284E-2</v>
      </c>
      <c r="I287" s="25">
        <f t="shared" si="89"/>
        <v>-1.2704174228675202E-2</v>
      </c>
      <c r="J287">
        <v>1957.82</v>
      </c>
      <c r="K287">
        <v>1966.7270000000001</v>
      </c>
      <c r="L287" s="25">
        <f t="shared" si="92"/>
        <v>4.5494478552676743E-3</v>
      </c>
      <c r="M287">
        <f t="shared" si="93"/>
        <v>4</v>
      </c>
      <c r="N287" s="50"/>
    </row>
    <row r="288" spans="1:14">
      <c r="A288" s="1">
        <v>42811</v>
      </c>
      <c r="B288">
        <v>8.06</v>
      </c>
      <c r="C288" s="25">
        <f t="shared" si="91"/>
        <v>-1.225490196078427E-2</v>
      </c>
      <c r="D288" s="38">
        <f t="shared" si="88"/>
        <v>8.1932816120386818</v>
      </c>
      <c r="E288" s="38">
        <f>D288*(1-VLOOKUP(A288,USD!A:K,9,0))</f>
        <v>8.1816280368346206</v>
      </c>
      <c r="F288">
        <v>8.1809999999999992</v>
      </c>
      <c r="G288" s="42">
        <f t="shared" si="90"/>
        <v>-1.6267183083618852E-2</v>
      </c>
      <c r="H288" s="42">
        <f>(+B288/(D288*(1-VLOOKUP(A288,USD!A:K,9,0)))-1)</f>
        <v>-1.4865994431308427E-2</v>
      </c>
      <c r="I288" s="25">
        <f t="shared" si="89"/>
        <v>-1.4790367925681336E-2</v>
      </c>
      <c r="J288">
        <v>1966.7270000000001</v>
      </c>
      <c r="K288">
        <v>1949.6610000000001</v>
      </c>
      <c r="L288" s="25">
        <f t="shared" si="92"/>
        <v>-8.6773609148600439E-3</v>
      </c>
      <c r="M288">
        <f t="shared" si="93"/>
        <v>5</v>
      </c>
      <c r="N288" s="50"/>
    </row>
    <row r="289" spans="1:14">
      <c r="A289" s="1">
        <v>42814</v>
      </c>
      <c r="B289">
        <v>8.08</v>
      </c>
      <c r="C289" s="25">
        <f t="shared" si="91"/>
        <v>2.4813895781636841E-3</v>
      </c>
      <c r="D289" s="38">
        <f t="shared" si="88"/>
        <v>8.1984348540592435</v>
      </c>
      <c r="E289" s="38">
        <f>D289*(1-VLOOKUP(A289,USD!A:K,9,0))</f>
        <v>8.1832796081852361</v>
      </c>
      <c r="F289">
        <v>8.1839999999999993</v>
      </c>
      <c r="G289" s="42">
        <f t="shared" si="90"/>
        <v>-1.4446032220479688E-2</v>
      </c>
      <c r="H289" s="42">
        <f>(+B289/(D289*(1-VLOOKUP(A289,USD!A:K,9,0)))-1)</f>
        <v>-1.262080890917272E-2</v>
      </c>
      <c r="I289" s="25">
        <f t="shared" si="89"/>
        <v>-1.2707722385141618E-2</v>
      </c>
      <c r="J289">
        <v>1949.6610000000001</v>
      </c>
      <c r="K289">
        <v>1953.816</v>
      </c>
      <c r="L289" s="25">
        <f t="shared" si="92"/>
        <v>2.1311397212131489E-3</v>
      </c>
      <c r="M289">
        <f t="shared" si="93"/>
        <v>1</v>
      </c>
      <c r="N289" s="50"/>
    </row>
    <row r="290" spans="1:14">
      <c r="A290" s="1">
        <v>42815</v>
      </c>
      <c r="B290">
        <v>8.11</v>
      </c>
      <c r="C290" s="25">
        <f t="shared" si="91"/>
        <v>3.7128712871286051E-3</v>
      </c>
      <c r="D290" s="38">
        <f t="shared" si="88"/>
        <v>8.2143556977729748</v>
      </c>
      <c r="E290" s="38">
        <f>D290*(1-VLOOKUP(A290,USD!A:K,9,0))</f>
        <v>8.2089925824530674</v>
      </c>
      <c r="F290">
        <v>8.218</v>
      </c>
      <c r="G290" s="42">
        <f t="shared" si="90"/>
        <v>-1.2704063667618781E-2</v>
      </c>
      <c r="H290" s="42">
        <f>(+B290/(D290*(1-VLOOKUP(A290,USD!A:K,9,0)))-1)</f>
        <v>-1.2059041527783476E-2</v>
      </c>
      <c r="I290" s="25">
        <f t="shared" si="89"/>
        <v>-1.3141883669992804E-2</v>
      </c>
      <c r="J290">
        <v>1953.816</v>
      </c>
      <c r="K290">
        <v>1961.0630000000001</v>
      </c>
      <c r="L290" s="25">
        <f t="shared" si="92"/>
        <v>3.7091517317906497E-3</v>
      </c>
      <c r="M290">
        <f t="shared" si="93"/>
        <v>2</v>
      </c>
      <c r="N290" s="50"/>
    </row>
    <row r="291" spans="1:14" ht="28">
      <c r="A291" s="1">
        <v>42816</v>
      </c>
      <c r="B291">
        <v>8.07</v>
      </c>
      <c r="C291" s="25">
        <f t="shared" si="91"/>
        <v>-4.9321824907520018E-3</v>
      </c>
      <c r="D291" s="38">
        <f t="shared" si="88"/>
        <v>8.1656889350316639</v>
      </c>
      <c r="E291" s="38">
        <f>D291*(1-VLOOKUP(A291,USD!A:K,9,0))</f>
        <v>8.1998400877496707</v>
      </c>
      <c r="F291">
        <v>8.1950000000000003</v>
      </c>
      <c r="G291" s="42">
        <f t="shared" si="90"/>
        <v>-1.1718415407810601E-2</v>
      </c>
      <c r="H291" s="42">
        <f>(+B291/(D291*(1-VLOOKUP(A291,USD!A:K,9,0)))-1)</f>
        <v>-1.5834465838382328E-2</v>
      </c>
      <c r="I291" s="25">
        <f t="shared" si="89"/>
        <v>-1.5253203172666208E-2</v>
      </c>
      <c r="J291">
        <v>1961.0630000000001</v>
      </c>
      <c r="K291">
        <v>1948.58</v>
      </c>
      <c r="L291" s="25">
        <f t="shared" si="92"/>
        <v>-6.3654252821047086E-3</v>
      </c>
      <c r="M291">
        <f t="shared" si="93"/>
        <v>3</v>
      </c>
      <c r="N291" s="50" t="s">
        <v>258</v>
      </c>
    </row>
    <row r="292" spans="1:14">
      <c r="A292" s="1">
        <v>42817</v>
      </c>
      <c r="B292">
        <v>8.07</v>
      </c>
      <c r="C292" s="25">
        <f t="shared" si="91"/>
        <v>0</v>
      </c>
      <c r="D292" s="38">
        <f t="shared" si="88"/>
        <v>8.1941126127744308</v>
      </c>
      <c r="E292" s="38">
        <f>D292*(1-VLOOKUP(A292,USD!A:K,9,0))</f>
        <v>8.1871040374567521</v>
      </c>
      <c r="F292">
        <v>8.1890000000000001</v>
      </c>
      <c r="G292" s="42">
        <f t="shared" si="90"/>
        <v>-1.514655932125486E-2</v>
      </c>
      <c r="H292" s="42">
        <f>(+B292/(D292*(1-VLOOKUP(A292,USD!A:K,9,0)))-1)</f>
        <v>-1.4303474943153316E-2</v>
      </c>
      <c r="I292" s="25">
        <f t="shared" si="89"/>
        <v>-1.4531688850897506E-2</v>
      </c>
      <c r="J292">
        <v>1948.58</v>
      </c>
      <c r="K292">
        <v>1948.3689999999999</v>
      </c>
      <c r="L292" s="25">
        <f t="shared" si="92"/>
        <v>-1.0828398115547699E-4</v>
      </c>
      <c r="M292">
        <f t="shared" si="93"/>
        <v>4</v>
      </c>
      <c r="N292" s="50"/>
    </row>
    <row r="293" spans="1:14">
      <c r="A293" s="1">
        <v>42818</v>
      </c>
      <c r="B293">
        <v>8.11</v>
      </c>
      <c r="C293" s="25">
        <f t="shared" si="91"/>
        <v>4.956629491945419E-3</v>
      </c>
      <c r="D293" s="38">
        <f t="shared" si="88"/>
        <v>8.1854652748016417</v>
      </c>
      <c r="E293" s="38">
        <f>D293*(1-VLOOKUP(A293,USD!A:K,9,0))</f>
        <v>8.1722538379644565</v>
      </c>
      <c r="F293">
        <v>8.2439999999999998</v>
      </c>
      <c r="G293" s="42">
        <f t="shared" si="90"/>
        <v>-9.2194239750740259E-3</v>
      </c>
      <c r="H293" s="42">
        <f>(+B293/(D293*(1-VLOOKUP(A293,USD!A:K,9,0)))-1)</f>
        <v>-7.6177073300458531E-3</v>
      </c>
      <c r="I293" s="25">
        <f t="shared" si="89"/>
        <v>-1.6254245511887477E-2</v>
      </c>
      <c r="J293">
        <v>1948.3689999999999</v>
      </c>
      <c r="K293">
        <v>1947.528</v>
      </c>
      <c r="L293" s="25">
        <f t="shared" si="92"/>
        <v>-4.3164308198284651E-4</v>
      </c>
      <c r="M293">
        <f t="shared" si="93"/>
        <v>5</v>
      </c>
      <c r="N293" s="50" t="s">
        <v>262</v>
      </c>
    </row>
    <row r="294" spans="1:14">
      <c r="A294" s="1">
        <v>42821</v>
      </c>
      <c r="B294">
        <v>8.11</v>
      </c>
      <c r="C294" s="25">
        <f t="shared" si="91"/>
        <v>0</v>
      </c>
      <c r="D294" s="38">
        <f t="shared" si="88"/>
        <v>8.2439999999999998</v>
      </c>
      <c r="E294" s="38">
        <f>D294*(1-VLOOKUP(A294,USD!A:K,9,0))</f>
        <v>8.279139323933201</v>
      </c>
      <c r="F294">
        <v>8.2029999999999994</v>
      </c>
      <c r="G294" s="42">
        <f t="shared" si="90"/>
        <v>-1.6254245511887477E-2</v>
      </c>
      <c r="H294" s="42">
        <f>(+B294/(D294*(1-VLOOKUP(A294,USD!A:K,9,0)))-1)</f>
        <v>-2.0429578162099116E-2</v>
      </c>
      <c r="I294" s="25">
        <f>+B294/F294-1</f>
        <v>-1.1337315616237964E-2</v>
      </c>
      <c r="J294">
        <v>1947.528</v>
      </c>
      <c r="K294">
        <v>1947.528</v>
      </c>
      <c r="L294" s="25">
        <f t="shared" si="92"/>
        <v>0</v>
      </c>
      <c r="M294">
        <f t="shared" si="93"/>
        <v>1</v>
      </c>
      <c r="N294" s="50" t="s">
        <v>264</v>
      </c>
    </row>
    <row r="295" spans="1:14">
      <c r="A295" s="1">
        <v>42822</v>
      </c>
      <c r="B295">
        <v>8.07</v>
      </c>
      <c r="C295" s="25">
        <f t="shared" si="91"/>
        <v>-4.9321824907520018E-3</v>
      </c>
      <c r="D295" s="38">
        <f t="shared" si="88"/>
        <v>8.1896690003943462</v>
      </c>
      <c r="E295" s="38">
        <f>D295*(1-VLOOKUP(A295,USD!A:K,9,0))</f>
        <v>8.1767736675112417</v>
      </c>
      <c r="F295">
        <v>8.1720000000000006</v>
      </c>
      <c r="G295" s="42">
        <f t="shared" si="90"/>
        <v>-1.4612190112760826E-2</v>
      </c>
      <c r="H295" s="42">
        <f>(+B295/(D295*(1-VLOOKUP(A295,USD!A:K,9,0)))-1)</f>
        <v>-1.3058165953092837E-2</v>
      </c>
      <c r="I295" s="25">
        <f>+B295/F295-1</f>
        <v>-1.2481644640234935E-2</v>
      </c>
      <c r="J295">
        <v>1947.528</v>
      </c>
      <c r="K295">
        <v>1944.3630000000001</v>
      </c>
      <c r="L295" s="25">
        <f t="shared" si="92"/>
        <v>-1.6251370968735079E-3</v>
      </c>
      <c r="M295">
        <f t="shared" si="93"/>
        <v>2</v>
      </c>
      <c r="N295" s="50"/>
    </row>
    <row r="296" spans="1:14">
      <c r="A296" s="1">
        <v>42823</v>
      </c>
      <c r="B296">
        <v>8.0500000000000007</v>
      </c>
      <c r="C296" s="25">
        <f t="shared" si="91"/>
        <v>-2.4783147459727095E-3</v>
      </c>
      <c r="D296" s="38">
        <f t="shared" si="88"/>
        <v>8.1082543290527536</v>
      </c>
      <c r="E296" s="38">
        <f>D296*(1-VLOOKUP(A296,USD!A:K,9,0))</f>
        <v>8.0983087179751507</v>
      </c>
      <c r="F296">
        <v>8.1020000000000003</v>
      </c>
      <c r="G296" s="42">
        <f t="shared" si="90"/>
        <v>-7.1845710172190325E-3</v>
      </c>
      <c r="H296" s="42">
        <f>(+B296/(D296*(1-VLOOKUP(A296,USD!A:K,9,0)))-1)</f>
        <v>-5.965284809150706E-3</v>
      </c>
      <c r="I296" s="25">
        <f>+B296/F296-1</f>
        <v>-6.418168353492959E-3</v>
      </c>
      <c r="J296">
        <v>1944.3630000000001</v>
      </c>
      <c r="K296">
        <v>1929.1959999999999</v>
      </c>
      <c r="L296" s="25">
        <f t="shared" si="92"/>
        <v>-7.8004981580086508E-3</v>
      </c>
      <c r="M296">
        <f t="shared" si="93"/>
        <v>3</v>
      </c>
      <c r="N296" s="50" t="s">
        <v>270</v>
      </c>
    </row>
    <row r="297" spans="1:14">
      <c r="A297" s="1">
        <v>42824</v>
      </c>
      <c r="B297">
        <v>7.92</v>
      </c>
      <c r="C297" s="25">
        <f t="shared" si="91"/>
        <v>-1.6149068322981464E-2</v>
      </c>
      <c r="D297" s="38">
        <f t="shared" ref="D297:D318" si="94">+F296*(1+L297)</f>
        <v>7.9529324661672538</v>
      </c>
      <c r="E297" s="38">
        <f>D297*(1-VLOOKUP(A297,USD!A:K,9,0))</f>
        <v>7.9438539071725502</v>
      </c>
      <c r="F297">
        <v>7.9550000000000001</v>
      </c>
      <c r="G297" s="42">
        <f t="shared" si="90"/>
        <v>-4.1409211391335576E-3</v>
      </c>
      <c r="H297" s="42">
        <f>(+B297/(D297*(1-VLOOKUP(A297,USD!A:K,9,0)))-1)</f>
        <v>-3.0028129232100298E-3</v>
      </c>
      <c r="I297" s="25">
        <f>+B297/F297-1</f>
        <v>-4.3997485857950602E-3</v>
      </c>
      <c r="J297">
        <v>1929.1959999999999</v>
      </c>
      <c r="K297">
        <v>1893.701</v>
      </c>
      <c r="L297" s="25">
        <f t="shared" si="92"/>
        <v>-1.8398856311126477E-2</v>
      </c>
      <c r="M297">
        <f t="shared" si="93"/>
        <v>4</v>
      </c>
      <c r="N297" s="50"/>
    </row>
    <row r="298" spans="1:14">
      <c r="A298" s="1">
        <v>42825</v>
      </c>
      <c r="B298">
        <v>7.92</v>
      </c>
      <c r="C298" s="25">
        <f t="shared" si="91"/>
        <v>0</v>
      </c>
      <c r="D298" s="38">
        <f t="shared" si="94"/>
        <v>8.0122858835687367</v>
      </c>
      <c r="E298" s="38">
        <f>D298*(1-VLOOKUP(A298,USD!A:K,9,0))</f>
        <v>8.0054184506422299</v>
      </c>
      <c r="F298">
        <v>8</v>
      </c>
      <c r="G298" s="42">
        <f t="shared" si="90"/>
        <v>-1.151804677339241E-2</v>
      </c>
      <c r="H298" s="42">
        <f>(+B298/(D298*(1-VLOOKUP(A298,USD!A:K,9,0)))-1)</f>
        <v>-1.06700794179444E-2</v>
      </c>
      <c r="I298" s="25">
        <f>+B298/F298-1</f>
        <v>-1.0000000000000009E-2</v>
      </c>
      <c r="J298">
        <v>1893.701</v>
      </c>
      <c r="K298">
        <v>1907.338</v>
      </c>
      <c r="L298" s="25">
        <f t="shared" si="92"/>
        <v>7.2012424347878135E-3</v>
      </c>
      <c r="M298">
        <f t="shared" si="93"/>
        <v>5</v>
      </c>
      <c r="N298" s="50" t="s">
        <v>275</v>
      </c>
    </row>
    <row r="299" spans="1:14">
      <c r="A299" s="1">
        <v>42828</v>
      </c>
      <c r="B299">
        <v>7.95</v>
      </c>
      <c r="C299" s="25">
        <f t="shared" si="91"/>
        <v>3.7878787878788955E-3</v>
      </c>
      <c r="D299" s="38">
        <f t="shared" si="94"/>
        <v>8</v>
      </c>
      <c r="E299" s="38">
        <f>D299*(1-VLOOKUP(A299,USD!A:K,9,0))</f>
        <v>8.0135742282160987</v>
      </c>
      <c r="F299">
        <v>8.0135742282160987</v>
      </c>
      <c r="G299" s="42">
        <f t="shared" si="90"/>
        <v>-6.2499999999999778E-3</v>
      </c>
      <c r="H299" s="42">
        <f>(+B299/(D299*(1-VLOOKUP(A299,USD!A:K,9,0)))-1)</f>
        <v>-7.9333174443247945E-3</v>
      </c>
      <c r="I299" s="25">
        <f t="shared" ref="I299:I355" si="95">+B299/F299-1</f>
        <v>-7.9333174443247945E-3</v>
      </c>
      <c r="J299">
        <v>1907.338</v>
      </c>
      <c r="K299">
        <v>1907.338</v>
      </c>
      <c r="L299" s="25">
        <f t="shared" si="92"/>
        <v>0</v>
      </c>
      <c r="M299">
        <f t="shared" si="93"/>
        <v>1</v>
      </c>
      <c r="N299" s="50"/>
    </row>
    <row r="300" spans="1:14">
      <c r="A300" s="1">
        <v>42829</v>
      </c>
      <c r="B300">
        <v>7.95</v>
      </c>
      <c r="C300" s="25">
        <f t="shared" si="91"/>
        <v>0</v>
      </c>
      <c r="D300" s="38">
        <f t="shared" si="94"/>
        <v>8.0135742282160987</v>
      </c>
      <c r="E300" s="38">
        <f>D300*(1-VLOOKUP(A300,USD!A:K,9,0))</f>
        <v>8.0152645790133281</v>
      </c>
      <c r="F300">
        <v>8.0135742282160987</v>
      </c>
      <c r="G300" s="42">
        <f t="shared" si="90"/>
        <v>-7.9333174443247945E-3</v>
      </c>
      <c r="H300" s="42">
        <f>(+B300/(D300*(1-VLOOKUP(A300,USD!A:K,9,0)))-1)</f>
        <v>-8.1425358289747285E-3</v>
      </c>
      <c r="I300" s="25">
        <f t="shared" si="95"/>
        <v>-7.9333174443247945E-3</v>
      </c>
      <c r="J300">
        <v>1907.338</v>
      </c>
      <c r="K300">
        <v>1907.338</v>
      </c>
      <c r="L300" s="25">
        <f t="shared" si="92"/>
        <v>0</v>
      </c>
      <c r="M300">
        <f t="shared" si="93"/>
        <v>2</v>
      </c>
      <c r="N300" s="50"/>
    </row>
    <row r="301" spans="1:14">
      <c r="A301" s="1">
        <v>42830</v>
      </c>
      <c r="B301">
        <v>8.01</v>
      </c>
      <c r="C301" s="25">
        <f t="shared" si="91"/>
        <v>7.547169811320753E-3</v>
      </c>
      <c r="D301" s="38">
        <f t="shared" si="94"/>
        <v>8.1640783633002627</v>
      </c>
      <c r="E301" s="38">
        <f>D301*(1-VLOOKUP(A301,USD!A:K,9,0))</f>
        <v>8.1576965475602474</v>
      </c>
      <c r="F301">
        <v>8.1489999999999991</v>
      </c>
      <c r="G301" s="42">
        <f t="shared" si="90"/>
        <v>-1.8872719790746562E-2</v>
      </c>
      <c r="H301" s="42">
        <f>(+B301/(D301*(1-VLOOKUP(A301,USD!A:K,9,0)))-1)</f>
        <v>-1.8105177938301686E-2</v>
      </c>
      <c r="I301" s="25">
        <f t="shared" si="95"/>
        <v>-1.7057307645109709E-2</v>
      </c>
      <c r="J301">
        <v>1907.338</v>
      </c>
      <c r="K301">
        <v>1943.16</v>
      </c>
      <c r="L301" s="25">
        <f t="shared" si="92"/>
        <v>1.8781149434447419E-2</v>
      </c>
      <c r="M301">
        <f t="shared" si="93"/>
        <v>3</v>
      </c>
      <c r="N301" s="50" t="s">
        <v>287</v>
      </c>
    </row>
    <row r="302" spans="1:14">
      <c r="A302" s="1">
        <v>42831</v>
      </c>
      <c r="B302">
        <v>8.02</v>
      </c>
      <c r="C302" s="25">
        <f t="shared" si="91"/>
        <v>1.2484394506866447E-3</v>
      </c>
      <c r="D302" s="38">
        <f t="shared" si="94"/>
        <v>8.1535040171679114</v>
      </c>
      <c r="E302" s="38">
        <f>D302*(1-VLOOKUP(A302,USD!A:K,9,0))</f>
        <v>8.1398547116418811</v>
      </c>
      <c r="F302">
        <v>8.1389999999999993</v>
      </c>
      <c r="G302" s="42">
        <f t="shared" si="90"/>
        <v>-1.63738212291068E-2</v>
      </c>
      <c r="H302" s="42">
        <f>(+B302/(D302*(1-VLOOKUP(A302,USD!A:K,9,0)))-1)</f>
        <v>-1.4724428861176309E-2</v>
      </c>
      <c r="I302" s="25">
        <f t="shared" si="95"/>
        <v>-1.4620960805995842E-2</v>
      </c>
      <c r="J302">
        <v>1943.16</v>
      </c>
      <c r="K302">
        <v>1944.2339999999999</v>
      </c>
      <c r="L302" s="25">
        <f t="shared" si="92"/>
        <v>5.5270796022965918E-4</v>
      </c>
      <c r="M302">
        <f t="shared" si="93"/>
        <v>4</v>
      </c>
      <c r="N302" s="50"/>
    </row>
    <row r="303" spans="1:14">
      <c r="A303" s="1">
        <v>42832</v>
      </c>
      <c r="B303">
        <v>8.02</v>
      </c>
      <c r="C303" s="25">
        <f t="shared" si="91"/>
        <v>0</v>
      </c>
      <c r="D303" s="38">
        <f t="shared" si="94"/>
        <v>8.1465938112387715</v>
      </c>
      <c r="E303" s="38">
        <f>D303*(1-VLOOKUP(A303,USD!A:K,9,0))</f>
        <v>8.1415704667997968</v>
      </c>
      <c r="F303">
        <v>8.1470000000000002</v>
      </c>
      <c r="G303" s="42">
        <f t="shared" si="90"/>
        <v>-1.5539477500906895E-2</v>
      </c>
      <c r="H303" s="42">
        <f>(+B303/(D303*(1-VLOOKUP(A303,USD!A:K,9,0)))-1)</f>
        <v>-1.4932065907375613E-2</v>
      </c>
      <c r="I303" s="25">
        <f t="shared" si="95"/>
        <v>-1.5588560206210911E-2</v>
      </c>
      <c r="J303">
        <v>1944.2339999999999</v>
      </c>
      <c r="K303">
        <v>1946.048</v>
      </c>
      <c r="L303" s="25">
        <f t="shared" si="92"/>
        <v>9.3301526462363782E-4</v>
      </c>
      <c r="M303">
        <f t="shared" si="93"/>
        <v>5</v>
      </c>
      <c r="N303" s="50"/>
    </row>
    <row r="304" spans="1:14" ht="28">
      <c r="A304" s="1">
        <v>42835</v>
      </c>
      <c r="B304">
        <v>7.93</v>
      </c>
      <c r="C304" s="25">
        <f t="shared" si="91"/>
        <v>-1.122194513715713E-2</v>
      </c>
      <c r="D304" s="38">
        <f t="shared" si="94"/>
        <v>8.0063484030198637</v>
      </c>
      <c r="E304" s="38">
        <f>D304*(1-VLOOKUP(A304,USD!A:K,9,0))</f>
        <v>7.9908895795719266</v>
      </c>
      <c r="F304">
        <v>7.992</v>
      </c>
      <c r="G304" s="42">
        <f t="shared" si="90"/>
        <v>-9.5359830944986568E-3</v>
      </c>
      <c r="H304" s="42">
        <f>(+B304/(D304*(1-VLOOKUP(A304,USD!A:K,9,0)))-1)</f>
        <v>-7.6198749795750587E-3</v>
      </c>
      <c r="I304" s="25">
        <f t="shared" si="95"/>
        <v>-7.7577577577577772E-3</v>
      </c>
      <c r="J304">
        <v>1946.048</v>
      </c>
      <c r="K304">
        <v>1912.451</v>
      </c>
      <c r="L304" s="25">
        <f t="shared" si="92"/>
        <v>-1.7264219587594942E-2</v>
      </c>
      <c r="M304">
        <f t="shared" si="93"/>
        <v>1</v>
      </c>
      <c r="N304" s="50" t="s">
        <v>299</v>
      </c>
    </row>
    <row r="305" spans="1:14">
      <c r="A305" s="1">
        <v>42836</v>
      </c>
      <c r="B305">
        <v>7.91</v>
      </c>
      <c r="C305" s="25">
        <f t="shared" si="91"/>
        <v>-2.5220680958385477E-3</v>
      </c>
      <c r="D305" s="38">
        <f t="shared" si="94"/>
        <v>8.0136552183559218</v>
      </c>
      <c r="E305" s="38">
        <f>D305*(1-VLOOKUP(A305,USD!A:K,9,0))</f>
        <v>8.0134522077484824</v>
      </c>
      <c r="F305">
        <v>8.0180000000000007</v>
      </c>
      <c r="G305" s="42">
        <f t="shared" si="90"/>
        <v>-1.2934823814043206E-2</v>
      </c>
      <c r="H305" s="42">
        <f>(+B305/(D305*(1-VLOOKUP(A305,USD!A:K,9,0)))-1)</f>
        <v>-1.2909817774722665E-2</v>
      </c>
      <c r="I305" s="25">
        <f t="shared" si="95"/>
        <v>-1.3469693190321874E-2</v>
      </c>
      <c r="J305">
        <v>1912.451</v>
      </c>
      <c r="K305">
        <v>1917.633</v>
      </c>
      <c r="L305" s="25">
        <f t="shared" si="92"/>
        <v>2.7096119063965141E-3</v>
      </c>
      <c r="M305">
        <f t="shared" si="93"/>
        <v>2</v>
      </c>
      <c r="N305" s="50"/>
    </row>
    <row r="306" spans="1:14">
      <c r="A306" s="1">
        <v>42837</v>
      </c>
      <c r="B306">
        <v>7.86</v>
      </c>
      <c r="C306" s="25">
        <f t="shared" si="91"/>
        <v>-6.321112515802807E-3</v>
      </c>
      <c r="D306" s="38">
        <f t="shared" si="94"/>
        <v>7.9338450621156404</v>
      </c>
      <c r="E306" s="38">
        <f>D306*(1-VLOOKUP(A306,USD!A:K,9,0))</f>
        <v>7.9413137790534423</v>
      </c>
      <c r="F306">
        <v>7.9409999999999998</v>
      </c>
      <c r="G306" s="42">
        <f t="shared" si="90"/>
        <v>-9.3076007329979671E-3</v>
      </c>
      <c r="H306" s="42">
        <f>(+B306/(D306*(1-VLOOKUP(A306,USD!A:K,9,0)))-1)</f>
        <v>-1.0239335872600952E-2</v>
      </c>
      <c r="I306" s="25">
        <f t="shared" si="95"/>
        <v>-1.0200226671703727E-2</v>
      </c>
      <c r="J306">
        <v>1917.633</v>
      </c>
      <c r="K306">
        <v>1897.5060000000001</v>
      </c>
      <c r="L306" s="25">
        <f t="shared" si="92"/>
        <v>-1.0495751794008523E-2</v>
      </c>
      <c r="M306">
        <f t="shared" si="93"/>
        <v>3</v>
      </c>
      <c r="N306" s="50"/>
    </row>
    <row r="307" spans="1:14">
      <c r="A307" s="1">
        <v>42838</v>
      </c>
      <c r="B307">
        <v>7.9</v>
      </c>
      <c r="C307" s="25">
        <f t="shared" si="91"/>
        <v>5.0890585241729624E-3</v>
      </c>
      <c r="D307" s="38">
        <f t="shared" si="94"/>
        <v>7.9952790220426175</v>
      </c>
      <c r="E307" s="38">
        <f>D307*(1-VLOOKUP(A307,USD!A:K,9,0))</f>
        <v>8.0274915310508366</v>
      </c>
      <c r="F307">
        <v>8.0210000000000008</v>
      </c>
      <c r="G307" s="42">
        <f t="shared" ref="G307:G318" si="96">+B307/D307-1</f>
        <v>-1.1916910189117558E-2</v>
      </c>
      <c r="H307" s="42">
        <f>(+B307/(D307*(1-VLOOKUP(A307,USD!A:K,9,0)))-1)</f>
        <v>-1.5881864285710035E-2</v>
      </c>
      <c r="I307" s="25">
        <f t="shared" si="95"/>
        <v>-1.5085400822840045E-2</v>
      </c>
      <c r="J307">
        <v>1897.5060000000001</v>
      </c>
      <c r="K307">
        <v>1910.4760000000001</v>
      </c>
      <c r="L307" s="25">
        <f t="shared" si="92"/>
        <v>6.8352880043593967E-3</v>
      </c>
      <c r="M307">
        <f t="shared" si="93"/>
        <v>4</v>
      </c>
      <c r="N307" s="50"/>
    </row>
    <row r="308" spans="1:14">
      <c r="A308" s="1">
        <v>42839</v>
      </c>
      <c r="B308">
        <v>7.9</v>
      </c>
      <c r="C308" s="25">
        <f t="shared" si="91"/>
        <v>0</v>
      </c>
      <c r="D308" s="38">
        <f t="shared" si="94"/>
        <v>7.9243689321404718</v>
      </c>
      <c r="E308" s="38">
        <f>D308*(1-VLOOKUP(A308,USD!A:K,9,0))</f>
        <v>7.9128777218145743</v>
      </c>
      <c r="F308">
        <v>7.91</v>
      </c>
      <c r="G308" s="42">
        <f t="shared" si="96"/>
        <v>-3.0751889960137779E-3</v>
      </c>
      <c r="H308" s="42">
        <f>(+B308/(D308*(1-VLOOKUP(A308,USD!A:K,9,0)))-1)</f>
        <v>-1.6274384954884091E-3</v>
      </c>
      <c r="I308" s="25">
        <f t="shared" si="95"/>
        <v>-1.2642225031604948E-3</v>
      </c>
      <c r="J308">
        <v>1910.4760000000001</v>
      </c>
      <c r="K308">
        <v>1887.46</v>
      </c>
      <c r="L308" s="25">
        <f t="shared" si="92"/>
        <v>-1.2047259426446688E-2</v>
      </c>
      <c r="M308">
        <f t="shared" si="93"/>
        <v>5</v>
      </c>
      <c r="N308" s="50"/>
    </row>
    <row r="309" spans="1:14">
      <c r="A309" s="1">
        <v>42842</v>
      </c>
      <c r="B309">
        <v>7.9</v>
      </c>
      <c r="C309" s="25">
        <f t="shared" si="91"/>
        <v>0</v>
      </c>
      <c r="D309" s="38">
        <f t="shared" si="94"/>
        <v>7.8296243152172753</v>
      </c>
      <c r="E309" s="38">
        <f>D309*(1-VLOOKUP(A309,USD!A:K,9,0))</f>
        <v>7.831103078372097</v>
      </c>
      <c r="F309">
        <v>7.83</v>
      </c>
      <c r="G309" s="42">
        <f t="shared" si="96"/>
        <v>8.9883858981516518E-3</v>
      </c>
      <c r="H309" s="42">
        <f>(+B309/(D309*(1-VLOOKUP(A309,USD!A:K,9,0)))-1)</f>
        <v>8.7978565648283436E-3</v>
      </c>
      <c r="I309" s="25">
        <f t="shared" si="95"/>
        <v>8.9399744572158379E-3</v>
      </c>
      <c r="J309">
        <v>1887.46</v>
      </c>
      <c r="K309">
        <v>1868.2809999999999</v>
      </c>
      <c r="L309" s="25">
        <f t="shared" si="92"/>
        <v>-1.0161274940926002E-2</v>
      </c>
      <c r="M309">
        <f t="shared" si="93"/>
        <v>1</v>
      </c>
      <c r="N309" s="50"/>
    </row>
    <row r="310" spans="1:14">
      <c r="A310" s="1">
        <v>42843</v>
      </c>
      <c r="B310">
        <v>7.68</v>
      </c>
      <c r="C310" s="25">
        <f t="shared" si="91"/>
        <v>-2.7848101265822822E-2</v>
      </c>
      <c r="D310" s="38">
        <f t="shared" si="94"/>
        <v>7.7458527330738791</v>
      </c>
      <c r="E310" s="38">
        <f>D310*(1-VLOOKUP(A310,USD!A:K,9,0))</f>
        <v>7.7425052551874822</v>
      </c>
      <c r="F310">
        <v>7.76</v>
      </c>
      <c r="G310" s="42">
        <f t="shared" si="96"/>
        <v>-8.5016763606537982E-3</v>
      </c>
      <c r="H310" s="42">
        <f>(+B310/(D310*(1-VLOOKUP(A310,USD!A:K,9,0)))-1)</f>
        <v>-8.0730013254565192E-3</v>
      </c>
      <c r="I310" s="25">
        <f t="shared" si="95"/>
        <v>-1.0309278350515427E-2</v>
      </c>
      <c r="J310">
        <v>1868.2809999999999</v>
      </c>
      <c r="K310">
        <v>1848.203</v>
      </c>
      <c r="L310" s="25">
        <f t="shared" si="92"/>
        <v>-1.0746777385200579E-2</v>
      </c>
      <c r="M310">
        <f t="shared" si="93"/>
        <v>2</v>
      </c>
      <c r="N310" s="50"/>
    </row>
    <row r="311" spans="1:14">
      <c r="A311" s="1">
        <v>42844</v>
      </c>
      <c r="B311">
        <v>7.66</v>
      </c>
      <c r="C311" s="25">
        <f t="shared" si="91"/>
        <v>-2.6041666666666297E-3</v>
      </c>
      <c r="D311" s="38">
        <f t="shared" si="94"/>
        <v>7.7481555435198404</v>
      </c>
      <c r="E311" s="38">
        <f>D311*(1-VLOOKUP(A311,USD!A:K,9,0))</f>
        <v>7.7517573213310564</v>
      </c>
      <c r="F311">
        <v>7.7530000000000001</v>
      </c>
      <c r="G311" s="42">
        <f t="shared" si="96"/>
        <v>-1.1377616650141809E-2</v>
      </c>
      <c r="H311" s="42">
        <f>(+B311/(D311*(1-VLOOKUP(A311,USD!A:K,9,0)))-1)</f>
        <v>-1.1836970318789719E-2</v>
      </c>
      <c r="I311" s="25">
        <f t="shared" si="95"/>
        <v>-1.1995356636140819E-2</v>
      </c>
      <c r="J311">
        <v>1848.203</v>
      </c>
      <c r="K311">
        <v>1845.3820000000001</v>
      </c>
      <c r="L311" s="25">
        <f t="shared" si="92"/>
        <v>-1.5263474845566005E-3</v>
      </c>
      <c r="M311">
        <f t="shared" si="93"/>
        <v>3</v>
      </c>
      <c r="N311" s="50" t="s">
        <v>309</v>
      </c>
    </row>
    <row r="312" spans="1:14">
      <c r="A312" s="1">
        <v>42845</v>
      </c>
      <c r="B312">
        <v>7.69</v>
      </c>
      <c r="C312" s="25">
        <f t="shared" si="91"/>
        <v>3.916449086161844E-3</v>
      </c>
      <c r="D312" s="38">
        <f t="shared" si="94"/>
        <v>7.7740401011823037</v>
      </c>
      <c r="E312" s="38">
        <f>D312*(1-VLOOKUP(A312,USD!A:K,9,0))</f>
        <v>7.7740965803013466</v>
      </c>
      <c r="F312">
        <v>7.7750000000000004</v>
      </c>
      <c r="G312" s="42">
        <f t="shared" si="96"/>
        <v>-1.0810350871424235E-2</v>
      </c>
      <c r="H312" s="42">
        <f>(+B312/(D312*(1-VLOOKUP(A312,USD!A:K,9,0)))-1)</f>
        <v>-1.0817537373337682E-2</v>
      </c>
      <c r="I312" s="25">
        <f t="shared" si="95"/>
        <v>-1.0932475884244397E-2</v>
      </c>
      <c r="J312">
        <v>1845.3820000000001</v>
      </c>
      <c r="K312">
        <v>1850.39</v>
      </c>
      <c r="L312" s="25">
        <f t="shared" si="92"/>
        <v>2.7138012617442531E-3</v>
      </c>
      <c r="M312">
        <f t="shared" si="93"/>
        <v>4</v>
      </c>
      <c r="N312" s="50"/>
    </row>
    <row r="313" spans="1:14">
      <c r="A313" s="1">
        <v>42846</v>
      </c>
      <c r="B313">
        <v>7.63</v>
      </c>
      <c r="C313" s="25">
        <f t="shared" ref="C313:C318" si="97">B313/B312-1</f>
        <v>-7.8023407022107527E-3</v>
      </c>
      <c r="D313" s="38">
        <f t="shared" si="94"/>
        <v>7.7271665162479266</v>
      </c>
      <c r="E313" s="38">
        <f>D313*(1-VLOOKUP(A313,USD!A:K,9,0))</f>
        <v>7.7283174469889397</v>
      </c>
      <c r="F313">
        <v>7.7270000000000003</v>
      </c>
      <c r="G313" s="42">
        <f t="shared" si="96"/>
        <v>-1.2574663176160961E-2</v>
      </c>
      <c r="H313" s="42">
        <f>(+B313/(D313*(1-VLOOKUP(A313,USD!A:K,9,0)))-1)</f>
        <v>-1.2721714352875835E-2</v>
      </c>
      <c r="I313" s="25">
        <f t="shared" si="95"/>
        <v>-1.2553384237090737E-2</v>
      </c>
      <c r="J313">
        <v>1850.39</v>
      </c>
      <c r="K313">
        <v>1839.0060000000001</v>
      </c>
      <c r="L313" s="25">
        <f t="shared" si="92"/>
        <v>-6.1522165597522882E-3</v>
      </c>
      <c r="M313">
        <f t="shared" si="93"/>
        <v>5</v>
      </c>
      <c r="N313" s="50"/>
    </row>
    <row r="314" spans="1:14">
      <c r="A314" s="1">
        <v>42849</v>
      </c>
      <c r="B314">
        <v>7.51</v>
      </c>
      <c r="C314" s="25">
        <f t="shared" si="97"/>
        <v>-1.5727391874180929E-2</v>
      </c>
      <c r="D314" s="38">
        <f t="shared" si="94"/>
        <v>7.6047507713406048</v>
      </c>
      <c r="E314" s="38">
        <f>D314*(1-VLOOKUP(A314,USD!A:K,9,0))</f>
        <v>7.6011322564898745</v>
      </c>
      <c r="F314">
        <v>7.6</v>
      </c>
      <c r="G314" s="42">
        <f t="shared" si="96"/>
        <v>-1.2459418354337726E-2</v>
      </c>
      <c r="H314" s="42">
        <f>(+B314/(D314*(1-VLOOKUP(A314,USD!A:K,9,0)))-1)</f>
        <v>-1.1989300200909603E-2</v>
      </c>
      <c r="I314" s="25">
        <f t="shared" si="95"/>
        <v>-1.1842105263157876E-2</v>
      </c>
      <c r="J314">
        <v>1839.0060000000001</v>
      </c>
      <c r="K314">
        <v>1809.9110000000001</v>
      </c>
      <c r="L314" s="25">
        <f t="shared" si="92"/>
        <v>-1.5821046804632477E-2</v>
      </c>
      <c r="M314">
        <f t="shared" si="93"/>
        <v>1</v>
      </c>
      <c r="N314" s="50" t="s">
        <v>318</v>
      </c>
    </row>
    <row r="315" spans="1:14">
      <c r="A315" s="1">
        <v>42850</v>
      </c>
      <c r="B315">
        <v>7.53</v>
      </c>
      <c r="C315" s="25">
        <f t="shared" si="97"/>
        <v>2.6631158455392434E-3</v>
      </c>
      <c r="D315" s="38">
        <f t="shared" si="94"/>
        <v>7.637619750363414</v>
      </c>
      <c r="E315" s="38">
        <f>D315*(1-VLOOKUP(A315,USD!A:K,9,0))</f>
        <v>7.6357062723421496</v>
      </c>
      <c r="F315">
        <v>7.65</v>
      </c>
      <c r="G315" s="42">
        <f t="shared" si="96"/>
        <v>-1.4090744745218986E-2</v>
      </c>
      <c r="H315" s="42">
        <f>(+B315/(D315*(1-VLOOKUP(A315,USD!A:K,9,0)))-1)</f>
        <v>-1.3843679755602412E-2</v>
      </c>
      <c r="I315" s="25">
        <f t="shared" si="95"/>
        <v>-1.5686274509803977E-2</v>
      </c>
      <c r="J315">
        <v>1809.9110000000001</v>
      </c>
      <c r="K315">
        <v>1818.87</v>
      </c>
      <c r="L315" s="25">
        <f t="shared" si="92"/>
        <v>4.9499671530808254E-3</v>
      </c>
      <c r="M315">
        <f t="shared" si="93"/>
        <v>2</v>
      </c>
      <c r="N315" s="50"/>
    </row>
    <row r="316" spans="1:14">
      <c r="A316" s="1">
        <v>42851</v>
      </c>
      <c r="B316">
        <v>7.55</v>
      </c>
      <c r="C316" s="25">
        <f t="shared" si="97"/>
        <v>2.6560424966799445E-3</v>
      </c>
      <c r="D316" s="38">
        <f t="shared" si="94"/>
        <v>7.6567715119827149</v>
      </c>
      <c r="E316" s="38">
        <f>D316*(1-VLOOKUP(A316,USD!A:K,9,0))</f>
        <v>7.6527141344169918</v>
      </c>
      <c r="F316">
        <v>7.6420000000000003</v>
      </c>
      <c r="G316" s="42">
        <f t="shared" si="96"/>
        <v>-1.3944717014948038E-2</v>
      </c>
      <c r="H316" s="42">
        <f>(+B316/(D316*(1-VLOOKUP(A316,USD!A:K,9,0)))-1)</f>
        <v>-1.342192228964223E-2</v>
      </c>
      <c r="I316" s="25">
        <f t="shared" si="95"/>
        <v>-1.2038733315886008E-2</v>
      </c>
      <c r="J316">
        <v>1818.87</v>
      </c>
      <c r="K316">
        <v>1820.48</v>
      </c>
      <c r="L316" s="25">
        <f t="shared" si="92"/>
        <v>8.8516496506074738E-4</v>
      </c>
      <c r="M316">
        <f t="shared" si="93"/>
        <v>3</v>
      </c>
      <c r="N316" s="50"/>
    </row>
    <row r="317" spans="1:14">
      <c r="A317" s="1">
        <v>42852</v>
      </c>
      <c r="B317">
        <v>7.62</v>
      </c>
      <c r="C317" s="25">
        <f t="shared" si="97"/>
        <v>9.2715231788080832E-3</v>
      </c>
      <c r="D317" s="38">
        <f t="shared" si="94"/>
        <v>7.7362068926876431</v>
      </c>
      <c r="E317" s="38">
        <f>D317*(1-VLOOKUP(A317,USD!A:K,9,0))</f>
        <v>7.7226043603464127</v>
      </c>
      <c r="F317">
        <v>7.7270000000000003</v>
      </c>
      <c r="G317" s="42">
        <f t="shared" si="96"/>
        <v>-1.5021171783485165E-2</v>
      </c>
      <c r="H317" s="42">
        <f>(+B317/(D317*(1-VLOOKUP(A317,USD!A:K,9,0)))-1)</f>
        <v>-1.3286238108125792E-2</v>
      </c>
      <c r="I317" s="25">
        <f t="shared" si="95"/>
        <v>-1.3847547560502216E-2</v>
      </c>
      <c r="J317">
        <v>1820.48</v>
      </c>
      <c r="K317">
        <v>1842.922</v>
      </c>
      <c r="L317" s="25">
        <f t="shared" si="92"/>
        <v>1.2327518017226202E-2</v>
      </c>
      <c r="M317">
        <f t="shared" si="93"/>
        <v>4</v>
      </c>
      <c r="N317" s="50"/>
    </row>
    <row r="318" spans="1:14">
      <c r="A318" s="1">
        <v>42853</v>
      </c>
      <c r="B318">
        <v>7.68</v>
      </c>
      <c r="C318" s="25">
        <f t="shared" si="97"/>
        <v>7.8740157480314821E-3</v>
      </c>
      <c r="D318" s="38">
        <f t="shared" si="94"/>
        <v>7.759754139350445</v>
      </c>
      <c r="E318" s="38">
        <f>D318*(1-VLOOKUP(A318,USD!A:K,9,0))</f>
        <v>7.7676281231636528</v>
      </c>
      <c r="F318">
        <v>7.7590000000000003</v>
      </c>
      <c r="G318" s="42">
        <f t="shared" si="96"/>
        <v>-1.0277920913241867E-2</v>
      </c>
      <c r="H318" s="42">
        <f>(+B318/(D318*(1-VLOOKUP(A318,USD!A:K,9,0)))-1)</f>
        <v>-1.128119443596165E-2</v>
      </c>
      <c r="I318" s="25">
        <f t="shared" si="95"/>
        <v>-1.0181724449026985E-2</v>
      </c>
      <c r="J318">
        <v>1842.922</v>
      </c>
      <c r="K318">
        <v>1850.7339999999999</v>
      </c>
      <c r="L318" s="25">
        <f t="shared" si="92"/>
        <v>4.2389205837252142E-3</v>
      </c>
      <c r="M318">
        <f t="shared" si="93"/>
        <v>5</v>
      </c>
      <c r="N318" s="50"/>
    </row>
    <row r="319" spans="1:14">
      <c r="A319" s="1">
        <v>42856</v>
      </c>
      <c r="B319">
        <v>7.68</v>
      </c>
      <c r="C319" s="25">
        <f t="shared" ref="C319:C382" si="98">B319/B318-1</f>
        <v>0</v>
      </c>
      <c r="D319" s="38">
        <f t="shared" ref="D319:D382" si="99">+F318*(1+L319)</f>
        <v>7.7590000000000003</v>
      </c>
      <c r="E319" s="38">
        <f>D319*(1-VLOOKUP(A319,USD!A:K,9,0))</f>
        <v>7.7516888893143747</v>
      </c>
      <c r="F319">
        <v>7.75</v>
      </c>
      <c r="G319" s="42">
        <f t="shared" ref="G319:G382" si="100">+B319/D319-1</f>
        <v>-1.0181724449026985E-2</v>
      </c>
      <c r="H319" s="42">
        <f>(+B319/(D319*(1-VLOOKUP(A319,USD!A:K,9,0)))-1)</f>
        <v>-9.2481638953799683E-3</v>
      </c>
      <c r="I319" s="25">
        <f t="shared" si="95"/>
        <v>-9.0322580645161299E-3</v>
      </c>
      <c r="J319">
        <v>1850.7339999999999</v>
      </c>
      <c r="K319">
        <v>1850.7339999999999</v>
      </c>
      <c r="L319" s="25">
        <f t="shared" ref="L319:L350" si="101">+K319/J319-1</f>
        <v>0</v>
      </c>
      <c r="M319">
        <f t="shared" ref="M319:M382" si="102">WEEKDAY(A319,2)</f>
        <v>1</v>
      </c>
      <c r="N319" s="50"/>
    </row>
    <row r="320" spans="1:14">
      <c r="A320" s="1">
        <v>42857</v>
      </c>
      <c r="B320">
        <v>7.61</v>
      </c>
      <c r="C320" s="25">
        <f t="shared" si="98"/>
        <v>-9.1145833333332593E-3</v>
      </c>
      <c r="D320" s="38">
        <f t="shared" si="99"/>
        <v>7.7504815656923149</v>
      </c>
      <c r="E320" s="38">
        <f>D320*(1-VLOOKUP(A320,USD!A:K,9,0))</f>
        <v>7.7570259322051509</v>
      </c>
      <c r="F320">
        <v>7.7590000000000003</v>
      </c>
      <c r="G320" s="42">
        <f t="shared" si="100"/>
        <v>-1.8125527362604088E-2</v>
      </c>
      <c r="H320" s="42">
        <f>(+B320/(D320*(1-VLOOKUP(A320,USD!A:K,9,0)))-1)</f>
        <v>-1.8953904948897593E-2</v>
      </c>
      <c r="I320" s="25">
        <f t="shared" si="95"/>
        <v>-1.9203505606392612E-2</v>
      </c>
      <c r="J320">
        <v>1850.7339999999999</v>
      </c>
      <c r="K320">
        <v>1850.8489999999999</v>
      </c>
      <c r="L320" s="25">
        <f t="shared" si="101"/>
        <v>6.2137508685777831E-5</v>
      </c>
      <c r="M320">
        <f t="shared" si="102"/>
        <v>2</v>
      </c>
      <c r="N320" s="50"/>
    </row>
    <row r="321" spans="1:14">
      <c r="A321" s="1">
        <v>42858</v>
      </c>
      <c r="B321">
        <v>7.61</v>
      </c>
      <c r="C321" s="25">
        <f t="shared" si="98"/>
        <v>0</v>
      </c>
      <c r="D321" s="38">
        <f t="shared" si="99"/>
        <v>7.7154186143764303</v>
      </c>
      <c r="E321" s="38">
        <f>D321*(1-VLOOKUP(A321,USD!A:K,9,0))</f>
        <v>7.7227396014010372</v>
      </c>
      <c r="F321">
        <v>7.7590000000000003</v>
      </c>
      <c r="G321" s="42">
        <f t="shared" si="100"/>
        <v>-1.3663369370522482E-2</v>
      </c>
      <c r="H321" s="42">
        <f>(+B321/(D321*(1-VLOOKUP(A321,USD!A:K,9,0)))-1)</f>
        <v>-1.4598394769206546E-2</v>
      </c>
      <c r="I321" s="25">
        <f t="shared" si="95"/>
        <v>-1.9203505606392612E-2</v>
      </c>
      <c r="J321">
        <v>1850.8489999999999</v>
      </c>
      <c r="K321">
        <v>1840.453</v>
      </c>
      <c r="L321" s="25">
        <f t="shared" si="101"/>
        <v>-5.6168817661516046E-3</v>
      </c>
      <c r="M321">
        <f t="shared" si="102"/>
        <v>3</v>
      </c>
      <c r="N321" s="50"/>
    </row>
    <row r="322" spans="1:14">
      <c r="A322" s="1">
        <v>42859</v>
      </c>
      <c r="B322">
        <v>7.56</v>
      </c>
      <c r="C322" s="25">
        <f t="shared" si="98"/>
        <v>-6.5703022339028694E-3</v>
      </c>
      <c r="D322" s="38">
        <f t="shared" si="99"/>
        <v>7.7490970625166744</v>
      </c>
      <c r="E322" s="38">
        <f>D322*(1-VLOOKUP(A322,USD!A:K,9,0))</f>
        <v>7.7418452587381239</v>
      </c>
      <c r="F322">
        <v>7.7130000000000001</v>
      </c>
      <c r="G322" s="42">
        <f t="shared" si="100"/>
        <v>-2.4402464053697392E-2</v>
      </c>
      <c r="H322" s="42">
        <f>(+B322/(D322*(1-VLOOKUP(A322,USD!A:K,9,0)))-1)</f>
        <v>-2.3488619658585619E-2</v>
      </c>
      <c r="I322" s="25">
        <f t="shared" si="95"/>
        <v>-1.9836639439906767E-2</v>
      </c>
      <c r="J322">
        <v>1840.453</v>
      </c>
      <c r="K322">
        <v>1838.104</v>
      </c>
      <c r="L322" s="25">
        <f t="shared" si="101"/>
        <v>-1.2763162112805482E-3</v>
      </c>
      <c r="M322">
        <f t="shared" si="102"/>
        <v>4</v>
      </c>
      <c r="N322" s="50"/>
    </row>
    <row r="323" spans="1:14">
      <c r="A323" s="1">
        <v>42860</v>
      </c>
      <c r="B323">
        <v>7.51</v>
      </c>
      <c r="C323" s="25">
        <f t="shared" si="98"/>
        <v>-6.6137566137566273E-3</v>
      </c>
      <c r="D323" s="38">
        <f t="shared" si="99"/>
        <v>7.6294416327911803</v>
      </c>
      <c r="E323" s="38">
        <f>D323*(1-VLOOKUP(A323,USD!A:K,9,0))</f>
        <v>7.6261119986757917</v>
      </c>
      <c r="F323">
        <v>7.6239999999999997</v>
      </c>
      <c r="G323" s="42">
        <f t="shared" si="100"/>
        <v>-1.5655357041834184E-2</v>
      </c>
      <c r="H323" s="42">
        <f>(+B323/(D323*(1-VLOOKUP(A323,USD!A:K,9,0)))-1)</f>
        <v>-1.522558266859364E-2</v>
      </c>
      <c r="I323" s="25">
        <f t="shared" si="95"/>
        <v>-1.4952780692549794E-2</v>
      </c>
      <c r="J323">
        <v>1838.104</v>
      </c>
      <c r="K323">
        <v>1818.191</v>
      </c>
      <c r="L323" s="25">
        <f t="shared" si="101"/>
        <v>-1.0833445768030581E-2</v>
      </c>
      <c r="M323">
        <f t="shared" si="102"/>
        <v>5</v>
      </c>
      <c r="N323" s="50"/>
    </row>
    <row r="324" spans="1:14">
      <c r="A324" s="1">
        <v>42863</v>
      </c>
      <c r="B324">
        <v>7.41</v>
      </c>
      <c r="C324" s="25">
        <f t="shared" si="98"/>
        <v>-1.3315579227696328E-2</v>
      </c>
      <c r="D324" s="38">
        <f t="shared" si="99"/>
        <v>7.5003725087188311</v>
      </c>
      <c r="E324" s="38">
        <f>D324*(1-VLOOKUP(A324,USD!A:K,9,0))</f>
        <v>7.4951392753217601</v>
      </c>
      <c r="F324">
        <v>7.5060000000000002</v>
      </c>
      <c r="G324" s="42">
        <f t="shared" si="100"/>
        <v>-1.2049069378057831E-2</v>
      </c>
      <c r="H324" s="42">
        <f>(+B324/(D324*(1-VLOOKUP(A324,USD!A:K,9,0)))-1)</f>
        <v>-1.1359265277709585E-2</v>
      </c>
      <c r="I324" s="25">
        <f t="shared" si="95"/>
        <v>-1.2789768185451633E-2</v>
      </c>
      <c r="J324">
        <v>1818.191</v>
      </c>
      <c r="K324">
        <v>1788.7080000000001</v>
      </c>
      <c r="L324" s="25">
        <f t="shared" si="101"/>
        <v>-1.6215568111381029E-2</v>
      </c>
      <c r="M324">
        <f t="shared" si="102"/>
        <v>1</v>
      </c>
      <c r="N324" s="50"/>
    </row>
    <row r="325" spans="1:14">
      <c r="A325" s="1">
        <v>42864</v>
      </c>
      <c r="B325">
        <v>7.47</v>
      </c>
      <c r="C325" s="25">
        <f t="shared" si="98"/>
        <v>8.0971659919026884E-3</v>
      </c>
      <c r="D325" s="38">
        <f t="shared" si="99"/>
        <v>7.5638379467190848</v>
      </c>
      <c r="E325" s="38">
        <f>D325*(1-VLOOKUP(A325,USD!A:K,9,0))</f>
        <v>7.5562487286097157</v>
      </c>
      <c r="F325">
        <v>7.5549999999999997</v>
      </c>
      <c r="G325" s="42">
        <f t="shared" si="100"/>
        <v>-1.2406128658505766E-2</v>
      </c>
      <c r="H325" s="42">
        <f>(+B325/(D325*(1-VLOOKUP(A325,USD!A:K,9,0)))-1)</f>
        <v>-1.1414225723295535E-2</v>
      </c>
      <c r="I325" s="25">
        <f t="shared" si="95"/>
        <v>-1.1250827266710783E-2</v>
      </c>
      <c r="J325">
        <v>1788.7080000000001</v>
      </c>
      <c r="K325">
        <v>1802.491</v>
      </c>
      <c r="L325" s="25">
        <f t="shared" si="101"/>
        <v>7.7055617797874287E-3</v>
      </c>
      <c r="M325">
        <f t="shared" si="102"/>
        <v>2</v>
      </c>
      <c r="N325" s="50"/>
    </row>
    <row r="326" spans="1:14">
      <c r="A326" s="1">
        <v>42865</v>
      </c>
      <c r="B326">
        <v>7.37</v>
      </c>
      <c r="C326" s="25">
        <f t="shared" si="98"/>
        <v>-1.3386880856760319E-2</v>
      </c>
      <c r="D326" s="38">
        <f t="shared" si="99"/>
        <v>7.4243450008904341</v>
      </c>
      <c r="E326" s="38">
        <f>D326*(1-VLOOKUP(A326,USD!A:K,9,0))</f>
        <v>7.4223307932895342</v>
      </c>
      <c r="F326">
        <v>7.4290000000000003</v>
      </c>
      <c r="G326" s="42">
        <f t="shared" si="100"/>
        <v>-7.3198377612996302E-3</v>
      </c>
      <c r="H326" s="42">
        <f>(+B326/(D326*(1-VLOOKUP(A326,USD!A:K,9,0)))-1)</f>
        <v>-7.0504528492378871E-3</v>
      </c>
      <c r="I326" s="25">
        <f t="shared" si="95"/>
        <v>-7.9418495086822638E-3</v>
      </c>
      <c r="J326">
        <v>1802.491</v>
      </c>
      <c r="K326">
        <v>1771.319</v>
      </c>
      <c r="L326" s="25">
        <f t="shared" si="101"/>
        <v>-1.7293845017811504E-2</v>
      </c>
      <c r="M326">
        <f t="shared" si="102"/>
        <v>3</v>
      </c>
      <c r="N326" s="50"/>
    </row>
    <row r="327" spans="1:14">
      <c r="A327" s="1">
        <v>42866</v>
      </c>
      <c r="B327">
        <v>7.4</v>
      </c>
      <c r="C327" s="25">
        <f t="shared" si="98"/>
        <v>4.070556309362372E-3</v>
      </c>
      <c r="D327" s="38">
        <f t="shared" si="99"/>
        <v>7.4335882904208672</v>
      </c>
      <c r="E327" s="38">
        <f>D327*(1-VLOOKUP(A327,USD!A:K,9,0))</f>
        <v>7.4358793212529957</v>
      </c>
      <c r="F327">
        <v>7.4379999999999997</v>
      </c>
      <c r="G327" s="42">
        <f t="shared" si="100"/>
        <v>-4.5184491134853122E-3</v>
      </c>
      <c r="H327" s="42">
        <f>(+B327/(D327*(1-VLOOKUP(A327,USD!A:K,9,0)))-1)</f>
        <v>-4.8251618541530483E-3</v>
      </c>
      <c r="I327" s="25">
        <f t="shared" si="95"/>
        <v>-5.1089002420005025E-3</v>
      </c>
      <c r="J327">
        <v>1771.319</v>
      </c>
      <c r="K327">
        <v>1772.413</v>
      </c>
      <c r="L327" s="25">
        <f t="shared" si="101"/>
        <v>6.1761884787547849E-4</v>
      </c>
      <c r="M327">
        <f t="shared" si="102"/>
        <v>4</v>
      </c>
      <c r="N327" s="50"/>
    </row>
    <row r="328" spans="1:14">
      <c r="A328" s="1">
        <v>42867</v>
      </c>
      <c r="B328">
        <v>7.39</v>
      </c>
      <c r="C328" s="25">
        <f t="shared" si="98"/>
        <v>-1.3513513513514486E-3</v>
      </c>
      <c r="D328" s="38">
        <f t="shared" si="99"/>
        <v>7.4472953335368217</v>
      </c>
      <c r="E328" s="38">
        <f>D328*(1-VLOOKUP(A328,USD!A:K,9,0))</f>
        <v>7.4562136699981965</v>
      </c>
      <c r="F328">
        <v>7.4569999999999999</v>
      </c>
      <c r="G328" s="42">
        <f t="shared" si="100"/>
        <v>-7.6934418430820717E-3</v>
      </c>
      <c r="H328" s="42">
        <f>(+B328/(D328*(1-VLOOKUP(A328,USD!A:K,9,0)))-1)</f>
        <v>-8.8803342995148471E-3</v>
      </c>
      <c r="I328" s="25">
        <f t="shared" si="95"/>
        <v>-8.9848464529972416E-3</v>
      </c>
      <c r="J328">
        <v>1772.413</v>
      </c>
      <c r="K328">
        <v>1774.6279999999999</v>
      </c>
      <c r="L328" s="25">
        <f t="shared" si="101"/>
        <v>1.2497087304144117E-3</v>
      </c>
      <c r="M328">
        <f t="shared" si="102"/>
        <v>5</v>
      </c>
      <c r="N328" s="50"/>
    </row>
    <row r="329" spans="1:14">
      <c r="A329" s="1">
        <v>42870</v>
      </c>
      <c r="B329">
        <v>7.45</v>
      </c>
      <c r="C329" s="25">
        <f t="shared" si="98"/>
        <v>8.1190798376185036E-3</v>
      </c>
      <c r="D329" s="38">
        <f t="shared" si="99"/>
        <v>7.4738416456857442</v>
      </c>
      <c r="E329" s="38">
        <f>D329*(1-VLOOKUP(A329,USD!A:K,9,0))</f>
        <v>7.4759969044435319</v>
      </c>
      <c r="F329">
        <v>7.4749999999999996</v>
      </c>
      <c r="G329" s="42">
        <f t="shared" si="100"/>
        <v>-3.1900121538575021E-3</v>
      </c>
      <c r="H329" s="42">
        <f>(+B329/(D329*(1-VLOOKUP(A329,USD!A:K,9,0)))-1)</f>
        <v>-3.4773829866194816E-3</v>
      </c>
      <c r="I329" s="25">
        <f t="shared" si="95"/>
        <v>-3.3444816053510573E-3</v>
      </c>
      <c r="J329">
        <v>1774.6279999999999</v>
      </c>
      <c r="K329">
        <v>1778.636</v>
      </c>
      <c r="L329" s="25">
        <f t="shared" si="101"/>
        <v>2.2585015000327058E-3</v>
      </c>
      <c r="M329">
        <f t="shared" si="102"/>
        <v>1</v>
      </c>
      <c r="N329" s="50"/>
    </row>
    <row r="330" spans="1:14">
      <c r="A330" s="1">
        <v>42871</v>
      </c>
      <c r="B330">
        <v>7.62</v>
      </c>
      <c r="C330" s="25">
        <f t="shared" si="98"/>
        <v>2.2818791946308759E-2</v>
      </c>
      <c r="D330" s="38">
        <f t="shared" si="99"/>
        <v>7.6275775228883251</v>
      </c>
      <c r="E330" s="38">
        <f>D330*(1-VLOOKUP(A330,USD!A:K,9,0))</f>
        <v>7.6407718017639716</v>
      </c>
      <c r="F330">
        <v>7.6379999999999999</v>
      </c>
      <c r="G330" s="42">
        <f t="shared" si="100"/>
        <v>-9.934376760625252E-4</v>
      </c>
      <c r="H330" s="42">
        <f>(+B330/(D330*(1-VLOOKUP(A330,USD!A:K,9,0)))-1)</f>
        <v>-2.7185475895479261E-3</v>
      </c>
      <c r="I330" s="25">
        <f t="shared" si="95"/>
        <v>-2.3566378633149698E-3</v>
      </c>
      <c r="J330">
        <v>1778.636</v>
      </c>
      <c r="K330">
        <v>1814.941</v>
      </c>
      <c r="L330" s="25">
        <f t="shared" si="101"/>
        <v>2.041170874760212E-2</v>
      </c>
      <c r="M330">
        <f t="shared" si="102"/>
        <v>2</v>
      </c>
      <c r="N330" s="50"/>
    </row>
    <row r="331" spans="1:14">
      <c r="A331" s="1">
        <v>42872</v>
      </c>
      <c r="B331">
        <v>7.62</v>
      </c>
      <c r="C331" s="25">
        <f t="shared" si="98"/>
        <v>0</v>
      </c>
      <c r="D331" s="38">
        <f t="shared" si="99"/>
        <v>7.6703962729366948</v>
      </c>
      <c r="E331" s="38">
        <f>D331*(1-VLOOKUP(A331,USD!A:K,9,0))</f>
        <v>7.6812115039696609</v>
      </c>
      <c r="F331">
        <v>7.68</v>
      </c>
      <c r="G331" s="42">
        <f t="shared" si="100"/>
        <v>-6.5702306821495693E-3</v>
      </c>
      <c r="H331" s="42">
        <f>(+B331/(D331*(1-VLOOKUP(A331,USD!A:K,9,0)))-1)</f>
        <v>-7.9689908210477389E-3</v>
      </c>
      <c r="I331" s="25">
        <f t="shared" si="95"/>
        <v>-7.8125E-3</v>
      </c>
      <c r="J331">
        <v>1814.941</v>
      </c>
      <c r="K331">
        <v>1822.6389999999999</v>
      </c>
      <c r="L331" s="25">
        <f t="shared" si="101"/>
        <v>4.2414601907168059E-3</v>
      </c>
      <c r="M331">
        <f t="shared" si="102"/>
        <v>3</v>
      </c>
      <c r="N331" s="50"/>
    </row>
    <row r="332" spans="1:14">
      <c r="A332" s="1">
        <v>42873</v>
      </c>
      <c r="B332">
        <v>7.57</v>
      </c>
      <c r="C332" s="25">
        <f t="shared" si="98"/>
        <v>-6.5616797900261981E-3</v>
      </c>
      <c r="D332" s="38">
        <f t="shared" si="99"/>
        <v>7.6415165482577736</v>
      </c>
      <c r="E332" s="38">
        <f>D332*(1-VLOOKUP(A332,USD!A:K,9,0))</f>
        <v>7.6368962473505801</v>
      </c>
      <c r="F332">
        <v>7.633</v>
      </c>
      <c r="G332" s="42">
        <f t="shared" si="100"/>
        <v>-9.3589469846896423E-3</v>
      </c>
      <c r="H332" s="42">
        <f>(+B332/(D332*(1-VLOOKUP(A332,USD!A:K,9,0)))-1)</f>
        <v>-8.7596119135162631E-3</v>
      </c>
      <c r="I332" s="25">
        <f t="shared" si="95"/>
        <v>-8.2536355299357433E-3</v>
      </c>
      <c r="J332">
        <v>1822.6389999999999</v>
      </c>
      <c r="K332">
        <v>1813.5060000000001</v>
      </c>
      <c r="L332" s="25">
        <f t="shared" si="101"/>
        <v>-5.0108661122689746E-3</v>
      </c>
      <c r="M332">
        <f t="shared" si="102"/>
        <v>4</v>
      </c>
      <c r="N332" s="50"/>
    </row>
    <row r="333" spans="1:14">
      <c r="A333" s="1">
        <v>42874</v>
      </c>
      <c r="B333">
        <v>7.51</v>
      </c>
      <c r="C333" s="25">
        <f t="shared" si="98"/>
        <v>-7.9260237780713894E-3</v>
      </c>
      <c r="D333" s="38">
        <f t="shared" si="99"/>
        <v>7.5806908684062799</v>
      </c>
      <c r="E333" s="38">
        <f>D333*(1-VLOOKUP(A333,USD!A:K,9,0))</f>
        <v>7.5752460275300377</v>
      </c>
      <c r="F333">
        <v>7.5739999999999998</v>
      </c>
      <c r="G333" s="42">
        <f t="shared" si="100"/>
        <v>-9.3251221601576839E-3</v>
      </c>
      <c r="H333" s="42">
        <f>(+B333/(D333*(1-VLOOKUP(A333,USD!A:K,9,0)))-1)</f>
        <v>-8.6130572251937876E-3</v>
      </c>
      <c r="I333" s="25">
        <f t="shared" si="95"/>
        <v>-8.4499603908106957E-3</v>
      </c>
      <c r="J333">
        <v>1813.5060000000001</v>
      </c>
      <c r="K333">
        <v>1801.078</v>
      </c>
      <c r="L333" s="25">
        <f t="shared" si="101"/>
        <v>-6.853023921619239E-3</v>
      </c>
      <c r="M333">
        <f t="shared" si="102"/>
        <v>5</v>
      </c>
      <c r="N333" s="50"/>
    </row>
    <row r="334" spans="1:14">
      <c r="A334" s="1">
        <v>42877</v>
      </c>
      <c r="B334">
        <v>7.5</v>
      </c>
      <c r="C334" s="25">
        <f t="shared" si="98"/>
        <v>-1.3315579227696217E-3</v>
      </c>
      <c r="D334" s="38">
        <f t="shared" si="99"/>
        <v>7.5193190133908692</v>
      </c>
      <c r="E334" s="38">
        <f>D334*(1-VLOOKUP(A334,USD!A:K,9,0))</f>
        <v>7.5282058426001957</v>
      </c>
      <c r="F334">
        <v>7.5309999999999997</v>
      </c>
      <c r="G334" s="42">
        <f t="shared" si="100"/>
        <v>-2.5692504010622619E-3</v>
      </c>
      <c r="H334" s="42">
        <f>(+B334/(D334*(1-VLOOKUP(A334,USD!A:K,9,0)))-1)</f>
        <v>-3.7466885457071442E-3</v>
      </c>
      <c r="I334" s="25">
        <f t="shared" si="95"/>
        <v>-4.1163192139157534E-3</v>
      </c>
      <c r="J334">
        <v>1801.078</v>
      </c>
      <c r="K334">
        <v>1788.075</v>
      </c>
      <c r="L334" s="25">
        <f t="shared" si="101"/>
        <v>-7.2195651715249998E-3</v>
      </c>
      <c r="M334">
        <f t="shared" si="102"/>
        <v>1</v>
      </c>
      <c r="N334" s="50"/>
    </row>
    <row r="335" spans="1:14">
      <c r="A335" s="1">
        <v>42878</v>
      </c>
      <c r="B335">
        <v>7.38</v>
      </c>
      <c r="C335" s="25">
        <f t="shared" si="98"/>
        <v>-1.6000000000000014E-2</v>
      </c>
      <c r="D335" s="38">
        <f t="shared" si="99"/>
        <v>7.4053201263929074</v>
      </c>
      <c r="E335" s="38">
        <f>D335*(1-VLOOKUP(A335,USD!A:K,9,0))</f>
        <v>7.4041791315669387</v>
      </c>
      <c r="F335">
        <v>7.4029999999999996</v>
      </c>
      <c r="G335" s="42">
        <f t="shared" si="100"/>
        <v>-3.4191805297741906E-3</v>
      </c>
      <c r="H335" s="42">
        <f>(+B335/(D335*(1-VLOOKUP(A335,USD!A:K,9,0)))-1)</f>
        <v>-3.2656059689120109E-3</v>
      </c>
      <c r="I335" s="25">
        <f t="shared" si="95"/>
        <v>-3.1068485749020658E-3</v>
      </c>
      <c r="J335">
        <v>1788.075</v>
      </c>
      <c r="K335">
        <v>1758.2349999999999</v>
      </c>
      <c r="L335" s="25">
        <f t="shared" si="101"/>
        <v>-1.6688338017141424E-2</v>
      </c>
      <c r="M335">
        <f t="shared" si="102"/>
        <v>2</v>
      </c>
      <c r="N335" s="50"/>
    </row>
    <row r="336" spans="1:14">
      <c r="A336" s="1">
        <v>42879</v>
      </c>
      <c r="B336">
        <v>7.43</v>
      </c>
      <c r="C336" s="25">
        <f t="shared" si="98"/>
        <v>6.7750677506774881E-3</v>
      </c>
      <c r="D336" s="38">
        <f t="shared" si="99"/>
        <v>7.4789695541267234</v>
      </c>
      <c r="E336" s="38">
        <f>D336*(1-VLOOKUP(A336,USD!A:K,9,0))</f>
        <v>7.4758612889425597</v>
      </c>
      <c r="F336">
        <v>7.4820000000000002</v>
      </c>
      <c r="G336" s="42">
        <f t="shared" si="100"/>
        <v>-6.5476338381005306E-3</v>
      </c>
      <c r="H336" s="42">
        <f>(+B336/(D336*(1-VLOOKUP(A336,USD!A:K,9,0)))-1)</f>
        <v>-6.134582648074649E-3</v>
      </c>
      <c r="I336" s="25">
        <f t="shared" si="95"/>
        <v>-6.9500133654103458E-3</v>
      </c>
      <c r="J336">
        <v>1758.2349999999999</v>
      </c>
      <c r="K336">
        <v>1776.278</v>
      </c>
      <c r="L336" s="25">
        <f t="shared" si="101"/>
        <v>1.0261995694546E-2</v>
      </c>
      <c r="M336">
        <f t="shared" si="102"/>
        <v>3</v>
      </c>
      <c r="N336" s="50"/>
    </row>
    <row r="337" spans="1:14">
      <c r="A337" s="1">
        <v>42880</v>
      </c>
      <c r="B337">
        <v>7.44</v>
      </c>
      <c r="C337" s="25">
        <f t="shared" si="98"/>
        <v>1.3458950201885589E-3</v>
      </c>
      <c r="D337" s="38">
        <f t="shared" si="99"/>
        <v>7.4879644447547067</v>
      </c>
      <c r="E337" s="38">
        <f>D337*(1-VLOOKUP(A337,USD!A:K,9,0))</f>
        <v>7.5161283443919764</v>
      </c>
      <c r="F337">
        <v>7.5110000000000001</v>
      </c>
      <c r="G337" s="42">
        <f t="shared" si="100"/>
        <v>-6.4055385290063827E-3</v>
      </c>
      <c r="H337" s="42">
        <f>(+B337/(D337*(1-VLOOKUP(A337,USD!A:K,9,0)))-1)</f>
        <v>-1.012866477310459E-2</v>
      </c>
      <c r="I337" s="25">
        <f t="shared" si="95"/>
        <v>-9.4528025562508056E-3</v>
      </c>
      <c r="J337">
        <v>1776.278</v>
      </c>
      <c r="K337">
        <v>1777.694</v>
      </c>
      <c r="L337" s="25">
        <f t="shared" si="101"/>
        <v>7.9717251466271399E-4</v>
      </c>
      <c r="M337">
        <f t="shared" si="102"/>
        <v>4</v>
      </c>
      <c r="N337" s="50"/>
    </row>
    <row r="338" spans="1:14">
      <c r="A338" s="1">
        <v>42881</v>
      </c>
      <c r="B338">
        <v>7.42</v>
      </c>
      <c r="C338" s="25">
        <f t="shared" si="98"/>
        <v>-2.6881720430108613E-3</v>
      </c>
      <c r="D338" s="38">
        <f t="shared" si="99"/>
        <v>7.4346855825580782</v>
      </c>
      <c r="E338" s="38">
        <f>D338*(1-VLOOKUP(A338,USD!A:K,9,0))</f>
        <v>7.4478324854341924</v>
      </c>
      <c r="F338">
        <v>7.48</v>
      </c>
      <c r="G338" s="42">
        <f t="shared" si="100"/>
        <v>-1.9752795723508854E-3</v>
      </c>
      <c r="H338" s="42">
        <f>(+B338/(D338*(1-VLOOKUP(A338,USD!A:K,9,0)))-1)</f>
        <v>-3.7369913311858793E-3</v>
      </c>
      <c r="I338" s="25">
        <f t="shared" si="95"/>
        <v>-8.0213903743315829E-3</v>
      </c>
      <c r="J338">
        <v>1777.694</v>
      </c>
      <c r="K338">
        <v>1759.6320000000001</v>
      </c>
      <c r="L338" s="25">
        <f t="shared" si="101"/>
        <v>-1.0160353806673128E-2</v>
      </c>
      <c r="M338">
        <f t="shared" si="102"/>
        <v>5</v>
      </c>
      <c r="N338" s="50"/>
    </row>
    <row r="339" spans="1:14">
      <c r="A339" s="1">
        <v>42884</v>
      </c>
      <c r="B339">
        <v>7.54</v>
      </c>
      <c r="C339" s="25">
        <f t="shared" si="98"/>
        <v>1.6172506738544534E-2</v>
      </c>
      <c r="D339" s="38">
        <f t="shared" si="99"/>
        <v>7.48</v>
      </c>
      <c r="E339" s="38">
        <f>D339*(1-VLOOKUP(A339,USD!A:K,9,0))</f>
        <v>7.5084547739732495</v>
      </c>
      <c r="F339">
        <v>7.51</v>
      </c>
      <c r="G339" s="42">
        <f t="shared" si="100"/>
        <v>8.0213903743315829E-3</v>
      </c>
      <c r="H339" s="42">
        <f>(+B339/(D339*(1-VLOOKUP(A339,USD!A:K,9,0)))-1)</f>
        <v>4.2012940047393421E-3</v>
      </c>
      <c r="I339" s="25">
        <f t="shared" si="95"/>
        <v>3.9946737683089761E-3</v>
      </c>
      <c r="J339">
        <v>1759.6320000000001</v>
      </c>
      <c r="K339">
        <v>1759.6320000000001</v>
      </c>
      <c r="L339" s="25">
        <f t="shared" si="101"/>
        <v>0</v>
      </c>
      <c r="M339">
        <f t="shared" si="102"/>
        <v>1</v>
      </c>
      <c r="N339" s="50" t="s">
        <v>346</v>
      </c>
    </row>
    <row r="340" spans="1:14">
      <c r="A340" s="1">
        <v>42885</v>
      </c>
      <c r="B340">
        <v>7.54</v>
      </c>
      <c r="C340" s="25">
        <f t="shared" si="98"/>
        <v>0</v>
      </c>
      <c r="D340" s="38">
        <f t="shared" si="99"/>
        <v>7.51</v>
      </c>
      <c r="E340" s="38">
        <f>D340*(1-VLOOKUP(A340,USD!A:K,9,0))</f>
        <v>7.4994017703935656</v>
      </c>
      <c r="F340">
        <v>7.5</v>
      </c>
      <c r="G340" s="42">
        <f t="shared" si="100"/>
        <v>3.9946737683089761E-3</v>
      </c>
      <c r="H340" s="42">
        <f>(+B340/(D340*(1-VLOOKUP(A340,USD!A:K,9,0)))-1)</f>
        <v>5.4135290853078999E-3</v>
      </c>
      <c r="I340" s="25">
        <f t="shared" si="95"/>
        <v>5.3333333333334121E-3</v>
      </c>
      <c r="J340">
        <v>1759.6320000000001</v>
      </c>
      <c r="K340">
        <v>1759.6320000000001</v>
      </c>
      <c r="L340" s="25">
        <f t="shared" si="101"/>
        <v>0</v>
      </c>
      <c r="M340">
        <f t="shared" si="102"/>
        <v>2</v>
      </c>
      <c r="N340" s="50"/>
    </row>
    <row r="341" spans="1:14">
      <c r="A341" s="1">
        <v>42886</v>
      </c>
      <c r="B341">
        <v>7.49</v>
      </c>
      <c r="C341" s="25">
        <f t="shared" si="98"/>
        <v>-6.6312997347479641E-3</v>
      </c>
      <c r="D341" s="38">
        <f t="shared" si="99"/>
        <v>7.5174624580594118</v>
      </c>
      <c r="E341" s="38">
        <f>D341*(1-VLOOKUP(A341,USD!A:K,9,0))</f>
        <v>7.5542328841131745</v>
      </c>
      <c r="F341">
        <v>7.5679999999999996</v>
      </c>
      <c r="G341" s="42">
        <f t="shared" si="100"/>
        <v>-3.6531553316863086E-3</v>
      </c>
      <c r="H341" s="42">
        <f>(+B341/(D341*(1-VLOOKUP(A341,USD!A:K,9,0)))-1)</f>
        <v>-8.5028996456090189E-3</v>
      </c>
      <c r="I341" s="25">
        <f t="shared" si="95"/>
        <v>-1.0306553911204941E-2</v>
      </c>
      <c r="J341">
        <v>1759.6320000000001</v>
      </c>
      <c r="K341">
        <v>1763.729</v>
      </c>
      <c r="L341" s="25">
        <f t="shared" si="101"/>
        <v>2.3283277412549097E-3</v>
      </c>
      <c r="M341">
        <f t="shared" si="102"/>
        <v>3</v>
      </c>
      <c r="N341" s="50"/>
    </row>
    <row r="342" spans="1:14">
      <c r="A342" s="1">
        <v>42887</v>
      </c>
      <c r="B342">
        <v>7.4</v>
      </c>
      <c r="C342" s="25">
        <f t="shared" si="98"/>
        <v>-1.2016021361815787E-2</v>
      </c>
      <c r="D342" s="38">
        <f t="shared" si="99"/>
        <v>7.4167840887120411</v>
      </c>
      <c r="E342" s="38">
        <f>D342*(1-VLOOKUP(A342,USD!A:K,9,0))</f>
        <v>7.4748462710039938</v>
      </c>
      <c r="F342">
        <v>7.4409999999999998</v>
      </c>
      <c r="G342" s="42">
        <f t="shared" si="100"/>
        <v>-2.2629873690923619E-3</v>
      </c>
      <c r="H342" s="42">
        <f>(+B342/(D342*(1-VLOOKUP(A342,USD!A:K,9,0)))-1)</f>
        <v>-1.0013084990701748E-2</v>
      </c>
      <c r="I342" s="25">
        <f t="shared" si="95"/>
        <v>-5.5100120951484532E-3</v>
      </c>
      <c r="J342">
        <v>1763.729</v>
      </c>
      <c r="K342">
        <v>1728.4880000000001</v>
      </c>
      <c r="L342" s="25">
        <f t="shared" si="101"/>
        <v>-1.9980960793863467E-2</v>
      </c>
      <c r="M342">
        <f t="shared" si="102"/>
        <v>4</v>
      </c>
      <c r="N342" s="50"/>
    </row>
    <row r="343" spans="1:14">
      <c r="A343" s="1">
        <v>42888</v>
      </c>
      <c r="B343">
        <v>7.47</v>
      </c>
      <c r="C343" s="25">
        <f t="shared" si="98"/>
        <v>9.4594594594594739E-3</v>
      </c>
      <c r="D343" s="38">
        <f t="shared" si="99"/>
        <v>7.5160734740420514</v>
      </c>
      <c r="E343" s="38">
        <f>D343*(1-VLOOKUP(A343,USD!A:K,9,0))</f>
        <v>7.4649139373974842</v>
      </c>
      <c r="F343">
        <v>7.4790000000000001</v>
      </c>
      <c r="G343" s="42">
        <f t="shared" si="100"/>
        <v>-6.1299925022252344E-3</v>
      </c>
      <c r="H343" s="42">
        <f>(+B343/(D343*(1-VLOOKUP(A343,USD!A:K,9,0)))-1)</f>
        <v>6.8132903408768541E-4</v>
      </c>
      <c r="I343" s="25">
        <f t="shared" si="95"/>
        <v>-1.2033694344164569E-3</v>
      </c>
      <c r="J343">
        <v>1728.4880000000001</v>
      </c>
      <c r="K343">
        <v>1745.9269999999999</v>
      </c>
      <c r="L343" s="25">
        <f t="shared" si="101"/>
        <v>1.0089164634061509E-2</v>
      </c>
      <c r="M343">
        <f t="shared" si="102"/>
        <v>5</v>
      </c>
      <c r="N343" s="50"/>
    </row>
    <row r="344" spans="1:14">
      <c r="A344" s="1">
        <v>42891</v>
      </c>
      <c r="B344">
        <v>7.52</v>
      </c>
      <c r="C344" s="25">
        <f t="shared" si="98"/>
        <v>6.6934404283802706E-3</v>
      </c>
      <c r="D344" s="38">
        <f t="shared" si="99"/>
        <v>7.5446217590998943</v>
      </c>
      <c r="E344" s="38">
        <f>D344*(1-VLOOKUP(A344,USD!A:K,9,0))</f>
        <v>7.5508314230575344</v>
      </c>
      <c r="F344">
        <v>7.5529999999999999</v>
      </c>
      <c r="G344" s="42">
        <f t="shared" si="100"/>
        <v>-3.2634848884501855E-3</v>
      </c>
      <c r="H344" s="42">
        <f>(+B344/(D344*(1-VLOOKUP(A344,USD!A:K,9,0)))-1)</f>
        <v>-4.0831825437641633E-3</v>
      </c>
      <c r="I344" s="25">
        <f t="shared" si="95"/>
        <v>-4.3691248510525638E-3</v>
      </c>
      <c r="J344">
        <v>1745.9269999999999</v>
      </c>
      <c r="K344">
        <v>1761.2460000000001</v>
      </c>
      <c r="L344" s="25">
        <f t="shared" si="101"/>
        <v>8.774135459271859E-3</v>
      </c>
      <c r="M344">
        <f t="shared" si="102"/>
        <v>1</v>
      </c>
      <c r="N344" s="50" t="s">
        <v>351</v>
      </c>
    </row>
    <row r="345" spans="1:14">
      <c r="A345" s="1">
        <v>42892</v>
      </c>
      <c r="B345">
        <v>7.57</v>
      </c>
      <c r="C345" s="25">
        <f t="shared" si="98"/>
        <v>6.6489361702128935E-3</v>
      </c>
      <c r="D345" s="38">
        <f t="shared" si="99"/>
        <v>7.5750726071201866</v>
      </c>
      <c r="E345" s="38">
        <f>D345*(1-VLOOKUP(A345,USD!A:K,9,0))</f>
        <v>7.5910428291254526</v>
      </c>
      <c r="F345">
        <v>7.5919999999999996</v>
      </c>
      <c r="G345" s="42">
        <f t="shared" si="100"/>
        <v>-6.6964468636487862E-4</v>
      </c>
      <c r="H345" s="42">
        <f>(+B345/(D345*(1-VLOOKUP(A345,USD!A:K,9,0)))-1)</f>
        <v>-2.7720603873705452E-3</v>
      </c>
      <c r="I345" s="25">
        <f t="shared" si="95"/>
        <v>-2.8977871443623959E-3</v>
      </c>
      <c r="J345">
        <v>1761.2460000000001</v>
      </c>
      <c r="K345">
        <v>1766.393</v>
      </c>
      <c r="L345" s="25">
        <f t="shared" si="101"/>
        <v>2.9223629180705757E-3</v>
      </c>
      <c r="M345">
        <f t="shared" si="102"/>
        <v>2</v>
      </c>
      <c r="N345" s="50"/>
    </row>
    <row r="346" spans="1:14">
      <c r="A346" s="1">
        <v>42893</v>
      </c>
      <c r="B346">
        <v>7.7</v>
      </c>
      <c r="C346" s="25">
        <f t="shared" si="98"/>
        <v>1.7173051519154603E-2</v>
      </c>
      <c r="D346" s="38">
        <f t="shared" si="99"/>
        <v>7.7358075943462179</v>
      </c>
      <c r="E346" s="38">
        <f>D346*(1-VLOOKUP(A346,USD!A:K,9,0))</f>
        <v>7.7349047576570431</v>
      </c>
      <c r="F346">
        <v>7.7279999999999998</v>
      </c>
      <c r="G346" s="42">
        <f t="shared" si="100"/>
        <v>-4.6288113955145205E-3</v>
      </c>
      <c r="H346" s="42">
        <f>(+B346/(D346*(1-VLOOKUP(A346,USD!A:K,9,0)))-1)</f>
        <v>-4.5126292760734321E-3</v>
      </c>
      <c r="I346" s="25">
        <f t="shared" si="95"/>
        <v>-3.6231884057970065E-3</v>
      </c>
      <c r="J346">
        <v>1766.393</v>
      </c>
      <c r="K346">
        <v>1799.8520000000001</v>
      </c>
      <c r="L346" s="25">
        <f t="shared" si="101"/>
        <v>1.894199082537118E-2</v>
      </c>
      <c r="M346">
        <f t="shared" si="102"/>
        <v>3</v>
      </c>
      <c r="N346" s="50"/>
    </row>
    <row r="347" spans="1:14">
      <c r="A347" s="1">
        <v>42894</v>
      </c>
      <c r="B347">
        <v>7.84</v>
      </c>
      <c r="C347" s="25">
        <f t="shared" si="98"/>
        <v>1.8181818181818077E-2</v>
      </c>
      <c r="D347" s="38">
        <f t="shared" si="99"/>
        <v>7.7060936121414416</v>
      </c>
      <c r="E347" s="38">
        <f>D347*(1-VLOOKUP(A347,USD!A:K,9,0))</f>
        <v>7.7059114742784498</v>
      </c>
      <c r="F347">
        <v>7.7069999999999999</v>
      </c>
      <c r="G347" s="42">
        <f t="shared" si="100"/>
        <v>1.7376688449200817E-2</v>
      </c>
      <c r="H347" s="42">
        <f>(+B347/(D347*(1-VLOOKUP(A347,USD!A:K,9,0)))-1)</f>
        <v>1.7400735288631841E-2</v>
      </c>
      <c r="I347" s="25">
        <f t="shared" si="95"/>
        <v>1.72570390554041E-2</v>
      </c>
      <c r="J347">
        <v>1799.8520000000001</v>
      </c>
      <c r="K347">
        <v>1794.75</v>
      </c>
      <c r="L347" s="25">
        <f t="shared" si="101"/>
        <v>-2.8346775179293182E-3</v>
      </c>
      <c r="M347">
        <f t="shared" si="102"/>
        <v>4</v>
      </c>
      <c r="N347" s="50"/>
    </row>
    <row r="348" spans="1:14">
      <c r="A348" s="1">
        <v>42895</v>
      </c>
      <c r="B348">
        <v>7.73</v>
      </c>
      <c r="C348" s="25">
        <f t="shared" si="98"/>
        <v>-1.4030612244897878E-2</v>
      </c>
      <c r="D348" s="38">
        <f t="shared" si="99"/>
        <v>7.7129474550773081</v>
      </c>
      <c r="E348" s="38">
        <f>D348*(1-VLOOKUP(A348,USD!A:K,9,0))</f>
        <v>7.6929320940969221</v>
      </c>
      <c r="F348">
        <v>7.6970000000000001</v>
      </c>
      <c r="G348" s="42">
        <f t="shared" si="100"/>
        <v>2.2108986249436136E-3</v>
      </c>
      <c r="H348" s="42">
        <f>(+B348/(D348*(1-VLOOKUP(A348,USD!A:K,9,0)))-1)</f>
        <v>4.8184366441401671E-3</v>
      </c>
      <c r="I348" s="25">
        <f t="shared" si="95"/>
        <v>4.2873846953359607E-3</v>
      </c>
      <c r="J348">
        <v>1794.75</v>
      </c>
      <c r="K348">
        <v>1796.135</v>
      </c>
      <c r="L348" s="25">
        <f t="shared" si="101"/>
        <v>7.7169522217568343E-4</v>
      </c>
      <c r="M348">
        <f t="shared" si="102"/>
        <v>5</v>
      </c>
      <c r="N348" s="50"/>
    </row>
    <row r="349" spans="1:14">
      <c r="A349" s="1">
        <v>42898</v>
      </c>
      <c r="B349">
        <v>7.57</v>
      </c>
      <c r="C349" s="25">
        <f t="shared" si="98"/>
        <v>-2.0698576972833171E-2</v>
      </c>
      <c r="D349" s="38">
        <f t="shared" si="99"/>
        <v>7.6087911248319307</v>
      </c>
      <c r="E349" s="38">
        <f>D349*(1-VLOOKUP(A349,USD!A:K,9,0))</f>
        <v>7.6091498730156406</v>
      </c>
      <c r="F349">
        <v>7.6040000000000001</v>
      </c>
      <c r="G349" s="42">
        <f t="shared" si="100"/>
        <v>-5.0981981494185868E-3</v>
      </c>
      <c r="H349" s="42">
        <f>(+B349/(D349*(1-VLOOKUP(A349,USD!A:K,9,0)))-1)</f>
        <v>-5.1451047316701803E-3</v>
      </c>
      <c r="I349" s="25">
        <f t="shared" si="95"/>
        <v>-4.471330878484947E-3</v>
      </c>
      <c r="J349">
        <v>1796.135</v>
      </c>
      <c r="K349">
        <v>1775.5509999999999</v>
      </c>
      <c r="L349" s="25">
        <f t="shared" si="101"/>
        <v>-1.1460163072374852E-2</v>
      </c>
      <c r="M349">
        <f t="shared" si="102"/>
        <v>1</v>
      </c>
      <c r="N349" s="50"/>
    </row>
    <row r="350" spans="1:14">
      <c r="A350" s="1">
        <v>42899</v>
      </c>
      <c r="B350">
        <v>7.83</v>
      </c>
      <c r="C350" s="25">
        <f t="shared" si="98"/>
        <v>3.4346103038308984E-2</v>
      </c>
      <c r="D350" s="38">
        <f t="shared" si="99"/>
        <v>7.6899991765936315</v>
      </c>
      <c r="E350" s="38">
        <f>D350*(1-VLOOKUP(A350,USD!A:K,9,0))</f>
        <v>7.6868611851224466</v>
      </c>
      <c r="F350">
        <v>7.6929999999999996</v>
      </c>
      <c r="G350" s="42">
        <f t="shared" si="100"/>
        <v>1.8205570662802595E-2</v>
      </c>
      <c r="H350" s="42">
        <f>(+B350/(D350*(1-VLOOKUP(A350,USD!A:K,9,0)))-1)</f>
        <v>1.8621230620710527E-2</v>
      </c>
      <c r="I350" s="25">
        <f t="shared" si="95"/>
        <v>1.7808397244247987E-2</v>
      </c>
      <c r="J350">
        <v>1775.5509999999999</v>
      </c>
      <c r="K350">
        <v>1795.6320000000001</v>
      </c>
      <c r="L350" s="25">
        <f t="shared" si="101"/>
        <v>1.1309728641982097E-2</v>
      </c>
      <c r="M350">
        <f t="shared" si="102"/>
        <v>2</v>
      </c>
      <c r="N350" s="50" t="s">
        <v>356</v>
      </c>
    </row>
    <row r="351" spans="1:14" ht="28">
      <c r="A351" s="1">
        <v>42900</v>
      </c>
      <c r="B351">
        <v>7.76</v>
      </c>
      <c r="C351" s="25">
        <f t="shared" si="98"/>
        <v>-8.9399744572158379E-3</v>
      </c>
      <c r="D351" s="38">
        <f t="shared" si="99"/>
        <v>7.671591425748705</v>
      </c>
      <c r="E351" s="38">
        <f>D351*(1-VLOOKUP(A351,USD!A:K,9,0))</f>
        <v>7.6711846701470483</v>
      </c>
      <c r="F351">
        <v>7.6740000000000004</v>
      </c>
      <c r="G351" s="42">
        <f t="shared" si="100"/>
        <v>1.152415051126976E-2</v>
      </c>
      <c r="H351" s="42">
        <f>(+B351/(D351*(1-VLOOKUP(A351,USD!A:K,9,0)))-1)</f>
        <v>1.1577785397160589E-2</v>
      </c>
      <c r="I351" s="25">
        <f t="shared" si="95"/>
        <v>1.1206671879072205E-2</v>
      </c>
      <c r="J351">
        <v>1795.6320000000001</v>
      </c>
      <c r="K351">
        <v>1790.635</v>
      </c>
      <c r="L351" s="25">
        <f t="shared" ref="L351:L382" si="103">+K351/J351-1</f>
        <v>-2.7828641948907107E-3</v>
      </c>
      <c r="M351">
        <f t="shared" si="102"/>
        <v>3</v>
      </c>
      <c r="N351" s="50" t="s">
        <v>361</v>
      </c>
    </row>
    <row r="352" spans="1:14">
      <c r="A352" s="1">
        <v>42901</v>
      </c>
      <c r="B352">
        <v>7.78</v>
      </c>
      <c r="C352" s="25">
        <f t="shared" si="98"/>
        <v>2.5773195876288568E-3</v>
      </c>
      <c r="D352" s="38">
        <f t="shared" si="99"/>
        <v>7.7838149963560426</v>
      </c>
      <c r="E352" s="38">
        <f>D352*(1-VLOOKUP(A352,USD!A:K,9,0))</f>
        <v>7.7895891337850678</v>
      </c>
      <c r="F352">
        <v>7.7889999999999997</v>
      </c>
      <c r="G352" s="42">
        <f t="shared" si="100"/>
        <v>-4.9011909427809641E-4</v>
      </c>
      <c r="H352" s="42">
        <f>(+B352/(D352*(1-VLOOKUP(A352,USD!A:K,9,0)))-1)</f>
        <v>-1.2310192001626641E-3</v>
      </c>
      <c r="I352" s="25">
        <f t="shared" si="95"/>
        <v>-1.1554756708177516E-3</v>
      </c>
      <c r="J352">
        <v>1790.635</v>
      </c>
      <c r="K352">
        <v>1816.259</v>
      </c>
      <c r="L352" s="25">
        <f t="shared" si="103"/>
        <v>1.4310007343763642E-2</v>
      </c>
      <c r="M352">
        <f t="shared" si="102"/>
        <v>4</v>
      </c>
      <c r="N352" s="50" t="s">
        <v>360</v>
      </c>
    </row>
    <row r="353" spans="1:14">
      <c r="A353" s="1">
        <v>42902</v>
      </c>
      <c r="B353">
        <v>7.72</v>
      </c>
      <c r="C353" s="25">
        <f t="shared" si="98"/>
        <v>-7.7120822622108731E-3</v>
      </c>
      <c r="D353" s="38">
        <f t="shared" si="99"/>
        <v>7.7623856603050561</v>
      </c>
      <c r="E353" s="38">
        <f>D353*(1-VLOOKUP(A353,USD!A:K,9,0))</f>
        <v>7.7146933124113684</v>
      </c>
      <c r="F353">
        <v>7.7229999999999999</v>
      </c>
      <c r="G353" s="42">
        <f t="shared" si="100"/>
        <v>-5.460390936488313E-3</v>
      </c>
      <c r="H353" s="42">
        <f>(+B353/(D353*(1-VLOOKUP(A353,USD!A:K,9,0)))-1)</f>
        <v>6.8786760195571617E-4</v>
      </c>
      <c r="I353" s="25">
        <f t="shared" si="95"/>
        <v>-3.8845008416421578E-4</v>
      </c>
      <c r="J353">
        <v>1816.259</v>
      </c>
      <c r="K353">
        <v>1810.0530000000001</v>
      </c>
      <c r="L353" s="25">
        <f t="shared" si="103"/>
        <v>-3.4169135569320774E-3</v>
      </c>
      <c r="M353">
        <f t="shared" si="102"/>
        <v>5</v>
      </c>
      <c r="N353" s="50"/>
    </row>
    <row r="354" spans="1:14">
      <c r="A354" s="1">
        <v>42905</v>
      </c>
      <c r="B354">
        <v>7.76</v>
      </c>
      <c r="C354" s="25">
        <f t="shared" si="98"/>
        <v>5.1813471502590858E-3</v>
      </c>
      <c r="D354" s="38">
        <f t="shared" si="99"/>
        <v>7.7500809092330449</v>
      </c>
      <c r="E354" s="38">
        <f>D354*(1-VLOOKUP(A354,USD!A:K,9,0))</f>
        <v>7.7667814902661814</v>
      </c>
      <c r="F354">
        <v>7.7510000000000003</v>
      </c>
      <c r="G354" s="42">
        <f t="shared" si="100"/>
        <v>1.2798693178981413E-3</v>
      </c>
      <c r="H354" s="42">
        <f>(+B354/(D354*(1-VLOOKUP(A354,USD!A:K,9,0)))-1)</f>
        <v>-8.7314034451468903E-4</v>
      </c>
      <c r="I354" s="25">
        <f t="shared" si="95"/>
        <v>1.1611404980000906E-3</v>
      </c>
      <c r="J354">
        <v>1810.0530000000001</v>
      </c>
      <c r="K354">
        <v>1816.4</v>
      </c>
      <c r="L354" s="25">
        <f t="shared" si="103"/>
        <v>3.506527156939665E-3</v>
      </c>
      <c r="M354">
        <f t="shared" si="102"/>
        <v>1</v>
      </c>
      <c r="N354" s="50"/>
    </row>
    <row r="355" spans="1:14">
      <c r="A355" s="1">
        <v>42906</v>
      </c>
      <c r="B355">
        <v>7.78</v>
      </c>
      <c r="C355" s="25">
        <f t="shared" si="98"/>
        <v>2.5773195876288568E-3</v>
      </c>
      <c r="D355" s="38">
        <f t="shared" si="99"/>
        <v>7.7705268531160545</v>
      </c>
      <c r="E355" s="38">
        <f>D355*(1-VLOOKUP(A355,USD!A:K,9,0))</f>
        <v>7.7468760942500214</v>
      </c>
      <c r="F355">
        <v>7.7549999999999999</v>
      </c>
      <c r="G355" s="42">
        <f t="shared" si="100"/>
        <v>1.2191125599350094E-3</v>
      </c>
      <c r="H355" s="42">
        <f>(+B355/(D355*(1-VLOOKUP(A355,USD!A:K,9,0)))-1)</f>
        <v>4.275775854291064E-3</v>
      </c>
      <c r="I355" s="25">
        <f t="shared" si="95"/>
        <v>3.2237266279819821E-3</v>
      </c>
      <c r="J355">
        <v>1816.4</v>
      </c>
      <c r="K355">
        <v>1820.9760000000001</v>
      </c>
      <c r="L355" s="25">
        <f t="shared" si="103"/>
        <v>2.519268883505843E-3</v>
      </c>
      <c r="M355">
        <f t="shared" si="102"/>
        <v>2</v>
      </c>
      <c r="N355" s="50"/>
    </row>
    <row r="356" spans="1:14">
      <c r="A356" s="1">
        <v>42907</v>
      </c>
      <c r="B356">
        <v>7.75</v>
      </c>
      <c r="C356" s="25">
        <f t="shared" si="98"/>
        <v>-3.856041131105381E-3</v>
      </c>
      <c r="D356" s="38">
        <f t="shared" si="99"/>
        <v>7.7708210898990426</v>
      </c>
      <c r="E356" s="38">
        <f>D356*(1-VLOOKUP(A356,USD!A:K,9,0))</f>
        <v>7.7746489924018611</v>
      </c>
      <c r="F356">
        <v>7.77</v>
      </c>
      <c r="G356" s="42">
        <f t="shared" si="100"/>
        <v>-2.6793938064160194E-3</v>
      </c>
      <c r="H356" s="42">
        <f>(+B356/(D356*(1-VLOOKUP(A356,USD!A:K,9,0)))-1)</f>
        <v>-3.1704315430768348E-3</v>
      </c>
      <c r="I356" s="25">
        <f t="shared" ref="I356:I401" si="104">+B356/F356-1</f>
        <v>-2.5740025740025319E-3</v>
      </c>
      <c r="J356">
        <v>1820.9760000000001</v>
      </c>
      <c r="K356">
        <v>1824.691</v>
      </c>
      <c r="L356" s="25">
        <f t="shared" si="103"/>
        <v>2.0401147516495577E-3</v>
      </c>
      <c r="M356">
        <f t="shared" si="102"/>
        <v>3</v>
      </c>
      <c r="N356" s="50"/>
    </row>
    <row r="357" spans="1:14">
      <c r="A357" s="1">
        <v>42908</v>
      </c>
      <c r="B357">
        <v>7.69</v>
      </c>
      <c r="C357" s="25">
        <f t="shared" si="98"/>
        <v>-7.7419354838709209E-3</v>
      </c>
      <c r="D357" s="38">
        <f t="shared" si="99"/>
        <v>7.6579653048105127</v>
      </c>
      <c r="E357" s="38">
        <f>D357*(1-VLOOKUP(A357,USD!A:K,9,0))</f>
        <v>7.6570570901252033</v>
      </c>
      <c r="F357">
        <v>7.6609999999999996</v>
      </c>
      <c r="G357" s="42">
        <f t="shared" si="100"/>
        <v>4.1831862530592456E-3</v>
      </c>
      <c r="H357" s="42">
        <f>(+B357/(D357*(1-VLOOKUP(A357,USD!A:K,9,0)))-1)</f>
        <v>4.3022938822385726E-3</v>
      </c>
      <c r="I357" s="25">
        <f t="shared" si="104"/>
        <v>3.7854066048819135E-3</v>
      </c>
      <c r="J357">
        <v>1824.691</v>
      </c>
      <c r="K357">
        <v>1798.3810000000001</v>
      </c>
      <c r="L357" s="25">
        <f t="shared" si="103"/>
        <v>-1.4418879689766628E-2</v>
      </c>
      <c r="M357">
        <f t="shared" si="102"/>
        <v>4</v>
      </c>
      <c r="N357" s="50"/>
    </row>
    <row r="358" spans="1:14">
      <c r="A358" s="1">
        <v>42909</v>
      </c>
      <c r="B358">
        <v>7.7</v>
      </c>
      <c r="C358" s="25">
        <f t="shared" si="98"/>
        <v>1.3003901170349774E-3</v>
      </c>
      <c r="D358" s="38">
        <f t="shared" si="99"/>
        <v>7.6995439614853582</v>
      </c>
      <c r="E358" s="38">
        <f>D358*(1-VLOOKUP(A358,USD!A:K,9,0))</f>
        <v>7.6880205794451655</v>
      </c>
      <c r="F358">
        <v>7.6870000000000003</v>
      </c>
      <c r="G358" s="42">
        <f t="shared" si="100"/>
        <v>5.9229289023132736E-5</v>
      </c>
      <c r="H358" s="42">
        <f>(+B358/(D358*(1-VLOOKUP(A358,USD!A:K,9,0)))-1)</f>
        <v>1.5581930915824493E-3</v>
      </c>
      <c r="I358" s="25">
        <f t="shared" si="104"/>
        <v>1.6911669051644651E-3</v>
      </c>
      <c r="J358">
        <v>1798.3810000000001</v>
      </c>
      <c r="K358">
        <v>1807.4290000000001</v>
      </c>
      <c r="L358" s="25">
        <f t="shared" si="103"/>
        <v>5.0311919443100095E-3</v>
      </c>
      <c r="M358">
        <f t="shared" si="102"/>
        <v>5</v>
      </c>
      <c r="N358" s="50"/>
    </row>
    <row r="359" spans="1:14">
      <c r="A359" s="1">
        <v>42912</v>
      </c>
      <c r="B359">
        <v>7.72</v>
      </c>
      <c r="C359" s="25">
        <f t="shared" si="98"/>
        <v>2.5974025974024872E-3</v>
      </c>
      <c r="D359" s="38">
        <f t="shared" si="99"/>
        <v>7.7458955781942196</v>
      </c>
      <c r="E359" s="38">
        <f>D359*(1-VLOOKUP(A359,USD!A:K,9,0))</f>
        <v>7.7361294370333455</v>
      </c>
      <c r="F359">
        <v>7.7329999999999997</v>
      </c>
      <c r="G359" s="42">
        <f t="shared" si="100"/>
        <v>-3.3431354622336373E-3</v>
      </c>
      <c r="H359" s="42">
        <f>(+B359/(D359*(1-VLOOKUP(A359,USD!A:K,9,0)))-1)</f>
        <v>-2.0849492197135833E-3</v>
      </c>
      <c r="I359" s="25">
        <f t="shared" si="104"/>
        <v>-1.6811069442648208E-3</v>
      </c>
      <c r="J359">
        <v>1807.4290000000001</v>
      </c>
      <c r="K359">
        <v>1821.277</v>
      </c>
      <c r="L359" s="25">
        <f t="shared" si="103"/>
        <v>7.66171174635355E-3</v>
      </c>
      <c r="M359">
        <f t="shared" si="102"/>
        <v>1</v>
      </c>
      <c r="N359" s="50"/>
    </row>
    <row r="360" spans="1:14">
      <c r="A360" s="1">
        <v>42913</v>
      </c>
      <c r="B360">
        <v>7.73</v>
      </c>
      <c r="C360" s="25">
        <f t="shared" si="98"/>
        <v>1.2953367875647714E-3</v>
      </c>
      <c r="D360" s="38">
        <f t="shared" si="99"/>
        <v>7.727297726814756</v>
      </c>
      <c r="E360" s="38">
        <f>D360*(1-VLOOKUP(A360,USD!A:K,9,0))</f>
        <v>7.7291820868226608</v>
      </c>
      <c r="F360">
        <v>7.7549999999999999</v>
      </c>
      <c r="G360" s="42">
        <f t="shared" si="100"/>
        <v>3.49704810242768E-4</v>
      </c>
      <c r="H360" s="42">
        <f>(+B360/(D360*(1-VLOOKUP(A360,USD!A:K,9,0)))-1)</f>
        <v>1.0582143985637948E-4</v>
      </c>
      <c r="I360" s="25">
        <f t="shared" si="104"/>
        <v>-3.223726627981871E-3</v>
      </c>
      <c r="J360">
        <v>1821.277</v>
      </c>
      <c r="K360">
        <v>1819.934</v>
      </c>
      <c r="L360" s="25">
        <f t="shared" si="103"/>
        <v>-7.3739469613909314E-4</v>
      </c>
      <c r="M360">
        <f t="shared" si="102"/>
        <v>2</v>
      </c>
      <c r="N360" s="50"/>
    </row>
    <row r="361" spans="1:14">
      <c r="A361" s="1">
        <v>42914</v>
      </c>
      <c r="B361">
        <v>7.72</v>
      </c>
      <c r="C361" s="25">
        <f t="shared" si="98"/>
        <v>-1.2936610608021981E-3</v>
      </c>
      <c r="D361" s="38">
        <f t="shared" si="99"/>
        <v>7.7049954806053407</v>
      </c>
      <c r="E361" s="38">
        <f>D361*(1-VLOOKUP(A361,USD!A:K,9,0))</f>
        <v>7.7576222274270004</v>
      </c>
      <c r="F361">
        <v>7.7290000000000001</v>
      </c>
      <c r="G361" s="42">
        <f t="shared" si="100"/>
        <v>1.9473754958621026E-3</v>
      </c>
      <c r="H361" s="42">
        <f>(+B361/(D361*(1-VLOOKUP(A361,USD!A:K,9,0)))-1)</f>
        <v>-4.8497112032586109E-3</v>
      </c>
      <c r="I361" s="25">
        <f t="shared" si="104"/>
        <v>-1.1644455945142296E-3</v>
      </c>
      <c r="J361">
        <v>1819.934</v>
      </c>
      <c r="K361">
        <v>1808.1990000000001</v>
      </c>
      <c r="L361" s="25">
        <f t="shared" si="103"/>
        <v>-6.4480360276800708E-3</v>
      </c>
      <c r="M361">
        <f t="shared" si="102"/>
        <v>3</v>
      </c>
      <c r="N361" s="50"/>
    </row>
    <row r="362" spans="1:14">
      <c r="A362" s="1">
        <v>42915</v>
      </c>
      <c r="B362">
        <v>7.69</v>
      </c>
      <c r="C362" s="25">
        <f t="shared" si="98"/>
        <v>-3.8860103626942033E-3</v>
      </c>
      <c r="D362" s="38">
        <f t="shared" si="99"/>
        <v>7.7518809644292466</v>
      </c>
      <c r="E362" s="38">
        <f>D362*(1-VLOOKUP(A362,USD!A:K,9,0))</f>
        <v>7.7667873737533144</v>
      </c>
      <c r="F362">
        <v>7.7830000000000004</v>
      </c>
      <c r="G362" s="42">
        <f t="shared" si="100"/>
        <v>-7.9827031288530748E-3</v>
      </c>
      <c r="H362" s="42">
        <f>(+B362/(D362*(1-VLOOKUP(A362,USD!A:K,9,0)))-1)</f>
        <v>-9.8866326652388148E-3</v>
      </c>
      <c r="I362" s="25">
        <f t="shared" si="104"/>
        <v>-1.1949119876654257E-2</v>
      </c>
      <c r="J362">
        <v>1808.1990000000001</v>
      </c>
      <c r="K362">
        <v>1813.5519999999999</v>
      </c>
      <c r="L362" s="25">
        <f t="shared" si="103"/>
        <v>2.9604042475412928E-3</v>
      </c>
      <c r="M362">
        <f t="shared" si="102"/>
        <v>4</v>
      </c>
      <c r="N362" s="50"/>
    </row>
    <row r="363" spans="1:14">
      <c r="A363" s="1">
        <v>42916</v>
      </c>
      <c r="B363">
        <v>7.71</v>
      </c>
      <c r="C363" s="25">
        <f t="shared" si="98"/>
        <v>2.6007802340701769E-3</v>
      </c>
      <c r="D363" s="38">
        <f t="shared" si="99"/>
        <v>7.8023764750059561</v>
      </c>
      <c r="E363" s="38">
        <f>D363*(1-VLOOKUP(A363,USD!A:K,9,0))</f>
        <v>7.8237112115153913</v>
      </c>
      <c r="F363">
        <v>7.8120000000000003</v>
      </c>
      <c r="G363" s="42">
        <f t="shared" si="100"/>
        <v>-1.1839530597103853E-2</v>
      </c>
      <c r="H363" s="42">
        <f>(+B363/(D363*(1-VLOOKUP(A363,USD!A:K,9,0)))-1)</f>
        <v>-1.4534178018741906E-2</v>
      </c>
      <c r="I363" s="25">
        <f t="shared" si="104"/>
        <v>-1.3056835637480835E-2</v>
      </c>
      <c r="J363">
        <v>1813.5519999999999</v>
      </c>
      <c r="K363">
        <v>1818.067</v>
      </c>
      <c r="L363" s="25">
        <f t="shared" si="103"/>
        <v>2.4895894906791227E-3</v>
      </c>
      <c r="M363">
        <f t="shared" si="102"/>
        <v>5</v>
      </c>
      <c r="N363" s="50"/>
    </row>
    <row r="364" spans="1:14">
      <c r="A364" s="1">
        <v>42919</v>
      </c>
      <c r="B364">
        <v>7.8</v>
      </c>
      <c r="C364" s="25">
        <f t="shared" si="98"/>
        <v>1.1673151750972721E-2</v>
      </c>
      <c r="D364" s="38">
        <f t="shared" si="99"/>
        <v>7.8889956376745198</v>
      </c>
      <c r="E364" s="38">
        <f>D364*(1-VLOOKUP(A364,USD!A:K,9,0))</f>
        <v>7.871231305703013</v>
      </c>
      <c r="F364">
        <v>7.8769999999999998</v>
      </c>
      <c r="G364" s="42">
        <f t="shared" si="100"/>
        <v>-1.1280984520959048E-2</v>
      </c>
      <c r="H364" s="42">
        <f>(+B364/(D364*(1-VLOOKUP(A364,USD!A:K,9,0)))-1)</f>
        <v>-9.0495759731267222E-3</v>
      </c>
      <c r="I364" s="25">
        <f t="shared" si="104"/>
        <v>-9.7752951631331353E-3</v>
      </c>
      <c r="J364">
        <v>1818.067</v>
      </c>
      <c r="K364">
        <v>1835.9860000000001</v>
      </c>
      <c r="L364" s="25">
        <f t="shared" si="103"/>
        <v>9.8560724109728604E-3</v>
      </c>
      <c r="M364">
        <f t="shared" si="102"/>
        <v>1</v>
      </c>
      <c r="N364" s="50"/>
    </row>
    <row r="365" spans="1:14">
      <c r="A365" s="1">
        <v>42920</v>
      </c>
      <c r="B365">
        <v>7.74</v>
      </c>
      <c r="C365" s="25">
        <f t="shared" si="98"/>
        <v>-7.692307692307665E-3</v>
      </c>
      <c r="D365" s="38">
        <f t="shared" si="99"/>
        <v>7.8491943211985271</v>
      </c>
      <c r="E365" s="38">
        <f>D365*(1-VLOOKUP(A365,USD!A:K,9,0))</f>
        <v>7.8308321241252017</v>
      </c>
      <c r="F365">
        <v>7.8339999999999996</v>
      </c>
      <c r="G365" s="42">
        <f t="shared" si="100"/>
        <v>-1.3911532410864513E-2</v>
      </c>
      <c r="H365" s="42">
        <f>(+B365/(D365*(1-VLOOKUP(A365,USD!A:K,9,0)))-1)</f>
        <v>-1.1599294006746197E-2</v>
      </c>
      <c r="I365" s="25">
        <f t="shared" si="104"/>
        <v>-1.1998978810313976E-2</v>
      </c>
      <c r="J365">
        <v>1835.9860000000001</v>
      </c>
      <c r="K365">
        <v>1829.5050000000001</v>
      </c>
      <c r="L365" s="25">
        <f t="shared" si="103"/>
        <v>-3.5299833440995965E-3</v>
      </c>
      <c r="M365">
        <f t="shared" si="102"/>
        <v>2</v>
      </c>
      <c r="N365" s="50"/>
    </row>
    <row r="366" spans="1:14">
      <c r="A366" s="1">
        <v>42921</v>
      </c>
      <c r="B366">
        <v>7.78</v>
      </c>
      <c r="C366" s="25">
        <f t="shared" si="98"/>
        <v>5.1679586563306845E-3</v>
      </c>
      <c r="D366" s="38">
        <f t="shared" si="99"/>
        <v>7.86451376410559</v>
      </c>
      <c r="E366" s="38">
        <f>D366*(1-VLOOKUP(A366,USD!A:K,9,0))</f>
        <v>7.8707381108505423</v>
      </c>
      <c r="F366">
        <v>7.86</v>
      </c>
      <c r="G366" s="42">
        <f t="shared" si="100"/>
        <v>-1.0746216058686198E-2</v>
      </c>
      <c r="H366" s="42">
        <f>(+B366/(D366*(1-VLOOKUP(A366,USD!A:K,9,0)))-1)</f>
        <v>-1.1528538946741329E-2</v>
      </c>
      <c r="I366" s="25">
        <f t="shared" si="104"/>
        <v>-1.0178117048346036E-2</v>
      </c>
      <c r="J366">
        <v>1829.5050000000001</v>
      </c>
      <c r="K366">
        <v>1836.6310000000001</v>
      </c>
      <c r="L366" s="25">
        <f t="shared" si="103"/>
        <v>3.8950426481478839E-3</v>
      </c>
      <c r="M366">
        <f t="shared" si="102"/>
        <v>3</v>
      </c>
      <c r="N366" s="50"/>
    </row>
    <row r="367" spans="1:14">
      <c r="A367" s="1">
        <v>42922</v>
      </c>
      <c r="B367">
        <v>7.76</v>
      </c>
      <c r="C367" s="25">
        <f t="shared" si="98"/>
        <v>-2.5706940874036244E-3</v>
      </c>
      <c r="D367" s="38">
        <f t="shared" si="99"/>
        <v>7.870116915156065</v>
      </c>
      <c r="E367" s="38">
        <f>D367*(1-VLOOKUP(A367,USD!A:K,9,0))</f>
        <v>7.858670404675558</v>
      </c>
      <c r="F367">
        <v>7.8630000000000004</v>
      </c>
      <c r="G367" s="42">
        <f t="shared" si="100"/>
        <v>-1.3991776277682111E-2</v>
      </c>
      <c r="H367" s="42">
        <f>(+B367/(D367*(1-VLOOKUP(A367,USD!A:K,9,0)))-1)</f>
        <v>-1.2555610503381609E-2</v>
      </c>
      <c r="I367" s="25">
        <f t="shared" si="104"/>
        <v>-1.3099325957013908E-2</v>
      </c>
      <c r="J367">
        <v>1836.6310000000001</v>
      </c>
      <c r="K367">
        <v>1838.9949999999999</v>
      </c>
      <c r="L367" s="25">
        <f t="shared" si="103"/>
        <v>1.287139332832643E-3</v>
      </c>
      <c r="M367">
        <f t="shared" si="102"/>
        <v>4</v>
      </c>
      <c r="N367" s="50"/>
    </row>
    <row r="368" spans="1:14">
      <c r="A368" s="1">
        <v>42923</v>
      </c>
      <c r="B368">
        <v>7.76</v>
      </c>
      <c r="C368" s="25">
        <f t="shared" si="98"/>
        <v>0</v>
      </c>
      <c r="D368" s="38">
        <f t="shared" si="99"/>
        <v>7.847795593245225</v>
      </c>
      <c r="E368" s="38">
        <f>D368*(1-VLOOKUP(A368,USD!A:K,9,0))</f>
        <v>7.8511349936555703</v>
      </c>
      <c r="F368">
        <v>7.8529999999999998</v>
      </c>
      <c r="G368" s="42">
        <f t="shared" si="100"/>
        <v>-1.1187293578440394E-2</v>
      </c>
      <c r="H368" s="42">
        <f>(+B368/(D368*(1-VLOOKUP(A368,USD!A:K,9,0)))-1)</f>
        <v>-1.1607875005233748E-2</v>
      </c>
      <c r="I368" s="25">
        <f t="shared" si="104"/>
        <v>-1.1842607920539927E-2</v>
      </c>
      <c r="J368">
        <v>1838.9949999999999</v>
      </c>
      <c r="K368">
        <v>1835.4390000000001</v>
      </c>
      <c r="L368" s="25">
        <f t="shared" si="103"/>
        <v>-1.9336648549885815E-3</v>
      </c>
      <c r="M368">
        <f t="shared" si="102"/>
        <v>5</v>
      </c>
      <c r="N368" s="50"/>
    </row>
    <row r="369" spans="1:14">
      <c r="A369" s="1">
        <v>42926</v>
      </c>
      <c r="B369">
        <v>7.64</v>
      </c>
      <c r="C369" s="25">
        <f t="shared" si="98"/>
        <v>-1.5463917525773252E-2</v>
      </c>
      <c r="D369" s="38">
        <f t="shared" si="99"/>
        <v>7.7152652259214278</v>
      </c>
      <c r="E369" s="38">
        <f>D369*(1-VLOOKUP(A369,USD!A:K,9,0))</f>
        <v>7.7167115526123515</v>
      </c>
      <c r="F369">
        <v>7.6829999999999998</v>
      </c>
      <c r="G369" s="42">
        <f t="shared" si="100"/>
        <v>-9.755364685138157E-3</v>
      </c>
      <c r="H369" s="42">
        <f>(+B369/(D369*(1-VLOOKUP(A369,USD!A:K,9,0)))-1)</f>
        <v>-9.9409641126708692E-3</v>
      </c>
      <c r="I369" s="25">
        <f t="shared" si="104"/>
        <v>-5.5967720942340371E-3</v>
      </c>
      <c r="J369">
        <v>1835.4390000000001</v>
      </c>
      <c r="K369">
        <v>1803.2470000000001</v>
      </c>
      <c r="L369" s="25">
        <f t="shared" si="103"/>
        <v>-1.7539128241254587E-2</v>
      </c>
      <c r="M369">
        <f t="shared" si="102"/>
        <v>1</v>
      </c>
      <c r="N369" s="50"/>
    </row>
    <row r="370" spans="1:14">
      <c r="A370" s="1">
        <v>42927</v>
      </c>
      <c r="B370">
        <v>7.49</v>
      </c>
      <c r="C370" s="25">
        <f t="shared" si="98"/>
        <v>-1.963350785340312E-2</v>
      </c>
      <c r="D370" s="38">
        <f t="shared" si="99"/>
        <v>7.6006203786835638</v>
      </c>
      <c r="E370" s="38">
        <f>D370*(1-VLOOKUP(A370,USD!A:K,9,0))</f>
        <v>7.5934988730955606</v>
      </c>
      <c r="F370">
        <v>7.56</v>
      </c>
      <c r="G370" s="42">
        <f t="shared" si="100"/>
        <v>-1.4554124949300973E-2</v>
      </c>
      <c r="H370" s="42">
        <f>(+B370/(D370*(1-VLOOKUP(A370,USD!A:K,9,0)))-1)</f>
        <v>-1.3629931975398857E-2</v>
      </c>
      <c r="I370" s="25">
        <f t="shared" si="104"/>
        <v>-9.2592592592591894E-3</v>
      </c>
      <c r="J370">
        <v>1803.2470000000001</v>
      </c>
      <c r="K370">
        <v>1783.912</v>
      </c>
      <c r="L370" s="25">
        <f t="shared" si="103"/>
        <v>-1.0722324784125492E-2</v>
      </c>
      <c r="M370">
        <f t="shared" si="102"/>
        <v>2</v>
      </c>
      <c r="N370" s="50"/>
    </row>
    <row r="371" spans="1:14">
      <c r="A371" s="1">
        <v>42928</v>
      </c>
      <c r="B371">
        <v>7.52</v>
      </c>
      <c r="C371" s="25">
        <f t="shared" si="98"/>
        <v>4.0053404539384108E-3</v>
      </c>
      <c r="D371" s="38">
        <f t="shared" si="99"/>
        <v>7.572010143998134</v>
      </c>
      <c r="E371" s="38">
        <f>D371*(1-VLOOKUP(A371,USD!A:K,9,0))</f>
        <v>7.59126753572962</v>
      </c>
      <c r="F371">
        <v>7.5919999999999996</v>
      </c>
      <c r="G371" s="42">
        <f t="shared" si="100"/>
        <v>-6.8687367038671177E-3</v>
      </c>
      <c r="H371" s="42">
        <f>(+B371/(D371*(1-VLOOKUP(A371,USD!A:K,9,0)))-1)</f>
        <v>-9.3880943326245525E-3</v>
      </c>
      <c r="I371" s="25">
        <f t="shared" si="104"/>
        <v>-9.4836670179135885E-3</v>
      </c>
      <c r="J371">
        <v>1783.912</v>
      </c>
      <c r="K371">
        <v>1786.7460000000001</v>
      </c>
      <c r="L371" s="25">
        <f t="shared" si="103"/>
        <v>1.5886433859966242E-3</v>
      </c>
      <c r="M371">
        <f t="shared" si="102"/>
        <v>3</v>
      </c>
      <c r="N371" s="50"/>
    </row>
    <row r="372" spans="1:14">
      <c r="A372" s="1">
        <v>42929</v>
      </c>
      <c r="B372">
        <v>7.5</v>
      </c>
      <c r="C372" s="25">
        <f t="shared" si="98"/>
        <v>-2.6595744680850686E-3</v>
      </c>
      <c r="D372" s="38">
        <f t="shared" si="99"/>
        <v>7.5585046201306731</v>
      </c>
      <c r="E372" s="38">
        <f>D372*(1-VLOOKUP(A372,USD!A:K,9,0))</f>
        <v>7.5737432032831968</v>
      </c>
      <c r="F372">
        <v>7.5730000000000004</v>
      </c>
      <c r="G372" s="42">
        <f t="shared" si="100"/>
        <v>-7.7402373976006578E-3</v>
      </c>
      <c r="H372" s="42">
        <f>(+B372/(D372*(1-VLOOKUP(A372,USD!A:K,9,0)))-1)</f>
        <v>-9.7366917921417606E-3</v>
      </c>
      <c r="I372" s="25">
        <f t="shared" si="104"/>
        <v>-9.6395087811964597E-3</v>
      </c>
      <c r="J372">
        <v>1786.7460000000001</v>
      </c>
      <c r="K372">
        <v>1778.8630000000001</v>
      </c>
      <c r="L372" s="25">
        <f t="shared" si="103"/>
        <v>-4.4119309627669301E-3</v>
      </c>
      <c r="M372">
        <f t="shared" si="102"/>
        <v>4</v>
      </c>
      <c r="N372" s="50"/>
    </row>
    <row r="373" spans="1:14">
      <c r="A373" s="1">
        <v>42930</v>
      </c>
      <c r="B373">
        <v>7.42</v>
      </c>
      <c r="C373" s="25">
        <f t="shared" si="98"/>
        <v>-1.0666666666666713E-2</v>
      </c>
      <c r="D373" s="38">
        <f t="shared" si="99"/>
        <v>7.4312518114098722</v>
      </c>
      <c r="E373" s="38">
        <f>D373*(1-VLOOKUP(A373,USD!A:K,9,0))</f>
        <v>7.4259402797470173</v>
      </c>
      <c r="F373">
        <v>7.4320000000000004</v>
      </c>
      <c r="G373" s="42">
        <f t="shared" si="100"/>
        <v>-1.5141205944059211E-3</v>
      </c>
      <c r="H373" s="42">
        <f>(+B373/(D373*(1-VLOOKUP(A373,USD!A:K,9,0)))-1)</f>
        <v>-7.9993637482089763E-4</v>
      </c>
      <c r="I373" s="25">
        <f t="shared" si="104"/>
        <v>-1.6146393972013007E-3</v>
      </c>
      <c r="J373">
        <v>1778.8630000000001</v>
      </c>
      <c r="K373">
        <v>1745.567</v>
      </c>
      <c r="L373" s="25">
        <f t="shared" si="103"/>
        <v>-1.871757409086594E-2</v>
      </c>
      <c r="M373">
        <f t="shared" si="102"/>
        <v>5</v>
      </c>
      <c r="N373" s="50"/>
    </row>
    <row r="374" spans="1:14">
      <c r="A374" s="1">
        <v>42933</v>
      </c>
      <c r="B374">
        <v>7.08</v>
      </c>
      <c r="C374" s="25">
        <f t="shared" si="98"/>
        <v>-4.5822102425876032E-2</v>
      </c>
      <c r="D374" s="38">
        <f t="shared" si="99"/>
        <v>7.0524993059561742</v>
      </c>
      <c r="E374" s="38">
        <f>D374*(1-VLOOKUP(A374,USD!A:K,9,0))</f>
        <v>7.067705535717252</v>
      </c>
      <c r="F374">
        <v>7.0609999999999999</v>
      </c>
      <c r="G374" s="42">
        <f t="shared" si="100"/>
        <v>3.8994252747532876E-3</v>
      </c>
      <c r="H374" s="42">
        <f>(+B374/(D374*(1-VLOOKUP(A374,USD!A:K,9,0)))-1)</f>
        <v>1.7395269540612102E-3</v>
      </c>
      <c r="I374" s="25">
        <f t="shared" si="104"/>
        <v>2.6908369919274033E-3</v>
      </c>
      <c r="J374">
        <v>1745.567</v>
      </c>
      <c r="K374">
        <v>1656.433</v>
      </c>
      <c r="L374" s="25">
        <f t="shared" si="103"/>
        <v>-5.1063064322366292E-2</v>
      </c>
      <c r="M374">
        <f t="shared" si="102"/>
        <v>1</v>
      </c>
      <c r="N374" s="50"/>
    </row>
    <row r="375" spans="1:14">
      <c r="A375" s="1">
        <v>42934</v>
      </c>
      <c r="B375">
        <v>7.1</v>
      </c>
      <c r="C375" s="25">
        <f t="shared" si="98"/>
        <v>2.8248587570620654E-3</v>
      </c>
      <c r="D375" s="38">
        <f t="shared" si="99"/>
        <v>7.1081249697391931</v>
      </c>
      <c r="E375" s="38">
        <f>D375*(1-VLOOKUP(A375,USD!A:K,9,0))</f>
        <v>7.1214684607036904</v>
      </c>
      <c r="F375">
        <v>7.13</v>
      </c>
      <c r="G375" s="42">
        <f t="shared" si="100"/>
        <v>-1.1430538677615898E-3</v>
      </c>
      <c r="H375" s="42">
        <f>(+B375/(D375*(1-VLOOKUP(A375,USD!A:K,9,0)))-1)</f>
        <v>-3.0146114979170413E-3</v>
      </c>
      <c r="I375" s="25">
        <f t="shared" si="104"/>
        <v>-4.2075736325386526E-3</v>
      </c>
      <c r="J375">
        <v>1656.433</v>
      </c>
      <c r="K375">
        <v>1667.4880000000001</v>
      </c>
      <c r="L375" s="25">
        <f t="shared" si="103"/>
        <v>6.6739795693517845E-3</v>
      </c>
      <c r="M375">
        <f t="shared" si="102"/>
        <v>2</v>
      </c>
      <c r="N375" s="50"/>
    </row>
    <row r="376" spans="1:14">
      <c r="A376" s="1">
        <v>42935</v>
      </c>
      <c r="B376">
        <v>7.19</v>
      </c>
      <c r="C376" s="25">
        <f t="shared" si="98"/>
        <v>1.2676056338028374E-2</v>
      </c>
      <c r="D376" s="38">
        <f t="shared" si="99"/>
        <v>7.2039002559538652</v>
      </c>
      <c r="E376" s="38">
        <f>D376*(1-VLOOKUP(A376,USD!A:K,9,0))</f>
        <v>7.2028603323273632</v>
      </c>
      <c r="F376">
        <v>7.2</v>
      </c>
      <c r="G376" s="42">
        <f t="shared" si="100"/>
        <v>-1.9295458654325914E-3</v>
      </c>
      <c r="H376" s="42">
        <f>(+B376/(D376*(1-VLOOKUP(A376,USD!A:K,9,0)))-1)</f>
        <v>-1.7854479656704836E-3</v>
      </c>
      <c r="I376" s="25">
        <f t="shared" si="104"/>
        <v>-1.388888888888884E-3</v>
      </c>
      <c r="J376">
        <v>1667.4880000000001</v>
      </c>
      <c r="K376">
        <v>1684.771</v>
      </c>
      <c r="L376" s="25">
        <f t="shared" si="103"/>
        <v>1.0364692279644538E-2</v>
      </c>
      <c r="M376">
        <f t="shared" si="102"/>
        <v>3</v>
      </c>
      <c r="N376" s="50" t="s">
        <v>383</v>
      </c>
    </row>
    <row r="377" spans="1:14">
      <c r="A377" s="1">
        <v>42936</v>
      </c>
      <c r="B377">
        <v>7.25</v>
      </c>
      <c r="C377" s="25">
        <f t="shared" si="98"/>
        <v>8.3449235048678183E-3</v>
      </c>
      <c r="D377" s="38">
        <f t="shared" si="99"/>
        <v>7.2164062653025249</v>
      </c>
      <c r="E377" s="38">
        <f>D377*(1-VLOOKUP(A377,USD!A:K,9,0))</f>
        <v>7.2014380109952842</v>
      </c>
      <c r="F377">
        <v>7.2089999999999996</v>
      </c>
      <c r="G377" s="42">
        <f t="shared" si="100"/>
        <v>4.6551889489645504E-3</v>
      </c>
      <c r="H377" s="42">
        <f>(+B377/(D377*(1-VLOOKUP(A377,USD!A:K,9,0)))-1)</f>
        <v>6.7433738831841339E-3</v>
      </c>
      <c r="I377" s="25">
        <f t="shared" si="104"/>
        <v>5.6873352753503692E-3</v>
      </c>
      <c r="J377">
        <v>1684.771</v>
      </c>
      <c r="K377">
        <v>1688.61</v>
      </c>
      <c r="L377" s="25">
        <f t="shared" si="103"/>
        <v>2.2786479586840436E-3</v>
      </c>
      <c r="M377">
        <f t="shared" si="102"/>
        <v>4</v>
      </c>
      <c r="N377" s="50"/>
    </row>
    <row r="378" spans="1:14">
      <c r="A378" s="1">
        <v>42937</v>
      </c>
      <c r="B378">
        <v>7.21</v>
      </c>
      <c r="C378" s="25">
        <f t="shared" si="98"/>
        <v>-5.5172413793103114E-3</v>
      </c>
      <c r="D378" s="38">
        <f t="shared" si="99"/>
        <v>7.2155532094444537</v>
      </c>
      <c r="E378" s="38">
        <f>D378*(1-VLOOKUP(A378,USD!A:K,9,0))</f>
        <v>7.2260184816293256</v>
      </c>
      <c r="F378">
        <v>7.2240000000000002</v>
      </c>
      <c r="G378" s="42">
        <f t="shared" si="100"/>
        <v>-7.696165883975814E-4</v>
      </c>
      <c r="H378" s="42">
        <f>(+B378/(D378*(1-VLOOKUP(A378,USD!A:K,9,0)))-1)</f>
        <v>-2.2167783918695116E-3</v>
      </c>
      <c r="I378" s="25">
        <f t="shared" si="104"/>
        <v>-1.9379844961240345E-3</v>
      </c>
      <c r="J378">
        <v>1688.61</v>
      </c>
      <c r="K378">
        <v>1690.145</v>
      </c>
      <c r="L378" s="25">
        <f t="shared" si="103"/>
        <v>9.0903168878542218E-4</v>
      </c>
      <c r="M378">
        <f t="shared" si="102"/>
        <v>5</v>
      </c>
      <c r="N378" s="50"/>
    </row>
    <row r="379" spans="1:14">
      <c r="A379" s="1">
        <v>42940</v>
      </c>
      <c r="B379">
        <v>7.21</v>
      </c>
      <c r="C379" s="25">
        <f t="shared" si="98"/>
        <v>0</v>
      </c>
      <c r="D379" s="38">
        <f t="shared" si="99"/>
        <v>7.2081555795508674</v>
      </c>
      <c r="E379" s="38">
        <f>D379*(1-VLOOKUP(A379,USD!A:K,9,0))</f>
        <v>7.2130416945839428</v>
      </c>
      <c r="F379">
        <v>7.2050000000000001</v>
      </c>
      <c r="G379" s="42">
        <f t="shared" si="100"/>
        <v>2.5587966696583031E-4</v>
      </c>
      <c r="H379" s="42">
        <f>(+B379/(D379*(1-VLOOKUP(A379,USD!A:K,9,0)))-1)</f>
        <v>-4.2169374762202061E-4</v>
      </c>
      <c r="I379" s="25">
        <f t="shared" si="104"/>
        <v>6.9396252602360597E-4</v>
      </c>
      <c r="J379">
        <v>1690.145</v>
      </c>
      <c r="K379">
        <v>1686.4380000000001</v>
      </c>
      <c r="L379" s="25">
        <f t="shared" si="103"/>
        <v>-2.1933029414635818E-3</v>
      </c>
      <c r="M379">
        <f t="shared" si="102"/>
        <v>1</v>
      </c>
      <c r="N379" s="50"/>
    </row>
    <row r="380" spans="1:14">
      <c r="A380" s="1">
        <v>42941</v>
      </c>
      <c r="B380">
        <v>7.22</v>
      </c>
      <c r="C380" s="25">
        <f t="shared" si="98"/>
        <v>1.3869625520110951E-3</v>
      </c>
      <c r="D380" s="38">
        <f t="shared" si="99"/>
        <v>7.2120749591743065</v>
      </c>
      <c r="E380" s="38">
        <f>D380*(1-VLOOKUP(A380,USD!A:K,9,0))</f>
        <v>7.2202748249273716</v>
      </c>
      <c r="F380">
        <v>7.2249999999999996</v>
      </c>
      <c r="G380" s="42">
        <f t="shared" si="100"/>
        <v>1.0988572457377721E-3</v>
      </c>
      <c r="H380" s="42">
        <f>(+B380/(D380*(1-VLOOKUP(A380,USD!A:K,9,0)))-1)</f>
        <v>-3.8062945529881986E-5</v>
      </c>
      <c r="I380" s="25">
        <f t="shared" si="104"/>
        <v>-6.9204152249136008E-4</v>
      </c>
      <c r="J380">
        <v>1686.4380000000001</v>
      </c>
      <c r="K380">
        <v>1688.0940000000001</v>
      </c>
      <c r="L380" s="25">
        <f t="shared" si="103"/>
        <v>9.8195130802314345E-4</v>
      </c>
      <c r="M380">
        <f t="shared" si="102"/>
        <v>2</v>
      </c>
      <c r="N380" s="50"/>
    </row>
    <row r="381" spans="1:14">
      <c r="A381" s="1">
        <v>42942</v>
      </c>
      <c r="B381">
        <v>7.21</v>
      </c>
      <c r="C381" s="25">
        <f t="shared" si="98"/>
        <v>-1.3850415512465242E-3</v>
      </c>
      <c r="D381" s="38">
        <f t="shared" si="99"/>
        <v>7.1959646500728036</v>
      </c>
      <c r="E381" s="38">
        <f>D381*(1-VLOOKUP(A381,USD!A:K,9,0))</f>
        <v>7.1865952847851604</v>
      </c>
      <c r="F381">
        <v>7.1870000000000003</v>
      </c>
      <c r="G381" s="42">
        <f t="shared" si="100"/>
        <v>1.9504473145313117E-3</v>
      </c>
      <c r="H381" s="42">
        <f>(+B381/(D381*(1-VLOOKUP(A381,USD!A:K,9,0)))-1)</f>
        <v>3.2567181380576127E-3</v>
      </c>
      <c r="I381" s="25">
        <f t="shared" si="104"/>
        <v>3.2002226241825138E-3</v>
      </c>
      <c r="J381">
        <v>1688.0940000000001</v>
      </c>
      <c r="K381">
        <v>1681.31</v>
      </c>
      <c r="L381" s="25">
        <f t="shared" si="103"/>
        <v>-4.018733553937226E-3</v>
      </c>
      <c r="M381">
        <f t="shared" si="102"/>
        <v>3</v>
      </c>
      <c r="N381" s="50"/>
    </row>
    <row r="382" spans="1:14">
      <c r="A382" s="1">
        <v>42943</v>
      </c>
      <c r="B382">
        <v>7.48</v>
      </c>
      <c r="C382" s="25">
        <f t="shared" si="98"/>
        <v>3.7447988904299567E-2</v>
      </c>
      <c r="D382" s="38">
        <f t="shared" si="99"/>
        <v>7.4472445396744202</v>
      </c>
      <c r="E382" s="38">
        <f>D382*(1-VLOOKUP(A382,USD!A:K,9,0))</f>
        <v>7.4761784395468949</v>
      </c>
      <c r="F382">
        <v>7.4710000000000001</v>
      </c>
      <c r="G382" s="42">
        <f t="shared" si="100"/>
        <v>4.3983328533230281E-3</v>
      </c>
      <c r="H382" s="42">
        <f>(+B382/(D382*(1-VLOOKUP(A382,USD!A:K,9,0)))-1)</f>
        <v>5.1116496001357703E-4</v>
      </c>
      <c r="I382" s="25">
        <f t="shared" si="104"/>
        <v>1.204658010975912E-3</v>
      </c>
      <c r="J382">
        <v>1681.31</v>
      </c>
      <c r="K382">
        <v>1742.191</v>
      </c>
      <c r="L382" s="25">
        <f t="shared" si="103"/>
        <v>3.6210454942871895E-2</v>
      </c>
      <c r="M382">
        <f t="shared" si="102"/>
        <v>4</v>
      </c>
      <c r="N382" s="50"/>
    </row>
    <row r="383" spans="1:14">
      <c r="A383" s="1">
        <v>42944</v>
      </c>
      <c r="B383">
        <v>7.48</v>
      </c>
      <c r="C383" s="25">
        <f t="shared" ref="C383:C446" si="105">B383/B382-1</f>
        <v>0</v>
      </c>
      <c r="D383" s="38">
        <f t="shared" ref="D383:D446" si="106">+F382*(1+L383)</f>
        <v>7.4361920443854901</v>
      </c>
      <c r="E383" s="38">
        <f>D383*(1-VLOOKUP(A383,USD!A:K,9,0))</f>
        <v>7.4171871463950838</v>
      </c>
      <c r="F383">
        <v>7.4240000000000004</v>
      </c>
      <c r="G383" s="42">
        <f t="shared" ref="G383:G446" si="107">+B383/D383-1</f>
        <v>5.8911813133695201E-3</v>
      </c>
      <c r="H383" s="42">
        <f>(+B383/(D383*(1-VLOOKUP(A383,USD!A:K,9,0)))-1)</f>
        <v>8.4685545025575681E-3</v>
      </c>
      <c r="I383" s="25">
        <f t="shared" si="104"/>
        <v>7.5431034482758008E-3</v>
      </c>
      <c r="J383">
        <v>1742.191</v>
      </c>
      <c r="K383">
        <v>1734.0740000000001</v>
      </c>
      <c r="L383" s="25">
        <f t="shared" ref="L383:L400" si="108">+K383/J383-1</f>
        <v>-4.6590758418565414E-3</v>
      </c>
      <c r="M383">
        <f t="shared" ref="M383:M446" si="109">WEEKDAY(A383,2)</f>
        <v>5</v>
      </c>
      <c r="N383" s="50"/>
    </row>
    <row r="384" spans="1:14">
      <c r="A384" s="1">
        <v>42947</v>
      </c>
      <c r="B384">
        <v>7.45</v>
      </c>
      <c r="C384" s="25">
        <f t="shared" si="105"/>
        <v>-4.0106951871657914E-3</v>
      </c>
      <c r="D384" s="38">
        <f t="shared" si="106"/>
        <v>7.4335300569641198</v>
      </c>
      <c r="E384" s="38">
        <f>D384*(1-VLOOKUP(A384,USD!A:K,9,0))</f>
        <v>7.4551964049978814</v>
      </c>
      <c r="F384">
        <v>7.4530000000000003</v>
      </c>
      <c r="G384" s="42">
        <f t="shared" si="107"/>
        <v>2.215628767176403E-3</v>
      </c>
      <c r="H384" s="42">
        <f>(+B384/(D384*(1-VLOOKUP(A384,USD!A:K,9,0)))-1)</f>
        <v>-6.9701785380160697E-4</v>
      </c>
      <c r="I384" s="25">
        <f t="shared" si="104"/>
        <v>-4.0252247417149611E-4</v>
      </c>
      <c r="J384">
        <v>1734.0740000000001</v>
      </c>
      <c r="K384">
        <v>1736.3</v>
      </c>
      <c r="L384" s="25">
        <f t="shared" si="108"/>
        <v>1.2836822419342031E-3</v>
      </c>
      <c r="M384">
        <f t="shared" si="109"/>
        <v>1</v>
      </c>
      <c r="N384" s="50" t="s">
        <v>391</v>
      </c>
    </row>
    <row r="385" spans="1:14">
      <c r="A385" s="1">
        <v>42948</v>
      </c>
      <c r="B385">
        <v>7.64</v>
      </c>
      <c r="C385" s="25">
        <f t="shared" si="105"/>
        <v>2.5503355704697972E-2</v>
      </c>
      <c r="D385" s="38">
        <f t="shared" si="106"/>
        <v>7.4734922087196924</v>
      </c>
      <c r="E385" s="38">
        <f>D385*(1-VLOOKUP(A385,USD!A:K,9,0))</f>
        <v>7.4763813824269487</v>
      </c>
      <c r="F385">
        <v>7.5149999999999997</v>
      </c>
      <c r="G385" s="42">
        <f t="shared" si="107"/>
        <v>2.2279783885508664E-2</v>
      </c>
      <c r="H385" s="42">
        <f>(+B385/(D385*(1-VLOOKUP(A385,USD!A:K,9,0)))-1)</f>
        <v>2.1884733964700143E-2</v>
      </c>
      <c r="I385" s="25">
        <f t="shared" si="104"/>
        <v>1.6633399866932796E-2</v>
      </c>
      <c r="J385">
        <v>1736.3</v>
      </c>
      <c r="K385">
        <v>1741.0740000000001</v>
      </c>
      <c r="L385" s="25">
        <f t="shared" si="108"/>
        <v>2.7495248516962167E-3</v>
      </c>
      <c r="M385">
        <f t="shared" si="109"/>
        <v>2</v>
      </c>
      <c r="N385" s="50"/>
    </row>
    <row r="386" spans="1:14">
      <c r="A386" s="1">
        <v>42949</v>
      </c>
      <c r="B386">
        <v>7.46</v>
      </c>
      <c r="C386" s="25">
        <f t="shared" si="105"/>
        <v>-2.3560209424083767E-2</v>
      </c>
      <c r="D386" s="38">
        <f t="shared" si="106"/>
        <v>7.444898950303088</v>
      </c>
      <c r="E386" s="38">
        <f>D386*(1-VLOOKUP(A386,USD!A:K,9,0))</f>
        <v>7.4365775850806104</v>
      </c>
      <c r="F386">
        <v>7.4059999999999997</v>
      </c>
      <c r="G386" s="42">
        <f t="shared" si="107"/>
        <v>2.0283753745640176E-3</v>
      </c>
      <c r="H386" s="42">
        <f>(+B386/(D386*(1-VLOOKUP(A386,USD!A:K,9,0)))-1)</f>
        <v>3.1496228811462856E-3</v>
      </c>
      <c r="I386" s="25">
        <f t="shared" si="104"/>
        <v>7.2913853632190495E-3</v>
      </c>
      <c r="J386">
        <v>1741.0740000000001</v>
      </c>
      <c r="K386">
        <v>1724.8330000000001</v>
      </c>
      <c r="L386" s="25">
        <f t="shared" si="108"/>
        <v>-9.3281503256036347E-3</v>
      </c>
      <c r="M386">
        <f t="shared" si="109"/>
        <v>3</v>
      </c>
      <c r="N386" s="50"/>
    </row>
    <row r="387" spans="1:14">
      <c r="A387" s="1">
        <v>42950</v>
      </c>
      <c r="B387">
        <v>7.45</v>
      </c>
      <c r="C387" s="25">
        <f t="shared" si="105"/>
        <v>-1.3404825737265424E-3</v>
      </c>
      <c r="D387" s="38">
        <f t="shared" si="106"/>
        <v>7.4415994731084103</v>
      </c>
      <c r="E387" s="38">
        <f>D387*(1-VLOOKUP(A387,USD!A:K,9,0))</f>
        <v>7.4441866903026686</v>
      </c>
      <c r="F387">
        <v>7.4450000000000003</v>
      </c>
      <c r="G387" s="42">
        <f t="shared" si="107"/>
        <v>1.1288603910954986E-3</v>
      </c>
      <c r="H387" s="42">
        <f>(+B387/(D387*(1-VLOOKUP(A387,USD!A:K,9,0)))-1)</f>
        <v>7.8091938571400732E-4</v>
      </c>
      <c r="I387" s="25">
        <f t="shared" si="104"/>
        <v>6.7159167226327199E-4</v>
      </c>
      <c r="J387">
        <v>1724.8330000000001</v>
      </c>
      <c r="K387">
        <v>1733.124</v>
      </c>
      <c r="L387" s="25">
        <f t="shared" si="108"/>
        <v>4.8068421696476626E-3</v>
      </c>
      <c r="M387">
        <f t="shared" si="109"/>
        <v>4</v>
      </c>
      <c r="N387" s="50"/>
    </row>
    <row r="388" spans="1:14">
      <c r="A388" s="1">
        <v>42951</v>
      </c>
      <c r="B388">
        <v>7.43</v>
      </c>
      <c r="C388" s="25">
        <f t="shared" si="105"/>
        <v>-2.6845637583893245E-3</v>
      </c>
      <c r="D388" s="38">
        <f t="shared" si="106"/>
        <v>7.3869778302071873</v>
      </c>
      <c r="E388" s="38">
        <f>D388*(1-VLOOKUP(A388,USD!A:K,9,0))</f>
        <v>7.3937264239780909</v>
      </c>
      <c r="F388">
        <v>7.39</v>
      </c>
      <c r="G388" s="42">
        <f t="shared" si="107"/>
        <v>5.8240556262243448E-3</v>
      </c>
      <c r="H388" s="42">
        <f>(+B388/(D388*(1-VLOOKUP(A388,USD!A:K,9,0)))-1)</f>
        <v>4.905993803648423E-3</v>
      </c>
      <c r="I388" s="25">
        <f t="shared" si="104"/>
        <v>5.412719891745521E-3</v>
      </c>
      <c r="J388">
        <v>1733.124</v>
      </c>
      <c r="K388">
        <v>1719.617</v>
      </c>
      <c r="L388" s="25">
        <f t="shared" si="108"/>
        <v>-7.7934412078997095E-3</v>
      </c>
      <c r="M388">
        <f t="shared" si="109"/>
        <v>5</v>
      </c>
      <c r="N388" s="50"/>
    </row>
    <row r="389" spans="1:14">
      <c r="A389" s="1">
        <v>42954</v>
      </c>
      <c r="B389">
        <v>7.46</v>
      </c>
      <c r="C389" s="25">
        <f t="shared" si="105"/>
        <v>4.0376850605652326E-3</v>
      </c>
      <c r="D389" s="38">
        <f t="shared" si="106"/>
        <v>7.4450806545876196</v>
      </c>
      <c r="E389" s="38">
        <f>D389*(1-VLOOKUP(A389,USD!A:K,9,0))</f>
        <v>7.4370344306303258</v>
      </c>
      <c r="F389">
        <v>7.4420000000000002</v>
      </c>
      <c r="G389" s="42">
        <f t="shared" si="107"/>
        <v>2.003919917668906E-3</v>
      </c>
      <c r="H389" s="42">
        <f>(+B389/(D389*(1-VLOOKUP(A389,USD!A:K,9,0)))-1)</f>
        <v>3.0880009476745851E-3</v>
      </c>
      <c r="I389" s="25">
        <f t="shared" si="104"/>
        <v>2.4187046492878395E-3</v>
      </c>
      <c r="J389">
        <v>1719.617</v>
      </c>
      <c r="K389">
        <v>1732.434</v>
      </c>
      <c r="L389" s="25">
        <f t="shared" si="108"/>
        <v>7.4534038684195281E-3</v>
      </c>
      <c r="M389">
        <f t="shared" si="109"/>
        <v>1</v>
      </c>
      <c r="N389" s="50"/>
    </row>
    <row r="390" spans="1:14">
      <c r="A390" s="1">
        <v>42955</v>
      </c>
      <c r="B390">
        <v>7.61</v>
      </c>
      <c r="C390" s="25">
        <f t="shared" si="105"/>
        <v>2.0107238605898248E-2</v>
      </c>
      <c r="D390" s="38">
        <f t="shared" si="106"/>
        <v>7.5708148662517605</v>
      </c>
      <c r="E390" s="38">
        <f>D390*(1-VLOOKUP(A390,USD!A:K,9,0))</f>
        <v>7.5995023148544325</v>
      </c>
      <c r="F390">
        <v>7.5910000000000002</v>
      </c>
      <c r="G390" s="42">
        <f t="shared" si="107"/>
        <v>5.1758145510749642E-3</v>
      </c>
      <c r="H390" s="42">
        <f>(+B390/(D390*(1-VLOOKUP(A390,USD!A:K,9,0)))-1)</f>
        <v>1.3813648197789075E-3</v>
      </c>
      <c r="I390" s="25">
        <f t="shared" si="104"/>
        <v>2.5029640363589678E-3</v>
      </c>
      <c r="J390">
        <v>1732.434</v>
      </c>
      <c r="K390">
        <v>1762.421</v>
      </c>
      <c r="L390" s="25">
        <f t="shared" si="108"/>
        <v>1.7309173105584552E-2</v>
      </c>
      <c r="M390">
        <f t="shared" si="109"/>
        <v>2</v>
      </c>
      <c r="N390" s="50"/>
    </row>
    <row r="391" spans="1:14">
      <c r="A391" s="1">
        <v>42956</v>
      </c>
      <c r="B391">
        <v>7.63</v>
      </c>
      <c r="C391" s="25">
        <f t="shared" si="105"/>
        <v>2.6281208935610145E-3</v>
      </c>
      <c r="D391" s="38">
        <f t="shared" si="106"/>
        <v>7.5937048860629783</v>
      </c>
      <c r="E391" s="38">
        <f>D391*(1-VLOOKUP(A391,USD!A:K,9,0))</f>
        <v>7.600287787478722</v>
      </c>
      <c r="F391">
        <v>7.6</v>
      </c>
      <c r="G391" s="42">
        <f t="shared" si="107"/>
        <v>4.7796318768766888E-3</v>
      </c>
      <c r="H391" s="42">
        <f>(+B391/(D391*(1-VLOOKUP(A391,USD!A:K,9,0)))-1)</f>
        <v>3.9093536129286566E-3</v>
      </c>
      <c r="I391" s="25">
        <f t="shared" si="104"/>
        <v>3.9473684210526994E-3</v>
      </c>
      <c r="J391">
        <v>1762.421</v>
      </c>
      <c r="K391">
        <v>1763.049</v>
      </c>
      <c r="L391" s="25">
        <f t="shared" si="108"/>
        <v>3.5632802832008537E-4</v>
      </c>
      <c r="M391">
        <f t="shared" si="109"/>
        <v>3</v>
      </c>
      <c r="N391" s="50"/>
    </row>
    <row r="392" spans="1:14">
      <c r="A392" s="1">
        <v>42957</v>
      </c>
      <c r="B392">
        <v>7.6</v>
      </c>
      <c r="C392" s="25">
        <f t="shared" si="105"/>
        <v>-3.9318479685452878E-3</v>
      </c>
      <c r="D392" s="38">
        <f t="shared" si="106"/>
        <v>7.5595655027171675</v>
      </c>
      <c r="E392" s="38">
        <f>D392*(1-VLOOKUP(A392,USD!A:K,9,0))</f>
        <v>7.5817150448080577</v>
      </c>
      <c r="F392">
        <v>7.5780000000000003</v>
      </c>
      <c r="G392" s="42">
        <f t="shared" si="107"/>
        <v>5.3487858883289885E-3</v>
      </c>
      <c r="H392" s="42">
        <f>(+B392/(D392*(1-VLOOKUP(A392,USD!A:K,9,0)))-1)</f>
        <v>2.4117175446289885E-3</v>
      </c>
      <c r="I392" s="25">
        <f t="shared" si="104"/>
        <v>2.9031406703614593E-3</v>
      </c>
      <c r="J392">
        <v>1763.049</v>
      </c>
      <c r="K392">
        <v>1753.6690000000001</v>
      </c>
      <c r="L392" s="25">
        <f t="shared" si="108"/>
        <v>-5.3203285898463237E-3</v>
      </c>
      <c r="M392">
        <f t="shared" si="109"/>
        <v>4</v>
      </c>
      <c r="N392" s="50"/>
    </row>
    <row r="393" spans="1:14">
      <c r="A393" s="1">
        <v>42958</v>
      </c>
      <c r="B393">
        <v>7.48</v>
      </c>
      <c r="C393" s="25">
        <f t="shared" si="105"/>
        <v>-1.5789473684210464E-2</v>
      </c>
      <c r="D393" s="38">
        <f t="shared" si="106"/>
        <v>7.5281762647341086</v>
      </c>
      <c r="E393" s="38">
        <f>D393*(1-VLOOKUP(A393,USD!A:K,9,0))</f>
        <v>7.5152996199012607</v>
      </c>
      <c r="F393">
        <v>7.5209999999999999</v>
      </c>
      <c r="G393" s="42">
        <f t="shared" si="107"/>
        <v>-6.3994602464066963E-3</v>
      </c>
      <c r="H393" s="42">
        <f>(+B393/(D393*(1-VLOOKUP(A393,USD!A:K,9,0)))-1)</f>
        <v>-4.6970342749587113E-3</v>
      </c>
      <c r="I393" s="25">
        <f t="shared" si="104"/>
        <v>-5.4514027389973574E-3</v>
      </c>
      <c r="J393">
        <v>1753.6690000000001</v>
      </c>
      <c r="K393">
        <v>1742.1389999999999</v>
      </c>
      <c r="L393" s="25">
        <f t="shared" si="108"/>
        <v>-6.5747869181699281E-3</v>
      </c>
      <c r="M393">
        <f t="shared" si="109"/>
        <v>5</v>
      </c>
      <c r="N393" s="50"/>
    </row>
    <row r="394" spans="1:14">
      <c r="A394" s="1">
        <v>42961</v>
      </c>
      <c r="B394">
        <v>7.72</v>
      </c>
      <c r="C394" s="25">
        <f t="shared" si="105"/>
        <v>3.2085561497326109E-2</v>
      </c>
      <c r="D394" s="38">
        <f t="shared" si="106"/>
        <v>7.7426532107943169</v>
      </c>
      <c r="E394" s="38">
        <f>D394*(1-VLOOKUP(A394,USD!A:K,9,0))</f>
        <v>7.7520840591925033</v>
      </c>
      <c r="F394">
        <v>7.7560000000000002</v>
      </c>
      <c r="G394" s="42">
        <f t="shared" si="107"/>
        <v>-2.9257684901521364E-3</v>
      </c>
      <c r="H394" s="42">
        <f>(+B394/(D394*(1-VLOOKUP(A394,USD!A:K,9,0)))-1)</f>
        <v>-4.1387656464403344E-3</v>
      </c>
      <c r="I394" s="25">
        <f t="shared" si="104"/>
        <v>-4.6415678184631437E-3</v>
      </c>
      <c r="J394">
        <v>1742.1389999999999</v>
      </c>
      <c r="K394">
        <v>1793.482</v>
      </c>
      <c r="L394" s="25">
        <f t="shared" si="108"/>
        <v>2.9471241961749328E-2</v>
      </c>
      <c r="M394">
        <f t="shared" si="109"/>
        <v>1</v>
      </c>
      <c r="N394" s="50" t="s">
        <v>404</v>
      </c>
    </row>
    <row r="395" spans="1:14">
      <c r="A395" s="1">
        <v>42962</v>
      </c>
      <c r="B395">
        <v>7.74</v>
      </c>
      <c r="C395" s="25">
        <f t="shared" si="105"/>
        <v>2.5906735751295429E-3</v>
      </c>
      <c r="D395" s="38">
        <f t="shared" si="106"/>
        <v>7.7779989785233417</v>
      </c>
      <c r="E395" s="38">
        <f>D395*(1-VLOOKUP(A395,USD!A:K,9,0))</f>
        <v>7.7690481965120508</v>
      </c>
      <c r="F395">
        <v>7.7640000000000002</v>
      </c>
      <c r="G395" s="42">
        <f t="shared" si="107"/>
        <v>-4.8854440105050578E-3</v>
      </c>
      <c r="H395" s="42">
        <f>(+B395/(D395*(1-VLOOKUP(A395,USD!A:K,9,0)))-1)</f>
        <v>-3.7389646424245138E-3</v>
      </c>
      <c r="I395" s="25">
        <f t="shared" si="104"/>
        <v>-3.0911901081916993E-3</v>
      </c>
      <c r="J395">
        <v>1793.482</v>
      </c>
      <c r="K395">
        <v>1798.569</v>
      </c>
      <c r="L395" s="25">
        <f t="shared" si="108"/>
        <v>2.8363819653611788E-3</v>
      </c>
      <c r="M395">
        <f t="shared" si="109"/>
        <v>2</v>
      </c>
      <c r="N395" s="50"/>
    </row>
    <row r="396" spans="1:14">
      <c r="A396" s="1">
        <v>42963</v>
      </c>
      <c r="B396">
        <v>7.86</v>
      </c>
      <c r="C396" s="25">
        <f t="shared" si="105"/>
        <v>1.5503875968992276E-2</v>
      </c>
      <c r="D396" s="38">
        <f t="shared" si="106"/>
        <v>7.8789036550724489</v>
      </c>
      <c r="E396" s="38">
        <f>D396*(1-VLOOKUP(A396,USD!A:K,9,0))</f>
        <v>7.8707647075171057</v>
      </c>
      <c r="F396">
        <v>7.8639999999999999</v>
      </c>
      <c r="G396" s="42">
        <f t="shared" si="107"/>
        <v>-2.3992748103066619E-3</v>
      </c>
      <c r="H396" s="42">
        <f>(+B396/(D396*(1-VLOOKUP(A396,USD!A:K,9,0)))-1)</f>
        <v>-1.3676825463762032E-3</v>
      </c>
      <c r="I396" s="25">
        <f t="shared" si="104"/>
        <v>-5.0864699898267585E-4</v>
      </c>
      <c r="J396">
        <v>1798.569</v>
      </c>
      <c r="K396">
        <v>1825.1869999999999</v>
      </c>
      <c r="L396" s="25">
        <f t="shared" si="108"/>
        <v>1.4799543414792504E-2</v>
      </c>
      <c r="M396">
        <f t="shared" si="109"/>
        <v>3</v>
      </c>
      <c r="N396" s="50"/>
    </row>
    <row r="397" spans="1:14">
      <c r="A397" s="1">
        <v>42964</v>
      </c>
      <c r="B397">
        <v>7.99</v>
      </c>
      <c r="C397" s="25">
        <f t="shared" si="105"/>
        <v>1.653944020356235E-2</v>
      </c>
      <c r="D397" s="38">
        <f t="shared" si="106"/>
        <v>7.8993779114140086</v>
      </c>
      <c r="E397" s="38">
        <f>D397*(1-VLOOKUP(A397,USD!A:K,9,0))</f>
        <v>7.919826501127929</v>
      </c>
      <c r="F397">
        <v>7.9269999999999996</v>
      </c>
      <c r="G397" s="42">
        <f t="shared" si="107"/>
        <v>1.1472053825282824E-2</v>
      </c>
      <c r="H397" s="42">
        <f>(+B397/(D397*(1-VLOOKUP(A397,USD!A:K,9,0)))-1)</f>
        <v>8.860484363145682E-3</v>
      </c>
      <c r="I397" s="25">
        <f t="shared" si="104"/>
        <v>7.9475211303141613E-3</v>
      </c>
      <c r="J397">
        <v>1825.1869999999999</v>
      </c>
      <c r="K397">
        <v>1833.3979999999999</v>
      </c>
      <c r="L397" s="25">
        <f t="shared" si="108"/>
        <v>4.4987171177528484E-3</v>
      </c>
      <c r="M397">
        <f t="shared" si="109"/>
        <v>4</v>
      </c>
      <c r="N397" s="50"/>
    </row>
    <row r="398" spans="1:14">
      <c r="A398" s="1">
        <v>42965</v>
      </c>
      <c r="B398">
        <v>7.94</v>
      </c>
      <c r="C398" s="25">
        <f t="shared" si="105"/>
        <v>-6.2578222778473247E-3</v>
      </c>
      <c r="D398" s="38">
        <f t="shared" si="106"/>
        <v>7.876867096506051</v>
      </c>
      <c r="E398" s="38">
        <f>D398*(1-VLOOKUP(A398,USD!A:K,9,0))</f>
        <v>7.8717454180704749</v>
      </c>
      <c r="F398">
        <v>7.8689999999999998</v>
      </c>
      <c r="G398" s="42">
        <f t="shared" si="107"/>
        <v>8.0149763504266947E-3</v>
      </c>
      <c r="H398" s="42">
        <f>(+B398/(D398*(1-VLOOKUP(A398,USD!A:K,9,0)))-1)</f>
        <v>8.670831982553695E-3</v>
      </c>
      <c r="I398" s="25">
        <f t="shared" si="104"/>
        <v>9.022747490151195E-3</v>
      </c>
      <c r="J398">
        <v>1833.3979999999999</v>
      </c>
      <c r="K398">
        <v>1821.8030000000001</v>
      </c>
      <c r="L398" s="25">
        <f t="shared" si="108"/>
        <v>-6.3243223784469338E-3</v>
      </c>
      <c r="M398">
        <f t="shared" si="109"/>
        <v>5</v>
      </c>
      <c r="N398" s="50" t="s">
        <v>410</v>
      </c>
    </row>
    <row r="399" spans="1:14">
      <c r="A399" s="1">
        <v>42968</v>
      </c>
      <c r="B399">
        <v>7.91</v>
      </c>
      <c r="C399" s="25">
        <f t="shared" si="105"/>
        <v>-3.7783375314861534E-3</v>
      </c>
      <c r="D399" s="38">
        <f t="shared" si="106"/>
        <v>7.9010236414145769</v>
      </c>
      <c r="E399" s="38">
        <f>D399*(1-VLOOKUP(A399,USD!A:K,9,0))</f>
        <v>7.9035594015568531</v>
      </c>
      <c r="F399">
        <v>7.907</v>
      </c>
      <c r="G399" s="42">
        <f t="shared" si="107"/>
        <v>1.1361007121117872E-3</v>
      </c>
      <c r="H399" s="42">
        <f>(+B399/(D399*(1-VLOOKUP(A399,USD!A:K,9,0)))-1)</f>
        <v>8.1489846737636817E-4</v>
      </c>
      <c r="I399" s="25">
        <f t="shared" si="104"/>
        <v>3.7941064879221109E-4</v>
      </c>
      <c r="J399" s="70">
        <v>1821.8030000000001</v>
      </c>
      <c r="K399" s="70">
        <v>1829.2170000000001</v>
      </c>
      <c r="L399" s="25">
        <f t="shared" si="108"/>
        <v>4.0695947915334596E-3</v>
      </c>
      <c r="M399">
        <f t="shared" si="109"/>
        <v>1</v>
      </c>
      <c r="N399" s="50"/>
    </row>
    <row r="400" spans="1:14">
      <c r="A400" s="1">
        <v>42969</v>
      </c>
      <c r="B400">
        <v>7.9</v>
      </c>
      <c r="C400" s="71">
        <f t="shared" si="105"/>
        <v>-1.2642225031604948E-3</v>
      </c>
      <c r="D400" s="38">
        <f t="shared" si="106"/>
        <v>7.8451995799295551</v>
      </c>
      <c r="E400" s="38">
        <f>D400*(1-VLOOKUP(A400,USD!A:K,9,0))</f>
        <v>7.8682557311288734</v>
      </c>
      <c r="F400">
        <v>7.87</v>
      </c>
      <c r="G400" s="42">
        <f t="shared" si="107"/>
        <v>6.9852168210788879E-3</v>
      </c>
      <c r="H400" s="42">
        <f>(+B400/(D400*(1-VLOOKUP(A400,USD!A:K,9,0)))-1)</f>
        <v>4.0344734533142024E-3</v>
      </c>
      <c r="I400" s="71">
        <f t="shared" si="104"/>
        <v>3.8119440914867742E-3</v>
      </c>
      <c r="J400" s="70">
        <v>1829.2170000000001</v>
      </c>
      <c r="K400" s="70">
        <v>1814.92</v>
      </c>
      <c r="L400" s="71">
        <f t="shared" si="108"/>
        <v>-7.8159124915195832E-3</v>
      </c>
      <c r="M400" s="70">
        <f t="shared" si="109"/>
        <v>2</v>
      </c>
      <c r="N400" s="50"/>
    </row>
    <row r="401" spans="1:14">
      <c r="A401" s="1">
        <v>42970</v>
      </c>
      <c r="B401">
        <v>7.9</v>
      </c>
      <c r="C401" s="71">
        <f t="shared" si="105"/>
        <v>0</v>
      </c>
      <c r="D401" s="38">
        <f t="shared" si="106"/>
        <v>7.8372610913979672</v>
      </c>
      <c r="E401" s="38">
        <f>D401*(1-VLOOKUP(A401,USD!A:K,9,0))</f>
        <v>7.8354439613935876</v>
      </c>
      <c r="F401">
        <v>7.84</v>
      </c>
      <c r="G401" s="42">
        <f t="shared" si="107"/>
        <v>8.005208435749811E-3</v>
      </c>
      <c r="H401" s="42">
        <f>(+B401/(D401*(1-VLOOKUP(A401,USD!A:K,9,0)))-1)</f>
        <v>8.2389764925241415E-3</v>
      </c>
      <c r="I401" s="71">
        <f t="shared" si="104"/>
        <v>7.6530612244898322E-3</v>
      </c>
      <c r="J401" s="70">
        <v>1814.92</v>
      </c>
      <c r="K401" s="70">
        <v>1807.37</v>
      </c>
      <c r="L401" s="71">
        <f t="shared" ref="L401:L406" si="110">+K401/J401-1</f>
        <v>-4.1599629735746824E-3</v>
      </c>
      <c r="M401" s="70">
        <f t="shared" si="109"/>
        <v>3</v>
      </c>
      <c r="N401" s="50"/>
    </row>
    <row r="402" spans="1:14">
      <c r="A402" s="1">
        <v>42971</v>
      </c>
      <c r="B402">
        <v>7.78</v>
      </c>
      <c r="C402" s="71">
        <f t="shared" si="105"/>
        <v>-1.5189873417721489E-2</v>
      </c>
      <c r="D402" s="38">
        <f t="shared" si="106"/>
        <v>7.7895471098889555</v>
      </c>
      <c r="E402" s="38">
        <f>D402*(1-VLOOKUP(A402,USD!A:K,9,0))</f>
        <v>7.7988566370579111</v>
      </c>
      <c r="F402">
        <v>7.7859999999999996</v>
      </c>
      <c r="G402" s="42">
        <f t="shared" si="107"/>
        <v>-1.2256309326167392E-3</v>
      </c>
      <c r="H402" s="42">
        <f>(+B402/(D402*(1-VLOOKUP(A402,USD!A:K,9,0)))-1)</f>
        <v>-2.4178719952755445E-3</v>
      </c>
      <c r="I402" s="71">
        <f t="shared" ref="I402:I526" si="111">+B402/F402-1</f>
        <v>-7.7061392242483429E-4</v>
      </c>
      <c r="J402" s="70">
        <v>1807.37</v>
      </c>
      <c r="K402" s="70">
        <v>1795.739</v>
      </c>
      <c r="L402" s="71">
        <f t="shared" si="110"/>
        <v>-6.4353176162046388E-3</v>
      </c>
      <c r="M402" s="70">
        <f t="shared" si="109"/>
        <v>4</v>
      </c>
      <c r="N402" s="50"/>
    </row>
    <row r="403" spans="1:14">
      <c r="A403" s="1">
        <v>42972</v>
      </c>
      <c r="B403">
        <v>7.87</v>
      </c>
      <c r="C403" s="71">
        <f t="shared" si="105"/>
        <v>1.1568123393316254E-2</v>
      </c>
      <c r="D403" s="38">
        <f t="shared" si="106"/>
        <v>7.8603116087582876</v>
      </c>
      <c r="E403" s="38">
        <f>D403*(1-VLOOKUP(A403,USD!A:K,9,0))</f>
        <v>7.85643931300097</v>
      </c>
      <c r="F403">
        <v>7.8620000000000001</v>
      </c>
      <c r="G403" s="42">
        <f t="shared" si="107"/>
        <v>1.232570885728812E-3</v>
      </c>
      <c r="H403" s="42">
        <f>(+B403/(D403*(1-VLOOKUP(A403,USD!A:K,9,0)))-1)</f>
        <v>1.7260601729067737E-3</v>
      </c>
      <c r="I403" s="71">
        <f t="shared" si="111"/>
        <v>1.0175527855507127E-3</v>
      </c>
      <c r="J403">
        <v>1795.739</v>
      </c>
      <c r="K403">
        <v>1812.8779999999999</v>
      </c>
      <c r="L403" s="71">
        <f t="shared" si="110"/>
        <v>9.5442600511543851E-3</v>
      </c>
      <c r="M403" s="70">
        <f t="shared" si="109"/>
        <v>5</v>
      </c>
      <c r="N403" s="50"/>
    </row>
    <row r="404" spans="1:14">
      <c r="A404" s="68">
        <v>42975</v>
      </c>
      <c r="B404">
        <v>8.0500000000000007</v>
      </c>
      <c r="C404" s="71">
        <f t="shared" si="105"/>
        <v>2.2871664548919979E-2</v>
      </c>
      <c r="D404" s="38">
        <f t="shared" si="106"/>
        <v>7.9918856845303434</v>
      </c>
      <c r="E404" s="38">
        <f>D404*(1-VLOOKUP(A404,USD!A:K,9,0))</f>
        <v>8.0237804138393152</v>
      </c>
      <c r="F404">
        <v>8.0210000000000008</v>
      </c>
      <c r="G404" s="42">
        <f t="shared" si="107"/>
        <v>7.2716650066888544E-3</v>
      </c>
      <c r="H404" s="42">
        <f>(+B404/(D404*(1-VLOOKUP(A404,USD!A:K,9,0)))-1)</f>
        <v>3.2677347594736172E-3</v>
      </c>
      <c r="I404" s="71">
        <f t="shared" si="111"/>
        <v>3.6155092881187123E-3</v>
      </c>
      <c r="J404">
        <v>1812.8779999999999</v>
      </c>
      <c r="K404">
        <v>1842.828</v>
      </c>
      <c r="L404" s="71">
        <f t="shared" si="110"/>
        <v>1.6520692512127066E-2</v>
      </c>
      <c r="M404" s="70">
        <f t="shared" si="109"/>
        <v>1</v>
      </c>
      <c r="N404" s="50"/>
    </row>
    <row r="405" spans="1:14">
      <c r="A405" s="68">
        <v>42976</v>
      </c>
      <c r="B405">
        <v>8.06</v>
      </c>
      <c r="C405" s="71">
        <f t="shared" si="105"/>
        <v>1.242236024844745E-3</v>
      </c>
      <c r="D405" s="38">
        <f t="shared" si="106"/>
        <v>7.9720904018172076</v>
      </c>
      <c r="E405" s="38">
        <f>D405*(1-VLOOKUP(A405,USD!A:K,9,0))</f>
        <v>7.9996967632916327</v>
      </c>
      <c r="F405">
        <v>8.0109999999999992</v>
      </c>
      <c r="G405" s="42">
        <f t="shared" si="107"/>
        <v>1.1027170259227725E-2</v>
      </c>
      <c r="H405" s="42">
        <f>(+B405/(D405*(1-VLOOKUP(A405,USD!A:K,9,0)))-1)</f>
        <v>7.5381903205484768E-3</v>
      </c>
      <c r="I405" s="71">
        <f t="shared" si="111"/>
        <v>6.1165896891774985E-3</v>
      </c>
      <c r="J405">
        <v>1842.828</v>
      </c>
      <c r="K405">
        <v>1831.5909999999999</v>
      </c>
      <c r="L405" s="71">
        <f t="shared" si="110"/>
        <v>-6.0976933278634737E-3</v>
      </c>
      <c r="M405" s="70">
        <f t="shared" si="109"/>
        <v>2</v>
      </c>
      <c r="N405" s="50"/>
    </row>
    <row r="406" spans="1:14" ht="28">
      <c r="A406" s="68">
        <v>42977</v>
      </c>
      <c r="B406">
        <v>8.25</v>
      </c>
      <c r="C406" s="71">
        <f t="shared" si="105"/>
        <v>2.3573200992555776E-2</v>
      </c>
      <c r="D406" s="38">
        <f t="shared" si="106"/>
        <v>8.0417915031248803</v>
      </c>
      <c r="E406" s="38">
        <f>D406*(1-VLOOKUP(A406,USD!A:K,9,0))</f>
        <v>8.0681307983002828</v>
      </c>
      <c r="F406">
        <v>8.0549999999999997</v>
      </c>
      <c r="G406" s="42">
        <f t="shared" si="107"/>
        <v>2.5890810125357433E-2</v>
      </c>
      <c r="H406" s="42">
        <f>(+B406/(D406*(1-VLOOKUP(A406,USD!A:K,9,0)))-1)</f>
        <v>2.2541677402903693E-2</v>
      </c>
      <c r="I406" s="71">
        <f t="shared" si="111"/>
        <v>2.420856610800759E-2</v>
      </c>
      <c r="J406">
        <v>1831.5909999999999</v>
      </c>
      <c r="K406">
        <v>1838.6310000000001</v>
      </c>
      <c r="L406" s="71">
        <f t="shared" si="110"/>
        <v>3.8436528679166582E-3</v>
      </c>
      <c r="M406" s="70">
        <f t="shared" si="109"/>
        <v>3</v>
      </c>
      <c r="N406" s="50" t="s">
        <v>427</v>
      </c>
    </row>
    <row r="407" spans="1:14">
      <c r="A407" s="68">
        <v>42978</v>
      </c>
      <c r="B407">
        <v>8.25</v>
      </c>
      <c r="C407" s="71">
        <f t="shared" si="105"/>
        <v>0</v>
      </c>
      <c r="D407" s="38">
        <f t="shared" si="106"/>
        <v>8.102086740079983</v>
      </c>
      <c r="E407" s="38">
        <f>D407*(1-VLOOKUP(A407,USD!A:K,9,0))</f>
        <v>8.0813250349235339</v>
      </c>
      <c r="F407">
        <v>8.09</v>
      </c>
      <c r="G407" s="42">
        <f t="shared" si="107"/>
        <v>1.8256193085209649E-2</v>
      </c>
      <c r="H407" s="42">
        <f>(+B407/(D407*(1-VLOOKUP(A407,USD!A:K,9,0)))-1)</f>
        <v>2.0872191669996543E-2</v>
      </c>
      <c r="I407" s="71">
        <f t="shared" si="111"/>
        <v>1.977750309023496E-2</v>
      </c>
      <c r="J407">
        <v>1838.6310000000001</v>
      </c>
      <c r="K407">
        <v>1849.3789999999999</v>
      </c>
      <c r="L407" s="71">
        <f t="shared" ref="L407:L470" si="112">+K407/J407-1</f>
        <v>5.8456536412145876E-3</v>
      </c>
      <c r="M407" s="70">
        <f t="shared" si="109"/>
        <v>4</v>
      </c>
      <c r="N407" s="50"/>
    </row>
    <row r="408" spans="1:14">
      <c r="A408" s="68">
        <v>42979</v>
      </c>
      <c r="B408">
        <v>8.26</v>
      </c>
      <c r="C408" s="71">
        <f t="shared" si="105"/>
        <v>1.2121212121212199E-3</v>
      </c>
      <c r="D408" s="38">
        <f t="shared" si="106"/>
        <v>8.1594267589282676</v>
      </c>
      <c r="E408" s="38">
        <f>D408*(1-VLOOKUP(A408,USD!A:K,9,0))</f>
        <v>8.1863067566618586</v>
      </c>
      <c r="F408">
        <v>8.1859999999999999</v>
      </c>
      <c r="G408" s="42">
        <f t="shared" si="107"/>
        <v>1.2326017996507233E-2</v>
      </c>
      <c r="H408" s="42">
        <f>(+B408/(D408*(1-VLOOKUP(A408,USD!A:K,9,0)))-1)</f>
        <v>9.0020134266495244E-3</v>
      </c>
      <c r="I408" s="71">
        <f t="shared" si="111"/>
        <v>9.0398240899096649E-3</v>
      </c>
      <c r="J408">
        <v>1849.3789999999999</v>
      </c>
      <c r="K408">
        <v>1865.25</v>
      </c>
      <c r="L408" s="71">
        <f t="shared" si="112"/>
        <v>8.5817996203050306E-3</v>
      </c>
      <c r="M408" s="70">
        <f t="shared" si="109"/>
        <v>5</v>
      </c>
      <c r="N408" s="50" t="s">
        <v>432</v>
      </c>
    </row>
    <row r="409" spans="1:14">
      <c r="A409" s="68">
        <v>42982</v>
      </c>
      <c r="B409">
        <v>8.4</v>
      </c>
      <c r="C409" s="71">
        <f t="shared" si="105"/>
        <v>1.6949152542373058E-2</v>
      </c>
      <c r="D409" s="38">
        <f t="shared" si="106"/>
        <v>8.2666114183085373</v>
      </c>
      <c r="E409" s="38">
        <f>D409*(1-VLOOKUP(A409,USD!A:K,9,0))</f>
        <v>8.3098543394466464</v>
      </c>
      <c r="F409">
        <v>8.3109999999999999</v>
      </c>
      <c r="G409" s="42">
        <f t="shared" si="107"/>
        <v>1.6135823367243285E-2</v>
      </c>
      <c r="H409" s="42">
        <f>(+B409/(D409*(1-VLOOKUP(A409,USD!A:K,9,0)))-1)</f>
        <v>1.0848043403773655E-2</v>
      </c>
      <c r="I409" s="71">
        <f t="shared" si="111"/>
        <v>1.0708699314162073E-2</v>
      </c>
      <c r="J409">
        <v>1865.25</v>
      </c>
      <c r="K409">
        <v>1883.6179999999999</v>
      </c>
      <c r="L409" s="71">
        <f t="shared" si="112"/>
        <v>9.847473529017492E-3</v>
      </c>
      <c r="M409" s="70">
        <f t="shared" si="109"/>
        <v>1</v>
      </c>
      <c r="N409" s="50"/>
    </row>
    <row r="410" spans="1:14">
      <c r="A410" s="68">
        <v>42983</v>
      </c>
      <c r="B410">
        <v>8.39</v>
      </c>
      <c r="C410" s="71">
        <f t="shared" si="105"/>
        <v>-1.1904761904761862E-3</v>
      </c>
      <c r="D410" s="38">
        <f t="shared" si="106"/>
        <v>8.3178125193112411</v>
      </c>
      <c r="E410" s="38">
        <f>D410*(1-VLOOKUP(A410,USD!A:K,9,0))</f>
        <v>8.3262877857191491</v>
      </c>
      <c r="F410">
        <v>8.3130000000000006</v>
      </c>
      <c r="G410" s="42">
        <f t="shared" si="107"/>
        <v>8.6786616698999453E-3</v>
      </c>
      <c r="H410" s="42">
        <f>(+B410/(D410*(1-VLOOKUP(A410,USD!A:K,9,0)))-1)</f>
        <v>7.6519351625254917E-3</v>
      </c>
      <c r="I410" s="71">
        <f t="shared" si="111"/>
        <v>9.26260074581986E-3</v>
      </c>
      <c r="J410">
        <v>1883.6179999999999</v>
      </c>
      <c r="K410">
        <v>1885.162</v>
      </c>
      <c r="L410" s="71">
        <f t="shared" si="112"/>
        <v>8.1969911096635428E-4</v>
      </c>
      <c r="M410" s="70">
        <f t="shared" si="109"/>
        <v>2</v>
      </c>
      <c r="N410" s="50" t="s">
        <v>433</v>
      </c>
    </row>
    <row r="411" spans="1:14">
      <c r="A411" s="68">
        <v>42984</v>
      </c>
      <c r="B411">
        <v>8.43</v>
      </c>
      <c r="C411" s="71">
        <f t="shared" si="105"/>
        <v>4.7675804529201393E-3</v>
      </c>
      <c r="D411" s="38">
        <f t="shared" si="106"/>
        <v>8.391029652093561</v>
      </c>
      <c r="E411" s="38">
        <f>D411*(1-VLOOKUP(A411,USD!A:K,9,0))</f>
        <v>8.3928125064505323</v>
      </c>
      <c r="F411">
        <v>8.3879999999999999</v>
      </c>
      <c r="G411" s="42">
        <f t="shared" si="107"/>
        <v>4.6442867588623038E-3</v>
      </c>
      <c r="H411" s="42">
        <f>(+B411/(D411*(1-VLOOKUP(A411,USD!A:K,9,0)))-1)</f>
        <v>4.4308738603282549E-3</v>
      </c>
      <c r="I411" s="71">
        <f t="shared" si="111"/>
        <v>5.0071530758226679E-3</v>
      </c>
      <c r="J411">
        <v>1885.162</v>
      </c>
      <c r="K411">
        <v>1902.857</v>
      </c>
      <c r="L411" s="71">
        <f t="shared" si="112"/>
        <v>9.3864612165956984E-3</v>
      </c>
      <c r="M411" s="70">
        <f t="shared" si="109"/>
        <v>3</v>
      </c>
      <c r="N411" s="50"/>
    </row>
    <row r="412" spans="1:14">
      <c r="A412" s="68">
        <v>42985</v>
      </c>
      <c r="B412">
        <v>8.27</v>
      </c>
      <c r="C412" s="71">
        <f t="shared" si="105"/>
        <v>-1.8979833926453193E-2</v>
      </c>
      <c r="D412" s="38">
        <f t="shared" si="106"/>
        <v>8.3330088472228869</v>
      </c>
      <c r="E412" s="38">
        <f>D412*(1-VLOOKUP(A412,USD!A:K,9,0))</f>
        <v>8.3424218797578824</v>
      </c>
      <c r="F412">
        <v>8.36</v>
      </c>
      <c r="G412" s="42">
        <f t="shared" si="107"/>
        <v>-7.5613560933498469E-3</v>
      </c>
      <c r="H412" s="42">
        <f>(+B412/(D412*(1-VLOOKUP(A412,USD!A:K,9,0)))-1)</f>
        <v>-8.6811576783965005E-3</v>
      </c>
      <c r="I412" s="71">
        <f t="shared" si="111"/>
        <v>-1.0765550239234423E-2</v>
      </c>
      <c r="J412">
        <v>1902.857</v>
      </c>
      <c r="K412">
        <v>1890.3820000000001</v>
      </c>
      <c r="L412" s="71">
        <f t="shared" si="112"/>
        <v>-6.5559314231179444E-3</v>
      </c>
      <c r="M412" s="70">
        <f t="shared" si="109"/>
        <v>4</v>
      </c>
      <c r="N412" s="50"/>
    </row>
    <row r="413" spans="1:14">
      <c r="A413" s="68">
        <v>42986</v>
      </c>
      <c r="B413">
        <v>8.3699999999999992</v>
      </c>
      <c r="C413" s="71">
        <f t="shared" si="105"/>
        <v>1.2091898428053138E-2</v>
      </c>
      <c r="D413" s="38">
        <f t="shared" si="106"/>
        <v>8.3374104493165913</v>
      </c>
      <c r="E413" s="38">
        <f>D413*(1-VLOOKUP(A413,USD!A:K,9,0))</f>
        <v>8.4421690296487029</v>
      </c>
      <c r="F413">
        <v>8.4060000000000006</v>
      </c>
      <c r="G413" s="42">
        <f t="shared" si="107"/>
        <v>3.908833669821199E-3</v>
      </c>
      <c r="H413" s="42">
        <f>(+B413/(D413*(1-VLOOKUP(A413,USD!A:K,9,0)))-1)</f>
        <v>-8.548635948326555E-3</v>
      </c>
      <c r="I413" s="71">
        <f t="shared" si="111"/>
        <v>-4.28265524625282E-3</v>
      </c>
      <c r="J413">
        <v>1890.3820000000001</v>
      </c>
      <c r="K413">
        <v>1885.2739999999999</v>
      </c>
      <c r="L413" s="71">
        <f t="shared" si="112"/>
        <v>-2.702099364043975E-3</v>
      </c>
      <c r="M413" s="70">
        <f t="shared" si="109"/>
        <v>5</v>
      </c>
      <c r="N413" s="50"/>
    </row>
    <row r="414" spans="1:14">
      <c r="A414" s="68">
        <v>42989</v>
      </c>
      <c r="B414">
        <v>8.4</v>
      </c>
      <c r="C414" s="71">
        <f t="shared" si="105"/>
        <v>3.5842293906811484E-3</v>
      </c>
      <c r="D414" s="38">
        <f t="shared" si="106"/>
        <v>8.4554967872044067</v>
      </c>
      <c r="E414" s="38">
        <f>D414*(1-VLOOKUP(A414,USD!A:K,9,0))</f>
        <v>8.3687334023230662</v>
      </c>
      <c r="F414">
        <v>8.3770000000000007</v>
      </c>
      <c r="G414" s="42">
        <f t="shared" si="107"/>
        <v>-6.5633975863356175E-3</v>
      </c>
      <c r="H414" s="42">
        <f>(+B414/(D414*(1-VLOOKUP(A414,USD!A:K,9,0)))-1)</f>
        <v>3.7361206497814603E-3</v>
      </c>
      <c r="I414" s="71">
        <f t="shared" si="111"/>
        <v>2.7456129879430691E-3</v>
      </c>
      <c r="J414">
        <v>1885.2739999999999</v>
      </c>
      <c r="K414">
        <v>1896.375</v>
      </c>
      <c r="L414" s="71">
        <f t="shared" si="112"/>
        <v>5.8882687609334017E-3</v>
      </c>
      <c r="M414" s="70">
        <f t="shared" si="109"/>
        <v>1</v>
      </c>
      <c r="N414" s="50"/>
    </row>
    <row r="415" spans="1:14">
      <c r="A415" s="68">
        <v>42990</v>
      </c>
      <c r="B415">
        <v>8.34</v>
      </c>
      <c r="C415" s="71">
        <f t="shared" si="105"/>
        <v>-7.1428571428572285E-3</v>
      </c>
      <c r="D415" s="38">
        <f t="shared" si="106"/>
        <v>8.3244729908377835</v>
      </c>
      <c r="E415" s="38">
        <f>D415*(1-VLOOKUP(A415,USD!A:K,9,0))</f>
        <v>8.2989345509521417</v>
      </c>
      <c r="F415">
        <v>8.3109999999999999</v>
      </c>
      <c r="G415" s="42">
        <f t="shared" si="107"/>
        <v>1.8652242825829557E-3</v>
      </c>
      <c r="H415" s="42">
        <f>(+B415/(D415*(1-VLOOKUP(A415,USD!A:K,9,0)))-1)</f>
        <v>4.948279661170174E-3</v>
      </c>
      <c r="I415" s="71">
        <f t="shared" si="111"/>
        <v>3.4893514619178667E-3</v>
      </c>
      <c r="J415">
        <v>1896.375</v>
      </c>
      <c r="K415">
        <v>1884.4839999999999</v>
      </c>
      <c r="L415" s="71">
        <f t="shared" si="112"/>
        <v>-6.2703842858085057E-3</v>
      </c>
      <c r="M415" s="70">
        <f t="shared" si="109"/>
        <v>2</v>
      </c>
      <c r="N415" s="50"/>
    </row>
    <row r="416" spans="1:14">
      <c r="A416" s="68">
        <v>42991</v>
      </c>
      <c r="B416">
        <v>8.35</v>
      </c>
      <c r="C416" s="71">
        <f t="shared" si="105"/>
        <v>1.1990407673860837E-3</v>
      </c>
      <c r="D416" s="38">
        <f t="shared" si="106"/>
        <v>8.3284115715495588</v>
      </c>
      <c r="E416" s="38">
        <f>D416*(1-VLOOKUP(A416,USD!A:K,9,0))</f>
        <v>8.3422996487848611</v>
      </c>
      <c r="F416">
        <v>8.3379999999999992</v>
      </c>
      <c r="G416" s="42">
        <f t="shared" si="107"/>
        <v>2.5921423629193807E-3</v>
      </c>
      <c r="H416" s="42">
        <f>(+B416/(D416*(1-VLOOKUP(A416,USD!A:K,9,0)))-1)</f>
        <v>9.2304898401240898E-4</v>
      </c>
      <c r="I416" s="71">
        <f t="shared" si="111"/>
        <v>1.4391940513314161E-3</v>
      </c>
      <c r="J416">
        <v>1884.4839999999999</v>
      </c>
      <c r="K416">
        <v>1888.432</v>
      </c>
      <c r="L416" s="71">
        <f t="shared" si="112"/>
        <v>2.0950031945083936E-3</v>
      </c>
      <c r="M416" s="70">
        <f t="shared" si="109"/>
        <v>3</v>
      </c>
      <c r="N416" s="50"/>
    </row>
    <row r="417" spans="1:14">
      <c r="A417" s="68">
        <v>42992</v>
      </c>
      <c r="B417">
        <v>8.25</v>
      </c>
      <c r="C417" s="71">
        <f t="shared" si="105"/>
        <v>-1.19760479041916E-2</v>
      </c>
      <c r="D417" s="38">
        <f t="shared" si="106"/>
        <v>8.2974675159073765</v>
      </c>
      <c r="E417" s="38">
        <f>D417*(1-VLOOKUP(A417,USD!A:K,9,0))</f>
        <v>8.2677592787551237</v>
      </c>
      <c r="F417">
        <v>8.2639999999999993</v>
      </c>
      <c r="G417" s="42">
        <f t="shared" si="107"/>
        <v>-5.7207233190578188E-3</v>
      </c>
      <c r="H417" s="42">
        <f>(+B417/(D417*(1-VLOOKUP(A417,USD!A:K,9,0)))-1)</f>
        <v>-2.1480159443875158E-3</v>
      </c>
      <c r="I417" s="71">
        <f t="shared" si="111"/>
        <v>-1.6940948693126012E-3</v>
      </c>
      <c r="J417">
        <v>1888.432</v>
      </c>
      <c r="K417">
        <v>1879.252</v>
      </c>
      <c r="L417" s="71">
        <f t="shared" si="112"/>
        <v>-4.8611758326484455E-3</v>
      </c>
      <c r="M417" s="70">
        <f t="shared" si="109"/>
        <v>4</v>
      </c>
      <c r="N417" s="50"/>
    </row>
    <row r="418" spans="1:14">
      <c r="A418" s="68">
        <v>42993</v>
      </c>
      <c r="B418">
        <v>8.25</v>
      </c>
      <c r="C418" s="71">
        <f t="shared" si="105"/>
        <v>0</v>
      </c>
      <c r="D418" s="38">
        <f t="shared" si="106"/>
        <v>8.2480942630365686</v>
      </c>
      <c r="E418" s="38">
        <f>D418*(1-VLOOKUP(A418,USD!A:K,9,0))</f>
        <v>8.256413919006464</v>
      </c>
      <c r="F418">
        <v>8.2560000000000002</v>
      </c>
      <c r="G418" s="42">
        <f t="shared" si="107"/>
        <v>2.3105179240889839E-4</v>
      </c>
      <c r="H418" s="42">
        <f>(+B418/(D418*(1-VLOOKUP(A418,USD!A:K,9,0)))-1)</f>
        <v>-7.7684077728945589E-4</v>
      </c>
      <c r="I418" s="71">
        <f t="shared" si="111"/>
        <v>-7.2674418604656843E-4</v>
      </c>
      <c r="J418">
        <v>1879.252</v>
      </c>
      <c r="K418">
        <v>1875.635</v>
      </c>
      <c r="L418" s="71">
        <f t="shared" si="112"/>
        <v>-1.9247019558845668E-3</v>
      </c>
      <c r="M418" s="70">
        <f t="shared" si="109"/>
        <v>5</v>
      </c>
      <c r="N418" s="50"/>
    </row>
    <row r="419" spans="1:14">
      <c r="A419" s="68">
        <v>42996</v>
      </c>
      <c r="B419">
        <v>8.27</v>
      </c>
      <c r="C419" s="71">
        <f t="shared" si="105"/>
        <v>2.4242424242424399E-3</v>
      </c>
      <c r="D419" s="38">
        <f t="shared" si="106"/>
        <v>8.3403675619190309</v>
      </c>
      <c r="E419" s="38">
        <f>D419*(1-VLOOKUP(A419,USD!A:K,9,0))</f>
        <v>8.3344949515244977</v>
      </c>
      <c r="F419">
        <v>8.3330000000000002</v>
      </c>
      <c r="G419" s="42">
        <f t="shared" si="107"/>
        <v>-8.4369857079584776E-3</v>
      </c>
      <c r="H419" s="42">
        <f>(+B419/(D419*(1-VLOOKUP(A419,USD!A:K,9,0)))-1)</f>
        <v>-7.7383155067723974E-3</v>
      </c>
      <c r="I419" s="71">
        <f t="shared" si="111"/>
        <v>-7.5603024120965978E-3</v>
      </c>
      <c r="J419">
        <v>1875.635</v>
      </c>
      <c r="K419">
        <v>1894.8019999999999</v>
      </c>
      <c r="L419" s="71">
        <f t="shared" si="112"/>
        <v>1.0218939185929088E-2</v>
      </c>
      <c r="M419" s="70">
        <f t="shared" si="109"/>
        <v>1</v>
      </c>
      <c r="N419" s="50" t="s">
        <v>441</v>
      </c>
    </row>
    <row r="420" spans="1:14">
      <c r="A420" s="68">
        <v>42997</v>
      </c>
      <c r="B420">
        <v>8.16</v>
      </c>
      <c r="C420" s="71">
        <f t="shared" si="105"/>
        <v>-1.3301088270858408E-2</v>
      </c>
      <c r="D420" s="38">
        <f t="shared" si="106"/>
        <v>8.2692052087764321</v>
      </c>
      <c r="E420" s="38">
        <f>D420*(1-VLOOKUP(A420,USD!A:K,9,0))</f>
        <v>8.2155248381911044</v>
      </c>
      <c r="F420">
        <v>8.2149999999999999</v>
      </c>
      <c r="G420" s="42">
        <f t="shared" si="107"/>
        <v>-1.3206252114837835E-2</v>
      </c>
      <c r="H420" s="42">
        <f>(+B420/(D420*(1-VLOOKUP(A420,USD!A:K,9,0)))-1)</f>
        <v>-6.7585259961711053E-3</v>
      </c>
      <c r="I420" s="71">
        <f t="shared" si="111"/>
        <v>-6.6950699939135605E-3</v>
      </c>
      <c r="J420">
        <v>1894.8019999999999</v>
      </c>
      <c r="K420">
        <v>1880.296</v>
      </c>
      <c r="L420" s="71">
        <f t="shared" si="112"/>
        <v>-7.6556811740751129E-3</v>
      </c>
      <c r="M420" s="70">
        <f t="shared" si="109"/>
        <v>2</v>
      </c>
      <c r="N420" s="50"/>
    </row>
    <row r="421" spans="1:14">
      <c r="A421" s="68">
        <v>42998</v>
      </c>
      <c r="B421">
        <v>8.2200000000000006</v>
      </c>
      <c r="C421" s="71">
        <f t="shared" si="105"/>
        <v>7.3529411764705621E-3</v>
      </c>
      <c r="D421" s="38">
        <f t="shared" si="106"/>
        <v>8.2690575499814916</v>
      </c>
      <c r="E421" s="38">
        <f>D421*(1-VLOOKUP(A421,USD!A:K,9,0))</f>
        <v>8.3032598510542908</v>
      </c>
      <c r="F421">
        <v>8.2959999999999994</v>
      </c>
      <c r="G421" s="42">
        <f t="shared" si="107"/>
        <v>-5.9326652021669535E-3</v>
      </c>
      <c r="H421" s="42">
        <f>(+B421/(D421*(1-VLOOKUP(A421,USD!A:K,9,0)))-1)</f>
        <v>-1.0027369075257586E-2</v>
      </c>
      <c r="I421" s="71">
        <f t="shared" si="111"/>
        <v>-9.1610414657664618E-3</v>
      </c>
      <c r="J421">
        <v>1880.296</v>
      </c>
      <c r="K421">
        <v>1892.6690000000001</v>
      </c>
      <c r="L421" s="71">
        <f t="shared" si="112"/>
        <v>6.5803469241012547E-3</v>
      </c>
      <c r="M421" s="70">
        <f t="shared" si="109"/>
        <v>3</v>
      </c>
      <c r="N421" s="50"/>
    </row>
    <row r="422" spans="1:14">
      <c r="A422" s="68">
        <v>42999</v>
      </c>
      <c r="B422">
        <v>8.1</v>
      </c>
      <c r="C422" s="71">
        <f t="shared" si="105"/>
        <v>-1.4598540145985495E-2</v>
      </c>
      <c r="D422" s="38">
        <f t="shared" si="106"/>
        <v>8.2087781434577298</v>
      </c>
      <c r="E422" s="38">
        <f>D422*(1-VLOOKUP(A422,USD!A:K,9,0))</f>
        <v>8.1753045983980659</v>
      </c>
      <c r="F422">
        <v>8.1820000000000004</v>
      </c>
      <c r="G422" s="42">
        <f t="shared" si="107"/>
        <v>-1.3251441512574513E-2</v>
      </c>
      <c r="H422" s="42">
        <f>(+B422/(D422*(1-VLOOKUP(A422,USD!A:K,9,0)))-1)</f>
        <v>-9.2112284614841444E-3</v>
      </c>
      <c r="I422" s="71">
        <f t="shared" si="111"/>
        <v>-1.0021999511122037E-2</v>
      </c>
      <c r="J422">
        <v>1892.6690000000001</v>
      </c>
      <c r="K422">
        <v>1872.77</v>
      </c>
      <c r="L422" s="71">
        <f t="shared" si="112"/>
        <v>-1.0513724269801017E-2</v>
      </c>
      <c r="M422" s="70">
        <f t="shared" si="109"/>
        <v>4</v>
      </c>
      <c r="N422" s="50"/>
    </row>
    <row r="423" spans="1:14">
      <c r="A423" s="68">
        <v>43000</v>
      </c>
      <c r="B423">
        <v>8.06</v>
      </c>
      <c r="C423" s="71">
        <f t="shared" si="105"/>
        <v>-4.9382716049382047E-3</v>
      </c>
      <c r="D423" s="38">
        <f t="shared" si="106"/>
        <v>8.1542791426603376</v>
      </c>
      <c r="E423" s="38">
        <f>D423*(1-VLOOKUP(A423,USD!A:K,9,0))</f>
        <v>8.1724343498441723</v>
      </c>
      <c r="F423">
        <v>8.1649999999999991</v>
      </c>
      <c r="G423" s="42">
        <f t="shared" si="107"/>
        <v>-1.1561922398155566E-2</v>
      </c>
      <c r="H423" s="42">
        <f>(+B423/(D423*(1-VLOOKUP(A423,USD!A:K,9,0)))-1)</f>
        <v>-1.3757755037373309E-2</v>
      </c>
      <c r="I423" s="71">
        <f t="shared" si="111"/>
        <v>-1.285976729944871E-2</v>
      </c>
      <c r="J423">
        <v>1872.77</v>
      </c>
      <c r="K423">
        <v>1866.425</v>
      </c>
      <c r="L423" s="71">
        <f t="shared" si="112"/>
        <v>-3.3880294964143687E-3</v>
      </c>
      <c r="M423" s="70">
        <f t="shared" si="109"/>
        <v>5</v>
      </c>
      <c r="N423" s="50" t="s">
        <v>448</v>
      </c>
    </row>
    <row r="424" spans="1:14">
      <c r="A424" s="68">
        <v>43003</v>
      </c>
      <c r="B424">
        <v>7.93</v>
      </c>
      <c r="C424" s="71">
        <f t="shared" si="105"/>
        <v>-1.6129032258064613E-2</v>
      </c>
      <c r="D424" s="38">
        <f t="shared" si="106"/>
        <v>8.0652399453500667</v>
      </c>
      <c r="E424" s="38">
        <f>D424*(1-VLOOKUP(A424,USD!A:K,9,0))</f>
        <v>8.0390833635745533</v>
      </c>
      <c r="F424">
        <v>8.0399999999999991</v>
      </c>
      <c r="G424" s="42">
        <f t="shared" si="107"/>
        <v>-1.676824821907974E-2</v>
      </c>
      <c r="H424" s="42">
        <f>(+B424/(D424*(1-VLOOKUP(A424,USD!A:K,9,0)))-1)</f>
        <v>-1.3569129543899883E-2</v>
      </c>
      <c r="I424" s="71">
        <f t="shared" si="111"/>
        <v>-1.3681592039800905E-2</v>
      </c>
      <c r="J424">
        <v>1866.425</v>
      </c>
      <c r="K424">
        <v>1843.6210000000001</v>
      </c>
      <c r="L424" s="71">
        <f t="shared" si="112"/>
        <v>-1.2218010367413545E-2</v>
      </c>
      <c r="M424" s="70">
        <f t="shared" si="109"/>
        <v>1</v>
      </c>
      <c r="N424" s="50"/>
    </row>
    <row r="425" spans="1:14">
      <c r="A425" s="68">
        <v>43004</v>
      </c>
      <c r="B425">
        <v>7.92</v>
      </c>
      <c r="C425" s="71">
        <f t="shared" si="105"/>
        <v>-1.2610340479192184E-3</v>
      </c>
      <c r="D425" s="38">
        <f t="shared" si="106"/>
        <v>8.0218321444591911</v>
      </c>
      <c r="E425" s="38">
        <f>D425*(1-VLOOKUP(A425,USD!A:K,9,0))</f>
        <v>8.0026771922473507</v>
      </c>
      <c r="F425">
        <v>8.01</v>
      </c>
      <c r="G425" s="42">
        <f t="shared" si="107"/>
        <v>-1.2694374879126391E-2</v>
      </c>
      <c r="H425" s="42">
        <f>(+B425/(D425*(1-VLOOKUP(A425,USD!A:K,9,0)))-1)</f>
        <v>-1.0331191707625642E-2</v>
      </c>
      <c r="I425" s="71">
        <f t="shared" si="111"/>
        <v>-1.1235955056179803E-2</v>
      </c>
      <c r="J425">
        <v>1843.6210000000001</v>
      </c>
      <c r="K425">
        <v>1839.4549999999999</v>
      </c>
      <c r="L425" s="71">
        <f t="shared" si="112"/>
        <v>-2.259683524976186E-3</v>
      </c>
      <c r="M425" s="70">
        <f t="shared" si="109"/>
        <v>2</v>
      </c>
      <c r="N425" s="50"/>
    </row>
    <row r="426" spans="1:14">
      <c r="A426" s="68">
        <v>43005</v>
      </c>
      <c r="B426">
        <v>8</v>
      </c>
      <c r="C426" s="71">
        <f t="shared" si="105"/>
        <v>1.0101010101010166E-2</v>
      </c>
      <c r="D426" s="38">
        <f t="shared" si="106"/>
        <v>8.0774432807543537</v>
      </c>
      <c r="E426" s="38">
        <f>D426*(1-VLOOKUP(A426,USD!A:K,9,0))</f>
        <v>8.0566604642969128</v>
      </c>
      <c r="F426">
        <v>8.0510000000000002</v>
      </c>
      <c r="G426" s="42">
        <f t="shared" si="107"/>
        <v>-9.5875982117847869E-3</v>
      </c>
      <c r="H426" s="42">
        <f>(+B426/(D426*(1-VLOOKUP(A426,USD!A:K,9,0)))-1)</f>
        <v>-7.032748189898741E-3</v>
      </c>
      <c r="I426" s="71">
        <f t="shared" si="111"/>
        <v>-6.3346168177865758E-3</v>
      </c>
      <c r="J426">
        <v>1839.4549999999999</v>
      </c>
      <c r="K426">
        <v>1854.943</v>
      </c>
      <c r="L426" s="71">
        <f t="shared" si="112"/>
        <v>8.4198852377470601E-3</v>
      </c>
      <c r="M426" s="70">
        <f t="shared" si="109"/>
        <v>3</v>
      </c>
      <c r="N426" s="50"/>
    </row>
    <row r="427" spans="1:14">
      <c r="A427" s="68">
        <v>43006</v>
      </c>
      <c r="B427">
        <v>7.98</v>
      </c>
      <c r="C427" s="71">
        <f t="shared" si="105"/>
        <v>-2.4999999999999467E-3</v>
      </c>
      <c r="D427" s="38">
        <f t="shared" si="106"/>
        <v>8.0500928783256409</v>
      </c>
      <c r="E427" s="38">
        <f>D427*(1-VLOOKUP(A427,USD!A:K,9,0))</f>
        <v>8.0019218151856251</v>
      </c>
      <c r="F427">
        <v>8.0060000000000002</v>
      </c>
      <c r="G427" s="42">
        <f t="shared" si="107"/>
        <v>-8.7070893945039307E-3</v>
      </c>
      <c r="H427" s="42">
        <f>(+B427/(D427*(1-VLOOKUP(A427,USD!A:K,9,0)))-1)</f>
        <v>-2.7395687800926272E-3</v>
      </c>
      <c r="I427" s="71">
        <f t="shared" si="111"/>
        <v>-3.2475643267548815E-3</v>
      </c>
      <c r="J427">
        <v>1854.943</v>
      </c>
      <c r="K427">
        <v>1854.7339999999999</v>
      </c>
      <c r="L427" s="71">
        <f t="shared" si="112"/>
        <v>-1.1267192576813745E-4</v>
      </c>
      <c r="M427" s="70">
        <f t="shared" si="109"/>
        <v>4</v>
      </c>
      <c r="N427" s="50"/>
    </row>
    <row r="428" spans="1:14">
      <c r="A428" s="68">
        <v>43007</v>
      </c>
      <c r="B428">
        <v>8</v>
      </c>
      <c r="C428" s="71">
        <f t="shared" si="105"/>
        <v>2.5062656641603454E-3</v>
      </c>
      <c r="D428" s="38">
        <f t="shared" si="106"/>
        <v>8.0588687606956046</v>
      </c>
      <c r="E428" s="38">
        <f>D428*(1-VLOOKUP(A428,USD!A:K,9,0))</f>
        <v>8.057213929932411</v>
      </c>
      <c r="F428">
        <v>8.0719999999999992</v>
      </c>
      <c r="G428" s="42">
        <f t="shared" si="107"/>
        <v>-7.3048417145985534E-3</v>
      </c>
      <c r="H428" s="42">
        <f>(+B428/(D428*(1-VLOOKUP(A428,USD!A:K,9,0)))-1)</f>
        <v>-7.1009570342748241E-3</v>
      </c>
      <c r="I428" s="71">
        <f t="shared" si="111"/>
        <v>-8.9197224975221534E-3</v>
      </c>
      <c r="J428">
        <v>1854.7339999999999</v>
      </c>
      <c r="K428">
        <v>1866.982</v>
      </c>
      <c r="L428" s="71">
        <f t="shared" si="112"/>
        <v>6.6036423551840695E-3</v>
      </c>
      <c r="M428" s="70">
        <f t="shared" si="109"/>
        <v>5</v>
      </c>
      <c r="N428" s="50"/>
    </row>
    <row r="429" spans="1:14">
      <c r="A429" s="68">
        <v>43010</v>
      </c>
      <c r="B429">
        <v>8</v>
      </c>
      <c r="C429" s="71">
        <f t="shared" si="105"/>
        <v>0</v>
      </c>
      <c r="D429" s="38">
        <f t="shared" si="106"/>
        <v>8.0719999999999992</v>
      </c>
      <c r="E429" s="38">
        <f>D429*(1-VLOOKUP(A429,USD!A:K,9,0))</f>
        <v>8.0773488651924357</v>
      </c>
      <c r="F429" s="70">
        <v>8.0719999999999992</v>
      </c>
      <c r="G429" s="42">
        <f t="shared" si="107"/>
        <v>-8.9197224975221534E-3</v>
      </c>
      <c r="H429" s="42">
        <f>(+B429/(D429*(1-VLOOKUP(A429,USD!A:K,9,0)))-1)</f>
        <v>-9.5760213509847869E-3</v>
      </c>
      <c r="I429" s="71">
        <f t="shared" si="111"/>
        <v>-8.9197224975221534E-3</v>
      </c>
      <c r="J429">
        <v>1866.982</v>
      </c>
      <c r="K429">
        <v>1866.982</v>
      </c>
      <c r="L429" s="71">
        <f t="shared" si="112"/>
        <v>0</v>
      </c>
      <c r="M429" s="70">
        <f t="shared" si="109"/>
        <v>1</v>
      </c>
      <c r="N429" s="50"/>
    </row>
    <row r="430" spans="1:14">
      <c r="A430" s="68">
        <v>43011</v>
      </c>
      <c r="B430">
        <v>8.06</v>
      </c>
      <c r="C430" s="71">
        <f t="shared" si="105"/>
        <v>7.5000000000000622E-3</v>
      </c>
      <c r="D430" s="38">
        <f t="shared" si="106"/>
        <v>8.0719999999999992</v>
      </c>
      <c r="E430" s="38">
        <f>D430*(1-VLOOKUP(A430,USD!A:K,9,0))</f>
        <v>8.0572628905695236</v>
      </c>
      <c r="F430" s="70">
        <v>8.0719999999999992</v>
      </c>
      <c r="G430" s="42">
        <f t="shared" si="107"/>
        <v>-1.4866204162535812E-3</v>
      </c>
      <c r="H430" s="42">
        <f>(+B430/(D430*(1-VLOOKUP(A430,USD!A:K,9,0)))-1)</f>
        <v>3.3970710248021341E-4</v>
      </c>
      <c r="I430" s="71">
        <f t="shared" si="111"/>
        <v>-1.4866204162535812E-3</v>
      </c>
      <c r="J430">
        <v>1866.982</v>
      </c>
      <c r="K430">
        <v>1866.982</v>
      </c>
      <c r="L430" s="71">
        <f t="shared" si="112"/>
        <v>0</v>
      </c>
      <c r="M430" s="70">
        <f t="shared" si="109"/>
        <v>2</v>
      </c>
      <c r="N430" s="50"/>
    </row>
    <row r="431" spans="1:14">
      <c r="A431" s="68">
        <v>43012</v>
      </c>
      <c r="B431">
        <v>8.3000000000000007</v>
      </c>
      <c r="C431" s="71">
        <f t="shared" si="105"/>
        <v>2.977667493796532E-2</v>
      </c>
      <c r="D431" s="38">
        <f t="shared" si="106"/>
        <v>8.0719999999999992</v>
      </c>
      <c r="E431" s="38">
        <f>D431*(1-VLOOKUP(A431,USD!A:K,9,0))</f>
        <v>8.1174162375483494</v>
      </c>
      <c r="F431" s="70">
        <v>8.0719999999999992</v>
      </c>
      <c r="G431" s="42">
        <f t="shared" si="107"/>
        <v>2.8245787908820708E-2</v>
      </c>
      <c r="H431" s="42">
        <f>(+B431/(D431*(1-VLOOKUP(A431,USD!A:K,9,0)))-1)</f>
        <v>2.2492842193687412E-2</v>
      </c>
      <c r="I431" s="71">
        <f t="shared" si="111"/>
        <v>2.8245787908820708E-2</v>
      </c>
      <c r="J431">
        <v>1866.982</v>
      </c>
      <c r="K431">
        <v>1866.982</v>
      </c>
      <c r="L431" s="71">
        <f t="shared" si="112"/>
        <v>0</v>
      </c>
      <c r="M431" s="70">
        <f t="shared" si="109"/>
        <v>3</v>
      </c>
      <c r="N431" s="50"/>
    </row>
    <row r="432" spans="1:14">
      <c r="A432" s="68">
        <v>43013</v>
      </c>
      <c r="B432">
        <v>8.3000000000000007</v>
      </c>
      <c r="C432" s="71">
        <f t="shared" si="105"/>
        <v>0</v>
      </c>
      <c r="D432" s="38">
        <f t="shared" si="106"/>
        <v>8.0719999999999992</v>
      </c>
      <c r="E432" s="38">
        <f>D432*(1-VLOOKUP(A432,USD!A:K,9,0))</f>
        <v>8.061738413067328</v>
      </c>
      <c r="F432" s="70">
        <v>8.0719999999999992</v>
      </c>
      <c r="G432" s="42">
        <f t="shared" si="107"/>
        <v>2.8245787908820708E-2</v>
      </c>
      <c r="H432" s="42">
        <f>(+B432/(D432*(1-VLOOKUP(A432,USD!A:K,9,0)))-1)</f>
        <v>2.9554616476574536E-2</v>
      </c>
      <c r="I432" s="71">
        <f t="shared" si="111"/>
        <v>2.8245787908820708E-2</v>
      </c>
      <c r="J432">
        <v>1866.982</v>
      </c>
      <c r="K432">
        <v>1866.982</v>
      </c>
      <c r="L432" s="71">
        <f t="shared" si="112"/>
        <v>0</v>
      </c>
      <c r="M432" s="70">
        <f t="shared" si="109"/>
        <v>4</v>
      </c>
      <c r="N432" s="50"/>
    </row>
    <row r="433" spans="1:14">
      <c r="A433" s="68">
        <v>43014</v>
      </c>
      <c r="B433">
        <v>8.35</v>
      </c>
      <c r="C433" s="71">
        <f t="shared" si="105"/>
        <v>6.0240963855420215E-3</v>
      </c>
      <c r="D433" s="38">
        <f t="shared" si="106"/>
        <v>8.0719999999999992</v>
      </c>
      <c r="E433" s="38">
        <f>D433*(1-VLOOKUP(A433,USD!A:K,9,0))</f>
        <v>8.0659463196878267</v>
      </c>
      <c r="F433" s="70">
        <v>8.0719999999999992</v>
      </c>
      <c r="G433" s="42">
        <f t="shared" si="107"/>
        <v>3.4440039643211184E-2</v>
      </c>
      <c r="H433" s="42">
        <f>(+B433/(D433*(1-VLOOKUP(A433,USD!A:K,9,0)))-1)</f>
        <v>3.5216410952157995E-2</v>
      </c>
      <c r="I433" s="71">
        <f t="shared" si="111"/>
        <v>3.4440039643211184E-2</v>
      </c>
      <c r="J433">
        <v>1866.982</v>
      </c>
      <c r="K433">
        <v>1866.982</v>
      </c>
      <c r="L433" s="71">
        <f t="shared" si="112"/>
        <v>0</v>
      </c>
      <c r="M433" s="70">
        <f t="shared" si="109"/>
        <v>5</v>
      </c>
      <c r="N433" s="50" t="s">
        <v>474</v>
      </c>
    </row>
    <row r="434" spans="1:14">
      <c r="A434" s="68">
        <v>43017</v>
      </c>
      <c r="B434">
        <v>8.2799999999999994</v>
      </c>
      <c r="C434" s="71">
        <f t="shared" si="105"/>
        <v>-8.3832335329341312E-3</v>
      </c>
      <c r="D434" s="38">
        <f t="shared" si="106"/>
        <v>8.1708191809026545</v>
      </c>
      <c r="E434" s="38">
        <f>D434*(1-VLOOKUP(A434,USD!A:K,9,0))</f>
        <v>8.2077352016778455</v>
      </c>
      <c r="F434">
        <v>8.2010000000000005</v>
      </c>
      <c r="G434" s="42">
        <f t="shared" si="107"/>
        <v>1.3362285553023767E-2</v>
      </c>
      <c r="H434" s="42">
        <f>(+B434/(D434*(1-VLOOKUP(A434,USD!A:K,9,0)))-1)</f>
        <v>8.8044748699227515E-3</v>
      </c>
      <c r="I434" s="71">
        <f t="shared" si="111"/>
        <v>9.6329715888305856E-3</v>
      </c>
      <c r="J434">
        <v>1866.982</v>
      </c>
      <c r="K434">
        <v>1889.838</v>
      </c>
      <c r="L434" s="71">
        <f t="shared" si="112"/>
        <v>1.2242217653946286E-2</v>
      </c>
      <c r="M434" s="70">
        <f t="shared" si="109"/>
        <v>1</v>
      </c>
      <c r="N434" s="50"/>
    </row>
    <row r="435" spans="1:14">
      <c r="A435" s="68">
        <v>43018</v>
      </c>
      <c r="B435">
        <v>8.41</v>
      </c>
      <c r="C435" s="71">
        <f t="shared" si="105"/>
        <v>1.5700483091787509E-2</v>
      </c>
      <c r="D435" s="38">
        <f t="shared" si="106"/>
        <v>8.3208576915058341</v>
      </c>
      <c r="E435" s="38">
        <f>D435*(1-VLOOKUP(A435,USD!A:K,9,0))</f>
        <v>8.3743360107761351</v>
      </c>
      <c r="F435">
        <v>8.3759999999999994</v>
      </c>
      <c r="G435" s="42">
        <f t="shared" si="107"/>
        <v>1.0713115378137683E-2</v>
      </c>
      <c r="H435" s="42">
        <f>(+B435/(D435*(1-VLOOKUP(A435,USD!A:K,9,0)))-1)</f>
        <v>4.258724414445858E-3</v>
      </c>
      <c r="I435" s="71">
        <f t="shared" si="111"/>
        <v>4.0592168099331527E-3</v>
      </c>
      <c r="J435">
        <v>1889.838</v>
      </c>
      <c r="K435">
        <v>1917.4580000000001</v>
      </c>
      <c r="L435" s="71">
        <f t="shared" si="112"/>
        <v>1.4615009328841966E-2</v>
      </c>
      <c r="M435" s="70">
        <f t="shared" si="109"/>
        <v>2</v>
      </c>
      <c r="N435" s="50"/>
    </row>
    <row r="436" spans="1:14">
      <c r="A436" s="68">
        <v>43019</v>
      </c>
      <c r="B436">
        <v>8.36</v>
      </c>
      <c r="C436" s="71">
        <f t="shared" si="105"/>
        <v>-5.9453032104638259E-3</v>
      </c>
      <c r="D436" s="38">
        <f t="shared" si="106"/>
        <v>8.3065137155546545</v>
      </c>
      <c r="E436" s="38">
        <f>D436*(1-VLOOKUP(A436,USD!A:K,9,0))</f>
        <v>8.317301721042389</v>
      </c>
      <c r="F436">
        <v>8.3119999999999994</v>
      </c>
      <c r="G436" s="42">
        <f t="shared" si="107"/>
        <v>6.4390773646936239E-3</v>
      </c>
      <c r="H436" s="42">
        <f>(+B436/(D436*(1-VLOOKUP(A436,USD!A:K,9,0)))-1)</f>
        <v>5.133669594982404E-3</v>
      </c>
      <c r="I436" s="71">
        <f t="shared" si="111"/>
        <v>5.7747834456207681E-3</v>
      </c>
      <c r="J436">
        <v>1917.4580000000001</v>
      </c>
      <c r="K436">
        <v>1901.5509999999999</v>
      </c>
      <c r="L436" s="71">
        <f t="shared" si="112"/>
        <v>-8.295879231774661E-3</v>
      </c>
      <c r="M436" s="70">
        <f t="shared" si="109"/>
        <v>3</v>
      </c>
      <c r="N436" s="50"/>
    </row>
    <row r="437" spans="1:14">
      <c r="A437" s="68">
        <v>43020</v>
      </c>
      <c r="B437">
        <v>8.33</v>
      </c>
      <c r="C437" s="71">
        <f t="shared" si="105"/>
        <v>-3.5885167464113632E-3</v>
      </c>
      <c r="D437" s="38">
        <f t="shared" si="106"/>
        <v>8.3051591211595177</v>
      </c>
      <c r="E437" s="38">
        <f>D437*(1-VLOOKUP(A437,USD!A:K,9,0))</f>
        <v>8.3028795250157934</v>
      </c>
      <c r="F437">
        <v>8.3059999999999992</v>
      </c>
      <c r="G437" s="42">
        <f t="shared" si="107"/>
        <v>2.9910178093028872E-3</v>
      </c>
      <c r="H437" s="42">
        <f>(+B437/(D437*(1-VLOOKUP(A437,USD!A:K,9,0)))-1)</f>
        <v>3.2663938941297488E-3</v>
      </c>
      <c r="I437" s="71">
        <f t="shared" si="111"/>
        <v>2.8894774861547567E-3</v>
      </c>
      <c r="J437">
        <v>1901.5509999999999</v>
      </c>
      <c r="K437">
        <v>1899.9860000000001</v>
      </c>
      <c r="L437" s="71">
        <f t="shared" si="112"/>
        <v>-8.23012372531573E-4</v>
      </c>
      <c r="M437" s="70">
        <f t="shared" si="109"/>
        <v>4</v>
      </c>
      <c r="N437" s="50"/>
    </row>
    <row r="438" spans="1:14">
      <c r="A438" s="68">
        <v>43021</v>
      </c>
      <c r="B438">
        <v>8.44</v>
      </c>
      <c r="C438" s="71">
        <f t="shared" si="105"/>
        <v>1.3205282112844996E-2</v>
      </c>
      <c r="D438" s="38">
        <f t="shared" si="106"/>
        <v>8.4200291054776173</v>
      </c>
      <c r="E438" s="38">
        <f>D438*(1-VLOOKUP(A438,USD!A:K,9,0))</f>
        <v>8.4284828413600525</v>
      </c>
      <c r="F438">
        <v>8.4280000000000008</v>
      </c>
      <c r="G438" s="42">
        <f t="shared" si="107"/>
        <v>2.3718320058288E-3</v>
      </c>
      <c r="H438" s="42">
        <f>(+B438/(D438*(1-VLOOKUP(A438,USD!A:K,9,0)))-1)</f>
        <v>1.3664569124387516E-3</v>
      </c>
      <c r="I438" s="71">
        <f t="shared" si="111"/>
        <v>1.4238253440910231E-3</v>
      </c>
      <c r="J438">
        <v>1899.9860000000001</v>
      </c>
      <c r="K438">
        <v>1926.07</v>
      </c>
      <c r="L438" s="71">
        <f t="shared" si="112"/>
        <v>1.3728522210163518E-2</v>
      </c>
      <c r="M438" s="70">
        <f t="shared" si="109"/>
        <v>5</v>
      </c>
      <c r="N438" s="50"/>
    </row>
    <row r="439" spans="1:14">
      <c r="A439" s="68">
        <v>43024</v>
      </c>
      <c r="B439">
        <v>8.27</v>
      </c>
      <c r="C439" s="71">
        <f t="shared" si="105"/>
        <v>-2.0142180094786744E-2</v>
      </c>
      <c r="D439" s="38">
        <f t="shared" si="106"/>
        <v>8.2381799830743443</v>
      </c>
      <c r="E439" s="38">
        <f>D439*(1-VLOOKUP(A439,USD!A:K,9,0))</f>
        <v>8.2343253417711146</v>
      </c>
      <c r="F439">
        <v>8.2349999999999994</v>
      </c>
      <c r="G439" s="42">
        <f t="shared" si="107"/>
        <v>3.8625056737082719E-3</v>
      </c>
      <c r="H439" s="42">
        <f>(+B439/(D439*(1-VLOOKUP(A439,USD!A:K,9,0)))-1)</f>
        <v>4.3324324395970226E-3</v>
      </c>
      <c r="I439" s="71">
        <f t="shared" si="111"/>
        <v>4.2501517911355258E-3</v>
      </c>
      <c r="J439">
        <v>1926.07</v>
      </c>
      <c r="K439">
        <v>1882.69</v>
      </c>
      <c r="L439" s="71">
        <f t="shared" si="112"/>
        <v>-2.2522545909546277E-2</v>
      </c>
      <c r="M439" s="70">
        <f t="shared" si="109"/>
        <v>1</v>
      </c>
      <c r="N439" s="50"/>
    </row>
    <row r="440" spans="1:14">
      <c r="A440" s="68">
        <v>43025</v>
      </c>
      <c r="B440">
        <v>8.2200000000000006</v>
      </c>
      <c r="C440" s="71">
        <f t="shared" si="105"/>
        <v>-6.0459492140264581E-3</v>
      </c>
      <c r="D440" s="38">
        <f t="shared" si="106"/>
        <v>8.2100678550372059</v>
      </c>
      <c r="E440" s="38">
        <f>D440*(1-VLOOKUP(A440,USD!A:K,9,0))</f>
        <v>8.1716396312859896</v>
      </c>
      <c r="F440">
        <v>8.1679999999999993</v>
      </c>
      <c r="G440" s="42">
        <f t="shared" si="107"/>
        <v>1.2097518727205436E-3</v>
      </c>
      <c r="H440" s="42">
        <f>(+B440/(D440*(1-VLOOKUP(A440,USD!A:K,9,0)))-1)</f>
        <v>5.9180740825695022E-3</v>
      </c>
      <c r="I440" s="71">
        <f t="shared" si="111"/>
        <v>6.3663075416260373E-3</v>
      </c>
      <c r="J440">
        <v>1882.69</v>
      </c>
      <c r="K440">
        <v>1876.99</v>
      </c>
      <c r="L440" s="71">
        <f t="shared" si="112"/>
        <v>-3.0275828734417365E-3</v>
      </c>
      <c r="M440" s="70">
        <f t="shared" si="109"/>
        <v>2</v>
      </c>
      <c r="N440" s="50"/>
    </row>
    <row r="441" spans="1:14">
      <c r="A441" s="68">
        <v>43026</v>
      </c>
      <c r="B441">
        <v>8.19</v>
      </c>
      <c r="C441" s="71">
        <f t="shared" si="105"/>
        <v>-3.6496350364965124E-3</v>
      </c>
      <c r="D441" s="38">
        <f t="shared" si="106"/>
        <v>8.1295749471227854</v>
      </c>
      <c r="E441" s="38">
        <f>D441*(1-VLOOKUP(A441,USD!A:K,9,0))</f>
        <v>8.1204955948014419</v>
      </c>
      <c r="F441">
        <v>8.1210000000000004</v>
      </c>
      <c r="G441" s="42">
        <f t="shared" si="107"/>
        <v>7.4327444263984077E-3</v>
      </c>
      <c r="H441" s="42">
        <f>(+B441/(D441*(1-VLOOKUP(A441,USD!A:K,9,0)))-1)</f>
        <v>8.5591334158290344E-3</v>
      </c>
      <c r="I441" s="71">
        <f t="shared" si="111"/>
        <v>8.4964905799778112E-3</v>
      </c>
      <c r="J441">
        <v>1876.99</v>
      </c>
      <c r="K441">
        <v>1868.16</v>
      </c>
      <c r="L441" s="71">
        <f t="shared" si="112"/>
        <v>-4.704340459991796E-3</v>
      </c>
      <c r="M441" s="70">
        <f t="shared" si="109"/>
        <v>3</v>
      </c>
      <c r="N441" s="50" t="s">
        <v>503</v>
      </c>
    </row>
    <row r="442" spans="1:14" ht="28">
      <c r="A442" s="68">
        <v>43027</v>
      </c>
      <c r="B442">
        <v>8.1</v>
      </c>
      <c r="C442" s="71">
        <f t="shared" si="105"/>
        <v>-1.098901098901095E-2</v>
      </c>
      <c r="D442" s="38">
        <f t="shared" si="106"/>
        <v>8.0968738277235346</v>
      </c>
      <c r="E442" s="38">
        <f>D442*(1-VLOOKUP(A442,USD!A:K,9,0))</f>
        <v>8.075800867258879</v>
      </c>
      <c r="F442">
        <v>8.0820000000000007</v>
      </c>
      <c r="G442" s="42">
        <f t="shared" si="107"/>
        <v>3.8609620737339867E-4</v>
      </c>
      <c r="H442" s="42">
        <f>(+B442/(D442*(1-VLOOKUP(A442,USD!A:K,9,0)))-1)</f>
        <v>2.9964994356448393E-3</v>
      </c>
      <c r="I442" s="71">
        <f t="shared" si="111"/>
        <v>2.2271714922048602E-3</v>
      </c>
      <c r="J442">
        <v>1868.16</v>
      </c>
      <c r="K442">
        <v>1862.61</v>
      </c>
      <c r="L442" s="71">
        <f t="shared" si="112"/>
        <v>-2.9708376156218907E-3</v>
      </c>
      <c r="M442" s="70">
        <f t="shared" si="109"/>
        <v>4</v>
      </c>
      <c r="N442" s="50" t="s">
        <v>511</v>
      </c>
    </row>
    <row r="443" spans="1:14">
      <c r="A443" s="68">
        <v>43028</v>
      </c>
      <c r="B443">
        <v>8.17</v>
      </c>
      <c r="C443" s="71">
        <f t="shared" si="105"/>
        <v>8.6419753086419693E-3</v>
      </c>
      <c r="D443" s="38">
        <f t="shared" si="106"/>
        <v>8.1583676776136738</v>
      </c>
      <c r="E443" s="38">
        <f>D443*(1-VLOOKUP(A443,USD!A:K,9,0))</f>
        <v>8.165798488230994</v>
      </c>
      <c r="F443">
        <v>8.1649999999999991</v>
      </c>
      <c r="G443" s="42">
        <f t="shared" si="107"/>
        <v>1.4258149235226725E-3</v>
      </c>
      <c r="H443" s="42">
        <f>(+B443/(D443*(1-VLOOKUP(A443,USD!A:K,9,0)))-1)</f>
        <v>5.1452552681308106E-4</v>
      </c>
      <c r="I443" s="71">
        <f t="shared" si="111"/>
        <v>6.1236987140245169E-4</v>
      </c>
      <c r="J443">
        <v>1862.61</v>
      </c>
      <c r="K443">
        <v>1880.21</v>
      </c>
      <c r="L443" s="71">
        <f t="shared" si="112"/>
        <v>9.4491063615036452E-3</v>
      </c>
      <c r="M443" s="70">
        <f t="shared" si="109"/>
        <v>5</v>
      </c>
      <c r="N443" s="50"/>
    </row>
    <row r="444" spans="1:14">
      <c r="A444" s="68">
        <v>43031</v>
      </c>
      <c r="B444">
        <v>8.2100000000000009</v>
      </c>
      <c r="C444" s="71">
        <f t="shared" si="105"/>
        <v>4.8959608323133619E-3</v>
      </c>
      <c r="D444" s="38">
        <f t="shared" si="106"/>
        <v>8.2455552305327586</v>
      </c>
      <c r="E444" s="38">
        <f>D444*(1-VLOOKUP(A444,USD!A:K,9,0))</f>
        <v>8.2361296580560168</v>
      </c>
      <c r="F444">
        <v>8.2240000000000002</v>
      </c>
      <c r="G444" s="42">
        <f t="shared" si="107"/>
        <v>-4.3120480718022991E-3</v>
      </c>
      <c r="H444" s="42">
        <f>(+B444/(D444*(1-VLOOKUP(A444,USD!A:K,9,0)))-1)</f>
        <v>-3.1725651660252652E-3</v>
      </c>
      <c r="I444" s="71">
        <f t="shared" si="111"/>
        <v>-1.7023346303500775E-3</v>
      </c>
      <c r="J444">
        <v>1880.21</v>
      </c>
      <c r="K444">
        <v>1898.76</v>
      </c>
      <c r="L444" s="71">
        <f t="shared" si="112"/>
        <v>9.8659192324261902E-3</v>
      </c>
      <c r="M444" s="70">
        <f t="shared" si="109"/>
        <v>1</v>
      </c>
      <c r="N444" s="50"/>
    </row>
    <row r="445" spans="1:14">
      <c r="A445" s="68">
        <v>43032</v>
      </c>
      <c r="B445">
        <v>8.1999999999999993</v>
      </c>
      <c r="C445" s="71">
        <f t="shared" si="105"/>
        <v>-1.2180267965896663E-3</v>
      </c>
      <c r="D445" s="38">
        <f t="shared" si="106"/>
        <v>8.2366905559417738</v>
      </c>
      <c r="E445" s="38">
        <f>D445*(1-VLOOKUP(A445,USD!A:K,9,0))</f>
        <v>8.23430577714241</v>
      </c>
      <c r="F445">
        <v>8.2409999999999997</v>
      </c>
      <c r="G445" s="42">
        <f t="shared" si="107"/>
        <v>-4.4545264499837867E-3</v>
      </c>
      <c r="H445" s="42">
        <f>(+B445/(D445*(1-VLOOKUP(A445,USD!A:K,9,0)))-1)</f>
        <v>-4.1662015075563108E-3</v>
      </c>
      <c r="I445" s="71">
        <f t="shared" si="111"/>
        <v>-4.9751243781095411E-3</v>
      </c>
      <c r="J445">
        <v>1898.76</v>
      </c>
      <c r="K445">
        <v>1901.69</v>
      </c>
      <c r="L445" s="71">
        <f t="shared" si="112"/>
        <v>1.5431123470055486E-3</v>
      </c>
      <c r="M445" s="70">
        <f t="shared" si="109"/>
        <v>2</v>
      </c>
      <c r="N445" s="50"/>
    </row>
    <row r="446" spans="1:14">
      <c r="A446" s="68">
        <v>43033</v>
      </c>
      <c r="B446">
        <v>8.25</v>
      </c>
      <c r="C446" s="71">
        <f t="shared" si="105"/>
        <v>6.0975609756097615E-3</v>
      </c>
      <c r="D446" s="38">
        <f t="shared" si="106"/>
        <v>8.2911387555279763</v>
      </c>
      <c r="E446" s="38">
        <f>D446*(1-VLOOKUP(A446,USD!A:K,9,0))</f>
        <v>8.2830358051056638</v>
      </c>
      <c r="F446">
        <v>8.2799999999999994</v>
      </c>
      <c r="G446" s="42">
        <f t="shared" si="107"/>
        <v>-4.9617738577282244E-3</v>
      </c>
      <c r="H446" s="42">
        <f>(+B446/(D446*(1-VLOOKUP(A446,USD!A:K,9,0)))-1)</f>
        <v>-3.9883692263289472E-3</v>
      </c>
      <c r="I446" s="71">
        <f t="shared" si="111"/>
        <v>-3.6231884057970065E-3</v>
      </c>
      <c r="J446">
        <v>1901.69</v>
      </c>
      <c r="K446">
        <v>1913.26</v>
      </c>
      <c r="L446" s="71">
        <f t="shared" si="112"/>
        <v>6.084062071105123E-3</v>
      </c>
      <c r="M446" s="70">
        <f t="shared" si="109"/>
        <v>3</v>
      </c>
      <c r="N446" s="50"/>
    </row>
    <row r="447" spans="1:14">
      <c r="A447" s="68">
        <v>43034</v>
      </c>
      <c r="B447">
        <v>8.3000000000000007</v>
      </c>
      <c r="C447" s="71">
        <f t="shared" ref="C447:C510" si="113">B447/B446-1</f>
        <v>6.0606060606060996E-3</v>
      </c>
      <c r="D447" s="38">
        <f t="shared" ref="D447:D510" si="114">+F446*(1+L447)</f>
        <v>8.2690076623145838</v>
      </c>
      <c r="E447" s="38">
        <f>D447*(1-VLOOKUP(A447,USD!A:K,9,0))</f>
        <v>8.2774630219639462</v>
      </c>
      <c r="F447">
        <v>8.2729999999999997</v>
      </c>
      <c r="G447" s="42">
        <f t="shared" ref="G447:G510" si="115">+B447/D447-1</f>
        <v>3.7480117265658031E-3</v>
      </c>
      <c r="H447" s="42">
        <f>(+B447/(D447*(1-VLOOKUP(A447,USD!A:K,9,0)))-1)</f>
        <v>2.7226914788085477E-3</v>
      </c>
      <c r="I447" s="71">
        <f t="shared" si="111"/>
        <v>3.2636286715823637E-3</v>
      </c>
      <c r="J447">
        <v>1913.26</v>
      </c>
      <c r="K447">
        <v>1910.72</v>
      </c>
      <c r="L447" s="71">
        <f t="shared" si="112"/>
        <v>-1.3275770151468524E-3</v>
      </c>
      <c r="M447" s="70">
        <f t="shared" ref="M447:M510" si="116">WEEKDAY(A447,2)</f>
        <v>4</v>
      </c>
      <c r="N447" s="50"/>
    </row>
    <row r="448" spans="1:14">
      <c r="A448" s="68">
        <v>43035</v>
      </c>
      <c r="B448">
        <v>8.16</v>
      </c>
      <c r="C448" s="71">
        <f t="shared" si="113"/>
        <v>-1.6867469879518149E-2</v>
      </c>
      <c r="D448" s="38">
        <f t="shared" si="114"/>
        <v>8.2102181690671578</v>
      </c>
      <c r="E448" s="38">
        <f>D448*(1-VLOOKUP(A448,USD!A:K,9,0))</f>
        <v>8.1840708667801962</v>
      </c>
      <c r="F448">
        <v>8.1880000000000006</v>
      </c>
      <c r="G448" s="42">
        <f t="shared" si="115"/>
        <v>-6.1165450214660799E-3</v>
      </c>
      <c r="H448" s="42">
        <f>(+B448/(D448*(1-VLOOKUP(A448,USD!A:K,9,0)))-1)</f>
        <v>-2.9411850376200865E-3</v>
      </c>
      <c r="I448" s="71">
        <f t="shared" si="111"/>
        <v>-3.4196384953590897E-3</v>
      </c>
      <c r="J448">
        <v>1910.72</v>
      </c>
      <c r="K448">
        <v>1896.22</v>
      </c>
      <c r="L448" s="71">
        <f t="shared" si="112"/>
        <v>-7.5887623513649638E-3</v>
      </c>
      <c r="M448" s="70">
        <f t="shared" si="116"/>
        <v>5</v>
      </c>
      <c r="N448" s="50"/>
    </row>
    <row r="449" spans="1:14">
      <c r="A449" s="68">
        <v>43038</v>
      </c>
      <c r="B449">
        <v>7.97</v>
      </c>
      <c r="C449" s="71">
        <f t="shared" si="113"/>
        <v>-2.3284313725490224E-2</v>
      </c>
      <c r="D449" s="38">
        <f t="shared" si="114"/>
        <v>8.0142842708124586</v>
      </c>
      <c r="E449" s="38">
        <f>D449*(1-VLOOKUP(A449,USD!A:K,9,0))</f>
        <v>8.0226724757161065</v>
      </c>
      <c r="F449">
        <v>8.0229999999999997</v>
      </c>
      <c r="G449" s="42">
        <f t="shared" si="115"/>
        <v>-5.5256675850318127E-3</v>
      </c>
      <c r="H449" s="42">
        <f>(+B449/(D449*(1-VLOOKUP(A449,USD!A:K,9,0)))-1)</f>
        <v>-6.5654525814859976E-3</v>
      </c>
      <c r="I449" s="71">
        <f t="shared" si="111"/>
        <v>-6.6060077277826368E-3</v>
      </c>
      <c r="J449">
        <v>1896.22</v>
      </c>
      <c r="K449">
        <v>1855.99</v>
      </c>
      <c r="L449" s="71">
        <f t="shared" si="112"/>
        <v>-2.1215892670681691E-2</v>
      </c>
      <c r="M449" s="70">
        <f t="shared" si="116"/>
        <v>1</v>
      </c>
      <c r="N449" s="50"/>
    </row>
    <row r="450" spans="1:14">
      <c r="A450" s="68">
        <v>43039</v>
      </c>
      <c r="B450">
        <v>8.06</v>
      </c>
      <c r="C450" s="71">
        <f t="shared" si="113"/>
        <v>1.129234629861986E-2</v>
      </c>
      <c r="D450" s="38">
        <f t="shared" si="114"/>
        <v>8.0826540929638622</v>
      </c>
      <c r="E450" s="38">
        <f>D450*(1-VLOOKUP(A450,USD!A:K,9,0))</f>
        <v>8.1070924437791341</v>
      </c>
      <c r="F450">
        <v>8.1050000000000004</v>
      </c>
      <c r="G450" s="42">
        <f t="shared" si="115"/>
        <v>-2.802803720572733E-3</v>
      </c>
      <c r="H450" s="42">
        <f>(+B450/(D450*(1-VLOOKUP(A450,USD!A:K,9,0)))-1)</f>
        <v>-5.8087957064396623E-3</v>
      </c>
      <c r="I450" s="71">
        <f t="shared" si="111"/>
        <v>-5.5521283158543877E-3</v>
      </c>
      <c r="J450">
        <v>1855.99</v>
      </c>
      <c r="K450">
        <v>1869.79</v>
      </c>
      <c r="L450" s="71">
        <f t="shared" si="112"/>
        <v>7.4353848889272545E-3</v>
      </c>
      <c r="M450" s="70">
        <f t="shared" si="116"/>
        <v>2</v>
      </c>
      <c r="N450" s="50"/>
    </row>
    <row r="451" spans="1:14">
      <c r="A451" s="68">
        <v>43040</v>
      </c>
      <c r="B451">
        <v>8.07</v>
      </c>
      <c r="C451" s="71">
        <f t="shared" si="113"/>
        <v>1.2406947890819531E-3</v>
      </c>
      <c r="D451" s="38">
        <f t="shared" si="114"/>
        <v>8.1178307456987149</v>
      </c>
      <c r="E451" s="38">
        <f>D451*(1-VLOOKUP(A451,USD!A:K,9,0))</f>
        <v>8.1142358409108706</v>
      </c>
      <c r="F451">
        <v>8.1059999999999999</v>
      </c>
      <c r="G451" s="42">
        <f t="shared" si="115"/>
        <v>-5.8920599846280508E-3</v>
      </c>
      <c r="H451" s="42">
        <f>(+B451/(D451*(1-VLOOKUP(A451,USD!A:K,9,0)))-1)</f>
        <v>-5.4516336199940119E-3</v>
      </c>
      <c r="I451" s="71">
        <f t="shared" si="111"/>
        <v>-4.4411547002219942E-3</v>
      </c>
      <c r="J451">
        <v>1869.79</v>
      </c>
      <c r="K451">
        <v>1872.75</v>
      </c>
      <c r="L451" s="71">
        <f t="shared" si="112"/>
        <v>1.5830654779414033E-3</v>
      </c>
      <c r="M451" s="70">
        <f t="shared" si="116"/>
        <v>3</v>
      </c>
      <c r="N451" s="50"/>
    </row>
    <row r="452" spans="1:14">
      <c r="A452" s="68">
        <v>43041</v>
      </c>
      <c r="B452">
        <v>7.96</v>
      </c>
      <c r="C452" s="71">
        <f t="shared" si="113"/>
        <v>-1.3630731102850069E-2</v>
      </c>
      <c r="D452" s="38">
        <f t="shared" si="114"/>
        <v>7.9970110372446932</v>
      </c>
      <c r="E452" s="38">
        <f>D452*(1-VLOOKUP(A452,USD!A:K,9,0))</f>
        <v>8.0315931460435053</v>
      </c>
      <c r="F452">
        <v>7.9989999999999997</v>
      </c>
      <c r="G452" s="42">
        <f t="shared" si="115"/>
        <v>-4.6281088111946866E-3</v>
      </c>
      <c r="H452" s="42">
        <f>(+B452/(D452*(1-VLOOKUP(A452,USD!A:K,9,0)))-1)</f>
        <v>-8.9139408261452724E-3</v>
      </c>
      <c r="I452" s="71">
        <f t="shared" si="111"/>
        <v>-4.875609451181373E-3</v>
      </c>
      <c r="J452">
        <v>1872.75</v>
      </c>
      <c r="K452">
        <v>1847.57</v>
      </c>
      <c r="L452" s="71">
        <f t="shared" si="112"/>
        <v>-1.3445467894807162E-2</v>
      </c>
      <c r="M452" s="70">
        <f t="shared" si="116"/>
        <v>4</v>
      </c>
      <c r="N452" s="50"/>
    </row>
    <row r="453" spans="1:14">
      <c r="A453" s="68">
        <v>43042</v>
      </c>
      <c r="B453">
        <v>7.9</v>
      </c>
      <c r="C453" s="71">
        <f t="shared" si="113"/>
        <v>-7.5376884422110324E-3</v>
      </c>
      <c r="D453" s="38">
        <f t="shared" si="114"/>
        <v>7.9357897292118835</v>
      </c>
      <c r="E453" s="38">
        <f>D453*(1-VLOOKUP(A453,USD!A:K,9,0))</f>
        <v>7.9136263263618041</v>
      </c>
      <c r="F453">
        <v>7.907</v>
      </c>
      <c r="G453" s="42">
        <f t="shared" si="115"/>
        <v>-4.5099140013930006E-3</v>
      </c>
      <c r="H453" s="42">
        <f>(+B453/(D453*(1-VLOOKUP(A453,USD!A:K,9,0)))-1)</f>
        <v>-1.7218814485101541E-3</v>
      </c>
      <c r="I453" s="71">
        <f t="shared" si="111"/>
        <v>-8.8529151384841853E-4</v>
      </c>
      <c r="J453">
        <v>1847.57</v>
      </c>
      <c r="K453">
        <v>1832.97</v>
      </c>
      <c r="L453" s="71">
        <f t="shared" si="112"/>
        <v>-7.9022716324685938E-3</v>
      </c>
      <c r="M453" s="70">
        <f t="shared" si="116"/>
        <v>5</v>
      </c>
      <c r="N453" s="50"/>
    </row>
    <row r="454" spans="1:14">
      <c r="A454" s="68">
        <v>43045</v>
      </c>
      <c r="B454">
        <v>7.9</v>
      </c>
      <c r="C454" s="71">
        <f t="shared" si="113"/>
        <v>0</v>
      </c>
      <c r="D454" s="38">
        <f t="shared" si="114"/>
        <v>7.9817575301286974</v>
      </c>
      <c r="E454" s="38">
        <f>D454*(1-VLOOKUP(A454,USD!A:K,9,0))</f>
        <v>7.960375661873794</v>
      </c>
      <c r="F454">
        <v>7.9589999999999996</v>
      </c>
      <c r="G454" s="42">
        <f t="shared" si="115"/>
        <v>-1.0243048579224201E-2</v>
      </c>
      <c r="H454" s="42">
        <f>(+B454/(D454*(1-VLOOKUP(A454,USD!A:K,9,0)))-1)</f>
        <v>-7.5845242031682414E-3</v>
      </c>
      <c r="I454" s="71">
        <f t="shared" si="111"/>
        <v>-7.4129915818569314E-3</v>
      </c>
      <c r="J454">
        <v>1832.97</v>
      </c>
      <c r="K454">
        <v>1850.3</v>
      </c>
      <c r="L454" s="71">
        <f t="shared" si="112"/>
        <v>9.4546010027440897E-3</v>
      </c>
      <c r="M454" s="70">
        <f t="shared" si="116"/>
        <v>1</v>
      </c>
      <c r="N454" s="50"/>
    </row>
    <row r="455" spans="1:14">
      <c r="A455" s="68">
        <v>43046</v>
      </c>
      <c r="B455">
        <v>7.98</v>
      </c>
      <c r="C455" s="71">
        <f t="shared" si="113"/>
        <v>1.0126582278481067E-2</v>
      </c>
      <c r="D455" s="38">
        <f t="shared" si="114"/>
        <v>7.9967238447819273</v>
      </c>
      <c r="E455" s="38">
        <f>D455*(1-VLOOKUP(A455,USD!A:K,9,0))</f>
        <v>8.0108157036664664</v>
      </c>
      <c r="F455">
        <v>8.0120000000000005</v>
      </c>
      <c r="G455" s="42">
        <f t="shared" si="115"/>
        <v>-2.0913370408357501E-3</v>
      </c>
      <c r="H455" s="42">
        <f>(+B455/(D455*(1-VLOOKUP(A455,USD!A:K,9,0)))-1)</f>
        <v>-3.8467622781986899E-3</v>
      </c>
      <c r="I455" s="71">
        <f t="shared" si="111"/>
        <v>-3.9940089865202477E-3</v>
      </c>
      <c r="J455">
        <v>1850.3</v>
      </c>
      <c r="K455">
        <v>1859.07</v>
      </c>
      <c r="L455" s="71">
        <f t="shared" si="112"/>
        <v>4.739771928876424E-3</v>
      </c>
      <c r="M455" s="70">
        <f t="shared" si="116"/>
        <v>2</v>
      </c>
      <c r="N455" s="50"/>
    </row>
    <row r="456" spans="1:14">
      <c r="A456" s="68">
        <v>43047</v>
      </c>
      <c r="B456">
        <v>8</v>
      </c>
      <c r="C456" s="71">
        <f t="shared" si="113"/>
        <v>2.5062656641603454E-3</v>
      </c>
      <c r="D456" s="38">
        <f t="shared" si="114"/>
        <v>8.042469449778654</v>
      </c>
      <c r="E456" s="38">
        <f>D456*(1-VLOOKUP(A456,USD!A:K,9,0))</f>
        <v>8.019534312781218</v>
      </c>
      <c r="F456">
        <v>8.0250000000000004</v>
      </c>
      <c r="G456" s="42">
        <f t="shared" si="115"/>
        <v>-5.2806479457404576E-3</v>
      </c>
      <c r="H456" s="42">
        <f>(+B456/(D456*(1-VLOOKUP(A456,USD!A:K,9,0)))-1)</f>
        <v>-2.4358412869541768E-3</v>
      </c>
      <c r="I456" s="71">
        <f t="shared" si="111"/>
        <v>-3.1152647975077885E-3</v>
      </c>
      <c r="J456">
        <v>1859.07</v>
      </c>
      <c r="K456">
        <v>1866.14</v>
      </c>
      <c r="L456" s="71">
        <f t="shared" si="112"/>
        <v>3.802976757195875E-3</v>
      </c>
      <c r="M456" s="70">
        <f t="shared" si="116"/>
        <v>3</v>
      </c>
      <c r="N456" s="50"/>
    </row>
    <row r="457" spans="1:14">
      <c r="A457" s="68">
        <v>43048</v>
      </c>
      <c r="B457">
        <v>8.08</v>
      </c>
      <c r="C457" s="71">
        <f t="shared" si="113"/>
        <v>1.0000000000000009E-2</v>
      </c>
      <c r="D457" s="38">
        <f t="shared" si="114"/>
        <v>8.1022767584425601</v>
      </c>
      <c r="E457" s="38">
        <f>D457*(1-VLOOKUP(A457,USD!A:K,9,0))</f>
        <v>8.1147923045673203</v>
      </c>
      <c r="F457">
        <v>8.1050000000000004</v>
      </c>
      <c r="G457" s="42">
        <f t="shared" si="115"/>
        <v>-2.7494442743328795E-3</v>
      </c>
      <c r="H457" s="42">
        <f>(+B457/(D457*(1-VLOOKUP(A457,USD!A:K,9,0)))-1)</f>
        <v>-4.2875163357831703E-3</v>
      </c>
      <c r="I457" s="71">
        <f t="shared" si="111"/>
        <v>-3.0845157310303017E-3</v>
      </c>
      <c r="J457">
        <v>1866.14</v>
      </c>
      <c r="K457">
        <v>1884.11</v>
      </c>
      <c r="L457" s="71">
        <f t="shared" si="112"/>
        <v>9.6295026096646641E-3</v>
      </c>
      <c r="M457" s="70">
        <f t="shared" si="116"/>
        <v>4</v>
      </c>
      <c r="N457" s="50"/>
    </row>
    <row r="458" spans="1:14">
      <c r="A458" s="68">
        <v>43049</v>
      </c>
      <c r="B458">
        <v>8.1300000000000008</v>
      </c>
      <c r="C458" s="71">
        <f t="shared" si="113"/>
        <v>6.1881188118813046E-3</v>
      </c>
      <c r="D458" s="38">
        <f t="shared" si="114"/>
        <v>8.1760651713541161</v>
      </c>
      <c r="E458" s="38">
        <f>D458*(1-VLOOKUP(A458,USD!A:K,9,0))</f>
        <v>8.1628142165190241</v>
      </c>
      <c r="F458">
        <v>8.173</v>
      </c>
      <c r="G458" s="42">
        <f t="shared" si="115"/>
        <v>-5.6341492378889635E-3</v>
      </c>
      <c r="H458" s="42">
        <f>(+B458/(D458*(1-VLOOKUP(A458,USD!A:K,9,0)))-1)</f>
        <v>-4.0199636606474964E-3</v>
      </c>
      <c r="I458" s="71">
        <f t="shared" si="111"/>
        <v>-5.261225988009155E-3</v>
      </c>
      <c r="J458">
        <v>1884.11</v>
      </c>
      <c r="K458">
        <v>1900.63</v>
      </c>
      <c r="L458" s="71">
        <f t="shared" si="112"/>
        <v>8.7680655588051604E-3</v>
      </c>
      <c r="M458" s="70">
        <f t="shared" si="116"/>
        <v>5</v>
      </c>
      <c r="N458" s="50"/>
    </row>
    <row r="459" spans="1:14">
      <c r="A459" s="68">
        <v>43052</v>
      </c>
      <c r="B459">
        <v>8.16</v>
      </c>
      <c r="C459" s="71">
        <f t="shared" si="113"/>
        <v>3.6900369003689537E-3</v>
      </c>
      <c r="D459" s="38">
        <f t="shared" si="114"/>
        <v>8.1979838895524111</v>
      </c>
      <c r="E459" s="38">
        <f>D459*(1-VLOOKUP(A459,USD!A:K,9,0))</f>
        <v>8.189943439859384</v>
      </c>
      <c r="F459">
        <v>8.1820000000000004</v>
      </c>
      <c r="G459" s="42">
        <f t="shared" si="115"/>
        <v>-4.6333208340184617E-3</v>
      </c>
      <c r="H459" s="42">
        <f>(+B459/(D459*(1-VLOOKUP(A459,USD!A:K,9,0)))-1)</f>
        <v>-3.6561229121135908E-3</v>
      </c>
      <c r="I459" s="71">
        <f t="shared" si="111"/>
        <v>-2.6888291371303108E-3</v>
      </c>
      <c r="J459">
        <v>1900.63</v>
      </c>
      <c r="K459">
        <v>1906.44</v>
      </c>
      <c r="L459" s="71">
        <f t="shared" si="112"/>
        <v>3.0568811394116047E-3</v>
      </c>
      <c r="M459" s="70">
        <f t="shared" si="116"/>
        <v>1</v>
      </c>
      <c r="N459" s="50"/>
    </row>
    <row r="460" spans="1:14">
      <c r="A460" s="68">
        <v>43053</v>
      </c>
      <c r="B460">
        <v>8.1199999999999992</v>
      </c>
      <c r="C460" s="71">
        <f t="shared" si="113"/>
        <v>-4.9019607843138191E-3</v>
      </c>
      <c r="D460" s="38">
        <f t="shared" si="114"/>
        <v>8.1402840057908978</v>
      </c>
      <c r="E460" s="38">
        <f>D460*(1-VLOOKUP(A460,USD!A:K,9,0))</f>
        <v>8.1452852463919161</v>
      </c>
      <c r="F460">
        <v>8.1470000000000002</v>
      </c>
      <c r="G460" s="42">
        <f t="shared" si="115"/>
        <v>-2.4918056638403296E-3</v>
      </c>
      <c r="H460" s="42">
        <f>(+B460/(D460*(1-VLOOKUP(A460,USD!A:K,9,0)))-1)</f>
        <v>-3.1042800377208968E-3</v>
      </c>
      <c r="I460" s="71">
        <f t="shared" si="111"/>
        <v>-3.3141033509268558E-3</v>
      </c>
      <c r="J460">
        <v>1906.44</v>
      </c>
      <c r="K460">
        <v>1896.72</v>
      </c>
      <c r="L460" s="71">
        <f t="shared" si="112"/>
        <v>-5.0985082142632754E-3</v>
      </c>
      <c r="M460" s="70">
        <f t="shared" si="116"/>
        <v>2</v>
      </c>
      <c r="N460" s="50"/>
    </row>
    <row r="461" spans="1:14">
      <c r="A461" s="68">
        <v>43054</v>
      </c>
      <c r="B461">
        <v>8</v>
      </c>
      <c r="C461" s="71">
        <f t="shared" si="113"/>
        <v>-1.477832512315258E-2</v>
      </c>
      <c r="D461" s="38">
        <f t="shared" si="114"/>
        <v>8.023982327386225</v>
      </c>
      <c r="E461" s="38">
        <f>D461*(1-VLOOKUP(A461,USD!A:K,9,0))</f>
        <v>8.0321469693110377</v>
      </c>
      <c r="F461">
        <v>8.0389999999999997</v>
      </c>
      <c r="G461" s="42">
        <f t="shared" si="115"/>
        <v>-2.9888310327369494E-3</v>
      </c>
      <c r="H461" s="42">
        <f>(+B461/(D461*(1-VLOOKUP(A461,USD!A:K,9,0)))-1)</f>
        <v>-4.0022884832491279E-3</v>
      </c>
      <c r="I461" s="71">
        <f t="shared" si="111"/>
        <v>-4.8513496703569414E-3</v>
      </c>
      <c r="J461">
        <v>1896.72</v>
      </c>
      <c r="K461">
        <v>1868.08</v>
      </c>
      <c r="L461" s="71">
        <f t="shared" si="112"/>
        <v>-1.509975114935258E-2</v>
      </c>
      <c r="M461" s="70">
        <f t="shared" si="116"/>
        <v>3</v>
      </c>
      <c r="N461" s="50"/>
    </row>
    <row r="462" spans="1:14">
      <c r="A462" s="68">
        <v>43055</v>
      </c>
      <c r="B462">
        <v>8.0299999999999994</v>
      </c>
      <c r="C462" s="71">
        <f t="shared" si="113"/>
        <v>3.7499999999999201E-3</v>
      </c>
      <c r="D462" s="38">
        <f t="shared" si="114"/>
        <v>8.0828080917305467</v>
      </c>
      <c r="E462" s="38">
        <f>D462*(1-VLOOKUP(A462,USD!A:K,9,0))</f>
        <v>8.0845124368686072</v>
      </c>
      <c r="F462">
        <v>8.09</v>
      </c>
      <c r="G462" s="42">
        <f t="shared" si="115"/>
        <v>-6.533384330202674E-3</v>
      </c>
      <c r="H462" s="42">
        <f>(+B462/(D462*(1-VLOOKUP(A462,USD!A:K,9,0)))-1)</f>
        <v>-6.7428230575797832E-3</v>
      </c>
      <c r="I462" s="71">
        <f t="shared" si="111"/>
        <v>-7.4165636588381378E-3</v>
      </c>
      <c r="J462">
        <v>1868.08</v>
      </c>
      <c r="K462">
        <v>1878.26</v>
      </c>
      <c r="L462" s="71">
        <f t="shared" si="112"/>
        <v>5.4494454198963371E-3</v>
      </c>
      <c r="M462" s="70">
        <f t="shared" si="116"/>
        <v>4</v>
      </c>
      <c r="N462" s="50"/>
    </row>
    <row r="463" spans="1:14">
      <c r="A463" s="68">
        <v>43056</v>
      </c>
      <c r="B463">
        <v>7.83</v>
      </c>
      <c r="C463" s="71">
        <f t="shared" si="113"/>
        <v>-2.490660024906588E-2</v>
      </c>
      <c r="D463" s="38">
        <f t="shared" si="114"/>
        <v>7.8989335874692541</v>
      </c>
      <c r="E463" s="38">
        <f>D463*(1-VLOOKUP(A463,USD!A:K,9,0))</f>
        <v>7.9032359605274696</v>
      </c>
      <c r="F463">
        <v>7.9020000000000001</v>
      </c>
      <c r="G463" s="42">
        <f t="shared" si="115"/>
        <v>-8.7269486071650526E-3</v>
      </c>
      <c r="H463" s="42">
        <f>(+B463/(D463*(1-VLOOKUP(A463,USD!A:K,9,0)))-1)</f>
        <v>-9.2665790181698515E-3</v>
      </c>
      <c r="I463" s="71">
        <f t="shared" si="111"/>
        <v>-9.1116173120728838E-3</v>
      </c>
      <c r="J463">
        <v>1878.26</v>
      </c>
      <c r="K463">
        <v>1833.9</v>
      </c>
      <c r="L463" s="71">
        <f t="shared" si="112"/>
        <v>-2.3617603526668196E-2</v>
      </c>
      <c r="M463" s="70">
        <f t="shared" si="116"/>
        <v>5</v>
      </c>
      <c r="N463" s="50"/>
    </row>
    <row r="464" spans="1:14">
      <c r="A464" s="68">
        <v>43059</v>
      </c>
      <c r="B464">
        <v>7.97</v>
      </c>
      <c r="C464" s="71">
        <f t="shared" si="113"/>
        <v>1.7879948914431676E-2</v>
      </c>
      <c r="D464" s="38">
        <f t="shared" si="114"/>
        <v>8.0133837722885648</v>
      </c>
      <c r="E464" s="38">
        <f>D464*(1-VLOOKUP(A464,USD!A:K,9,0))</f>
        <v>8.0046929174935944</v>
      </c>
      <c r="F464">
        <v>8.0020000000000007</v>
      </c>
      <c r="G464" s="42">
        <f t="shared" si="115"/>
        <v>-5.4139142116956807E-3</v>
      </c>
      <c r="H464" s="42">
        <f>(+B464/(D464*(1-VLOOKUP(A464,USD!A:K,9,0)))-1)</f>
        <v>-4.3340722562605904E-3</v>
      </c>
      <c r="I464" s="71">
        <f t="shared" si="111"/>
        <v>-3.9990002499376009E-3</v>
      </c>
      <c r="J464">
        <v>1833.9</v>
      </c>
      <c r="K464">
        <v>1859.75</v>
      </c>
      <c r="L464" s="71">
        <f t="shared" si="112"/>
        <v>1.40956431648398E-2</v>
      </c>
      <c r="M464" s="70">
        <f t="shared" si="116"/>
        <v>1</v>
      </c>
      <c r="N464" s="50"/>
    </row>
    <row r="465" spans="1:14">
      <c r="A465" s="68">
        <v>43060</v>
      </c>
      <c r="B465">
        <v>7.92</v>
      </c>
      <c r="C465" s="71">
        <f t="shared" si="113"/>
        <v>-6.273525721455453E-3</v>
      </c>
      <c r="D465" s="38">
        <f t="shared" si="114"/>
        <v>7.9899953864766786</v>
      </c>
      <c r="E465" s="38">
        <f>D465*(1-VLOOKUP(A465,USD!A:K,9,0))</f>
        <v>7.9873735214175907</v>
      </c>
      <c r="F465">
        <v>7.9710000000000001</v>
      </c>
      <c r="G465" s="42">
        <f t="shared" si="115"/>
        <v>-8.7603788351552359E-3</v>
      </c>
      <c r="H465" s="42">
        <f>(+B465/(D465*(1-VLOOKUP(A465,USD!A:K,9,0)))-1)</f>
        <v>-8.4350032256452767E-3</v>
      </c>
      <c r="I465" s="71">
        <f t="shared" si="111"/>
        <v>-6.398193451260803E-3</v>
      </c>
      <c r="J465">
        <v>1859.75</v>
      </c>
      <c r="K465">
        <v>1856.96</v>
      </c>
      <c r="L465" s="71">
        <f t="shared" si="112"/>
        <v>-1.5002016400053053E-3</v>
      </c>
      <c r="M465" s="70">
        <f t="shared" si="116"/>
        <v>2</v>
      </c>
      <c r="N465" s="50"/>
    </row>
    <row r="466" spans="1:14">
      <c r="A466" s="68">
        <v>43061</v>
      </c>
      <c r="B466">
        <v>7.96</v>
      </c>
      <c r="C466" s="71">
        <f t="shared" si="113"/>
        <v>5.050505050504972E-3</v>
      </c>
      <c r="D466" s="38">
        <f t="shared" si="114"/>
        <v>7.9556328515423056</v>
      </c>
      <c r="E466" s="38">
        <f>D466*(1-VLOOKUP(A466,USD!A:K,9,0))</f>
        <v>7.9879121842623197</v>
      </c>
      <c r="F466">
        <v>7.9720000000000004</v>
      </c>
      <c r="G466" s="42">
        <f t="shared" si="115"/>
        <v>5.4893790842136525E-4</v>
      </c>
      <c r="H466" s="42">
        <f>(+B466/(D466*(1-VLOOKUP(A466,USD!A:K,9,0)))-1)</f>
        <v>-3.4943028439036183E-3</v>
      </c>
      <c r="I466" s="71">
        <f t="shared" si="111"/>
        <v>-1.5052684395384652E-3</v>
      </c>
      <c r="J466">
        <v>1856.96</v>
      </c>
      <c r="K466">
        <v>1853.38</v>
      </c>
      <c r="L466" s="71">
        <f t="shared" si="112"/>
        <v>-1.9278821299327786E-3</v>
      </c>
      <c r="M466" s="70">
        <f t="shared" si="116"/>
        <v>3</v>
      </c>
      <c r="N466" s="50"/>
    </row>
    <row r="467" spans="1:14">
      <c r="A467" s="68">
        <v>43062</v>
      </c>
      <c r="B467">
        <v>7.67</v>
      </c>
      <c r="C467" s="71">
        <f t="shared" si="113"/>
        <v>-3.6432160804020119E-2</v>
      </c>
      <c r="D467" s="38">
        <f t="shared" si="114"/>
        <v>7.7199420302366493</v>
      </c>
      <c r="E467" s="38">
        <f>D467*(1-VLOOKUP(A467,USD!A:K,9,0))</f>
        <v>7.7506723371832775</v>
      </c>
      <c r="F467">
        <v>7.718</v>
      </c>
      <c r="G467" s="42">
        <f t="shared" si="115"/>
        <v>-6.4692234787568914E-3</v>
      </c>
      <c r="H467" s="42">
        <f>(+B467/(D467*(1-VLOOKUP(A467,USD!A:K,9,0)))-1)</f>
        <v>-1.0408430865572527E-2</v>
      </c>
      <c r="I467" s="71">
        <f t="shared" si="111"/>
        <v>-6.2192277792174622E-3</v>
      </c>
      <c r="J467">
        <v>1853.38</v>
      </c>
      <c r="K467">
        <v>1794.78</v>
      </c>
      <c r="L467" s="71">
        <f t="shared" si="112"/>
        <v>-3.1617908901574454E-2</v>
      </c>
      <c r="M467" s="70">
        <f t="shared" si="116"/>
        <v>4</v>
      </c>
      <c r="N467" s="50"/>
    </row>
    <row r="468" spans="1:14">
      <c r="A468" s="68">
        <v>43063</v>
      </c>
      <c r="B468">
        <v>7.6</v>
      </c>
      <c r="C468" s="71">
        <f t="shared" si="113"/>
        <v>-9.126466753585416E-3</v>
      </c>
      <c r="D468" s="38">
        <f t="shared" si="114"/>
        <v>7.6658809881991115</v>
      </c>
      <c r="E468" s="38">
        <f>D468*(1-VLOOKUP(A468,USD!A:K,9,0))</f>
        <v>7.6707788874297815</v>
      </c>
      <c r="F468">
        <v>7.6520000000000001</v>
      </c>
      <c r="G468" s="42">
        <f t="shared" si="115"/>
        <v>-8.5940530906400969E-3</v>
      </c>
      <c r="H468" s="42">
        <f>(+B468/(D468*(1-VLOOKUP(A468,USD!A:K,9,0)))-1)</f>
        <v>-9.227079605405919E-3</v>
      </c>
      <c r="I468" s="71">
        <f t="shared" si="111"/>
        <v>-6.7956089911135331E-3</v>
      </c>
      <c r="J468">
        <v>1794.78</v>
      </c>
      <c r="K468">
        <v>1782.66</v>
      </c>
      <c r="L468" s="71">
        <f t="shared" si="112"/>
        <v>-6.7529167920301614E-3</v>
      </c>
      <c r="M468" s="70">
        <f t="shared" si="116"/>
        <v>5</v>
      </c>
      <c r="N468" s="50"/>
    </row>
    <row r="469" spans="1:14">
      <c r="A469" s="68">
        <v>43066</v>
      </c>
      <c r="B469">
        <v>7.52</v>
      </c>
      <c r="C469" s="71">
        <f t="shared" si="113"/>
        <v>-1.0526315789473717E-2</v>
      </c>
      <c r="D469" s="38">
        <f t="shared" si="114"/>
        <v>7.5585960306508255</v>
      </c>
      <c r="E469" s="38">
        <f>D469*(1-VLOOKUP(A469,USD!A:K,9,0))</f>
        <v>7.5494790560466125</v>
      </c>
      <c r="F469">
        <v>7.5419999999999998</v>
      </c>
      <c r="G469" s="42">
        <f t="shared" si="115"/>
        <v>-5.1062433412654151E-3</v>
      </c>
      <c r="H469" s="42">
        <f>(+B469/(D469*(1-VLOOKUP(A469,USD!A:K,9,0)))-1)</f>
        <v>-3.9047801613546484E-3</v>
      </c>
      <c r="I469" s="71">
        <f t="shared" si="111"/>
        <v>-2.9169981437284775E-3</v>
      </c>
      <c r="J469">
        <v>1782.66</v>
      </c>
      <c r="K469">
        <v>1760.9</v>
      </c>
      <c r="L469" s="71">
        <f t="shared" si="112"/>
        <v>-1.2206477959902595E-2</v>
      </c>
      <c r="M469" s="70">
        <f t="shared" si="116"/>
        <v>1</v>
      </c>
      <c r="N469" s="50"/>
    </row>
    <row r="470" spans="1:14">
      <c r="A470" s="68">
        <v>43067</v>
      </c>
      <c r="B470">
        <v>7.7</v>
      </c>
      <c r="C470" s="71">
        <f t="shared" si="113"/>
        <v>2.3936170212766061E-2</v>
      </c>
      <c r="D470" s="38">
        <f t="shared" si="114"/>
        <v>7.6832117326367184</v>
      </c>
      <c r="E470" s="38">
        <f>D470*(1-VLOOKUP(A470,USD!A:K,9,0))</f>
        <v>7.6710471885704266</v>
      </c>
      <c r="F470">
        <v>7.681</v>
      </c>
      <c r="G470" s="42">
        <f t="shared" si="115"/>
        <v>2.1850585337859219E-3</v>
      </c>
      <c r="H470" s="42">
        <f>(+B470/(D470*(1-VLOOKUP(A470,USD!A:K,9,0)))-1)</f>
        <v>3.7742971354304267E-3</v>
      </c>
      <c r="I470" s="71">
        <f t="shared" si="111"/>
        <v>2.4736362452806304E-3</v>
      </c>
      <c r="J470">
        <v>1760.9</v>
      </c>
      <c r="K470">
        <v>1793.87</v>
      </c>
      <c r="L470" s="71">
        <f t="shared" si="112"/>
        <v>1.8723380089726627E-2</v>
      </c>
      <c r="M470" s="70">
        <f t="shared" si="116"/>
        <v>2</v>
      </c>
      <c r="N470" s="50"/>
    </row>
    <row r="471" spans="1:14">
      <c r="A471" s="68">
        <v>43068</v>
      </c>
      <c r="B471">
        <v>7.63</v>
      </c>
      <c r="C471" s="71">
        <f t="shared" si="113"/>
        <v>-9.0909090909091494E-3</v>
      </c>
      <c r="D471" s="38">
        <f t="shared" si="114"/>
        <v>7.6532110911047075</v>
      </c>
      <c r="E471" s="38">
        <f>D471*(1-VLOOKUP(A471,USD!A:K,9,0))</f>
        <v>7.651959896293155</v>
      </c>
      <c r="F471">
        <v>7.6580000000000004</v>
      </c>
      <c r="G471" s="42">
        <f t="shared" si="115"/>
        <v>-3.0328565132203833E-3</v>
      </c>
      <c r="H471" s="42">
        <f>(+B471/(D471*(1-VLOOKUP(A471,USD!A:K,9,0)))-1)</f>
        <v>-2.8698394386245107E-3</v>
      </c>
      <c r="I471" s="71">
        <f t="shared" si="111"/>
        <v>-3.6563071297989191E-3</v>
      </c>
      <c r="J471">
        <v>1793.87</v>
      </c>
      <c r="K471">
        <v>1787.38</v>
      </c>
      <c r="L471" s="71">
        <f t="shared" ref="L471:L534" si="117">+K471/J471-1</f>
        <v>-3.6178764347470915E-3</v>
      </c>
      <c r="M471" s="70">
        <f t="shared" si="116"/>
        <v>3</v>
      </c>
      <c r="N471" s="50"/>
    </row>
    <row r="472" spans="1:14">
      <c r="A472" s="68">
        <v>43069</v>
      </c>
      <c r="B472">
        <v>7.56</v>
      </c>
      <c r="C472" s="71">
        <f t="shared" si="113"/>
        <v>-9.1743119266055606E-3</v>
      </c>
      <c r="D472" s="38">
        <f t="shared" si="114"/>
        <v>7.5848210229497921</v>
      </c>
      <c r="E472" s="38">
        <f>D472*(1-VLOOKUP(A472,USD!A:K,9,0))</f>
        <v>7.5736413509099547</v>
      </c>
      <c r="F472">
        <v>7.569</v>
      </c>
      <c r="G472" s="42">
        <f t="shared" si="115"/>
        <v>-3.2724599400157928E-3</v>
      </c>
      <c r="H472" s="42">
        <f>(+B472/(D472*(1-VLOOKUP(A472,USD!A:K,9,0)))-1)</f>
        <v>-1.8011614595819792E-3</v>
      </c>
      <c r="I472" s="71">
        <f t="shared" si="111"/>
        <v>-1.1890606420927874E-3</v>
      </c>
      <c r="J472">
        <v>1787.38</v>
      </c>
      <c r="K472">
        <v>1770.3</v>
      </c>
      <c r="L472" s="71">
        <f t="shared" si="117"/>
        <v>-9.5558862692880497E-3</v>
      </c>
      <c r="M472" s="70">
        <f t="shared" si="116"/>
        <v>4</v>
      </c>
      <c r="N472" s="50"/>
    </row>
    <row r="473" spans="1:14" ht="42">
      <c r="A473" s="68">
        <v>43070</v>
      </c>
      <c r="B473">
        <v>7.7</v>
      </c>
      <c r="C473" s="71">
        <f t="shared" si="113"/>
        <v>1.8518518518518601E-2</v>
      </c>
      <c r="D473" s="38">
        <f t="shared" si="114"/>
        <v>7.7157367564819515</v>
      </c>
      <c r="E473" s="38">
        <f>D473*(1-VLOOKUP(A473,USD!A:K,9,0))</f>
        <v>7.7163723414962719</v>
      </c>
      <c r="F473">
        <v>7.7210000000000001</v>
      </c>
      <c r="G473" s="42">
        <f t="shared" si="115"/>
        <v>-2.0395662758622146E-3</v>
      </c>
      <c r="H473" s="42">
        <f>(+B473/(D473*(1-VLOOKUP(A473,USD!A:K,9,0)))-1)</f>
        <v>-2.1217666504020904E-3</v>
      </c>
      <c r="I473" s="71">
        <f t="shared" si="111"/>
        <v>-2.7198549410697437E-3</v>
      </c>
      <c r="J473">
        <v>1770.3</v>
      </c>
      <c r="K473">
        <v>1804.62</v>
      </c>
      <c r="L473" s="71">
        <f t="shared" si="117"/>
        <v>1.9386544653448468E-2</v>
      </c>
      <c r="M473" s="70">
        <f t="shared" si="116"/>
        <v>5</v>
      </c>
      <c r="N473" s="50" t="s">
        <v>591</v>
      </c>
    </row>
    <row r="474" spans="1:14">
      <c r="A474" s="68">
        <v>43073</v>
      </c>
      <c r="B474">
        <v>7.65</v>
      </c>
      <c r="C474" s="71">
        <f t="shared" si="113"/>
        <v>-6.4935064935064402E-3</v>
      </c>
      <c r="D474" s="38">
        <f t="shared" si="114"/>
        <v>7.6916925280668504</v>
      </c>
      <c r="E474" s="38">
        <f>D474*(1-VLOOKUP(A474,USD!A:K,9,0))</f>
        <v>7.6929947779704095</v>
      </c>
      <c r="F474">
        <v>7.6909999999999998</v>
      </c>
      <c r="G474" s="42">
        <f t="shared" si="115"/>
        <v>-5.4204621303718392E-3</v>
      </c>
      <c r="H474" s="42">
        <f>(+B474/(D474*(1-VLOOKUP(A474,USD!A:K,9,0)))-1)</f>
        <v>-5.5888219362281166E-3</v>
      </c>
      <c r="I474" s="71">
        <f t="shared" si="111"/>
        <v>-5.3309062540630725E-3</v>
      </c>
      <c r="J474">
        <v>1804.62</v>
      </c>
      <c r="K474">
        <v>1797.77</v>
      </c>
      <c r="L474" s="71">
        <f t="shared" si="117"/>
        <v>-3.7958129689352749E-3</v>
      </c>
      <c r="M474" s="70">
        <f t="shared" si="116"/>
        <v>1</v>
      </c>
    </row>
    <row r="475" spans="1:14">
      <c r="A475" s="68">
        <v>43074</v>
      </c>
      <c r="B475">
        <v>7.47</v>
      </c>
      <c r="C475" s="71">
        <f t="shared" si="113"/>
        <v>-2.352941176470591E-2</v>
      </c>
      <c r="D475" s="38">
        <f t="shared" si="114"/>
        <v>7.523384910194296</v>
      </c>
      <c r="E475" s="38">
        <f>D475*(1-VLOOKUP(A475,USD!A:K,9,0))</f>
        <v>7.5238569364577286</v>
      </c>
      <c r="F475">
        <v>7.5229999999999997</v>
      </c>
      <c r="G475" s="42">
        <f t="shared" si="115"/>
        <v>-7.095863209385822E-3</v>
      </c>
      <c r="H475" s="42">
        <f>(+B475/(D475*(1-VLOOKUP(A475,USD!A:K,9,0)))-1)</f>
        <v>-7.1581553068558179E-3</v>
      </c>
      <c r="I475" s="71">
        <f t="shared" si="111"/>
        <v>-7.0450618104479501E-3</v>
      </c>
      <c r="J475">
        <v>1797.77</v>
      </c>
      <c r="K475">
        <v>1758.59</v>
      </c>
      <c r="L475" s="71">
        <f t="shared" si="117"/>
        <v>-2.1793666598063144E-2</v>
      </c>
      <c r="M475" s="70">
        <f t="shared" si="116"/>
        <v>2</v>
      </c>
    </row>
    <row r="476" spans="1:14">
      <c r="A476" s="68">
        <v>43075</v>
      </c>
      <c r="B476">
        <v>7.53</v>
      </c>
      <c r="C476" s="71">
        <f t="shared" si="113"/>
        <v>8.0321285140563248E-3</v>
      </c>
      <c r="D476" s="38">
        <f t="shared" si="114"/>
        <v>7.6330265326198834</v>
      </c>
      <c r="E476" s="38">
        <f>D476*(1-VLOOKUP(A476,USD!A:K,9,0))</f>
        <v>7.6297671082778846</v>
      </c>
      <c r="F476">
        <v>7.6310000000000002</v>
      </c>
      <c r="G476" s="42">
        <f t="shared" si="115"/>
        <v>-1.3497468164115123E-2</v>
      </c>
      <c r="H476" s="42">
        <f>(+B476/(D476*(1-VLOOKUP(A476,USD!A:K,9,0)))-1)</f>
        <v>-1.307603585562167E-2</v>
      </c>
      <c r="I476" s="71">
        <f t="shared" si="111"/>
        <v>-1.3235486830035392E-2</v>
      </c>
      <c r="J476">
        <v>1758.59</v>
      </c>
      <c r="K476">
        <v>1784.31</v>
      </c>
      <c r="L476" s="71">
        <f t="shared" si="117"/>
        <v>1.462535326596881E-2</v>
      </c>
      <c r="M476" s="70">
        <f t="shared" si="116"/>
        <v>3</v>
      </c>
    </row>
    <row r="477" spans="1:14">
      <c r="A477" s="68">
        <v>43076</v>
      </c>
      <c r="B477">
        <v>7.48</v>
      </c>
      <c r="C477" s="71">
        <f t="shared" si="113"/>
        <v>-6.6401062416998613E-3</v>
      </c>
      <c r="D477" s="38">
        <f t="shared" si="114"/>
        <v>7.5996943860652024</v>
      </c>
      <c r="E477" s="38">
        <f>D477*(1-VLOOKUP(A477,USD!A:K,9,0))</f>
        <v>7.5983392828569318</v>
      </c>
      <c r="F477">
        <v>7.5960000000000001</v>
      </c>
      <c r="G477" s="42">
        <f t="shared" si="115"/>
        <v>-1.5749894664800368E-2</v>
      </c>
      <c r="H477" s="42">
        <f>(+B477/(D477*(1-VLOOKUP(A477,USD!A:K,9,0)))-1)</f>
        <v>-1.5574361508694845E-2</v>
      </c>
      <c r="I477" s="71">
        <f t="shared" si="111"/>
        <v>-1.5271195365982093E-2</v>
      </c>
      <c r="J477">
        <v>1784.31</v>
      </c>
      <c r="K477">
        <v>1776.99</v>
      </c>
      <c r="L477" s="71">
        <f t="shared" si="117"/>
        <v>-4.1024261479226665E-3</v>
      </c>
      <c r="M477" s="70">
        <f t="shared" si="116"/>
        <v>4</v>
      </c>
    </row>
    <row r="478" spans="1:14">
      <c r="A478" s="68">
        <v>43077</v>
      </c>
      <c r="B478">
        <v>7.62</v>
      </c>
      <c r="C478" s="71">
        <f t="shared" si="113"/>
        <v>1.8716577540106805E-2</v>
      </c>
      <c r="D478" s="38">
        <f t="shared" si="114"/>
        <v>7.6608463525399699</v>
      </c>
      <c r="E478" s="38">
        <f>D478*(1-VLOOKUP(A478,USD!A:K,9,0))</f>
        <v>7.6550319711176176</v>
      </c>
      <c r="F478">
        <v>7.65</v>
      </c>
      <c r="G478" s="42">
        <f t="shared" si="115"/>
        <v>-5.3318328889897515E-3</v>
      </c>
      <c r="H478" s="42">
        <f>(+B478/(D478*(1-VLOOKUP(A478,USD!A:K,9,0)))-1)</f>
        <v>-4.5763324372507519E-3</v>
      </c>
      <c r="I478" s="71">
        <f t="shared" si="111"/>
        <v>-3.9215686274509665E-3</v>
      </c>
      <c r="J478">
        <v>1776.99</v>
      </c>
      <c r="K478">
        <v>1792.16</v>
      </c>
      <c r="L478" s="71">
        <f t="shared" si="117"/>
        <v>8.5369079173209794E-3</v>
      </c>
      <c r="M478" s="70">
        <f t="shared" si="116"/>
        <v>5</v>
      </c>
    </row>
    <row r="479" spans="1:14">
      <c r="A479" s="68">
        <v>43080</v>
      </c>
      <c r="B479">
        <v>7.74</v>
      </c>
      <c r="C479" s="71">
        <f t="shared" si="113"/>
        <v>1.5748031496062964E-2</v>
      </c>
      <c r="D479" s="38">
        <f t="shared" si="114"/>
        <v>7.7559464556736</v>
      </c>
      <c r="E479" s="38">
        <f>D479*(1-VLOOKUP(A479,USD!A:K,9,0))</f>
        <v>7.7611533437253915</v>
      </c>
      <c r="F479">
        <v>7.7640000000000002</v>
      </c>
      <c r="G479" s="42">
        <f t="shared" si="115"/>
        <v>-2.0560296238165687E-3</v>
      </c>
      <c r="H479" s="42">
        <f>(+B479/(D479*(1-VLOOKUP(A479,USD!A:K,9,0)))-1)</f>
        <v>-2.7255412679730862E-3</v>
      </c>
      <c r="I479" s="71">
        <f t="shared" si="111"/>
        <v>-3.0911901081916993E-3</v>
      </c>
      <c r="J479">
        <v>1792.16</v>
      </c>
      <c r="K479">
        <v>1816.98</v>
      </c>
      <c r="L479" s="71">
        <f t="shared" si="117"/>
        <v>1.3849209891973802E-2</v>
      </c>
      <c r="M479" s="70">
        <f t="shared" si="116"/>
        <v>1</v>
      </c>
    </row>
    <row r="480" spans="1:14">
      <c r="A480" s="68">
        <v>43081</v>
      </c>
      <c r="B480">
        <v>7.65</v>
      </c>
      <c r="C480" s="71">
        <f t="shared" si="113"/>
        <v>-1.1627906976744207E-2</v>
      </c>
      <c r="D480" s="38">
        <f t="shared" si="114"/>
        <v>7.6858463824588057</v>
      </c>
      <c r="E480" s="38">
        <f>D480*(1-VLOOKUP(A480,USD!A:K,9,0))</f>
        <v>7.6858463824588057</v>
      </c>
      <c r="F480">
        <v>7.68</v>
      </c>
      <c r="G480" s="42">
        <f t="shared" si="115"/>
        <v>-4.6639472967631157E-3</v>
      </c>
      <c r="H480" s="42">
        <f>(+B480/(D480*(1-VLOOKUP(A480,USD!A:K,9,0)))-1)</f>
        <v>-4.6639472967631157E-3</v>
      </c>
      <c r="I480" s="71">
        <f t="shared" si="111"/>
        <v>-3.906249999999889E-3</v>
      </c>
      <c r="J480">
        <v>1816.98</v>
      </c>
      <c r="K480">
        <v>1798.69</v>
      </c>
      <c r="L480" s="71">
        <f t="shared" si="117"/>
        <v>-1.006615372761388E-2</v>
      </c>
      <c r="M480" s="70">
        <f t="shared" si="116"/>
        <v>2</v>
      </c>
    </row>
    <row r="481" spans="1:13">
      <c r="A481" s="68">
        <v>43082</v>
      </c>
      <c r="B481">
        <v>7.66</v>
      </c>
      <c r="C481" s="71">
        <f t="shared" si="113"/>
        <v>1.3071895424836555E-3</v>
      </c>
      <c r="D481" s="38">
        <f t="shared" si="114"/>
        <v>7.7115963284390299</v>
      </c>
      <c r="E481" s="38">
        <f>D481*(1-VLOOKUP(A481,USD!A:K,9,0))</f>
        <v>7.7070072155450502</v>
      </c>
      <c r="F481">
        <v>7.7119999999999997</v>
      </c>
      <c r="G481" s="42">
        <f t="shared" si="115"/>
        <v>-6.6907455008701211E-3</v>
      </c>
      <c r="H481" s="42">
        <f>(+B481/(D481*(1-VLOOKUP(A481,USD!A:K,9,0)))-1)</f>
        <v>-6.0992826697030544E-3</v>
      </c>
      <c r="I481" s="71">
        <f t="shared" si="111"/>
        <v>-6.7427385892115943E-3</v>
      </c>
      <c r="J481">
        <v>1798.69</v>
      </c>
      <c r="K481">
        <v>1806.09</v>
      </c>
      <c r="L481" s="71">
        <f t="shared" si="117"/>
        <v>4.1141052654987131E-3</v>
      </c>
      <c r="M481" s="70">
        <f t="shared" si="116"/>
        <v>3</v>
      </c>
    </row>
    <row r="482" spans="1:13">
      <c r="A482" s="68">
        <v>43083</v>
      </c>
      <c r="B482">
        <v>7.62</v>
      </c>
      <c r="C482" s="71">
        <f t="shared" si="113"/>
        <v>-5.2219321148825326E-3</v>
      </c>
      <c r="D482" s="38">
        <f t="shared" si="114"/>
        <v>7.661827527974796</v>
      </c>
      <c r="E482" s="38">
        <f>D482*(1-VLOOKUP(A482,USD!A:K,9,0))</f>
        <v>7.6784758701400611</v>
      </c>
      <c r="F482">
        <v>7.68</v>
      </c>
      <c r="G482" s="42">
        <f t="shared" si="115"/>
        <v>-5.4592103283551685E-3</v>
      </c>
      <c r="H482" s="42">
        <f>(+B482/(D482*(1-VLOOKUP(A482,USD!A:K,9,0)))-1)</f>
        <v>-7.6155569320027761E-3</v>
      </c>
      <c r="I482" s="71">
        <f t="shared" si="111"/>
        <v>-7.8125E-3</v>
      </c>
      <c r="J482">
        <v>1806.09</v>
      </c>
      <c r="K482">
        <v>1794.34</v>
      </c>
      <c r="L482" s="71">
        <f t="shared" si="117"/>
        <v>-6.5057666007785064E-3</v>
      </c>
      <c r="M482" s="70">
        <f t="shared" si="116"/>
        <v>4</v>
      </c>
    </row>
    <row r="483" spans="1:13">
      <c r="A483" s="68">
        <v>43084</v>
      </c>
      <c r="B483">
        <v>7.56</v>
      </c>
      <c r="C483" s="71">
        <f t="shared" si="113"/>
        <v>-7.8740157480315931E-3</v>
      </c>
      <c r="D483" s="38">
        <f t="shared" si="114"/>
        <v>7.635615100817013</v>
      </c>
      <c r="E483" s="38">
        <f>D483*(1-VLOOKUP(A483,USD!A:K,9,0))</f>
        <v>7.6382961880788036</v>
      </c>
      <c r="F483">
        <v>7.6369999999999996</v>
      </c>
      <c r="G483" s="42">
        <f t="shared" si="115"/>
        <v>-9.9029481998015312E-3</v>
      </c>
      <c r="H483" s="42">
        <f>(+B483/(D483*(1-VLOOKUP(A483,USD!A:K,9,0)))-1)</f>
        <v>-1.0250478136865415E-2</v>
      </c>
      <c r="I483" s="71">
        <f t="shared" si="111"/>
        <v>-1.0082493125572856E-2</v>
      </c>
      <c r="J483">
        <v>1794.34</v>
      </c>
      <c r="K483">
        <v>1783.97</v>
      </c>
      <c r="L483" s="71">
        <f t="shared" si="117"/>
        <v>-5.7792837477846914E-3</v>
      </c>
      <c r="M483" s="70">
        <f t="shared" si="116"/>
        <v>5</v>
      </c>
    </row>
    <row r="484" spans="1:13">
      <c r="A484" s="68">
        <v>43087</v>
      </c>
      <c r="B484">
        <v>7.57</v>
      </c>
      <c r="C484" s="71">
        <f t="shared" si="113"/>
        <v>1.3227513227513921E-3</v>
      </c>
      <c r="D484" s="38">
        <f t="shared" si="114"/>
        <v>7.6227445977230559</v>
      </c>
      <c r="E484" s="38">
        <f>D484*(1-VLOOKUP(A484,USD!A:K,9,0))</f>
        <v>7.6175884282141171</v>
      </c>
      <c r="F484">
        <v>7.6210000000000004</v>
      </c>
      <c r="G484" s="42">
        <f t="shared" si="115"/>
        <v>-6.9193709754896693E-3</v>
      </c>
      <c r="H484" s="42">
        <f>(+B484/(D484*(1-VLOOKUP(A484,USD!A:K,9,0)))-1)</f>
        <v>-6.2471776550513392E-3</v>
      </c>
      <c r="I484" s="71">
        <f t="shared" si="111"/>
        <v>-6.6920351659887078E-3</v>
      </c>
      <c r="J484">
        <v>1783.97</v>
      </c>
      <c r="K484">
        <v>1780.64</v>
      </c>
      <c r="L484" s="71">
        <f t="shared" si="117"/>
        <v>-1.8666233176566349E-3</v>
      </c>
      <c r="M484" s="70">
        <f t="shared" si="116"/>
        <v>1</v>
      </c>
    </row>
    <row r="485" spans="1:13">
      <c r="A485" s="68">
        <v>43088</v>
      </c>
      <c r="B485">
        <v>7.62</v>
      </c>
      <c r="C485" s="71">
        <f t="shared" si="113"/>
        <v>6.6050198150593431E-3</v>
      </c>
      <c r="D485" s="38">
        <f t="shared" si="114"/>
        <v>7.6974394038098657</v>
      </c>
      <c r="E485" s="38">
        <f>D485*(1-VLOOKUP(A485,USD!A:K,9,0))</f>
        <v>7.6954776149675324</v>
      </c>
      <c r="F485">
        <v>7.7</v>
      </c>
      <c r="G485" s="42">
        <f t="shared" si="115"/>
        <v>-1.0060410968813494E-2</v>
      </c>
      <c r="H485" s="42">
        <f>(+B485/(D485*(1-VLOOKUP(A485,USD!A:K,9,0)))-1)</f>
        <v>-9.808048147749826E-3</v>
      </c>
      <c r="I485" s="71">
        <f t="shared" si="111"/>
        <v>-1.0389610389610393E-2</v>
      </c>
      <c r="J485">
        <v>1780.64</v>
      </c>
      <c r="K485">
        <v>1798.5</v>
      </c>
      <c r="L485" s="71">
        <f t="shared" si="117"/>
        <v>1.0030101536526059E-2</v>
      </c>
      <c r="M485" s="70">
        <f t="shared" si="116"/>
        <v>2</v>
      </c>
    </row>
    <row r="486" spans="1:13">
      <c r="A486" s="68">
        <v>43089</v>
      </c>
      <c r="B486">
        <v>7.59</v>
      </c>
      <c r="C486" s="71">
        <f t="shared" si="113"/>
        <v>-3.937007874015741E-3</v>
      </c>
      <c r="D486" s="38">
        <f t="shared" si="114"/>
        <v>7.6311131498470948</v>
      </c>
      <c r="E486" s="38">
        <f>D486*(1-VLOOKUP(A486,USD!A:K,9,0))</f>
        <v>7.6526267803791796</v>
      </c>
      <c r="F486">
        <v>7.6589999999999998</v>
      </c>
      <c r="G486" s="42">
        <f t="shared" si="115"/>
        <v>-5.3875691579698959E-3</v>
      </c>
      <c r="H486" s="42">
        <f>(+B486/(D486*(1-VLOOKUP(A486,USD!A:K,9,0)))-1)</f>
        <v>-8.1836972031290589E-3</v>
      </c>
      <c r="I486" s="71">
        <f t="shared" si="111"/>
        <v>-9.009009009009028E-3</v>
      </c>
      <c r="J486">
        <v>1798.5</v>
      </c>
      <c r="K486">
        <v>1782.41</v>
      </c>
      <c r="L486" s="71">
        <f t="shared" si="117"/>
        <v>-8.946344175701948E-3</v>
      </c>
      <c r="M486" s="70">
        <f t="shared" si="116"/>
        <v>3</v>
      </c>
    </row>
    <row r="487" spans="1:13">
      <c r="A487" s="68">
        <v>43090</v>
      </c>
      <c r="B487">
        <v>7.64</v>
      </c>
      <c r="C487" s="71">
        <f t="shared" si="113"/>
        <v>6.5876152832673451E-3</v>
      </c>
      <c r="D487" s="38">
        <f t="shared" si="114"/>
        <v>7.6904969451472995</v>
      </c>
      <c r="E487" s="38">
        <f>D487*(1-VLOOKUP(A487,USD!A:K,9,0))</f>
        <v>7.7220121023309707</v>
      </c>
      <c r="F487">
        <v>7.7210000000000001</v>
      </c>
      <c r="G487" s="42">
        <f t="shared" si="115"/>
        <v>-6.5661485216716997E-3</v>
      </c>
      <c r="H487" s="42">
        <f>(+B487/(D487*(1-VLOOKUP(A487,USD!A:K,9,0)))-1)</f>
        <v>-1.0620561227327574E-2</v>
      </c>
      <c r="I487" s="71">
        <f t="shared" si="111"/>
        <v>-1.0490869058412122E-2</v>
      </c>
      <c r="J487">
        <v>1782.41</v>
      </c>
      <c r="K487">
        <v>1789.74</v>
      </c>
      <c r="L487" s="71">
        <f t="shared" si="117"/>
        <v>4.1124096027287393E-3</v>
      </c>
      <c r="M487" s="70">
        <f t="shared" si="116"/>
        <v>4</v>
      </c>
    </row>
    <row r="488" spans="1:13">
      <c r="A488" s="68">
        <v>43091</v>
      </c>
      <c r="B488">
        <v>7.61</v>
      </c>
      <c r="C488" s="71">
        <f t="shared" si="113"/>
        <v>-3.9267015706805353E-3</v>
      </c>
      <c r="D488" s="38">
        <f t="shared" si="114"/>
        <v>7.6761340418161295</v>
      </c>
      <c r="E488" s="38">
        <f>D488*(1-VLOOKUP(A488,USD!A:K,9,0))</f>
        <v>7.6787704854054377</v>
      </c>
      <c r="F488">
        <v>7.6669999999999998</v>
      </c>
      <c r="G488" s="42">
        <f t="shared" si="115"/>
        <v>-8.6155402518847124E-3</v>
      </c>
      <c r="H488" s="42">
        <f>(+B488/(D488*(1-VLOOKUP(A488,USD!A:K,9,0)))-1)</f>
        <v>-8.9559240683316776E-3</v>
      </c>
      <c r="I488" s="71">
        <f t="shared" si="111"/>
        <v>-7.434459371331581E-3</v>
      </c>
      <c r="J488">
        <v>1789.74</v>
      </c>
      <c r="K488">
        <v>1779.34</v>
      </c>
      <c r="L488" s="71">
        <f t="shared" si="117"/>
        <v>-5.8108999072491452E-3</v>
      </c>
      <c r="M488" s="70">
        <f t="shared" si="116"/>
        <v>5</v>
      </c>
    </row>
    <row r="489" spans="1:13">
      <c r="A489" s="68">
        <v>43094</v>
      </c>
      <c r="B489">
        <v>7.61</v>
      </c>
      <c r="C489" s="71">
        <f t="shared" si="113"/>
        <v>0</v>
      </c>
      <c r="D489" s="38">
        <f t="shared" si="114"/>
        <v>7.5656115582182153</v>
      </c>
      <c r="E489" s="38">
        <f>D489*(1-VLOOKUP(A489,USD!A:K,9,0))</f>
        <v>7.5656115582182153</v>
      </c>
      <c r="F489">
        <v>7.57</v>
      </c>
      <c r="G489" s="42">
        <f t="shared" si="115"/>
        <v>5.8671320144063621E-3</v>
      </c>
      <c r="H489" s="42">
        <f>(+B489/(D489*(1-VLOOKUP(A489,USD!A:K,9,0)))-1)</f>
        <v>5.8671320144063621E-3</v>
      </c>
      <c r="I489" s="71">
        <f t="shared" si="111"/>
        <v>5.2840158520475189E-3</v>
      </c>
      <c r="J489">
        <v>1779.34</v>
      </c>
      <c r="K489">
        <v>1755.81</v>
      </c>
      <c r="L489" s="71">
        <f t="shared" si="117"/>
        <v>-1.3224004406128143E-2</v>
      </c>
      <c r="M489" s="70">
        <f t="shared" si="116"/>
        <v>1</v>
      </c>
    </row>
    <row r="490" spans="1:13">
      <c r="A490" s="68">
        <v>43095</v>
      </c>
      <c r="B490">
        <v>7.61</v>
      </c>
      <c r="C490" s="71">
        <f t="shared" si="113"/>
        <v>0</v>
      </c>
      <c r="D490" s="38">
        <f t="shared" si="114"/>
        <v>7.582977315313161</v>
      </c>
      <c r="E490" s="38">
        <f>D490*(1-VLOOKUP(A490,USD!A:K,9,0))</f>
        <v>7.6015577735948963</v>
      </c>
      <c r="F490">
        <v>7.6</v>
      </c>
      <c r="G490" s="42">
        <f t="shared" si="115"/>
        <v>3.5635982494988117E-3</v>
      </c>
      <c r="H490" s="42">
        <f>(+B490/(D490*(1-VLOOKUP(A490,USD!A:K,9,0)))-1)</f>
        <v>1.1105916256308745E-3</v>
      </c>
      <c r="I490" s="71">
        <f t="shared" si="111"/>
        <v>1.3157894736843812E-3</v>
      </c>
      <c r="J490">
        <v>1755.81</v>
      </c>
      <c r="K490">
        <v>1758.82</v>
      </c>
      <c r="L490" s="71">
        <f t="shared" si="117"/>
        <v>1.7143084957940147E-3</v>
      </c>
      <c r="M490" s="70">
        <f t="shared" si="116"/>
        <v>2</v>
      </c>
    </row>
    <row r="491" spans="1:13">
      <c r="A491" s="68">
        <v>43096</v>
      </c>
      <c r="B491">
        <v>7.47</v>
      </c>
      <c r="C491" s="71">
        <f t="shared" si="113"/>
        <v>-1.8396846254927768E-2</v>
      </c>
      <c r="D491" s="38">
        <f t="shared" si="114"/>
        <v>7.541319748467723</v>
      </c>
      <c r="E491" s="38">
        <f>D491*(1-VLOOKUP(A491,USD!A:K,9,0))</f>
        <v>7.5383548670368894</v>
      </c>
      <c r="F491">
        <v>7.5270000000000001</v>
      </c>
      <c r="G491" s="42">
        <f t="shared" si="115"/>
        <v>-9.4571972607598864E-3</v>
      </c>
      <c r="H491" s="42">
        <f>(+B491/(D491*(1-VLOOKUP(A491,USD!A:K,9,0)))-1)</f>
        <v>-9.0676106713662996E-3</v>
      </c>
      <c r="I491" s="71">
        <f t="shared" si="111"/>
        <v>-7.5727381426863305E-3</v>
      </c>
      <c r="J491">
        <v>1758.82</v>
      </c>
      <c r="K491">
        <v>1745.24</v>
      </c>
      <c r="L491" s="71">
        <f t="shared" si="117"/>
        <v>-7.7210857279311762E-3</v>
      </c>
      <c r="M491" s="70">
        <f t="shared" si="116"/>
        <v>3</v>
      </c>
    </row>
    <row r="492" spans="1:13">
      <c r="A492" s="68">
        <v>43097</v>
      </c>
      <c r="B492">
        <v>7.47</v>
      </c>
      <c r="C492" s="71">
        <f t="shared" si="113"/>
        <v>0</v>
      </c>
      <c r="D492" s="38">
        <f t="shared" si="114"/>
        <v>7.5260511677477027</v>
      </c>
      <c r="E492" s="38">
        <f>D492*(1-VLOOKUP(A492,USD!A:K,9,0))</f>
        <v>7.536190880455977</v>
      </c>
      <c r="F492">
        <v>7.5430000000000001</v>
      </c>
      <c r="G492" s="42">
        <f t="shared" si="115"/>
        <v>-7.4476198073042399E-3</v>
      </c>
      <c r="H492" s="42">
        <f>(+B492/(D492*(1-VLOOKUP(A492,USD!A:K,9,0)))-1)</f>
        <v>-8.783068463357746E-3</v>
      </c>
      <c r="I492" s="71">
        <f t="shared" si="111"/>
        <v>-9.6778470104733616E-3</v>
      </c>
      <c r="J492">
        <v>1745.24</v>
      </c>
      <c r="K492">
        <v>1745.02</v>
      </c>
      <c r="L492" s="71">
        <f t="shared" si="117"/>
        <v>-1.2605716119273858E-4</v>
      </c>
      <c r="M492" s="70">
        <f t="shared" si="116"/>
        <v>4</v>
      </c>
    </row>
    <row r="493" spans="1:13">
      <c r="A493" s="68">
        <v>43098</v>
      </c>
      <c r="B493">
        <v>7.52</v>
      </c>
      <c r="C493" s="71">
        <f t="shared" si="113"/>
        <v>6.6934404283802706E-3</v>
      </c>
      <c r="D493" s="38">
        <f t="shared" si="114"/>
        <v>7.5759813354574748</v>
      </c>
      <c r="E493" s="38">
        <f>D493*(1-VLOOKUP(A493,USD!A:K,9,0))</f>
        <v>7.6055630959219824</v>
      </c>
      <c r="F493">
        <v>7.6070000000000002</v>
      </c>
      <c r="G493" s="42">
        <f t="shared" si="115"/>
        <v>-7.3893180274176018E-3</v>
      </c>
      <c r="H493" s="42">
        <f>(+B493/(D493*(1-VLOOKUP(A493,USD!A:K,9,0)))-1)</f>
        <v>-1.1250067199871205E-2</v>
      </c>
      <c r="I493" s="71">
        <f t="shared" si="111"/>
        <v>-1.1436834494544579E-2</v>
      </c>
      <c r="J493">
        <v>1745.02</v>
      </c>
      <c r="K493">
        <v>1752.65</v>
      </c>
      <c r="L493" s="71">
        <f t="shared" si="117"/>
        <v>4.3724427227196383E-3</v>
      </c>
      <c r="M493" s="70">
        <f t="shared" si="116"/>
        <v>5</v>
      </c>
    </row>
    <row r="494" spans="1:13">
      <c r="A494" s="68">
        <v>43102</v>
      </c>
      <c r="B494">
        <v>7.58</v>
      </c>
      <c r="C494" s="71">
        <f t="shared" si="113"/>
        <v>7.9787234042554278E-3</v>
      </c>
      <c r="D494" s="38">
        <f t="shared" si="114"/>
        <v>7.6808716457935127</v>
      </c>
      <c r="E494" s="38">
        <f>D494*(1-VLOOKUP(A494,USD!A:K,9,0))</f>
        <v>7.7057403477974695</v>
      </c>
      <c r="F494">
        <v>7.6989999999999998</v>
      </c>
      <c r="G494" s="42">
        <f t="shared" si="115"/>
        <v>-1.3132838360702892E-2</v>
      </c>
      <c r="H494" s="42">
        <f>(+B494/(D494*(1-VLOOKUP(A494,USD!A:K,9,0)))-1)</f>
        <v>-1.6317750420102084E-2</v>
      </c>
      <c r="I494" s="71">
        <f t="shared" si="111"/>
        <v>-1.5456552799064771E-2</v>
      </c>
      <c r="J494">
        <v>1752.65</v>
      </c>
      <c r="K494">
        <v>1769.67</v>
      </c>
      <c r="L494" s="71">
        <f t="shared" si="117"/>
        <v>9.7110090434484597E-3</v>
      </c>
      <c r="M494" s="70">
        <f t="shared" si="116"/>
        <v>2</v>
      </c>
    </row>
    <row r="495" spans="1:13">
      <c r="A495" s="68">
        <v>43103</v>
      </c>
      <c r="B495">
        <v>7.7</v>
      </c>
      <c r="C495" s="71">
        <f t="shared" si="113"/>
        <v>1.5831134564643801E-2</v>
      </c>
      <c r="D495" s="38">
        <f t="shared" si="114"/>
        <v>7.8108520910678259</v>
      </c>
      <c r="E495" s="38">
        <f>D495*(1-VLOOKUP(A495,USD!A:K,9,0))</f>
        <v>7.8019647080466283</v>
      </c>
      <c r="F495">
        <v>7.7939999999999996</v>
      </c>
      <c r="G495" s="42">
        <f t="shared" si="115"/>
        <v>-1.4192061221411589E-2</v>
      </c>
      <c r="H495" s="42">
        <f>(+B495/(D495*(1-VLOOKUP(A495,USD!A:K,9,0)))-1)</f>
        <v>-1.3069106547158094E-2</v>
      </c>
      <c r="I495" s="71">
        <f t="shared" si="111"/>
        <v>-1.2060559404670212E-2</v>
      </c>
      <c r="J495">
        <v>1769.67</v>
      </c>
      <c r="K495">
        <v>1795.38</v>
      </c>
      <c r="L495" s="71">
        <f t="shared" si="117"/>
        <v>1.4528132363661017E-2</v>
      </c>
      <c r="M495" s="70">
        <f t="shared" si="116"/>
        <v>3</v>
      </c>
    </row>
    <row r="496" spans="1:13">
      <c r="A496" s="68">
        <v>43104</v>
      </c>
      <c r="B496">
        <v>7.76</v>
      </c>
      <c r="C496" s="71">
        <f t="shared" si="113"/>
        <v>7.7922077922076838E-3</v>
      </c>
      <c r="D496" s="38">
        <f t="shared" si="114"/>
        <v>7.7906573204558356</v>
      </c>
      <c r="E496" s="38">
        <f>D496*(1-VLOOKUP(A496,USD!A:K,9,0))</f>
        <v>7.7901361988413491</v>
      </c>
      <c r="F496">
        <v>7.8</v>
      </c>
      <c r="G496" s="42">
        <f t="shared" si="115"/>
        <v>-3.9351391281631232E-3</v>
      </c>
      <c r="H496" s="42">
        <f>(+B496/(D496*(1-VLOOKUP(A496,USD!A:K,9,0)))-1)</f>
        <v>-3.8685073113139401E-3</v>
      </c>
      <c r="I496" s="71">
        <f t="shared" si="111"/>
        <v>-5.12820512820511E-3</v>
      </c>
      <c r="J496">
        <v>1795.38</v>
      </c>
      <c r="K496">
        <v>1794.61</v>
      </c>
      <c r="L496" s="71">
        <f t="shared" si="117"/>
        <v>-4.2887856609752362E-4</v>
      </c>
      <c r="M496" s="70">
        <f t="shared" si="116"/>
        <v>4</v>
      </c>
    </row>
    <row r="497" spans="1:14">
      <c r="A497" s="68">
        <v>43105</v>
      </c>
      <c r="B497">
        <v>7.79</v>
      </c>
      <c r="C497" s="71">
        <f t="shared" si="113"/>
        <v>3.8659793814432852E-3</v>
      </c>
      <c r="D497" s="38">
        <f t="shared" si="114"/>
        <v>7.8295986314575314</v>
      </c>
      <c r="E497" s="38">
        <f>D497*(1-VLOOKUP(A497,USD!A:K,9,0))</f>
        <v>7.8541128347884106</v>
      </c>
      <c r="F497">
        <v>7.85</v>
      </c>
      <c r="G497" s="42">
        <f t="shared" si="115"/>
        <v>-5.0575557345217126E-3</v>
      </c>
      <c r="H497" s="42">
        <f>(+B497/(D497*(1-VLOOKUP(A497,USD!A:K,9,0)))-1)</f>
        <v>-8.1629632954131059E-3</v>
      </c>
      <c r="I497" s="71">
        <f t="shared" si="111"/>
        <v>-7.6433121019108263E-3</v>
      </c>
      <c r="J497">
        <v>1794.61</v>
      </c>
      <c r="K497">
        <v>1801.42</v>
      </c>
      <c r="L497" s="71">
        <f t="shared" si="117"/>
        <v>3.7946963407091694E-3</v>
      </c>
      <c r="M497" s="70">
        <f t="shared" si="116"/>
        <v>5</v>
      </c>
    </row>
    <row r="498" spans="1:14">
      <c r="A498" s="68">
        <v>43108</v>
      </c>
      <c r="B498">
        <v>7.83</v>
      </c>
      <c r="C498" s="71">
        <f t="shared" si="113"/>
        <v>5.1347881899872494E-3</v>
      </c>
      <c r="D498" s="38">
        <f t="shared" si="114"/>
        <v>7.8706553718732994</v>
      </c>
      <c r="E498" s="38">
        <f>D498*(1-VLOOKUP(A498,USD!A:K,9,0))</f>
        <v>7.86402952054969</v>
      </c>
      <c r="F498">
        <v>7.8680000000000003</v>
      </c>
      <c r="G498" s="42">
        <f t="shared" si="115"/>
        <v>-5.1654366698085097E-3</v>
      </c>
      <c r="H498" s="42">
        <f>(+B498/(D498*(1-VLOOKUP(A498,USD!A:K,9,0)))-1)</f>
        <v>-4.3272371321555481E-3</v>
      </c>
      <c r="I498" s="71">
        <f t="shared" si="111"/>
        <v>-4.8296898830707535E-3</v>
      </c>
      <c r="J498">
        <v>1801.42</v>
      </c>
      <c r="K498">
        <v>1806.16</v>
      </c>
      <c r="L498" s="71">
        <f t="shared" si="117"/>
        <v>2.6312575634777069E-3</v>
      </c>
      <c r="M498" s="70">
        <f t="shared" si="116"/>
        <v>1</v>
      </c>
    </row>
    <row r="499" spans="1:14">
      <c r="A499" s="68">
        <v>43109</v>
      </c>
      <c r="B499">
        <v>7.79</v>
      </c>
      <c r="C499" s="71">
        <f t="shared" si="113"/>
        <v>-5.1085568326947328E-3</v>
      </c>
      <c r="D499" s="38">
        <f t="shared" si="114"/>
        <v>7.8568045577357486</v>
      </c>
      <c r="E499" s="38">
        <f>D499*(1-VLOOKUP(A499,USD!A:K,9,0))</f>
        <v>7.8397617484853939</v>
      </c>
      <c r="F499">
        <v>7.835</v>
      </c>
      <c r="G499" s="42">
        <f t="shared" si="115"/>
        <v>-8.5027643547495035E-3</v>
      </c>
      <c r="H499" s="42">
        <f>(+B499/(D499*(1-VLOOKUP(A499,USD!A:K,9,0)))-1)</f>
        <v>-6.3473546877884646E-3</v>
      </c>
      <c r="I499" s="71">
        <f t="shared" si="111"/>
        <v>-5.7434588385449903E-3</v>
      </c>
      <c r="J499">
        <v>1806.16</v>
      </c>
      <c r="K499">
        <v>1803.59</v>
      </c>
      <c r="L499" s="71">
        <f t="shared" si="117"/>
        <v>-1.422908269477885E-3</v>
      </c>
      <c r="M499" s="70">
        <f t="shared" si="116"/>
        <v>2</v>
      </c>
    </row>
    <row r="500" spans="1:14">
      <c r="A500" s="68">
        <v>43110</v>
      </c>
      <c r="B500">
        <v>7.72</v>
      </c>
      <c r="C500" s="71">
        <f t="shared" si="113"/>
        <v>-8.9858793324775199E-3</v>
      </c>
      <c r="D500" s="38">
        <f t="shared" si="114"/>
        <v>7.7806551378084814</v>
      </c>
      <c r="E500" s="38">
        <f>D500*(1-VLOOKUP(A500,USD!A:K,9,0))</f>
        <v>7.744192207848533</v>
      </c>
      <c r="F500">
        <v>7.75</v>
      </c>
      <c r="G500" s="42">
        <f t="shared" si="115"/>
        <v>-7.7956337524510699E-3</v>
      </c>
      <c r="H500" s="42">
        <f>(+B500/(D500*(1-VLOOKUP(A500,USD!A:K,9,0)))-1)</f>
        <v>-3.1239162457790126E-3</v>
      </c>
      <c r="I500" s="71">
        <f t="shared" si="111"/>
        <v>-3.870967741935516E-3</v>
      </c>
      <c r="J500">
        <v>1803.59</v>
      </c>
      <c r="K500">
        <v>1791.08</v>
      </c>
      <c r="L500" s="71">
        <f t="shared" si="117"/>
        <v>-6.9361662018530001E-3</v>
      </c>
      <c r="M500" s="70">
        <f t="shared" si="116"/>
        <v>3</v>
      </c>
    </row>
    <row r="501" spans="1:14">
      <c r="A501" s="68">
        <v>43111</v>
      </c>
      <c r="B501">
        <v>7.77</v>
      </c>
      <c r="C501" s="71">
        <f t="shared" si="113"/>
        <v>6.4766839378238572E-3</v>
      </c>
      <c r="D501" s="38">
        <f t="shared" si="114"/>
        <v>7.8069000267994744</v>
      </c>
      <c r="E501" s="38">
        <f>D501*(1-VLOOKUP(A501,USD!A:K,9,0))</f>
        <v>7.8202592546540997</v>
      </c>
      <c r="F501">
        <v>7.819</v>
      </c>
      <c r="G501" s="42">
        <f t="shared" si="115"/>
        <v>-4.7265914348595395E-3</v>
      </c>
      <c r="H501" s="42">
        <f>(+B501/(D501*(1-VLOOKUP(A501,USD!A:K,9,0)))-1)</f>
        <v>-6.4268015953804492E-3</v>
      </c>
      <c r="I501" s="71">
        <f t="shared" si="111"/>
        <v>-6.2667860340197556E-3</v>
      </c>
      <c r="J501">
        <v>1791.08</v>
      </c>
      <c r="K501">
        <v>1804.23</v>
      </c>
      <c r="L501" s="71">
        <f t="shared" si="117"/>
        <v>7.3419389418676317E-3</v>
      </c>
      <c r="M501" s="70">
        <f t="shared" si="116"/>
        <v>4</v>
      </c>
    </row>
    <row r="502" spans="1:14">
      <c r="A502" s="68">
        <v>43112</v>
      </c>
      <c r="B502">
        <v>7.75</v>
      </c>
      <c r="C502" s="71">
        <f t="shared" si="113"/>
        <v>-2.5740025740025319E-3</v>
      </c>
      <c r="D502" s="38">
        <f t="shared" si="114"/>
        <v>7.7387397892729863</v>
      </c>
      <c r="E502" s="38">
        <f>D502*(1-VLOOKUP(A502,USD!A:K,9,0))</f>
        <v>7.780321742425647</v>
      </c>
      <c r="F502">
        <v>7.7869999999999999</v>
      </c>
      <c r="G502" s="42">
        <f t="shared" si="115"/>
        <v>1.4550444947925012E-3</v>
      </c>
      <c r="H502" s="42">
        <f>(+B502/(D502*(1-VLOOKUP(A502,USD!A:K,9,0)))-1)</f>
        <v>-3.8972350282513446E-3</v>
      </c>
      <c r="I502" s="71">
        <f t="shared" si="111"/>
        <v>-4.7515089251316533E-3</v>
      </c>
      <c r="J502">
        <v>1804.23</v>
      </c>
      <c r="K502" s="70">
        <v>1785.71</v>
      </c>
      <c r="L502" s="71">
        <f t="shared" si="117"/>
        <v>-1.0264766687174021E-2</v>
      </c>
      <c r="M502" s="70">
        <f t="shared" si="116"/>
        <v>5</v>
      </c>
    </row>
    <row r="503" spans="1:14">
      <c r="A503" s="68">
        <v>43115</v>
      </c>
      <c r="B503">
        <v>7.54</v>
      </c>
      <c r="C503" s="71">
        <f t="shared" si="113"/>
        <v>-2.709677419354839E-2</v>
      </c>
      <c r="D503" s="38">
        <f t="shared" si="114"/>
        <v>7.5554888195731662</v>
      </c>
      <c r="E503" s="38">
        <f>D503*(1-VLOOKUP(A503,USD!A:K,9,0))</f>
        <v>7.6275541779723195</v>
      </c>
      <c r="F503">
        <v>7.6070000000000002</v>
      </c>
      <c r="G503" s="42">
        <f t="shared" si="115"/>
        <v>-2.0500089329814619E-3</v>
      </c>
      <c r="H503" s="42">
        <f>(+B503/(D503*(1-VLOOKUP(A503,USD!A:K,9,0)))-1)</f>
        <v>-1.1478670086037313E-2</v>
      </c>
      <c r="I503" s="71">
        <f t="shared" si="111"/>
        <v>-8.8076771394768327E-3</v>
      </c>
      <c r="J503" s="70">
        <v>1785.71</v>
      </c>
      <c r="K503">
        <v>1732.62</v>
      </c>
      <c r="L503" s="71">
        <f t="shared" si="117"/>
        <v>-2.9730471353131338E-2</v>
      </c>
      <c r="M503" s="70">
        <f t="shared" si="116"/>
        <v>1</v>
      </c>
    </row>
    <row r="504" spans="1:14">
      <c r="A504" s="68">
        <v>43116</v>
      </c>
      <c r="B504">
        <v>7.54</v>
      </c>
      <c r="C504" s="71">
        <f t="shared" si="113"/>
        <v>0</v>
      </c>
      <c r="D504" s="38">
        <f t="shared" si="114"/>
        <v>7.5937408087174338</v>
      </c>
      <c r="E504" s="38">
        <f>D504*(1-VLOOKUP(A504,USD!A:K,9,0))</f>
        <v>7.5880170279178074</v>
      </c>
      <c r="F504">
        <v>7.6</v>
      </c>
      <c r="G504" s="42">
        <f t="shared" si="115"/>
        <v>-7.0769874915589392E-3</v>
      </c>
      <c r="H504" s="42">
        <f>(+B504/(D504*(1-VLOOKUP(A504,USD!A:K,9,0)))-1)</f>
        <v>-6.3280074018209342E-3</v>
      </c>
      <c r="I504" s="71">
        <f t="shared" si="111"/>
        <v>-7.8947368421051767E-3</v>
      </c>
      <c r="J504">
        <v>1732.62</v>
      </c>
      <c r="K504">
        <v>1729.6</v>
      </c>
      <c r="L504" s="71">
        <f t="shared" si="117"/>
        <v>-1.7430250141404757E-3</v>
      </c>
      <c r="M504" s="70">
        <f t="shared" si="116"/>
        <v>2</v>
      </c>
    </row>
    <row r="505" spans="1:14">
      <c r="A505" s="68">
        <v>43117</v>
      </c>
      <c r="B505">
        <v>7.54</v>
      </c>
      <c r="C505" s="71">
        <f t="shared" si="113"/>
        <v>0</v>
      </c>
      <c r="D505" s="38">
        <f t="shared" si="114"/>
        <v>7.6546184088806664</v>
      </c>
      <c r="E505" s="38">
        <f>D505*(1-VLOOKUP(A505,USD!A:K,9,0))</f>
        <v>7.6461950054147936</v>
      </c>
      <c r="F505">
        <v>7.6390000000000002</v>
      </c>
      <c r="G505" s="42">
        <f t="shared" si="115"/>
        <v>-1.4973758685042915E-2</v>
      </c>
      <c r="H505" s="42">
        <f>(+B505/(D505*(1-VLOOKUP(A505,USD!A:K,9,0)))-1)</f>
        <v>-1.3888608038323591E-2</v>
      </c>
      <c r="I505" s="71">
        <f t="shared" si="111"/>
        <v>-1.2959811493650997E-2</v>
      </c>
      <c r="J505">
        <v>1729.6</v>
      </c>
      <c r="K505">
        <v>1742.03</v>
      </c>
      <c r="L505" s="71">
        <f t="shared" si="117"/>
        <v>7.1866327474561231E-3</v>
      </c>
      <c r="M505" s="70">
        <f t="shared" si="116"/>
        <v>3</v>
      </c>
    </row>
    <row r="506" spans="1:14">
      <c r="A506" s="68">
        <v>43118</v>
      </c>
      <c r="B506">
        <v>7.55</v>
      </c>
      <c r="C506" s="71">
        <f t="shared" si="113"/>
        <v>1.3262599469496816E-3</v>
      </c>
      <c r="D506" s="38">
        <f t="shared" si="114"/>
        <v>7.6213279909071598</v>
      </c>
      <c r="E506" s="38">
        <f>D506*(1-VLOOKUP(A506,USD!A:K,9,0))</f>
        <v>7.6233113156823284</v>
      </c>
      <c r="F506">
        <v>7.6260000000000003</v>
      </c>
      <c r="G506" s="42">
        <f t="shared" si="115"/>
        <v>-9.3589976697315835E-3</v>
      </c>
      <c r="H506" s="42">
        <f>(+B506/(D506*(1-VLOOKUP(A506,USD!A:K,9,0)))-1)</f>
        <v>-9.616728564071142E-3</v>
      </c>
      <c r="I506" s="71">
        <f t="shared" si="111"/>
        <v>-9.9659061106740499E-3</v>
      </c>
      <c r="J506">
        <v>1742.03</v>
      </c>
      <c r="K506">
        <v>1738</v>
      </c>
      <c r="L506" s="71">
        <f t="shared" si="117"/>
        <v>-2.3133929955282406E-3</v>
      </c>
      <c r="M506" s="70">
        <f t="shared" si="116"/>
        <v>4</v>
      </c>
    </row>
    <row r="507" spans="1:14">
      <c r="A507" s="68">
        <v>43119</v>
      </c>
      <c r="B507">
        <v>7.56</v>
      </c>
      <c r="C507" s="71">
        <f t="shared" si="113"/>
        <v>1.3245033112583293E-3</v>
      </c>
      <c r="D507" s="38">
        <f t="shared" si="114"/>
        <v>7.5827362715765254</v>
      </c>
      <c r="E507" s="38">
        <f>D507*(1-VLOOKUP(A507,USD!A:K,9,0))</f>
        <v>7.6321292189656855</v>
      </c>
      <c r="F507">
        <v>7.6280000000000001</v>
      </c>
      <c r="G507" s="42">
        <f t="shared" si="115"/>
        <v>-2.9984257347510646E-3</v>
      </c>
      <c r="H507" s="42">
        <f>(+B507/(D507*(1-VLOOKUP(A507,USD!A:K,9,0)))-1)</f>
        <v>-9.4507334580298252E-3</v>
      </c>
      <c r="I507" s="71">
        <f t="shared" si="111"/>
        <v>-8.9145254326167267E-3</v>
      </c>
      <c r="J507">
        <v>1738</v>
      </c>
      <c r="K507">
        <v>1728.14</v>
      </c>
      <c r="L507" s="71">
        <f t="shared" si="117"/>
        <v>-5.6731875719217006E-3</v>
      </c>
      <c r="M507" s="70">
        <f t="shared" si="116"/>
        <v>5</v>
      </c>
    </row>
    <row r="508" spans="1:14">
      <c r="A508" s="68">
        <v>43122</v>
      </c>
      <c r="B508">
        <v>7.79</v>
      </c>
      <c r="C508" s="71">
        <f t="shared" si="113"/>
        <v>3.0423280423280463E-2</v>
      </c>
      <c r="D508" s="38">
        <f t="shared" si="114"/>
        <v>7.8048687490596818</v>
      </c>
      <c r="E508" s="38">
        <f>D508*(1-VLOOKUP(A508,USD!A:K,9,0))</f>
        <v>7.7881146938411421</v>
      </c>
      <c r="F508">
        <v>7.7809999999999997</v>
      </c>
      <c r="G508" s="42">
        <f t="shared" si="115"/>
        <v>-1.9050607432025135E-3</v>
      </c>
      <c r="H508" s="42">
        <f>(+B508/(D508*(1-VLOOKUP(A508,USD!A:K,9,0)))-1)</f>
        <v>2.4207478099280699E-4</v>
      </c>
      <c r="I508" s="71">
        <f t="shared" si="111"/>
        <v>1.1566636679090081E-3</v>
      </c>
      <c r="J508">
        <v>1728.14</v>
      </c>
      <c r="K508">
        <v>1768.21</v>
      </c>
      <c r="L508" s="71">
        <f t="shared" si="117"/>
        <v>2.3186778848935719E-2</v>
      </c>
      <c r="M508" s="70">
        <f t="shared" si="116"/>
        <v>1</v>
      </c>
    </row>
    <row r="509" spans="1:14">
      <c r="A509" s="68">
        <v>43123</v>
      </c>
      <c r="B509">
        <v>7.83</v>
      </c>
      <c r="C509" s="71">
        <f t="shared" si="113"/>
        <v>5.1347881899872494E-3</v>
      </c>
      <c r="D509" s="38">
        <f t="shared" si="114"/>
        <v>7.7793278117418172</v>
      </c>
      <c r="E509" s="38">
        <f>D509*(1-VLOOKUP(A509,USD!A:K,9,0))</f>
        <v>7.7895448445087281</v>
      </c>
      <c r="F509">
        <v>7.7939999999999996</v>
      </c>
      <c r="G509" s="42">
        <f t="shared" si="115"/>
        <v>6.5136975178883283E-3</v>
      </c>
      <c r="H509" s="42">
        <f>(+B509/(D509*(1-VLOOKUP(A509,USD!A:K,9,0)))-1)</f>
        <v>5.1935198139068106E-3</v>
      </c>
      <c r="I509" s="71">
        <f t="shared" si="111"/>
        <v>4.6189376443419583E-3</v>
      </c>
      <c r="J509">
        <v>1768.21</v>
      </c>
      <c r="K509">
        <v>1767.83</v>
      </c>
      <c r="L509" s="71">
        <f t="shared" si="117"/>
        <v>-2.1490660046041832E-4</v>
      </c>
      <c r="M509" s="70">
        <f t="shared" si="116"/>
        <v>2</v>
      </c>
      <c r="N509" t="s">
        <v>640</v>
      </c>
    </row>
    <row r="510" spans="1:14">
      <c r="A510" s="68">
        <v>43124</v>
      </c>
      <c r="B510">
        <v>8.11</v>
      </c>
      <c r="C510" s="71">
        <f t="shared" si="113"/>
        <v>3.5759897828863352E-2</v>
      </c>
      <c r="D510" s="38">
        <f t="shared" si="114"/>
        <v>7.9943797310827405</v>
      </c>
      <c r="E510" s="38">
        <f>D510*(1-VLOOKUP(A510,USD!A:K,9,0))</f>
        <v>8.001997667259257</v>
      </c>
      <c r="F510">
        <v>8</v>
      </c>
      <c r="G510" s="42">
        <f t="shared" si="115"/>
        <v>1.4462694143451582E-2</v>
      </c>
      <c r="H510" s="42">
        <f>(+B510/(D510*(1-VLOOKUP(A510,USD!A:K,9,0)))-1)</f>
        <v>1.3496921297870612E-2</v>
      </c>
      <c r="I510" s="71">
        <f t="shared" si="111"/>
        <v>1.3749999999999929E-2</v>
      </c>
      <c r="J510">
        <v>1767.83</v>
      </c>
      <c r="K510">
        <v>1813.28</v>
      </c>
      <c r="L510" s="71">
        <f t="shared" si="117"/>
        <v>2.5709485640587726E-2</v>
      </c>
      <c r="M510" s="70">
        <f t="shared" si="116"/>
        <v>3</v>
      </c>
    </row>
    <row r="511" spans="1:14">
      <c r="A511" s="68">
        <v>43125</v>
      </c>
      <c r="B511">
        <v>8.17</v>
      </c>
      <c r="C511" s="71">
        <f t="shared" ref="C511:C574" si="118">B511/B510-1</f>
        <v>7.3982737361282247E-3</v>
      </c>
      <c r="D511" s="38">
        <f t="shared" ref="D511:D574" si="119">+F510*(1+L511)</f>
        <v>7.9891908585546636</v>
      </c>
      <c r="E511" s="38">
        <f>D511*(1-VLOOKUP(A511,USD!A:K,9,0))</f>
        <v>8.0706255814377226</v>
      </c>
      <c r="F511">
        <v>8.0670000000000002</v>
      </c>
      <c r="G511" s="42">
        <f t="shared" ref="G511:G574" si="120">+B511/D511-1</f>
        <v>2.263172136534064E-2</v>
      </c>
      <c r="H511" s="42">
        <f>(+B511/(D511*(1-VLOOKUP(A511,USD!A:K,9,0)))-1)</f>
        <v>1.2313099840839614E-2</v>
      </c>
      <c r="I511" s="71">
        <f t="shared" si="111"/>
        <v>1.2768067435229957E-2</v>
      </c>
      <c r="J511">
        <v>1813.28</v>
      </c>
      <c r="K511">
        <v>1810.83</v>
      </c>
      <c r="L511" s="71">
        <f t="shared" si="117"/>
        <v>-1.3511426806670501E-3</v>
      </c>
      <c r="M511" s="70">
        <f t="shared" ref="M511:M574" si="121">WEEKDAY(A511,2)</f>
        <v>4</v>
      </c>
    </row>
    <row r="512" spans="1:14">
      <c r="A512" s="68">
        <v>43126</v>
      </c>
      <c r="B512">
        <v>8.25</v>
      </c>
      <c r="C512" s="71">
        <f t="shared" si="118"/>
        <v>9.7919216646267238E-3</v>
      </c>
      <c r="D512" s="38">
        <f t="shared" si="119"/>
        <v>8.0935955335398688</v>
      </c>
      <c r="E512" s="38">
        <f>D512*(1-VLOOKUP(A512,USD!A:K,9,0))</f>
        <v>8.0903796093690179</v>
      </c>
      <c r="F512">
        <v>8.1</v>
      </c>
      <c r="G512" s="42">
        <f t="shared" si="120"/>
        <v>1.932447276516247E-2</v>
      </c>
      <c r="H512" s="42">
        <f>(+B512/(D512*(1-VLOOKUP(A512,USD!A:K,9,0)))-1)</f>
        <v>1.9729654025891996E-2</v>
      </c>
      <c r="I512" s="71">
        <f t="shared" si="111"/>
        <v>1.8518518518518601E-2</v>
      </c>
      <c r="J512">
        <v>1810.83</v>
      </c>
      <c r="K512">
        <v>1816.8</v>
      </c>
      <c r="L512" s="71">
        <f t="shared" si="117"/>
        <v>3.2968307350773607E-3</v>
      </c>
      <c r="M512" s="70">
        <f t="shared" si="121"/>
        <v>5</v>
      </c>
      <c r="N512" t="s">
        <v>648</v>
      </c>
    </row>
    <row r="513" spans="1:14">
      <c r="A513" s="68">
        <v>43129</v>
      </c>
      <c r="B513">
        <v>8.06</v>
      </c>
      <c r="C513" s="71">
        <f t="shared" si="118"/>
        <v>-2.3030303030302957E-2</v>
      </c>
      <c r="D513" s="38">
        <f t="shared" si="119"/>
        <v>8.0240736459709385</v>
      </c>
      <c r="E513" s="38">
        <f>D513*(1-VLOOKUP(A513,USD!A:K,9,0))</f>
        <v>8.0253982530654842</v>
      </c>
      <c r="F513">
        <v>8.0259999999999998</v>
      </c>
      <c r="G513" s="42">
        <f t="shared" si="120"/>
        <v>4.4773210733306534E-3</v>
      </c>
      <c r="H513" s="42">
        <f>(+B513/(D513*(1-VLOOKUP(A513,USD!A:K,9,0)))-1)</f>
        <v>4.3115301999248068E-3</v>
      </c>
      <c r="I513" s="71">
        <f t="shared" si="111"/>
        <v>4.2362322452031975E-3</v>
      </c>
      <c r="J513">
        <v>1816.8</v>
      </c>
      <c r="K513">
        <v>1799.77</v>
      </c>
      <c r="L513" s="71">
        <f t="shared" si="117"/>
        <v>-9.3736239542051569E-3</v>
      </c>
      <c r="M513" s="70">
        <f t="shared" si="121"/>
        <v>1</v>
      </c>
    </row>
    <row r="514" spans="1:14">
      <c r="A514" s="68">
        <v>43130</v>
      </c>
      <c r="B514">
        <v>7.98</v>
      </c>
      <c r="C514" s="71">
        <f t="shared" si="118"/>
        <v>-9.9255583126550695E-3</v>
      </c>
      <c r="D514" s="38">
        <f t="shared" si="119"/>
        <v>7.9485392022313963</v>
      </c>
      <c r="E514" s="38">
        <f>D514*(1-VLOOKUP(A514,USD!A:K,9,0))</f>
        <v>7.9330522135065005</v>
      </c>
      <c r="F514">
        <v>7.9260000000000002</v>
      </c>
      <c r="G514" s="42">
        <f t="shared" si="120"/>
        <v>3.9580603389075542E-3</v>
      </c>
      <c r="H514" s="42">
        <f>(+B514/(D514*(1-VLOOKUP(A514,USD!A:K,9,0)))-1)</f>
        <v>5.917997919334006E-3</v>
      </c>
      <c r="I514" s="71">
        <f t="shared" si="111"/>
        <v>6.8130204390612903E-3</v>
      </c>
      <c r="J514">
        <v>1799.77</v>
      </c>
      <c r="K514">
        <v>1782.4</v>
      </c>
      <c r="L514" s="71">
        <f t="shared" si="117"/>
        <v>-9.6512332131327705E-3</v>
      </c>
      <c r="M514" s="70">
        <f t="shared" si="121"/>
        <v>2</v>
      </c>
    </row>
    <row r="515" spans="1:14">
      <c r="A515" s="68">
        <v>43131</v>
      </c>
      <c r="B515">
        <v>7.8</v>
      </c>
      <c r="C515" s="71">
        <f t="shared" si="118"/>
        <v>-2.2556390977443663E-2</v>
      </c>
      <c r="D515" s="38">
        <f t="shared" si="119"/>
        <v>7.7154878590664264</v>
      </c>
      <c r="E515" s="38">
        <f>D515*(1-VLOOKUP(A515,USD!A:K,9,0))</f>
        <v>7.7558365575339208</v>
      </c>
      <c r="F515">
        <v>7.7709999999999999</v>
      </c>
      <c r="G515" s="42">
        <f t="shared" si="120"/>
        <v>1.0953570594277373E-2</v>
      </c>
      <c r="H515" s="42">
        <f>(+B515/(D515*(1-VLOOKUP(A515,USD!A:K,9,0)))-1)</f>
        <v>5.6942203640404365E-3</v>
      </c>
      <c r="I515" s="71">
        <f t="shared" si="111"/>
        <v>3.7318234461458655E-3</v>
      </c>
      <c r="J515">
        <v>1782.4</v>
      </c>
      <c r="K515">
        <v>1735.06</v>
      </c>
      <c r="L515" s="71">
        <f t="shared" si="117"/>
        <v>-2.6559694793536925E-2</v>
      </c>
      <c r="M515" s="70">
        <f t="shared" si="121"/>
        <v>3</v>
      </c>
      <c r="N515" t="s">
        <v>656</v>
      </c>
    </row>
    <row r="516" spans="1:14">
      <c r="A516" s="68">
        <v>43132</v>
      </c>
      <c r="B516">
        <v>7.59</v>
      </c>
      <c r="C516" s="71">
        <f t="shared" si="118"/>
        <v>-2.6923076923076938E-2</v>
      </c>
      <c r="D516" s="38">
        <f t="shared" si="119"/>
        <v>7.6022833158507499</v>
      </c>
      <c r="E516" s="38">
        <f>D516*(1-VLOOKUP(A516,USD!A:K,9,0))</f>
        <v>7.6172941338863271</v>
      </c>
      <c r="F516">
        <v>7.5990000000000002</v>
      </c>
      <c r="G516" s="42">
        <f t="shared" si="120"/>
        <v>-1.6157403427914385E-3</v>
      </c>
      <c r="H516" s="42">
        <f>(+B516/(D516*(1-VLOOKUP(A516,USD!A:K,9,0)))-1)</f>
        <v>-3.5831797232177554E-3</v>
      </c>
      <c r="I516" s="71">
        <f t="shared" si="111"/>
        <v>-1.1843663639953261E-3</v>
      </c>
      <c r="J516">
        <v>1735.06</v>
      </c>
      <c r="K516">
        <v>1697.39</v>
      </c>
      <c r="L516" s="71">
        <f t="shared" si="117"/>
        <v>-2.1711064747040321E-2</v>
      </c>
      <c r="M516" s="70">
        <f t="shared" si="121"/>
        <v>4</v>
      </c>
    </row>
    <row r="517" spans="1:14">
      <c r="A517" s="68">
        <v>43133</v>
      </c>
      <c r="B517">
        <v>7.65</v>
      </c>
      <c r="C517" s="71">
        <f t="shared" si="118"/>
        <v>7.905138339921125E-3</v>
      </c>
      <c r="D517" s="38">
        <f t="shared" si="119"/>
        <v>7.6215634415190374</v>
      </c>
      <c r="E517" s="38">
        <f>D517*(1-VLOOKUP(A517,USD!A:K,9,0))</f>
        <v>7.6259888337454225</v>
      </c>
      <c r="F517">
        <v>7.6360000000000001</v>
      </c>
      <c r="G517" s="42">
        <f t="shared" si="120"/>
        <v>3.731066296194907E-3</v>
      </c>
      <c r="H517" s="42">
        <f>(+B517/(D517*(1-VLOOKUP(A517,USD!A:K,9,0)))-1)</f>
        <v>3.1485970905604788E-3</v>
      </c>
      <c r="I517" s="71">
        <f t="shared" si="111"/>
        <v>1.8334206390779872E-3</v>
      </c>
      <c r="J517">
        <v>1697.39</v>
      </c>
      <c r="K517">
        <v>1702.43</v>
      </c>
      <c r="L517" s="71">
        <f t="shared" si="117"/>
        <v>2.9692645767913639E-3</v>
      </c>
      <c r="M517" s="70">
        <f t="shared" si="121"/>
        <v>5</v>
      </c>
    </row>
    <row r="518" spans="1:14">
      <c r="A518" s="68">
        <v>43136</v>
      </c>
      <c r="B518">
        <v>7.55</v>
      </c>
      <c r="C518" s="71">
        <f t="shared" si="118"/>
        <v>-1.3071895424836666E-2</v>
      </c>
      <c r="D518" s="38">
        <f t="shared" si="119"/>
        <v>7.5724873974260314</v>
      </c>
      <c r="E518" s="38">
        <f>D518*(1-VLOOKUP(A518,USD!A:K,9,0))</f>
        <v>7.5610403463198486</v>
      </c>
      <c r="F518">
        <v>7.556</v>
      </c>
      <c r="G518" s="42">
        <f t="shared" si="120"/>
        <v>-2.9696183361989092E-3</v>
      </c>
      <c r="H518" s="42">
        <f>(+B518/(D518*(1-VLOOKUP(A518,USD!A:K,9,0)))-1)</f>
        <v>-1.4601623340394498E-3</v>
      </c>
      <c r="I518" s="71">
        <f t="shared" si="111"/>
        <v>-7.9407093700378795E-4</v>
      </c>
      <c r="J518">
        <v>1702.43</v>
      </c>
      <c r="K518">
        <v>1688.27</v>
      </c>
      <c r="L518" s="71">
        <f t="shared" si="117"/>
        <v>-8.3175226000482549E-3</v>
      </c>
      <c r="M518" s="70">
        <f t="shared" si="121"/>
        <v>1</v>
      </c>
    </row>
    <row r="519" spans="1:14">
      <c r="A519" s="68">
        <v>43137</v>
      </c>
      <c r="B519">
        <v>7.17</v>
      </c>
      <c r="C519" s="71">
        <f t="shared" si="118"/>
        <v>-5.0331125827814516E-2</v>
      </c>
      <c r="D519" s="38">
        <f t="shared" si="119"/>
        <v>7.1525257926753421</v>
      </c>
      <c r="E519" s="38">
        <f>D519*(1-VLOOKUP(A519,USD!A:K,9,0))</f>
        <v>7.1692507418645777</v>
      </c>
      <c r="F519">
        <v>7.1619999999999999</v>
      </c>
      <c r="G519" s="42">
        <f t="shared" si="120"/>
        <v>2.4430820427872035E-3</v>
      </c>
      <c r="H519" s="42">
        <f>(+B519/(D519*(1-VLOOKUP(A519,USD!A:K,9,0)))-1)</f>
        <v>1.0450996378841282E-4</v>
      </c>
      <c r="I519" s="71">
        <f t="shared" si="111"/>
        <v>1.1170064227870036E-3</v>
      </c>
      <c r="J519">
        <v>1688.27</v>
      </c>
      <c r="K519">
        <v>1598.12</v>
      </c>
      <c r="L519" s="71">
        <f t="shared" si="117"/>
        <v>-5.3397856977853153E-2</v>
      </c>
      <c r="M519" s="70">
        <f t="shared" si="121"/>
        <v>2</v>
      </c>
    </row>
    <row r="520" spans="1:14">
      <c r="A520" s="68">
        <v>43138</v>
      </c>
      <c r="B520">
        <v>7.25</v>
      </c>
      <c r="C520" s="71">
        <f t="shared" si="118"/>
        <v>1.1157601115760141E-2</v>
      </c>
      <c r="D520" s="38">
        <f t="shared" si="119"/>
        <v>7.2439221084774612</v>
      </c>
      <c r="E520" s="38">
        <f>D520*(1-VLOOKUP(A520,USD!A:K,9,0))</f>
        <v>7.2721046700942571</v>
      </c>
      <c r="F520">
        <v>7.2779999999999996</v>
      </c>
      <c r="G520" s="42">
        <f t="shared" si="120"/>
        <v>8.3903325181067245E-4</v>
      </c>
      <c r="H520" s="42">
        <f>(+B520/(D520*(1-VLOOKUP(A520,USD!A:K,9,0)))-1)</f>
        <v>-3.0396523560999311E-3</v>
      </c>
      <c r="I520" s="71">
        <f t="shared" si="111"/>
        <v>-3.8472107721900795E-3</v>
      </c>
      <c r="J520">
        <v>1598.12</v>
      </c>
      <c r="K520">
        <v>1616.4</v>
      </c>
      <c r="L520" s="71">
        <f t="shared" si="117"/>
        <v>1.1438440167196529E-2</v>
      </c>
      <c r="M520" s="70">
        <f t="shared" si="121"/>
        <v>3</v>
      </c>
    </row>
    <row r="521" spans="1:14">
      <c r="A521" s="68">
        <v>43139</v>
      </c>
      <c r="B521">
        <v>7.3</v>
      </c>
      <c r="C521" s="71">
        <f t="shared" si="118"/>
        <v>6.8965517241379448E-3</v>
      </c>
      <c r="D521" s="38">
        <f t="shared" si="119"/>
        <v>7.3907000371195242</v>
      </c>
      <c r="E521" s="38">
        <f>D521*(1-VLOOKUP(A521,USD!A:K,9,0))</f>
        <v>7.2933803161673252</v>
      </c>
      <c r="F521">
        <v>7.3010000000000002</v>
      </c>
      <c r="G521" s="42">
        <f t="shared" si="120"/>
        <v>-1.2272184862595736E-2</v>
      </c>
      <c r="H521" s="42">
        <f>(+B521/(D521*(1-VLOOKUP(A521,USD!A:K,9,0)))-1)</f>
        <v>9.0762904794638999E-4</v>
      </c>
      <c r="I521" s="71">
        <f t="shared" si="111"/>
        <v>-1.3696753869341105E-4</v>
      </c>
      <c r="J521">
        <v>1616.4</v>
      </c>
      <c r="K521">
        <v>1641.43</v>
      </c>
      <c r="L521" s="71">
        <f t="shared" si="117"/>
        <v>1.5485028458302352E-2</v>
      </c>
      <c r="M521" s="70">
        <f t="shared" si="121"/>
        <v>4</v>
      </c>
    </row>
    <row r="522" spans="1:14">
      <c r="A522" s="68">
        <v>43140</v>
      </c>
      <c r="B522">
        <v>7.08</v>
      </c>
      <c r="C522" s="71">
        <f t="shared" si="118"/>
        <v>-3.013698630136985E-2</v>
      </c>
      <c r="D522" s="38">
        <f t="shared" si="119"/>
        <v>7.0834062433366034</v>
      </c>
      <c r="E522" s="38">
        <f>D522*(1-VLOOKUP(A522,USD!A:K,9,0))</f>
        <v>7.0816931763889928</v>
      </c>
      <c r="F522">
        <v>7.1050000000000004</v>
      </c>
      <c r="G522" s="42">
        <f t="shared" si="120"/>
        <v>-4.8087646247985116E-4</v>
      </c>
      <c r="H522" s="42">
        <f>(+B522/(D522*(1-VLOOKUP(A522,USD!A:K,9,0)))-1)</f>
        <v>-2.3909202881566838E-4</v>
      </c>
      <c r="I522" s="71">
        <f t="shared" si="111"/>
        <v>-3.5186488388458947E-3</v>
      </c>
      <c r="J522">
        <v>1641.43</v>
      </c>
      <c r="K522">
        <v>1592.51</v>
      </c>
      <c r="L522" s="71">
        <f t="shared" si="117"/>
        <v>-2.9803281285220806E-2</v>
      </c>
      <c r="M522" s="70">
        <f t="shared" si="121"/>
        <v>5</v>
      </c>
    </row>
    <row r="523" spans="1:14">
      <c r="A523" s="68">
        <v>43143</v>
      </c>
      <c r="B523">
        <v>7.3</v>
      </c>
      <c r="C523" s="71">
        <f t="shared" si="118"/>
        <v>3.1073446327683607E-2</v>
      </c>
      <c r="D523" s="38">
        <f t="shared" si="119"/>
        <v>7.3528815203672186</v>
      </c>
      <c r="E523" s="38">
        <f>D523*(1-VLOOKUP(A523,USD!A:K,9,0))</f>
        <v>7.3935640450760962</v>
      </c>
      <c r="F523">
        <v>7.3840000000000003</v>
      </c>
      <c r="G523" s="42">
        <f t="shared" si="120"/>
        <v>-7.1919451198471096E-3</v>
      </c>
      <c r="H523" s="42">
        <f>(+B523/(D523*(1-VLOOKUP(A523,USD!A:K,9,0)))-1)</f>
        <v>-1.2654796050411865E-2</v>
      </c>
      <c r="I523" s="71">
        <f t="shared" si="111"/>
        <v>-1.1375947995666325E-2</v>
      </c>
      <c r="J523">
        <v>1592.51</v>
      </c>
      <c r="K523">
        <v>1648.07</v>
      </c>
      <c r="L523" s="71">
        <f t="shared" si="117"/>
        <v>3.488832095245864E-2</v>
      </c>
      <c r="M523" s="70">
        <f t="shared" si="121"/>
        <v>1</v>
      </c>
    </row>
    <row r="524" spans="1:14">
      <c r="A524" s="68">
        <v>43144</v>
      </c>
      <c r="B524">
        <v>7.37</v>
      </c>
      <c r="C524" s="71">
        <f t="shared" si="118"/>
        <v>9.5890410958905381E-3</v>
      </c>
      <c r="D524" s="38">
        <f t="shared" si="119"/>
        <v>7.3862850000303384</v>
      </c>
      <c r="E524" s="38">
        <f>D524*(1-VLOOKUP(A524,USD!A:K,9,0))</f>
        <v>7.3697941758505472</v>
      </c>
      <c r="F524">
        <v>7.3559999999999999</v>
      </c>
      <c r="G524" s="42">
        <f t="shared" si="120"/>
        <v>-2.2047619378715577E-3</v>
      </c>
      <c r="H524" s="42">
        <f>(+B524/(D524*(1-VLOOKUP(A524,USD!A:K,9,0)))-1)</f>
        <v>2.7928072961369566E-5</v>
      </c>
      <c r="I524" s="71">
        <f t="shared" si="111"/>
        <v>1.9032082653616111E-3</v>
      </c>
      <c r="J524">
        <v>1648.07</v>
      </c>
      <c r="K524">
        <v>1648.58</v>
      </c>
      <c r="L524" s="71">
        <f t="shared" si="117"/>
        <v>3.0945287518124864E-4</v>
      </c>
      <c r="M524" s="70">
        <f t="shared" si="121"/>
        <v>2</v>
      </c>
    </row>
    <row r="525" spans="1:14">
      <c r="A525" s="68">
        <v>43145</v>
      </c>
      <c r="B525">
        <v>7.38</v>
      </c>
      <c r="C525" s="71">
        <f t="shared" si="118"/>
        <v>1.3568521031206426E-3</v>
      </c>
      <c r="D525" s="38">
        <f t="shared" si="119"/>
        <v>7.3479237404311588</v>
      </c>
      <c r="E525" s="38">
        <f>D525*(1-VLOOKUP(A525,USD!A:K,9,0))</f>
        <v>7.3457406961639622</v>
      </c>
      <c r="F525">
        <v>7.3520000000000003</v>
      </c>
      <c r="G525" s="42">
        <f t="shared" si="120"/>
        <v>4.3653500909848209E-3</v>
      </c>
      <c r="H525" s="42">
        <f>(+B525/(D525*(1-VLOOKUP(A525,USD!A:K,9,0)))-1)</f>
        <v>4.6638324510865914E-3</v>
      </c>
      <c r="I525" s="71">
        <f t="shared" si="111"/>
        <v>3.808487486398171E-3</v>
      </c>
      <c r="J525">
        <v>1648.58</v>
      </c>
      <c r="K525">
        <v>1646.77</v>
      </c>
      <c r="L525" s="71">
        <f t="shared" si="117"/>
        <v>-1.0979145689017367E-3</v>
      </c>
      <c r="M525" s="70">
        <f t="shared" si="121"/>
        <v>3</v>
      </c>
    </row>
    <row r="526" spans="1:14">
      <c r="A526" s="68">
        <v>43146</v>
      </c>
      <c r="B526">
        <v>7.42</v>
      </c>
      <c r="C526" s="71">
        <f t="shared" si="118"/>
        <v>5.4200542005420349E-3</v>
      </c>
      <c r="D526" s="38">
        <f t="shared" si="119"/>
        <v>7.3520000000000003</v>
      </c>
      <c r="E526" s="38">
        <f>D526*(1-VLOOKUP(A526,USD!A:K,9,0))</f>
        <v>7.3868919688229973</v>
      </c>
      <c r="F526" s="70">
        <v>7.3520000000000003</v>
      </c>
      <c r="G526" s="42">
        <f t="shared" si="120"/>
        <v>9.2491838955386374E-3</v>
      </c>
      <c r="H526" s="42">
        <f>(+B526/(D526*(1-VLOOKUP(A526,USD!A:K,9,0)))-1)</f>
        <v>4.4819974783356642E-3</v>
      </c>
      <c r="I526" s="71">
        <f t="shared" si="111"/>
        <v>9.2491838955386374E-3</v>
      </c>
      <c r="J526">
        <v>1646.77</v>
      </c>
      <c r="K526">
        <v>1646.77</v>
      </c>
      <c r="L526" s="71">
        <f t="shared" si="117"/>
        <v>0</v>
      </c>
      <c r="M526" s="70">
        <f t="shared" si="121"/>
        <v>4</v>
      </c>
    </row>
    <row r="527" spans="1:14">
      <c r="A527" s="68">
        <v>43147</v>
      </c>
      <c r="B527">
        <v>7.42</v>
      </c>
      <c r="C527" s="71">
        <f t="shared" si="118"/>
        <v>0</v>
      </c>
      <c r="D527" s="38">
        <f t="shared" si="119"/>
        <v>7.3520000000000003</v>
      </c>
      <c r="E527" s="38">
        <f>D527*(1-VLOOKUP(A527,USD!A:K,9,0))</f>
        <v>7.3780686999224656</v>
      </c>
      <c r="F527" s="70">
        <v>7.3520000000000003</v>
      </c>
      <c r="G527" s="42">
        <f t="shared" si="120"/>
        <v>9.2491838955386374E-3</v>
      </c>
      <c r="H527" s="42">
        <f>(+B527/(D527*(1-VLOOKUP(A527,USD!A:K,9,0)))-1)</f>
        <v>5.6832352452851342E-3</v>
      </c>
      <c r="I527" s="71">
        <f t="shared" ref="I527:I577" si="122">+B527/F527-1</f>
        <v>9.2491838955386374E-3</v>
      </c>
      <c r="J527">
        <v>1646.77</v>
      </c>
      <c r="K527">
        <v>1646.77</v>
      </c>
      <c r="L527" s="71">
        <f t="shared" si="117"/>
        <v>0</v>
      </c>
      <c r="M527" s="70">
        <f t="shared" si="121"/>
        <v>5</v>
      </c>
    </row>
    <row r="528" spans="1:14">
      <c r="A528" s="68">
        <v>43150</v>
      </c>
      <c r="B528">
        <v>7.42</v>
      </c>
      <c r="C528" s="71">
        <f t="shared" si="118"/>
        <v>0</v>
      </c>
      <c r="D528" s="38">
        <f t="shared" si="119"/>
        <v>7.3520000000000003</v>
      </c>
      <c r="E528" s="38">
        <f>D528*(1-VLOOKUP(A528,USD!A:K,9,0))</f>
        <v>7.3180511452672103</v>
      </c>
      <c r="F528" s="70">
        <v>7.3520000000000003</v>
      </c>
      <c r="G528" s="42">
        <f t="shared" si="120"/>
        <v>9.2491838955386374E-3</v>
      </c>
      <c r="H528" s="42">
        <f>(+B528/(D528*(1-VLOOKUP(A528,USD!A:K,9,0)))-1)</f>
        <v>1.3931148158034201E-2</v>
      </c>
      <c r="I528" s="71">
        <f t="shared" si="122"/>
        <v>9.2491838955386374E-3</v>
      </c>
      <c r="J528">
        <v>1646.77</v>
      </c>
      <c r="K528">
        <v>1646.77</v>
      </c>
      <c r="L528" s="71">
        <f t="shared" si="117"/>
        <v>0</v>
      </c>
      <c r="M528" s="70">
        <f t="shared" si="121"/>
        <v>1</v>
      </c>
    </row>
    <row r="529" spans="1:13">
      <c r="A529" s="68">
        <v>43151</v>
      </c>
      <c r="B529">
        <v>7.58</v>
      </c>
      <c r="C529" s="71">
        <f t="shared" si="118"/>
        <v>2.1563342318059231E-2</v>
      </c>
      <c r="D529" s="38">
        <f t="shared" si="119"/>
        <v>7.3520000000000003</v>
      </c>
      <c r="E529" s="38">
        <f>D529*(1-VLOOKUP(A529,USD!A:K,9,0))</f>
        <v>7.3396921385613982</v>
      </c>
      <c r="F529" s="70">
        <v>7.3520000000000003</v>
      </c>
      <c r="G529" s="42">
        <f t="shared" si="120"/>
        <v>3.1011969532100059E-2</v>
      </c>
      <c r="H529" s="42">
        <f>(+B529/(D529*(1-VLOOKUP(A529,USD!A:K,9,0)))-1)</f>
        <v>3.2740863908455875E-2</v>
      </c>
      <c r="I529" s="71">
        <f t="shared" si="122"/>
        <v>3.1011969532100059E-2</v>
      </c>
      <c r="J529">
        <v>1646.77</v>
      </c>
      <c r="K529">
        <v>1646.77</v>
      </c>
      <c r="L529" s="71">
        <f t="shared" si="117"/>
        <v>0</v>
      </c>
      <c r="M529" s="70">
        <f t="shared" si="121"/>
        <v>2</v>
      </c>
    </row>
    <row r="530" spans="1:13">
      <c r="A530" s="68">
        <v>43152</v>
      </c>
      <c r="B530">
        <v>7.5</v>
      </c>
      <c r="C530" s="71">
        <f t="shared" si="118"/>
        <v>-1.0554089709762571E-2</v>
      </c>
      <c r="D530" s="38">
        <f t="shared" si="119"/>
        <v>7.3520000000000003</v>
      </c>
      <c r="E530" s="38">
        <f>D530*(1-VLOOKUP(A530,USD!A:K,9,0))</f>
        <v>7.3200944975013318</v>
      </c>
      <c r="F530">
        <v>7.32</v>
      </c>
      <c r="G530" s="42">
        <f t="shared" si="120"/>
        <v>2.0130576713819348E-2</v>
      </c>
      <c r="H530" s="42">
        <f>(+B530/(D530*(1-VLOOKUP(A530,USD!A:K,9,0)))-1)</f>
        <v>2.4576937163868218E-2</v>
      </c>
      <c r="I530" s="71">
        <f t="shared" si="122"/>
        <v>2.4590163934426146E-2</v>
      </c>
      <c r="J530">
        <v>1646.77</v>
      </c>
      <c r="K530">
        <v>1646.77</v>
      </c>
      <c r="L530" s="71">
        <f t="shared" si="117"/>
        <v>0</v>
      </c>
      <c r="M530" s="70">
        <f t="shared" si="121"/>
        <v>3</v>
      </c>
    </row>
    <row r="531" spans="1:13">
      <c r="A531" s="68">
        <v>43153</v>
      </c>
      <c r="B531">
        <v>7.44</v>
      </c>
      <c r="C531" s="71">
        <f t="shared" si="118"/>
        <v>-7.9999999999998961E-3</v>
      </c>
      <c r="D531" s="38">
        <f t="shared" si="119"/>
        <v>7.4577525701828424</v>
      </c>
      <c r="E531" s="38">
        <f>D531*(1-VLOOKUP(A531,USD!A:K,9,0))</f>
        <v>7.4601747430366734</v>
      </c>
      <c r="F531">
        <v>7.4790000000000001</v>
      </c>
      <c r="G531" s="42">
        <f t="shared" si="120"/>
        <v>-2.3804182313340583E-3</v>
      </c>
      <c r="H531" s="42">
        <f>(+B531/(D531*(1-VLOOKUP(A531,USD!A:K,9,0)))-1)</f>
        <v>-2.704325800880758E-3</v>
      </c>
      <c r="I531" s="71">
        <f t="shared" si="122"/>
        <v>-5.2146008824708323E-3</v>
      </c>
      <c r="J531">
        <v>1646.77</v>
      </c>
      <c r="K531">
        <v>1677.76</v>
      </c>
      <c r="L531" s="71">
        <f t="shared" si="117"/>
        <v>1.8818657128803595E-2</v>
      </c>
      <c r="M531" s="70">
        <f t="shared" si="121"/>
        <v>4</v>
      </c>
    </row>
    <row r="532" spans="1:13">
      <c r="A532" s="68">
        <v>43154</v>
      </c>
      <c r="B532">
        <v>7.41</v>
      </c>
      <c r="C532" s="71">
        <f t="shared" si="118"/>
        <v>-4.0322580645161255E-3</v>
      </c>
      <c r="D532" s="38">
        <f t="shared" si="119"/>
        <v>7.4391924768739273</v>
      </c>
      <c r="E532" s="38">
        <f>D532*(1-VLOOKUP(A532,USD!A:K,9,0))</f>
        <v>7.4428709804313087</v>
      </c>
      <c r="F532">
        <v>7.4390000000000001</v>
      </c>
      <c r="G532" s="42">
        <f t="shared" si="120"/>
        <v>-3.9241459291015079E-3</v>
      </c>
      <c r="H532" s="42">
        <f>(+B532/(D532*(1-VLOOKUP(A532,USD!A:K,9,0)))-1)</f>
        <v>-4.4164382961537907E-3</v>
      </c>
      <c r="I532" s="71">
        <f t="shared" si="122"/>
        <v>-3.898373437289937E-3</v>
      </c>
      <c r="J532">
        <v>1677.76</v>
      </c>
      <c r="K532">
        <v>1668.83</v>
      </c>
      <c r="L532" s="71">
        <f t="shared" si="117"/>
        <v>-5.3225729544154055E-3</v>
      </c>
      <c r="M532" s="70">
        <f t="shared" si="121"/>
        <v>5</v>
      </c>
    </row>
    <row r="533" spans="1:13">
      <c r="A533" s="68">
        <v>43157</v>
      </c>
      <c r="B533">
        <v>7.75</v>
      </c>
      <c r="C533" s="71">
        <f t="shared" si="118"/>
        <v>4.5883940620782715E-2</v>
      </c>
      <c r="D533" s="38">
        <f t="shared" si="119"/>
        <v>7.7078832775057986</v>
      </c>
      <c r="E533" s="38">
        <f>D533*(1-VLOOKUP(A533,USD!A:K,9,0))</f>
        <v>7.7459237386848203</v>
      </c>
      <c r="F533">
        <v>7.7480000000000002</v>
      </c>
      <c r="G533" s="42">
        <f t="shared" si="120"/>
        <v>5.4641100517327512E-3</v>
      </c>
      <c r="H533" s="42">
        <f>(+B533/(D533*(1-VLOOKUP(A533,USD!A:K,9,0)))-1)</f>
        <v>5.2624599114259318E-4</v>
      </c>
      <c r="I533" s="71">
        <f t="shared" si="122"/>
        <v>2.5813113061423643E-4</v>
      </c>
      <c r="J533">
        <v>1668.83</v>
      </c>
      <c r="K533">
        <v>1729.15</v>
      </c>
      <c r="L533" s="71">
        <f t="shared" si="117"/>
        <v>3.6145083681381696E-2</v>
      </c>
      <c r="M533" s="70">
        <f t="shared" si="121"/>
        <v>1</v>
      </c>
    </row>
    <row r="534" spans="1:13">
      <c r="A534" s="68">
        <v>43158</v>
      </c>
      <c r="B534">
        <v>7.78</v>
      </c>
      <c r="C534" s="71">
        <f t="shared" si="118"/>
        <v>3.870967741935516E-3</v>
      </c>
      <c r="D534" s="38">
        <f t="shared" si="119"/>
        <v>7.8124789173871543</v>
      </c>
      <c r="E534" s="38">
        <f>D534*(1-VLOOKUP(A534,USD!A:K,9,0))</f>
        <v>7.8185072586122768</v>
      </c>
      <c r="F534">
        <v>7.8220000000000001</v>
      </c>
      <c r="G534" s="42">
        <f t="shared" si="120"/>
        <v>-4.1573126443733566E-3</v>
      </c>
      <c r="H534" s="42">
        <f>(+B534/(D534*(1-VLOOKUP(A534,USD!A:K,9,0)))-1)</f>
        <v>-4.9251420173409555E-3</v>
      </c>
      <c r="I534" s="71">
        <f t="shared" si="122"/>
        <v>-5.3694707236000561E-3</v>
      </c>
      <c r="J534">
        <v>1729.15</v>
      </c>
      <c r="K534">
        <v>1743.54</v>
      </c>
      <c r="L534" s="71">
        <f t="shared" si="117"/>
        <v>8.3220079229677779E-3</v>
      </c>
      <c r="M534" s="70">
        <f t="shared" si="121"/>
        <v>2</v>
      </c>
    </row>
    <row r="535" spans="1:13">
      <c r="A535" s="68">
        <v>43159</v>
      </c>
      <c r="B535">
        <v>7.82</v>
      </c>
      <c r="C535" s="71">
        <f t="shared" si="118"/>
        <v>5.1413881748072487E-3</v>
      </c>
      <c r="D535" s="38">
        <f t="shared" si="119"/>
        <v>7.8672665152505834</v>
      </c>
      <c r="E535" s="38">
        <f>D535*(1-VLOOKUP(A535,USD!A:K,9,0))</f>
        <v>7.834050921150034</v>
      </c>
      <c r="F535">
        <v>7.8390000000000004</v>
      </c>
      <c r="G535" s="42">
        <f t="shared" si="120"/>
        <v>-6.0079972070296028E-3</v>
      </c>
      <c r="H535" s="42">
        <f>(+B535/(D535*(1-VLOOKUP(A535,USD!A:K,9,0)))-1)</f>
        <v>-1.7935703113824975E-3</v>
      </c>
      <c r="I535" s="71">
        <f t="shared" si="122"/>
        <v>-2.4237785431815428E-3</v>
      </c>
      <c r="J535">
        <v>1743.54</v>
      </c>
      <c r="K535">
        <v>1753.63</v>
      </c>
      <c r="L535" s="71">
        <f t="shared" ref="L535:L598" si="123">+K535/J535-1</f>
        <v>5.7870768666048455E-3</v>
      </c>
      <c r="M535" s="70">
        <f t="shared" si="121"/>
        <v>3</v>
      </c>
    </row>
    <row r="536" spans="1:13">
      <c r="A536" s="68">
        <v>43160</v>
      </c>
      <c r="B536">
        <v>7.97</v>
      </c>
      <c r="C536" s="71">
        <f t="shared" si="118"/>
        <v>1.9181585677749302E-2</v>
      </c>
      <c r="D536" s="38">
        <f t="shared" si="119"/>
        <v>8.0009090572127537</v>
      </c>
      <c r="E536" s="38">
        <f>D536*(1-VLOOKUP(A536,USD!A:K,9,0))</f>
        <v>7.9844540839526408</v>
      </c>
      <c r="F536">
        <v>7.9829999999999997</v>
      </c>
      <c r="G536" s="42">
        <f t="shared" si="120"/>
        <v>-3.8631931686424759E-3</v>
      </c>
      <c r="H536" s="42">
        <f>(+B536/(D536*(1-VLOOKUP(A536,USD!A:K,9,0)))-1)</f>
        <v>-1.8102782983863142E-3</v>
      </c>
      <c r="I536" s="71">
        <f t="shared" si="122"/>
        <v>-1.6284604785168355E-3</v>
      </c>
      <c r="J536">
        <v>1753.63</v>
      </c>
      <c r="K536">
        <v>1789.85</v>
      </c>
      <c r="L536" s="71">
        <f t="shared" si="123"/>
        <v>2.0654299937843179E-2</v>
      </c>
      <c r="M536" s="70">
        <f t="shared" si="121"/>
        <v>4</v>
      </c>
    </row>
    <row r="537" spans="1:13">
      <c r="A537" s="68">
        <v>43161</v>
      </c>
      <c r="B537">
        <v>7.88</v>
      </c>
      <c r="C537" s="71">
        <f t="shared" si="118"/>
        <v>-1.129234629861986E-2</v>
      </c>
      <c r="D537" s="38">
        <f t="shared" si="119"/>
        <v>7.9034309187920773</v>
      </c>
      <c r="E537" s="38">
        <f>D537*(1-VLOOKUP(A537,USD!A:K,9,0))</f>
        <v>7.8923414235301044</v>
      </c>
      <c r="F537">
        <v>7.891</v>
      </c>
      <c r="G537" s="42">
        <f t="shared" si="120"/>
        <v>-2.9646515586497779E-3</v>
      </c>
      <c r="H537" s="42">
        <f>(+B537/(D537*(1-VLOOKUP(A537,USD!A:K,9,0)))-1)</f>
        <v>-1.5637214443497971E-3</v>
      </c>
      <c r="I537" s="71">
        <f t="shared" si="122"/>
        <v>-1.3939931567609198E-3</v>
      </c>
      <c r="J537">
        <v>1789.85</v>
      </c>
      <c r="K537">
        <v>1772.01</v>
      </c>
      <c r="L537" s="71">
        <f t="shared" si="123"/>
        <v>-9.9673156968460574E-3</v>
      </c>
      <c r="M537" s="70">
        <f t="shared" si="121"/>
        <v>5</v>
      </c>
    </row>
    <row r="538" spans="1:13">
      <c r="A538" s="68">
        <v>43164</v>
      </c>
      <c r="B538">
        <v>7.94</v>
      </c>
      <c r="C538" s="71">
        <f t="shared" si="118"/>
        <v>7.6142131979695105E-3</v>
      </c>
      <c r="D538" s="38">
        <f t="shared" si="119"/>
        <v>7.9964502401227984</v>
      </c>
      <c r="E538" s="38">
        <f>D538*(1-VLOOKUP(A538,USD!A:K,9,0))</f>
        <v>8.0184009971198247</v>
      </c>
      <c r="F538">
        <v>8.0169999999999995</v>
      </c>
      <c r="G538" s="42">
        <f t="shared" si="120"/>
        <v>-7.0594124177193462E-3</v>
      </c>
      <c r="H538" s="42">
        <f>(+B538/(D538*(1-VLOOKUP(A538,USD!A:K,9,0)))-1)</f>
        <v>-9.7776348611132713E-3</v>
      </c>
      <c r="I538" s="71">
        <f t="shared" si="122"/>
        <v>-9.6045902457276844E-3</v>
      </c>
      <c r="J538">
        <v>1772.01</v>
      </c>
      <c r="K538">
        <v>1795.69</v>
      </c>
      <c r="L538" s="71">
        <f t="shared" si="123"/>
        <v>1.33633557372701E-2</v>
      </c>
      <c r="M538" s="70">
        <f t="shared" si="121"/>
        <v>1</v>
      </c>
    </row>
    <row r="539" spans="1:13">
      <c r="A539" s="68">
        <v>43165</v>
      </c>
      <c r="B539">
        <v>7.99</v>
      </c>
      <c r="C539" s="71">
        <f t="shared" si="118"/>
        <v>6.297229219143663E-3</v>
      </c>
      <c r="D539" s="38">
        <f t="shared" si="119"/>
        <v>8.0255719918248687</v>
      </c>
      <c r="E539" s="38">
        <f>D539*(1-VLOOKUP(A539,USD!A:K,9,0))</f>
        <v>8.0212585285202671</v>
      </c>
      <c r="F539">
        <v>8.016</v>
      </c>
      <c r="G539" s="42">
        <f t="shared" si="120"/>
        <v>-4.4323310364797752E-3</v>
      </c>
      <c r="H539" s="42">
        <f>(+B539/(D539*(1-VLOOKUP(A539,USD!A:K,9,0)))-1)</f>
        <v>-3.8969606090022424E-3</v>
      </c>
      <c r="I539" s="71">
        <f t="shared" si="122"/>
        <v>-3.2435129740518986E-3</v>
      </c>
      <c r="J539">
        <v>1795.69</v>
      </c>
      <c r="K539">
        <v>1797.61</v>
      </c>
      <c r="L539" s="71">
        <f t="shared" si="123"/>
        <v>1.0692268710077446E-3</v>
      </c>
      <c r="M539" s="70">
        <f t="shared" si="121"/>
        <v>2</v>
      </c>
    </row>
    <row r="540" spans="1:13">
      <c r="A540" s="68">
        <v>43166</v>
      </c>
      <c r="B540">
        <v>7.96</v>
      </c>
      <c r="C540" s="71">
        <f t="shared" si="118"/>
        <v>-3.754693366708417E-3</v>
      </c>
      <c r="D540" s="38">
        <f t="shared" si="119"/>
        <v>7.9609728027770208</v>
      </c>
      <c r="E540" s="38">
        <f>D540*(1-VLOOKUP(A540,USD!A:K,9,0))</f>
        <v>7.9795495442773561</v>
      </c>
      <c r="F540">
        <v>7.9950000000000001</v>
      </c>
      <c r="G540" s="42">
        <f t="shared" si="120"/>
        <v>-1.2219647034616976E-4</v>
      </c>
      <c r="H540" s="42">
        <f>(+B540/(D540*(1-VLOOKUP(A540,USD!A:K,9,0)))-1)</f>
        <v>-2.4499558739348171E-3</v>
      </c>
      <c r="I540" s="71">
        <f t="shared" si="122"/>
        <v>-4.3777360850532077E-3</v>
      </c>
      <c r="J540">
        <v>1797.61</v>
      </c>
      <c r="K540">
        <v>1785.27</v>
      </c>
      <c r="L540" s="71">
        <f t="shared" si="123"/>
        <v>-6.8646703122479114E-3</v>
      </c>
      <c r="M540" s="70">
        <f t="shared" si="121"/>
        <v>3</v>
      </c>
    </row>
    <row r="541" spans="1:13">
      <c r="A541" s="68">
        <v>43167</v>
      </c>
      <c r="B541">
        <v>7.96</v>
      </c>
      <c r="C541" s="71">
        <f t="shared" si="118"/>
        <v>0</v>
      </c>
      <c r="D541" s="38">
        <f t="shared" si="119"/>
        <v>8.0306025979263627</v>
      </c>
      <c r="E541" s="38">
        <f>D541*(1-VLOOKUP(A541,USD!A:K,9,0))</f>
        <v>8.0260247714921249</v>
      </c>
      <c r="F541">
        <v>8.0169999999999995</v>
      </c>
      <c r="G541" s="42">
        <f t="shared" si="120"/>
        <v>-8.791693657533628E-3</v>
      </c>
      <c r="H541" s="42">
        <f>(+B541/(D541*(1-VLOOKUP(A541,USD!A:K,9,0)))-1)</f>
        <v>-8.2263353742241252E-3</v>
      </c>
      <c r="I541" s="71">
        <f t="shared" si="122"/>
        <v>-7.1098914806037028E-3</v>
      </c>
      <c r="J541">
        <v>1785.27</v>
      </c>
      <c r="K541">
        <v>1793.22</v>
      </c>
      <c r="L541" s="71">
        <f t="shared" si="123"/>
        <v>4.4531079332537082E-3</v>
      </c>
      <c r="M541" s="70">
        <f t="shared" si="121"/>
        <v>4</v>
      </c>
    </row>
    <row r="542" spans="1:13">
      <c r="A542" s="68">
        <v>43168</v>
      </c>
      <c r="B542">
        <v>8.25</v>
      </c>
      <c r="C542" s="71">
        <f t="shared" si="118"/>
        <v>3.6432160804020119E-2</v>
      </c>
      <c r="D542" s="38">
        <f t="shared" si="119"/>
        <v>8.299728878776726</v>
      </c>
      <c r="E542" s="38">
        <f>D542*(1-VLOOKUP(A542,USD!A:K,9,0))</f>
        <v>8.2769307770543463</v>
      </c>
      <c r="F542">
        <v>8.2929999999999993</v>
      </c>
      <c r="G542" s="42">
        <f t="shared" si="120"/>
        <v>-5.9916268956553553E-3</v>
      </c>
      <c r="H542" s="42">
        <f>(+B542/(D542*(1-VLOOKUP(A542,USD!A:K,9,0)))-1)</f>
        <v>-3.2537153903721139E-3</v>
      </c>
      <c r="I542" s="71">
        <f t="shared" si="122"/>
        <v>-5.1850958639816369E-3</v>
      </c>
      <c r="J542">
        <v>1793.22</v>
      </c>
      <c r="K542">
        <v>1856.46</v>
      </c>
      <c r="L542" s="71">
        <f t="shared" si="123"/>
        <v>3.5266169237461176E-2</v>
      </c>
      <c r="M542" s="70">
        <f t="shared" si="121"/>
        <v>5</v>
      </c>
    </row>
    <row r="543" spans="1:13">
      <c r="A543" s="68">
        <v>43171</v>
      </c>
      <c r="B543">
        <v>8.41</v>
      </c>
      <c r="C543" s="71">
        <f t="shared" si="118"/>
        <v>1.9393939393939519E-2</v>
      </c>
      <c r="D543" s="38">
        <f t="shared" si="119"/>
        <v>8.4089213503118838</v>
      </c>
      <c r="E543" s="38">
        <f>D543*(1-VLOOKUP(A543,USD!A:K,9,0))</f>
        <v>8.4264182610190641</v>
      </c>
      <c r="F543">
        <v>8.423</v>
      </c>
      <c r="G543" s="42">
        <f t="shared" si="120"/>
        <v>1.2827444129626109E-4</v>
      </c>
      <c r="H543" s="42">
        <f>(+B543/(D543*(1-VLOOKUP(A543,USD!A:K,9,0)))-1)</f>
        <v>-1.9484270197001052E-3</v>
      </c>
      <c r="I543" s="71">
        <f t="shared" si="122"/>
        <v>-1.5433930903478998E-3</v>
      </c>
      <c r="J543">
        <v>1856.46</v>
      </c>
      <c r="K543">
        <v>1882.41</v>
      </c>
      <c r="L543" s="71">
        <f t="shared" si="123"/>
        <v>1.3978216605798233E-2</v>
      </c>
      <c r="M543" s="70">
        <f t="shared" si="121"/>
        <v>1</v>
      </c>
    </row>
    <row r="544" spans="1:13">
      <c r="A544" s="68">
        <v>43172</v>
      </c>
      <c r="B544">
        <v>8.32</v>
      </c>
      <c r="C544" s="71">
        <f t="shared" si="118"/>
        <v>-1.0701545778834753E-2</v>
      </c>
      <c r="D544" s="38">
        <f t="shared" si="119"/>
        <v>8.3794623062988407</v>
      </c>
      <c r="E544" s="38">
        <f>D544*(1-VLOOKUP(A544,USD!A:K,9,0))</f>
        <v>8.3831100569161183</v>
      </c>
      <c r="F544">
        <v>8.3729999999999993</v>
      </c>
      <c r="G544" s="42">
        <f t="shared" si="120"/>
        <v>-7.0961959282450637E-3</v>
      </c>
      <c r="H544" s="42">
        <f>(+B544/(D544*(1-VLOOKUP(A544,USD!A:K,9,0)))-1)</f>
        <v>-7.5282391007203131E-3</v>
      </c>
      <c r="I544" s="71">
        <f t="shared" si="122"/>
        <v>-6.3298698196583292E-3</v>
      </c>
      <c r="J544">
        <v>1882.41</v>
      </c>
      <c r="K544">
        <v>1872.68</v>
      </c>
      <c r="L544" s="71">
        <f t="shared" si="123"/>
        <v>-5.1689058175423686E-3</v>
      </c>
      <c r="M544" s="70">
        <f t="shared" si="121"/>
        <v>2</v>
      </c>
    </row>
    <row r="545" spans="1:13">
      <c r="A545" s="68">
        <v>43173</v>
      </c>
      <c r="B545">
        <v>8.1999999999999993</v>
      </c>
      <c r="C545" s="71">
        <f t="shared" si="118"/>
        <v>-1.4423076923077094E-2</v>
      </c>
      <c r="D545" s="38">
        <f t="shared" si="119"/>
        <v>8.2326511576991255</v>
      </c>
      <c r="E545" s="38">
        <f>D545*(1-VLOOKUP(A545,USD!A:K,9,0))</f>
        <v>8.2522108842374298</v>
      </c>
      <c r="F545">
        <v>8.2579999999999991</v>
      </c>
      <c r="G545" s="42">
        <f t="shared" si="120"/>
        <v>-3.9660562647053643E-3</v>
      </c>
      <c r="H545" s="42">
        <f>(+B545/(D545*(1-VLOOKUP(A545,USD!A:K,9,0)))-1)</f>
        <v>-6.3268965092928564E-3</v>
      </c>
      <c r="I545" s="71">
        <f t="shared" si="122"/>
        <v>-7.0234923710341679E-3</v>
      </c>
      <c r="J545">
        <v>1872.68</v>
      </c>
      <c r="K545">
        <v>1841.29</v>
      </c>
      <c r="L545" s="71">
        <f t="shared" si="123"/>
        <v>-1.6762073605741556E-2</v>
      </c>
      <c r="M545" s="70">
        <f t="shared" si="121"/>
        <v>3</v>
      </c>
    </row>
    <row r="546" spans="1:13">
      <c r="A546" s="68">
        <v>43174</v>
      </c>
      <c r="B546">
        <v>8.26</v>
      </c>
      <c r="C546" s="71">
        <f t="shared" si="118"/>
        <v>7.3170731707317138E-3</v>
      </c>
      <c r="D546" s="38">
        <f t="shared" si="119"/>
        <v>8.2912779518707005</v>
      </c>
      <c r="E546" s="38">
        <f>D546*(1-VLOOKUP(A546,USD!A:K,9,0))</f>
        <v>8.2944375587231853</v>
      </c>
      <c r="F546">
        <v>8.2940000000000005</v>
      </c>
      <c r="G546" s="42">
        <f t="shared" si="120"/>
        <v>-3.7723921513985736E-3</v>
      </c>
      <c r="H546" s="42">
        <f>(+B546/(D546*(1-VLOOKUP(A546,USD!A:K,9,0)))-1)</f>
        <v>-4.1518859451739054E-3</v>
      </c>
      <c r="I546" s="71">
        <f t="shared" si="122"/>
        <v>-4.0993489269351979E-3</v>
      </c>
      <c r="J546">
        <v>1841.29</v>
      </c>
      <c r="K546">
        <v>1848.71</v>
      </c>
      <c r="L546" s="71">
        <f t="shared" si="123"/>
        <v>4.0297834670259824E-3</v>
      </c>
      <c r="M546" s="70">
        <f t="shared" si="121"/>
        <v>4</v>
      </c>
    </row>
    <row r="547" spans="1:13">
      <c r="A547" s="68">
        <v>43175</v>
      </c>
      <c r="B547">
        <v>8.1199999999999992</v>
      </c>
      <c r="C547" s="71">
        <f t="shared" si="118"/>
        <v>-1.6949152542372947E-2</v>
      </c>
      <c r="D547" s="38">
        <f t="shared" si="119"/>
        <v>8.1711182824780515</v>
      </c>
      <c r="E547" s="38">
        <f>D547*(1-VLOOKUP(A547,USD!A:K,9,0))</f>
        <v>8.1511935345010222</v>
      </c>
      <c r="F547">
        <v>8.16</v>
      </c>
      <c r="G547" s="42">
        <f t="shared" si="120"/>
        <v>-6.2559714240912889E-3</v>
      </c>
      <c r="H547" s="42">
        <f>(+B547/(D547*(1-VLOOKUP(A547,USD!A:K,9,0)))-1)</f>
        <v>-3.8268671169433555E-3</v>
      </c>
      <c r="I547" s="71">
        <f t="shared" si="122"/>
        <v>-4.9019607843138191E-3</v>
      </c>
      <c r="J547">
        <v>1848.71</v>
      </c>
      <c r="K547">
        <v>1821.32</v>
      </c>
      <c r="L547" s="71">
        <f t="shared" si="123"/>
        <v>-1.481573637833955E-2</v>
      </c>
      <c r="M547" s="70">
        <f t="shared" si="121"/>
        <v>5</v>
      </c>
    </row>
    <row r="548" spans="1:13">
      <c r="A548" s="68">
        <v>43178</v>
      </c>
      <c r="B548">
        <v>8.2100000000000009</v>
      </c>
      <c r="C548" s="71">
        <f t="shared" si="118"/>
        <v>1.1083743842364768E-2</v>
      </c>
      <c r="D548" s="38">
        <f t="shared" si="119"/>
        <v>8.2567737684756111</v>
      </c>
      <c r="E548" s="38">
        <f>D548*(1-VLOOKUP(A548,USD!A:K,9,0))</f>
        <v>8.2476152156088549</v>
      </c>
      <c r="F548">
        <v>8.2449999999999992</v>
      </c>
      <c r="G548" s="42">
        <f t="shared" si="120"/>
        <v>-5.6648964580079397E-3</v>
      </c>
      <c r="H548" s="42">
        <f>(+B548/(D548*(1-VLOOKUP(A548,USD!A:K,9,0)))-1)</f>
        <v>-4.5607384226250547E-3</v>
      </c>
      <c r="I548" s="71">
        <f t="shared" si="122"/>
        <v>-4.2449969678590715E-3</v>
      </c>
      <c r="J548">
        <v>1821.32</v>
      </c>
      <c r="K548">
        <v>1842.92</v>
      </c>
      <c r="L548" s="71">
        <f t="shared" si="123"/>
        <v>1.1859530450442524E-2</v>
      </c>
      <c r="M548" s="70">
        <f t="shared" si="121"/>
        <v>1</v>
      </c>
    </row>
    <row r="549" spans="1:13">
      <c r="A549" s="68">
        <v>43179</v>
      </c>
      <c r="B549">
        <v>8.3000000000000007</v>
      </c>
      <c r="C549" s="71">
        <f t="shared" si="118"/>
        <v>1.0962241169305775E-2</v>
      </c>
      <c r="D549" s="38">
        <f t="shared" si="119"/>
        <v>8.3420831615045667</v>
      </c>
      <c r="E549" s="38">
        <f>D549*(1-VLOOKUP(A549,USD!A:K,9,0))</f>
        <v>8.3516264926061901</v>
      </c>
      <c r="F549">
        <v>8.3490000000000002</v>
      </c>
      <c r="G549" s="42">
        <f t="shared" si="120"/>
        <v>-5.0446825678702734E-3</v>
      </c>
      <c r="H549" s="42">
        <f>(+B549/(D549*(1-VLOOKUP(A549,USD!A:K,9,0)))-1)</f>
        <v>-6.1816093729640809E-3</v>
      </c>
      <c r="I549" s="71">
        <f t="shared" si="122"/>
        <v>-5.8689663432746064E-3</v>
      </c>
      <c r="J549">
        <v>1842.92</v>
      </c>
      <c r="K549">
        <v>1864.62</v>
      </c>
      <c r="L549" s="71">
        <f t="shared" si="123"/>
        <v>1.1774792177630999E-2</v>
      </c>
      <c r="M549" s="70">
        <f t="shared" si="121"/>
        <v>2</v>
      </c>
    </row>
    <row r="550" spans="1:13">
      <c r="A550" s="68">
        <v>43180</v>
      </c>
      <c r="B550">
        <v>8.1199999999999992</v>
      </c>
      <c r="C550" s="71">
        <f t="shared" si="118"/>
        <v>-2.1686746987952032E-2</v>
      </c>
      <c r="D550" s="38">
        <f t="shared" si="119"/>
        <v>8.1935829230620723</v>
      </c>
      <c r="E550" s="38">
        <f>D550*(1-VLOOKUP(A550,USD!A:K,9,0))</f>
        <v>8.185406453076169</v>
      </c>
      <c r="F550">
        <v>8.19</v>
      </c>
      <c r="G550" s="42">
        <f t="shared" si="120"/>
        <v>-8.9805551189288124E-3</v>
      </c>
      <c r="H550" s="42">
        <f>(+B550/(D550*(1-VLOOKUP(A550,USD!A:K,9,0)))-1)</f>
        <v>-7.9906176255413186E-3</v>
      </c>
      <c r="I550" s="71">
        <f t="shared" si="122"/>
        <v>-8.5470085470086277E-3</v>
      </c>
      <c r="J550">
        <v>1864.62</v>
      </c>
      <c r="K550">
        <v>1829.91</v>
      </c>
      <c r="L550" s="71">
        <f t="shared" si="123"/>
        <v>-1.8615052933037224E-2</v>
      </c>
      <c r="M550" s="70">
        <f t="shared" si="121"/>
        <v>3</v>
      </c>
    </row>
    <row r="551" spans="1:13">
      <c r="A551" s="68">
        <v>43181</v>
      </c>
      <c r="B551">
        <v>8.1</v>
      </c>
      <c r="C551" s="71">
        <f t="shared" si="118"/>
        <v>-2.4630541871920597E-3</v>
      </c>
      <c r="D551" s="38">
        <f t="shared" si="119"/>
        <v>8.1332490122465035</v>
      </c>
      <c r="E551" s="38">
        <f>D551*(1-VLOOKUP(A551,USD!A:K,9,0))</f>
        <v>8.1515558013944673</v>
      </c>
      <c r="F551">
        <v>8.1519999999999992</v>
      </c>
      <c r="G551" s="42">
        <f t="shared" si="120"/>
        <v>-4.0880356910798499E-3</v>
      </c>
      <c r="H551" s="42">
        <f>(+B551/(D551*(1-VLOOKUP(A551,USD!A:K,9,0)))-1)</f>
        <v>-6.3246578506704898E-3</v>
      </c>
      <c r="I551" s="71">
        <f t="shared" si="122"/>
        <v>-6.3788027477919007E-3</v>
      </c>
      <c r="J551">
        <v>1829.91</v>
      </c>
      <c r="K551">
        <v>1817.23</v>
      </c>
      <c r="L551" s="71">
        <f t="shared" si="123"/>
        <v>-6.9293025340044778E-3</v>
      </c>
      <c r="M551" s="70">
        <f t="shared" si="121"/>
        <v>4</v>
      </c>
    </row>
    <row r="552" spans="1:13">
      <c r="A552" s="68">
        <v>43182</v>
      </c>
      <c r="B552">
        <v>7.7</v>
      </c>
      <c r="C552" s="71">
        <f t="shared" si="118"/>
        <v>-4.9382716049382602E-2</v>
      </c>
      <c r="D552" s="38">
        <f t="shared" si="119"/>
        <v>7.7428366469846956</v>
      </c>
      <c r="E552" s="38">
        <f>D552*(1-VLOOKUP(A552,USD!A:K,9,0))</f>
        <v>7.7244242235425826</v>
      </c>
      <c r="F552">
        <v>7.734</v>
      </c>
      <c r="G552" s="42">
        <f t="shared" si="120"/>
        <v>-5.5324229268581826E-3</v>
      </c>
      <c r="H552" s="42">
        <f>(+B552/(D552*(1-VLOOKUP(A552,USD!A:K,9,0)))-1)</f>
        <v>-3.1619474585745655E-3</v>
      </c>
      <c r="I552" s="71">
        <f t="shared" si="122"/>
        <v>-4.3961727437289433E-3</v>
      </c>
      <c r="J552">
        <v>1817.23</v>
      </c>
      <c r="K552">
        <v>1726.02</v>
      </c>
      <c r="L552" s="71">
        <f t="shared" si="123"/>
        <v>-5.0191775394418991E-2</v>
      </c>
      <c r="M552" s="70">
        <f t="shared" si="121"/>
        <v>5</v>
      </c>
    </row>
    <row r="553" spans="1:13">
      <c r="A553" s="68">
        <v>43185</v>
      </c>
      <c r="B553">
        <v>8.01</v>
      </c>
      <c r="C553" s="71">
        <f t="shared" si="118"/>
        <v>4.0259740259740218E-2</v>
      </c>
      <c r="D553" s="38">
        <f t="shared" si="119"/>
        <v>7.9786084402266475</v>
      </c>
      <c r="E553" s="38">
        <f>D553*(1-VLOOKUP(A553,USD!A:K,9,0))</f>
        <v>8.0080208134270219</v>
      </c>
      <c r="F553">
        <v>8.0039999999999996</v>
      </c>
      <c r="G553" s="42">
        <f t="shared" si="120"/>
        <v>3.9344655159516684E-3</v>
      </c>
      <c r="H553" s="42">
        <f>(+B553/(D553*(1-VLOOKUP(A553,USD!A:K,9,0)))-1)</f>
        <v>2.4715052808788052E-4</v>
      </c>
      <c r="I553" s="71">
        <f t="shared" si="122"/>
        <v>7.4962518740639972E-4</v>
      </c>
      <c r="J553">
        <v>1726.02</v>
      </c>
      <c r="K553">
        <v>1780.61</v>
      </c>
      <c r="L553" s="71">
        <f t="shared" si="123"/>
        <v>3.1627675229719099E-2</v>
      </c>
      <c r="M553" s="70">
        <f t="shared" si="121"/>
        <v>1</v>
      </c>
    </row>
    <row r="554" spans="1:13">
      <c r="A554" s="68">
        <v>43186</v>
      </c>
      <c r="B554">
        <v>8.2799999999999994</v>
      </c>
      <c r="C554" s="71">
        <f t="shared" si="118"/>
        <v>3.3707865168539186E-2</v>
      </c>
      <c r="D554" s="38">
        <f t="shared" si="119"/>
        <v>8.292045287850792</v>
      </c>
      <c r="E554" s="38">
        <f>D554*(1-VLOOKUP(A554,USD!A:K,9,0))</f>
        <v>8.3692202110280309</v>
      </c>
      <c r="F554">
        <v>8.3699999999999992</v>
      </c>
      <c r="G554" s="42">
        <f t="shared" si="120"/>
        <v>-1.452631700943674E-3</v>
      </c>
      <c r="H554" s="42">
        <f>(+B554/(D554*(1-VLOOKUP(A554,USD!A:K,9,0)))-1)</f>
        <v>-1.0660516604697134E-2</v>
      </c>
      <c r="I554" s="71">
        <f t="shared" si="122"/>
        <v>-1.0752688172043001E-2</v>
      </c>
      <c r="J554">
        <v>1780.61</v>
      </c>
      <c r="K554">
        <v>1844.69</v>
      </c>
      <c r="L554" s="71">
        <f t="shared" si="123"/>
        <v>3.5987667147775237E-2</v>
      </c>
      <c r="M554" s="70">
        <f t="shared" si="121"/>
        <v>2</v>
      </c>
    </row>
    <row r="555" spans="1:13">
      <c r="A555" s="68">
        <v>43187</v>
      </c>
      <c r="B555">
        <v>8.25</v>
      </c>
      <c r="C555" s="71">
        <f t="shared" si="118"/>
        <v>-3.6231884057970065E-3</v>
      </c>
      <c r="D555" s="38">
        <f t="shared" si="119"/>
        <v>8.3267137025733309</v>
      </c>
      <c r="E555" s="38">
        <f>D555*(1-VLOOKUP(A555,USD!A:K,9,0))</f>
        <v>8.3009027665071251</v>
      </c>
      <c r="F555">
        <v>8.2889999999999997</v>
      </c>
      <c r="G555" s="42">
        <f t="shared" si="120"/>
        <v>-9.212962678135872E-3</v>
      </c>
      <c r="H555" s="42">
        <f>(+B555/(D555*(1-VLOOKUP(A555,USD!A:K,9,0)))-1)</f>
        <v>-6.1321964536809048E-3</v>
      </c>
      <c r="I555" s="71">
        <f t="shared" si="122"/>
        <v>-4.7050307636626876E-3</v>
      </c>
      <c r="J555">
        <v>1844.69</v>
      </c>
      <c r="K555">
        <v>1835.15</v>
      </c>
      <c r="L555" s="71">
        <f t="shared" si="123"/>
        <v>-5.1716006483474297E-3</v>
      </c>
      <c r="M555" s="70">
        <f t="shared" si="121"/>
        <v>3</v>
      </c>
    </row>
    <row r="556" spans="1:13">
      <c r="A556" s="68">
        <v>43188</v>
      </c>
      <c r="B556">
        <v>8.25</v>
      </c>
      <c r="C556" s="71">
        <f t="shared" si="118"/>
        <v>0</v>
      </c>
      <c r="D556" s="38">
        <f t="shared" si="119"/>
        <v>8.3207982508241827</v>
      </c>
      <c r="E556" s="38">
        <f>D556*(1-VLOOKUP(A556,USD!A:K,9,0))</f>
        <v>8.306027308868817</v>
      </c>
      <c r="F556">
        <v>8.31</v>
      </c>
      <c r="G556" s="42">
        <f t="shared" si="120"/>
        <v>-8.5085888024228895E-3</v>
      </c>
      <c r="H556" s="42">
        <f>(+B556/(D556*(1-VLOOKUP(A556,USD!A:K,9,0)))-1)</f>
        <v>-6.7453798049752489E-3</v>
      </c>
      <c r="I556" s="71">
        <f t="shared" si="122"/>
        <v>-7.2202166064982976E-3</v>
      </c>
      <c r="J556">
        <v>1835.15</v>
      </c>
      <c r="K556">
        <v>1842.19</v>
      </c>
      <c r="L556" s="71">
        <f t="shared" si="123"/>
        <v>3.836198675857494E-3</v>
      </c>
      <c r="M556" s="70">
        <f t="shared" si="121"/>
        <v>4</v>
      </c>
    </row>
    <row r="557" spans="1:13">
      <c r="A557" s="68">
        <v>43189</v>
      </c>
      <c r="B557">
        <v>8.25</v>
      </c>
      <c r="C557" s="71">
        <f t="shared" si="118"/>
        <v>0</v>
      </c>
      <c r="D557" s="38">
        <f t="shared" si="119"/>
        <v>8.5729424217914563</v>
      </c>
      <c r="E557" s="38">
        <f>D557*(1-VLOOKUP(A557,USD!A:K,9,0))</f>
        <v>8.5963962486701195</v>
      </c>
      <c r="F557">
        <v>8.6</v>
      </c>
      <c r="G557" s="42">
        <f t="shared" si="120"/>
        <v>-3.7669962762210241E-2</v>
      </c>
      <c r="H557" s="42">
        <f>(+B557/(D557*(1-VLOOKUP(A557,USD!A:K,9,0)))-1)</f>
        <v>-4.0295519034933669E-2</v>
      </c>
      <c r="I557" s="71">
        <f t="shared" si="122"/>
        <v>-4.0697674418604612E-2</v>
      </c>
      <c r="J557">
        <v>1842.19</v>
      </c>
      <c r="K557">
        <v>1900.48</v>
      </c>
      <c r="L557" s="71">
        <f t="shared" si="123"/>
        <v>3.1641687339525326E-2</v>
      </c>
      <c r="M557" s="70">
        <f t="shared" si="121"/>
        <v>5</v>
      </c>
    </row>
    <row r="558" spans="1:13">
      <c r="A558" s="68">
        <v>43192</v>
      </c>
      <c r="B558">
        <v>8.25</v>
      </c>
      <c r="C558" s="71">
        <f t="shared" si="118"/>
        <v>0</v>
      </c>
      <c r="D558" s="38">
        <f t="shared" si="119"/>
        <v>8.5989592103047645</v>
      </c>
      <c r="E558" s="38">
        <f>D558*(1-VLOOKUP(A558,USD!A:K,9,0))</f>
        <v>8.5901229331807354</v>
      </c>
      <c r="F558">
        <v>8.6</v>
      </c>
      <c r="G558" s="42">
        <f t="shared" si="120"/>
        <v>-4.0581563625349149E-2</v>
      </c>
      <c r="H558" s="42">
        <f>(+B558/(D558*(1-VLOOKUP(A558,USD!A:K,9,0)))-1)</f>
        <v>-3.9594652582555678E-2</v>
      </c>
      <c r="I558" s="71">
        <f t="shared" si="122"/>
        <v>-4.0697674418604612E-2</v>
      </c>
      <c r="J558">
        <v>1900.48</v>
      </c>
      <c r="K558">
        <v>1900.25</v>
      </c>
      <c r="L558" s="71">
        <f t="shared" si="123"/>
        <v>-1.2102205758546258E-4</v>
      </c>
      <c r="M558" s="70">
        <f t="shared" si="121"/>
        <v>1</v>
      </c>
    </row>
    <row r="559" spans="1:13">
      <c r="A559" s="68">
        <v>43193</v>
      </c>
      <c r="B559">
        <v>8.4</v>
      </c>
      <c r="C559" s="71">
        <f t="shared" si="118"/>
        <v>1.8181818181818299E-2</v>
      </c>
      <c r="D559" s="38">
        <f t="shared" si="119"/>
        <v>8.4742754900670967</v>
      </c>
      <c r="E559" s="38">
        <f>D559*(1-VLOOKUP(A559,USD!A:K,9,0))</f>
        <v>8.4651712518036462</v>
      </c>
      <c r="F559">
        <v>8.4559999999999995</v>
      </c>
      <c r="G559" s="42">
        <f t="shared" si="120"/>
        <v>-8.7648189103783913E-3</v>
      </c>
      <c r="H559" s="42">
        <f>(+B559/(D559*(1-VLOOKUP(A559,USD!A:K,9,0)))-1)</f>
        <v>-7.6987517281189577E-3</v>
      </c>
      <c r="I559" s="71">
        <f t="shared" si="122"/>
        <v>-6.6225165562913135E-3</v>
      </c>
      <c r="J559">
        <v>1900.25</v>
      </c>
      <c r="K559">
        <v>1872.47</v>
      </c>
      <c r="L559" s="71">
        <f t="shared" si="123"/>
        <v>-1.4619129061965497E-2</v>
      </c>
      <c r="M559" s="70">
        <f t="shared" si="121"/>
        <v>2</v>
      </c>
    </row>
    <row r="560" spans="1:13">
      <c r="A560" s="68">
        <v>43194</v>
      </c>
      <c r="B560">
        <v>8.1999999999999993</v>
      </c>
      <c r="C560" s="71">
        <f t="shared" si="118"/>
        <v>-2.3809523809523947E-2</v>
      </c>
      <c r="D560" s="38">
        <f t="shared" si="119"/>
        <v>8.2949608591859949</v>
      </c>
      <c r="E560" s="38">
        <f>D560*(1-VLOOKUP(A560,USD!A:K,9,0))</f>
        <v>8.276876244056032</v>
      </c>
      <c r="F560">
        <v>8.2720000000000002</v>
      </c>
      <c r="G560" s="42">
        <f t="shared" si="120"/>
        <v>-1.1448017754156603E-2</v>
      </c>
      <c r="H560" s="42">
        <f>(+B560/(D560*(1-VLOOKUP(A560,USD!A:K,9,0)))-1)</f>
        <v>-9.2880746055905572E-3</v>
      </c>
      <c r="I560" s="71">
        <f t="shared" si="122"/>
        <v>-8.704061895551396E-3</v>
      </c>
      <c r="J560">
        <v>1872.47</v>
      </c>
      <c r="K560">
        <v>1836.81</v>
      </c>
      <c r="L560" s="71">
        <f t="shared" si="123"/>
        <v>-1.9044363861637326E-2</v>
      </c>
      <c r="M560" s="70">
        <f t="shared" si="121"/>
        <v>3</v>
      </c>
    </row>
    <row r="561" spans="1:13">
      <c r="A561" s="68">
        <v>43195</v>
      </c>
      <c r="B561">
        <v>8.1999999999999993</v>
      </c>
      <c r="C561" s="71">
        <f t="shared" si="118"/>
        <v>0</v>
      </c>
      <c r="D561" s="38">
        <f t="shared" si="119"/>
        <v>8.2720000000000002</v>
      </c>
      <c r="E561" s="38">
        <f>D561*(1-VLOOKUP(A561,USD!A:K,9,0))</f>
        <v>8.2806437820543373</v>
      </c>
      <c r="F561" s="70">
        <v>8.2720000000000002</v>
      </c>
      <c r="G561" s="42">
        <f t="shared" si="120"/>
        <v>-8.704061895551396E-3</v>
      </c>
      <c r="H561" s="42">
        <f>(+B561/(D561*(1-VLOOKUP(A561,USD!A:K,9,0)))-1)</f>
        <v>-9.7388299964198399E-3</v>
      </c>
      <c r="I561" s="71">
        <f t="shared" si="122"/>
        <v>-8.704061895551396E-3</v>
      </c>
      <c r="J561">
        <v>1836.81</v>
      </c>
      <c r="K561">
        <v>1836.81</v>
      </c>
      <c r="L561" s="71">
        <f t="shared" si="123"/>
        <v>0</v>
      </c>
      <c r="M561" s="70">
        <f t="shared" si="121"/>
        <v>4</v>
      </c>
    </row>
    <row r="562" spans="1:13">
      <c r="A562" s="68">
        <v>43196</v>
      </c>
      <c r="B562">
        <v>8.1999999999999993</v>
      </c>
      <c r="C562" s="71">
        <f t="shared" si="118"/>
        <v>0</v>
      </c>
      <c r="D562" s="38">
        <f t="shared" si="119"/>
        <v>8.2720000000000002</v>
      </c>
      <c r="E562" s="38">
        <f>D562*(1-VLOOKUP(A562,USD!A:K,9,0))</f>
        <v>8.2392946599543926</v>
      </c>
      <c r="F562" s="70">
        <v>8.2720000000000002</v>
      </c>
      <c r="G562" s="42">
        <f t="shared" si="120"/>
        <v>-8.704061895551396E-3</v>
      </c>
      <c r="H562" s="42">
        <f>(+B562/(D562*(1-VLOOKUP(A562,USD!A:K,9,0)))-1)</f>
        <v>-4.769177651259171E-3</v>
      </c>
      <c r="I562" s="71">
        <f t="shared" si="122"/>
        <v>-8.704061895551396E-3</v>
      </c>
      <c r="J562">
        <v>1836.81</v>
      </c>
      <c r="K562">
        <v>1836.81</v>
      </c>
      <c r="L562" s="71">
        <f t="shared" si="123"/>
        <v>0</v>
      </c>
      <c r="M562" s="70">
        <f t="shared" si="121"/>
        <v>5</v>
      </c>
    </row>
    <row r="563" spans="1:13">
      <c r="A563" s="68">
        <v>43199</v>
      </c>
      <c r="B563">
        <v>8.26</v>
      </c>
      <c r="C563" s="71">
        <f t="shared" si="118"/>
        <v>7.3170731707317138E-3</v>
      </c>
      <c r="D563" s="38">
        <f t="shared" si="119"/>
        <v>8.2937967454445474</v>
      </c>
      <c r="E563" s="38">
        <f>D563*(1-VLOOKUP(A563,USD!A:K,9,0))</f>
        <v>8.3098437145494852</v>
      </c>
      <c r="F563">
        <v>8.2829999999999995</v>
      </c>
      <c r="G563" s="42">
        <f t="shared" si="120"/>
        <v>-4.0749425723641819E-3</v>
      </c>
      <c r="H563" s="42">
        <f>(+B563/(D563*(1-VLOOKUP(A563,USD!A:K,9,0)))-1)</f>
        <v>-5.9981530654078519E-3</v>
      </c>
      <c r="I563" s="71">
        <f t="shared" si="122"/>
        <v>-2.7767717010744875E-3</v>
      </c>
      <c r="J563">
        <v>1836.81</v>
      </c>
      <c r="K563">
        <v>1841.65</v>
      </c>
      <c r="L563" s="71">
        <f t="shared" si="123"/>
        <v>2.6350030759849652E-3</v>
      </c>
      <c r="M563" s="70">
        <f t="shared" si="121"/>
        <v>1</v>
      </c>
    </row>
    <row r="564" spans="1:13">
      <c r="A564" s="68">
        <v>43200</v>
      </c>
      <c r="B564">
        <v>8.25</v>
      </c>
      <c r="C564" s="71">
        <f t="shared" si="118"/>
        <v>-1.210653753026647E-3</v>
      </c>
      <c r="D564" s="38">
        <f t="shared" si="119"/>
        <v>8.2554297287758249</v>
      </c>
      <c r="E564" s="38">
        <f>D564*(1-VLOOKUP(A564,USD!A:K,9,0))</f>
        <v>8.2581768258112422</v>
      </c>
      <c r="F564">
        <v>8.266</v>
      </c>
      <c r="G564" s="42">
        <f t="shared" si="120"/>
        <v>-6.5771606738995736E-4</v>
      </c>
      <c r="H564" s="42">
        <f>(+B564/(D564*(1-VLOOKUP(A564,USD!A:K,9,0)))-1)</f>
        <v>-9.9014903455263426E-4</v>
      </c>
      <c r="I564" s="71">
        <f t="shared" si="122"/>
        <v>-1.9356399709653527E-3</v>
      </c>
      <c r="J564">
        <v>1841.65</v>
      </c>
      <c r="K564">
        <v>1835.52</v>
      </c>
      <c r="L564" s="71">
        <f t="shared" si="123"/>
        <v>-3.328536909836366E-3</v>
      </c>
      <c r="M564" s="70">
        <f t="shared" si="121"/>
        <v>2</v>
      </c>
    </row>
    <row r="565" spans="1:13">
      <c r="A565" s="68">
        <v>43201</v>
      </c>
      <c r="B565">
        <v>8.2799999999999994</v>
      </c>
      <c r="C565" s="71">
        <f t="shared" si="118"/>
        <v>3.6363636363636598E-3</v>
      </c>
      <c r="D565" s="38">
        <f t="shared" si="119"/>
        <v>8.2619920131624838</v>
      </c>
      <c r="E565" s="38">
        <f>D565*(1-VLOOKUP(A565,USD!A:K,9,0))</f>
        <v>8.2876457094050568</v>
      </c>
      <c r="F565">
        <v>8.2829999999999995</v>
      </c>
      <c r="G565" s="42">
        <f t="shared" si="120"/>
        <v>2.1796180399140663E-3</v>
      </c>
      <c r="H565" s="42">
        <f>(+B565/(D565*(1-VLOOKUP(A565,USD!A:K,9,0)))-1)</f>
        <v>-9.2254298423743997E-4</v>
      </c>
      <c r="I565" s="71">
        <f t="shared" si="122"/>
        <v>-3.621876131836288E-4</v>
      </c>
      <c r="J565">
        <v>1835.52</v>
      </c>
      <c r="K565">
        <v>1834.63</v>
      </c>
      <c r="L565" s="71">
        <f t="shared" si="123"/>
        <v>-4.8487622036252898E-4</v>
      </c>
      <c r="M565" s="70">
        <f t="shared" si="121"/>
        <v>3</v>
      </c>
    </row>
    <row r="566" spans="1:13">
      <c r="A566" s="68">
        <v>43202</v>
      </c>
      <c r="B566">
        <v>8.2200000000000006</v>
      </c>
      <c r="C566" s="71">
        <f t="shared" si="118"/>
        <v>-7.246376811594013E-3</v>
      </c>
      <c r="D566" s="38">
        <f t="shared" si="119"/>
        <v>8.2480553953658227</v>
      </c>
      <c r="E566" s="38">
        <f>D566*(1-VLOOKUP(A566,USD!A:K,9,0))</f>
        <v>8.2478516681980913</v>
      </c>
      <c r="F566">
        <v>8.2420000000000009</v>
      </c>
      <c r="G566" s="42">
        <f t="shared" si="120"/>
        <v>-3.401455739686865E-3</v>
      </c>
      <c r="H566" s="42">
        <f>(+B566/(D566*(1-VLOOKUP(A566,USD!A:K,9,0)))-1)</f>
        <v>-3.3768391235114992E-3</v>
      </c>
      <c r="I566" s="71">
        <f t="shared" si="122"/>
        <v>-2.6692550351856692E-3</v>
      </c>
      <c r="J566">
        <v>1834.63</v>
      </c>
      <c r="K566">
        <v>1826.89</v>
      </c>
      <c r="L566" s="71">
        <f t="shared" si="123"/>
        <v>-4.2188343153660712E-3</v>
      </c>
      <c r="M566" s="70">
        <f t="shared" si="121"/>
        <v>4</v>
      </c>
    </row>
    <row r="567" spans="1:13">
      <c r="A567" s="68">
        <v>43203</v>
      </c>
      <c r="B567">
        <v>8.2100000000000009</v>
      </c>
      <c r="C567" s="71">
        <f t="shared" si="118"/>
        <v>-1.2165450121653931E-3</v>
      </c>
      <c r="D567" s="38">
        <f t="shared" si="119"/>
        <v>8.2316235679214405</v>
      </c>
      <c r="E567" s="38">
        <f>D567*(1-VLOOKUP(A567,USD!A:K,9,0))</f>
        <v>8.2167815673503206</v>
      </c>
      <c r="F567" s="70">
        <v>8.2420000000000009</v>
      </c>
      <c r="G567" s="42">
        <f t="shared" si="120"/>
        <v>-2.6268897919125012E-3</v>
      </c>
      <c r="H567" s="42">
        <f>(+B567/(D567*(1-VLOOKUP(A567,USD!A:K,9,0)))-1)</f>
        <v>-8.2533134107720674E-4</v>
      </c>
      <c r="I567" s="71">
        <f t="shared" si="122"/>
        <v>-3.8825527784518421E-3</v>
      </c>
      <c r="J567">
        <v>1826.89</v>
      </c>
      <c r="K567">
        <v>1824.59</v>
      </c>
      <c r="L567" s="71">
        <f t="shared" si="123"/>
        <v>-1.2589701624072802E-3</v>
      </c>
      <c r="M567" s="70">
        <f t="shared" si="121"/>
        <v>5</v>
      </c>
    </row>
    <row r="568" spans="1:13">
      <c r="A568" s="68">
        <v>43206</v>
      </c>
      <c r="B568">
        <v>8.2100000000000009</v>
      </c>
      <c r="C568" s="71">
        <f t="shared" si="118"/>
        <v>0</v>
      </c>
      <c r="D568" s="38">
        <f t="shared" si="119"/>
        <v>8.3057825703308712</v>
      </c>
      <c r="E568" s="38">
        <f>D568*(1-VLOOKUP(A568,USD!A:K,9,0))</f>
        <v>8.3114457024913566</v>
      </c>
      <c r="F568">
        <v>8.2870000000000008</v>
      </c>
      <c r="G568" s="42">
        <f t="shared" si="120"/>
        <v>-1.1532034401311675E-2</v>
      </c>
      <c r="H568" s="42">
        <f>(+B568/(D568*(1-VLOOKUP(A568,USD!A:K,9,0)))-1)</f>
        <v>-1.2205542347578313E-2</v>
      </c>
      <c r="I568" s="71">
        <f t="shared" si="122"/>
        <v>-9.2916616387112017E-3</v>
      </c>
      <c r="J568">
        <v>1824.59</v>
      </c>
      <c r="K568">
        <v>1838.71</v>
      </c>
      <c r="L568" s="71">
        <f t="shared" si="123"/>
        <v>7.7387248642162287E-3</v>
      </c>
      <c r="M568" s="70">
        <f t="shared" si="121"/>
        <v>1</v>
      </c>
    </row>
    <row r="569" spans="1:13">
      <c r="A569" s="68">
        <v>43207</v>
      </c>
      <c r="B569">
        <v>7.98</v>
      </c>
      <c r="C569" s="71">
        <f t="shared" si="118"/>
        <v>-2.8014616321559105E-2</v>
      </c>
      <c r="D569" s="38">
        <f t="shared" si="119"/>
        <v>8.03925218223646</v>
      </c>
      <c r="E569" s="38">
        <f>D569*(1-VLOOKUP(A569,USD!A:K,9,0))</f>
        <v>8.0498866530170829</v>
      </c>
      <c r="F569">
        <v>8.06</v>
      </c>
      <c r="G569" s="42">
        <f t="shared" si="120"/>
        <v>-7.3703599406153009E-3</v>
      </c>
      <c r="H569" s="42">
        <f>(+B569/(D569*(1-VLOOKUP(A569,USD!A:K,9,0)))-1)</f>
        <v>-8.6816940448334323E-3</v>
      </c>
      <c r="I569" s="71">
        <f t="shared" si="122"/>
        <v>-9.9255583126550695E-3</v>
      </c>
      <c r="J569">
        <v>1838.71</v>
      </c>
      <c r="K569">
        <v>1783.74</v>
      </c>
      <c r="L569" s="71">
        <f t="shared" si="123"/>
        <v>-2.989595966737546E-2</v>
      </c>
      <c r="M569" s="70">
        <f t="shared" si="121"/>
        <v>2</v>
      </c>
    </row>
    <row r="570" spans="1:13">
      <c r="A570" s="68">
        <v>43208</v>
      </c>
      <c r="B570">
        <v>8.2200000000000006</v>
      </c>
      <c r="C570" s="71">
        <f t="shared" si="118"/>
        <v>3.007518796992481E-2</v>
      </c>
      <c r="D570" s="38">
        <f t="shared" si="119"/>
        <v>8.2340563086548482</v>
      </c>
      <c r="E570" s="38">
        <f>D570*(1-VLOOKUP(A570,USD!A:K,9,0))</f>
        <v>8.2202419132695077</v>
      </c>
      <c r="F570">
        <v>8.2129999999999992</v>
      </c>
      <c r="G570" s="42">
        <f t="shared" si="120"/>
        <v>-1.7070940649352995E-3</v>
      </c>
      <c r="H570" s="42">
        <f>(+B570/(D570*(1-VLOOKUP(A570,USD!A:K,9,0)))-1)</f>
        <v>-2.9428972049716506E-5</v>
      </c>
      <c r="I570" s="71">
        <f t="shared" si="122"/>
        <v>8.5230731766738899E-4</v>
      </c>
      <c r="J570">
        <v>1783.74</v>
      </c>
      <c r="K570">
        <v>1822.26</v>
      </c>
      <c r="L570" s="71">
        <f t="shared" si="123"/>
        <v>2.1595075515489892E-2</v>
      </c>
      <c r="M570" s="70">
        <f t="shared" si="121"/>
        <v>3</v>
      </c>
    </row>
    <row r="571" spans="1:13">
      <c r="A571" s="68">
        <v>43209</v>
      </c>
      <c r="B571">
        <v>8.1999999999999993</v>
      </c>
      <c r="C571" s="71">
        <f t="shared" si="118"/>
        <v>-2.4330900243311193E-3</v>
      </c>
      <c r="D571" s="38">
        <f t="shared" si="119"/>
        <v>8.2040760593987674</v>
      </c>
      <c r="E571" s="38">
        <f>D571*(1-VLOOKUP(A571,USD!A:K,9,0))</f>
        <v>8.2359836501352568</v>
      </c>
      <c r="F571">
        <v>8.23</v>
      </c>
      <c r="G571" s="42">
        <f t="shared" si="120"/>
        <v>-4.9683344830753207E-4</v>
      </c>
      <c r="H571" s="42">
        <f>(+B571/(D571*(1-VLOOKUP(A571,USD!A:K,9,0)))-1)</f>
        <v>-4.3690774124675036E-3</v>
      </c>
      <c r="I571" s="71">
        <f t="shared" si="122"/>
        <v>-3.6452004860269005E-3</v>
      </c>
      <c r="J571">
        <v>1822.26</v>
      </c>
      <c r="K571">
        <v>1820.28</v>
      </c>
      <c r="L571" s="71">
        <f t="shared" si="123"/>
        <v>-1.0865628395508864E-3</v>
      </c>
      <c r="M571" s="70">
        <f t="shared" si="121"/>
        <v>4</v>
      </c>
    </row>
    <row r="572" spans="1:13">
      <c r="A572" s="68">
        <v>43210</v>
      </c>
      <c r="B572">
        <v>7.99</v>
      </c>
      <c r="C572" s="71">
        <f t="shared" si="118"/>
        <v>-2.5609756097560887E-2</v>
      </c>
      <c r="D572" s="38">
        <f t="shared" si="119"/>
        <v>8.0605875469707957</v>
      </c>
      <c r="E572" s="38">
        <f>D572*(1-VLOOKUP(A572,USD!A:K,9,0))</f>
        <v>8.0403657009756753</v>
      </c>
      <c r="F572">
        <v>8.0419999999999998</v>
      </c>
      <c r="G572" s="42">
        <f t="shared" si="120"/>
        <v>-8.7571218052613364E-3</v>
      </c>
      <c r="H572" s="42">
        <f>(+B572/(D572*(1-VLOOKUP(A572,USD!A:K,9,0)))-1)</f>
        <v>-6.2641057445388393E-3</v>
      </c>
      <c r="I572" s="71">
        <f t="shared" si="122"/>
        <v>-6.4660532205917942E-3</v>
      </c>
      <c r="J572">
        <v>1820.28</v>
      </c>
      <c r="K572">
        <v>1782.81</v>
      </c>
      <c r="L572" s="71">
        <f t="shared" si="123"/>
        <v>-2.0584745204034527E-2</v>
      </c>
      <c r="M572" s="70">
        <f t="shared" si="121"/>
        <v>5</v>
      </c>
    </row>
    <row r="573" spans="1:13">
      <c r="A573" s="68">
        <v>43213</v>
      </c>
      <c r="B573">
        <v>7.84</v>
      </c>
      <c r="C573" s="71">
        <f t="shared" si="118"/>
        <v>-1.8773466833541974E-2</v>
      </c>
      <c r="D573" s="38">
        <f t="shared" si="119"/>
        <v>7.9077569118414193</v>
      </c>
      <c r="E573" s="38">
        <f>D573*(1-VLOOKUP(A573,USD!A:K,9,0))</f>
        <v>7.8903439350823419</v>
      </c>
      <c r="F573">
        <v>7.8879999999999999</v>
      </c>
      <c r="G573" s="42">
        <f t="shared" si="120"/>
        <v>-8.5684110673606151E-3</v>
      </c>
      <c r="H573" s="42">
        <f>(+B573/(D573*(1-VLOOKUP(A573,USD!A:K,9,0)))-1)</f>
        <v>-6.3804487480578764E-3</v>
      </c>
      <c r="I573" s="71">
        <f t="shared" si="122"/>
        <v>-6.0851926977687487E-3</v>
      </c>
      <c r="J573">
        <v>1782.81</v>
      </c>
      <c r="K573">
        <v>1753.05</v>
      </c>
      <c r="L573" s="71">
        <f t="shared" si="123"/>
        <v>-1.6692749087115266E-2</v>
      </c>
      <c r="M573" s="70">
        <f t="shared" si="121"/>
        <v>1</v>
      </c>
    </row>
    <row r="574" spans="1:13">
      <c r="A574" s="68">
        <v>43214</v>
      </c>
      <c r="B574">
        <v>8.08</v>
      </c>
      <c r="C574" s="71">
        <f t="shared" si="118"/>
        <v>3.0612244897959107E-2</v>
      </c>
      <c r="D574" s="38">
        <f t="shared" si="119"/>
        <v>8.1301227460711338</v>
      </c>
      <c r="E574" s="38">
        <f>D574*(1-VLOOKUP(A574,USD!A:K,9,0))</f>
        <v>8.1072760981645562</v>
      </c>
      <c r="F574">
        <v>8.1020000000000003</v>
      </c>
      <c r="G574" s="42">
        <f t="shared" si="120"/>
        <v>-6.1650663386793036E-3</v>
      </c>
      <c r="H574" s="42">
        <f>(+B574/(D574*(1-VLOOKUP(A574,USD!A:K,9,0)))-1)</f>
        <v>-3.3643973431140006E-3</v>
      </c>
      <c r="I574" s="71">
        <f t="shared" si="122"/>
        <v>-2.7153789187854827E-3</v>
      </c>
      <c r="J574">
        <v>1753.05</v>
      </c>
      <c r="K574">
        <v>1806.86</v>
      </c>
      <c r="L574" s="71">
        <f t="shared" si="123"/>
        <v>3.0695074299078806E-2</v>
      </c>
      <c r="M574" s="70">
        <f t="shared" si="121"/>
        <v>2</v>
      </c>
    </row>
    <row r="575" spans="1:13">
      <c r="A575" s="68">
        <v>43215</v>
      </c>
      <c r="B575">
        <v>8.1199999999999992</v>
      </c>
      <c r="C575" s="71">
        <f t="shared" ref="C575:C620" si="124">B575/B574-1</f>
        <v>4.9504950495049549E-3</v>
      </c>
      <c r="D575" s="38">
        <f t="shared" ref="D575:D620" si="125">+F574*(1+L575)</f>
        <v>8.1582744761630686</v>
      </c>
      <c r="E575" s="38">
        <f>D575*(1-VLOOKUP(A575,USD!A:K,9,0))</f>
        <v>8.1576471904344512</v>
      </c>
      <c r="F575">
        <v>8.1609999999999996</v>
      </c>
      <c r="G575" s="42">
        <f t="shared" ref="G575:G620" si="126">+B575/D575-1</f>
        <v>-4.6914915984869188E-3</v>
      </c>
      <c r="H575" s="42">
        <f>(+B575/(D575*(1-VLOOKUP(A575,USD!A:K,9,0)))-1)</f>
        <v>-4.6149569300565352E-3</v>
      </c>
      <c r="I575" s="71">
        <f t="shared" si="122"/>
        <v>-5.0238941306213203E-3</v>
      </c>
      <c r="J575">
        <v>1806.86</v>
      </c>
      <c r="K575">
        <v>1819.41</v>
      </c>
      <c r="L575" s="71">
        <f t="shared" si="123"/>
        <v>6.94575119267693E-3</v>
      </c>
      <c r="M575" s="70">
        <f t="shared" ref="M575:M620" si="127">WEEKDAY(A575,2)</f>
        <v>3</v>
      </c>
    </row>
    <row r="576" spans="1:13">
      <c r="A576" s="68">
        <v>43216</v>
      </c>
      <c r="B576">
        <v>7.99</v>
      </c>
      <c r="C576" s="71">
        <f t="shared" si="124"/>
        <v>-1.6009852216748666E-2</v>
      </c>
      <c r="D576" s="38">
        <f t="shared" si="125"/>
        <v>7.9899671212096219</v>
      </c>
      <c r="E576" s="38">
        <f>D576*(1-VLOOKUP(A576,USD!A:K,9,0))</f>
        <v>7.972828858217218</v>
      </c>
      <c r="F576">
        <v>7.9820000000000002</v>
      </c>
      <c r="G576" s="42">
        <f t="shared" si="126"/>
        <v>4.1150094711728258E-6</v>
      </c>
      <c r="H576" s="42">
        <f>(+B576/(D576*(1-VLOOKUP(A576,USD!A:K,9,0)))-1)</f>
        <v>2.1537075595301491E-3</v>
      </c>
      <c r="I576" s="71">
        <f t="shared" si="122"/>
        <v>1.0022550739163805E-3</v>
      </c>
      <c r="J576">
        <v>1819.41</v>
      </c>
      <c r="K576">
        <v>1781.28</v>
      </c>
      <c r="L576" s="71">
        <f t="shared" si="123"/>
        <v>-2.0957343314591093E-2</v>
      </c>
      <c r="M576" s="70">
        <f t="shared" si="127"/>
        <v>4</v>
      </c>
    </row>
    <row r="577" spans="1:13">
      <c r="A577" s="68">
        <v>43217</v>
      </c>
      <c r="B577">
        <v>8.0299999999999994</v>
      </c>
      <c r="C577" s="71">
        <f t="shared" si="124"/>
        <v>5.0062578222778154E-3</v>
      </c>
      <c r="D577" s="38">
        <f t="shared" si="125"/>
        <v>8.0909790712296772</v>
      </c>
      <c r="E577" s="38">
        <f>D577*(1-VLOOKUP(A577,USD!A:K,9,0))</f>
        <v>8.0720585972130383</v>
      </c>
      <c r="F577">
        <v>8.0679999999999996</v>
      </c>
      <c r="G577" s="42">
        <f t="shared" si="126"/>
        <v>-7.5366739541461447E-3</v>
      </c>
      <c r="H577" s="42">
        <f>(+B577/(D577*(1-VLOOKUP(A577,USD!A:K,9,0)))-1)</f>
        <v>-5.2103929507597568E-3</v>
      </c>
      <c r="I577" s="71">
        <f t="shared" si="122"/>
        <v>-4.7099652949925686E-3</v>
      </c>
      <c r="J577">
        <v>1781.28</v>
      </c>
      <c r="K577">
        <v>1805.6</v>
      </c>
      <c r="L577" s="71">
        <f t="shared" si="123"/>
        <v>1.3653103386328969E-2</v>
      </c>
      <c r="M577" s="70">
        <f t="shared" si="127"/>
        <v>5</v>
      </c>
    </row>
    <row r="578" spans="1:13">
      <c r="A578" s="68">
        <v>43220</v>
      </c>
      <c r="B578" s="70">
        <v>8.1199999999999992</v>
      </c>
      <c r="C578" s="71">
        <f t="shared" si="124"/>
        <v>1.1207970112079746E-2</v>
      </c>
      <c r="D578" s="38">
        <f t="shared" si="125"/>
        <v>8.0679999999999996</v>
      </c>
      <c r="E578" s="38">
        <f>D578*(1-VLOOKUP(A578,USD!A:K,9,0))</f>
        <v>8.0679999999999996</v>
      </c>
      <c r="F578" s="70">
        <v>8.0679999999999996</v>
      </c>
      <c r="G578" s="42">
        <f t="shared" si="126"/>
        <v>6.4452156668319827E-3</v>
      </c>
      <c r="H578" s="42">
        <f>(+B578/(D578*(1-VLOOKUP(A578,USD!A:K,9,0)))-1)</f>
        <v>6.4452156668319827E-3</v>
      </c>
      <c r="I578" s="71">
        <f t="shared" ref="I578:I620" si="128">+B578/F578-1</f>
        <v>6.4452156668319827E-3</v>
      </c>
      <c r="J578" s="70">
        <v>1805.6</v>
      </c>
      <c r="K578" s="70">
        <v>1805.6</v>
      </c>
      <c r="L578" s="71">
        <f t="shared" si="123"/>
        <v>0</v>
      </c>
      <c r="M578" s="70">
        <f t="shared" si="127"/>
        <v>1</v>
      </c>
    </row>
    <row r="579" spans="1:13">
      <c r="A579" s="68">
        <v>43222</v>
      </c>
      <c r="B579">
        <v>8</v>
      </c>
      <c r="C579" s="71">
        <f t="shared" si="124"/>
        <v>-1.477832512315258E-2</v>
      </c>
      <c r="D579" s="38">
        <f t="shared" si="125"/>
        <v>8.0499926672574205</v>
      </c>
      <c r="E579" s="38">
        <f>D579*(1-VLOOKUP(A579,USD!A:K,9,0))</f>
        <v>7.9938361677647665</v>
      </c>
      <c r="F579">
        <v>8.0229999999999997</v>
      </c>
      <c r="G579" s="42">
        <f t="shared" si="126"/>
        <v>-6.2102748814617525E-3</v>
      </c>
      <c r="H579" s="42">
        <f>(+B579/(D579*(1-VLOOKUP(A579,USD!A:K,9,0)))-1)</f>
        <v>7.7107312507718184E-4</v>
      </c>
      <c r="I579" s="71">
        <f t="shared" si="128"/>
        <v>-2.8667580705471485E-3</v>
      </c>
      <c r="J579">
        <v>1805.6</v>
      </c>
      <c r="K579">
        <v>1801.57</v>
      </c>
      <c r="L579" s="71">
        <f t="shared" si="123"/>
        <v>-2.2319450598139445E-3</v>
      </c>
      <c r="M579" s="70">
        <f t="shared" si="127"/>
        <v>3</v>
      </c>
    </row>
    <row r="580" spans="1:13">
      <c r="A580" s="68">
        <v>43223</v>
      </c>
      <c r="B580">
        <v>8.1</v>
      </c>
      <c r="C580" s="71">
        <f t="shared" si="124"/>
        <v>1.2499999999999956E-2</v>
      </c>
      <c r="D580" s="38">
        <f t="shared" si="125"/>
        <v>8.1353131823909148</v>
      </c>
      <c r="E580" s="38">
        <f>D580*(1-VLOOKUP(A580,USD!A:K,9,0))</f>
        <v>8.1347632618689794</v>
      </c>
      <c r="F580">
        <v>8.1319999999999997</v>
      </c>
      <c r="G580" s="42">
        <f t="shared" si="126"/>
        <v>-4.3407280825219496E-3</v>
      </c>
      <c r="H580" s="42">
        <f>(+B580/(D580*(1-VLOOKUP(A580,USD!A:K,9,0)))-1)</f>
        <v>-4.2734202274735678E-3</v>
      </c>
      <c r="I580" s="71">
        <f t="shared" si="128"/>
        <v>-3.935071323167727E-3</v>
      </c>
      <c r="J580">
        <v>1801.57</v>
      </c>
      <c r="K580">
        <v>1826.79</v>
      </c>
      <c r="L580" s="71">
        <f t="shared" si="123"/>
        <v>1.399890095860834E-2</v>
      </c>
      <c r="M580" s="70">
        <f t="shared" si="127"/>
        <v>4</v>
      </c>
    </row>
    <row r="581" spans="1:13">
      <c r="A581" s="68">
        <v>43224</v>
      </c>
      <c r="B581">
        <v>8.06</v>
      </c>
      <c r="C581" s="71">
        <f t="shared" si="124"/>
        <v>-4.9382716049382047E-3</v>
      </c>
      <c r="D581" s="38">
        <f t="shared" si="125"/>
        <v>8.0788488003547201</v>
      </c>
      <c r="E581" s="38">
        <f>D581*(1-VLOOKUP(A581,USD!A:K,9,0))</f>
        <v>8.0967051879626428</v>
      </c>
      <c r="F581">
        <v>8.0869999999999997</v>
      </c>
      <c r="G581" s="42">
        <f t="shared" si="126"/>
        <v>-2.3331047307002528E-3</v>
      </c>
      <c r="H581" s="42">
        <f>(+B581/(D581*(1-VLOOKUP(A581,USD!A:K,9,0)))-1)</f>
        <v>-4.5333487030270181E-3</v>
      </c>
      <c r="I581" s="71">
        <f t="shared" si="128"/>
        <v>-3.3386917274637051E-3</v>
      </c>
      <c r="J581">
        <v>1826.79</v>
      </c>
      <c r="K581">
        <v>1814.85</v>
      </c>
      <c r="L581" s="71">
        <f t="shared" si="123"/>
        <v>-6.5360550473781975E-3</v>
      </c>
      <c r="M581" s="70">
        <f t="shared" si="127"/>
        <v>5</v>
      </c>
    </row>
    <row r="582" spans="1:13">
      <c r="A582" s="68">
        <v>43227</v>
      </c>
      <c r="B582">
        <v>8.19</v>
      </c>
      <c r="C582" s="71">
        <f t="shared" si="124"/>
        <v>1.6129032258064502E-2</v>
      </c>
      <c r="D582" s="38">
        <f t="shared" si="125"/>
        <v>8.2540560266688701</v>
      </c>
      <c r="E582" s="38">
        <f>D582*(1-VLOOKUP(A582,USD!A:K,9,0))</f>
        <v>8.236389795961685</v>
      </c>
      <c r="F582">
        <v>8.2409999999999997</v>
      </c>
      <c r="G582" s="42">
        <f t="shared" si="126"/>
        <v>-7.7605514745605619E-3</v>
      </c>
      <c r="H582" s="42">
        <f>(+B582/(D582*(1-VLOOKUP(A582,USD!A:K,9,0)))-1)</f>
        <v>-5.6322972941895699E-3</v>
      </c>
      <c r="I582" s="71">
        <f t="shared" si="128"/>
        <v>-6.1885693483800797E-3</v>
      </c>
      <c r="J582">
        <v>1814.85</v>
      </c>
      <c r="K582">
        <v>1852.34</v>
      </c>
      <c r="L582" s="71">
        <f t="shared" si="123"/>
        <v>2.0657354602308775E-2</v>
      </c>
      <c r="M582" s="70">
        <f t="shared" si="127"/>
        <v>1</v>
      </c>
    </row>
    <row r="583" spans="1:13">
      <c r="A583" s="68">
        <v>43228</v>
      </c>
      <c r="B583">
        <v>8.2100000000000009</v>
      </c>
      <c r="C583" s="71">
        <f t="shared" si="124"/>
        <v>2.4420024420026554E-3</v>
      </c>
      <c r="D583" s="38">
        <f t="shared" si="125"/>
        <v>8.2611538216526128</v>
      </c>
      <c r="E583" s="38">
        <f>D583*(1-VLOOKUP(A583,USD!A:K,9,0))</f>
        <v>8.2616343599014694</v>
      </c>
      <c r="F583">
        <v>8.2650000000000006</v>
      </c>
      <c r="G583" s="42">
        <f t="shared" si="126"/>
        <v>-6.1920916565597617E-3</v>
      </c>
      <c r="H583" s="42">
        <f>(+B583/(D583*(1-VLOOKUP(A583,USD!A:K,9,0)))-1)</f>
        <v>-6.2498965279896845E-3</v>
      </c>
      <c r="I583" s="71">
        <f t="shared" si="128"/>
        <v>-6.6545674531155452E-3</v>
      </c>
      <c r="J583">
        <v>1852.34</v>
      </c>
      <c r="K583">
        <v>1856.87</v>
      </c>
      <c r="L583" s="71">
        <f t="shared" si="123"/>
        <v>2.4455553516093964E-3</v>
      </c>
      <c r="M583" s="70">
        <f t="shared" si="127"/>
        <v>2</v>
      </c>
    </row>
    <row r="584" spans="1:13">
      <c r="A584" s="68">
        <v>43229</v>
      </c>
      <c r="B584">
        <v>8.18</v>
      </c>
      <c r="C584" s="71">
        <f t="shared" si="124"/>
        <v>-3.6540803897686658E-3</v>
      </c>
      <c r="D584" s="38">
        <f t="shared" si="125"/>
        <v>8.2602818991097937</v>
      </c>
      <c r="E584" s="38">
        <f>D584*(1-VLOOKUP(A584,USD!A:K,9,0))</f>
        <v>8.2454516194578158</v>
      </c>
      <c r="F584">
        <v>8.2390000000000008</v>
      </c>
      <c r="G584" s="42">
        <f t="shared" si="126"/>
        <v>-9.7190265526465591E-3</v>
      </c>
      <c r="H584" s="42">
        <f>(+B584/(D584*(1-VLOOKUP(A584,USD!A:K,9,0)))-1)</f>
        <v>-7.9379059484578907E-3</v>
      </c>
      <c r="I584" s="71">
        <f t="shared" si="128"/>
        <v>-7.1610632358297677E-3</v>
      </c>
      <c r="J584">
        <v>1856.87</v>
      </c>
      <c r="K584">
        <v>1855.81</v>
      </c>
      <c r="L584" s="71">
        <f t="shared" si="123"/>
        <v>-5.7085310226345776E-4</v>
      </c>
      <c r="M584" s="70">
        <f t="shared" si="127"/>
        <v>3</v>
      </c>
    </row>
    <row r="585" spans="1:13">
      <c r="A585" s="68">
        <v>43230</v>
      </c>
      <c r="B585">
        <v>8.2799999999999994</v>
      </c>
      <c r="C585" s="71">
        <f t="shared" si="124"/>
        <v>1.2224938875305513E-2</v>
      </c>
      <c r="D585" s="38">
        <f t="shared" si="125"/>
        <v>8.2813979017248531</v>
      </c>
      <c r="E585" s="38">
        <f>D585*(1-VLOOKUP(A585,USD!A:K,9,0))</f>
        <v>8.2944565483951376</v>
      </c>
      <c r="F585">
        <v>8.3010000000000002</v>
      </c>
      <c r="G585" s="42">
        <f t="shared" si="126"/>
        <v>-1.6880021240894827E-4</v>
      </c>
      <c r="H585" s="42">
        <f>(+B585/(D585*(1-VLOOKUP(A585,USD!A:K,9,0)))-1)</f>
        <v>-1.742916888019086E-3</v>
      </c>
      <c r="I585" s="71">
        <f t="shared" si="128"/>
        <v>-2.5298156848573283E-3</v>
      </c>
      <c r="J585">
        <v>1855.81</v>
      </c>
      <c r="K585">
        <v>1865.36</v>
      </c>
      <c r="L585" s="71">
        <f t="shared" si="123"/>
        <v>5.1460009375958737E-3</v>
      </c>
      <c r="M585" s="70">
        <f t="shared" si="127"/>
        <v>4</v>
      </c>
    </row>
    <row r="586" spans="1:13">
      <c r="A586" s="68">
        <v>43231</v>
      </c>
      <c r="B586">
        <v>8.15</v>
      </c>
      <c r="C586" s="71">
        <f t="shared" si="124"/>
        <v>-1.5700483091787287E-2</v>
      </c>
      <c r="D586" s="38">
        <f t="shared" si="125"/>
        <v>8.1649165737444793</v>
      </c>
      <c r="E586" s="38">
        <f>D586*(1-VLOOKUP(A586,USD!A:K,9,0))</f>
        <v>8.1947647140262614</v>
      </c>
      <c r="F586">
        <v>8.1940000000000008</v>
      </c>
      <c r="G586" s="42">
        <f t="shared" si="126"/>
        <v>-1.8269107356767567E-3</v>
      </c>
      <c r="H586" s="42">
        <f>(+B586/(D586*(1-VLOOKUP(A586,USD!A:K,9,0)))-1)</f>
        <v>-5.4625990603051067E-3</v>
      </c>
      <c r="I586" s="71">
        <f t="shared" si="128"/>
        <v>-5.3697827678790278E-3</v>
      </c>
      <c r="J586">
        <v>1865.36</v>
      </c>
      <c r="K586">
        <v>1834.78</v>
      </c>
      <c r="L586" s="71">
        <f t="shared" si="123"/>
        <v>-1.6393618390015852E-2</v>
      </c>
      <c r="M586" s="70">
        <f t="shared" si="127"/>
        <v>5</v>
      </c>
    </row>
    <row r="587" spans="1:13">
      <c r="A587" s="68">
        <v>43234</v>
      </c>
      <c r="B587">
        <v>8.17</v>
      </c>
      <c r="C587" s="71">
        <f t="shared" si="124"/>
        <v>2.4539877300613355E-3</v>
      </c>
      <c r="D587" s="38">
        <f t="shared" si="125"/>
        <v>8.1770294640229366</v>
      </c>
      <c r="E587" s="38">
        <f>D587*(1-VLOOKUP(A587,USD!A:K,9,0))</f>
        <v>8.187782150273998</v>
      </c>
      <c r="F587">
        <v>8.1880000000000006</v>
      </c>
      <c r="G587" s="42">
        <f t="shared" si="126"/>
        <v>-8.5965986228431213E-4</v>
      </c>
      <c r="H587" s="42">
        <f>(+B587/(D587*(1-VLOOKUP(A587,USD!A:K,9,0)))-1)</f>
        <v>-2.1717908400143981E-3</v>
      </c>
      <c r="I587" s="71">
        <f t="shared" si="128"/>
        <v>-2.1983390327309227E-3</v>
      </c>
      <c r="J587">
        <v>1834.78</v>
      </c>
      <c r="K587">
        <v>1830.98</v>
      </c>
      <c r="L587" s="71">
        <f t="shared" si="123"/>
        <v>-2.0710929920753074E-3</v>
      </c>
      <c r="M587" s="70">
        <f t="shared" si="127"/>
        <v>1</v>
      </c>
    </row>
    <row r="588" spans="1:13">
      <c r="A588" s="68">
        <v>43235</v>
      </c>
      <c r="B588">
        <v>8.2799999999999994</v>
      </c>
      <c r="C588" s="71">
        <f t="shared" si="124"/>
        <v>1.346389228886169E-2</v>
      </c>
      <c r="D588" s="38">
        <f t="shared" si="125"/>
        <v>8.3088760554457188</v>
      </c>
      <c r="E588" s="38">
        <f>D588*(1-VLOOKUP(A588,USD!A:K,9,0))</f>
        <v>8.2918505037616512</v>
      </c>
      <c r="F588">
        <v>8.3000000000000007</v>
      </c>
      <c r="G588" s="42">
        <f t="shared" si="126"/>
        <v>-3.4753262960028897E-3</v>
      </c>
      <c r="H588" s="42">
        <f>(+B588/(D588*(1-VLOOKUP(A588,USD!A:K,9,0)))-1)</f>
        <v>-1.4291747971427737E-3</v>
      </c>
      <c r="I588" s="71">
        <f t="shared" si="128"/>
        <v>-2.4096385542170529E-3</v>
      </c>
      <c r="J588">
        <v>1830.98</v>
      </c>
      <c r="K588">
        <v>1858.01</v>
      </c>
      <c r="L588" s="71">
        <f t="shared" si="123"/>
        <v>1.4762586156047641E-2</v>
      </c>
      <c r="M588" s="70">
        <f t="shared" si="127"/>
        <v>2</v>
      </c>
    </row>
    <row r="589" spans="1:13">
      <c r="A589" s="68">
        <v>43236</v>
      </c>
      <c r="B589">
        <v>8.2100000000000009</v>
      </c>
      <c r="C589" s="71">
        <f t="shared" si="124"/>
        <v>-8.4541062801930522E-3</v>
      </c>
      <c r="D589" s="38">
        <f t="shared" si="125"/>
        <v>8.2493425761971153</v>
      </c>
      <c r="E589" s="38">
        <f>D589*(1-VLOOKUP(A589,USD!A:K,9,0))</f>
        <v>8.2320063893080153</v>
      </c>
      <c r="F589">
        <v>8.2240000000000002</v>
      </c>
      <c r="G589" s="42">
        <f t="shared" si="126"/>
        <v>-4.7691771597211385E-3</v>
      </c>
      <c r="H589" s="42">
        <f>(+B589/(D589*(1-VLOOKUP(A589,USD!A:K,9,0)))-1)</f>
        <v>-2.6732716505901699E-3</v>
      </c>
      <c r="I589" s="71">
        <f t="shared" si="128"/>
        <v>-1.7023346303500775E-3</v>
      </c>
      <c r="J589">
        <v>1858.01</v>
      </c>
      <c r="K589">
        <v>1846.67</v>
      </c>
      <c r="L589" s="71">
        <f t="shared" si="123"/>
        <v>-6.1033040726368171E-3</v>
      </c>
      <c r="M589" s="70">
        <f t="shared" si="127"/>
        <v>3</v>
      </c>
    </row>
    <row r="590" spans="1:13">
      <c r="A590" s="68">
        <v>43237</v>
      </c>
      <c r="B590">
        <v>8.1</v>
      </c>
      <c r="C590" s="71">
        <f t="shared" si="124"/>
        <v>-1.3398294762484886E-2</v>
      </c>
      <c r="D590" s="38">
        <f t="shared" si="125"/>
        <v>8.1551055684015008</v>
      </c>
      <c r="E590" s="38">
        <f>D590*(1-VLOOKUP(A590,USD!A:K,9,0))</f>
        <v>8.1628193767170227</v>
      </c>
      <c r="F590">
        <v>8.1649999999999991</v>
      </c>
      <c r="G590" s="42">
        <f t="shared" si="126"/>
        <v>-6.7571863956020772E-3</v>
      </c>
      <c r="H590" s="42">
        <f>(+B590/(D590*(1-VLOOKUP(A590,USD!A:K,9,0)))-1)</f>
        <v>-7.6957940409907444E-3</v>
      </c>
      <c r="I590" s="71">
        <f t="shared" si="128"/>
        <v>-7.9608083282302067E-3</v>
      </c>
      <c r="J590">
        <v>1846.67</v>
      </c>
      <c r="K590">
        <v>1831.2</v>
      </c>
      <c r="L590" s="71">
        <f t="shared" si="123"/>
        <v>-8.3772411963155546E-3</v>
      </c>
      <c r="M590" s="70">
        <f t="shared" si="127"/>
        <v>4</v>
      </c>
    </row>
    <row r="591" spans="1:13">
      <c r="A591" s="68">
        <v>43238</v>
      </c>
      <c r="B591">
        <v>8.15</v>
      </c>
      <c r="C591" s="71">
        <f t="shared" si="124"/>
        <v>6.1728395061728669E-3</v>
      </c>
      <c r="D591" s="38">
        <f t="shared" si="125"/>
        <v>8.1897464777195275</v>
      </c>
      <c r="E591" s="38">
        <f>D591*(1-VLOOKUP(A591,USD!A:K,9,0))</f>
        <v>8.180834039998258</v>
      </c>
      <c r="F591">
        <v>8.1839999999999993</v>
      </c>
      <c r="G591" s="42">
        <f t="shared" si="126"/>
        <v>-4.8532000139025477E-3</v>
      </c>
      <c r="H591" s="42">
        <f>(+B591/(D591*(1-VLOOKUP(A591,USD!A:K,9,0)))-1)</f>
        <v>-3.7690582460787603E-3</v>
      </c>
      <c r="I591" s="71">
        <f t="shared" si="128"/>
        <v>-4.1544477028346849E-3</v>
      </c>
      <c r="J591">
        <v>1831.2</v>
      </c>
      <c r="K591">
        <v>1836.75</v>
      </c>
      <c r="L591" s="71">
        <f t="shared" si="123"/>
        <v>3.0307994757536871E-3</v>
      </c>
      <c r="M591" s="70">
        <f t="shared" si="127"/>
        <v>5</v>
      </c>
    </row>
    <row r="592" spans="1:13">
      <c r="A592" s="68">
        <v>43241</v>
      </c>
      <c r="B592">
        <v>8.1999999999999993</v>
      </c>
      <c r="C592" s="71">
        <f t="shared" si="124"/>
        <v>6.1349693251533388E-3</v>
      </c>
      <c r="D592" s="38">
        <f t="shared" si="125"/>
        <v>8.2986450632911399</v>
      </c>
      <c r="E592" s="38">
        <f>D592*(1-VLOOKUP(A592,USD!A:K,9,0))</f>
        <v>8.2801893162779479</v>
      </c>
      <c r="F592">
        <v>8.2729999999999997</v>
      </c>
      <c r="G592" s="42">
        <f t="shared" si="126"/>
        <v>-1.1886887864079765E-2</v>
      </c>
      <c r="H592" s="42">
        <f>(+B592/(D592*(1-VLOOKUP(A592,USD!A:K,9,0)))-1)</f>
        <v>-9.6844786048919662E-3</v>
      </c>
      <c r="I592" s="71">
        <f t="shared" si="128"/>
        <v>-8.8238849268705843E-3</v>
      </c>
      <c r="J592">
        <v>1836.75</v>
      </c>
      <c r="K592">
        <v>1862.48</v>
      </c>
      <c r="L592" s="71">
        <f t="shared" si="123"/>
        <v>1.4008438818565505E-2</v>
      </c>
      <c r="M592" s="70">
        <f t="shared" si="127"/>
        <v>1</v>
      </c>
    </row>
    <row r="593" spans="1:13">
      <c r="A593" s="68">
        <v>43242</v>
      </c>
      <c r="B593">
        <v>8.1999999999999993</v>
      </c>
      <c r="C593" s="71">
        <f t="shared" si="124"/>
        <v>0</v>
      </c>
      <c r="D593" s="38">
        <f t="shared" si="125"/>
        <v>8.3330548515957208</v>
      </c>
      <c r="E593" s="38">
        <f>D593*(1-VLOOKUP(A593,USD!A:K,9,0))</f>
        <v>8.3498244251119953</v>
      </c>
      <c r="F593">
        <v>8.35</v>
      </c>
      <c r="G593" s="42">
        <f t="shared" si="126"/>
        <v>-1.5967115777504093E-2</v>
      </c>
      <c r="H593" s="42">
        <f>(+B593/(D593*(1-VLOOKUP(A593,USD!A:K,9,0)))-1)</f>
        <v>-1.7943422218723692E-2</v>
      </c>
      <c r="I593" s="71">
        <f t="shared" si="128"/>
        <v>-1.7964071856287456E-2</v>
      </c>
      <c r="J593">
        <v>1862.48</v>
      </c>
      <c r="K593">
        <v>1876</v>
      </c>
      <c r="L593" s="71">
        <f t="shared" si="123"/>
        <v>7.2591383531634968E-3</v>
      </c>
      <c r="M593" s="70">
        <f t="shared" si="127"/>
        <v>2</v>
      </c>
    </row>
    <row r="594" spans="1:13">
      <c r="A594" s="68">
        <v>43243</v>
      </c>
      <c r="B594">
        <v>8.15</v>
      </c>
      <c r="C594" s="71">
        <f t="shared" si="124"/>
        <v>-6.0975609756096505E-3</v>
      </c>
      <c r="D594" s="38">
        <f t="shared" si="125"/>
        <v>8.2163376865671633</v>
      </c>
      <c r="E594" s="38">
        <f>D594*(1-VLOOKUP(A594,USD!A:K,9,0))</f>
        <v>8.2059947674390692</v>
      </c>
      <c r="F594">
        <v>8.2070000000000007</v>
      </c>
      <c r="G594" s="42">
        <f t="shared" si="126"/>
        <v>-8.0738753807085839E-3</v>
      </c>
      <c r="H594" s="42">
        <f>(+B594/(D594*(1-VLOOKUP(A594,USD!A:K,9,0)))-1)</f>
        <v>-6.8236416212758E-3</v>
      </c>
      <c r="I594" s="71">
        <f t="shared" si="128"/>
        <v>-6.9452906055806896E-3</v>
      </c>
      <c r="J594">
        <v>1876</v>
      </c>
      <c r="K594">
        <v>1845.97</v>
      </c>
      <c r="L594" s="71">
        <f t="shared" si="123"/>
        <v>-1.6007462686567164E-2</v>
      </c>
      <c r="M594" s="70">
        <f t="shared" si="127"/>
        <v>3</v>
      </c>
    </row>
    <row r="595" spans="1:13">
      <c r="A595" s="68">
        <v>43244</v>
      </c>
      <c r="B595">
        <v>8.15</v>
      </c>
      <c r="C595" s="71">
        <f t="shared" si="124"/>
        <v>0</v>
      </c>
      <c r="D595" s="38">
        <f t="shared" si="125"/>
        <v>8.1733445288926703</v>
      </c>
      <c r="E595" s="38">
        <f>D595*(1-VLOOKUP(A595,USD!A:K,9,0))</f>
        <v>8.14954117429407</v>
      </c>
      <c r="F595">
        <v>8.1560000000000006</v>
      </c>
      <c r="G595" s="42">
        <f t="shared" si="126"/>
        <v>-2.8561782523846002E-3</v>
      </c>
      <c r="H595" s="42">
        <f>(+B595/(D595*(1-VLOOKUP(A595,USD!A:K,9,0)))-1)</f>
        <v>5.6300802231401548E-5</v>
      </c>
      <c r="I595" s="71">
        <f t="shared" si="128"/>
        <v>-7.356547327120877E-4</v>
      </c>
      <c r="J595">
        <v>1845.97</v>
      </c>
      <c r="K595">
        <v>1838.4</v>
      </c>
      <c r="L595" s="71">
        <f t="shared" si="123"/>
        <v>-4.1008250404935831E-3</v>
      </c>
      <c r="M595" s="70">
        <f t="shared" si="127"/>
        <v>4</v>
      </c>
    </row>
    <row r="596" spans="1:13">
      <c r="A596" s="68">
        <v>43245</v>
      </c>
      <c r="B596">
        <v>8.01</v>
      </c>
      <c r="C596" s="71">
        <f t="shared" si="124"/>
        <v>-1.7177914110429571E-2</v>
      </c>
      <c r="D596" s="38">
        <f t="shared" si="125"/>
        <v>8.005825609225413</v>
      </c>
      <c r="E596" s="38">
        <f>D596*(1-VLOOKUP(A596,USD!A:K,9,0))</f>
        <v>8.01084833054413</v>
      </c>
      <c r="F596">
        <v>8.0090000000000003</v>
      </c>
      <c r="G596" s="42">
        <f t="shared" si="126"/>
        <v>5.2141914879788587E-4</v>
      </c>
      <c r="H596" s="42">
        <f>(+B596/(D596*(1-VLOOKUP(A596,USD!A:K,9,0)))-1)</f>
        <v>-1.0589771633739975E-4</v>
      </c>
      <c r="I596" s="71">
        <f t="shared" si="128"/>
        <v>1.2485953302521224E-4</v>
      </c>
      <c r="J596">
        <v>1838.4</v>
      </c>
      <c r="K596">
        <v>1804.55</v>
      </c>
      <c r="L596" s="71">
        <f t="shared" si="123"/>
        <v>-1.8412750217580598E-2</v>
      </c>
      <c r="M596" s="70">
        <f t="shared" si="127"/>
        <v>5</v>
      </c>
    </row>
    <row r="597" spans="1:13">
      <c r="A597" s="68">
        <v>43248</v>
      </c>
      <c r="B597">
        <v>8.01</v>
      </c>
      <c r="C597" s="71">
        <f t="shared" si="124"/>
        <v>0</v>
      </c>
      <c r="D597" s="38">
        <f t="shared" si="125"/>
        <v>7.9750919564434355</v>
      </c>
      <c r="E597" s="38">
        <f>D597*(1-VLOOKUP(A597,USD!A:K,9,0))</f>
        <v>7.9745233676545144</v>
      </c>
      <c r="F597">
        <v>7.9669999999999996</v>
      </c>
      <c r="G597" s="42">
        <f t="shared" si="126"/>
        <v>4.3771336740965339E-3</v>
      </c>
      <c r="H597" s="42">
        <f>(+B597/(D597*(1-VLOOKUP(A597,USD!A:K,9,0)))-1)</f>
        <v>4.4487464278282207E-3</v>
      </c>
      <c r="I597" s="71">
        <f t="shared" si="128"/>
        <v>5.3972637128154588E-3</v>
      </c>
      <c r="J597">
        <v>1804.55</v>
      </c>
      <c r="K597">
        <v>1796.91</v>
      </c>
      <c r="L597" s="71">
        <f t="shared" si="123"/>
        <v>-4.2337424842757709E-3</v>
      </c>
      <c r="M597" s="70">
        <f t="shared" si="127"/>
        <v>1</v>
      </c>
    </row>
    <row r="598" spans="1:13">
      <c r="A598" s="68">
        <v>43249</v>
      </c>
      <c r="B598">
        <v>7.84</v>
      </c>
      <c r="C598" s="71">
        <f t="shared" si="124"/>
        <v>-2.122347066167285E-2</v>
      </c>
      <c r="D598" s="38">
        <f t="shared" si="125"/>
        <v>7.8638716185006485</v>
      </c>
      <c r="E598" s="38">
        <f>D598*(1-VLOOKUP(A598,USD!A:K,9,0))</f>
        <v>7.8291395090093392</v>
      </c>
      <c r="F598">
        <v>7.8319999999999999</v>
      </c>
      <c r="G598" s="42">
        <f t="shared" si="126"/>
        <v>-3.0356063347330986E-3</v>
      </c>
      <c r="H598" s="42">
        <f>(+B598/(D598*(1-VLOOKUP(A598,USD!A:K,9,0)))-1)</f>
        <v>1.3871883338090196E-3</v>
      </c>
      <c r="I598" s="71">
        <f t="shared" si="128"/>
        <v>1.0214504596526286E-3</v>
      </c>
      <c r="J598">
        <v>1796.91</v>
      </c>
      <c r="K598">
        <v>1773.65</v>
      </c>
      <c r="L598" s="71">
        <f t="shared" si="123"/>
        <v>-1.2944443516926252E-2</v>
      </c>
      <c r="M598" s="70">
        <f t="shared" si="127"/>
        <v>2</v>
      </c>
    </row>
    <row r="599" spans="1:13">
      <c r="A599" s="68">
        <v>43250</v>
      </c>
      <c r="B599">
        <v>7.72</v>
      </c>
      <c r="C599" s="71">
        <f t="shared" si="124"/>
        <v>-1.5306122448979553E-2</v>
      </c>
      <c r="D599" s="38">
        <f t="shared" si="125"/>
        <v>7.6225608434584045</v>
      </c>
      <c r="E599" s="38">
        <f>D599*(1-VLOOKUP(A599,USD!A:K,9,0))</f>
        <v>7.6051188765197724</v>
      </c>
      <c r="F599">
        <v>7.6120000000000001</v>
      </c>
      <c r="G599" s="42">
        <f t="shared" si="126"/>
        <v>1.2782994920298441E-2</v>
      </c>
      <c r="H599" s="42">
        <f>(+B599/(D599*(1-VLOOKUP(A599,USD!A:K,9,0)))-1)</f>
        <v>1.5105763019025886E-2</v>
      </c>
      <c r="I599" s="71">
        <f t="shared" si="128"/>
        <v>1.4188124014713477E-2</v>
      </c>
      <c r="J599">
        <v>1773.65</v>
      </c>
      <c r="K599">
        <v>1726.22</v>
      </c>
      <c r="L599" s="71">
        <f t="shared" ref="L599:L620" si="129">+K599/J599-1</f>
        <v>-2.6741465339836012E-2</v>
      </c>
      <c r="M599" s="70">
        <f t="shared" si="127"/>
        <v>3</v>
      </c>
    </row>
    <row r="600" spans="1:13">
      <c r="A600" s="68">
        <v>43251</v>
      </c>
      <c r="B600">
        <v>7.77</v>
      </c>
      <c r="C600" s="71">
        <f t="shared" si="124"/>
        <v>6.4766839378238572E-3</v>
      </c>
      <c r="D600" s="38">
        <f t="shared" si="125"/>
        <v>7.6892568038836293</v>
      </c>
      <c r="E600" s="38">
        <f>D600*(1-VLOOKUP(A600,USD!A:K,9,0))</f>
        <v>7.7204598052077298</v>
      </c>
      <c r="F600">
        <v>7.7309999999999999</v>
      </c>
      <c r="G600" s="42">
        <f t="shared" si="126"/>
        <v>1.0500780267293175E-2</v>
      </c>
      <c r="H600" s="42">
        <f>(+B600/(D600*(1-VLOOKUP(A600,USD!A:K,9,0)))-1)</f>
        <v>6.4167414949629631E-3</v>
      </c>
      <c r="I600" s="71">
        <f t="shared" si="128"/>
        <v>5.044625533566105E-3</v>
      </c>
      <c r="J600">
        <v>1726.22</v>
      </c>
      <c r="K600">
        <v>1743.74</v>
      </c>
      <c r="L600" s="71">
        <f t="shared" si="129"/>
        <v>1.0149343652605003E-2</v>
      </c>
      <c r="M600" s="70">
        <f t="shared" si="127"/>
        <v>4</v>
      </c>
    </row>
    <row r="601" spans="1:13">
      <c r="A601" s="68">
        <v>43252</v>
      </c>
      <c r="B601">
        <v>7.67</v>
      </c>
      <c r="C601" s="71">
        <f t="shared" si="124"/>
        <v>-1.287001287001277E-2</v>
      </c>
      <c r="D601" s="38">
        <f t="shared" si="125"/>
        <v>7.5794161113468741</v>
      </c>
      <c r="E601" s="38">
        <f>D601*(1-VLOOKUP(A601,USD!A:K,9,0))</f>
        <v>7.5626508091450937</v>
      </c>
      <c r="F601">
        <v>7.5650000000000004</v>
      </c>
      <c r="G601" s="42">
        <f t="shared" si="126"/>
        <v>1.19513016995485E-2</v>
      </c>
      <c r="H601" s="42">
        <f>(+B601/(D601*(1-VLOOKUP(A601,USD!A:K,9,0)))-1)</f>
        <v>1.4194651262371405E-2</v>
      </c>
      <c r="I601" s="71">
        <f t="shared" si="128"/>
        <v>1.3879709187045508E-2</v>
      </c>
      <c r="J601">
        <v>1743.74</v>
      </c>
      <c r="K601">
        <v>1709.55</v>
      </c>
      <c r="L601" s="71">
        <f t="shared" si="129"/>
        <v>-1.9607280901969393E-2</v>
      </c>
      <c r="M601" s="70">
        <f t="shared" si="127"/>
        <v>5</v>
      </c>
    </row>
    <row r="602" spans="1:13">
      <c r="A602" s="68">
        <v>43255</v>
      </c>
      <c r="B602">
        <v>7.65</v>
      </c>
      <c r="C602" s="71">
        <f t="shared" si="124"/>
        <v>-2.6075619295957697E-3</v>
      </c>
      <c r="D602" s="38">
        <f t="shared" si="125"/>
        <v>7.5357055657921688</v>
      </c>
      <c r="E602" s="38">
        <f>D602*(1-VLOOKUP(A602,USD!A:K,9,0))</f>
        <v>7.5320755931590515</v>
      </c>
      <c r="F602">
        <v>7.53</v>
      </c>
      <c r="G602" s="42">
        <f t="shared" si="126"/>
        <v>1.5167051473808035E-2</v>
      </c>
      <c r="H602" s="42">
        <f>(+B602/(D602*(1-VLOOKUP(A602,USD!A:K,9,0)))-1)</f>
        <v>1.5656296246953971E-2</v>
      </c>
      <c r="I602" s="71">
        <f t="shared" si="128"/>
        <v>1.5936254980079667E-2</v>
      </c>
      <c r="J602">
        <v>1709.55</v>
      </c>
      <c r="K602">
        <v>1702.93</v>
      </c>
      <c r="L602" s="71">
        <f t="shared" si="129"/>
        <v>-3.8723640724166453E-3</v>
      </c>
      <c r="M602" s="70">
        <f t="shared" si="127"/>
        <v>1</v>
      </c>
    </row>
    <row r="603" spans="1:13">
      <c r="A603" s="68">
        <v>43256</v>
      </c>
      <c r="B603">
        <v>7.89</v>
      </c>
      <c r="C603" s="71">
        <f t="shared" si="124"/>
        <v>3.1372549019607732E-2</v>
      </c>
      <c r="D603" s="38">
        <f t="shared" si="125"/>
        <v>7.7209329214941311</v>
      </c>
      <c r="E603" s="38">
        <f>D603*(1-VLOOKUP(A603,USD!A:K,9,0))</f>
        <v>7.7324031923390013</v>
      </c>
      <c r="F603">
        <v>7.74</v>
      </c>
      <c r="G603" s="42">
        <f t="shared" si="126"/>
        <v>2.1897234469581583E-2</v>
      </c>
      <c r="H603" s="42">
        <f>(+B603/(D603*(1-VLOOKUP(A603,USD!A:K,9,0)))-1)</f>
        <v>2.0381348946875821E-2</v>
      </c>
      <c r="I603" s="71">
        <f t="shared" si="128"/>
        <v>1.9379844961240345E-2</v>
      </c>
      <c r="J603">
        <v>1702.93</v>
      </c>
      <c r="K603">
        <v>1746.11</v>
      </c>
      <c r="L603" s="71">
        <f t="shared" si="129"/>
        <v>2.5356297675183326E-2</v>
      </c>
      <c r="M603" s="70">
        <f t="shared" si="127"/>
        <v>2</v>
      </c>
    </row>
    <row r="604" spans="1:13">
      <c r="A604" s="68">
        <v>43257</v>
      </c>
      <c r="B604">
        <v>7.86</v>
      </c>
      <c r="C604" s="71">
        <f t="shared" si="124"/>
        <v>-3.8022813688212143E-3</v>
      </c>
      <c r="D604" s="38">
        <f t="shared" si="125"/>
        <v>7.7273224481848226</v>
      </c>
      <c r="E604" s="38">
        <f>D604*(1-VLOOKUP(A604,USD!A:K,9,0))</f>
        <v>7.754937610103851</v>
      </c>
      <c r="F604">
        <v>7.7450000000000001</v>
      </c>
      <c r="G604" s="42">
        <f t="shared" si="126"/>
        <v>1.716992563787012E-2</v>
      </c>
      <c r="H604" s="42">
        <f>(+B604/(D604*(1-VLOOKUP(A604,USD!A:K,9,0)))-1)</f>
        <v>1.3547805950013592E-2</v>
      </c>
      <c r="I604" s="71">
        <f t="shared" si="128"/>
        <v>1.4848289218850841E-2</v>
      </c>
      <c r="J604">
        <v>1746.11</v>
      </c>
      <c r="K604">
        <v>1743.25</v>
      </c>
      <c r="L604" s="71">
        <f t="shared" si="129"/>
        <v>-1.6379265911081742E-3</v>
      </c>
      <c r="M604" s="70">
        <f t="shared" si="127"/>
        <v>3</v>
      </c>
    </row>
    <row r="605" spans="1:13">
      <c r="A605" s="68">
        <v>43258</v>
      </c>
      <c r="B605">
        <v>7.76</v>
      </c>
      <c r="C605" s="71">
        <f t="shared" si="124"/>
        <v>-1.2722646310432628E-2</v>
      </c>
      <c r="D605" s="38">
        <f t="shared" si="125"/>
        <v>7.6878205076724511</v>
      </c>
      <c r="E605" s="38">
        <f>D605*(1-VLOOKUP(A605,USD!A:K,9,0))</f>
        <v>7.6870799293135894</v>
      </c>
      <c r="F605">
        <v>7.6870000000000003</v>
      </c>
      <c r="G605" s="42">
        <f t="shared" si="126"/>
        <v>9.3888108151736205E-3</v>
      </c>
      <c r="H605" s="42">
        <f>(+B605/(D605*(1-VLOOKUP(A605,USD!A:K,9,0)))-1)</f>
        <v>9.4860560000604721E-3</v>
      </c>
      <c r="I605" s="71">
        <f t="shared" si="128"/>
        <v>9.4965526213086626E-3</v>
      </c>
      <c r="J605">
        <v>1743.25</v>
      </c>
      <c r="K605">
        <v>1730.38</v>
      </c>
      <c r="L605" s="71">
        <f t="shared" si="129"/>
        <v>-7.3827620823174733E-3</v>
      </c>
      <c r="M605" s="70">
        <f t="shared" si="127"/>
        <v>4</v>
      </c>
    </row>
    <row r="606" spans="1:13">
      <c r="A606" s="68">
        <v>43259</v>
      </c>
      <c r="B606">
        <v>7.63</v>
      </c>
      <c r="C606" s="71">
        <f t="shared" si="124"/>
        <v>-1.6752577319587569E-2</v>
      </c>
      <c r="D606" s="38">
        <f t="shared" si="125"/>
        <v>7.603216773194327</v>
      </c>
      <c r="E606" s="38">
        <f>D606*(1-VLOOKUP(A606,USD!A:K,9,0))</f>
        <v>7.5863012466212272</v>
      </c>
      <c r="F606">
        <v>7.5819999999999999</v>
      </c>
      <c r="G606" s="42">
        <f t="shared" si="126"/>
        <v>3.5226178083069826E-3</v>
      </c>
      <c r="H606" s="42">
        <f>(+B606/(D606*(1-VLOOKUP(A606,USD!A:K,9,0)))-1)</f>
        <v>5.7602185779579429E-3</v>
      </c>
      <c r="I606" s="71">
        <f t="shared" si="128"/>
        <v>6.330783434449927E-3</v>
      </c>
      <c r="J606">
        <v>1730.38</v>
      </c>
      <c r="K606">
        <v>1711.52</v>
      </c>
      <c r="L606" s="71">
        <f t="shared" si="129"/>
        <v>-1.0899340029357774E-2</v>
      </c>
      <c r="M606" s="70">
        <f t="shared" si="127"/>
        <v>5</v>
      </c>
    </row>
    <row r="607" spans="1:13">
      <c r="A607" s="68">
        <v>43262</v>
      </c>
      <c r="B607">
        <v>7.56</v>
      </c>
      <c r="C607" s="71">
        <f t="shared" si="124"/>
        <v>-9.1743119266055606E-3</v>
      </c>
      <c r="D607" s="38">
        <f t="shared" si="125"/>
        <v>7.4805534495652974</v>
      </c>
      <c r="E607" s="38">
        <f>D607*(1-VLOOKUP(A607,USD!A:K,9,0))</f>
        <v>7.4765738364219088</v>
      </c>
      <c r="F607">
        <v>7.4859999999999998</v>
      </c>
      <c r="G607" s="42">
        <f t="shared" si="126"/>
        <v>1.0620410771788436E-2</v>
      </c>
      <c r="H607" s="42">
        <f>(+B607/(D607*(1-VLOOKUP(A607,USD!A:K,9,0)))-1)</f>
        <v>1.1158341427952356E-2</v>
      </c>
      <c r="I607" s="71">
        <f t="shared" si="128"/>
        <v>9.8851188885920038E-3</v>
      </c>
      <c r="J607">
        <v>1711.52</v>
      </c>
      <c r="K607">
        <v>1688.62</v>
      </c>
      <c r="L607" s="71">
        <f t="shared" si="129"/>
        <v>-1.3379919603627277E-2</v>
      </c>
      <c r="M607" s="70">
        <f t="shared" si="127"/>
        <v>1</v>
      </c>
    </row>
    <row r="608" spans="1:13">
      <c r="A608" s="68">
        <v>43263</v>
      </c>
      <c r="B608">
        <v>7.65</v>
      </c>
      <c r="C608" s="71">
        <f t="shared" si="124"/>
        <v>1.1904761904762085E-2</v>
      </c>
      <c r="D608" s="38">
        <f t="shared" si="125"/>
        <v>7.5930619203846925</v>
      </c>
      <c r="E608" s="38">
        <f>D608*(1-VLOOKUP(A608,USD!A:K,9,0))</f>
        <v>7.5956834736027226</v>
      </c>
      <c r="F608">
        <v>7.5919999999999996</v>
      </c>
      <c r="G608" s="42">
        <f t="shared" si="126"/>
        <v>7.4986981816187459E-3</v>
      </c>
      <c r="H608" s="42">
        <f>(+B608/(D608*(1-VLOOKUP(A608,USD!A:K,9,0)))-1)</f>
        <v>7.1509728632115355E-3</v>
      </c>
      <c r="I608" s="71">
        <f t="shared" si="128"/>
        <v>7.6396206533193567E-3</v>
      </c>
      <c r="J608">
        <v>1688.62</v>
      </c>
      <c r="K608">
        <v>1712.77</v>
      </c>
      <c r="L608" s="71">
        <f t="shared" si="129"/>
        <v>1.4301619073562977E-2</v>
      </c>
      <c r="M608" s="70">
        <f t="shared" si="127"/>
        <v>2</v>
      </c>
    </row>
    <row r="609" spans="1:13">
      <c r="A609" s="68">
        <v>43264</v>
      </c>
      <c r="B609">
        <v>7.53</v>
      </c>
      <c r="C609" s="71">
        <f t="shared" si="124"/>
        <v>-1.5686274509803977E-2</v>
      </c>
      <c r="D609" s="38">
        <f t="shared" si="125"/>
        <v>7.4728520933925742</v>
      </c>
      <c r="E609" s="38">
        <f>D609*(1-VLOOKUP(A609,USD!A:K,9,0))</f>
        <v>7.4724726184031898</v>
      </c>
      <c r="F609">
        <v>7.4740000000000002</v>
      </c>
      <c r="G609" s="42">
        <f t="shared" si="126"/>
        <v>7.6474023429362603E-3</v>
      </c>
      <c r="H609" s="42">
        <f>(+B609/(D609*(1-VLOOKUP(A609,USD!A:K,9,0)))-1)</f>
        <v>7.6985737565811174E-3</v>
      </c>
      <c r="I609" s="71">
        <f t="shared" si="128"/>
        <v>7.4926411560074513E-3</v>
      </c>
      <c r="J609">
        <v>1712.77</v>
      </c>
      <c r="K609">
        <v>1685.89</v>
      </c>
      <c r="L609" s="71">
        <f t="shared" si="129"/>
        <v>-1.5693876002031759E-2</v>
      </c>
      <c r="M609" s="70">
        <f t="shared" si="127"/>
        <v>3</v>
      </c>
    </row>
    <row r="610" spans="1:13">
      <c r="A610" s="68">
        <v>43265</v>
      </c>
      <c r="B610">
        <v>7.5</v>
      </c>
      <c r="C610" s="71">
        <f t="shared" si="124"/>
        <v>-3.9840637450199168E-3</v>
      </c>
      <c r="D610" s="38">
        <f t="shared" si="125"/>
        <v>7.4182738375576101</v>
      </c>
      <c r="E610" s="38">
        <f>D610*(1-VLOOKUP(A610,USD!A:K,9,0))</f>
        <v>7.4292756587935074</v>
      </c>
      <c r="F610">
        <v>7.4340000000000002</v>
      </c>
      <c r="G610" s="42">
        <f t="shared" si="126"/>
        <v>1.1016870532417178E-2</v>
      </c>
      <c r="H610" s="42">
        <f>(+B610/(D610*(1-VLOOKUP(A610,USD!A:K,9,0)))-1)</f>
        <v>9.5196819252199028E-3</v>
      </c>
      <c r="I610" s="71">
        <f t="shared" si="128"/>
        <v>8.8781275221951894E-3</v>
      </c>
      <c r="J610">
        <v>1685.89</v>
      </c>
      <c r="K610">
        <v>1673.32</v>
      </c>
      <c r="L610" s="71">
        <f t="shared" si="129"/>
        <v>-7.4560024675395242E-3</v>
      </c>
      <c r="M610" s="70">
        <f t="shared" si="127"/>
        <v>4</v>
      </c>
    </row>
    <row r="611" spans="1:13">
      <c r="A611" s="68">
        <v>43266</v>
      </c>
      <c r="B611">
        <v>7.36</v>
      </c>
      <c r="C611" s="71">
        <f t="shared" si="124"/>
        <v>-1.8666666666666609E-2</v>
      </c>
      <c r="D611" s="38">
        <f t="shared" si="125"/>
        <v>7.2933452298424699</v>
      </c>
      <c r="E611" s="38">
        <f>D611*(1-VLOOKUP(A611,USD!A:K,9,0))</f>
        <v>7.2626480624695864</v>
      </c>
      <c r="F611">
        <v>7.26</v>
      </c>
      <c r="G611" s="42">
        <f t="shared" si="126"/>
        <v>9.1391217688141513E-3</v>
      </c>
      <c r="H611" s="42">
        <f>(+B611/(D611*(1-VLOOKUP(A611,USD!A:K,9,0)))-1)</f>
        <v>1.3404468548254389E-2</v>
      </c>
      <c r="I611" s="71">
        <f t="shared" si="128"/>
        <v>1.377410468319562E-2</v>
      </c>
      <c r="J611">
        <v>1673.32</v>
      </c>
      <c r="K611">
        <v>1641.66</v>
      </c>
      <c r="L611" s="71">
        <f t="shared" si="129"/>
        <v>-1.8920469485812497E-2</v>
      </c>
      <c r="M611" s="70">
        <f t="shared" si="127"/>
        <v>5</v>
      </c>
    </row>
    <row r="612" spans="1:13">
      <c r="A612" s="68">
        <v>43270</v>
      </c>
      <c r="B612">
        <v>7.16</v>
      </c>
      <c r="C612" s="71">
        <f t="shared" si="124"/>
        <v>-2.7173913043478271E-2</v>
      </c>
      <c r="D612" s="38">
        <f t="shared" si="125"/>
        <v>6.8420434194656625</v>
      </c>
      <c r="E612" s="38">
        <f>D612*(1-VLOOKUP(A612,USD!A:K,9,0))</f>
        <v>6.8403381818638724</v>
      </c>
      <c r="F612">
        <v>6.79</v>
      </c>
      <c r="G612" s="42">
        <f t="shared" si="126"/>
        <v>4.6470997192118002E-2</v>
      </c>
      <c r="H612" s="42">
        <f>(+B612/(D612*(1-VLOOKUP(A612,USD!A:K,9,0)))-1)</f>
        <v>4.6731873430419402E-2</v>
      </c>
      <c r="I612" s="71">
        <f t="shared" si="128"/>
        <v>5.4491899852724623E-2</v>
      </c>
      <c r="J612">
        <v>1641.66</v>
      </c>
      <c r="K612">
        <v>1547.15</v>
      </c>
      <c r="L612" s="71">
        <f t="shared" si="129"/>
        <v>-5.7569776933104277E-2</v>
      </c>
      <c r="M612" s="70">
        <f t="shared" si="127"/>
        <v>2</v>
      </c>
    </row>
    <row r="613" spans="1:13">
      <c r="A613" s="68">
        <v>43271</v>
      </c>
      <c r="B613">
        <v>6.97</v>
      </c>
      <c r="C613" s="71">
        <f t="shared" si="124"/>
        <v>-2.6536312849162025E-2</v>
      </c>
      <c r="D613" s="38">
        <f t="shared" si="125"/>
        <v>6.8630282131661433</v>
      </c>
      <c r="E613" s="38">
        <f>D613*(1-VLOOKUP(A613,USD!A:K,9,0))</f>
        <v>6.8485647260467282</v>
      </c>
      <c r="F613">
        <v>6.8609999999999998</v>
      </c>
      <c r="G613" s="42">
        <f t="shared" si="126"/>
        <v>1.5586674498676789E-2</v>
      </c>
      <c r="H613" s="42">
        <f>(+B613/(D613*(1-VLOOKUP(A613,USD!A:K,9,0)))-1)</f>
        <v>1.7731492482129019E-2</v>
      </c>
      <c r="I613" s="71">
        <f t="shared" si="128"/>
        <v>1.5886896953796859E-2</v>
      </c>
      <c r="J613">
        <v>1547.15</v>
      </c>
      <c r="K613">
        <v>1563.79</v>
      </c>
      <c r="L613" s="71">
        <f t="shared" si="129"/>
        <v>1.0755259671007877E-2</v>
      </c>
      <c r="M613" s="70">
        <f t="shared" si="127"/>
        <v>3</v>
      </c>
    </row>
    <row r="614" spans="1:13">
      <c r="A614" s="68">
        <v>43272</v>
      </c>
      <c r="B614">
        <v>6.65</v>
      </c>
      <c r="C614" s="71">
        <f t="shared" si="124"/>
        <v>-4.5911047345767453E-2</v>
      </c>
      <c r="D614" s="38">
        <f t="shared" si="125"/>
        <v>6.6762458386356229</v>
      </c>
      <c r="E614" s="38">
        <f>D614*(1-VLOOKUP(A614,USD!A:K,9,0))</f>
        <v>6.6460746465750047</v>
      </c>
      <c r="F614">
        <v>6.633</v>
      </c>
      <c r="G614" s="42">
        <f t="shared" si="126"/>
        <v>-3.931227110262614E-3</v>
      </c>
      <c r="H614" s="42">
        <f>(+B614/(D614*(1-VLOOKUP(A614,USD!A:K,9,0)))-1)</f>
        <v>5.9062734527337568E-4</v>
      </c>
      <c r="I614" s="71">
        <f t="shared" si="128"/>
        <v>2.5629428614504235E-3</v>
      </c>
      <c r="J614">
        <v>1563.79</v>
      </c>
      <c r="K614">
        <v>1521.68</v>
      </c>
      <c r="L614" s="71">
        <f t="shared" si="129"/>
        <v>-2.6928168104412897E-2</v>
      </c>
      <c r="M614" s="70">
        <f t="shared" si="127"/>
        <v>4</v>
      </c>
    </row>
    <row r="615" spans="1:13">
      <c r="A615" s="68">
        <v>43273</v>
      </c>
      <c r="B615">
        <v>6.78</v>
      </c>
      <c r="C615" s="71">
        <f t="shared" si="124"/>
        <v>1.9548872180451093E-2</v>
      </c>
      <c r="D615" s="38">
        <f t="shared" si="125"/>
        <v>6.7549647626307765</v>
      </c>
      <c r="E615" s="38">
        <f>D615*(1-VLOOKUP(A615,USD!A:K,9,0))</f>
        <v>6.7522648431665742</v>
      </c>
      <c r="F615">
        <v>6.7670000000000003</v>
      </c>
      <c r="G615" s="42">
        <f t="shared" si="126"/>
        <v>3.7061980704504727E-3</v>
      </c>
      <c r="H615" s="42">
        <f>(+B615/(D615*(1-VLOOKUP(A615,USD!A:K,9,0)))-1)</f>
        <v>4.1075339130831612E-3</v>
      </c>
      <c r="I615" s="71">
        <f t="shared" si="128"/>
        <v>1.9210876311510638E-3</v>
      </c>
      <c r="J615">
        <v>1521.68</v>
      </c>
      <c r="K615">
        <v>1549.66</v>
      </c>
      <c r="L615" s="71">
        <f t="shared" si="129"/>
        <v>1.8387571631354849E-2</v>
      </c>
      <c r="M615" s="70">
        <f t="shared" si="127"/>
        <v>5</v>
      </c>
    </row>
    <row r="616" spans="1:13">
      <c r="A616" s="68">
        <v>43276</v>
      </c>
      <c r="B616">
        <v>6.66</v>
      </c>
      <c r="C616" s="71">
        <f t="shared" si="124"/>
        <v>-1.7699115044247815E-2</v>
      </c>
      <c r="D616" s="38">
        <f t="shared" si="125"/>
        <v>6.7185289160202881</v>
      </c>
      <c r="E616" s="38">
        <f>D616*(1-VLOOKUP(A616,USD!A:K,9,0))</f>
        <v>6.672872084763295</v>
      </c>
      <c r="F616">
        <v>6.6749999999999998</v>
      </c>
      <c r="G616" s="42">
        <f t="shared" si="126"/>
        <v>-8.7115671826203389E-3</v>
      </c>
      <c r="H616" s="42">
        <f>(+B616/(D616*(1-VLOOKUP(A616,USD!A:K,9,0)))-1)</f>
        <v>-1.9290171607945217E-3</v>
      </c>
      <c r="I616" s="71">
        <f t="shared" si="128"/>
        <v>-2.2471910112359383E-3</v>
      </c>
      <c r="J616">
        <v>1549.66</v>
      </c>
      <c r="K616">
        <v>1538.56</v>
      </c>
      <c r="L616" s="71">
        <f t="shared" si="129"/>
        <v>-7.1628615309164978E-3</v>
      </c>
      <c r="M616" s="70">
        <f t="shared" si="127"/>
        <v>1</v>
      </c>
    </row>
    <row r="617" spans="1:13">
      <c r="A617" s="68">
        <v>43277</v>
      </c>
      <c r="B617">
        <v>6.8</v>
      </c>
      <c r="C617" s="71">
        <f t="shared" si="124"/>
        <v>2.102102102102088E-2</v>
      </c>
      <c r="D617" s="38">
        <f t="shared" si="125"/>
        <v>6.789362130823628</v>
      </c>
      <c r="E617" s="38">
        <f>D617*(1-VLOOKUP(A617,USD!A:K,9,0))</f>
        <v>6.78225585510953</v>
      </c>
      <c r="F617">
        <v>6.7750000000000004</v>
      </c>
      <c r="G617" s="42">
        <f t="shared" si="126"/>
        <v>1.5668436844864519E-3</v>
      </c>
      <c r="H617" s="42">
        <f>(+B617/(D617*(1-VLOOKUP(A617,USD!A:K,9,0)))-1)</f>
        <v>2.6162600275692061E-3</v>
      </c>
      <c r="I617" s="71">
        <f t="shared" si="128"/>
        <v>3.6900369003689537E-3</v>
      </c>
      <c r="J617">
        <v>1538.56</v>
      </c>
      <c r="K617">
        <v>1564.92</v>
      </c>
      <c r="L617" s="71">
        <f t="shared" si="129"/>
        <v>1.713290349417651E-2</v>
      </c>
      <c r="M617" s="70">
        <f t="shared" si="127"/>
        <v>2</v>
      </c>
    </row>
    <row r="618" spans="1:13">
      <c r="A618" s="68">
        <v>43278</v>
      </c>
      <c r="B618">
        <v>6.63</v>
      </c>
      <c r="C618" s="71">
        <f t="shared" si="124"/>
        <v>-2.5000000000000022E-2</v>
      </c>
      <c r="D618" s="38">
        <f t="shared" si="125"/>
        <v>6.6940854804079439</v>
      </c>
      <c r="E618" s="38">
        <f>D618*(1-VLOOKUP(A618,USD!A:K,9,0))</f>
        <v>6.6546955208393825</v>
      </c>
      <c r="F618">
        <v>6.6550000000000002</v>
      </c>
      <c r="G618" s="42">
        <f t="shared" si="126"/>
        <v>-9.5734481723467324E-3</v>
      </c>
      <c r="H618" s="42">
        <f>(+B618/(D618*(1-VLOOKUP(A618,USD!A:K,9,0)))-1)</f>
        <v>-3.7109918495966676E-3</v>
      </c>
      <c r="I618" s="71">
        <f t="shared" si="128"/>
        <v>-3.7565740045079066E-3</v>
      </c>
      <c r="J618">
        <v>1564.92</v>
      </c>
      <c r="K618">
        <v>1546.23</v>
      </c>
      <c r="L618" s="71">
        <f t="shared" si="129"/>
        <v>-1.1943102522812721E-2</v>
      </c>
      <c r="M618" s="70">
        <f t="shared" si="127"/>
        <v>3</v>
      </c>
    </row>
    <row r="619" spans="1:13">
      <c r="A619" s="68">
        <v>43279</v>
      </c>
      <c r="B619">
        <v>6.66</v>
      </c>
      <c r="C619" s="71">
        <f t="shared" si="124"/>
        <v>4.5248868778280382E-3</v>
      </c>
      <c r="D619" s="38">
        <f t="shared" si="125"/>
        <v>6.6439386766522448</v>
      </c>
      <c r="E619" s="38">
        <f>D619*(1-VLOOKUP(A619,USD!A:K,9,0))</f>
        <v>6.6285809629219283</v>
      </c>
      <c r="F619">
        <v>6.6239999999999997</v>
      </c>
      <c r="G619" s="42">
        <f t="shared" si="126"/>
        <v>2.4174400351100189E-3</v>
      </c>
      <c r="H619" s="42">
        <f>(+B619/(D619*(1-VLOOKUP(A619,USD!A:K,9,0)))-1)</f>
        <v>4.7399341207143841E-3</v>
      </c>
      <c r="I619" s="71">
        <f t="shared" si="128"/>
        <v>5.4347826086957873E-3</v>
      </c>
      <c r="J619">
        <v>1546.23</v>
      </c>
      <c r="K619">
        <v>1543.66</v>
      </c>
      <c r="L619" s="71">
        <f t="shared" si="129"/>
        <v>-1.6621071897453543E-3</v>
      </c>
      <c r="M619" s="70">
        <f t="shared" si="127"/>
        <v>4</v>
      </c>
    </row>
    <row r="620" spans="1:13">
      <c r="A620" s="68">
        <v>43280</v>
      </c>
      <c r="B620">
        <v>6.92</v>
      </c>
      <c r="C620" s="71">
        <f t="shared" si="124"/>
        <v>3.9039039039038936E-2</v>
      </c>
      <c r="D620" s="38">
        <f t="shared" si="125"/>
        <v>6.894553878444734</v>
      </c>
      <c r="E620" s="38">
        <f>D620*(1-VLOOKUP(A620,USD!A:K,9,0))</f>
        <v>6.8835140664596812</v>
      </c>
      <c r="F620">
        <v>6.8840000000000003</v>
      </c>
      <c r="G620" s="42">
        <f t="shared" si="126"/>
        <v>3.6907567920849704E-3</v>
      </c>
      <c r="H620" s="42">
        <f>(+B620/(D620*(1-VLOOKUP(A620,USD!A:K,9,0)))-1)</f>
        <v>5.3004807120389241E-3</v>
      </c>
      <c r="I620" s="71">
        <f t="shared" si="128"/>
        <v>5.2295177222545508E-3</v>
      </c>
      <c r="J620">
        <v>1543.66</v>
      </c>
      <c r="K620">
        <v>1606.71</v>
      </c>
      <c r="L620" s="71">
        <f t="shared" si="129"/>
        <v>4.0844486480183351E-2</v>
      </c>
      <c r="M620" s="70">
        <f t="shared" si="127"/>
        <v>5</v>
      </c>
    </row>
    <row r="621" spans="1:13">
      <c r="A621" s="68">
        <v>43283</v>
      </c>
    </row>
    <row r="622" spans="1:13">
      <c r="A622" s="68">
        <v>43284</v>
      </c>
    </row>
    <row r="623" spans="1:13">
      <c r="A623" s="68">
        <v>43285</v>
      </c>
    </row>
    <row r="624" spans="1:13">
      <c r="A624" s="68">
        <v>43286</v>
      </c>
    </row>
    <row r="625" spans="1:1">
      <c r="A625" s="68">
        <v>43287</v>
      </c>
    </row>
  </sheetData>
  <phoneticPr fontId="1" type="noConversion"/>
  <pageMargins left="0.7" right="0.7" top="0.75" bottom="0.75" header="0.3" footer="0.3"/>
  <pageSetup paperSize="9" orientation="portrait"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A1:O625"/>
  <sheetViews>
    <sheetView zoomScale="115" zoomScaleNormal="115" workbookViewId="0">
      <pane xSplit="1" ySplit="2" topLeftCell="B608" activePane="bottomRight" state="frozen"/>
      <selection pane="topRight" activeCell="B1" sqref="B1"/>
      <selection pane="bottomLeft" activeCell="A3" sqref="A3"/>
      <selection pane="bottomRight" activeCell="A625" sqref="A625"/>
    </sheetView>
  </sheetViews>
  <sheetFormatPr defaultRowHeight="14"/>
  <cols>
    <col min="1" max="1" width="11.6328125" bestFit="1" customWidth="1" collapsed="1"/>
    <col min="2" max="2" width="7.453125" bestFit="1" customWidth="1" collapsed="1"/>
    <col min="3" max="3" width="15" bestFit="1" customWidth="1" collapsed="1"/>
    <col min="4" max="4" width="17.08984375" bestFit="1" customWidth="1" collapsed="1"/>
    <col min="5" max="5" width="17.08984375" customWidth="1" collapsed="1"/>
    <col min="6" max="7" width="15" bestFit="1" customWidth="1" collapsed="1"/>
    <col min="8" max="8" width="15" customWidth="1" collapsed="1"/>
    <col min="9" max="10" width="16.08984375" bestFit="1" customWidth="1" collapsed="1"/>
    <col min="11" max="11" width="12.90625" bestFit="1" customWidth="1" collapsed="1"/>
    <col min="12" max="12" width="13.90625" bestFit="1" customWidth="1" collapsed="1"/>
    <col min="14" max="14" width="64" bestFit="1" customWidth="1" collapsed="1"/>
  </cols>
  <sheetData>
    <row r="1" spans="1:15">
      <c r="H1" t="s">
        <v>139</v>
      </c>
      <c r="J1" t="s">
        <v>217</v>
      </c>
    </row>
    <row r="2" spans="1:15">
      <c r="B2" t="s">
        <v>26</v>
      </c>
      <c r="C2" t="s">
        <v>33</v>
      </c>
      <c r="D2" t="s">
        <v>220</v>
      </c>
      <c r="E2" t="s">
        <v>222</v>
      </c>
      <c r="F2" t="s">
        <v>27</v>
      </c>
      <c r="G2" t="s">
        <v>32</v>
      </c>
      <c r="H2" t="s">
        <v>223</v>
      </c>
      <c r="I2" t="s">
        <v>31</v>
      </c>
      <c r="J2" t="s">
        <v>28</v>
      </c>
      <c r="K2" t="s">
        <v>29</v>
      </c>
      <c r="L2" t="s">
        <v>30</v>
      </c>
      <c r="M2" t="s">
        <v>48</v>
      </c>
      <c r="N2" t="s">
        <v>116</v>
      </c>
      <c r="O2" t="s">
        <v>115</v>
      </c>
    </row>
    <row r="3" spans="1:15">
      <c r="A3" s="1">
        <v>42401</v>
      </c>
      <c r="B3">
        <v>34.85</v>
      </c>
      <c r="F3">
        <v>34.92</v>
      </c>
      <c r="I3" s="25">
        <f t="shared" ref="I3:I9" si="0">+B3/F3-1</f>
        <v>-2.0045819014891109E-3</v>
      </c>
      <c r="M3">
        <f>WEEKDAY(A3,2)</f>
        <v>1</v>
      </c>
      <c r="N3" s="50"/>
    </row>
    <row r="4" spans="1:15">
      <c r="A4" s="1">
        <f>A5-1</f>
        <v>42402</v>
      </c>
      <c r="B4">
        <v>35.700000000000003</v>
      </c>
      <c r="C4" s="25">
        <f t="shared" ref="C4:C55" si="1">B4/B3-1</f>
        <v>2.4390243902439046E-2</v>
      </c>
      <c r="D4" s="26">
        <f t="shared" ref="D4:D36" si="2">+F3*(1+L4)</f>
        <v>35.645714502385353</v>
      </c>
      <c r="E4" s="26"/>
      <c r="F4">
        <v>35.573</v>
      </c>
      <c r="G4" s="25">
        <f t="shared" ref="G4:G10" si="3">+B4/D4-1</f>
        <v>1.5229179263895887E-3</v>
      </c>
      <c r="H4" s="25"/>
      <c r="I4" s="25">
        <f t="shared" si="0"/>
        <v>3.570123408202841E-3</v>
      </c>
      <c r="J4">
        <v>2901.04</v>
      </c>
      <c r="K4">
        <v>2961.33</v>
      </c>
      <c r="L4" s="25">
        <f t="shared" ref="L4:L14" si="4">+K4/J4-1</f>
        <v>2.0782202244712167E-2</v>
      </c>
      <c r="M4">
        <f t="shared" ref="M4:M66" si="5">WEEKDAY(A4,2)</f>
        <v>2</v>
      </c>
      <c r="N4" s="50"/>
    </row>
    <row r="5" spans="1:15">
      <c r="A5" s="1">
        <v>42403</v>
      </c>
      <c r="B5">
        <v>35.549999999999997</v>
      </c>
      <c r="C5" s="25">
        <f t="shared" si="1"/>
        <v>-4.2016806722691147E-3</v>
      </c>
      <c r="D5" s="26">
        <f t="shared" si="2"/>
        <v>35.42044166492196</v>
      </c>
      <c r="E5" s="26"/>
      <c r="F5">
        <v>35.381</v>
      </c>
      <c r="G5" s="25">
        <f t="shared" si="3"/>
        <v>3.6577278257470258E-3</v>
      </c>
      <c r="H5" s="25"/>
      <c r="I5" s="25">
        <f t="shared" si="0"/>
        <v>4.7765749978800898E-3</v>
      </c>
      <c r="J5">
        <v>2961.34</v>
      </c>
      <c r="K5">
        <v>2948.64</v>
      </c>
      <c r="L5" s="25">
        <f t="shared" si="4"/>
        <v>-4.288599080146227E-3</v>
      </c>
      <c r="M5">
        <f t="shared" si="5"/>
        <v>3</v>
      </c>
      <c r="N5" s="50"/>
    </row>
    <row r="6" spans="1:15">
      <c r="A6" s="1">
        <v>42404</v>
      </c>
      <c r="B6">
        <v>35.85</v>
      </c>
      <c r="C6" s="25">
        <f t="shared" si="1"/>
        <v>8.4388185654009629E-3</v>
      </c>
      <c r="D6" s="26">
        <f t="shared" si="2"/>
        <v>35.814407170763474</v>
      </c>
      <c r="E6" s="26"/>
      <c r="F6">
        <v>35.889000000000003</v>
      </c>
      <c r="G6" s="25">
        <f t="shared" si="3"/>
        <v>9.9381316202773462E-4</v>
      </c>
      <c r="H6" s="25"/>
      <c r="I6" s="25">
        <f t="shared" si="0"/>
        <v>-1.0866839421550534E-3</v>
      </c>
      <c r="J6">
        <v>2948.64</v>
      </c>
      <c r="K6">
        <v>2984.76</v>
      </c>
      <c r="L6" s="25">
        <f t="shared" si="4"/>
        <v>1.2249715122904181E-2</v>
      </c>
      <c r="M6">
        <f t="shared" si="5"/>
        <v>4</v>
      </c>
      <c r="N6" s="50"/>
    </row>
    <row r="7" spans="1:15">
      <c r="A7" s="1">
        <v>42405</v>
      </c>
      <c r="B7">
        <v>35.700000000000003</v>
      </c>
      <c r="C7" s="25">
        <f t="shared" si="1"/>
        <v>-4.1841004184099972E-3</v>
      </c>
      <c r="D7" s="26">
        <f t="shared" si="2"/>
        <v>35.636854993366299</v>
      </c>
      <c r="E7" s="26"/>
      <c r="F7">
        <v>35.826999999999998</v>
      </c>
      <c r="G7" s="25">
        <f t="shared" si="3"/>
        <v>1.7719017754360689E-3</v>
      </c>
      <c r="H7" s="25"/>
      <c r="I7" s="25">
        <f t="shared" si="0"/>
        <v>-3.5448125715241696E-3</v>
      </c>
      <c r="J7">
        <v>2984.76</v>
      </c>
      <c r="K7">
        <v>2963.79</v>
      </c>
      <c r="L7" s="25">
        <f t="shared" si="4"/>
        <v>-7.0256905077795695E-3</v>
      </c>
      <c r="M7">
        <f t="shared" si="5"/>
        <v>5</v>
      </c>
      <c r="N7" s="50"/>
    </row>
    <row r="8" spans="1:15">
      <c r="A8" s="1">
        <v>42411</v>
      </c>
      <c r="B8">
        <v>34.65</v>
      </c>
      <c r="C8" s="25">
        <f t="shared" si="1"/>
        <v>-2.941176470588247E-2</v>
      </c>
      <c r="D8" s="26">
        <f t="shared" si="2"/>
        <v>35.826999999999998</v>
      </c>
      <c r="E8" s="26"/>
      <c r="F8">
        <v>35.826999999999998</v>
      </c>
      <c r="G8" s="25">
        <f t="shared" si="3"/>
        <v>-3.2852318084126475E-2</v>
      </c>
      <c r="H8" s="25"/>
      <c r="I8" s="25">
        <f t="shared" si="0"/>
        <v>-3.2852318084126475E-2</v>
      </c>
      <c r="J8">
        <v>2963.79</v>
      </c>
      <c r="K8">
        <v>2963.79</v>
      </c>
      <c r="L8" s="25">
        <f t="shared" si="4"/>
        <v>0</v>
      </c>
      <c r="M8">
        <f t="shared" si="5"/>
        <v>4</v>
      </c>
      <c r="N8" s="50"/>
    </row>
    <row r="9" spans="1:15">
      <c r="A9" s="1">
        <v>42412</v>
      </c>
      <c r="B9">
        <v>34.25</v>
      </c>
      <c r="C9" s="25">
        <f t="shared" si="1"/>
        <v>-1.1544011544011523E-2</v>
      </c>
      <c r="D9" s="26">
        <f t="shared" si="2"/>
        <v>35.826999999999998</v>
      </c>
      <c r="E9" s="26"/>
      <c r="F9">
        <v>35.826999999999998</v>
      </c>
      <c r="G9" s="25">
        <f t="shared" si="3"/>
        <v>-4.4017082088927295E-2</v>
      </c>
      <c r="H9" s="25"/>
      <c r="I9" s="25">
        <f t="shared" si="0"/>
        <v>-4.4017082088927295E-2</v>
      </c>
      <c r="J9">
        <v>2963.79</v>
      </c>
      <c r="K9">
        <v>2963.79</v>
      </c>
      <c r="L9" s="25">
        <f t="shared" si="4"/>
        <v>0</v>
      </c>
      <c r="M9">
        <f t="shared" si="5"/>
        <v>5</v>
      </c>
      <c r="N9" s="50"/>
    </row>
    <row r="10" spans="1:15">
      <c r="A10" s="1">
        <v>42415</v>
      </c>
      <c r="B10">
        <v>35.700000000000003</v>
      </c>
      <c r="C10" s="25">
        <f t="shared" si="1"/>
        <v>4.2335766423357679E-2</v>
      </c>
      <c r="D10" s="26">
        <f t="shared" si="2"/>
        <v>35.620532888632461</v>
      </c>
      <c r="E10" s="26"/>
      <c r="F10">
        <v>36.08</v>
      </c>
      <c r="G10" s="25">
        <f t="shared" si="3"/>
        <v>2.2309355004876963E-3</v>
      </c>
      <c r="H10" s="25"/>
      <c r="I10" s="25">
        <f t="shared" ref="I10:I38" si="6">+B10/F10-1</f>
        <v>-1.0532150776053073E-2</v>
      </c>
      <c r="J10">
        <v>2963.79</v>
      </c>
      <c r="K10">
        <v>2946.71</v>
      </c>
      <c r="L10" s="25">
        <f t="shared" si="4"/>
        <v>-5.7628914329287406E-3</v>
      </c>
      <c r="M10">
        <f t="shared" si="5"/>
        <v>1</v>
      </c>
      <c r="N10" s="50"/>
    </row>
    <row r="11" spans="1:15">
      <c r="A11" s="1">
        <v>42416</v>
      </c>
      <c r="B11">
        <v>36.799999999999997</v>
      </c>
      <c r="C11" s="25">
        <f t="shared" si="1"/>
        <v>3.0812324929971879E-2</v>
      </c>
      <c r="D11" s="26">
        <f t="shared" si="2"/>
        <v>37.185892877140944</v>
      </c>
      <c r="E11" s="26"/>
      <c r="F11">
        <v>37.06</v>
      </c>
      <c r="G11" s="25">
        <f t="shared" ref="G11:G39" si="7">+B11/D11-1</f>
        <v>-1.0377399795559628E-2</v>
      </c>
      <c r="H11" s="25"/>
      <c r="I11" s="25">
        <f t="shared" si="6"/>
        <v>-7.0156502968161671E-3</v>
      </c>
      <c r="J11">
        <v>2946.71</v>
      </c>
      <c r="K11">
        <v>3037.03</v>
      </c>
      <c r="L11" s="25">
        <f t="shared" si="4"/>
        <v>3.065113295845201E-2</v>
      </c>
      <c r="M11">
        <f t="shared" si="5"/>
        <v>2</v>
      </c>
      <c r="N11" s="50"/>
    </row>
    <row r="12" spans="1:15">
      <c r="A12" s="1">
        <v>42417</v>
      </c>
      <c r="B12">
        <v>36.799999999999997</v>
      </c>
      <c r="C12" s="25">
        <f t="shared" si="1"/>
        <v>0</v>
      </c>
      <c r="D12" s="26">
        <f t="shared" si="2"/>
        <v>37.380686194452494</v>
      </c>
      <c r="E12" s="26"/>
      <c r="F12">
        <v>37.311</v>
      </c>
      <c r="G12" s="25">
        <f t="shared" si="7"/>
        <v>-1.5534390980192159E-2</v>
      </c>
      <c r="H12" s="25"/>
      <c r="I12" s="25">
        <f t="shared" si="6"/>
        <v>-1.3695692959181049E-2</v>
      </c>
      <c r="J12">
        <v>3037.04</v>
      </c>
      <c r="K12">
        <v>3063.32</v>
      </c>
      <c r="L12" s="25">
        <f t="shared" si="4"/>
        <v>8.6531622895977822E-3</v>
      </c>
      <c r="M12">
        <f t="shared" si="5"/>
        <v>3</v>
      </c>
      <c r="N12" s="50"/>
    </row>
    <row r="13" spans="1:15">
      <c r="A13" s="1">
        <v>42418</v>
      </c>
      <c r="B13">
        <v>37.4</v>
      </c>
      <c r="C13" s="25">
        <f t="shared" si="1"/>
        <v>1.6304347826086918E-2</v>
      </c>
      <c r="D13" s="26">
        <f t="shared" si="2"/>
        <v>37.193829146155153</v>
      </c>
      <c r="E13" s="26"/>
      <c r="F13">
        <v>37.22</v>
      </c>
      <c r="G13" s="25">
        <f t="shared" si="7"/>
        <v>5.5431467686397617E-3</v>
      </c>
      <c r="H13" s="25"/>
      <c r="I13" s="25">
        <f t="shared" si="6"/>
        <v>4.8361096184845742E-3</v>
      </c>
      <c r="J13">
        <v>3063.32</v>
      </c>
      <c r="K13">
        <v>3053.7</v>
      </c>
      <c r="L13" s="25">
        <f t="shared" si="4"/>
        <v>-3.1403836360550663E-3</v>
      </c>
      <c r="M13">
        <f t="shared" si="5"/>
        <v>4</v>
      </c>
      <c r="N13" s="50"/>
    </row>
    <row r="14" spans="1:15">
      <c r="A14" s="1">
        <v>42419</v>
      </c>
      <c r="B14">
        <v>37.200000000000003</v>
      </c>
      <c r="C14" s="25">
        <f t="shared" si="1"/>
        <v>-5.3475935828876109E-3</v>
      </c>
      <c r="D14" s="26">
        <f t="shared" si="2"/>
        <v>37.194282196293663</v>
      </c>
      <c r="E14" s="26"/>
      <c r="F14">
        <v>37.131</v>
      </c>
      <c r="G14" s="25">
        <f t="shared" si="7"/>
        <v>1.5372802938262708E-4</v>
      </c>
      <c r="H14" s="25"/>
      <c r="I14" s="25">
        <f t="shared" si="6"/>
        <v>1.8582855296114253E-3</v>
      </c>
      <c r="J14">
        <v>3053.69</v>
      </c>
      <c r="K14">
        <v>3051.58</v>
      </c>
      <c r="L14" s="25">
        <f t="shared" si="4"/>
        <v>-6.9096732150286666E-4</v>
      </c>
      <c r="M14">
        <f t="shared" si="5"/>
        <v>5</v>
      </c>
      <c r="N14" s="50"/>
    </row>
    <row r="15" spans="1:15">
      <c r="A15" s="1">
        <v>42422</v>
      </c>
      <c r="B15">
        <v>37.85</v>
      </c>
      <c r="C15" s="25">
        <f t="shared" si="1"/>
        <v>1.7473118279569766E-2</v>
      </c>
      <c r="D15" s="26">
        <f t="shared" si="2"/>
        <v>37.949770928502616</v>
      </c>
      <c r="E15" s="26"/>
      <c r="F15">
        <v>37.921999999999997</v>
      </c>
      <c r="G15" s="25">
        <f t="shared" si="7"/>
        <v>-2.6290258428853797E-3</v>
      </c>
      <c r="H15" s="25"/>
      <c r="I15" s="25">
        <f t="shared" si="6"/>
        <v>-1.8986340382890488E-3</v>
      </c>
      <c r="J15">
        <v>3051.58</v>
      </c>
      <c r="K15">
        <v>3118.87</v>
      </c>
      <c r="L15" s="25">
        <f>+K15/J15-1</f>
        <v>2.2050872007288058E-2</v>
      </c>
      <c r="M15">
        <f t="shared" si="5"/>
        <v>1</v>
      </c>
      <c r="N15" s="50"/>
    </row>
    <row r="16" spans="1:15">
      <c r="A16" s="1">
        <v>42423</v>
      </c>
      <c r="B16">
        <v>37.200000000000003</v>
      </c>
      <c r="C16" s="25">
        <f t="shared" si="1"/>
        <v>-1.7173051519154492E-2</v>
      </c>
      <c r="D16" s="26">
        <f t="shared" si="2"/>
        <v>37.563191130120849</v>
      </c>
      <c r="E16" s="26"/>
      <c r="F16">
        <v>37.499000000000002</v>
      </c>
      <c r="G16" s="25">
        <f t="shared" si="7"/>
        <v>-9.6688039326247033E-3</v>
      </c>
      <c r="H16" s="25"/>
      <c r="I16" s="25">
        <f t="shared" si="6"/>
        <v>-7.9735459612255699E-3</v>
      </c>
      <c r="J16">
        <v>3118.87</v>
      </c>
      <c r="K16">
        <v>3089.36</v>
      </c>
      <c r="L16" s="25">
        <f>+K16/J16-1</f>
        <v>-9.4617601887861946E-3</v>
      </c>
      <c r="M16">
        <f t="shared" si="5"/>
        <v>2</v>
      </c>
      <c r="N16" s="50"/>
    </row>
    <row r="17" spans="1:14">
      <c r="A17" s="1">
        <v>42424</v>
      </c>
      <c r="B17">
        <v>37.299999999999997</v>
      </c>
      <c r="C17" s="25">
        <f t="shared" si="1"/>
        <v>2.6881720430105283E-3</v>
      </c>
      <c r="D17" s="26">
        <f t="shared" si="2"/>
        <v>37.74394711526012</v>
      </c>
      <c r="E17" s="26"/>
      <c r="F17">
        <v>37.722999999999999</v>
      </c>
      <c r="G17" s="25">
        <f t="shared" si="7"/>
        <v>-1.1762074430223812E-2</v>
      </c>
      <c r="H17" s="25"/>
      <c r="I17" s="25">
        <f t="shared" si="6"/>
        <v>-1.1213318134824957E-2</v>
      </c>
      <c r="J17">
        <v>3089.36</v>
      </c>
      <c r="K17">
        <v>3109.54</v>
      </c>
      <c r="L17" s="25">
        <f>+K17/J17-1</f>
        <v>6.5320972628635232E-3</v>
      </c>
      <c r="M17">
        <f t="shared" si="5"/>
        <v>3</v>
      </c>
      <c r="N17" s="50"/>
    </row>
    <row r="18" spans="1:14">
      <c r="A18" s="1">
        <v>42425</v>
      </c>
      <c r="B18">
        <v>35.299999999999997</v>
      </c>
      <c r="C18" s="25">
        <f t="shared" si="1"/>
        <v>-5.3619302949061698E-2</v>
      </c>
      <c r="D18" s="26">
        <f t="shared" si="2"/>
        <v>35.408454707127099</v>
      </c>
      <c r="E18" s="26"/>
      <c r="F18">
        <v>35.417999999999999</v>
      </c>
      <c r="G18" s="25">
        <f t="shared" si="7"/>
        <v>-3.062960753982602E-3</v>
      </c>
      <c r="H18" s="25"/>
      <c r="I18" s="25">
        <f t="shared" si="6"/>
        <v>-3.3316392794624505E-3</v>
      </c>
      <c r="J18">
        <v>3109.54</v>
      </c>
      <c r="K18">
        <v>2918.75</v>
      </c>
      <c r="L18" s="25">
        <f t="shared" ref="L18:L55" si="8">+K18/J18-1</f>
        <v>-6.1356342095615468E-2</v>
      </c>
      <c r="M18">
        <f t="shared" si="5"/>
        <v>4</v>
      </c>
      <c r="N18" s="50"/>
    </row>
    <row r="19" spans="1:14">
      <c r="A19" s="1">
        <v>42426</v>
      </c>
      <c r="B19">
        <v>35.9</v>
      </c>
      <c r="C19" s="25">
        <f t="shared" si="1"/>
        <v>1.6997167138810276E-2</v>
      </c>
      <c r="D19" s="26">
        <f t="shared" si="2"/>
        <v>35.773302454817987</v>
      </c>
      <c r="E19" s="26"/>
      <c r="F19">
        <v>35.776000000000003</v>
      </c>
      <c r="G19" s="25">
        <f t="shared" si="7"/>
        <v>3.5416787516899806E-3</v>
      </c>
      <c r="H19" s="25"/>
      <c r="I19" s="25">
        <f t="shared" si="6"/>
        <v>3.4660107334525403E-3</v>
      </c>
      <c r="J19">
        <v>2918.75</v>
      </c>
      <c r="K19">
        <v>2948.03</v>
      </c>
      <c r="L19" s="25">
        <f t="shared" si="8"/>
        <v>1.0031691648822338E-2</v>
      </c>
      <c r="M19">
        <f t="shared" si="5"/>
        <v>5</v>
      </c>
      <c r="N19" s="50"/>
    </row>
    <row r="20" spans="1:14">
      <c r="A20" s="1">
        <v>42429</v>
      </c>
      <c r="B20">
        <v>34.950000000000003</v>
      </c>
      <c r="C20" s="25">
        <f t="shared" si="1"/>
        <v>-2.6462395543175421E-2</v>
      </c>
      <c r="D20" s="26">
        <f t="shared" si="2"/>
        <v>34.919714765453541</v>
      </c>
      <c r="E20" s="26"/>
      <c r="F20">
        <v>34.898000000000003</v>
      </c>
      <c r="G20" s="25">
        <f t="shared" si="7"/>
        <v>8.6728184207340853E-4</v>
      </c>
      <c r="H20" s="25"/>
      <c r="I20" s="25">
        <f t="shared" si="6"/>
        <v>1.4900567367757134E-3</v>
      </c>
      <c r="J20">
        <v>2948.03</v>
      </c>
      <c r="K20">
        <v>2877.47</v>
      </c>
      <c r="L20" s="25">
        <f t="shared" si="8"/>
        <v>-2.3934627530927566E-2</v>
      </c>
      <c r="M20">
        <f t="shared" si="5"/>
        <v>1</v>
      </c>
      <c r="N20" s="50"/>
    </row>
    <row r="21" spans="1:14">
      <c r="A21" s="1">
        <v>42430</v>
      </c>
      <c r="B21">
        <v>35.549999999999997</v>
      </c>
      <c r="C21" s="25">
        <f t="shared" si="1"/>
        <v>1.716738197424883E-2</v>
      </c>
      <c r="D21" s="26">
        <f t="shared" si="2"/>
        <v>35.54345297083897</v>
      </c>
      <c r="E21" s="26"/>
      <c r="F21">
        <v>35.546999999999997</v>
      </c>
      <c r="G21" s="25">
        <f t="shared" si="7"/>
        <v>1.8419789338985915E-4</v>
      </c>
      <c r="H21" s="25"/>
      <c r="I21" s="25">
        <f t="shared" si="6"/>
        <v>8.4395307620832583E-5</v>
      </c>
      <c r="J21">
        <v>2877.47</v>
      </c>
      <c r="K21">
        <v>2930.69</v>
      </c>
      <c r="L21" s="25">
        <f t="shared" si="8"/>
        <v>1.8495414374433139E-2</v>
      </c>
      <c r="M21">
        <f t="shared" si="5"/>
        <v>2</v>
      </c>
      <c r="N21" s="50"/>
    </row>
    <row r="22" spans="1:14">
      <c r="A22" s="1">
        <v>42431</v>
      </c>
      <c r="B22">
        <v>37</v>
      </c>
      <c r="C22" s="25">
        <f t="shared" si="1"/>
        <v>4.0787623066104173E-2</v>
      </c>
      <c r="D22" s="26">
        <f t="shared" si="2"/>
        <v>37.010269769235222</v>
      </c>
      <c r="E22" s="26"/>
      <c r="F22">
        <v>37.010269769235222</v>
      </c>
      <c r="G22" s="25">
        <f t="shared" si="7"/>
        <v>-2.7748431176688459E-4</v>
      </c>
      <c r="H22" s="25"/>
      <c r="I22" s="25">
        <f t="shared" si="6"/>
        <v>-2.7748431176688459E-4</v>
      </c>
      <c r="J22">
        <v>2930.69</v>
      </c>
      <c r="K22">
        <v>3051.33</v>
      </c>
      <c r="L22" s="25">
        <f t="shared" si="8"/>
        <v>4.1164367435654992E-2</v>
      </c>
      <c r="M22">
        <f t="shared" si="5"/>
        <v>3</v>
      </c>
      <c r="N22" s="50"/>
    </row>
    <row r="23" spans="1:14">
      <c r="A23" s="1">
        <v>42432</v>
      </c>
      <c r="B23">
        <v>37.1</v>
      </c>
      <c r="C23" s="25">
        <f t="shared" si="1"/>
        <v>2.7027027027026751E-3</v>
      </c>
      <c r="D23" s="26">
        <f t="shared" si="2"/>
        <v>37.096265978319096</v>
      </c>
      <c r="E23" s="26"/>
      <c r="F23">
        <v>37.088999999999999</v>
      </c>
      <c r="G23" s="25">
        <f t="shared" si="7"/>
        <v>1.0065761559641118E-4</v>
      </c>
      <c r="H23" s="25"/>
      <c r="I23" s="25">
        <f t="shared" si="6"/>
        <v>2.9658389279840769E-4</v>
      </c>
      <c r="J23">
        <v>3051.33</v>
      </c>
      <c r="K23">
        <v>3058.42</v>
      </c>
      <c r="L23" s="25">
        <f t="shared" si="8"/>
        <v>2.3235769320264499E-3</v>
      </c>
      <c r="M23">
        <f t="shared" si="5"/>
        <v>4</v>
      </c>
      <c r="N23" s="50"/>
    </row>
    <row r="24" spans="1:14">
      <c r="A24" s="1">
        <v>42433</v>
      </c>
      <c r="B24">
        <v>37.65</v>
      </c>
      <c r="C24" s="25">
        <f t="shared" si="1"/>
        <v>1.4824797843665749E-2</v>
      </c>
      <c r="D24" s="26">
        <f t="shared" si="2"/>
        <v>37.519139362808247</v>
      </c>
      <c r="E24" s="26"/>
      <c r="F24">
        <v>37.704999999999998</v>
      </c>
      <c r="G24" s="25">
        <f t="shared" si="7"/>
        <v>3.4878368591118036E-3</v>
      </c>
      <c r="H24" s="25"/>
      <c r="I24" s="25">
        <f t="shared" si="6"/>
        <v>-1.4586924811033075E-3</v>
      </c>
      <c r="J24">
        <v>3058.42</v>
      </c>
      <c r="K24">
        <v>3093.89</v>
      </c>
      <c r="L24" s="25">
        <f t="shared" si="8"/>
        <v>1.1597491515226821E-2</v>
      </c>
      <c r="M24">
        <f t="shared" si="5"/>
        <v>5</v>
      </c>
      <c r="N24" s="50"/>
    </row>
    <row r="25" spans="1:14">
      <c r="A25" s="1">
        <v>42436</v>
      </c>
      <c r="B25">
        <v>37.75</v>
      </c>
      <c r="C25" s="25">
        <f t="shared" si="1"/>
        <v>2.6560424966799445E-3</v>
      </c>
      <c r="D25" s="26">
        <f t="shared" si="2"/>
        <v>37.838446809679731</v>
      </c>
      <c r="E25" s="26"/>
      <c r="F25">
        <v>37.807000000000002</v>
      </c>
      <c r="G25" s="25">
        <f t="shared" si="7"/>
        <v>-2.3374852071651464E-3</v>
      </c>
      <c r="H25" s="25"/>
      <c r="I25" s="25">
        <f t="shared" si="6"/>
        <v>-1.5076573121379777E-3</v>
      </c>
      <c r="J25">
        <v>3093.89</v>
      </c>
      <c r="K25">
        <v>3104.84</v>
      </c>
      <c r="L25" s="25">
        <f t="shared" si="8"/>
        <v>3.5392337801281037E-3</v>
      </c>
      <c r="M25">
        <f t="shared" si="5"/>
        <v>1</v>
      </c>
      <c r="N25" s="50"/>
    </row>
    <row r="26" spans="1:14">
      <c r="A26" s="1">
        <v>42437</v>
      </c>
      <c r="B26">
        <v>37.549999999999997</v>
      </c>
      <c r="C26" s="25">
        <f t="shared" si="1"/>
        <v>-5.2980132450332063E-3</v>
      </c>
      <c r="D26" s="26">
        <f t="shared" si="2"/>
        <v>37.841460329678824</v>
      </c>
      <c r="E26" s="26"/>
      <c r="F26">
        <v>37.840000000000003</v>
      </c>
      <c r="G26" s="25">
        <f t="shared" si="7"/>
        <v>-7.7021427592802727E-3</v>
      </c>
      <c r="H26" s="25"/>
      <c r="I26" s="25">
        <f t="shared" si="6"/>
        <v>-7.6638477801269644E-3</v>
      </c>
      <c r="J26">
        <v>3104.84</v>
      </c>
      <c r="K26">
        <v>3107.67</v>
      </c>
      <c r="L26" s="25">
        <f t="shared" si="8"/>
        <v>9.1148014068354044E-4</v>
      </c>
      <c r="M26">
        <f t="shared" si="5"/>
        <v>2</v>
      </c>
      <c r="N26" s="50"/>
    </row>
    <row r="27" spans="1:14">
      <c r="A27" s="1">
        <v>42438</v>
      </c>
      <c r="B27">
        <v>37.1</v>
      </c>
      <c r="C27" s="25">
        <f t="shared" si="1"/>
        <v>-1.1984021304926706E-2</v>
      </c>
      <c r="D27" s="26">
        <f t="shared" si="2"/>
        <v>37.404574616996015</v>
      </c>
      <c r="E27" s="26"/>
      <c r="F27">
        <v>37.351999999999997</v>
      </c>
      <c r="G27" s="25">
        <f t="shared" si="7"/>
        <v>-8.1427103533379119E-3</v>
      </c>
      <c r="H27" s="25"/>
      <c r="I27" s="25">
        <f t="shared" si="6"/>
        <v>-6.7466266866565983E-3</v>
      </c>
      <c r="J27">
        <v>3107.67</v>
      </c>
      <c r="K27">
        <v>3071.9100000000003</v>
      </c>
      <c r="L27" s="25">
        <f t="shared" si="8"/>
        <v>-1.1507013292917145E-2</v>
      </c>
      <c r="M27">
        <f t="shared" si="5"/>
        <v>3</v>
      </c>
      <c r="N27" s="50"/>
    </row>
    <row r="28" spans="1:14">
      <c r="A28" s="1">
        <v>42439</v>
      </c>
      <c r="B28">
        <v>36.6</v>
      </c>
      <c r="C28" s="25">
        <f t="shared" si="1"/>
        <v>-1.3477088948787075E-2</v>
      </c>
      <c r="D28" s="26">
        <f t="shared" si="2"/>
        <v>36.637524797275958</v>
      </c>
      <c r="E28" s="26"/>
      <c r="F28">
        <v>36.640999999999998</v>
      </c>
      <c r="G28" s="25">
        <f t="shared" si="7"/>
        <v>-1.0242175879399129E-3</v>
      </c>
      <c r="H28" s="25"/>
      <c r="I28" s="25">
        <f t="shared" si="6"/>
        <v>-1.118965093747315E-3</v>
      </c>
      <c r="J28">
        <f>+K28+58.76</f>
        <v>3071.9100000000003</v>
      </c>
      <c r="K28">
        <v>3013.15</v>
      </c>
      <c r="L28" s="25">
        <f t="shared" si="8"/>
        <v>-1.9128164562112859E-2</v>
      </c>
      <c r="M28">
        <f t="shared" si="5"/>
        <v>4</v>
      </c>
      <c r="N28" s="50"/>
    </row>
    <row r="29" spans="1:14">
      <c r="A29" s="1">
        <v>42440</v>
      </c>
      <c r="B29">
        <v>37.049999999999997</v>
      </c>
      <c r="C29" s="25">
        <f t="shared" si="1"/>
        <v>1.2295081967212962E-2</v>
      </c>
      <c r="D29" s="26">
        <f t="shared" si="2"/>
        <v>36.703382665980783</v>
      </c>
      <c r="E29" s="26"/>
      <c r="F29">
        <v>36.866999999999997</v>
      </c>
      <c r="G29" s="25">
        <f t="shared" si="7"/>
        <v>9.4437435691856475E-3</v>
      </c>
      <c r="H29" s="25"/>
      <c r="I29" s="25">
        <f t="shared" si="6"/>
        <v>4.9637887541704728E-3</v>
      </c>
      <c r="J29">
        <v>3013.15</v>
      </c>
      <c r="K29">
        <v>3018.28</v>
      </c>
      <c r="L29" s="25">
        <f t="shared" si="8"/>
        <v>1.7025372118879556E-3</v>
      </c>
      <c r="M29">
        <f t="shared" si="5"/>
        <v>5</v>
      </c>
      <c r="N29" s="50"/>
    </row>
    <row r="30" spans="1:14">
      <c r="A30" s="1">
        <v>42443</v>
      </c>
      <c r="B30">
        <v>37.450000000000003</v>
      </c>
      <c r="C30" s="25">
        <f t="shared" si="1"/>
        <v>1.0796221322537214E-2</v>
      </c>
      <c r="D30" s="26">
        <f t="shared" si="2"/>
        <v>37.446092884026662</v>
      </c>
      <c r="E30" s="26"/>
      <c r="F30">
        <v>37.418999999999997</v>
      </c>
      <c r="G30" s="25">
        <f t="shared" si="7"/>
        <v>1.0433975008927732E-4</v>
      </c>
      <c r="H30" s="25"/>
      <c r="I30" s="25">
        <f t="shared" si="6"/>
        <v>8.2845613191184775E-4</v>
      </c>
      <c r="J30">
        <v>3018.28</v>
      </c>
      <c r="K30">
        <v>3065.69</v>
      </c>
      <c r="L30" s="25">
        <f t="shared" si="8"/>
        <v>1.5707621559298612E-2</v>
      </c>
      <c r="M30">
        <f t="shared" si="5"/>
        <v>1</v>
      </c>
      <c r="N30" s="50"/>
    </row>
    <row r="31" spans="1:14">
      <c r="A31" s="1">
        <v>42444</v>
      </c>
      <c r="B31">
        <v>37.4</v>
      </c>
      <c r="C31" s="25">
        <f t="shared" si="1"/>
        <v>-1.335113484646322E-3</v>
      </c>
      <c r="D31" s="26">
        <f t="shared" si="2"/>
        <v>37.52995013194419</v>
      </c>
      <c r="E31" s="26"/>
      <c r="F31">
        <v>37.454000000000001</v>
      </c>
      <c r="G31" s="25">
        <f t="shared" si="7"/>
        <v>-3.4625713993043927E-3</v>
      </c>
      <c r="H31" s="25"/>
      <c r="I31" s="25">
        <f t="shared" si="6"/>
        <v>-1.4417685694452231E-3</v>
      </c>
      <c r="J31">
        <v>3065.69</v>
      </c>
      <c r="K31">
        <v>3074.78</v>
      </c>
      <c r="L31" s="25">
        <f t="shared" si="8"/>
        <v>2.9650747466312133E-3</v>
      </c>
      <c r="M31">
        <f t="shared" si="5"/>
        <v>2</v>
      </c>
      <c r="N31" s="50"/>
    </row>
    <row r="32" spans="1:14">
      <c r="A32" s="1">
        <v>42445</v>
      </c>
      <c r="B32">
        <v>37.4</v>
      </c>
      <c r="C32" s="25">
        <f t="shared" si="1"/>
        <v>0</v>
      </c>
      <c r="D32" s="26">
        <f t="shared" si="2"/>
        <v>37.639760769876219</v>
      </c>
      <c r="E32" s="26"/>
      <c r="F32">
        <v>37.537999999999997</v>
      </c>
      <c r="G32" s="25">
        <f t="shared" si="7"/>
        <v>-6.3698802801134269E-3</v>
      </c>
      <c r="H32" s="25"/>
      <c r="I32" s="25">
        <f t="shared" si="6"/>
        <v>-3.6762747082955682E-3</v>
      </c>
      <c r="J32">
        <v>3074.78</v>
      </c>
      <c r="K32">
        <v>3090.03</v>
      </c>
      <c r="L32" s="25">
        <f t="shared" si="8"/>
        <v>4.9597044341382901E-3</v>
      </c>
      <c r="M32">
        <f t="shared" si="5"/>
        <v>3</v>
      </c>
      <c r="N32" s="50"/>
    </row>
    <row r="33" spans="1:14">
      <c r="A33" s="1">
        <v>42446</v>
      </c>
      <c r="B33">
        <v>38.25</v>
      </c>
      <c r="C33" s="25">
        <f t="shared" si="1"/>
        <v>2.2727272727272707E-2</v>
      </c>
      <c r="D33" s="26">
        <f t="shared" si="2"/>
        <v>37.953100649508244</v>
      </c>
      <c r="E33" s="26"/>
      <c r="F33">
        <v>38.08</v>
      </c>
      <c r="G33" s="25">
        <f t="shared" si="7"/>
        <v>7.8227956454357539E-3</v>
      </c>
      <c r="H33" s="25"/>
      <c r="I33" s="25">
        <f t="shared" si="6"/>
        <v>4.4642857142858094E-3</v>
      </c>
      <c r="J33">
        <v>3090.03</v>
      </c>
      <c r="K33">
        <v>3124.2</v>
      </c>
      <c r="L33" s="25">
        <f t="shared" si="8"/>
        <v>1.105814506655256E-2</v>
      </c>
      <c r="M33">
        <f t="shared" si="5"/>
        <v>4</v>
      </c>
      <c r="N33" s="50"/>
    </row>
    <row r="34" spans="1:14">
      <c r="A34" s="1">
        <v>42447</v>
      </c>
      <c r="B34">
        <v>39.1</v>
      </c>
      <c r="C34" s="25">
        <f t="shared" si="1"/>
        <v>2.2222222222222365E-2</v>
      </c>
      <c r="D34" s="26">
        <f t="shared" si="2"/>
        <v>38.662133282120223</v>
      </c>
      <c r="E34" s="26"/>
      <c r="F34">
        <v>38.840000000000003</v>
      </c>
      <c r="G34" s="25">
        <f t="shared" si="7"/>
        <v>1.1325467083894036E-2</v>
      </c>
      <c r="H34" s="25"/>
      <c r="I34" s="25">
        <f t="shared" si="6"/>
        <v>6.6941297631306629E-3</v>
      </c>
      <c r="J34">
        <v>3124.2</v>
      </c>
      <c r="K34">
        <v>3171.96</v>
      </c>
      <c r="L34" s="25">
        <f t="shared" si="8"/>
        <v>1.5287113501056382E-2</v>
      </c>
      <c r="M34">
        <f t="shared" si="5"/>
        <v>5</v>
      </c>
      <c r="N34" s="50"/>
    </row>
    <row r="35" spans="1:14">
      <c r="A35" s="1">
        <v>42450</v>
      </c>
      <c r="B35">
        <v>40.299999999999997</v>
      </c>
      <c r="C35" s="25">
        <f t="shared" si="1"/>
        <v>3.0690537084398839E-2</v>
      </c>
      <c r="D35" s="26">
        <f t="shared" si="2"/>
        <v>39.788726717865302</v>
      </c>
      <c r="E35" s="26"/>
      <c r="F35">
        <v>39.656999999999996</v>
      </c>
      <c r="G35" s="25">
        <f t="shared" si="7"/>
        <v>1.2849702021380027E-2</v>
      </c>
      <c r="H35" s="25"/>
      <c r="I35" s="25">
        <f t="shared" si="6"/>
        <v>1.6214035353153244E-2</v>
      </c>
      <c r="J35">
        <v>3171.96</v>
      </c>
      <c r="K35">
        <v>3249.44</v>
      </c>
      <c r="L35" s="25">
        <f t="shared" si="8"/>
        <v>2.4426537535151782E-2</v>
      </c>
      <c r="M35">
        <f t="shared" si="5"/>
        <v>1</v>
      </c>
      <c r="N35" s="50"/>
    </row>
    <row r="36" spans="1:14">
      <c r="A36" s="1">
        <v>42451</v>
      </c>
      <c r="B36">
        <v>39.5</v>
      </c>
      <c r="C36" s="25">
        <f t="shared" si="1"/>
        <v>-1.9851116625310139E-2</v>
      </c>
      <c r="D36" s="26">
        <f t="shared" si="2"/>
        <v>39.368369328253479</v>
      </c>
      <c r="E36" s="26"/>
      <c r="F36">
        <v>39.328000000000003</v>
      </c>
      <c r="G36" s="25">
        <f t="shared" si="7"/>
        <v>3.3435642367858343E-3</v>
      </c>
      <c r="H36" s="25"/>
      <c r="I36" s="25">
        <f t="shared" si="6"/>
        <v>4.3734743694059386E-3</v>
      </c>
      <c r="J36">
        <v>3249.44</v>
      </c>
      <c r="K36">
        <v>3225.79</v>
      </c>
      <c r="L36" s="25">
        <f t="shared" si="8"/>
        <v>-7.2781771628341874E-3</v>
      </c>
      <c r="M36">
        <f t="shared" si="5"/>
        <v>2</v>
      </c>
      <c r="N36" s="50"/>
    </row>
    <row r="37" spans="1:14">
      <c r="A37" s="1">
        <v>42452</v>
      </c>
      <c r="B37">
        <v>39.5</v>
      </c>
      <c r="C37" s="25">
        <f t="shared" si="1"/>
        <v>0</v>
      </c>
      <c r="D37" s="26">
        <f>+F36*(1+L37)</f>
        <v>39.453574944432226</v>
      </c>
      <c r="E37" s="26"/>
      <c r="F37">
        <v>39.415999999999997</v>
      </c>
      <c r="G37" s="25">
        <f t="shared" si="7"/>
        <v>1.1767008600147566E-3</v>
      </c>
      <c r="H37" s="25"/>
      <c r="I37" s="25">
        <f t="shared" si="6"/>
        <v>2.1311142683175799E-3</v>
      </c>
      <c r="J37">
        <v>3225.79</v>
      </c>
      <c r="K37">
        <v>3236.09</v>
      </c>
      <c r="L37" s="25">
        <f t="shared" si="8"/>
        <v>3.1930162843831766E-3</v>
      </c>
      <c r="M37">
        <f t="shared" si="5"/>
        <v>3</v>
      </c>
      <c r="N37" s="50"/>
    </row>
    <row r="38" spans="1:14">
      <c r="A38" s="1">
        <v>42453</v>
      </c>
      <c r="B38">
        <v>38.75</v>
      </c>
      <c r="C38" s="25">
        <f t="shared" si="1"/>
        <v>-1.8987341772151889E-2</v>
      </c>
      <c r="D38" s="26">
        <f>+F37*(1+L38)</f>
        <v>38.755349696701877</v>
      </c>
      <c r="E38" s="26"/>
      <c r="F38">
        <v>38.658000000000001</v>
      </c>
      <c r="G38" s="25">
        <f t="shared" si="7"/>
        <v>-1.3803763206221564E-4</v>
      </c>
      <c r="H38" s="25"/>
      <c r="I38" s="25">
        <f t="shared" si="6"/>
        <v>2.379843758083755E-3</v>
      </c>
      <c r="J38">
        <v>3236.09</v>
      </c>
      <c r="K38">
        <v>3181.85</v>
      </c>
      <c r="L38" s="25">
        <f t="shared" si="8"/>
        <v>-1.676096771103408E-2</v>
      </c>
      <c r="M38">
        <f t="shared" si="5"/>
        <v>4</v>
      </c>
      <c r="N38" s="50"/>
    </row>
    <row r="39" spans="1:14">
      <c r="A39" s="1">
        <v>42454</v>
      </c>
      <c r="B39">
        <v>38.75</v>
      </c>
      <c r="C39" s="25">
        <f t="shared" si="1"/>
        <v>0</v>
      </c>
      <c r="D39" s="26">
        <f>+F38*(1+L39)</f>
        <v>38.852028084290595</v>
      </c>
      <c r="E39" s="26"/>
      <c r="G39" s="25">
        <f t="shared" si="7"/>
        <v>-2.6260684273480273E-3</v>
      </c>
      <c r="H39" s="25"/>
      <c r="J39">
        <v>3181.85</v>
      </c>
      <c r="K39">
        <v>3197.82</v>
      </c>
      <c r="L39" s="25">
        <f t="shared" si="8"/>
        <v>5.0190926662163626E-3</v>
      </c>
      <c r="M39">
        <f t="shared" si="5"/>
        <v>5</v>
      </c>
      <c r="N39" s="50"/>
    </row>
    <row r="40" spans="1:14">
      <c r="A40" s="1">
        <v>42457</v>
      </c>
      <c r="B40">
        <v>38.75</v>
      </c>
      <c r="C40" s="25">
        <f t="shared" si="1"/>
        <v>0</v>
      </c>
      <c r="J40">
        <v>3197.82</v>
      </c>
      <c r="K40">
        <v>3169.73</v>
      </c>
      <c r="L40" s="25">
        <f t="shared" si="8"/>
        <v>-8.7841091743751099E-3</v>
      </c>
      <c r="M40">
        <f t="shared" si="5"/>
        <v>1</v>
      </c>
      <c r="N40" s="50"/>
    </row>
    <row r="41" spans="1:14">
      <c r="A41" s="1">
        <v>42458</v>
      </c>
      <c r="B41">
        <v>38.5</v>
      </c>
      <c r="C41" s="25">
        <f t="shared" si="1"/>
        <v>-6.4516129032258229E-3</v>
      </c>
      <c r="F41">
        <v>38.087000000000003</v>
      </c>
      <c r="I41" s="25">
        <f>+B41/F41-1</f>
        <v>1.0843594927403055E-2</v>
      </c>
      <c r="J41">
        <v>3169.73</v>
      </c>
      <c r="K41">
        <v>3135.41</v>
      </c>
      <c r="L41" s="25">
        <f t="shared" si="8"/>
        <v>-1.0827420632041229E-2</v>
      </c>
      <c r="M41">
        <f t="shared" si="5"/>
        <v>2</v>
      </c>
      <c r="N41" s="50"/>
    </row>
    <row r="42" spans="1:14">
      <c r="A42" s="1">
        <v>42459</v>
      </c>
      <c r="B42">
        <v>39.85</v>
      </c>
      <c r="C42" s="25">
        <f t="shared" si="1"/>
        <v>3.5064935064935021E-2</v>
      </c>
      <c r="D42" s="26">
        <f t="shared" ref="D42:D55" si="9">+F41*(1+L42)</f>
        <v>39.069358189200145</v>
      </c>
      <c r="E42" s="26"/>
      <c r="F42">
        <v>39.204000000000001</v>
      </c>
      <c r="G42" s="25">
        <f t="shared" ref="G42:G51" si="10">+B42/D42-1</f>
        <v>1.9980922313068472E-2</v>
      </c>
      <c r="H42" s="25"/>
      <c r="I42" s="25">
        <f t="shared" ref="I42:I55" si="11">+B42/F42-1</f>
        <v>1.6477910417304287E-2</v>
      </c>
      <c r="J42">
        <v>3135.41</v>
      </c>
      <c r="K42">
        <v>3216.28</v>
      </c>
      <c r="L42" s="25">
        <f t="shared" si="8"/>
        <v>2.5792480090323311E-2</v>
      </c>
      <c r="M42">
        <f t="shared" si="5"/>
        <v>3</v>
      </c>
      <c r="N42" s="50"/>
    </row>
    <row r="43" spans="1:14">
      <c r="A43" s="1">
        <v>42460</v>
      </c>
      <c r="B43">
        <v>39.5</v>
      </c>
      <c r="C43" s="25">
        <f t="shared" si="1"/>
        <v>-8.7829360100376563E-3</v>
      </c>
      <c r="D43" s="26">
        <f t="shared" si="9"/>
        <v>39.226062519432389</v>
      </c>
      <c r="E43" s="26"/>
      <c r="F43">
        <v>39.334000000000003</v>
      </c>
      <c r="G43" s="25">
        <f t="shared" si="10"/>
        <v>6.9835579452284247E-3</v>
      </c>
      <c r="H43" s="25"/>
      <c r="I43" s="25">
        <f t="shared" si="11"/>
        <v>4.2202674530940065E-3</v>
      </c>
      <c r="J43">
        <v>3216.28</v>
      </c>
      <c r="K43">
        <v>3218.09</v>
      </c>
      <c r="L43" s="25">
        <f t="shared" si="8"/>
        <v>5.6276194858662087E-4</v>
      </c>
      <c r="M43">
        <f t="shared" si="5"/>
        <v>4</v>
      </c>
      <c r="N43" s="50"/>
    </row>
    <row r="44" spans="1:14">
      <c r="A44" s="1">
        <v>42461</v>
      </c>
      <c r="B44">
        <v>39.35</v>
      </c>
      <c r="C44" s="25">
        <f t="shared" si="1"/>
        <v>-3.797468354430289E-3</v>
      </c>
      <c r="D44" s="26">
        <f t="shared" si="9"/>
        <v>39.38056878458962</v>
      </c>
      <c r="E44" s="26"/>
      <c r="F44">
        <v>39.393999999999998</v>
      </c>
      <c r="G44" s="25">
        <f t="shared" si="10"/>
        <v>-7.7624030157685819E-4</v>
      </c>
      <c r="H44" s="25"/>
      <c r="I44" s="25">
        <f t="shared" si="11"/>
        <v>-1.1169213585824345E-3</v>
      </c>
      <c r="J44">
        <v>3218.09</v>
      </c>
      <c r="K44">
        <v>3221.9</v>
      </c>
      <c r="L44" s="25">
        <f t="shared" si="8"/>
        <v>1.1839320839379663E-3</v>
      </c>
      <c r="M44">
        <f t="shared" si="5"/>
        <v>5</v>
      </c>
      <c r="N44" s="50"/>
    </row>
    <row r="45" spans="1:14">
      <c r="A45" s="1">
        <v>42465</v>
      </c>
      <c r="B45">
        <v>39.75</v>
      </c>
      <c r="C45" s="25">
        <f t="shared" si="1"/>
        <v>1.0165184243964287E-2</v>
      </c>
      <c r="D45" s="26">
        <f t="shared" si="9"/>
        <v>39.914745665601039</v>
      </c>
      <c r="E45" s="26"/>
      <c r="F45">
        <v>39.878</v>
      </c>
      <c r="G45" s="25">
        <f t="shared" si="10"/>
        <v>-4.1274386909853078E-3</v>
      </c>
      <c r="H45" s="25"/>
      <c r="I45" s="25">
        <f t="shared" si="11"/>
        <v>-3.2097898590701668E-3</v>
      </c>
      <c r="J45">
        <v>3221.9</v>
      </c>
      <c r="K45">
        <v>3264.49</v>
      </c>
      <c r="L45" s="25">
        <f t="shared" si="8"/>
        <v>1.3218908097706317E-2</v>
      </c>
      <c r="M45">
        <f t="shared" si="5"/>
        <v>2</v>
      </c>
      <c r="N45" s="50"/>
    </row>
    <row r="46" spans="1:14">
      <c r="A46" s="1">
        <v>42466</v>
      </c>
      <c r="B46">
        <v>39.85</v>
      </c>
      <c r="C46" s="25">
        <f t="shared" si="1"/>
        <v>2.515723270440251E-3</v>
      </c>
      <c r="D46" s="26">
        <f t="shared" si="9"/>
        <v>39.792978793012082</v>
      </c>
      <c r="E46" s="26"/>
      <c r="F46">
        <v>39.743000000000002</v>
      </c>
      <c r="G46" s="25">
        <f t="shared" si="10"/>
        <v>1.4329464321964913E-3</v>
      </c>
      <c r="H46" s="25"/>
      <c r="I46" s="25">
        <f t="shared" si="11"/>
        <v>2.6922980147447984E-3</v>
      </c>
      <c r="J46">
        <v>3264.49</v>
      </c>
      <c r="K46">
        <v>3257.53</v>
      </c>
      <c r="L46" s="25">
        <f t="shared" si="8"/>
        <v>-2.1320328749665496E-3</v>
      </c>
      <c r="M46">
        <f t="shared" si="5"/>
        <v>3</v>
      </c>
      <c r="N46" s="50"/>
    </row>
    <row r="47" spans="1:14">
      <c r="A47" s="1">
        <v>42467</v>
      </c>
      <c r="B47">
        <v>39.200000000000003</v>
      </c>
      <c r="C47" s="25">
        <f t="shared" si="1"/>
        <v>-1.6311166875784155E-2</v>
      </c>
      <c r="D47" s="26">
        <f t="shared" si="9"/>
        <v>39.154455206859183</v>
      </c>
      <c r="E47" s="26"/>
      <c r="F47">
        <v>39.192999999999998</v>
      </c>
      <c r="G47" s="25">
        <f t="shared" si="10"/>
        <v>1.1632084497203987E-3</v>
      </c>
      <c r="H47" s="25"/>
      <c r="I47" s="25">
        <f t="shared" si="11"/>
        <v>1.7860332202190854E-4</v>
      </c>
      <c r="J47">
        <v>3257.53</v>
      </c>
      <c r="K47">
        <v>3209.29</v>
      </c>
      <c r="L47" s="25">
        <f t="shared" si="8"/>
        <v>-1.4808766151040875E-2</v>
      </c>
      <c r="M47">
        <f t="shared" si="5"/>
        <v>4</v>
      </c>
      <c r="N47" s="50"/>
    </row>
    <row r="48" spans="1:14">
      <c r="A48" s="1">
        <v>42468</v>
      </c>
      <c r="B48">
        <v>39.25</v>
      </c>
      <c r="C48" s="25">
        <f t="shared" si="1"/>
        <v>1.2755102040815647E-3</v>
      </c>
      <c r="D48" s="26">
        <f t="shared" si="9"/>
        <v>38.905276833816828</v>
      </c>
      <c r="E48" s="26"/>
      <c r="F48">
        <v>38.856000000000002</v>
      </c>
      <c r="G48" s="25">
        <f t="shared" si="10"/>
        <v>8.8605761027136243E-3</v>
      </c>
      <c r="H48" s="25"/>
      <c r="I48" s="25">
        <f t="shared" si="11"/>
        <v>1.0140004117768164E-2</v>
      </c>
      <c r="J48">
        <v>3209.29</v>
      </c>
      <c r="K48">
        <v>3185.73</v>
      </c>
      <c r="L48" s="25">
        <f t="shared" si="8"/>
        <v>-7.3411876147060351E-3</v>
      </c>
      <c r="M48">
        <f t="shared" si="5"/>
        <v>5</v>
      </c>
      <c r="N48" s="50"/>
    </row>
    <row r="49" spans="1:14">
      <c r="A49" s="1">
        <v>42471</v>
      </c>
      <c r="B49">
        <v>39.85</v>
      </c>
      <c r="C49" s="25">
        <f t="shared" si="1"/>
        <v>1.5286624203821653E-2</v>
      </c>
      <c r="D49" s="26">
        <f t="shared" si="9"/>
        <v>39.397176031867104</v>
      </c>
      <c r="E49" s="26"/>
      <c r="F49">
        <v>39.469000000000001</v>
      </c>
      <c r="G49" s="25">
        <f t="shared" si="10"/>
        <v>1.1493817926610417E-2</v>
      </c>
      <c r="H49" s="25"/>
      <c r="I49" s="25">
        <f t="shared" si="11"/>
        <v>9.6531455066000138E-3</v>
      </c>
      <c r="J49">
        <v>3185.73</v>
      </c>
      <c r="K49">
        <v>3230.1</v>
      </c>
      <c r="L49" s="25">
        <f t="shared" si="8"/>
        <v>1.3927733988756019E-2</v>
      </c>
      <c r="M49">
        <f t="shared" si="5"/>
        <v>1</v>
      </c>
      <c r="N49" s="50"/>
    </row>
    <row r="50" spans="1:14">
      <c r="A50" s="1">
        <v>42472</v>
      </c>
      <c r="B50">
        <v>39.65</v>
      </c>
      <c r="C50" s="25">
        <f t="shared" si="1"/>
        <v>-5.0188205771644068E-3</v>
      </c>
      <c r="D50" s="26">
        <f t="shared" si="9"/>
        <v>39.326647178105937</v>
      </c>
      <c r="E50" s="26"/>
      <c r="F50">
        <v>39.32</v>
      </c>
      <c r="G50" s="25">
        <f t="shared" si="10"/>
        <v>8.2222321274842969E-3</v>
      </c>
      <c r="H50" s="25"/>
      <c r="I50" s="25">
        <f t="shared" si="11"/>
        <v>8.3926754832146511E-3</v>
      </c>
      <c r="J50">
        <v>3230.1</v>
      </c>
      <c r="K50">
        <v>3218.45</v>
      </c>
      <c r="L50" s="25">
        <f t="shared" si="8"/>
        <v>-3.606699482988196E-3</v>
      </c>
      <c r="M50">
        <f t="shared" si="5"/>
        <v>2</v>
      </c>
      <c r="N50" s="50"/>
    </row>
    <row r="51" spans="1:14">
      <c r="A51" s="1">
        <v>42473</v>
      </c>
      <c r="B51">
        <v>40.799999999999997</v>
      </c>
      <c r="C51" s="25">
        <f t="shared" si="1"/>
        <v>2.9003783102143688E-2</v>
      </c>
      <c r="D51" s="26">
        <f t="shared" si="9"/>
        <v>39.844478429057467</v>
      </c>
      <c r="E51" s="26"/>
      <c r="G51" s="25">
        <f t="shared" si="10"/>
        <v>2.3981279429816649E-2</v>
      </c>
      <c r="H51" s="25"/>
      <c r="J51">
        <v>3218.45</v>
      </c>
      <c r="K51">
        <v>3261.38</v>
      </c>
      <c r="L51" s="25">
        <f t="shared" si="8"/>
        <v>1.3338718948562311E-2</v>
      </c>
      <c r="M51">
        <f t="shared" si="5"/>
        <v>3</v>
      </c>
      <c r="N51" s="50"/>
    </row>
    <row r="52" spans="1:14">
      <c r="A52" s="1">
        <v>42474</v>
      </c>
      <c r="B52">
        <v>40.25</v>
      </c>
      <c r="C52" s="25">
        <f t="shared" si="1"/>
        <v>-1.3480392156862697E-2</v>
      </c>
      <c r="D52" s="26"/>
      <c r="E52" s="26"/>
      <c r="F52">
        <v>39.905000000000001</v>
      </c>
      <c r="I52" s="25">
        <f t="shared" si="11"/>
        <v>8.6455331412103043E-3</v>
      </c>
      <c r="J52">
        <v>3261.38</v>
      </c>
      <c r="K52">
        <v>3275.83</v>
      </c>
      <c r="L52" s="25">
        <f t="shared" si="8"/>
        <v>4.4306397905180539E-3</v>
      </c>
      <c r="M52">
        <f t="shared" si="5"/>
        <v>4</v>
      </c>
      <c r="N52" s="50"/>
    </row>
    <row r="53" spans="1:14">
      <c r="A53" s="1">
        <v>42475</v>
      </c>
      <c r="B53">
        <v>40.25</v>
      </c>
      <c r="C53" s="25">
        <f t="shared" si="1"/>
        <v>0</v>
      </c>
      <c r="D53" s="26">
        <f t="shared" si="9"/>
        <v>39.860902443044971</v>
      </c>
      <c r="E53" s="26"/>
      <c r="F53">
        <v>39.902000000000001</v>
      </c>
      <c r="I53" s="25">
        <f t="shared" si="11"/>
        <v>8.7213673500075028E-3</v>
      </c>
      <c r="J53">
        <v>3275.83</v>
      </c>
      <c r="K53">
        <v>3272.21</v>
      </c>
      <c r="L53" s="25">
        <f t="shared" si="8"/>
        <v>-1.1050634495685108E-3</v>
      </c>
      <c r="M53">
        <f t="shared" si="5"/>
        <v>5</v>
      </c>
      <c r="N53" s="50"/>
    </row>
    <row r="54" spans="1:14">
      <c r="A54" s="1">
        <v>42478</v>
      </c>
      <c r="B54">
        <v>39.65</v>
      </c>
      <c r="C54" s="25">
        <f t="shared" si="1"/>
        <v>-1.4906832298136719E-2</v>
      </c>
      <c r="D54" s="26">
        <f t="shared" si="9"/>
        <v>39.368381583089104</v>
      </c>
      <c r="E54" s="26"/>
      <c r="F54">
        <v>39.365000000000002</v>
      </c>
      <c r="G54" s="25">
        <f>+B54/D54-1</f>
        <v>7.153416157494874E-3</v>
      </c>
      <c r="H54" s="25"/>
      <c r="I54" s="25">
        <f t="shared" si="11"/>
        <v>7.2399339514797045E-3</v>
      </c>
      <c r="J54">
        <v>3272.21</v>
      </c>
      <c r="K54">
        <v>3228.45</v>
      </c>
      <c r="L54" s="25">
        <f t="shared" si="8"/>
        <v>-1.3373224823590268E-2</v>
      </c>
      <c r="M54">
        <f t="shared" si="5"/>
        <v>1</v>
      </c>
      <c r="N54" s="50"/>
    </row>
    <row r="55" spans="1:14">
      <c r="A55" s="1">
        <v>42479</v>
      </c>
      <c r="B55">
        <v>39.9</v>
      </c>
      <c r="C55" s="25">
        <f t="shared" si="1"/>
        <v>6.3051702395964249E-3</v>
      </c>
      <c r="D55" s="26">
        <f t="shared" si="9"/>
        <v>39.485102603416507</v>
      </c>
      <c r="E55" s="26"/>
      <c r="F55">
        <v>39.540999999999997</v>
      </c>
      <c r="G55" s="25">
        <f>+B55/D55-1</f>
        <v>1.050769452850786E-2</v>
      </c>
      <c r="H55" s="25"/>
      <c r="I55" s="25">
        <f t="shared" si="11"/>
        <v>9.0791836321792996E-3</v>
      </c>
      <c r="J55">
        <v>3228.45</v>
      </c>
      <c r="K55">
        <v>3238.3</v>
      </c>
      <c r="L55" s="25">
        <f t="shared" si="8"/>
        <v>3.0509997057412974E-3</v>
      </c>
      <c r="M55">
        <f t="shared" si="5"/>
        <v>2</v>
      </c>
      <c r="N55" s="50"/>
    </row>
    <row r="56" spans="1:14">
      <c r="A56" s="1">
        <v>42480</v>
      </c>
      <c r="M56">
        <f t="shared" si="5"/>
        <v>3</v>
      </c>
      <c r="N56" s="50"/>
    </row>
    <row r="57" spans="1:14">
      <c r="A57" s="1">
        <v>42481</v>
      </c>
      <c r="B57">
        <v>39</v>
      </c>
      <c r="M57">
        <f t="shared" si="5"/>
        <v>4</v>
      </c>
      <c r="N57" s="50"/>
    </row>
    <row r="58" spans="1:14">
      <c r="A58" s="1">
        <v>42482</v>
      </c>
      <c r="B58">
        <v>38.65</v>
      </c>
      <c r="C58" s="25">
        <f t="shared" ref="C58:C88" si="12">B58/B57-1</f>
        <v>-8.9743589743590535E-3</v>
      </c>
      <c r="F58">
        <v>38.597000000000001</v>
      </c>
      <c r="I58" s="25">
        <f t="shared" ref="I58:I66" si="13">+B58/F58-1</f>
        <v>1.3731637173872713E-3</v>
      </c>
      <c r="J58">
        <v>3181.02</v>
      </c>
      <c r="K58">
        <v>3160.6</v>
      </c>
      <c r="L58" s="25">
        <f t="shared" ref="L58:L69" si="14">+K58/J58-1</f>
        <v>-6.419324619147293E-3</v>
      </c>
      <c r="M58">
        <f t="shared" si="5"/>
        <v>5</v>
      </c>
      <c r="N58" s="50"/>
    </row>
    <row r="59" spans="1:14">
      <c r="A59" s="1">
        <v>42485</v>
      </c>
      <c r="B59">
        <v>38.35</v>
      </c>
      <c r="C59" s="25">
        <f t="shared" si="12"/>
        <v>-7.7619663648123005E-3</v>
      </c>
      <c r="D59" s="26">
        <f t="shared" ref="D59:D72" si="15">+F58*(1+L59)</f>
        <v>38.440540461116889</v>
      </c>
      <c r="E59" s="26"/>
      <c r="F59">
        <v>38.405000000000001</v>
      </c>
      <c r="G59" s="25">
        <f>+B59/D59-1</f>
        <v>-2.3553378810703407E-3</v>
      </c>
      <c r="H59" s="25"/>
      <c r="I59" s="25">
        <f t="shared" si="13"/>
        <v>-1.4321051946361019E-3</v>
      </c>
      <c r="J59">
        <f>+K59+12.87</f>
        <v>3174.9</v>
      </c>
      <c r="K59">
        <v>3162.03</v>
      </c>
      <c r="L59" s="25">
        <f t="shared" si="14"/>
        <v>-4.0536709817631245E-3</v>
      </c>
      <c r="M59">
        <f t="shared" si="5"/>
        <v>1</v>
      </c>
      <c r="N59" s="50"/>
    </row>
    <row r="60" spans="1:14">
      <c r="A60" s="1">
        <v>42486</v>
      </c>
      <c r="B60">
        <v>38.65</v>
      </c>
      <c r="C60" s="25">
        <f t="shared" si="12"/>
        <v>7.8226857887873091E-3</v>
      </c>
      <c r="D60" s="26">
        <f t="shared" si="15"/>
        <v>38.613055473856981</v>
      </c>
      <c r="E60" s="26"/>
      <c r="F60">
        <v>38.648000000000003</v>
      </c>
      <c r="G60" s="25">
        <f>+B60/D60-1</f>
        <v>9.567884667409654E-4</v>
      </c>
      <c r="H60" s="25"/>
      <c r="I60" s="25">
        <f t="shared" si="13"/>
        <v>5.174912026473244E-5</v>
      </c>
      <c r="J60">
        <v>3162.03</v>
      </c>
      <c r="K60">
        <v>3179.16</v>
      </c>
      <c r="L60" s="25">
        <f t="shared" si="14"/>
        <v>5.4174059069647118E-3</v>
      </c>
      <c r="M60">
        <f t="shared" si="5"/>
        <v>2</v>
      </c>
      <c r="N60" s="50"/>
    </row>
    <row r="61" spans="1:14">
      <c r="A61" s="1">
        <v>42487</v>
      </c>
      <c r="B61">
        <v>38.65</v>
      </c>
      <c r="C61" s="25">
        <f t="shared" si="12"/>
        <v>0</v>
      </c>
      <c r="D61" s="26">
        <f t="shared" si="15"/>
        <v>38.487045685023723</v>
      </c>
      <c r="E61" s="26"/>
      <c r="F61">
        <v>38.515999999999998</v>
      </c>
      <c r="G61" s="25">
        <f>+B61/D61-1</f>
        <v>4.234004249374923E-3</v>
      </c>
      <c r="H61" s="25"/>
      <c r="I61" s="25">
        <f t="shared" si="13"/>
        <v>3.4790736317373838E-3</v>
      </c>
      <c r="J61">
        <v>3179.16</v>
      </c>
      <c r="K61">
        <v>3165.92</v>
      </c>
      <c r="L61" s="25">
        <f t="shared" si="14"/>
        <v>-4.1646221014355334E-3</v>
      </c>
      <c r="M61">
        <f t="shared" si="5"/>
        <v>3</v>
      </c>
      <c r="N61" s="50"/>
    </row>
    <row r="62" spans="1:14">
      <c r="A62" s="1">
        <v>42488</v>
      </c>
      <c r="B62">
        <v>38.450000000000003</v>
      </c>
      <c r="C62" s="25">
        <f t="shared" si="12"/>
        <v>-5.1746442432081263E-3</v>
      </c>
      <c r="D62" s="26">
        <f t="shared" si="15"/>
        <v>38.451034542881686</v>
      </c>
      <c r="E62" s="26"/>
      <c r="F62">
        <v>38.488999999999997</v>
      </c>
      <c r="G62" s="25">
        <f>+B62/D62-1</f>
        <v>-2.6905462856441353E-5</v>
      </c>
      <c r="H62" s="25"/>
      <c r="I62" s="25">
        <f t="shared" si="13"/>
        <v>-1.0132765205641547E-3</v>
      </c>
      <c r="J62">
        <v>3165.92</v>
      </c>
      <c r="K62">
        <v>3160.58</v>
      </c>
      <c r="L62" s="25">
        <f t="shared" si="14"/>
        <v>-1.686713498761816E-3</v>
      </c>
      <c r="M62">
        <f t="shared" si="5"/>
        <v>4</v>
      </c>
      <c r="N62" s="50"/>
    </row>
    <row r="63" spans="1:14">
      <c r="A63" s="1">
        <v>42489</v>
      </c>
      <c r="B63">
        <v>38.35</v>
      </c>
      <c r="C63" s="25">
        <f t="shared" si="12"/>
        <v>-2.6007802340702879E-3</v>
      </c>
      <c r="D63" s="26">
        <f t="shared" si="15"/>
        <v>38.442358918299803</v>
      </c>
      <c r="E63" s="26"/>
      <c r="F63">
        <v>38.536999999999999</v>
      </c>
      <c r="G63" s="25">
        <f t="shared" ref="G63:G75" si="16">+B63/D63-1</f>
        <v>-2.4025299408938494E-3</v>
      </c>
      <c r="H63" s="25"/>
      <c r="I63" s="25">
        <f t="shared" si="13"/>
        <v>-4.852479435347834E-3</v>
      </c>
      <c r="J63">
        <v>3160.58</v>
      </c>
      <c r="K63">
        <v>3156.75</v>
      </c>
      <c r="L63" s="25">
        <f t="shared" si="14"/>
        <v>-1.2118028969365646E-3</v>
      </c>
      <c r="M63">
        <f t="shared" si="5"/>
        <v>5</v>
      </c>
      <c r="N63" s="50"/>
    </row>
    <row r="64" spans="1:14">
      <c r="A64" s="1">
        <v>42493</v>
      </c>
      <c r="B64">
        <v>38.9</v>
      </c>
      <c r="C64" s="25">
        <f t="shared" si="12"/>
        <v>1.4341590612777066E-2</v>
      </c>
      <c r="D64" s="26">
        <f t="shared" si="15"/>
        <v>39.230281454027086</v>
      </c>
      <c r="E64" s="26"/>
      <c r="F64">
        <v>39.229999999999997</v>
      </c>
      <c r="G64" s="25">
        <f t="shared" si="16"/>
        <v>-8.4190437026084863E-3</v>
      </c>
      <c r="H64" s="25"/>
      <c r="I64" s="25">
        <f t="shared" si="13"/>
        <v>-8.4119296456792725E-3</v>
      </c>
      <c r="J64">
        <f>+K64-56.79</f>
        <v>3156.75</v>
      </c>
      <c r="K64">
        <v>3213.54</v>
      </c>
      <c r="L64" s="25">
        <f t="shared" si="14"/>
        <v>1.7990021382751298E-2</v>
      </c>
      <c r="M64">
        <f t="shared" si="5"/>
        <v>2</v>
      </c>
      <c r="N64" s="50"/>
    </row>
    <row r="65" spans="1:14">
      <c r="A65" s="1">
        <v>42494</v>
      </c>
      <c r="B65">
        <v>38.9</v>
      </c>
      <c r="C65" s="25">
        <f t="shared" si="12"/>
        <v>0</v>
      </c>
      <c r="D65" s="26">
        <f t="shared" si="15"/>
        <v>39.180192497992863</v>
      </c>
      <c r="E65" s="26"/>
      <c r="F65">
        <v>39.034999999999997</v>
      </c>
      <c r="G65" s="25">
        <f t="shared" si="16"/>
        <v>-7.1513813518711E-3</v>
      </c>
      <c r="H65" s="25"/>
      <c r="I65" s="25">
        <f t="shared" si="13"/>
        <v>-3.4584347380555158E-3</v>
      </c>
      <c r="J65">
        <v>3213.54</v>
      </c>
      <c r="K65">
        <v>3209.46</v>
      </c>
      <c r="L65" s="25">
        <f t="shared" si="14"/>
        <v>-1.269627887003133E-3</v>
      </c>
      <c r="M65">
        <f t="shared" si="5"/>
        <v>3</v>
      </c>
      <c r="N65" s="50"/>
    </row>
    <row r="66" spans="1:14">
      <c r="A66" s="1">
        <v>42495</v>
      </c>
      <c r="B66">
        <v>39.049999999999997</v>
      </c>
      <c r="C66" s="25">
        <f t="shared" si="12"/>
        <v>3.85604113110527E-3</v>
      </c>
      <c r="D66" s="26">
        <f t="shared" si="15"/>
        <v>39.089244670443001</v>
      </c>
      <c r="E66" s="26"/>
      <c r="F66">
        <v>39.070999999999998</v>
      </c>
      <c r="G66" s="25">
        <f t="shared" si="16"/>
        <v>-1.0039761774337519E-3</v>
      </c>
      <c r="H66" s="25"/>
      <c r="I66" s="25">
        <f t="shared" si="13"/>
        <v>-5.3748304368972377E-4</v>
      </c>
      <c r="J66">
        <v>3209.46</v>
      </c>
      <c r="K66">
        <v>3213.92</v>
      </c>
      <c r="L66" s="25">
        <f t="shared" si="14"/>
        <v>1.3896418712182612E-3</v>
      </c>
      <c r="M66">
        <f t="shared" si="5"/>
        <v>4</v>
      </c>
      <c r="N66" s="50"/>
    </row>
    <row r="67" spans="1:14">
      <c r="A67" s="1">
        <v>42496</v>
      </c>
      <c r="B67">
        <v>37.799999999999997</v>
      </c>
      <c r="C67" s="25">
        <f t="shared" si="12"/>
        <v>-3.201024327784896E-2</v>
      </c>
      <c r="D67" s="26">
        <f t="shared" si="15"/>
        <v>38.055055773012391</v>
      </c>
      <c r="E67" s="26"/>
      <c r="F67">
        <v>38.042000000000002</v>
      </c>
      <c r="G67" s="25">
        <f t="shared" si="16"/>
        <v>-6.7022835161175687E-3</v>
      </c>
      <c r="H67" s="25"/>
      <c r="I67" s="25">
        <f t="shared" ref="I67:I74" si="17">+B67/F67-1</f>
        <v>-6.3613900425846248E-3</v>
      </c>
      <c r="J67">
        <v>3213.92</v>
      </c>
      <c r="K67">
        <v>3130.35</v>
      </c>
      <c r="L67" s="25">
        <f t="shared" si="14"/>
        <v>-2.6002514063822368E-2</v>
      </c>
      <c r="M67">
        <f t="shared" ref="M67:M98" si="18">WEEKDAY(A67,2)</f>
        <v>5</v>
      </c>
      <c r="N67" s="50"/>
    </row>
    <row r="68" spans="1:14">
      <c r="A68" s="1">
        <v>42499</v>
      </c>
      <c r="B68">
        <v>36.950000000000003</v>
      </c>
      <c r="C68" s="25">
        <f t="shared" si="12"/>
        <v>-2.2486772486772333E-2</v>
      </c>
      <c r="D68" s="26">
        <f t="shared" si="15"/>
        <v>37.255359956554379</v>
      </c>
      <c r="E68" s="26"/>
      <c r="F68">
        <v>37.256</v>
      </c>
      <c r="G68" s="25">
        <f t="shared" si="16"/>
        <v>-8.196403333922242E-3</v>
      </c>
      <c r="H68" s="25"/>
      <c r="I68" s="25">
        <f t="shared" si="17"/>
        <v>-8.2134421301266469E-3</v>
      </c>
      <c r="J68">
        <v>3130.35</v>
      </c>
      <c r="K68">
        <v>3065.62</v>
      </c>
      <c r="L68" s="25">
        <f t="shared" si="14"/>
        <v>-2.0678198923443025E-2</v>
      </c>
      <c r="M68">
        <f t="shared" si="18"/>
        <v>1</v>
      </c>
      <c r="N68" s="50"/>
    </row>
    <row r="69" spans="1:14">
      <c r="A69" s="1">
        <v>42500</v>
      </c>
      <c r="B69">
        <v>37.200000000000003</v>
      </c>
      <c r="C69" s="25">
        <f t="shared" si="12"/>
        <v>6.7658998646820123E-3</v>
      </c>
      <c r="D69" s="26">
        <f t="shared" si="15"/>
        <v>37.298413423712006</v>
      </c>
      <c r="E69" s="26"/>
      <c r="F69">
        <v>37.164999999999999</v>
      </c>
      <c r="G69" s="25">
        <f t="shared" si="16"/>
        <v>-2.6385418219810886E-3</v>
      </c>
      <c r="H69" s="25"/>
      <c r="I69" s="25">
        <f t="shared" si="17"/>
        <v>9.417462666487797E-4</v>
      </c>
      <c r="J69">
        <v>3065.62</v>
      </c>
      <c r="K69">
        <v>3069.11</v>
      </c>
      <c r="L69" s="25">
        <f t="shared" si="14"/>
        <v>1.1384320300624751E-3</v>
      </c>
      <c r="M69">
        <f t="shared" si="18"/>
        <v>2</v>
      </c>
      <c r="N69" s="50"/>
    </row>
    <row r="70" spans="1:14">
      <c r="A70" s="1">
        <v>42501</v>
      </c>
      <c r="B70">
        <v>36.9</v>
      </c>
      <c r="C70" s="25">
        <f t="shared" si="12"/>
        <v>-8.0645161290323619E-3</v>
      </c>
      <c r="D70" s="26">
        <f t="shared" si="15"/>
        <v>37.330898420063143</v>
      </c>
      <c r="E70" s="26"/>
      <c r="F70">
        <v>37.366999999999997</v>
      </c>
      <c r="G70" s="25">
        <f t="shared" si="16"/>
        <v>-1.1542674789513319E-2</v>
      </c>
      <c r="H70" s="25"/>
      <c r="I70" s="25">
        <f t="shared" si="17"/>
        <v>-1.249765836165595E-2</v>
      </c>
      <c r="J70">
        <v>3069.11</v>
      </c>
      <c r="K70">
        <v>3082.81</v>
      </c>
      <c r="L70" s="25">
        <f t="shared" ref="L70:L80" si="19">+K70/J70-1</f>
        <v>4.4638347924967903E-3</v>
      </c>
      <c r="M70">
        <f t="shared" si="18"/>
        <v>3</v>
      </c>
      <c r="N70" s="50"/>
    </row>
    <row r="71" spans="1:14">
      <c r="A71" s="1">
        <v>42502</v>
      </c>
      <c r="B71">
        <v>37</v>
      </c>
      <c r="C71" s="25">
        <f t="shared" si="12"/>
        <v>2.7100271002711285E-3</v>
      </c>
      <c r="D71">
        <v>37.366999999999997</v>
      </c>
      <c r="F71">
        <v>37.450000000000003</v>
      </c>
      <c r="G71" s="25">
        <f t="shared" si="16"/>
        <v>-9.8215002542350049E-3</v>
      </c>
      <c r="H71" s="25"/>
      <c r="I71" s="25">
        <f t="shared" si="17"/>
        <v>-1.2016021361815787E-2</v>
      </c>
      <c r="J71">
        <v>3082.81</v>
      </c>
      <c r="K71">
        <v>3090.14</v>
      </c>
      <c r="L71" s="25">
        <f t="shared" si="19"/>
        <v>2.3777008638221631E-3</v>
      </c>
      <c r="M71">
        <f t="shared" si="18"/>
        <v>4</v>
      </c>
      <c r="N71" s="50"/>
    </row>
    <row r="72" spans="1:14">
      <c r="A72" s="1">
        <v>42503</v>
      </c>
      <c r="B72">
        <v>36.9</v>
      </c>
      <c r="C72" s="25">
        <f t="shared" si="12"/>
        <v>-2.7027027027027861E-3</v>
      </c>
      <c r="D72" s="26">
        <f t="shared" si="15"/>
        <v>37.265788281437096</v>
      </c>
      <c r="E72" s="26"/>
      <c r="F72">
        <v>37.216000000000001</v>
      </c>
      <c r="G72" s="25">
        <f t="shared" si="16"/>
        <v>-9.8156593032356909E-3</v>
      </c>
      <c r="H72" s="25"/>
      <c r="I72" s="25">
        <f t="shared" si="17"/>
        <v>-8.4909716251075906E-3</v>
      </c>
      <c r="J72">
        <v>3090.14</v>
      </c>
      <c r="K72">
        <v>3074.94</v>
      </c>
      <c r="L72" s="25">
        <f t="shared" si="19"/>
        <v>-4.918870989663815E-3</v>
      </c>
      <c r="M72">
        <f t="shared" si="18"/>
        <v>5</v>
      </c>
      <c r="N72" s="50"/>
    </row>
    <row r="73" spans="1:14">
      <c r="A73" s="1">
        <v>42506</v>
      </c>
      <c r="B73">
        <v>37.049999999999997</v>
      </c>
      <c r="C73" s="25">
        <f t="shared" si="12"/>
        <v>4.0650406504063596E-3</v>
      </c>
      <c r="D73" s="26">
        <f>+F72*(1+L73)</f>
        <v>37.462538117816933</v>
      </c>
      <c r="E73" s="26"/>
      <c r="F73">
        <v>37.433</v>
      </c>
      <c r="G73" s="25">
        <f t="shared" si="16"/>
        <v>-1.1012017298975718E-2</v>
      </c>
      <c r="H73" s="25"/>
      <c r="I73" s="25">
        <f t="shared" si="17"/>
        <v>-1.0231613816685914E-2</v>
      </c>
      <c r="J73">
        <v>3074.94</v>
      </c>
      <c r="K73">
        <v>3095.31</v>
      </c>
      <c r="L73" s="25">
        <f t="shared" si="19"/>
        <v>6.6245195028196147E-3</v>
      </c>
      <c r="M73">
        <f t="shared" si="18"/>
        <v>1</v>
      </c>
      <c r="N73" s="50"/>
    </row>
    <row r="74" spans="1:14">
      <c r="A74" s="1">
        <v>42507</v>
      </c>
      <c r="B74">
        <v>37.200000000000003</v>
      </c>
      <c r="C74" s="25">
        <f t="shared" si="12"/>
        <v>4.0485829959515662E-3</v>
      </c>
      <c r="D74" s="26">
        <f>+F73*(1+L74)</f>
        <v>37.320651779627887</v>
      </c>
      <c r="E74" s="26"/>
      <c r="F74">
        <v>37.395000000000003</v>
      </c>
      <c r="G74" s="25">
        <f t="shared" si="16"/>
        <v>-3.2328422434932946E-3</v>
      </c>
      <c r="H74" s="25"/>
      <c r="I74" s="25">
        <f t="shared" si="17"/>
        <v>-5.2146008824709433E-3</v>
      </c>
      <c r="J74">
        <v>3095.31</v>
      </c>
      <c r="K74">
        <v>3086.02</v>
      </c>
      <c r="L74" s="25">
        <f t="shared" si="19"/>
        <v>-3.0013148925309707E-3</v>
      </c>
      <c r="M74">
        <f t="shared" si="18"/>
        <v>2</v>
      </c>
      <c r="N74" s="50"/>
    </row>
    <row r="75" spans="1:14">
      <c r="A75" s="1">
        <v>42508</v>
      </c>
      <c r="B75">
        <v>36.700000000000003</v>
      </c>
      <c r="C75" s="25">
        <f t="shared" si="12"/>
        <v>-1.3440860215053752E-2</v>
      </c>
      <c r="D75" s="26">
        <f>+F74*(1+L75)</f>
        <v>37.177126460619185</v>
      </c>
      <c r="E75" s="26"/>
      <c r="F75">
        <v>37.124000000000002</v>
      </c>
      <c r="G75" s="25">
        <f t="shared" si="16"/>
        <v>-1.2833871416194298E-2</v>
      </c>
      <c r="H75" s="25"/>
      <c r="I75" s="25">
        <f t="shared" ref="I75:I108" si="20">+B75/F75-1</f>
        <v>-1.1421183062169993E-2</v>
      </c>
      <c r="J75">
        <v>3086.02</v>
      </c>
      <c r="K75">
        <v>3068.04</v>
      </c>
      <c r="L75" s="25">
        <f t="shared" si="19"/>
        <v>-5.8262746190886894E-3</v>
      </c>
      <c r="M75">
        <f t="shared" si="18"/>
        <v>3</v>
      </c>
      <c r="N75" s="50"/>
    </row>
    <row r="76" spans="1:14">
      <c r="A76" s="1">
        <v>42509</v>
      </c>
      <c r="B76">
        <v>36.5</v>
      </c>
      <c r="C76" s="25">
        <f t="shared" si="12"/>
        <v>-5.4495912806540314E-3</v>
      </c>
      <c r="D76" s="26">
        <f t="shared" ref="D76:D88" si="21">+F75*(1+L76)</f>
        <v>37.056964707109429</v>
      </c>
      <c r="E76" s="26"/>
      <c r="F76">
        <v>36.979999999999997</v>
      </c>
      <c r="G76" s="25">
        <f>+B76/D76-1</f>
        <v>-1.5029960265541487E-2</v>
      </c>
      <c r="H76" s="25"/>
      <c r="I76" s="25">
        <f t="shared" si="20"/>
        <v>-1.2979989183342311E-2</v>
      </c>
      <c r="J76">
        <v>3068.04</v>
      </c>
      <c r="K76">
        <v>3062.5</v>
      </c>
      <c r="L76" s="25">
        <f t="shared" si="19"/>
        <v>-1.8057130937014776E-3</v>
      </c>
      <c r="M76">
        <f t="shared" si="18"/>
        <v>4</v>
      </c>
      <c r="N76" s="50"/>
    </row>
    <row r="77" spans="1:14">
      <c r="A77" s="1">
        <v>42510</v>
      </c>
      <c r="B77">
        <v>36.9</v>
      </c>
      <c r="C77" s="25">
        <f t="shared" si="12"/>
        <v>1.0958904109588996E-2</v>
      </c>
      <c r="D77" s="26">
        <f t="shared" si="21"/>
        <v>37.169820604081629</v>
      </c>
      <c r="E77" s="26"/>
      <c r="F77">
        <v>37.207000000000001</v>
      </c>
      <c r="G77" s="25">
        <f>+B77/D77-1</f>
        <v>-7.2591311902108213E-3</v>
      </c>
      <c r="H77" s="25"/>
      <c r="I77" s="25">
        <f t="shared" si="20"/>
        <v>-8.2511355390115781E-3</v>
      </c>
      <c r="J77">
        <v>3062.5</v>
      </c>
      <c r="K77">
        <v>3078.22</v>
      </c>
      <c r="L77" s="25">
        <f t="shared" si="19"/>
        <v>5.1330612244897544E-3</v>
      </c>
      <c r="M77">
        <f t="shared" si="18"/>
        <v>5</v>
      </c>
      <c r="N77" s="50"/>
    </row>
    <row r="78" spans="1:14">
      <c r="A78" s="1">
        <v>42513</v>
      </c>
      <c r="B78">
        <v>36.950000000000003</v>
      </c>
      <c r="C78" s="25">
        <f t="shared" si="12"/>
        <v>1.3550135501356753E-3</v>
      </c>
      <c r="D78" s="26">
        <f t="shared" si="21"/>
        <v>37.315784622281711</v>
      </c>
      <c r="E78" s="26"/>
      <c r="F78">
        <v>37.326000000000001</v>
      </c>
      <c r="G78" s="25">
        <f>+B78/D78-1</f>
        <v>-9.8024100520532897E-3</v>
      </c>
      <c r="H78" s="25"/>
      <c r="I78" s="25">
        <f t="shared" si="20"/>
        <v>-1.0073407276429247E-2</v>
      </c>
      <c r="J78">
        <v>3078.22</v>
      </c>
      <c r="K78">
        <v>3087.22</v>
      </c>
      <c r="L78" s="25">
        <f t="shared" si="19"/>
        <v>2.9237676319431305E-3</v>
      </c>
      <c r="M78">
        <f t="shared" si="18"/>
        <v>1</v>
      </c>
      <c r="N78" s="50"/>
    </row>
    <row r="79" spans="1:14">
      <c r="A79" s="1">
        <v>42514</v>
      </c>
      <c r="B79">
        <v>36.9</v>
      </c>
      <c r="C79" s="25">
        <f t="shared" si="12"/>
        <v>-1.3531799729364913E-3</v>
      </c>
      <c r="D79" s="26">
        <f t="shared" si="21"/>
        <v>37.039939026049325</v>
      </c>
      <c r="E79" s="26"/>
      <c r="F79">
        <v>37.033000000000001</v>
      </c>
      <c r="G79" s="25">
        <f>+B79/D79-1</f>
        <v>-3.7780576785213515E-3</v>
      </c>
      <c r="H79" s="25"/>
      <c r="I79" s="25">
        <f t="shared" si="20"/>
        <v>-3.5913914616694242E-3</v>
      </c>
      <c r="J79">
        <v>3087.22</v>
      </c>
      <c r="K79">
        <v>3063.56</v>
      </c>
      <c r="L79" s="25">
        <f t="shared" si="19"/>
        <v>-7.663852916215852E-3</v>
      </c>
      <c r="M79">
        <f t="shared" si="18"/>
        <v>2</v>
      </c>
      <c r="N79" s="50"/>
    </row>
    <row r="80" spans="1:14">
      <c r="A80" s="1">
        <v>42515</v>
      </c>
      <c r="B80">
        <v>36.799999999999997</v>
      </c>
      <c r="C80" s="25">
        <f t="shared" si="12"/>
        <v>-2.7100271002710175E-3</v>
      </c>
      <c r="D80" s="26">
        <f t="shared" si="21"/>
        <v>36.980657989397962</v>
      </c>
      <c r="E80" s="26"/>
      <c r="F80">
        <v>36.970999999999997</v>
      </c>
      <c r="G80" s="25">
        <f>+B80/D80-1</f>
        <v>-4.8852021359316877E-3</v>
      </c>
      <c r="H80" s="25"/>
      <c r="I80" s="25">
        <f t="shared" si="20"/>
        <v>-4.62524681507126E-3</v>
      </c>
      <c r="J80">
        <v>3063.56</v>
      </c>
      <c r="K80">
        <v>3059.23</v>
      </c>
      <c r="L80" s="25">
        <f t="shared" si="19"/>
        <v>-1.4133883455847984E-3</v>
      </c>
      <c r="M80">
        <f t="shared" si="18"/>
        <v>3</v>
      </c>
      <c r="N80" s="50"/>
    </row>
    <row r="81" spans="1:14">
      <c r="A81" s="1">
        <v>42516</v>
      </c>
      <c r="B81">
        <v>36.799999999999997</v>
      </c>
      <c r="C81" s="25">
        <f t="shared" si="12"/>
        <v>0</v>
      </c>
      <c r="F81">
        <v>37.055999999999997</v>
      </c>
      <c r="I81" s="25">
        <f t="shared" si="20"/>
        <v>-6.9084628670120773E-3</v>
      </c>
      <c r="J81">
        <v>3059.23</v>
      </c>
      <c r="K81">
        <v>3064.21</v>
      </c>
      <c r="L81" s="25">
        <f t="shared" ref="L81:L86" si="22">+K81/J81-1</f>
        <v>1.6278606054465072E-3</v>
      </c>
      <c r="M81">
        <f t="shared" si="18"/>
        <v>4</v>
      </c>
      <c r="N81" s="50"/>
    </row>
    <row r="82" spans="1:14">
      <c r="A82" s="1">
        <v>42517</v>
      </c>
      <c r="B82">
        <v>37</v>
      </c>
      <c r="C82" s="25">
        <f t="shared" si="12"/>
        <v>5.4347826086957873E-3</v>
      </c>
      <c r="D82" s="26">
        <f t="shared" si="21"/>
        <v>37.035320686245392</v>
      </c>
      <c r="E82" s="26"/>
      <c r="F82">
        <v>37.002000000000002</v>
      </c>
      <c r="G82" s="25">
        <f t="shared" ref="G82:G96" si="23">+B82/D82-1</f>
        <v>-9.5370272461303696E-4</v>
      </c>
      <c r="H82" s="25"/>
      <c r="I82" s="25">
        <f t="shared" si="20"/>
        <v>-5.405113237133552E-5</v>
      </c>
      <c r="J82">
        <v>3064.21</v>
      </c>
      <c r="K82">
        <v>3062.5</v>
      </c>
      <c r="L82" s="25">
        <f t="shared" si="22"/>
        <v>-5.5805574683198689E-4</v>
      </c>
      <c r="M82">
        <f t="shared" si="18"/>
        <v>5</v>
      </c>
      <c r="N82" s="50"/>
    </row>
    <row r="83" spans="1:14">
      <c r="A83" s="1">
        <v>42520</v>
      </c>
      <c r="B83">
        <v>36.85</v>
      </c>
      <c r="C83" s="25">
        <f t="shared" si="12"/>
        <v>-4.0540540540540126E-3</v>
      </c>
      <c r="D83" s="26">
        <f t="shared" si="21"/>
        <v>37.052866422857143</v>
      </c>
      <c r="E83" s="26"/>
      <c r="F83">
        <v>36.927999999999997</v>
      </c>
      <c r="G83" s="25">
        <f t="shared" si="23"/>
        <v>-5.4750534153545916E-3</v>
      </c>
      <c r="H83" s="25"/>
      <c r="I83" s="25">
        <f t="shared" si="20"/>
        <v>-2.1122183708838227E-3</v>
      </c>
      <c r="J83">
        <v>3062.5</v>
      </c>
      <c r="K83">
        <v>3066.71</v>
      </c>
      <c r="L83" s="25">
        <f t="shared" si="22"/>
        <v>1.3746938775509587E-3</v>
      </c>
      <c r="M83">
        <f t="shared" si="18"/>
        <v>1</v>
      </c>
      <c r="N83" s="50"/>
    </row>
    <row r="84" spans="1:14">
      <c r="A84" s="1">
        <v>42521</v>
      </c>
      <c r="B84">
        <v>38.35</v>
      </c>
      <c r="C84" s="25">
        <f t="shared" si="12"/>
        <v>4.0705563093622832E-2</v>
      </c>
      <c r="D84" s="26">
        <f t="shared" si="21"/>
        <v>38.16647536936977</v>
      </c>
      <c r="E84" s="26"/>
      <c r="F84">
        <v>38.151000000000003</v>
      </c>
      <c r="G84" s="25">
        <f t="shared" si="23"/>
        <v>4.8085297071345234E-3</v>
      </c>
      <c r="H84" s="25"/>
      <c r="I84" s="25">
        <f t="shared" si="20"/>
        <v>5.2161149117977423E-3</v>
      </c>
      <c r="J84">
        <v>3066.71</v>
      </c>
      <c r="K84">
        <v>3169.56</v>
      </c>
      <c r="L84" s="25">
        <f t="shared" si="22"/>
        <v>3.3537569577821058E-2</v>
      </c>
      <c r="M84">
        <f t="shared" si="18"/>
        <v>2</v>
      </c>
      <c r="N84" s="50"/>
    </row>
    <row r="85" spans="1:14">
      <c r="A85" s="1">
        <v>42522</v>
      </c>
      <c r="B85">
        <v>38.25</v>
      </c>
      <c r="C85" s="25">
        <f t="shared" si="12"/>
        <v>-2.6075619295958807E-3</v>
      </c>
      <c r="D85" s="26">
        <f t="shared" si="21"/>
        <v>38.042549454813923</v>
      </c>
      <c r="E85" s="26"/>
      <c r="F85">
        <v>38.01</v>
      </c>
      <c r="G85" s="25">
        <f t="shared" si="23"/>
        <v>5.4531188934243691E-3</v>
      </c>
      <c r="H85" s="25"/>
      <c r="I85" s="25">
        <f t="shared" si="20"/>
        <v>6.3141278610892027E-3</v>
      </c>
      <c r="J85">
        <v>3169.56</v>
      </c>
      <c r="K85">
        <v>3160.55</v>
      </c>
      <c r="L85" s="25">
        <f t="shared" si="22"/>
        <v>-2.8426658589835174E-3</v>
      </c>
      <c r="M85">
        <f t="shared" si="18"/>
        <v>3</v>
      </c>
      <c r="N85" s="50"/>
    </row>
    <row r="86" spans="1:14">
      <c r="A86" s="1">
        <v>42523</v>
      </c>
      <c r="B86">
        <v>38.75</v>
      </c>
      <c r="C86" s="25">
        <f t="shared" si="12"/>
        <v>1.3071895424836555E-2</v>
      </c>
      <c r="D86" s="26">
        <f t="shared" si="21"/>
        <v>38.088772840170215</v>
      </c>
      <c r="E86" s="26"/>
      <c r="F86">
        <v>38.146999999999998</v>
      </c>
      <c r="G86" s="25">
        <f t="shared" si="23"/>
        <v>1.7360159189282687E-2</v>
      </c>
      <c r="H86" s="25"/>
      <c r="I86" s="25">
        <f t="shared" si="20"/>
        <v>1.5807271869347606E-2</v>
      </c>
      <c r="J86">
        <v>3160.55</v>
      </c>
      <c r="K86">
        <v>3167.1</v>
      </c>
      <c r="L86" s="25">
        <f t="shared" si="22"/>
        <v>2.0724241033995838E-3</v>
      </c>
      <c r="M86">
        <f t="shared" si="18"/>
        <v>4</v>
      </c>
      <c r="N86" s="50"/>
    </row>
    <row r="87" spans="1:14">
      <c r="A87" s="1">
        <v>42524</v>
      </c>
      <c r="B87">
        <v>38.549999999999997</v>
      </c>
      <c r="C87" s="25">
        <f t="shared" si="12"/>
        <v>-5.161290322580725E-3</v>
      </c>
      <c r="D87" s="26">
        <f t="shared" si="21"/>
        <v>38.41475529980108</v>
      </c>
      <c r="E87" s="26"/>
      <c r="F87">
        <v>38.406999999999996</v>
      </c>
      <c r="G87" s="25">
        <f t="shared" si="23"/>
        <v>3.5206445841819978E-3</v>
      </c>
      <c r="H87" s="25"/>
      <c r="I87" s="25">
        <f t="shared" si="20"/>
        <v>3.7232796104877952E-3</v>
      </c>
      <c r="J87">
        <v>3167.1</v>
      </c>
      <c r="K87">
        <v>3189.33</v>
      </c>
      <c r="L87" s="25">
        <f t="shared" ref="L87:L96" si="24">+K87/J87-1</f>
        <v>7.0190394998579375E-3</v>
      </c>
      <c r="M87">
        <f t="shared" si="18"/>
        <v>5</v>
      </c>
      <c r="N87" s="50"/>
    </row>
    <row r="88" spans="1:14">
      <c r="A88" s="1">
        <v>42527</v>
      </c>
      <c r="B88">
        <v>38.549999999999997</v>
      </c>
      <c r="C88" s="25">
        <f t="shared" si="12"/>
        <v>0</v>
      </c>
      <c r="D88" s="26">
        <f t="shared" si="21"/>
        <v>38.280073723948291</v>
      </c>
      <c r="E88" s="26"/>
      <c r="F88">
        <v>38.427999999999997</v>
      </c>
      <c r="G88" s="25">
        <f t="shared" si="23"/>
        <v>7.051352042795056E-3</v>
      </c>
      <c r="H88" s="25"/>
      <c r="I88" s="25">
        <f t="shared" si="20"/>
        <v>3.1747683980429819E-3</v>
      </c>
      <c r="J88">
        <v>3189.33</v>
      </c>
      <c r="K88">
        <v>3178.79</v>
      </c>
      <c r="L88" s="25">
        <f t="shared" si="24"/>
        <v>-3.3047693402689093E-3</v>
      </c>
      <c r="M88">
        <f t="shared" si="18"/>
        <v>1</v>
      </c>
      <c r="N88" s="50"/>
    </row>
    <row r="89" spans="1:14">
      <c r="A89" s="1">
        <v>42528</v>
      </c>
      <c r="B89">
        <v>38.549999999999997</v>
      </c>
      <c r="C89" s="25">
        <f t="shared" ref="C89:C131" si="25">B89/B88-1</f>
        <v>0</v>
      </c>
      <c r="D89" s="26">
        <f>+F88*(1+L89)</f>
        <v>38.406965354741899</v>
      </c>
      <c r="E89" s="26"/>
      <c r="F89">
        <v>38.353999999999999</v>
      </c>
      <c r="G89" s="25">
        <f t="shared" si="23"/>
        <v>3.7241850257361264E-3</v>
      </c>
      <c r="H89" s="25"/>
      <c r="I89" s="25">
        <f t="shared" si="20"/>
        <v>5.1102883662721421E-3</v>
      </c>
      <c r="J89">
        <v>3178.79</v>
      </c>
      <c r="K89">
        <v>3177.05</v>
      </c>
      <c r="L89" s="25">
        <f t="shared" si="24"/>
        <v>-5.4737809040539265E-4</v>
      </c>
      <c r="M89">
        <f t="shared" si="18"/>
        <v>2</v>
      </c>
      <c r="N89" s="50"/>
    </row>
    <row r="90" spans="1:14">
      <c r="A90" s="1">
        <v>42529</v>
      </c>
      <c r="B90">
        <v>38.1</v>
      </c>
      <c r="C90" s="25">
        <f t="shared" si="25"/>
        <v>-1.167315175097261E-2</v>
      </c>
      <c r="D90" s="26">
        <f>+F89*(1+L90)</f>
        <v>38.196336998158664</v>
      </c>
      <c r="E90" s="26"/>
      <c r="F90">
        <v>38.209000000000003</v>
      </c>
      <c r="G90" s="25">
        <f t="shared" si="23"/>
        <v>-2.5221527960470613E-3</v>
      </c>
      <c r="H90" s="25"/>
      <c r="I90" s="25">
        <f t="shared" si="20"/>
        <v>-2.8527310319558241E-3</v>
      </c>
      <c r="J90">
        <v>3177.05</v>
      </c>
      <c r="K90">
        <v>3163.99</v>
      </c>
      <c r="L90" s="25">
        <f t="shared" si="24"/>
        <v>-4.1107316535781147E-3</v>
      </c>
      <c r="M90">
        <f t="shared" si="18"/>
        <v>3</v>
      </c>
      <c r="N90" s="50"/>
    </row>
    <row r="91" spans="1:14">
      <c r="A91" s="1">
        <v>42530</v>
      </c>
      <c r="B91">
        <v>38.1</v>
      </c>
      <c r="C91" s="25">
        <f t="shared" si="25"/>
        <v>0</v>
      </c>
      <c r="D91" s="26">
        <f>+F90*(1+L91)</f>
        <v>38.209000000000003</v>
      </c>
      <c r="E91" s="26"/>
      <c r="F91">
        <v>38.209000000000003</v>
      </c>
      <c r="G91" s="25">
        <f t="shared" si="23"/>
        <v>-2.8527310319558241E-3</v>
      </c>
      <c r="H91" s="25"/>
      <c r="I91" s="25">
        <f t="shared" si="20"/>
        <v>-2.8527310319558241E-3</v>
      </c>
      <c r="J91">
        <v>3163.99</v>
      </c>
      <c r="K91">
        <v>3163.99</v>
      </c>
      <c r="L91" s="25">
        <f t="shared" si="24"/>
        <v>0</v>
      </c>
      <c r="M91">
        <f t="shared" si="18"/>
        <v>4</v>
      </c>
      <c r="N91" s="50"/>
    </row>
    <row r="92" spans="1:14">
      <c r="A92" s="1">
        <v>42531</v>
      </c>
      <c r="B92">
        <v>37.6</v>
      </c>
      <c r="C92" s="25">
        <f t="shared" si="25"/>
        <v>-1.3123359580052507E-2</v>
      </c>
      <c r="D92" s="26">
        <f>+F91*(1+L92)</f>
        <v>38.209000000000003</v>
      </c>
      <c r="E92" s="26"/>
      <c r="G92" s="25">
        <f t="shared" si="23"/>
        <v>-1.5938653196890806E-2</v>
      </c>
      <c r="H92" s="25"/>
      <c r="I92" s="25"/>
      <c r="J92">
        <v>3163.99</v>
      </c>
      <c r="K92">
        <v>3163.99</v>
      </c>
      <c r="L92" s="25">
        <f t="shared" si="24"/>
        <v>0</v>
      </c>
      <c r="M92">
        <f t="shared" si="18"/>
        <v>5</v>
      </c>
      <c r="N92" s="50"/>
    </row>
    <row r="93" spans="1:14">
      <c r="A93" s="1">
        <v>42534</v>
      </c>
      <c r="B93">
        <v>36.4</v>
      </c>
      <c r="C93" s="25">
        <f t="shared" si="25"/>
        <v>-3.1914893617021378E-2</v>
      </c>
      <c r="D93" s="26"/>
      <c r="E93" s="26"/>
      <c r="F93">
        <v>36.921999999999997</v>
      </c>
      <c r="I93" s="25">
        <f t="shared" si="20"/>
        <v>-1.4137912355776994E-2</v>
      </c>
      <c r="J93">
        <v>3163.99</v>
      </c>
      <c r="K93">
        <v>3066.34</v>
      </c>
      <c r="L93" s="25">
        <f t="shared" si="24"/>
        <v>-3.0862929402431627E-2</v>
      </c>
      <c r="M93">
        <f t="shared" si="18"/>
        <v>1</v>
      </c>
      <c r="N93" s="50"/>
    </row>
    <row r="94" spans="1:14">
      <c r="A94" s="1">
        <v>42535</v>
      </c>
      <c r="B94">
        <v>36.700000000000003</v>
      </c>
      <c r="C94" s="25">
        <f t="shared" si="25"/>
        <v>8.2417582417584345E-3</v>
      </c>
      <c r="D94" s="26">
        <f>+F93*(1+L94)</f>
        <v>37.038196279603689</v>
      </c>
      <c r="E94" s="26"/>
      <c r="G94" s="25">
        <f t="shared" si="23"/>
        <v>-9.1310137526844359E-3</v>
      </c>
      <c r="H94" s="25"/>
      <c r="J94">
        <v>3066.34</v>
      </c>
      <c r="K94">
        <v>3075.99</v>
      </c>
      <c r="L94" s="25">
        <f t="shared" si="24"/>
        <v>3.147074362268798E-3</v>
      </c>
      <c r="M94">
        <f t="shared" si="18"/>
        <v>2</v>
      </c>
      <c r="N94" s="50"/>
    </row>
    <row r="95" spans="1:14">
      <c r="A95" s="1">
        <v>42536</v>
      </c>
      <c r="B95">
        <v>37.15</v>
      </c>
      <c r="C95" s="25">
        <f t="shared" si="25"/>
        <v>1.2261580381471182E-2</v>
      </c>
      <c r="D95" s="26"/>
      <c r="E95" s="26"/>
      <c r="F95">
        <v>37.435000000000002</v>
      </c>
      <c r="I95" s="25">
        <f t="shared" si="20"/>
        <v>-7.613196206758488E-3</v>
      </c>
      <c r="J95">
        <f>K95-40.38</f>
        <v>3075.99</v>
      </c>
      <c r="K95">
        <v>3116.37</v>
      </c>
      <c r="L95" s="25">
        <f t="shared" si="24"/>
        <v>1.3127480908585509E-2</v>
      </c>
      <c r="M95">
        <f t="shared" si="18"/>
        <v>3</v>
      </c>
      <c r="N95" s="50"/>
    </row>
    <row r="96" spans="1:14">
      <c r="A96" s="1">
        <v>42537</v>
      </c>
      <c r="B96">
        <v>36.85</v>
      </c>
      <c r="C96" s="25">
        <f t="shared" si="25"/>
        <v>-8.0753701211304652E-3</v>
      </c>
      <c r="D96" s="26">
        <f>+F95*(1+L96)</f>
        <v>37.174331497864507</v>
      </c>
      <c r="E96" s="26"/>
      <c r="F96">
        <v>37.293999999999997</v>
      </c>
      <c r="G96" s="25">
        <f t="shared" si="23"/>
        <v>-8.7246087500763014E-3</v>
      </c>
      <c r="H96" s="25"/>
      <c r="I96" s="25">
        <f t="shared" si="20"/>
        <v>-1.1905400332492988E-2</v>
      </c>
      <c r="J96">
        <v>3116.37</v>
      </c>
      <c r="K96">
        <v>3094.67</v>
      </c>
      <c r="L96" s="25">
        <f t="shared" si="24"/>
        <v>-6.9632296550152795E-3</v>
      </c>
      <c r="M96">
        <f t="shared" si="18"/>
        <v>4</v>
      </c>
      <c r="N96" s="50"/>
    </row>
    <row r="97" spans="1:15">
      <c r="A97" s="1">
        <v>42538</v>
      </c>
      <c r="B97">
        <v>37.15</v>
      </c>
      <c r="C97" s="25">
        <f t="shared" si="25"/>
        <v>8.141112618724522E-3</v>
      </c>
      <c r="D97" s="26">
        <f t="shared" ref="D97:D108" si="26">+F96*(1+L97)</f>
        <v>37.293999999999997</v>
      </c>
      <c r="E97" s="26"/>
      <c r="J97">
        <v>3094.67</v>
      </c>
      <c r="M97">
        <f t="shared" si="18"/>
        <v>5</v>
      </c>
      <c r="N97" s="50"/>
    </row>
    <row r="98" spans="1:15">
      <c r="A98" s="1">
        <v>42541</v>
      </c>
      <c r="B98">
        <v>37.35</v>
      </c>
      <c r="C98" s="25">
        <f t="shared" si="25"/>
        <v>5.3835800807537915E-3</v>
      </c>
      <c r="D98" s="26"/>
      <c r="E98" s="26"/>
      <c r="F98">
        <v>37.537999999999997</v>
      </c>
      <c r="I98" s="25">
        <f t="shared" si="20"/>
        <v>-5.008258298257684E-3</v>
      </c>
      <c r="K98">
        <v>3112.67</v>
      </c>
      <c r="M98">
        <f t="shared" si="18"/>
        <v>1</v>
      </c>
      <c r="N98" s="50"/>
    </row>
    <row r="99" spans="1:15">
      <c r="A99" s="1">
        <v>42542</v>
      </c>
      <c r="B99">
        <v>37.4</v>
      </c>
      <c r="C99" s="25">
        <f t="shared" si="25"/>
        <v>1.3386880856760541E-3</v>
      </c>
      <c r="D99" s="26">
        <f t="shared" si="26"/>
        <v>37.461420632447386</v>
      </c>
      <c r="E99" s="26"/>
      <c r="F99">
        <v>37.481999999999999</v>
      </c>
      <c r="G99" s="25">
        <f t="shared" ref="G99:G108" si="27">+B99/D99-1</f>
        <v>-1.6395702941972568E-3</v>
      </c>
      <c r="H99" s="25"/>
      <c r="I99" s="25">
        <f t="shared" si="20"/>
        <v>-2.1877167707166079E-3</v>
      </c>
      <c r="J99">
        <v>3112.67</v>
      </c>
      <c r="K99">
        <v>3106.32</v>
      </c>
      <c r="L99" s="25">
        <f t="shared" ref="L99:L106" si="28">+K99/J99-1</f>
        <v>-2.0400492181952279E-3</v>
      </c>
      <c r="M99">
        <f t="shared" ref="M99:M131" si="29">WEEKDAY(A99,2)</f>
        <v>2</v>
      </c>
      <c r="N99" s="50"/>
    </row>
    <row r="100" spans="1:15">
      <c r="A100" s="1">
        <v>42543</v>
      </c>
      <c r="B100">
        <v>37.6</v>
      </c>
      <c r="C100" s="25">
        <f t="shared" si="25"/>
        <v>5.3475935828877219E-3</v>
      </c>
      <c r="D100" s="26">
        <f t="shared" si="26"/>
        <v>37.815514409333232</v>
      </c>
      <c r="E100" s="26"/>
      <c r="F100">
        <v>37.737000000000002</v>
      </c>
      <c r="G100" s="25">
        <f t="shared" si="27"/>
        <v>-5.6991002951962688E-3</v>
      </c>
      <c r="H100" s="25"/>
      <c r="I100" s="25">
        <f t="shared" si="20"/>
        <v>-3.6303892731271992E-3</v>
      </c>
      <c r="J100">
        <v>3106.32</v>
      </c>
      <c r="K100">
        <v>3133.96</v>
      </c>
      <c r="L100" s="25">
        <f t="shared" si="28"/>
        <v>8.8979886167555033E-3</v>
      </c>
      <c r="M100">
        <f t="shared" si="29"/>
        <v>3</v>
      </c>
      <c r="N100" s="50"/>
    </row>
    <row r="101" spans="1:15">
      <c r="A101" s="1">
        <v>42544</v>
      </c>
      <c r="B101">
        <v>37.299999999999997</v>
      </c>
      <c r="C101" s="25">
        <f t="shared" si="25"/>
        <v>-7.9787234042554278E-3</v>
      </c>
      <c r="D101" s="26">
        <f t="shared" si="26"/>
        <v>37.536632516049984</v>
      </c>
      <c r="E101" s="26"/>
      <c r="F101">
        <v>37.627000000000002</v>
      </c>
      <c r="G101" s="25">
        <f t="shared" si="27"/>
        <v>-6.3040422165948629E-3</v>
      </c>
      <c r="H101" s="25"/>
      <c r="I101" s="25">
        <f t="shared" si="20"/>
        <v>-8.690567943232419E-3</v>
      </c>
      <c r="J101">
        <v>3133.96</v>
      </c>
      <c r="K101">
        <v>3117.32</v>
      </c>
      <c r="L101" s="25">
        <f t="shared" si="28"/>
        <v>-5.3095763825957709E-3</v>
      </c>
      <c r="M101">
        <f t="shared" si="29"/>
        <v>4</v>
      </c>
      <c r="N101" s="50"/>
    </row>
    <row r="102" spans="1:15">
      <c r="A102" s="1">
        <v>42545</v>
      </c>
      <c r="B102">
        <v>36.75</v>
      </c>
      <c r="C102" s="25">
        <f t="shared" si="25"/>
        <v>-1.4745308310991856E-2</v>
      </c>
      <c r="D102" s="26">
        <f t="shared" si="26"/>
        <v>37.142256592200994</v>
      </c>
      <c r="E102" s="26"/>
      <c r="F102">
        <v>36.89</v>
      </c>
      <c r="G102" s="25">
        <f t="shared" si="27"/>
        <v>-1.0560925161541168E-2</v>
      </c>
      <c r="H102" s="25"/>
      <c r="I102" s="25">
        <f t="shared" si="20"/>
        <v>-3.7950664136622292E-3</v>
      </c>
      <c r="J102">
        <v>3117.32</v>
      </c>
      <c r="K102">
        <v>3077.16</v>
      </c>
      <c r="L102" s="25">
        <f t="shared" si="28"/>
        <v>-1.2882860918994599E-2</v>
      </c>
      <c r="M102">
        <f t="shared" si="29"/>
        <v>5</v>
      </c>
      <c r="N102" s="50"/>
    </row>
    <row r="103" spans="1:15">
      <c r="A103" s="1">
        <v>42548</v>
      </c>
      <c r="B103">
        <v>37.15</v>
      </c>
      <c r="C103" s="25">
        <f t="shared" si="25"/>
        <v>1.0884353741496655E-2</v>
      </c>
      <c r="D103" s="26">
        <f t="shared" si="26"/>
        <v>37.410053620871189</v>
      </c>
      <c r="E103" s="26"/>
      <c r="F103">
        <v>37.295000000000002</v>
      </c>
      <c r="G103" s="25">
        <f t="shared" si="27"/>
        <v>-6.9514367315983705E-3</v>
      </c>
      <c r="H103" s="25"/>
      <c r="I103" s="25">
        <f t="shared" si="20"/>
        <v>-3.8879206327926408E-3</v>
      </c>
      <c r="J103">
        <v>3077.16</v>
      </c>
      <c r="K103">
        <v>3120.54</v>
      </c>
      <c r="L103" s="25">
        <f t="shared" si="28"/>
        <v>1.4097414499083527E-2</v>
      </c>
      <c r="M103">
        <f t="shared" si="29"/>
        <v>1</v>
      </c>
      <c r="N103" s="50"/>
    </row>
    <row r="104" spans="1:15">
      <c r="A104" s="1">
        <v>42549</v>
      </c>
      <c r="B104">
        <v>37.15</v>
      </c>
      <c r="C104" s="25">
        <f t="shared" si="25"/>
        <v>0</v>
      </c>
      <c r="D104" s="26">
        <f t="shared" si="26"/>
        <v>37.484550109916874</v>
      </c>
      <c r="E104" s="26"/>
      <c r="F104">
        <v>37.375999999999998</v>
      </c>
      <c r="G104" s="25">
        <f t="shared" si="27"/>
        <v>-8.9250133437873691E-3</v>
      </c>
      <c r="H104" s="25"/>
      <c r="I104" s="25">
        <f t="shared" si="20"/>
        <v>-6.0466609589040488E-3</v>
      </c>
      <c r="J104">
        <v>3120.54</v>
      </c>
      <c r="K104">
        <v>3136.4</v>
      </c>
      <c r="L104" s="25">
        <f t="shared" si="28"/>
        <v>5.082453677889065E-3</v>
      </c>
      <c r="M104">
        <f t="shared" si="29"/>
        <v>2</v>
      </c>
      <c r="N104" s="50"/>
    </row>
    <row r="105" spans="1:15">
      <c r="A105" s="1">
        <v>42550</v>
      </c>
      <c r="B105">
        <v>37.35</v>
      </c>
      <c r="C105" s="25">
        <f t="shared" si="25"/>
        <v>5.3835800807537915E-3</v>
      </c>
      <c r="D105" s="26">
        <f t="shared" si="26"/>
        <v>37.554633541640094</v>
      </c>
      <c r="E105" s="26"/>
      <c r="F105">
        <v>37.607999999999997</v>
      </c>
      <c r="G105" s="25">
        <f t="shared" si="27"/>
        <v>-5.4489558901752444E-3</v>
      </c>
      <c r="H105" s="25"/>
      <c r="I105" s="25">
        <f t="shared" si="20"/>
        <v>-6.8602425015953372E-3</v>
      </c>
      <c r="J105">
        <v>3136.4</v>
      </c>
      <c r="K105">
        <v>3151.39</v>
      </c>
      <c r="L105" s="25">
        <f t="shared" si="28"/>
        <v>4.779364876928982E-3</v>
      </c>
      <c r="M105">
        <f t="shared" si="29"/>
        <v>3</v>
      </c>
      <c r="N105" s="50"/>
    </row>
    <row r="106" spans="1:15">
      <c r="A106" s="1">
        <v>42551</v>
      </c>
      <c r="B106">
        <v>37.549999999999997</v>
      </c>
      <c r="C106" s="25">
        <f t="shared" si="25"/>
        <v>5.3547523427039945E-3</v>
      </c>
      <c r="D106" s="26">
        <f t="shared" si="26"/>
        <v>37.638192467450871</v>
      </c>
      <c r="E106" s="26"/>
      <c r="F106">
        <v>37.698</v>
      </c>
      <c r="G106" s="25">
        <f t="shared" si="27"/>
        <v>-2.3431642613321868E-3</v>
      </c>
      <c r="H106" s="25"/>
      <c r="I106" s="25">
        <f t="shared" si="20"/>
        <v>-3.9259377155287378E-3</v>
      </c>
      <c r="J106">
        <v>3151.39</v>
      </c>
      <c r="K106">
        <v>3153.92</v>
      </c>
      <c r="L106" s="25">
        <f t="shared" si="28"/>
        <v>8.0282034276946135E-4</v>
      </c>
      <c r="M106">
        <f t="shared" si="29"/>
        <v>4</v>
      </c>
      <c r="N106" s="50"/>
    </row>
    <row r="107" spans="1:15">
      <c r="A107" s="1">
        <v>42552</v>
      </c>
      <c r="B107">
        <v>37.549999999999997</v>
      </c>
      <c r="C107" s="25">
        <f t="shared" si="25"/>
        <v>0</v>
      </c>
      <c r="D107" s="26">
        <f t="shared" si="26"/>
        <v>37.701346768465903</v>
      </c>
      <c r="E107" s="26"/>
      <c r="F107" s="27">
        <v>37.700000000000003</v>
      </c>
      <c r="G107" s="25">
        <f t="shared" si="27"/>
        <v>-4.0143597361486094E-3</v>
      </c>
      <c r="H107" s="25"/>
      <c r="I107" s="25">
        <f t="shared" si="20"/>
        <v>-3.9787798408489339E-3</v>
      </c>
      <c r="J107">
        <v>3153.92</v>
      </c>
      <c r="K107">
        <v>3154.2</v>
      </c>
      <c r="L107" s="25">
        <f t="shared" ref="L107:L131" si="30">+K107/J107-1</f>
        <v>8.8778409090828347E-5</v>
      </c>
      <c r="M107">
        <f t="shared" si="29"/>
        <v>5</v>
      </c>
      <c r="N107" s="50"/>
      <c r="O107" t="s">
        <v>70</v>
      </c>
    </row>
    <row r="108" spans="1:15">
      <c r="A108" s="1">
        <v>42555</v>
      </c>
      <c r="B108">
        <v>38.15</v>
      </c>
      <c r="C108" s="25">
        <f t="shared" si="25"/>
        <v>1.5978695073235683E-2</v>
      </c>
      <c r="D108" s="31">
        <f t="shared" si="26"/>
        <v>38.303592036015473</v>
      </c>
      <c r="E108" s="31"/>
      <c r="F108">
        <v>38.234000000000002</v>
      </c>
      <c r="G108" s="25">
        <f t="shared" si="27"/>
        <v>-4.0098598552077425E-3</v>
      </c>
      <c r="H108" s="25"/>
      <c r="I108" s="25">
        <f t="shared" si="20"/>
        <v>-2.1969974368364342E-3</v>
      </c>
      <c r="J108">
        <v>3154.2</v>
      </c>
      <c r="K108">
        <v>3204.7</v>
      </c>
      <c r="L108" s="25">
        <f t="shared" si="30"/>
        <v>1.6010398833301576E-2</v>
      </c>
      <c r="M108">
        <f t="shared" si="29"/>
        <v>1</v>
      </c>
      <c r="N108" s="50"/>
      <c r="O108" t="s">
        <v>71</v>
      </c>
    </row>
    <row r="109" spans="1:15">
      <c r="A109" s="1">
        <v>42556</v>
      </c>
      <c r="B109">
        <v>38</v>
      </c>
      <c r="C109" s="25">
        <f t="shared" si="25"/>
        <v>-3.9318479685451768E-3</v>
      </c>
      <c r="D109" s="26">
        <f t="shared" ref="D109:D131" si="31">+F108*(1+L109)</f>
        <v>38.265974013168162</v>
      </c>
      <c r="E109" s="26"/>
      <c r="F109">
        <v>38.258000000000003</v>
      </c>
      <c r="G109" s="25">
        <f t="shared" ref="G109:G123" si="32">+B109/D109-1</f>
        <v>-6.9506662257344809E-3</v>
      </c>
      <c r="H109" s="25"/>
      <c r="I109" s="25">
        <f t="shared" ref="I109:I123" si="33">+B109/F109-1</f>
        <v>-6.743687594751524E-3</v>
      </c>
      <c r="J109">
        <f>+K109-2.68</f>
        <v>3204.7000000000003</v>
      </c>
      <c r="K109">
        <v>3207.38</v>
      </c>
      <c r="L109" s="25">
        <f t="shared" si="30"/>
        <v>8.3627172590250431E-4</v>
      </c>
      <c r="M109">
        <f t="shared" si="29"/>
        <v>2</v>
      </c>
      <c r="N109" s="50"/>
    </row>
    <row r="110" spans="1:15">
      <c r="A110" s="1">
        <v>42557</v>
      </c>
      <c r="B110">
        <v>38.1</v>
      </c>
      <c r="C110" s="25">
        <f t="shared" si="25"/>
        <v>2.6315789473685403E-3</v>
      </c>
      <c r="D110" s="26">
        <f t="shared" si="31"/>
        <v>38.37036285067564</v>
      </c>
      <c r="E110" s="26"/>
      <c r="F110">
        <v>38.258000000000003</v>
      </c>
      <c r="G110" s="25">
        <f t="shared" si="32"/>
        <v>-7.0461374506100016E-3</v>
      </c>
      <c r="H110" s="25"/>
      <c r="I110" s="25">
        <f t="shared" si="33"/>
        <v>-4.1298551936850281E-3</v>
      </c>
      <c r="J110">
        <v>3207.38</v>
      </c>
      <c r="K110">
        <v>3216.8</v>
      </c>
      <c r="L110" s="25">
        <f t="shared" si="30"/>
        <v>2.93697659772163E-3</v>
      </c>
      <c r="M110">
        <f t="shared" si="29"/>
        <v>3</v>
      </c>
      <c r="N110" s="50"/>
    </row>
    <row r="111" spans="1:15">
      <c r="A111" s="1">
        <v>42558</v>
      </c>
      <c r="B111">
        <v>38.15</v>
      </c>
      <c r="C111" s="25">
        <f t="shared" si="25"/>
        <v>1.312335958005173E-3</v>
      </c>
      <c r="D111" s="26">
        <f t="shared" si="31"/>
        <v>38.176531677443421</v>
      </c>
      <c r="E111" s="26"/>
      <c r="F111" s="26">
        <v>38.298000000000002</v>
      </c>
      <c r="G111" s="25">
        <f t="shared" si="32"/>
        <v>-6.9497348967140216E-4</v>
      </c>
      <c r="H111" s="25"/>
      <c r="I111" s="25">
        <f t="shared" si="33"/>
        <v>-3.8644315630059767E-3</v>
      </c>
      <c r="J111">
        <v>3216.8</v>
      </c>
      <c r="K111">
        <v>3209.95</v>
      </c>
      <c r="L111" s="25">
        <f t="shared" si="30"/>
        <v>-2.1294454115892147E-3</v>
      </c>
      <c r="M111">
        <f t="shared" si="29"/>
        <v>4</v>
      </c>
      <c r="N111" s="50"/>
    </row>
    <row r="112" spans="1:15">
      <c r="A112" s="1">
        <v>42559</v>
      </c>
      <c r="B112">
        <v>37.950000000000003</v>
      </c>
      <c r="C112" s="25">
        <f t="shared" si="25"/>
        <v>-5.2424639580601617E-3</v>
      </c>
      <c r="D112" s="26">
        <f t="shared" si="31"/>
        <v>38.087178753563144</v>
      </c>
      <c r="E112" s="26"/>
      <c r="F112">
        <v>38.128</v>
      </c>
      <c r="G112" s="25">
        <f t="shared" si="32"/>
        <v>-3.6017042493678986E-3</v>
      </c>
      <c r="H112" s="25"/>
      <c r="I112" s="25">
        <f t="shared" si="33"/>
        <v>-4.6684851028114815E-3</v>
      </c>
      <c r="J112">
        <v>3209.95</v>
      </c>
      <c r="K112">
        <v>3192.28</v>
      </c>
      <c r="L112" s="25">
        <f t="shared" si="30"/>
        <v>-5.5047586411002269E-3</v>
      </c>
      <c r="M112">
        <f t="shared" si="29"/>
        <v>5</v>
      </c>
      <c r="N112" s="50"/>
    </row>
    <row r="113" spans="1:14">
      <c r="A113" s="1">
        <v>42562</v>
      </c>
      <c r="B113">
        <v>38.1</v>
      </c>
      <c r="C113" s="25">
        <f t="shared" si="25"/>
        <v>3.9525691699604515E-3</v>
      </c>
      <c r="D113" s="26">
        <f t="shared" si="31"/>
        <v>38.259979149698651</v>
      </c>
      <c r="E113" s="26"/>
      <c r="F113">
        <v>38.26</v>
      </c>
      <c r="G113" s="25">
        <f t="shared" si="32"/>
        <v>-4.1813705405511215E-3</v>
      </c>
      <c r="H113" s="25"/>
      <c r="I113" s="25">
        <f t="shared" si="33"/>
        <v>-4.181913225300482E-3</v>
      </c>
      <c r="J113">
        <v>3192.28</v>
      </c>
      <c r="K113">
        <v>3203.33</v>
      </c>
      <c r="L113" s="25">
        <f t="shared" si="30"/>
        <v>3.461475810392578E-3</v>
      </c>
      <c r="M113">
        <f t="shared" si="29"/>
        <v>1</v>
      </c>
      <c r="N113" s="50"/>
    </row>
    <row r="114" spans="1:14">
      <c r="A114" s="1">
        <v>42563</v>
      </c>
      <c r="B114">
        <v>39.049999999999997</v>
      </c>
      <c r="C114" s="25">
        <f t="shared" si="25"/>
        <v>2.4934383202099619E-2</v>
      </c>
      <c r="D114" s="26">
        <f t="shared" si="31"/>
        <v>39.094275894147643</v>
      </c>
      <c r="E114" s="26"/>
      <c r="F114">
        <v>39.009</v>
      </c>
      <c r="G114" s="25">
        <f t="shared" si="32"/>
        <v>-1.1325416096087393E-3</v>
      </c>
      <c r="H114" s="25"/>
      <c r="I114" s="25">
        <f t="shared" si="33"/>
        <v>1.0510395037042208E-3</v>
      </c>
      <c r="J114">
        <v>3203.33</v>
      </c>
      <c r="K114">
        <v>3273.18</v>
      </c>
      <c r="L114" s="25">
        <f t="shared" si="30"/>
        <v>2.1805433720534451E-2</v>
      </c>
      <c r="M114">
        <f t="shared" si="29"/>
        <v>2</v>
      </c>
      <c r="N114" s="50"/>
    </row>
    <row r="115" spans="1:14">
      <c r="A115" s="1">
        <v>42564</v>
      </c>
      <c r="B115">
        <v>39.15</v>
      </c>
      <c r="C115" s="25">
        <f t="shared" si="25"/>
        <v>2.5608194622279701E-3</v>
      </c>
      <c r="D115" s="26">
        <f t="shared" si="31"/>
        <v>39.124483172327828</v>
      </c>
      <c r="E115" s="26"/>
      <c r="F115">
        <v>39.277000000000001</v>
      </c>
      <c r="G115" s="25">
        <f t="shared" si="32"/>
        <v>6.5219590402709748E-4</v>
      </c>
      <c r="H115" s="25"/>
      <c r="I115" s="25">
        <f t="shared" si="33"/>
        <v>-3.2334445095094644E-3</v>
      </c>
      <c r="J115">
        <v>3273.18</v>
      </c>
      <c r="K115">
        <v>3282.87</v>
      </c>
      <c r="L115" s="25">
        <f t="shared" si="30"/>
        <v>2.9604238080398471E-3</v>
      </c>
      <c r="M115">
        <f t="shared" si="29"/>
        <v>3</v>
      </c>
      <c r="N115" s="50"/>
    </row>
    <row r="116" spans="1:14">
      <c r="A116" s="1">
        <v>42565</v>
      </c>
      <c r="B116">
        <v>39.1</v>
      </c>
      <c r="C116" s="25">
        <f t="shared" si="25"/>
        <v>-1.2771392081736277E-3</v>
      </c>
      <c r="D116" s="26">
        <f t="shared" si="31"/>
        <v>39.203898576550401</v>
      </c>
      <c r="E116" s="26"/>
      <c r="F116">
        <v>39.152999999999999</v>
      </c>
      <c r="G116" s="25">
        <f t="shared" si="32"/>
        <v>-2.6502103189437465E-3</v>
      </c>
      <c r="H116" s="25"/>
      <c r="I116" s="25">
        <f t="shared" si="33"/>
        <v>-1.3536638316348215E-3</v>
      </c>
      <c r="J116">
        <v>3282.87</v>
      </c>
      <c r="K116">
        <v>3276.76</v>
      </c>
      <c r="L116" s="25">
        <f t="shared" si="30"/>
        <v>-1.8611763487434985E-3</v>
      </c>
      <c r="M116">
        <f t="shared" si="29"/>
        <v>4</v>
      </c>
      <c r="N116" s="50"/>
    </row>
    <row r="117" spans="1:14">
      <c r="A117" s="1">
        <v>42566</v>
      </c>
      <c r="B117">
        <v>38.85</v>
      </c>
      <c r="C117" s="25">
        <f t="shared" si="25"/>
        <v>-6.3938618925831747E-3</v>
      </c>
      <c r="D117" s="26">
        <f t="shared" si="31"/>
        <v>39.147264627253747</v>
      </c>
      <c r="E117" s="26"/>
      <c r="F117">
        <v>38.834000000000003</v>
      </c>
      <c r="G117" s="25">
        <f t="shared" si="32"/>
        <v>-7.5934967636741568E-3</v>
      </c>
      <c r="H117" s="25"/>
      <c r="I117" s="25">
        <f t="shared" si="33"/>
        <v>4.1201009424729484E-4</v>
      </c>
      <c r="J117">
        <v>3276.76</v>
      </c>
      <c r="K117">
        <v>3276.28</v>
      </c>
      <c r="L117" s="25">
        <f t="shared" si="30"/>
        <v>-1.4648616316115248E-4</v>
      </c>
      <c r="M117">
        <f t="shared" si="29"/>
        <v>5</v>
      </c>
      <c r="N117" s="50"/>
    </row>
    <row r="118" spans="1:14">
      <c r="A118" s="1">
        <v>42569</v>
      </c>
      <c r="B118">
        <v>38.65</v>
      </c>
      <c r="C118" s="25">
        <f t="shared" si="25"/>
        <v>-5.1480051480051747E-3</v>
      </c>
      <c r="D118" s="26">
        <f t="shared" si="31"/>
        <v>38.664975118121774</v>
      </c>
      <c r="E118" s="26"/>
      <c r="F118">
        <v>38.576999999999998</v>
      </c>
      <c r="G118" s="25">
        <f t="shared" si="32"/>
        <v>-3.8730448101997883E-4</v>
      </c>
      <c r="H118" s="25"/>
      <c r="I118" s="25">
        <f t="shared" si="33"/>
        <v>1.8923192575888148E-3</v>
      </c>
      <c r="J118">
        <v>3276.28</v>
      </c>
      <c r="K118">
        <v>3262.02</v>
      </c>
      <c r="L118" s="25">
        <f t="shared" si="30"/>
        <v>-4.3524973445493442E-3</v>
      </c>
      <c r="M118">
        <f t="shared" si="29"/>
        <v>1</v>
      </c>
      <c r="N118" s="50"/>
    </row>
    <row r="119" spans="1:14">
      <c r="A119" s="1">
        <v>42570</v>
      </c>
      <c r="B119">
        <v>38.25</v>
      </c>
      <c r="C119" s="25">
        <f t="shared" si="25"/>
        <v>-1.0349288486416475E-2</v>
      </c>
      <c r="D119" s="26">
        <f t="shared" si="31"/>
        <v>38.41391797413872</v>
      </c>
      <c r="E119" s="26"/>
      <c r="F119">
        <v>38.42</v>
      </c>
      <c r="G119" s="25">
        <f t="shared" si="32"/>
        <v>-4.2671506262150771E-3</v>
      </c>
      <c r="H119" s="25"/>
      <c r="I119" s="25">
        <f t="shared" si="33"/>
        <v>-4.4247787610619538E-3</v>
      </c>
      <c r="J119">
        <v>3262.02</v>
      </c>
      <c r="K119">
        <v>3248.23</v>
      </c>
      <c r="L119" s="25">
        <f t="shared" si="30"/>
        <v>-4.227441891833883E-3</v>
      </c>
      <c r="M119">
        <f t="shared" si="29"/>
        <v>2</v>
      </c>
      <c r="N119" s="50"/>
    </row>
    <row r="120" spans="1:14">
      <c r="A120" s="1">
        <v>42571</v>
      </c>
      <c r="B120">
        <v>38.15</v>
      </c>
      <c r="C120" s="25">
        <f t="shared" si="25"/>
        <v>-2.614379084967311E-3</v>
      </c>
      <c r="D120" s="26">
        <f t="shared" si="31"/>
        <v>38.294268570883219</v>
      </c>
      <c r="E120" s="26"/>
      <c r="F120">
        <v>38.363999999999997</v>
      </c>
      <c r="G120" s="25">
        <f t="shared" si="32"/>
        <v>-3.7673671874990378E-3</v>
      </c>
      <c r="H120" s="25"/>
      <c r="I120" s="25">
        <f t="shared" si="33"/>
        <v>-5.5781461787092201E-3</v>
      </c>
      <c r="J120">
        <v>3248.23</v>
      </c>
      <c r="K120">
        <v>3237.6</v>
      </c>
      <c r="L120" s="25">
        <f t="shared" si="30"/>
        <v>-3.27255151267003E-3</v>
      </c>
      <c r="M120">
        <f t="shared" si="29"/>
        <v>3</v>
      </c>
      <c r="N120" s="50"/>
    </row>
    <row r="121" spans="1:14">
      <c r="A121" s="1">
        <v>42572</v>
      </c>
      <c r="B121">
        <v>38.4</v>
      </c>
      <c r="C121" s="25">
        <f t="shared" si="25"/>
        <v>6.5530799475752577E-3</v>
      </c>
      <c r="D121" s="26">
        <f t="shared" si="31"/>
        <v>38.540794810971093</v>
      </c>
      <c r="E121" s="26"/>
      <c r="F121">
        <v>38.695</v>
      </c>
      <c r="G121" s="25">
        <f t="shared" si="32"/>
        <v>-3.6531371929832135E-3</v>
      </c>
      <c r="H121" s="25"/>
      <c r="I121" s="25">
        <f t="shared" si="33"/>
        <v>-7.6237239953482749E-3</v>
      </c>
      <c r="J121">
        <v>3237.6</v>
      </c>
      <c r="K121">
        <v>3252.52</v>
      </c>
      <c r="L121" s="25">
        <f t="shared" si="30"/>
        <v>4.6083518655795075E-3</v>
      </c>
      <c r="M121">
        <f t="shared" si="29"/>
        <v>4</v>
      </c>
      <c r="N121" s="50"/>
    </row>
    <row r="122" spans="1:14">
      <c r="A122" s="1">
        <v>42573</v>
      </c>
      <c r="B122">
        <v>38.200000000000003</v>
      </c>
      <c r="C122" s="25">
        <f t="shared" si="25"/>
        <v>-5.2083333333332593E-3</v>
      </c>
      <c r="D122" s="26">
        <f t="shared" si="31"/>
        <v>38.369500018447233</v>
      </c>
      <c r="E122" s="26"/>
      <c r="F122">
        <v>38.345999999999997</v>
      </c>
      <c r="G122" s="25">
        <f t="shared" si="32"/>
        <v>-4.4175717266510262E-3</v>
      </c>
      <c r="H122" s="25"/>
      <c r="I122" s="25">
        <f t="shared" si="33"/>
        <v>-3.8074375423771123E-3</v>
      </c>
      <c r="J122">
        <v>3252.52</v>
      </c>
      <c r="K122">
        <v>3225.16</v>
      </c>
      <c r="L122" s="25">
        <f t="shared" si="30"/>
        <v>-8.4119390503364366E-3</v>
      </c>
      <c r="M122">
        <f t="shared" si="29"/>
        <v>5</v>
      </c>
      <c r="N122" s="50"/>
    </row>
    <row r="123" spans="1:14">
      <c r="A123" s="1">
        <v>42576</v>
      </c>
      <c r="B123">
        <v>38.15</v>
      </c>
      <c r="C123" s="25">
        <f t="shared" si="25"/>
        <v>-1.3089005235603635E-3</v>
      </c>
      <c r="D123" s="26">
        <f t="shared" si="31"/>
        <v>38.414127652581577</v>
      </c>
      <c r="E123" s="26"/>
      <c r="F123">
        <v>38.350999999999999</v>
      </c>
      <c r="G123" s="25">
        <f t="shared" si="32"/>
        <v>-6.8757946287458793E-3</v>
      </c>
      <c r="H123" s="25"/>
      <c r="I123" s="25">
        <f t="shared" si="33"/>
        <v>-5.2410628145289628E-3</v>
      </c>
      <c r="J123">
        <v>3225.16</v>
      </c>
      <c r="K123">
        <v>3230.89</v>
      </c>
      <c r="L123" s="25">
        <f t="shared" si="30"/>
        <v>1.7766560418708277E-3</v>
      </c>
      <c r="M123">
        <f t="shared" si="29"/>
        <v>1</v>
      </c>
      <c r="N123" s="50"/>
    </row>
    <row r="124" spans="1:14">
      <c r="A124" s="1">
        <v>42577</v>
      </c>
      <c r="B124">
        <v>38.6</v>
      </c>
      <c r="C124" s="25">
        <f t="shared" si="25"/>
        <v>1.1795543905635641E-2</v>
      </c>
      <c r="D124" s="26">
        <f t="shared" si="31"/>
        <v>38.810373021056122</v>
      </c>
      <c r="E124" s="26"/>
      <c r="F124">
        <v>38.850999999999999</v>
      </c>
      <c r="G124" s="25">
        <f t="shared" ref="G124:G144" si="34">+B124/D124-1</f>
        <v>-5.4205359206928039E-3</v>
      </c>
      <c r="H124" s="25"/>
      <c r="I124" s="25">
        <f t="shared" ref="I124:I131" si="35">+B124/F124-1</f>
        <v>-6.4605801652466432E-3</v>
      </c>
      <c r="J124">
        <v>3230.89</v>
      </c>
      <c r="K124">
        <v>3269.59</v>
      </c>
      <c r="L124" s="25">
        <f t="shared" si="30"/>
        <v>1.1978123674900809E-2</v>
      </c>
      <c r="M124">
        <f t="shared" si="29"/>
        <v>2</v>
      </c>
      <c r="N124" s="50"/>
    </row>
    <row r="125" spans="1:14">
      <c r="A125" s="1">
        <v>42578</v>
      </c>
      <c r="B125">
        <v>37.9</v>
      </c>
      <c r="C125" s="25">
        <f t="shared" si="25"/>
        <v>-1.81347150259068E-2</v>
      </c>
      <c r="D125" s="26">
        <f t="shared" si="31"/>
        <v>38.240832104331119</v>
      </c>
      <c r="E125" s="26"/>
      <c r="F125">
        <v>38.287999999999997</v>
      </c>
      <c r="G125" s="25">
        <f t="shared" si="34"/>
        <v>-8.9127794970893515E-3</v>
      </c>
      <c r="H125" s="25"/>
      <c r="I125" s="25">
        <f t="shared" si="35"/>
        <v>-1.013372335979934E-2</v>
      </c>
      <c r="J125">
        <v>3269.59</v>
      </c>
      <c r="K125">
        <v>3218.24</v>
      </c>
      <c r="L125" s="25">
        <f t="shared" si="30"/>
        <v>-1.5705333084576445E-2</v>
      </c>
      <c r="M125">
        <f t="shared" si="29"/>
        <v>3</v>
      </c>
      <c r="N125" s="50"/>
    </row>
    <row r="126" spans="1:14">
      <c r="A126" s="1">
        <v>42579</v>
      </c>
      <c r="B126">
        <v>38.1</v>
      </c>
      <c r="C126" s="25">
        <f t="shared" si="25"/>
        <v>5.2770448548813409E-3</v>
      </c>
      <c r="D126" s="26">
        <f t="shared" si="31"/>
        <v>38.322501839514764</v>
      </c>
      <c r="E126" s="26"/>
      <c r="F126">
        <v>38.357999999999997</v>
      </c>
      <c r="G126" s="25">
        <f t="shared" si="34"/>
        <v>-5.8060363711781582E-3</v>
      </c>
      <c r="H126" s="25"/>
      <c r="I126" s="25">
        <f t="shared" si="35"/>
        <v>-6.726106679180277E-3</v>
      </c>
      <c r="J126">
        <v>3218.24</v>
      </c>
      <c r="K126">
        <v>3221.14</v>
      </c>
      <c r="L126" s="25">
        <f t="shared" si="30"/>
        <v>9.0111365218259465E-4</v>
      </c>
      <c r="M126">
        <f t="shared" si="29"/>
        <v>4</v>
      </c>
      <c r="N126" s="50"/>
    </row>
    <row r="127" spans="1:14">
      <c r="A127" s="1">
        <v>42580</v>
      </c>
      <c r="B127">
        <v>37.950000000000003</v>
      </c>
      <c r="C127" s="25">
        <f t="shared" si="25"/>
        <v>-3.937007874015741E-3</v>
      </c>
      <c r="D127" s="26">
        <f t="shared" si="31"/>
        <v>38.153059767659897</v>
      </c>
      <c r="E127" s="26"/>
      <c r="F127">
        <v>38.228999999999999</v>
      </c>
      <c r="G127" s="25">
        <f t="shared" si="34"/>
        <v>-5.3222407035363739E-3</v>
      </c>
      <c r="H127" s="25"/>
      <c r="I127" s="25">
        <f t="shared" si="35"/>
        <v>-7.2981244604880535E-3</v>
      </c>
      <c r="J127">
        <v>3221.14</v>
      </c>
      <c r="K127">
        <v>3203.93</v>
      </c>
      <c r="L127" s="25">
        <f t="shared" si="30"/>
        <v>-5.3428289363393056E-3</v>
      </c>
      <c r="M127">
        <f t="shared" si="29"/>
        <v>5</v>
      </c>
      <c r="N127" s="50"/>
    </row>
    <row r="128" spans="1:14">
      <c r="A128" s="1">
        <v>42583</v>
      </c>
      <c r="B128">
        <v>37.799999999999997</v>
      </c>
      <c r="C128" s="25">
        <f t="shared" si="25"/>
        <v>-3.9525691699606735E-3</v>
      </c>
      <c r="D128" s="26">
        <f t="shared" si="31"/>
        <v>37.905406638097588</v>
      </c>
      <c r="E128" s="26"/>
      <c r="F128">
        <v>38.049999999999997</v>
      </c>
      <c r="G128" s="25">
        <f t="shared" si="34"/>
        <v>-2.7807810928915933E-3</v>
      </c>
      <c r="H128" s="25"/>
      <c r="I128" s="25">
        <f t="shared" si="35"/>
        <v>-6.5703022339027584E-3</v>
      </c>
      <c r="J128">
        <v>3203.93</v>
      </c>
      <c r="K128">
        <v>3176.81</v>
      </c>
      <c r="L128" s="25">
        <f t="shared" si="30"/>
        <v>-8.4646044077117955E-3</v>
      </c>
      <c r="M128">
        <f t="shared" si="29"/>
        <v>1</v>
      </c>
      <c r="N128" s="50"/>
    </row>
    <row r="129" spans="1:14">
      <c r="A129" s="1">
        <v>42584</v>
      </c>
      <c r="B129">
        <v>37.799999999999997</v>
      </c>
      <c r="C129" s="25">
        <f t="shared" si="25"/>
        <v>0</v>
      </c>
      <c r="D129" s="26">
        <f t="shared" si="31"/>
        <v>38.196723442698811</v>
      </c>
      <c r="E129" s="26"/>
      <c r="F129">
        <v>38.049999999999997</v>
      </c>
      <c r="G129" s="25">
        <f t="shared" si="34"/>
        <v>-1.038632131088324E-2</v>
      </c>
      <c r="H129" s="25"/>
      <c r="I129" s="25">
        <f t="shared" si="35"/>
        <v>-6.5703022339027584E-3</v>
      </c>
      <c r="J129">
        <v>3176.81</v>
      </c>
      <c r="K129">
        <v>3189.06</v>
      </c>
      <c r="L129" s="25">
        <f t="shared" si="30"/>
        <v>3.8560694533196216E-3</v>
      </c>
      <c r="M129">
        <f t="shared" si="29"/>
        <v>2</v>
      </c>
      <c r="N129" s="50"/>
    </row>
    <row r="130" spans="1:14">
      <c r="A130" s="1">
        <v>42585</v>
      </c>
      <c r="B130">
        <v>37.85</v>
      </c>
      <c r="C130" s="25">
        <f t="shared" si="25"/>
        <v>1.3227513227513921E-3</v>
      </c>
      <c r="D130" s="26">
        <f t="shared" si="31"/>
        <v>38.103094799094407</v>
      </c>
      <c r="E130" s="26"/>
      <c r="F130">
        <v>38.241999999999997</v>
      </c>
      <c r="G130" s="25">
        <f t="shared" si="34"/>
        <v>-6.6423685642569286E-3</v>
      </c>
      <c r="H130" s="25"/>
      <c r="I130" s="25">
        <f t="shared" si="35"/>
        <v>-1.0250509910569416E-2</v>
      </c>
      <c r="J130">
        <v>3189.06</v>
      </c>
      <c r="K130">
        <v>3193.51</v>
      </c>
      <c r="L130" s="25">
        <f t="shared" si="30"/>
        <v>1.3953955083945146E-3</v>
      </c>
      <c r="M130">
        <f t="shared" si="29"/>
        <v>3</v>
      </c>
      <c r="N130" s="50"/>
    </row>
    <row r="131" spans="1:14">
      <c r="A131" s="1">
        <v>42586</v>
      </c>
      <c r="B131">
        <v>38.049999999999997</v>
      </c>
      <c r="C131" s="25">
        <f t="shared" si="25"/>
        <v>5.2840158520475189E-3</v>
      </c>
      <c r="D131" s="26">
        <f t="shared" si="31"/>
        <v>38.335164812385116</v>
      </c>
      <c r="E131" s="26"/>
      <c r="F131">
        <v>38.289000000000001</v>
      </c>
      <c r="G131" s="25">
        <f t="shared" si="34"/>
        <v>-7.4387266568628485E-3</v>
      </c>
      <c r="H131" s="25"/>
      <c r="I131" s="25">
        <f t="shared" si="35"/>
        <v>-6.242001619264137E-3</v>
      </c>
      <c r="J131">
        <v>3193.51</v>
      </c>
      <c r="K131">
        <v>3201.29</v>
      </c>
      <c r="L131" s="25">
        <f t="shared" si="30"/>
        <v>2.4361908996684001E-3</v>
      </c>
      <c r="M131">
        <f t="shared" si="29"/>
        <v>4</v>
      </c>
      <c r="N131" s="50"/>
    </row>
    <row r="132" spans="1:14">
      <c r="A132" s="1">
        <v>42587</v>
      </c>
      <c r="B132">
        <v>38.1</v>
      </c>
      <c r="C132" s="25">
        <f t="shared" ref="C132:C159" si="36">B132/B131-1</f>
        <v>1.3140604467807293E-3</v>
      </c>
      <c r="D132" s="26">
        <f t="shared" ref="D132:D141" si="37">+F131*(1+L132)</f>
        <v>38.334689075341501</v>
      </c>
      <c r="E132" s="26"/>
      <c r="F132">
        <v>38.270000000000003</v>
      </c>
      <c r="G132" s="25">
        <f t="shared" si="34"/>
        <v>-6.1221071828768681E-3</v>
      </c>
      <c r="H132" s="25"/>
      <c r="I132" s="25">
        <f t="shared" ref="I132:I144" si="38">+B132/F132-1</f>
        <v>-4.4421217663966894E-3</v>
      </c>
      <c r="J132">
        <v>3201.29</v>
      </c>
      <c r="K132">
        <v>3205.1099999999997</v>
      </c>
      <c r="L132" s="25">
        <f t="shared" ref="L132:L137" si="39">+K132/J132-1</f>
        <v>1.1932689634490679E-3</v>
      </c>
      <c r="M132">
        <f t="shared" ref="M132:M137" si="40">WEEKDAY(A132,2)</f>
        <v>5</v>
      </c>
      <c r="N132" s="50"/>
    </row>
    <row r="133" spans="1:14">
      <c r="A133" s="1">
        <v>42590</v>
      </c>
      <c r="B133">
        <v>38.4</v>
      </c>
      <c r="C133" s="25">
        <f t="shared" si="36"/>
        <v>7.8740157480314821E-3</v>
      </c>
      <c r="D133" s="26">
        <f t="shared" si="37"/>
        <v>38.617104748354976</v>
      </c>
      <c r="E133" s="26"/>
      <c r="F133">
        <v>38.523000000000003</v>
      </c>
      <c r="G133" s="25">
        <f t="shared" si="34"/>
        <v>-5.6219840863193093E-3</v>
      </c>
      <c r="H133" s="25"/>
      <c r="I133" s="25">
        <f t="shared" si="38"/>
        <v>-3.1928977493965727E-3</v>
      </c>
      <c r="J133">
        <v>3205.1099999999997</v>
      </c>
      <c r="K133">
        <v>3234.18</v>
      </c>
      <c r="L133" s="25">
        <f t="shared" si="39"/>
        <v>9.0698915169837857E-3</v>
      </c>
      <c r="M133">
        <f t="shared" si="40"/>
        <v>1</v>
      </c>
      <c r="N133" s="50"/>
    </row>
    <row r="134" spans="1:14">
      <c r="A134" s="1">
        <v>42591</v>
      </c>
      <c r="B134">
        <v>38.799999999999997</v>
      </c>
      <c r="C134" s="25">
        <f t="shared" si="36"/>
        <v>1.0416666666666741E-2</v>
      </c>
      <c r="D134" s="26">
        <f t="shared" si="37"/>
        <v>38.794575608036666</v>
      </c>
      <c r="E134" s="26"/>
      <c r="F134">
        <v>38.787999999999997</v>
      </c>
      <c r="G134" s="25">
        <f t="shared" si="34"/>
        <v>1.3982346444874061E-4</v>
      </c>
      <c r="H134" s="25"/>
      <c r="I134" s="25">
        <f t="shared" si="38"/>
        <v>3.0937403320607793E-4</v>
      </c>
      <c r="J134">
        <v>3234.18</v>
      </c>
      <c r="K134">
        <v>3256.98</v>
      </c>
      <c r="L134" s="25">
        <f t="shared" si="39"/>
        <v>7.0497003877336706E-3</v>
      </c>
      <c r="M134">
        <f t="shared" si="40"/>
        <v>2</v>
      </c>
      <c r="N134" s="50"/>
    </row>
    <row r="135" spans="1:14">
      <c r="A135" s="1">
        <v>42592</v>
      </c>
      <c r="B135">
        <v>38.700000000000003</v>
      </c>
      <c r="C135" s="25">
        <f t="shared" si="36"/>
        <v>-2.5773195876287458E-3</v>
      </c>
      <c r="D135" s="26">
        <f t="shared" si="37"/>
        <v>38.625558621790738</v>
      </c>
      <c r="E135" s="26"/>
      <c r="F135">
        <v>38.728000000000002</v>
      </c>
      <c r="G135" s="25">
        <f t="shared" si="34"/>
        <v>1.9272569993917799E-3</v>
      </c>
      <c r="H135" s="25"/>
      <c r="I135" s="25">
        <f t="shared" si="38"/>
        <v>-7.2299111753770795E-4</v>
      </c>
      <c r="J135">
        <v>3256.98</v>
      </c>
      <c r="K135">
        <v>3243.34</v>
      </c>
      <c r="L135" s="25">
        <f t="shared" si="39"/>
        <v>-4.1879286946803207E-3</v>
      </c>
      <c r="M135">
        <f t="shared" si="40"/>
        <v>3</v>
      </c>
      <c r="N135" s="50"/>
    </row>
    <row r="136" spans="1:14">
      <c r="A136" s="1">
        <v>42593</v>
      </c>
      <c r="B136">
        <v>38.65</v>
      </c>
      <c r="C136" s="25">
        <f t="shared" si="36"/>
        <v>-1.2919896640828377E-3</v>
      </c>
      <c r="D136" s="26">
        <f t="shared" si="37"/>
        <v>38.608831044540501</v>
      </c>
      <c r="E136" s="26"/>
      <c r="F136">
        <v>38.654000000000003</v>
      </c>
      <c r="G136" s="25">
        <f t="shared" si="34"/>
        <v>1.0663092962333032E-3</v>
      </c>
      <c r="H136" s="25"/>
      <c r="I136" s="25">
        <f t="shared" si="38"/>
        <v>-1.0348217519540182E-4</v>
      </c>
      <c r="J136">
        <v>3243.34</v>
      </c>
      <c r="K136">
        <v>3233.36</v>
      </c>
      <c r="L136" s="25">
        <f t="shared" si="39"/>
        <v>-3.0770748672664938E-3</v>
      </c>
      <c r="M136">
        <f t="shared" si="40"/>
        <v>4</v>
      </c>
      <c r="N136" s="50"/>
    </row>
    <row r="137" spans="1:14">
      <c r="A137" s="1">
        <v>42594</v>
      </c>
      <c r="B137">
        <v>39.4</v>
      </c>
      <c r="C137" s="25">
        <f t="shared" si="36"/>
        <v>1.9404915912031084E-2</v>
      </c>
      <c r="D137" s="26">
        <f t="shared" si="37"/>
        <v>39.381685435584039</v>
      </c>
      <c r="E137" s="26"/>
      <c r="F137">
        <v>39.360999999999997</v>
      </c>
      <c r="G137" s="25">
        <f t="shared" si="34"/>
        <v>4.6505283390962937E-4</v>
      </c>
      <c r="H137" s="25"/>
      <c r="I137" s="25">
        <f t="shared" si="38"/>
        <v>9.9082848504861154E-4</v>
      </c>
      <c r="J137">
        <v>3233.36</v>
      </c>
      <c r="K137">
        <v>3294.23</v>
      </c>
      <c r="L137" s="25">
        <f t="shared" si="39"/>
        <v>1.8825617933047933E-2</v>
      </c>
      <c r="M137">
        <f t="shared" si="40"/>
        <v>5</v>
      </c>
      <c r="N137" s="50"/>
    </row>
    <row r="138" spans="1:14">
      <c r="A138" s="1">
        <v>42597</v>
      </c>
      <c r="B138">
        <v>40.950000000000003</v>
      </c>
      <c r="C138" s="25">
        <f t="shared" si="36"/>
        <v>3.934010152284273E-2</v>
      </c>
      <c r="D138" s="26">
        <f t="shared" si="37"/>
        <v>40.546287973213765</v>
      </c>
      <c r="E138" s="26"/>
      <c r="F138">
        <v>40.53</v>
      </c>
      <c r="G138" s="25">
        <f t="shared" si="34"/>
        <v>9.9568184158544959E-3</v>
      </c>
      <c r="H138" s="25"/>
      <c r="I138" s="25">
        <f t="shared" si="38"/>
        <v>1.0362694300518172E-2</v>
      </c>
      <c r="J138">
        <v>3294.23</v>
      </c>
      <c r="K138">
        <v>3393.43</v>
      </c>
      <c r="L138" s="25">
        <f t="shared" ref="L138:L144" si="41">+K138/J138-1</f>
        <v>3.0113258637071372E-2</v>
      </c>
      <c r="M138">
        <f t="shared" ref="M138:M169" si="42">WEEKDAY(A138,2)</f>
        <v>1</v>
      </c>
      <c r="N138" s="50"/>
    </row>
    <row r="139" spans="1:14">
      <c r="A139" s="1">
        <v>42598</v>
      </c>
      <c r="B139">
        <v>40.65</v>
      </c>
      <c r="C139" s="25">
        <f t="shared" si="36"/>
        <v>-7.326007326007411E-3</v>
      </c>
      <c r="D139" s="26">
        <f t="shared" si="37"/>
        <v>40.348695125580903</v>
      </c>
      <c r="E139" s="26"/>
      <c r="F139">
        <v>40.423000000000002</v>
      </c>
      <c r="G139" s="25">
        <f t="shared" si="34"/>
        <v>7.4675246245590188E-3</v>
      </c>
      <c r="H139" s="25"/>
      <c r="I139" s="25">
        <f t="shared" si="38"/>
        <v>5.6156148727208866E-3</v>
      </c>
      <c r="J139">
        <v>3393.43</v>
      </c>
      <c r="K139">
        <v>3378.25</v>
      </c>
      <c r="L139" s="25">
        <f t="shared" si="41"/>
        <v>-4.4733499733308202E-3</v>
      </c>
      <c r="M139">
        <f t="shared" si="42"/>
        <v>2</v>
      </c>
      <c r="N139" s="50"/>
    </row>
    <row r="140" spans="1:14">
      <c r="A140" s="1">
        <v>42599</v>
      </c>
      <c r="B140">
        <v>40.450000000000003</v>
      </c>
      <c r="C140" s="25">
        <f t="shared" si="36"/>
        <v>-4.9200492004919383E-3</v>
      </c>
      <c r="D140" s="26">
        <f t="shared" si="37"/>
        <v>40.360778553985057</v>
      </c>
      <c r="E140" s="26"/>
      <c r="F140">
        <v>40.372</v>
      </c>
      <c r="G140" s="25">
        <f t="shared" si="34"/>
        <v>2.2105977439361713E-3</v>
      </c>
      <c r="H140" s="25"/>
      <c r="I140" s="25">
        <f t="shared" si="38"/>
        <v>1.9320321014564268E-3</v>
      </c>
      <c r="J140">
        <v>3378.25</v>
      </c>
      <c r="K140">
        <v>3373.05</v>
      </c>
      <c r="L140" s="25">
        <f t="shared" si="41"/>
        <v>-1.5392584918226815E-3</v>
      </c>
      <c r="M140">
        <f t="shared" si="42"/>
        <v>3</v>
      </c>
      <c r="N140" s="50"/>
    </row>
    <row r="141" spans="1:14">
      <c r="A141" s="1">
        <v>42600</v>
      </c>
      <c r="B141">
        <v>40.299999999999997</v>
      </c>
      <c r="C141" s="25">
        <f t="shared" si="36"/>
        <v>-3.7082818294191799E-3</v>
      </c>
      <c r="D141" s="26">
        <f t="shared" si="37"/>
        <v>40.26954544996368</v>
      </c>
      <c r="E141" s="26"/>
      <c r="F141">
        <v>40.289000000000001</v>
      </c>
      <c r="G141" s="25">
        <f t="shared" si="34"/>
        <v>7.5626753905533306E-4</v>
      </c>
      <c r="H141" s="25"/>
      <c r="I141" s="25">
        <f t="shared" si="38"/>
        <v>2.7302737719958614E-4</v>
      </c>
      <c r="J141">
        <v>3373.05</v>
      </c>
      <c r="K141">
        <v>3364.49</v>
      </c>
      <c r="L141" s="25">
        <f t="shared" si="41"/>
        <v>-2.5377625591083142E-3</v>
      </c>
      <c r="M141">
        <f t="shared" si="42"/>
        <v>4</v>
      </c>
      <c r="N141" s="50"/>
    </row>
    <row r="142" spans="1:14">
      <c r="A142" s="1">
        <v>42601</v>
      </c>
      <c r="B142">
        <v>40.15</v>
      </c>
      <c r="C142" s="25">
        <f t="shared" si="36"/>
        <v>-3.7220843672456372E-3</v>
      </c>
      <c r="D142" s="26">
        <f t="shared" ref="D142:D148" si="43">+F141*(1+L142)</f>
        <v>40.295346629058201</v>
      </c>
      <c r="E142" s="26"/>
      <c r="F142">
        <v>40.204999999999998</v>
      </c>
      <c r="G142" s="25">
        <f t="shared" si="34"/>
        <v>-3.607032603446747E-3</v>
      </c>
      <c r="H142" s="25"/>
      <c r="I142" s="25">
        <f t="shared" si="38"/>
        <v>-1.3679890560875929E-3</v>
      </c>
      <c r="J142">
        <v>3364.49</v>
      </c>
      <c r="K142">
        <v>3365.02</v>
      </c>
      <c r="L142" s="25">
        <f t="shared" si="41"/>
        <v>1.5752758961995461E-4</v>
      </c>
      <c r="M142">
        <f t="shared" si="42"/>
        <v>5</v>
      </c>
      <c r="N142" s="50"/>
    </row>
    <row r="143" spans="1:14">
      <c r="A143" s="1">
        <v>42604</v>
      </c>
      <c r="B143">
        <v>39.85</v>
      </c>
      <c r="C143" s="25">
        <f t="shared" si="36"/>
        <v>-7.4719800747197196E-3</v>
      </c>
      <c r="D143" s="26">
        <f t="shared" si="43"/>
        <v>39.867710132480639</v>
      </c>
      <c r="E143" s="26"/>
      <c r="F143">
        <v>39.72</v>
      </c>
      <c r="G143" s="25">
        <f t="shared" si="34"/>
        <v>-4.4422246529296494E-4</v>
      </c>
      <c r="H143" s="25"/>
      <c r="I143" s="25">
        <f t="shared" si="38"/>
        <v>3.2729103726083508E-3</v>
      </c>
      <c r="J143">
        <v>3365.02</v>
      </c>
      <c r="K143">
        <v>3336.79</v>
      </c>
      <c r="L143" s="25">
        <f t="shared" si="41"/>
        <v>-8.3892517726491533E-3</v>
      </c>
      <c r="M143">
        <f t="shared" si="42"/>
        <v>1</v>
      </c>
      <c r="N143" s="50"/>
    </row>
    <row r="144" spans="1:14">
      <c r="A144" s="1">
        <v>42605</v>
      </c>
      <c r="B144">
        <v>39.9</v>
      </c>
      <c r="C144" s="25">
        <f t="shared" si="36"/>
        <v>1.2547051442910462E-3</v>
      </c>
      <c r="D144" s="26">
        <f t="shared" si="43"/>
        <v>39.779994425780465</v>
      </c>
      <c r="E144" s="26"/>
      <c r="F144">
        <v>39.9</v>
      </c>
      <c r="G144" s="25">
        <f t="shared" si="34"/>
        <v>3.0167318007907618E-3</v>
      </c>
      <c r="H144" s="25"/>
      <c r="I144" s="25">
        <f t="shared" si="38"/>
        <v>0</v>
      </c>
      <c r="J144">
        <v>3336.79</v>
      </c>
      <c r="K144">
        <v>3341.83</v>
      </c>
      <c r="L144" s="25">
        <f t="shared" si="41"/>
        <v>1.5104336802735929E-3</v>
      </c>
      <c r="M144">
        <f t="shared" si="42"/>
        <v>2</v>
      </c>
      <c r="N144" s="50"/>
    </row>
    <row r="145" spans="1:14">
      <c r="A145" s="1">
        <v>42606</v>
      </c>
      <c r="B145">
        <v>39.700000000000003</v>
      </c>
      <c r="C145" s="25">
        <f t="shared" si="36"/>
        <v>-5.0125313283206907E-3</v>
      </c>
      <c r="D145" s="26">
        <f t="shared" si="43"/>
        <v>39.757083394427603</v>
      </c>
      <c r="E145" s="26"/>
      <c r="F145">
        <v>39.799999999999997</v>
      </c>
      <c r="G145" s="25">
        <f>+B145/D145-1</f>
        <v>-1.4358043788393893E-3</v>
      </c>
      <c r="H145" s="25"/>
      <c r="I145" s="25">
        <f>+B145/F145-1</f>
        <v>-2.5125628140701961E-3</v>
      </c>
      <c r="J145">
        <v>3341.83</v>
      </c>
      <c r="K145">
        <v>3329.86</v>
      </c>
      <c r="L145" s="25">
        <f t="shared" ref="L145:L158" si="44">+K145/J145-1</f>
        <v>-3.5818698138444516E-3</v>
      </c>
      <c r="M145">
        <f t="shared" si="42"/>
        <v>3</v>
      </c>
      <c r="N145" s="50"/>
    </row>
    <row r="146" spans="1:14">
      <c r="A146" s="1">
        <v>42607</v>
      </c>
      <c r="B146">
        <v>39.35</v>
      </c>
      <c r="C146" s="25">
        <f t="shared" si="36"/>
        <v>-8.8161209068010615E-3</v>
      </c>
      <c r="D146" s="26">
        <f t="shared" si="43"/>
        <v>39.550313226381881</v>
      </c>
      <c r="E146" s="26"/>
      <c r="F146">
        <v>39.546999999999997</v>
      </c>
      <c r="G146" s="25">
        <f>+B146/D146-1</f>
        <v>-5.0647696577093004E-3</v>
      </c>
      <c r="H146" s="25"/>
      <c r="I146" s="25">
        <f>+B146/F146-1</f>
        <v>-4.9814145194324588E-3</v>
      </c>
      <c r="J146">
        <v>3329.86</v>
      </c>
      <c r="K146">
        <v>3308.97</v>
      </c>
      <c r="L146" s="25">
        <f t="shared" si="44"/>
        <v>-6.2735370255807554E-3</v>
      </c>
      <c r="M146">
        <f t="shared" si="42"/>
        <v>4</v>
      </c>
      <c r="N146" s="50"/>
    </row>
    <row r="147" spans="1:14">
      <c r="A147" s="1">
        <v>42608</v>
      </c>
      <c r="B147">
        <v>39.35</v>
      </c>
      <c r="C147" s="25">
        <f t="shared" si="36"/>
        <v>0</v>
      </c>
      <c r="D147" s="26">
        <f t="shared" si="43"/>
        <v>39.524531268038089</v>
      </c>
      <c r="E147" s="26"/>
      <c r="F147">
        <v>39.475999999999999</v>
      </c>
      <c r="G147" s="25">
        <f>+B147/D147-1</f>
        <v>-4.4157707236169852E-3</v>
      </c>
      <c r="H147" s="25"/>
      <c r="I147" s="25">
        <f>+B147/F147-1</f>
        <v>-3.191812746985434E-3</v>
      </c>
      <c r="J147">
        <v>3308.97</v>
      </c>
      <c r="K147">
        <v>3307.09</v>
      </c>
      <c r="L147" s="25">
        <f t="shared" si="44"/>
        <v>-5.6815262755471885E-4</v>
      </c>
      <c r="M147">
        <f t="shared" si="42"/>
        <v>5</v>
      </c>
      <c r="N147" s="50"/>
    </row>
    <row r="148" spans="1:14">
      <c r="A148" s="1">
        <v>42611</v>
      </c>
      <c r="B148">
        <v>39.15</v>
      </c>
      <c r="C148" s="25">
        <f t="shared" si="36"/>
        <v>-5.0825921219822545E-3</v>
      </c>
      <c r="D148" s="26">
        <f t="shared" si="43"/>
        <v>39.484236376996094</v>
      </c>
      <c r="E148" s="26"/>
      <c r="F148">
        <v>39.43</v>
      </c>
      <c r="G148" s="25">
        <f>+B148/D148-1</f>
        <v>-8.4650586579616549E-3</v>
      </c>
      <c r="H148" s="25"/>
      <c r="I148" s="25">
        <f>+B148/F148-1</f>
        <v>-7.1011919857976169E-3</v>
      </c>
      <c r="J148">
        <v>3307.09</v>
      </c>
      <c r="K148">
        <v>3307.78</v>
      </c>
      <c r="L148" s="25">
        <f t="shared" si="44"/>
        <v>2.0864264353259721E-4</v>
      </c>
      <c r="M148">
        <f t="shared" si="42"/>
        <v>1</v>
      </c>
      <c r="N148" s="50"/>
    </row>
    <row r="149" spans="1:14">
      <c r="A149" s="1">
        <v>42612</v>
      </c>
      <c r="B149">
        <v>39.299999999999997</v>
      </c>
      <c r="C149" s="25">
        <f t="shared" si="36"/>
        <v>3.8314176245211051E-3</v>
      </c>
      <c r="D149" s="26">
        <f t="shared" ref="D149:D180" si="45">+F148*(1+L149)</f>
        <v>39.480184806728374</v>
      </c>
      <c r="E149" s="26"/>
      <c r="F149">
        <v>39.473999999999997</v>
      </c>
      <c r="G149" s="25">
        <f t="shared" ref="G149:G160" si="46">+B149/D149-1</f>
        <v>-4.5639301743508609E-3</v>
      </c>
      <c r="H149" s="25"/>
      <c r="I149" s="25">
        <f t="shared" ref="I149:I163" si="47">+B149/F149-1</f>
        <v>-4.4079647362821328E-3</v>
      </c>
      <c r="J149">
        <v>3307.78</v>
      </c>
      <c r="K149">
        <v>3311.99</v>
      </c>
      <c r="L149" s="25">
        <f t="shared" si="44"/>
        <v>1.2727569548154349E-3</v>
      </c>
      <c r="M149">
        <f t="shared" si="42"/>
        <v>2</v>
      </c>
      <c r="N149" s="50"/>
    </row>
    <row r="150" spans="1:14">
      <c r="A150" s="1">
        <v>42613</v>
      </c>
      <c r="B150">
        <v>39.4</v>
      </c>
      <c r="C150" s="25">
        <f t="shared" si="36"/>
        <v>2.5445292620864812E-3</v>
      </c>
      <c r="D150" s="26">
        <f t="shared" si="45"/>
        <v>39.662312525098208</v>
      </c>
      <c r="E150" s="26"/>
      <c r="F150">
        <v>39.658999999999999</v>
      </c>
      <c r="G150" s="25">
        <f t="shared" si="46"/>
        <v>-6.613646769391468E-3</v>
      </c>
      <c r="H150" s="25"/>
      <c r="I150" s="25">
        <f t="shared" si="47"/>
        <v>-6.5306739958143067E-3</v>
      </c>
      <c r="J150">
        <v>3311.99</v>
      </c>
      <c r="K150">
        <v>3327.79</v>
      </c>
      <c r="L150" s="25">
        <f t="shared" si="44"/>
        <v>4.7705458047881955E-3</v>
      </c>
      <c r="M150">
        <f t="shared" si="42"/>
        <v>3</v>
      </c>
      <c r="N150" s="50"/>
    </row>
    <row r="151" spans="1:14">
      <c r="A151" s="1">
        <v>42614</v>
      </c>
      <c r="B151">
        <v>39.15</v>
      </c>
      <c r="C151" s="25">
        <f t="shared" si="36"/>
        <v>-6.3451776649746661E-3</v>
      </c>
      <c r="D151" s="26">
        <f t="shared" si="45"/>
        <v>39.346641831365559</v>
      </c>
      <c r="E151" s="26"/>
      <c r="F151">
        <v>39.354999999999997</v>
      </c>
      <c r="G151" s="25">
        <f t="shared" si="46"/>
        <v>-4.997677621595753E-3</v>
      </c>
      <c r="H151" s="25"/>
      <c r="I151" s="25">
        <f t="shared" si="47"/>
        <v>-5.2089950451021938E-3</v>
      </c>
      <c r="J151">
        <v>3327.79</v>
      </c>
      <c r="K151">
        <v>3301.58</v>
      </c>
      <c r="L151" s="25">
        <f t="shared" si="44"/>
        <v>-7.8760979508923912E-3</v>
      </c>
      <c r="M151">
        <f t="shared" si="42"/>
        <v>4</v>
      </c>
      <c r="N151" s="50"/>
    </row>
    <row r="152" spans="1:14">
      <c r="A152" s="1">
        <v>42615</v>
      </c>
      <c r="B152">
        <v>39.200000000000003</v>
      </c>
      <c r="C152" s="25">
        <f t="shared" si="36"/>
        <v>1.2771392081738497E-3</v>
      </c>
      <c r="D152" s="26">
        <f t="shared" si="45"/>
        <v>39.504358231513393</v>
      </c>
      <c r="E152" s="26"/>
      <c r="F152">
        <v>39.454000000000001</v>
      </c>
      <c r="G152" s="25">
        <f t="shared" si="46"/>
        <v>-7.7044216167166946E-3</v>
      </c>
      <c r="H152" s="25"/>
      <c r="I152" s="25">
        <f t="shared" si="47"/>
        <v>-6.4378770213412428E-3</v>
      </c>
      <c r="J152">
        <v>3301.58</v>
      </c>
      <c r="K152">
        <v>3314.11</v>
      </c>
      <c r="L152" s="25">
        <f t="shared" si="44"/>
        <v>3.7951526238952926E-3</v>
      </c>
      <c r="M152">
        <f t="shared" si="42"/>
        <v>5</v>
      </c>
      <c r="N152" s="50"/>
    </row>
    <row r="153" spans="1:14">
      <c r="A153" s="1">
        <v>42618</v>
      </c>
      <c r="B153">
        <v>39.5</v>
      </c>
      <c r="C153" s="25">
        <f t="shared" si="36"/>
        <v>7.6530612244898322E-3</v>
      </c>
      <c r="D153" s="26">
        <f t="shared" si="45"/>
        <v>39.52031004402388</v>
      </c>
      <c r="E153" s="26"/>
      <c r="F153">
        <v>39.454000000000001</v>
      </c>
      <c r="G153" s="25">
        <f t="shared" si="46"/>
        <v>-5.1391408623202572E-4</v>
      </c>
      <c r="H153" s="25"/>
      <c r="I153" s="25">
        <f t="shared" si="47"/>
        <v>1.1659147361484656E-3</v>
      </c>
      <c r="J153">
        <v>3314.11</v>
      </c>
      <c r="K153">
        <v>3319.68</v>
      </c>
      <c r="L153" s="25">
        <f t="shared" si="44"/>
        <v>1.6806925539585293E-3</v>
      </c>
      <c r="M153">
        <f t="shared" si="42"/>
        <v>1</v>
      </c>
      <c r="N153" s="50"/>
    </row>
    <row r="154" spans="1:14">
      <c r="A154" s="1">
        <v>42619</v>
      </c>
      <c r="B154">
        <v>39.549999999999997</v>
      </c>
      <c r="C154" s="25">
        <f t="shared" si="36"/>
        <v>1.2658227848101333E-3</v>
      </c>
      <c r="D154" s="26">
        <f t="shared" si="45"/>
        <v>39.726758006795833</v>
      </c>
      <c r="E154" s="26"/>
      <c r="F154">
        <v>39.750999999999998</v>
      </c>
      <c r="G154" s="25">
        <f t="shared" si="46"/>
        <v>-4.4493438595114565E-3</v>
      </c>
      <c r="H154" s="25"/>
      <c r="I154" s="25">
        <f t="shared" si="47"/>
        <v>-5.0564765666272216E-3</v>
      </c>
      <c r="J154">
        <v>3319.68</v>
      </c>
      <c r="K154">
        <v>3342.63</v>
      </c>
      <c r="L154" s="25">
        <f t="shared" si="44"/>
        <v>6.9133169462116673E-3</v>
      </c>
      <c r="M154">
        <f t="shared" si="42"/>
        <v>2</v>
      </c>
      <c r="N154" s="50"/>
    </row>
    <row r="155" spans="1:14">
      <c r="A155" s="1">
        <v>42620</v>
      </c>
      <c r="B155">
        <v>39.75</v>
      </c>
      <c r="C155" s="25">
        <f t="shared" si="36"/>
        <v>5.0568900126422012E-3</v>
      </c>
      <c r="D155" s="26">
        <f t="shared" si="45"/>
        <v>39.729475239556869</v>
      </c>
      <c r="E155" s="26"/>
      <c r="F155">
        <v>39.832999999999998</v>
      </c>
      <c r="G155" s="25">
        <f t="shared" si="46"/>
        <v>5.1661292577787066E-4</v>
      </c>
      <c r="H155" s="25"/>
      <c r="I155" s="25">
        <f t="shared" si="47"/>
        <v>-2.0836994451836066E-3</v>
      </c>
      <c r="J155">
        <v>3342.63</v>
      </c>
      <c r="K155">
        <v>3340.82</v>
      </c>
      <c r="L155" s="25">
        <f t="shared" si="44"/>
        <v>-5.4148978498969047E-4</v>
      </c>
      <c r="M155">
        <f t="shared" si="42"/>
        <v>3</v>
      </c>
      <c r="N155" s="50"/>
    </row>
    <row r="156" spans="1:14">
      <c r="A156" s="1">
        <v>42621</v>
      </c>
      <c r="B156">
        <v>39.75</v>
      </c>
      <c r="C156" s="25">
        <f t="shared" si="36"/>
        <v>0</v>
      </c>
      <c r="D156" s="26">
        <f t="shared" si="45"/>
        <v>39.81797686795457</v>
      </c>
      <c r="E156" s="26"/>
      <c r="F156">
        <v>39.826999999999998</v>
      </c>
      <c r="G156" s="25">
        <f t="shared" si="46"/>
        <v>-1.707190402465586E-3</v>
      </c>
      <c r="H156" s="25"/>
      <c r="I156" s="25">
        <f t="shared" si="47"/>
        <v>-1.933361789740573E-3</v>
      </c>
      <c r="J156">
        <v>3340.82</v>
      </c>
      <c r="K156">
        <v>3339.56</v>
      </c>
      <c r="L156" s="25">
        <f t="shared" si="44"/>
        <v>-3.7715291455397981E-4</v>
      </c>
      <c r="M156">
        <f t="shared" si="42"/>
        <v>4</v>
      </c>
      <c r="N156" s="50"/>
    </row>
    <row r="157" spans="1:14">
      <c r="A157" s="1">
        <v>42622</v>
      </c>
      <c r="B157">
        <v>39.25</v>
      </c>
      <c r="C157" s="25">
        <f t="shared" si="36"/>
        <v>-1.2578616352201255E-2</v>
      </c>
      <c r="D157" s="26">
        <f t="shared" si="45"/>
        <v>39.570356298434525</v>
      </c>
      <c r="E157" s="26"/>
      <c r="F157">
        <v>39.497999999999998</v>
      </c>
      <c r="G157" s="25">
        <f t="shared" si="46"/>
        <v>-8.0958659057411841E-3</v>
      </c>
      <c r="H157" s="25"/>
      <c r="I157" s="25">
        <f t="shared" si="47"/>
        <v>-6.2787989265278288E-3</v>
      </c>
      <c r="J157">
        <v>3339.56</v>
      </c>
      <c r="K157">
        <v>3318.04</v>
      </c>
      <c r="L157" s="25">
        <f t="shared" si="44"/>
        <v>-6.4439626777179626E-3</v>
      </c>
      <c r="M157">
        <f t="shared" si="42"/>
        <v>5</v>
      </c>
      <c r="N157" s="50"/>
    </row>
    <row r="158" spans="1:14">
      <c r="A158" s="1">
        <v>42625</v>
      </c>
      <c r="B158">
        <v>38.4</v>
      </c>
      <c r="C158" s="25">
        <f t="shared" si="36"/>
        <v>-2.1656050955414008E-2</v>
      </c>
      <c r="D158" s="26">
        <f t="shared" si="45"/>
        <v>38.838041373823096</v>
      </c>
      <c r="E158" s="26"/>
      <c r="F158">
        <v>38.853999999999999</v>
      </c>
      <c r="G158" s="25">
        <f t="shared" si="46"/>
        <v>-1.1278667984486401E-2</v>
      </c>
      <c r="H158" s="25"/>
      <c r="I158" s="25">
        <f t="shared" si="47"/>
        <v>-1.1684768620991437E-2</v>
      </c>
      <c r="J158">
        <v>3318.04</v>
      </c>
      <c r="K158">
        <v>3262.6</v>
      </c>
      <c r="L158" s="25">
        <f t="shared" si="44"/>
        <v>-1.6708659329001452E-2</v>
      </c>
      <c r="M158">
        <f t="shared" si="42"/>
        <v>1</v>
      </c>
      <c r="N158" s="50"/>
    </row>
    <row r="159" spans="1:14">
      <c r="A159" s="1">
        <v>42626</v>
      </c>
      <c r="B159">
        <v>38.35</v>
      </c>
      <c r="C159" s="25">
        <f t="shared" si="36"/>
        <v>-1.3020833333332593E-3</v>
      </c>
      <c r="D159" s="26">
        <f t="shared" si="45"/>
        <v>38.826966781094832</v>
      </c>
      <c r="E159" s="26"/>
      <c r="F159">
        <v>38.764000000000003</v>
      </c>
      <c r="G159" s="25">
        <f t="shared" si="46"/>
        <v>-1.2284420356190928E-2</v>
      </c>
      <c r="H159" s="25"/>
      <c r="I159" s="25">
        <f t="shared" si="47"/>
        <v>-1.0680012382623061E-2</v>
      </c>
      <c r="J159">
        <v>3262.6</v>
      </c>
      <c r="K159">
        <v>3260.33</v>
      </c>
      <c r="L159" s="25">
        <f>+K159/J159-1</f>
        <v>-6.9576411450988918E-4</v>
      </c>
      <c r="M159">
        <f t="shared" si="42"/>
        <v>2</v>
      </c>
      <c r="N159" s="50"/>
    </row>
    <row r="160" spans="1:14">
      <c r="A160" s="1">
        <v>42627</v>
      </c>
      <c r="B160">
        <v>38.25</v>
      </c>
      <c r="C160" s="25">
        <f t="shared" ref="C160:C180" si="48">B160/B159-1</f>
        <v>-2.6075619295958807E-3</v>
      </c>
      <c r="D160" s="26">
        <f t="shared" si="45"/>
        <v>38.507184769639892</v>
      </c>
      <c r="E160" s="26"/>
      <c r="F160">
        <v>38.587000000000003</v>
      </c>
      <c r="G160" s="25">
        <f t="shared" si="46"/>
        <v>-6.6788774920431004E-3</v>
      </c>
      <c r="H160" s="25"/>
      <c r="I160" s="25">
        <f t="shared" si="47"/>
        <v>-8.7335112861846032E-3</v>
      </c>
      <c r="J160">
        <v>3260.33</v>
      </c>
      <c r="K160">
        <v>3238.73</v>
      </c>
      <c r="L160" s="25">
        <f>+K160/J160-1</f>
        <v>-6.6250962325898888E-3</v>
      </c>
      <c r="M160">
        <f t="shared" si="42"/>
        <v>3</v>
      </c>
      <c r="N160" s="50"/>
    </row>
    <row r="161" spans="1:14">
      <c r="A161" s="1">
        <v>42628</v>
      </c>
      <c r="B161">
        <v>38.450000000000003</v>
      </c>
      <c r="C161" s="25">
        <f t="shared" si="48"/>
        <v>5.2287581699346219E-3</v>
      </c>
      <c r="D161" s="26">
        <f t="shared" si="45"/>
        <v>38.587000000000003</v>
      </c>
      <c r="E161" s="26"/>
      <c r="F161">
        <v>38.590000000000003</v>
      </c>
      <c r="G161" s="25">
        <f t="shared" ref="G161:G171" si="49">+B161/D161-1</f>
        <v>-3.5504185347396966E-3</v>
      </c>
      <c r="H161" s="25"/>
      <c r="I161" s="25">
        <f t="shared" si="47"/>
        <v>-3.6278828712101863E-3</v>
      </c>
      <c r="J161">
        <v>3238.73</v>
      </c>
      <c r="K161">
        <v>3238.73</v>
      </c>
      <c r="L161" s="25">
        <f>+K161/J161-1</f>
        <v>0</v>
      </c>
      <c r="M161">
        <f t="shared" si="42"/>
        <v>4</v>
      </c>
      <c r="N161" s="50"/>
    </row>
    <row r="162" spans="1:14">
      <c r="A162" s="1">
        <v>42632</v>
      </c>
      <c r="B162">
        <v>38.75</v>
      </c>
      <c r="C162" s="25">
        <f t="shared" si="48"/>
        <v>7.8023407022105307E-3</v>
      </c>
      <c r="D162" s="26">
        <f t="shared" si="45"/>
        <v>38.880610856724701</v>
      </c>
      <c r="E162" s="26"/>
      <c r="F162">
        <v>38.939</v>
      </c>
      <c r="G162" s="25">
        <f t="shared" si="49"/>
        <v>-3.3592799559143405E-3</v>
      </c>
      <c r="H162" s="25"/>
      <c r="I162" s="25">
        <f t="shared" si="47"/>
        <v>-4.853745602095616E-3</v>
      </c>
      <c r="J162">
        <v>3238.73</v>
      </c>
      <c r="K162">
        <v>3263.12</v>
      </c>
      <c r="L162" s="25">
        <f>+K162/J162-1</f>
        <v>7.5307296378517297E-3</v>
      </c>
      <c r="M162">
        <f t="shared" si="42"/>
        <v>1</v>
      </c>
      <c r="N162" s="50"/>
    </row>
    <row r="163" spans="1:14">
      <c r="A163" s="1">
        <v>42633</v>
      </c>
      <c r="B163">
        <v>38.799999999999997</v>
      </c>
      <c r="C163" s="25">
        <f t="shared" si="48"/>
        <v>1.290322580645098E-3</v>
      </c>
      <c r="D163" s="26">
        <f t="shared" si="45"/>
        <v>38.870742908627328</v>
      </c>
      <c r="E163" s="26"/>
      <c r="F163">
        <v>38.841999999999999</v>
      </c>
      <c r="G163" s="25">
        <f t="shared" si="49"/>
        <v>-1.8199525744497791E-3</v>
      </c>
      <c r="H163" s="25"/>
      <c r="I163" s="25">
        <f t="shared" si="47"/>
        <v>-1.0813037433705652E-3</v>
      </c>
      <c r="J163">
        <v>3263.12</v>
      </c>
      <c r="K163">
        <v>3257.4</v>
      </c>
      <c r="L163" s="25">
        <f>+K163/J163-1</f>
        <v>-1.7529235823383615E-3</v>
      </c>
      <c r="M163">
        <f t="shared" si="42"/>
        <v>2</v>
      </c>
      <c r="N163" s="50"/>
    </row>
    <row r="164" spans="1:14">
      <c r="A164" s="1">
        <v>42634</v>
      </c>
      <c r="B164">
        <v>38.75</v>
      </c>
      <c r="C164" s="25">
        <f t="shared" si="48"/>
        <v>-1.2886597938143174E-3</v>
      </c>
      <c r="D164" s="26">
        <f t="shared" si="45"/>
        <v>38.952179922637683</v>
      </c>
      <c r="E164" s="26"/>
      <c r="F164">
        <v>38.9</v>
      </c>
      <c r="G164" s="25">
        <f t="shared" si="49"/>
        <v>-5.1904648992490143E-3</v>
      </c>
      <c r="H164" s="25"/>
      <c r="I164" s="25">
        <f t="shared" ref="I164:I184" si="50">+B164/F164-1</f>
        <v>-3.856041131105381E-3</v>
      </c>
      <c r="J164">
        <v>3257.4</v>
      </c>
      <c r="K164">
        <v>3266.64</v>
      </c>
      <c r="L164" s="25">
        <f t="shared" ref="L164:L225" si="51">+K164/J164-1</f>
        <v>2.8366181617240915E-3</v>
      </c>
      <c r="M164">
        <f t="shared" si="42"/>
        <v>3</v>
      </c>
      <c r="N164" s="50"/>
    </row>
    <row r="165" spans="1:14">
      <c r="A165" s="1">
        <v>42635</v>
      </c>
      <c r="B165">
        <v>39</v>
      </c>
      <c r="C165" s="25">
        <f t="shared" si="48"/>
        <v>6.4516129032257119E-3</v>
      </c>
      <c r="D165" s="26">
        <f t="shared" si="45"/>
        <v>39.191514216442584</v>
      </c>
      <c r="E165" s="26"/>
      <c r="F165">
        <v>39.22</v>
      </c>
      <c r="G165" s="25">
        <f t="shared" si="49"/>
        <v>-4.886624573495979E-3</v>
      </c>
      <c r="H165" s="25"/>
      <c r="I165" s="25">
        <f t="shared" si="50"/>
        <v>-5.6093829678734997E-3</v>
      </c>
      <c r="J165">
        <v>3266.64</v>
      </c>
      <c r="K165">
        <v>3291.12</v>
      </c>
      <c r="L165" s="25">
        <f t="shared" si="51"/>
        <v>7.4939387260304358E-3</v>
      </c>
      <c r="M165">
        <f t="shared" si="42"/>
        <v>4</v>
      </c>
      <c r="N165" s="50"/>
    </row>
    <row r="166" spans="1:14">
      <c r="A166" s="1">
        <v>42636</v>
      </c>
      <c r="B166">
        <v>38.700000000000003</v>
      </c>
      <c r="C166" s="25">
        <f t="shared" si="48"/>
        <v>-7.692307692307665E-3</v>
      </c>
      <c r="D166" s="26">
        <f t="shared" si="45"/>
        <v>39.035883650550574</v>
      </c>
      <c r="E166" s="26"/>
      <c r="F166">
        <v>39.055</v>
      </c>
      <c r="G166" s="25">
        <f t="shared" si="49"/>
        <v>-8.6044843651396086E-3</v>
      </c>
      <c r="H166" s="25"/>
      <c r="I166" s="25">
        <f t="shared" si="50"/>
        <v>-9.0897452310843008E-3</v>
      </c>
      <c r="J166">
        <v>3291.12</v>
      </c>
      <c r="K166">
        <v>3275.67</v>
      </c>
      <c r="L166" s="25">
        <f t="shared" si="51"/>
        <v>-4.6944505214030485E-3</v>
      </c>
      <c r="M166">
        <f t="shared" si="42"/>
        <v>5</v>
      </c>
      <c r="N166" s="50"/>
    </row>
    <row r="167" spans="1:14">
      <c r="A167" s="1">
        <v>42639</v>
      </c>
      <c r="B167">
        <v>38</v>
      </c>
      <c r="C167" s="25">
        <f t="shared" si="48"/>
        <v>-1.8087855297157729E-2</v>
      </c>
      <c r="D167" s="26">
        <f t="shared" si="45"/>
        <v>38.394598784370828</v>
      </c>
      <c r="E167" s="26"/>
      <c r="F167">
        <v>38.39</v>
      </c>
      <c r="G167" s="25">
        <f t="shared" si="49"/>
        <v>-1.0277455602204499E-2</v>
      </c>
      <c r="H167" s="25"/>
      <c r="I167" s="25">
        <f t="shared" si="50"/>
        <v>-1.015889554571503E-2</v>
      </c>
      <c r="J167">
        <v>3275.67</v>
      </c>
      <c r="K167">
        <v>3220.28</v>
      </c>
      <c r="L167" s="25">
        <f t="shared" si="51"/>
        <v>-1.6909517747514258E-2</v>
      </c>
      <c r="M167">
        <f t="shared" si="42"/>
        <v>1</v>
      </c>
      <c r="N167" s="50"/>
    </row>
    <row r="168" spans="1:14">
      <c r="A168" s="1">
        <v>42640</v>
      </c>
      <c r="B168">
        <v>38.35</v>
      </c>
      <c r="C168" s="25">
        <f t="shared" si="48"/>
        <v>9.2105263157895578E-3</v>
      </c>
      <c r="D168" s="26">
        <f t="shared" si="45"/>
        <v>38.634029494329688</v>
      </c>
      <c r="E168" s="26"/>
      <c r="F168">
        <v>38.585000000000001</v>
      </c>
      <c r="G168" s="25">
        <f t="shared" si="49"/>
        <v>-7.3517957626287878E-3</v>
      </c>
      <c r="H168" s="25"/>
      <c r="I168" s="25">
        <f t="shared" si="50"/>
        <v>-6.0904496566023258E-3</v>
      </c>
      <c r="J168">
        <v>3220.28</v>
      </c>
      <c r="K168">
        <v>3240.75</v>
      </c>
      <c r="L168" s="25">
        <f t="shared" si="51"/>
        <v>6.3565901101767519E-3</v>
      </c>
      <c r="M168">
        <f t="shared" si="42"/>
        <v>2</v>
      </c>
      <c r="N168" s="50"/>
    </row>
    <row r="169" spans="1:14">
      <c r="A169" s="1">
        <v>42641</v>
      </c>
      <c r="B169">
        <v>38.450000000000003</v>
      </c>
      <c r="C169" s="25">
        <f t="shared" si="48"/>
        <v>2.6075619295957697E-3</v>
      </c>
      <c r="D169" s="26">
        <f t="shared" si="45"/>
        <v>38.467604921700222</v>
      </c>
      <c r="E169" s="26"/>
      <c r="F169">
        <v>38.462000000000003</v>
      </c>
      <c r="G169" s="25">
        <f t="shared" si="49"/>
        <v>-4.5765577909129274E-4</v>
      </c>
      <c r="H169" s="25"/>
      <c r="I169" s="25">
        <f t="shared" si="50"/>
        <v>-3.1199625604494408E-4</v>
      </c>
      <c r="J169">
        <v>3240.75</v>
      </c>
      <c r="K169">
        <v>3230.89</v>
      </c>
      <c r="L169" s="25">
        <f t="shared" si="51"/>
        <v>-3.0425055928412492E-3</v>
      </c>
      <c r="M169">
        <f t="shared" si="42"/>
        <v>3</v>
      </c>
      <c r="N169" s="50"/>
    </row>
    <row r="170" spans="1:14">
      <c r="A170" s="1">
        <v>42642</v>
      </c>
      <c r="B170">
        <v>38.65</v>
      </c>
      <c r="C170" s="25">
        <f t="shared" si="48"/>
        <v>5.2015604681403538E-3</v>
      </c>
      <c r="D170" s="26">
        <f t="shared" si="45"/>
        <v>38.622710206785129</v>
      </c>
      <c r="E170" s="26"/>
      <c r="F170">
        <v>38.625</v>
      </c>
      <c r="G170" s="25">
        <f t="shared" si="49"/>
        <v>7.0657375074811846E-4</v>
      </c>
      <c r="H170" s="25"/>
      <c r="I170" s="25">
        <f t="shared" si="50"/>
        <v>6.4724919093839262E-4</v>
      </c>
      <c r="J170">
        <v>3230.89</v>
      </c>
      <c r="K170">
        <v>3244.39</v>
      </c>
      <c r="L170" s="25">
        <f t="shared" si="51"/>
        <v>4.1784152354304993E-3</v>
      </c>
      <c r="M170">
        <f t="shared" ref="M170:M196" si="52">WEEKDAY(A170,2)</f>
        <v>4</v>
      </c>
      <c r="N170" s="50"/>
    </row>
    <row r="171" spans="1:14">
      <c r="A171" s="1">
        <v>42643</v>
      </c>
      <c r="B171">
        <v>38.450000000000003</v>
      </c>
      <c r="C171" s="25">
        <f t="shared" si="48"/>
        <v>-5.1746442432081263E-3</v>
      </c>
      <c r="D171" s="26">
        <f t="shared" si="45"/>
        <v>38.730836921578479</v>
      </c>
      <c r="E171" s="26"/>
      <c r="F171">
        <v>38.753</v>
      </c>
      <c r="G171" s="25">
        <f t="shared" si="49"/>
        <v>-7.2509902677060367E-3</v>
      </c>
      <c r="H171" s="25"/>
      <c r="I171" s="25">
        <f t="shared" si="50"/>
        <v>-7.8187495161664566E-3</v>
      </c>
      <c r="J171">
        <v>3244.39</v>
      </c>
      <c r="K171">
        <v>3253.28</v>
      </c>
      <c r="L171" s="25">
        <f t="shared" si="51"/>
        <v>2.7401144745238248E-3</v>
      </c>
      <c r="M171">
        <f t="shared" si="52"/>
        <v>5</v>
      </c>
      <c r="N171" s="50"/>
    </row>
    <row r="172" spans="1:14">
      <c r="A172" s="1">
        <v>42646</v>
      </c>
      <c r="B172">
        <v>38.700000000000003</v>
      </c>
      <c r="C172" s="25">
        <f t="shared" si="48"/>
        <v>6.5019505851755532E-3</v>
      </c>
      <c r="D172" s="26">
        <f t="shared" si="45"/>
        <v>38.753</v>
      </c>
      <c r="E172" s="26"/>
      <c r="F172">
        <v>38.753</v>
      </c>
      <c r="G172" s="25">
        <f t="shared" ref="G172:G184" si="53">+B172/D172-1</f>
        <v>-1.3676360539828236E-3</v>
      </c>
      <c r="H172" s="25"/>
      <c r="I172" s="25">
        <f t="shared" si="50"/>
        <v>-1.3676360539828236E-3</v>
      </c>
      <c r="J172">
        <v>3253.28</v>
      </c>
      <c r="K172">
        <v>3253.28</v>
      </c>
      <c r="L172" s="25">
        <f t="shared" si="51"/>
        <v>0</v>
      </c>
      <c r="M172">
        <f t="shared" si="52"/>
        <v>1</v>
      </c>
      <c r="N172" s="50"/>
    </row>
    <row r="173" spans="1:14">
      <c r="A173" s="1">
        <v>42647</v>
      </c>
      <c r="B173">
        <v>38.700000000000003</v>
      </c>
      <c r="C173" s="25">
        <f t="shared" si="48"/>
        <v>0</v>
      </c>
      <c r="D173" s="26">
        <f t="shared" si="45"/>
        <v>38.753</v>
      </c>
      <c r="E173" s="26"/>
      <c r="F173">
        <v>38.753</v>
      </c>
      <c r="G173" s="25">
        <f t="shared" si="53"/>
        <v>-1.3676360539828236E-3</v>
      </c>
      <c r="H173" s="25"/>
      <c r="I173" s="25">
        <f t="shared" si="50"/>
        <v>-1.3676360539828236E-3</v>
      </c>
      <c r="J173">
        <v>3253.28</v>
      </c>
      <c r="K173">
        <v>3253.28</v>
      </c>
      <c r="L173" s="25">
        <f t="shared" si="51"/>
        <v>0</v>
      </c>
      <c r="M173">
        <f t="shared" si="52"/>
        <v>2</v>
      </c>
      <c r="N173" s="50"/>
    </row>
    <row r="174" spans="1:14">
      <c r="A174" s="1">
        <v>42648</v>
      </c>
      <c r="B174">
        <v>38.700000000000003</v>
      </c>
      <c r="C174" s="25">
        <f t="shared" si="48"/>
        <v>0</v>
      </c>
      <c r="D174" s="26">
        <f t="shared" si="45"/>
        <v>38.753</v>
      </c>
      <c r="E174" s="26"/>
      <c r="F174">
        <v>38.753</v>
      </c>
      <c r="G174" s="25">
        <f t="shared" si="53"/>
        <v>-1.3676360539828236E-3</v>
      </c>
      <c r="H174" s="25"/>
      <c r="I174" s="25">
        <f t="shared" si="50"/>
        <v>-1.3676360539828236E-3</v>
      </c>
      <c r="J174">
        <v>3253.28</v>
      </c>
      <c r="K174">
        <v>3253.28</v>
      </c>
      <c r="L174" s="25">
        <f t="shared" si="51"/>
        <v>0</v>
      </c>
      <c r="M174">
        <f t="shared" si="52"/>
        <v>3</v>
      </c>
      <c r="N174" s="50"/>
    </row>
    <row r="175" spans="1:14">
      <c r="A175" s="1">
        <v>42649</v>
      </c>
      <c r="B175">
        <v>38.950000000000003</v>
      </c>
      <c r="C175" s="25">
        <f t="shared" si="48"/>
        <v>6.4599483204135222E-3</v>
      </c>
      <c r="D175" s="26">
        <f t="shared" si="45"/>
        <v>38.753</v>
      </c>
      <c r="E175" s="26"/>
      <c r="F175">
        <v>38.753</v>
      </c>
      <c r="G175" s="25">
        <f t="shared" si="53"/>
        <v>5.0834774082006984E-3</v>
      </c>
      <c r="H175" s="25"/>
      <c r="I175" s="25">
        <f t="shared" si="50"/>
        <v>5.0834774082006984E-3</v>
      </c>
      <c r="J175">
        <v>3253.28</v>
      </c>
      <c r="K175">
        <v>3253.28</v>
      </c>
      <c r="L175" s="25">
        <f t="shared" si="51"/>
        <v>0</v>
      </c>
      <c r="M175">
        <f t="shared" si="52"/>
        <v>4</v>
      </c>
      <c r="N175" s="50"/>
    </row>
    <row r="176" spans="1:14">
      <c r="A176" s="1">
        <v>42650</v>
      </c>
      <c r="B176">
        <v>38.85</v>
      </c>
      <c r="C176" s="25">
        <f t="shared" si="48"/>
        <v>-2.5673940949936247E-3</v>
      </c>
      <c r="D176" s="26">
        <f t="shared" si="45"/>
        <v>38.753</v>
      </c>
      <c r="E176" s="26"/>
      <c r="F176">
        <v>38.753</v>
      </c>
      <c r="G176" s="25">
        <f t="shared" si="53"/>
        <v>2.5030320233272452E-3</v>
      </c>
      <c r="H176" s="25"/>
      <c r="I176" s="25">
        <f t="shared" si="50"/>
        <v>2.5030320233272452E-3</v>
      </c>
      <c r="J176">
        <v>3253.28</v>
      </c>
      <c r="K176">
        <v>3253.28</v>
      </c>
      <c r="L176" s="25">
        <f t="shared" si="51"/>
        <v>0</v>
      </c>
      <c r="M176">
        <f t="shared" si="52"/>
        <v>5</v>
      </c>
      <c r="N176" s="50"/>
    </row>
    <row r="177" spans="1:14">
      <c r="A177" s="1">
        <v>42653</v>
      </c>
      <c r="B177">
        <v>38.85</v>
      </c>
      <c r="C177" s="25">
        <f t="shared" si="48"/>
        <v>0</v>
      </c>
      <c r="D177" s="26">
        <f t="shared" si="45"/>
        <v>39.236507189667037</v>
      </c>
      <c r="E177" s="26"/>
      <c r="F177">
        <v>39.24</v>
      </c>
      <c r="G177" s="25">
        <f t="shared" si="53"/>
        <v>-9.8507032697554564E-3</v>
      </c>
      <c r="H177" s="25"/>
      <c r="I177" s="25">
        <f t="shared" si="50"/>
        <v>-9.9388379204893296E-3</v>
      </c>
      <c r="J177">
        <v>3253.28</v>
      </c>
      <c r="K177">
        <v>3293.87</v>
      </c>
      <c r="L177" s="25">
        <f t="shared" si="51"/>
        <v>1.2476638961294251E-2</v>
      </c>
      <c r="M177">
        <f t="shared" si="52"/>
        <v>1</v>
      </c>
      <c r="N177" s="50"/>
    </row>
    <row r="178" spans="1:14">
      <c r="A178" s="1">
        <v>42654</v>
      </c>
      <c r="B178">
        <v>39.200000000000003</v>
      </c>
      <c r="C178" s="25">
        <f t="shared" si="48"/>
        <v>9.009009009009139E-3</v>
      </c>
      <c r="D178" s="26">
        <f t="shared" si="45"/>
        <v>39.391176458087294</v>
      </c>
      <c r="E178" s="26"/>
      <c r="F178">
        <v>39.173999999999999</v>
      </c>
      <c r="G178" s="25">
        <f t="shared" si="53"/>
        <v>-4.8532812491829391E-3</v>
      </c>
      <c r="H178" s="25"/>
      <c r="I178" s="25">
        <f t="shared" si="50"/>
        <v>6.6370551896666186E-4</v>
      </c>
      <c r="J178">
        <v>3293.87</v>
      </c>
      <c r="K178">
        <v>3306.56</v>
      </c>
      <c r="L178" s="25">
        <f t="shared" si="51"/>
        <v>3.8526110623673393E-3</v>
      </c>
      <c r="M178">
        <f t="shared" si="52"/>
        <v>2</v>
      </c>
      <c r="N178" s="50"/>
    </row>
    <row r="179" spans="1:14">
      <c r="A179" s="1">
        <v>42655</v>
      </c>
      <c r="B179">
        <v>38.799999999999997</v>
      </c>
      <c r="C179" s="25">
        <f t="shared" si="48"/>
        <v>-1.0204081632653184E-2</v>
      </c>
      <c r="D179" s="26">
        <f t="shared" si="45"/>
        <v>39.096399805235656</v>
      </c>
      <c r="E179" s="26"/>
      <c r="F179">
        <v>39.090000000000003</v>
      </c>
      <c r="G179" s="25">
        <f t="shared" si="53"/>
        <v>-7.5812557348557963E-3</v>
      </c>
      <c r="H179" s="25"/>
      <c r="I179" s="25">
        <f t="shared" si="50"/>
        <v>-7.4187771808648106E-3</v>
      </c>
      <c r="J179">
        <v>3306.56</v>
      </c>
      <c r="K179">
        <v>3300.01</v>
      </c>
      <c r="L179" s="25">
        <f t="shared" si="51"/>
        <v>-1.9809106745377614E-3</v>
      </c>
      <c r="M179">
        <f t="shared" si="52"/>
        <v>3</v>
      </c>
      <c r="N179" s="50"/>
    </row>
    <row r="180" spans="1:14">
      <c r="A180" s="1">
        <v>42656</v>
      </c>
      <c r="B180">
        <v>38.75</v>
      </c>
      <c r="C180" s="25">
        <f t="shared" si="48"/>
        <v>-1.2886597938143174E-3</v>
      </c>
      <c r="D180" s="26">
        <f t="shared" si="45"/>
        <v>39.121271905236654</v>
      </c>
      <c r="E180" s="26"/>
      <c r="F180">
        <v>39.026000000000003</v>
      </c>
      <c r="G180" s="25">
        <f t="shared" si="53"/>
        <v>-9.4902820679242383E-3</v>
      </c>
      <c r="H180" s="25"/>
      <c r="I180" s="25">
        <f t="shared" si="50"/>
        <v>-7.0722082714088641E-3</v>
      </c>
      <c r="J180">
        <v>3300.01</v>
      </c>
      <c r="K180">
        <v>3302.65</v>
      </c>
      <c r="L180" s="25">
        <f t="shared" si="51"/>
        <v>7.9999757576487696E-4</v>
      </c>
      <c r="M180">
        <f t="shared" si="52"/>
        <v>4</v>
      </c>
      <c r="N180" s="50"/>
    </row>
    <row r="181" spans="1:14">
      <c r="A181" s="1">
        <v>42657</v>
      </c>
      <c r="B181">
        <v>39</v>
      </c>
      <c r="C181" s="25">
        <f t="shared" ref="C181:C215" si="54">B181/B180-1</f>
        <v>6.4516129032257119E-3</v>
      </c>
      <c r="D181" s="26">
        <f t="shared" ref="D181:D199" si="55">+F180*(1+L181)</f>
        <v>39.063813028931314</v>
      </c>
      <c r="E181" s="26"/>
      <c r="F181">
        <v>39.088999999999999</v>
      </c>
      <c r="G181" s="25">
        <f t="shared" si="53"/>
        <v>-1.6335586309521588E-3</v>
      </c>
      <c r="H181" s="25"/>
      <c r="I181" s="25">
        <f t="shared" si="50"/>
        <v>-2.276855381309284E-3</v>
      </c>
      <c r="J181">
        <v>3302.65</v>
      </c>
      <c r="K181">
        <v>3305.85</v>
      </c>
      <c r="L181" s="25">
        <f t="shared" si="51"/>
        <v>9.6891889846029144E-4</v>
      </c>
      <c r="M181">
        <f t="shared" si="52"/>
        <v>5</v>
      </c>
      <c r="N181" s="50"/>
    </row>
    <row r="182" spans="1:14">
      <c r="A182" s="1">
        <v>42660</v>
      </c>
      <c r="B182">
        <v>38.450000000000003</v>
      </c>
      <c r="C182" s="25">
        <f t="shared" si="54"/>
        <v>-1.4102564102564052E-2</v>
      </c>
      <c r="D182" s="26">
        <f t="shared" si="55"/>
        <v>38.758277393106162</v>
      </c>
      <c r="E182" s="26"/>
      <c r="F182">
        <v>38.701999999999998</v>
      </c>
      <c r="G182" s="25">
        <f t="shared" si="53"/>
        <v>-7.9538466062217816E-3</v>
      </c>
      <c r="H182" s="25"/>
      <c r="I182" s="25">
        <f t="shared" si="50"/>
        <v>-6.5112914061287164E-3</v>
      </c>
      <c r="J182">
        <v>3305.85</v>
      </c>
      <c r="K182">
        <v>3277.88</v>
      </c>
      <c r="L182" s="25">
        <f t="shared" si="51"/>
        <v>-8.460758957605452E-3</v>
      </c>
      <c r="M182">
        <f t="shared" si="52"/>
        <v>1</v>
      </c>
      <c r="N182" s="50"/>
    </row>
    <row r="183" spans="1:14">
      <c r="A183" s="1">
        <v>42661</v>
      </c>
      <c r="B183">
        <v>39.1</v>
      </c>
      <c r="C183" s="25">
        <f t="shared" si="54"/>
        <v>1.6905071521456483E-2</v>
      </c>
      <c r="D183" s="26">
        <f t="shared" si="55"/>
        <v>39.215015089020945</v>
      </c>
      <c r="E183" s="26"/>
      <c r="F183">
        <v>39.186999999999998</v>
      </c>
      <c r="G183" s="25">
        <f t="shared" si="53"/>
        <v>-2.9329349678904881E-3</v>
      </c>
      <c r="H183" s="25"/>
      <c r="I183" s="25">
        <f t="shared" si="50"/>
        <v>-2.220124020721026E-3</v>
      </c>
      <c r="J183">
        <v>3277.88</v>
      </c>
      <c r="K183">
        <v>3321.33</v>
      </c>
      <c r="L183" s="25">
        <f t="shared" si="51"/>
        <v>1.3255518810938671E-2</v>
      </c>
      <c r="M183">
        <f t="shared" si="52"/>
        <v>2</v>
      </c>
      <c r="N183" s="50"/>
    </row>
    <row r="184" spans="1:14">
      <c r="A184" s="1">
        <v>42662</v>
      </c>
      <c r="B184">
        <v>39</v>
      </c>
      <c r="C184" s="25">
        <f t="shared" si="54"/>
        <v>-2.5575447570332921E-3</v>
      </c>
      <c r="D184" s="26">
        <f t="shared" si="55"/>
        <v>39.1269451936423</v>
      </c>
      <c r="E184" s="26"/>
      <c r="F184">
        <v>39.152000000000001</v>
      </c>
      <c r="G184" s="25">
        <f t="shared" si="53"/>
        <v>-3.2444442829369091E-3</v>
      </c>
      <c r="H184" s="25"/>
      <c r="I184" s="25">
        <f t="shared" si="50"/>
        <v>-3.8823048630977075E-3</v>
      </c>
      <c r="J184">
        <v>3321.33</v>
      </c>
      <c r="K184">
        <v>3316.24</v>
      </c>
      <c r="L184" s="25">
        <f t="shared" si="51"/>
        <v>-1.5325185994767843E-3</v>
      </c>
      <c r="M184">
        <f t="shared" si="52"/>
        <v>3</v>
      </c>
      <c r="N184" s="50"/>
    </row>
    <row r="185" spans="1:14">
      <c r="A185" s="1">
        <v>42663</v>
      </c>
      <c r="B185">
        <v>39.1</v>
      </c>
      <c r="C185" s="25">
        <f t="shared" si="54"/>
        <v>2.564102564102555E-3</v>
      </c>
      <c r="D185" s="26">
        <f t="shared" si="55"/>
        <v>39.179862494873717</v>
      </c>
      <c r="E185" s="26"/>
      <c r="F185">
        <v>39.170999999999999</v>
      </c>
      <c r="G185" s="25">
        <f>+B185/D185-1</f>
        <v>-2.0383556701906169E-3</v>
      </c>
      <c r="H185" s="25"/>
      <c r="I185" s="25">
        <f t="shared" ref="I185:I195" si="56">+B185/F185-1</f>
        <v>-1.8125654182941098E-3</v>
      </c>
      <c r="J185">
        <v>3316.24</v>
      </c>
      <c r="K185">
        <v>3318.6</v>
      </c>
      <c r="L185" s="25">
        <f t="shared" si="51"/>
        <v>7.1164933780432094E-4</v>
      </c>
      <c r="M185">
        <f t="shared" si="52"/>
        <v>4</v>
      </c>
      <c r="N185" s="50"/>
    </row>
    <row r="186" spans="1:14">
      <c r="A186" s="1">
        <v>42664</v>
      </c>
      <c r="B186">
        <v>39.1</v>
      </c>
      <c r="C186" s="25">
        <f t="shared" si="54"/>
        <v>0</v>
      </c>
      <c r="D186" s="26">
        <f t="shared" si="55"/>
        <v>39.278883728078107</v>
      </c>
      <c r="E186" s="26"/>
      <c r="F186">
        <v>39.17</v>
      </c>
      <c r="G186" s="25">
        <f t="shared" ref="G186:G195" si="57">+B186/D186-1</f>
        <v>-4.5541958197308219E-3</v>
      </c>
      <c r="H186" s="25"/>
      <c r="I186" s="25">
        <f t="shared" si="56"/>
        <v>-1.7870819504722801E-3</v>
      </c>
      <c r="J186">
        <v>3318.6</v>
      </c>
      <c r="K186">
        <v>3327.74</v>
      </c>
      <c r="L186" s="25">
        <f t="shared" si="51"/>
        <v>2.7541734466340895E-3</v>
      </c>
      <c r="M186">
        <f t="shared" si="52"/>
        <v>5</v>
      </c>
      <c r="N186" s="50"/>
    </row>
    <row r="187" spans="1:14">
      <c r="A187" s="1">
        <v>42667</v>
      </c>
      <c r="B187">
        <v>39.6</v>
      </c>
      <c r="C187" s="25">
        <f t="shared" si="54"/>
        <v>1.2787723785166349E-2</v>
      </c>
      <c r="D187" s="26">
        <f t="shared" si="55"/>
        <v>39.63882902510413</v>
      </c>
      <c r="E187" s="26"/>
      <c r="F187">
        <v>39.5</v>
      </c>
      <c r="G187" s="25">
        <f t="shared" si="57"/>
        <v>-9.7957043785368292E-4</v>
      </c>
      <c r="H187" s="25"/>
      <c r="I187" s="25">
        <f t="shared" si="56"/>
        <v>2.5316455696202667E-3</v>
      </c>
      <c r="J187">
        <v>3327.74</v>
      </c>
      <c r="K187">
        <v>3367.57</v>
      </c>
      <c r="L187" s="25">
        <f t="shared" si="51"/>
        <v>1.196908412315878E-2</v>
      </c>
      <c r="M187">
        <f t="shared" si="52"/>
        <v>1</v>
      </c>
      <c r="N187" s="50"/>
    </row>
    <row r="188" spans="1:14">
      <c r="A188" s="1">
        <v>42668</v>
      </c>
      <c r="B188">
        <v>39.35</v>
      </c>
      <c r="C188" s="25">
        <f t="shared" si="54"/>
        <v>-6.3131313131312705E-3</v>
      </c>
      <c r="D188" s="26">
        <f t="shared" si="55"/>
        <v>39.498592456875429</v>
      </c>
      <c r="E188" s="26"/>
      <c r="F188">
        <v>39.484999999999999</v>
      </c>
      <c r="G188" s="25">
        <f t="shared" si="57"/>
        <v>-3.7619684052706548E-3</v>
      </c>
      <c r="H188" s="25"/>
      <c r="I188" s="25">
        <f t="shared" si="56"/>
        <v>-3.4190198809673777E-3</v>
      </c>
      <c r="J188">
        <v>3367.57</v>
      </c>
      <c r="K188">
        <v>3367.45</v>
      </c>
      <c r="L188" s="25">
        <f t="shared" si="51"/>
        <v>-3.563400315376164E-5</v>
      </c>
      <c r="M188">
        <f t="shared" si="52"/>
        <v>2</v>
      </c>
      <c r="N188" s="50"/>
    </row>
    <row r="189" spans="1:14">
      <c r="A189" s="1">
        <v>42669</v>
      </c>
      <c r="B189">
        <v>39.049999999999997</v>
      </c>
      <c r="C189" s="25">
        <f t="shared" si="54"/>
        <v>-7.6238881829734373E-3</v>
      </c>
      <c r="D189" s="26">
        <f t="shared" si="55"/>
        <v>39.336672556385402</v>
      </c>
      <c r="E189" s="26"/>
      <c r="F189">
        <v>39.347000000000001</v>
      </c>
      <c r="G189" s="25">
        <f t="shared" si="57"/>
        <v>-7.2876666417193148E-3</v>
      </c>
      <c r="H189" s="25"/>
      <c r="I189" s="25">
        <f t="shared" si="56"/>
        <v>-7.5482247693599014E-3</v>
      </c>
      <c r="J189">
        <v>3367.45</v>
      </c>
      <c r="K189">
        <v>3354.8</v>
      </c>
      <c r="L189" s="25">
        <f t="shared" si="51"/>
        <v>-3.756551693417709E-3</v>
      </c>
      <c r="M189">
        <f t="shared" si="52"/>
        <v>3</v>
      </c>
      <c r="N189" s="50"/>
    </row>
    <row r="190" spans="1:14">
      <c r="A190" s="1">
        <v>42670</v>
      </c>
      <c r="B190">
        <v>39.049999999999997</v>
      </c>
      <c r="C190" s="25">
        <f t="shared" si="54"/>
        <v>0</v>
      </c>
      <c r="D190" s="26">
        <f t="shared" si="55"/>
        <v>39.240270031000357</v>
      </c>
      <c r="E190" s="26"/>
      <c r="F190">
        <v>39.200000000000003</v>
      </c>
      <c r="G190" s="25">
        <f t="shared" si="57"/>
        <v>-4.8488461177775832E-3</v>
      </c>
      <c r="H190" s="25"/>
      <c r="I190" s="25">
        <f t="shared" si="56"/>
        <v>-3.8265306122450271E-3</v>
      </c>
      <c r="J190">
        <v>3354.8</v>
      </c>
      <c r="K190">
        <v>3345.7</v>
      </c>
      <c r="L190" s="25">
        <f t="shared" si="51"/>
        <v>-2.7125312984381811E-3</v>
      </c>
      <c r="M190">
        <f t="shared" si="52"/>
        <v>4</v>
      </c>
      <c r="N190" s="50"/>
    </row>
    <row r="191" spans="1:14">
      <c r="A191" s="1">
        <v>42671</v>
      </c>
      <c r="B191">
        <v>39.200000000000003</v>
      </c>
      <c r="C191" s="25">
        <f t="shared" si="54"/>
        <v>3.8412291933420661E-3</v>
      </c>
      <c r="D191" s="26">
        <f t="shared" si="55"/>
        <v>39.134738918611959</v>
      </c>
      <c r="E191" s="26"/>
      <c r="F191">
        <v>39.109000000000002</v>
      </c>
      <c r="G191" s="25">
        <f t="shared" si="57"/>
        <v>1.6675997640809292E-3</v>
      </c>
      <c r="H191" s="25"/>
      <c r="I191" s="25">
        <f t="shared" si="56"/>
        <v>2.3268301413996717E-3</v>
      </c>
      <c r="J191">
        <v>3345.7</v>
      </c>
      <c r="K191">
        <v>3340.13</v>
      </c>
      <c r="L191" s="25">
        <f t="shared" si="51"/>
        <v>-1.6648235047971305E-3</v>
      </c>
      <c r="M191">
        <f t="shared" si="52"/>
        <v>5</v>
      </c>
      <c r="N191" s="50"/>
    </row>
    <row r="192" spans="1:14">
      <c r="A192" s="1">
        <v>42674</v>
      </c>
      <c r="B192">
        <v>39.15</v>
      </c>
      <c r="C192" s="25">
        <f t="shared" si="54"/>
        <v>-1.2755102040817867E-3</v>
      </c>
      <c r="D192" s="26">
        <f t="shared" si="55"/>
        <v>39.063921021038105</v>
      </c>
      <c r="E192" s="26"/>
      <c r="F192">
        <v>39.121000000000002</v>
      </c>
      <c r="G192" s="25">
        <f t="shared" si="57"/>
        <v>2.2035417006791569E-3</v>
      </c>
      <c r="H192" s="25"/>
      <c r="I192" s="25">
        <f t="shared" si="56"/>
        <v>7.4128984432908496E-4</v>
      </c>
      <c r="J192">
        <v>3340.13</v>
      </c>
      <c r="K192">
        <v>3336.28</v>
      </c>
      <c r="L192" s="25">
        <f t="shared" si="51"/>
        <v>-1.1526497471655572E-3</v>
      </c>
      <c r="M192">
        <f t="shared" si="52"/>
        <v>1</v>
      </c>
      <c r="N192" s="50"/>
    </row>
    <row r="193" spans="1:14">
      <c r="A193" s="1">
        <f>A192+1</f>
        <v>42675</v>
      </c>
      <c r="B193">
        <v>39.299999999999997</v>
      </c>
      <c r="C193" s="25">
        <f t="shared" si="54"/>
        <v>3.8314176245211051E-3</v>
      </c>
      <c r="D193" s="26">
        <f t="shared" si="55"/>
        <v>39.106577100842856</v>
      </c>
      <c r="E193" s="26"/>
      <c r="F193">
        <v>39.348999999999997</v>
      </c>
      <c r="G193" s="25">
        <f t="shared" si="57"/>
        <v>4.9460452306619995E-3</v>
      </c>
      <c r="H193" s="25"/>
      <c r="I193" s="25">
        <f t="shared" si="56"/>
        <v>-1.2452667157996089E-3</v>
      </c>
      <c r="J193">
        <v>3336.28</v>
      </c>
      <c r="K193">
        <v>3335.05</v>
      </c>
      <c r="L193" s="25">
        <f t="shared" si="51"/>
        <v>-3.6867409210261659E-4</v>
      </c>
      <c r="M193">
        <f t="shared" si="52"/>
        <v>2</v>
      </c>
      <c r="N193" s="50"/>
    </row>
    <row r="194" spans="1:14">
      <c r="A194" s="1">
        <f>A193+1</f>
        <v>42676</v>
      </c>
      <c r="B194">
        <v>38.950000000000003</v>
      </c>
      <c r="C194" s="25">
        <f t="shared" si="54"/>
        <v>-8.9058524173026843E-3</v>
      </c>
      <c r="D194" s="26">
        <f t="shared" si="55"/>
        <v>39.328942339695047</v>
      </c>
      <c r="E194" s="26"/>
      <c r="F194">
        <v>39.121000000000002</v>
      </c>
      <c r="G194" s="25">
        <f t="shared" si="57"/>
        <v>-9.6352029104167514E-3</v>
      </c>
      <c r="H194" s="25"/>
      <c r="I194" s="25">
        <f t="shared" si="56"/>
        <v>-4.3710539096648571E-3</v>
      </c>
      <c r="J194">
        <v>3335.05</v>
      </c>
      <c r="K194">
        <v>3333.35</v>
      </c>
      <c r="L194" s="25">
        <f t="shared" si="51"/>
        <v>-5.0973748519522744E-4</v>
      </c>
      <c r="M194">
        <f t="shared" si="52"/>
        <v>3</v>
      </c>
      <c r="N194" s="50"/>
    </row>
    <row r="195" spans="1:14">
      <c r="A195" s="1">
        <f>A194+1</f>
        <v>42677</v>
      </c>
      <c r="B195">
        <v>39.299999999999997</v>
      </c>
      <c r="C195" s="25">
        <f t="shared" si="54"/>
        <v>8.9858793324772979E-3</v>
      </c>
      <c r="D195" s="26">
        <f t="shared" si="55"/>
        <v>39.493390937045312</v>
      </c>
      <c r="E195" s="26"/>
      <c r="F195">
        <v>39.500999999999998</v>
      </c>
      <c r="G195" s="25">
        <f t="shared" si="57"/>
        <v>-4.8967924115098649E-3</v>
      </c>
      <c r="H195" s="25"/>
      <c r="I195" s="25">
        <f t="shared" si="56"/>
        <v>-5.0884787726893643E-3</v>
      </c>
      <c r="J195">
        <v>3333.35</v>
      </c>
      <c r="K195">
        <v>3365.08</v>
      </c>
      <c r="L195" s="25">
        <f t="shared" si="51"/>
        <v>9.5189524052379237E-3</v>
      </c>
      <c r="M195">
        <f t="shared" si="52"/>
        <v>4</v>
      </c>
      <c r="N195" s="50"/>
    </row>
    <row r="196" spans="1:14">
      <c r="A196" s="1">
        <f>A195+1</f>
        <v>42678</v>
      </c>
      <c r="B196">
        <v>39.1</v>
      </c>
      <c r="C196" s="25">
        <f t="shared" si="54"/>
        <v>-5.0890585241729624E-3</v>
      </c>
      <c r="D196" s="26">
        <f t="shared" si="55"/>
        <v>39.372932937701336</v>
      </c>
      <c r="E196" s="26"/>
      <c r="F196">
        <v>39.383000000000003</v>
      </c>
      <c r="G196" s="25">
        <f t="shared" ref="G196:G216" si="58">+B196/D196-1</f>
        <v>-6.9319940714903661E-3</v>
      </c>
      <c r="H196" s="25"/>
      <c r="I196" s="25">
        <f t="shared" ref="I196:I225" si="59">+B196/F196-1</f>
        <v>-7.1858416067847042E-3</v>
      </c>
      <c r="J196">
        <v>3365.08</v>
      </c>
      <c r="K196">
        <v>3354.17</v>
      </c>
      <c r="L196" s="25">
        <f t="shared" si="51"/>
        <v>-3.2421220297882414E-3</v>
      </c>
      <c r="M196">
        <f t="shared" si="52"/>
        <v>5</v>
      </c>
      <c r="N196" s="50"/>
    </row>
    <row r="197" spans="1:14">
      <c r="A197" s="1">
        <v>42681</v>
      </c>
      <c r="B197">
        <v>39.15</v>
      </c>
      <c r="C197" s="25">
        <f t="shared" si="54"/>
        <v>1.2787723785165905E-3</v>
      </c>
      <c r="D197" s="26">
        <f t="shared" si="55"/>
        <v>39.411414439339687</v>
      </c>
      <c r="E197" s="26"/>
      <c r="F197">
        <v>39.383000000000003</v>
      </c>
      <c r="G197" s="25">
        <f t="shared" si="58"/>
        <v>-6.6329626342653825E-3</v>
      </c>
      <c r="H197" s="25"/>
      <c r="I197" s="25">
        <f t="shared" si="59"/>
        <v>-5.916258284031306E-3</v>
      </c>
      <c r="J197">
        <v>3354.17</v>
      </c>
      <c r="K197">
        <v>3356.59</v>
      </c>
      <c r="L197" s="25">
        <f t="shared" si="51"/>
        <v>7.2148996622112271E-4</v>
      </c>
      <c r="M197">
        <f t="shared" ref="M197:M202" si="60">WEEKDAY(A197,2)</f>
        <v>1</v>
      </c>
      <c r="N197" s="50"/>
    </row>
    <row r="198" spans="1:14">
      <c r="A198" s="1">
        <v>42682</v>
      </c>
      <c r="B198">
        <v>39.35</v>
      </c>
      <c r="C198" s="25">
        <f t="shared" si="54"/>
        <v>5.1085568326947328E-3</v>
      </c>
      <c r="D198" s="26">
        <f t="shared" si="55"/>
        <v>39.553481050709209</v>
      </c>
      <c r="E198" s="26"/>
      <c r="F198">
        <v>39.460999999999999</v>
      </c>
      <c r="G198" s="25">
        <f t="shared" si="58"/>
        <v>-5.1444536689030373E-3</v>
      </c>
      <c r="H198" s="25"/>
      <c r="I198" s="25">
        <f t="shared" si="59"/>
        <v>-2.8129038797799488E-3</v>
      </c>
      <c r="J198">
        <v>3356.59</v>
      </c>
      <c r="K198">
        <v>3371.12</v>
      </c>
      <c r="L198" s="25">
        <f t="shared" si="51"/>
        <v>4.3287979765178619E-3</v>
      </c>
      <c r="M198">
        <f t="shared" si="60"/>
        <v>2</v>
      </c>
      <c r="N198" s="50"/>
    </row>
    <row r="199" spans="1:14">
      <c r="A199" s="1">
        <v>42683</v>
      </c>
      <c r="B199">
        <v>39</v>
      </c>
      <c r="C199" s="25">
        <f t="shared" si="54"/>
        <v>-8.8945362134689177E-3</v>
      </c>
      <c r="D199" s="26">
        <f t="shared" si="55"/>
        <v>39.249479712973731</v>
      </c>
      <c r="E199" s="26"/>
      <c r="F199">
        <v>39.32</v>
      </c>
      <c r="G199" s="25">
        <f t="shared" si="58"/>
        <v>-6.3562552879208312E-3</v>
      </c>
      <c r="H199" s="25"/>
      <c r="I199" s="25">
        <f t="shared" si="59"/>
        <v>-8.1383519837232576E-3</v>
      </c>
      <c r="J199">
        <v>3371.12</v>
      </c>
      <c r="K199">
        <v>3353.05</v>
      </c>
      <c r="L199" s="25">
        <f t="shared" si="51"/>
        <v>-5.3602363606159997E-3</v>
      </c>
      <c r="M199">
        <f t="shared" si="60"/>
        <v>3</v>
      </c>
      <c r="N199" s="50"/>
    </row>
    <row r="200" spans="1:14">
      <c r="A200" s="1">
        <v>42684</v>
      </c>
      <c r="B200">
        <v>39.450000000000003</v>
      </c>
      <c r="C200" s="25">
        <f t="shared" si="54"/>
        <v>1.153846153846172E-2</v>
      </c>
      <c r="D200" s="26">
        <f t="shared" ref="D200:D215" si="61">+F199*(1+L200)</f>
        <v>39.760452483559746</v>
      </c>
      <c r="E200" s="26"/>
      <c r="F200">
        <v>39.557000000000002</v>
      </c>
      <c r="G200" s="25">
        <f t="shared" si="58"/>
        <v>-7.8080721965654298E-3</v>
      </c>
      <c r="H200" s="25"/>
      <c r="I200" s="25">
        <f t="shared" si="59"/>
        <v>-2.7049574032408374E-3</v>
      </c>
      <c r="J200">
        <v>3353.05</v>
      </c>
      <c r="K200">
        <v>3390.61</v>
      </c>
      <c r="L200" s="25">
        <f t="shared" si="51"/>
        <v>1.1201741697857148E-2</v>
      </c>
      <c r="M200">
        <f t="shared" si="60"/>
        <v>4</v>
      </c>
      <c r="N200" s="50"/>
    </row>
    <row r="201" spans="1:14">
      <c r="A201" s="1">
        <v>42685</v>
      </c>
      <c r="B201">
        <v>39.65</v>
      </c>
      <c r="C201" s="25">
        <f t="shared" si="54"/>
        <v>5.069708491761693E-3</v>
      </c>
      <c r="D201" s="26">
        <f t="shared" si="61"/>
        <v>39.867449084383047</v>
      </c>
      <c r="E201" s="26"/>
      <c r="F201">
        <v>39.783000000000001</v>
      </c>
      <c r="G201" s="25">
        <f t="shared" si="58"/>
        <v>-5.454301425777186E-3</v>
      </c>
      <c r="H201" s="25"/>
      <c r="I201" s="25">
        <f t="shared" si="59"/>
        <v>-3.3431365155971449E-3</v>
      </c>
      <c r="J201">
        <v>3390.61</v>
      </c>
      <c r="K201">
        <v>3417.22</v>
      </c>
      <c r="L201" s="25">
        <f t="shared" si="51"/>
        <v>7.8481453189838124E-3</v>
      </c>
      <c r="M201">
        <f t="shared" si="60"/>
        <v>5</v>
      </c>
      <c r="N201" s="50"/>
    </row>
    <row r="202" spans="1:14">
      <c r="A202" s="1">
        <v>42688</v>
      </c>
      <c r="B202">
        <v>39.5</v>
      </c>
      <c r="C202" s="25">
        <f t="shared" si="54"/>
        <v>-3.7831021437578771E-3</v>
      </c>
      <c r="D202" s="26">
        <f t="shared" si="61"/>
        <v>39.934694210498591</v>
      </c>
      <c r="E202" s="26"/>
      <c r="F202">
        <v>39.887</v>
      </c>
      <c r="G202" s="25">
        <f t="shared" si="58"/>
        <v>-1.088512680746434E-2</v>
      </c>
      <c r="H202" s="25"/>
      <c r="I202" s="25">
        <f t="shared" si="59"/>
        <v>-9.7024093062902939E-3</v>
      </c>
      <c r="J202">
        <v>3417.22</v>
      </c>
      <c r="K202">
        <v>3430.25</v>
      </c>
      <c r="L202" s="25">
        <f t="shared" si="51"/>
        <v>3.8130410099437295E-3</v>
      </c>
      <c r="M202">
        <f t="shared" si="60"/>
        <v>1</v>
      </c>
      <c r="N202" s="50"/>
    </row>
    <row r="203" spans="1:14">
      <c r="A203" s="1">
        <v>42689</v>
      </c>
      <c r="B203">
        <v>39.450000000000003</v>
      </c>
      <c r="C203" s="25">
        <f t="shared" si="54"/>
        <v>-1.2658227848100223E-3</v>
      </c>
      <c r="D203" s="26">
        <f t="shared" si="61"/>
        <v>39.88258135412871</v>
      </c>
      <c r="E203" s="26"/>
      <c r="F203">
        <v>39.694000000000003</v>
      </c>
      <c r="G203" s="25">
        <f t="shared" si="58"/>
        <v>-1.0846373014015698E-2</v>
      </c>
      <c r="H203" s="25"/>
      <c r="I203" s="25">
        <f t="shared" si="59"/>
        <v>-6.1470247392553246E-3</v>
      </c>
      <c r="J203">
        <v>3430.25</v>
      </c>
      <c r="K203">
        <v>3429.87</v>
      </c>
      <c r="L203" s="25">
        <f t="shared" si="51"/>
        <v>-1.1077909773338224E-4</v>
      </c>
      <c r="M203">
        <f t="shared" ref="M203:M234" si="62">WEEKDAY(A203,2)</f>
        <v>2</v>
      </c>
      <c r="N203" s="50"/>
    </row>
    <row r="204" spans="1:14">
      <c r="A204" s="1">
        <v>42690</v>
      </c>
      <c r="B204">
        <v>39.5</v>
      </c>
      <c r="C204" s="25">
        <f t="shared" si="54"/>
        <v>1.2674271229402567E-3</v>
      </c>
      <c r="D204" s="26">
        <f t="shared" si="61"/>
        <v>39.690759550653532</v>
      </c>
      <c r="E204" s="26"/>
      <c r="F204">
        <v>39.637</v>
      </c>
      <c r="G204" s="25">
        <f t="shared" si="58"/>
        <v>-4.8061451283158974E-3</v>
      </c>
      <c r="H204" s="25"/>
      <c r="I204" s="25">
        <f t="shared" si="59"/>
        <v>-3.4563665262254961E-3</v>
      </c>
      <c r="J204">
        <v>3429.87</v>
      </c>
      <c r="K204">
        <v>3429.59</v>
      </c>
      <c r="L204" s="25">
        <f t="shared" si="51"/>
        <v>-8.1635747127384306E-5</v>
      </c>
      <c r="M204">
        <f t="shared" si="62"/>
        <v>3</v>
      </c>
      <c r="N204" s="50"/>
    </row>
    <row r="205" spans="1:14">
      <c r="A205" s="1">
        <v>42691</v>
      </c>
      <c r="B205">
        <v>39.6</v>
      </c>
      <c r="C205" s="25">
        <f t="shared" si="54"/>
        <v>2.5316455696202667E-3</v>
      </c>
      <c r="D205" s="26">
        <f t="shared" si="61"/>
        <v>39.717323639268834</v>
      </c>
      <c r="E205" s="26"/>
      <c r="F205">
        <v>39.677</v>
      </c>
      <c r="G205" s="25">
        <f t="shared" si="58"/>
        <v>-2.9539663934664562E-3</v>
      </c>
      <c r="H205" s="25"/>
      <c r="I205" s="25">
        <f t="shared" si="59"/>
        <v>-1.9406709176600367E-3</v>
      </c>
      <c r="J205">
        <v>3429.59</v>
      </c>
      <c r="K205">
        <v>3436.54</v>
      </c>
      <c r="L205" s="25">
        <f t="shared" si="51"/>
        <v>2.0264812995138826E-3</v>
      </c>
      <c r="M205">
        <f t="shared" si="62"/>
        <v>4</v>
      </c>
      <c r="N205" s="50"/>
    </row>
    <row r="206" spans="1:14">
      <c r="A206" s="1">
        <v>42692</v>
      </c>
      <c r="B206">
        <v>39.353000000000002</v>
      </c>
      <c r="C206" s="25">
        <f t="shared" si="54"/>
        <v>-6.2373737373737637E-3</v>
      </c>
      <c r="D206" s="26">
        <f t="shared" si="61"/>
        <v>39.456709486867602</v>
      </c>
      <c r="E206" s="26"/>
      <c r="F206">
        <v>39.314</v>
      </c>
      <c r="G206" s="25">
        <f t="shared" si="58"/>
        <v>-2.6284372978977455E-3</v>
      </c>
      <c r="H206" s="25"/>
      <c r="I206" s="25">
        <f t="shared" si="59"/>
        <v>9.9201302335050201E-4</v>
      </c>
      <c r="J206">
        <v>3436.54</v>
      </c>
      <c r="K206">
        <v>3417.46</v>
      </c>
      <c r="L206" s="25">
        <f t="shared" si="51"/>
        <v>-5.5520960035384537E-3</v>
      </c>
      <c r="M206">
        <f t="shared" si="62"/>
        <v>5</v>
      </c>
      <c r="N206" s="50"/>
    </row>
    <row r="207" spans="1:14">
      <c r="A207" s="1">
        <v>42695</v>
      </c>
      <c r="B207">
        <v>39.450000000000003</v>
      </c>
      <c r="C207" s="25">
        <f t="shared" si="54"/>
        <v>2.4648692602851074E-3</v>
      </c>
      <c r="D207" s="26">
        <f t="shared" si="61"/>
        <v>39.586066417748853</v>
      </c>
      <c r="E207" s="26"/>
      <c r="F207">
        <v>39.545000000000002</v>
      </c>
      <c r="G207" s="25">
        <f t="shared" si="58"/>
        <v>-3.4372300675937772E-3</v>
      </c>
      <c r="H207" s="25"/>
      <c r="I207" s="25">
        <f t="shared" si="59"/>
        <v>-2.4023264635225638E-3</v>
      </c>
      <c r="J207">
        <v>3417.46</v>
      </c>
      <c r="K207">
        <v>3441.11</v>
      </c>
      <c r="L207" s="25">
        <f t="shared" si="51"/>
        <v>6.9203443493119909E-3</v>
      </c>
      <c r="M207">
        <f t="shared" si="62"/>
        <v>1</v>
      </c>
      <c r="N207" s="50"/>
    </row>
    <row r="208" spans="1:14">
      <c r="A208" s="1">
        <v>42696</v>
      </c>
      <c r="B208">
        <v>39.950000000000003</v>
      </c>
      <c r="C208" s="25">
        <f t="shared" si="54"/>
        <v>1.2674271229404344E-2</v>
      </c>
      <c r="D208" s="26">
        <f t="shared" si="61"/>
        <v>39.858155130176016</v>
      </c>
      <c r="E208" s="26"/>
      <c r="F208">
        <v>39.886000000000003</v>
      </c>
      <c r="G208" s="25">
        <f t="shared" si="58"/>
        <v>2.3042930492900293E-3</v>
      </c>
      <c r="H208" s="25"/>
      <c r="I208" s="25">
        <f t="shared" si="59"/>
        <v>1.6045730331444297E-3</v>
      </c>
      <c r="J208">
        <v>3441.11</v>
      </c>
      <c r="K208">
        <v>3468.36</v>
      </c>
      <c r="L208" s="25">
        <f t="shared" si="51"/>
        <v>7.9189563832600118E-3</v>
      </c>
      <c r="M208">
        <f t="shared" si="62"/>
        <v>2</v>
      </c>
      <c r="N208" s="50"/>
    </row>
    <row r="209" spans="1:14">
      <c r="A209" s="1">
        <v>42697</v>
      </c>
      <c r="B209">
        <v>39.950000000000003</v>
      </c>
      <c r="C209" s="25">
        <f t="shared" si="54"/>
        <v>0</v>
      </c>
      <c r="D209" s="26">
        <f t="shared" si="61"/>
        <v>39.959254742875594</v>
      </c>
      <c r="E209" s="26"/>
      <c r="F209">
        <v>39.906999999999996</v>
      </c>
      <c r="G209" s="25">
        <f t="shared" si="58"/>
        <v>-2.3160449150372298E-4</v>
      </c>
      <c r="H209" s="25"/>
      <c r="I209" s="25">
        <f t="shared" si="59"/>
        <v>1.0775051995892682E-3</v>
      </c>
      <c r="J209">
        <v>3468.36</v>
      </c>
      <c r="K209">
        <v>3474.73</v>
      </c>
      <c r="L209" s="25">
        <f t="shared" si="51"/>
        <v>1.8366028901266596E-3</v>
      </c>
      <c r="M209">
        <f t="shared" si="62"/>
        <v>3</v>
      </c>
      <c r="N209" s="50"/>
    </row>
    <row r="210" spans="1:14">
      <c r="A210" s="1">
        <v>42698</v>
      </c>
      <c r="B210">
        <v>39.9</v>
      </c>
      <c r="C210" s="25">
        <f t="shared" si="54"/>
        <v>-1.2515644555696204E-3</v>
      </c>
      <c r="D210" s="26">
        <f t="shared" si="61"/>
        <v>40.067903745039175</v>
      </c>
      <c r="E210" s="26"/>
      <c r="F210">
        <v>39.896000000000001</v>
      </c>
      <c r="G210" s="25">
        <f t="shared" si="58"/>
        <v>-4.1904798940215482E-3</v>
      </c>
      <c r="H210" s="25"/>
      <c r="I210" s="25">
        <f t="shared" si="59"/>
        <v>1.0026067776203185E-4</v>
      </c>
      <c r="J210">
        <v>3474.73</v>
      </c>
      <c r="K210">
        <v>3488.74</v>
      </c>
      <c r="L210" s="25">
        <f t="shared" si="51"/>
        <v>4.0319679514666529E-3</v>
      </c>
      <c r="M210">
        <f t="shared" si="62"/>
        <v>4</v>
      </c>
      <c r="N210" s="50"/>
    </row>
    <row r="211" spans="1:14">
      <c r="A211" s="1">
        <v>42699</v>
      </c>
      <c r="B211">
        <v>40.5</v>
      </c>
      <c r="C211" s="25">
        <f t="shared" si="54"/>
        <v>1.5037593984962516E-2</v>
      </c>
      <c r="D211" s="26">
        <f t="shared" si="61"/>
        <v>40.268344674581662</v>
      </c>
      <c r="E211" s="26"/>
      <c r="F211">
        <v>40.325000000000003</v>
      </c>
      <c r="G211" s="25">
        <f t="shared" si="58"/>
        <v>5.752789872302877E-3</v>
      </c>
      <c r="H211" s="25"/>
      <c r="I211" s="25">
        <f t="shared" si="59"/>
        <v>4.3397396156230617E-3</v>
      </c>
      <c r="J211">
        <v>3488.74</v>
      </c>
      <c r="K211">
        <v>3521.3</v>
      </c>
      <c r="L211" s="25">
        <f t="shared" si="51"/>
        <v>9.3328823586740217E-3</v>
      </c>
      <c r="M211">
        <f t="shared" si="62"/>
        <v>5</v>
      </c>
      <c r="N211" s="50"/>
    </row>
    <row r="212" spans="1:14">
      <c r="A212" s="1">
        <v>42702</v>
      </c>
      <c r="B212">
        <v>40.700000000000003</v>
      </c>
      <c r="C212" s="25">
        <f t="shared" si="54"/>
        <v>4.9382716049384268E-3</v>
      </c>
      <c r="D212" s="26">
        <f t="shared" si="61"/>
        <v>40.482804929997442</v>
      </c>
      <c r="E212" s="26"/>
      <c r="F212">
        <v>40.558999999999997</v>
      </c>
      <c r="G212" s="25">
        <f t="shared" si="58"/>
        <v>5.3651191012611399E-3</v>
      </c>
      <c r="H212" s="25"/>
      <c r="I212" s="25">
        <f t="shared" si="59"/>
        <v>3.4764170714269849E-3</v>
      </c>
      <c r="J212">
        <v>3521.3</v>
      </c>
      <c r="K212">
        <v>3535.08</v>
      </c>
      <c r="L212" s="25">
        <f t="shared" si="51"/>
        <v>3.9133274642886295E-3</v>
      </c>
      <c r="M212">
        <f t="shared" si="62"/>
        <v>1</v>
      </c>
      <c r="N212" s="50"/>
    </row>
    <row r="213" spans="1:14">
      <c r="A213" s="1">
        <v>42703</v>
      </c>
      <c r="B213">
        <v>41.05</v>
      </c>
      <c r="C213" s="25">
        <f t="shared" si="54"/>
        <v>8.5995085995085319E-3</v>
      </c>
      <c r="D213" s="26">
        <f t="shared" si="61"/>
        <v>40.891266494676209</v>
      </c>
      <c r="E213" s="26"/>
      <c r="F213">
        <v>40.968000000000004</v>
      </c>
      <c r="G213" s="25">
        <f t="shared" si="58"/>
        <v>3.8818437023575569E-3</v>
      </c>
      <c r="H213" s="25"/>
      <c r="I213" s="25">
        <f t="shared" si="59"/>
        <v>2.001562194883677E-3</v>
      </c>
      <c r="J213">
        <v>3535.08</v>
      </c>
      <c r="K213">
        <v>3564.04</v>
      </c>
      <c r="L213" s="25">
        <f t="shared" si="51"/>
        <v>8.1921766975570076E-3</v>
      </c>
      <c r="M213">
        <f t="shared" si="62"/>
        <v>2</v>
      </c>
      <c r="N213" s="50"/>
    </row>
    <row r="214" spans="1:14">
      <c r="A214" s="1">
        <v>42704</v>
      </c>
      <c r="B214">
        <v>40.75</v>
      </c>
      <c r="C214" s="25">
        <f t="shared" si="54"/>
        <v>-7.3081607795371095E-3</v>
      </c>
      <c r="D214" s="26">
        <f t="shared" si="61"/>
        <v>40.668674874580539</v>
      </c>
      <c r="E214" s="26"/>
      <c r="F214">
        <v>40.734000000000002</v>
      </c>
      <c r="G214" s="25">
        <f t="shared" si="58"/>
        <v>1.9996994165720761E-3</v>
      </c>
      <c r="H214" s="25"/>
      <c r="I214" s="25">
        <f t="shared" si="59"/>
        <v>3.9279226199240291E-4</v>
      </c>
      <c r="J214">
        <v>3564.04</v>
      </c>
      <c r="K214">
        <v>3538</v>
      </c>
      <c r="L214" s="25">
        <f t="shared" si="51"/>
        <v>-7.3063153051031726E-3</v>
      </c>
      <c r="M214">
        <f t="shared" si="62"/>
        <v>3</v>
      </c>
      <c r="N214" s="50"/>
    </row>
    <row r="215" spans="1:14">
      <c r="A215" s="1">
        <v>42705</v>
      </c>
      <c r="B215">
        <v>41.1</v>
      </c>
      <c r="C215" s="25">
        <f t="shared" si="54"/>
        <v>8.5889570552146743E-3</v>
      </c>
      <c r="D215" s="26">
        <f t="shared" si="61"/>
        <v>41.045319208592431</v>
      </c>
      <c r="E215" s="26"/>
      <c r="F215">
        <v>41.058</v>
      </c>
      <c r="G215" s="25">
        <f t="shared" si="58"/>
        <v>1.3322052906856729E-3</v>
      </c>
      <c r="H215" s="25"/>
      <c r="I215" s="25">
        <f t="shared" si="59"/>
        <v>1.022943153587752E-3</v>
      </c>
      <c r="J215">
        <v>3538</v>
      </c>
      <c r="K215">
        <v>3565.04</v>
      </c>
      <c r="L215" s="25">
        <f t="shared" si="51"/>
        <v>7.6427360090447483E-3</v>
      </c>
      <c r="M215">
        <f t="shared" si="62"/>
        <v>4</v>
      </c>
      <c r="N215" s="50"/>
    </row>
    <row r="216" spans="1:14">
      <c r="A216" s="1">
        <v>42706</v>
      </c>
      <c r="B216">
        <v>40.85</v>
      </c>
      <c r="C216" s="25">
        <f t="shared" ref="C216:C225" si="63">B216/B215-1</f>
        <v>-6.0827250608272987E-3</v>
      </c>
      <c r="D216" s="26">
        <f>+F215*(1+L216)</f>
        <v>40.642357196553192</v>
      </c>
      <c r="E216" s="26"/>
      <c r="F216">
        <v>40.728000000000002</v>
      </c>
      <c r="G216" s="25">
        <f t="shared" si="58"/>
        <v>5.1090246179033016E-3</v>
      </c>
      <c r="H216" s="25"/>
      <c r="I216" s="25">
        <f t="shared" si="59"/>
        <v>2.9954822235316314E-3</v>
      </c>
      <c r="J216">
        <v>3565.04</v>
      </c>
      <c r="K216">
        <v>3528.95</v>
      </c>
      <c r="L216" s="25">
        <f t="shared" si="51"/>
        <v>-1.0123308574377932E-2</v>
      </c>
      <c r="M216">
        <f t="shared" si="62"/>
        <v>5</v>
      </c>
      <c r="N216" s="50"/>
    </row>
    <row r="217" spans="1:14">
      <c r="A217" s="1">
        <v>42709</v>
      </c>
      <c r="B217">
        <v>40.25</v>
      </c>
      <c r="C217" s="25">
        <f t="shared" si="63"/>
        <v>-1.4687882496940086E-2</v>
      </c>
      <c r="D217" s="26">
        <f t="shared" ref="D217:D225" si="64">+F216*(1+L217)</f>
        <v>40.040842312869266</v>
      </c>
      <c r="E217" s="26"/>
      <c r="F217">
        <v>40.033999999999999</v>
      </c>
      <c r="G217" s="25">
        <f t="shared" ref="G217:G225" si="65">+B217/D217-1</f>
        <v>5.2236085718784242E-3</v>
      </c>
      <c r="H217" s="25"/>
      <c r="I217" s="25">
        <f t="shared" si="59"/>
        <v>5.3954138981866517E-3</v>
      </c>
      <c r="J217">
        <v>3528.95</v>
      </c>
      <c r="K217">
        <v>3469.41</v>
      </c>
      <c r="L217" s="25">
        <f t="shared" si="51"/>
        <v>-1.6871874070190862E-2</v>
      </c>
      <c r="M217">
        <f t="shared" si="62"/>
        <v>1</v>
      </c>
      <c r="N217" s="50"/>
    </row>
    <row r="218" spans="1:14">
      <c r="A218" s="1">
        <v>42710</v>
      </c>
      <c r="B218">
        <v>40.15</v>
      </c>
      <c r="C218" s="25">
        <f t="shared" si="63"/>
        <v>-2.4844720496894901E-3</v>
      </c>
      <c r="D218" s="26">
        <f t="shared" si="64"/>
        <v>39.915608446392902</v>
      </c>
      <c r="E218" s="26"/>
      <c r="F218">
        <v>39.954999999999998</v>
      </c>
      <c r="G218" s="25">
        <f t="shared" si="65"/>
        <v>5.8721778955690418E-3</v>
      </c>
      <c r="H218" s="25"/>
      <c r="I218" s="25">
        <f t="shared" si="59"/>
        <v>4.8804905518708974E-3</v>
      </c>
      <c r="J218">
        <v>3469.41</v>
      </c>
      <c r="K218">
        <v>3459.15</v>
      </c>
      <c r="L218" s="25">
        <f t="shared" si="51"/>
        <v>-2.9572751562945143E-3</v>
      </c>
      <c r="M218">
        <f t="shared" si="62"/>
        <v>2</v>
      </c>
      <c r="N218" s="50"/>
    </row>
    <row r="219" spans="1:14">
      <c r="A219" s="1">
        <v>42711</v>
      </c>
      <c r="B219">
        <v>40.15</v>
      </c>
      <c r="C219" s="25">
        <f t="shared" si="63"/>
        <v>0</v>
      </c>
      <c r="D219" s="26">
        <f t="shared" si="64"/>
        <v>40.146738721940359</v>
      </c>
      <c r="E219" s="26"/>
      <c r="F219">
        <v>39.979999999999997</v>
      </c>
      <c r="G219" s="25">
        <f t="shared" si="65"/>
        <v>8.1233947350600744E-5</v>
      </c>
      <c r="H219" s="25"/>
      <c r="I219" s="25">
        <f t="shared" si="59"/>
        <v>4.2521260630314917E-3</v>
      </c>
      <c r="J219">
        <v>3459.15</v>
      </c>
      <c r="K219">
        <v>3475.75</v>
      </c>
      <c r="L219" s="25">
        <f t="shared" si="51"/>
        <v>4.7988667736293955E-3</v>
      </c>
      <c r="M219">
        <f t="shared" si="62"/>
        <v>3</v>
      </c>
      <c r="N219" s="50"/>
    </row>
    <row r="220" spans="1:14">
      <c r="A220" s="1">
        <v>42712</v>
      </c>
      <c r="B220">
        <v>40.200000000000003</v>
      </c>
      <c r="C220" s="25">
        <f t="shared" si="63"/>
        <v>1.2453300124533051E-3</v>
      </c>
      <c r="D220" s="26">
        <f t="shared" si="64"/>
        <v>39.915470675393792</v>
      </c>
      <c r="E220" s="26"/>
      <c r="F220">
        <v>39.984999999999999</v>
      </c>
      <c r="G220" s="25">
        <f t="shared" si="65"/>
        <v>7.1282968681516401E-3</v>
      </c>
      <c r="H220" s="25"/>
      <c r="I220" s="25">
        <f t="shared" si="59"/>
        <v>5.3770163811430738E-3</v>
      </c>
      <c r="J220">
        <v>3475.75</v>
      </c>
      <c r="K220">
        <v>3470.14</v>
      </c>
      <c r="L220" s="25">
        <f t="shared" si="51"/>
        <v>-1.6140401352227052E-3</v>
      </c>
      <c r="M220">
        <f t="shared" si="62"/>
        <v>4</v>
      </c>
      <c r="N220" s="50"/>
    </row>
    <row r="221" spans="1:14">
      <c r="A221" s="1">
        <v>42713</v>
      </c>
      <c r="B221">
        <v>40.200000000000003</v>
      </c>
      <c r="C221" s="25">
        <f t="shared" si="63"/>
        <v>0</v>
      </c>
      <c r="D221" s="26">
        <f t="shared" si="64"/>
        <v>40.256472217259244</v>
      </c>
      <c r="E221" s="26"/>
      <c r="F221">
        <v>40.097999999999999</v>
      </c>
      <c r="G221" s="25">
        <f t="shared" si="65"/>
        <v>-1.4028108810545392E-3</v>
      </c>
      <c r="H221" s="25"/>
      <c r="I221" s="25">
        <f t="shared" si="59"/>
        <v>2.5437677689661431E-3</v>
      </c>
      <c r="J221">
        <v>3470.14</v>
      </c>
      <c r="K221">
        <v>3493.7</v>
      </c>
      <c r="L221" s="25">
        <f t="shared" si="51"/>
        <v>6.789351438270419E-3</v>
      </c>
      <c r="M221">
        <f t="shared" si="62"/>
        <v>5</v>
      </c>
      <c r="N221" s="50"/>
    </row>
    <row r="222" spans="1:14">
      <c r="A222" s="1">
        <v>42716</v>
      </c>
      <c r="B222">
        <v>39.15</v>
      </c>
      <c r="C222" s="25">
        <f t="shared" si="63"/>
        <v>-2.6119402985074758E-2</v>
      </c>
      <c r="D222" s="26">
        <f t="shared" si="64"/>
        <v>39.127944482926409</v>
      </c>
      <c r="E222" s="26"/>
      <c r="F222">
        <v>39.051000000000002</v>
      </c>
      <c r="G222" s="25">
        <f t="shared" si="65"/>
        <v>5.6367686483538293E-4</v>
      </c>
      <c r="H222" s="25"/>
      <c r="I222" s="25">
        <f t="shared" si="59"/>
        <v>2.5351463470844049E-3</v>
      </c>
      <c r="J222">
        <v>3493.7</v>
      </c>
      <c r="K222">
        <v>3409.18</v>
      </c>
      <c r="L222" s="25">
        <f t="shared" si="51"/>
        <v>-2.4192117239602684E-2</v>
      </c>
      <c r="M222">
        <f t="shared" si="62"/>
        <v>1</v>
      </c>
      <c r="N222" s="50"/>
    </row>
    <row r="223" spans="1:14">
      <c r="A223" s="1">
        <v>42717</v>
      </c>
      <c r="B223">
        <v>39.1</v>
      </c>
      <c r="C223" s="25">
        <f t="shared" si="63"/>
        <v>-1.2771392081736277E-3</v>
      </c>
      <c r="D223" s="26">
        <f t="shared" si="64"/>
        <v>39.003577704902654</v>
      </c>
      <c r="E223" s="26"/>
      <c r="F223">
        <v>38.975999999999999</v>
      </c>
      <c r="G223" s="25">
        <f t="shared" si="65"/>
        <v>2.4721397566878078E-3</v>
      </c>
      <c r="H223" s="25"/>
      <c r="I223" s="25">
        <f t="shared" si="59"/>
        <v>3.1814449917899612E-3</v>
      </c>
      <c r="J223">
        <v>3409.18</v>
      </c>
      <c r="K223">
        <v>3405.04</v>
      </c>
      <c r="L223" s="25">
        <f t="shared" si="51"/>
        <v>-1.214368264509269E-3</v>
      </c>
      <c r="M223">
        <f t="shared" si="62"/>
        <v>2</v>
      </c>
      <c r="N223" s="50"/>
    </row>
    <row r="224" spans="1:14">
      <c r="A224" s="1">
        <v>42718</v>
      </c>
      <c r="B224">
        <v>39.049999999999997</v>
      </c>
      <c r="C224" s="25">
        <f t="shared" si="63"/>
        <v>-1.2787723785167016E-3</v>
      </c>
      <c r="D224" s="26">
        <f t="shared" si="64"/>
        <v>38.677359208702391</v>
      </c>
      <c r="E224" s="26"/>
      <c r="F224">
        <v>38.698999999999998</v>
      </c>
      <c r="G224" s="25">
        <f t="shared" si="65"/>
        <v>9.6345975765006475E-3</v>
      </c>
      <c r="H224" s="25"/>
      <c r="I224" s="25">
        <f t="shared" si="59"/>
        <v>9.0700018088323286E-3</v>
      </c>
      <c r="J224">
        <v>3405.04</v>
      </c>
      <c r="K224">
        <v>3378.95</v>
      </c>
      <c r="L224" s="25">
        <f t="shared" si="51"/>
        <v>-7.6621713694994265E-3</v>
      </c>
      <c r="M224">
        <f t="shared" si="62"/>
        <v>3</v>
      </c>
      <c r="N224" s="50"/>
    </row>
    <row r="225" spans="1:15">
      <c r="A225" s="1">
        <v>42719</v>
      </c>
      <c r="B225">
        <v>38.299999999999997</v>
      </c>
      <c r="C225" s="25">
        <f t="shared" si="63"/>
        <v>-1.9206145966709331E-2</v>
      </c>
      <c r="D225" s="26">
        <f t="shared" si="64"/>
        <v>38.25783174358898</v>
      </c>
      <c r="E225" s="26"/>
      <c r="F225">
        <v>38.22</v>
      </c>
      <c r="G225" s="25">
        <f t="shared" si="65"/>
        <v>1.1022123965005459E-3</v>
      </c>
      <c r="H225" s="25"/>
      <c r="I225" s="25">
        <f t="shared" si="59"/>
        <v>2.0931449502876731E-3</v>
      </c>
      <c r="J225">
        <v>3378.95</v>
      </c>
      <c r="K225">
        <v>3340.43</v>
      </c>
      <c r="L225" s="25">
        <f t="shared" si="51"/>
        <v>-1.1399991121502251E-2</v>
      </c>
      <c r="M225">
        <f t="shared" si="62"/>
        <v>4</v>
      </c>
      <c r="N225" s="50"/>
    </row>
    <row r="226" spans="1:15">
      <c r="A226" s="1">
        <v>42720</v>
      </c>
      <c r="B226">
        <v>38.15</v>
      </c>
      <c r="C226" s="25">
        <f t="shared" ref="C226:C248" si="66">B226/B225-1</f>
        <v>-3.916449086161844E-3</v>
      </c>
      <c r="D226" s="26">
        <f t="shared" ref="D226:D248" si="67">+F225*(1+L226)</f>
        <v>38.284073188182361</v>
      </c>
      <c r="E226" s="26"/>
      <c r="F226">
        <v>38.290999999999997</v>
      </c>
      <c r="G226" s="25">
        <f t="shared" ref="G226:G231" si="68">+B226/D226-1</f>
        <v>-3.5020617457117709E-3</v>
      </c>
      <c r="H226" s="25"/>
      <c r="I226" s="25">
        <f t="shared" ref="I226:I231" si="69">+B226/F226-1</f>
        <v>-3.6823274398682937E-3</v>
      </c>
      <c r="J226">
        <v>3340.43</v>
      </c>
      <c r="K226">
        <v>3346.03</v>
      </c>
      <c r="L226" s="25">
        <f t="shared" ref="L226:L234" si="70">+K226/J226-1</f>
        <v>1.6764308786594295E-3</v>
      </c>
      <c r="M226">
        <f t="shared" si="62"/>
        <v>5</v>
      </c>
      <c r="N226" s="50"/>
    </row>
    <row r="227" spans="1:15">
      <c r="A227" s="1">
        <v>42723</v>
      </c>
      <c r="B227">
        <v>37.950000000000003</v>
      </c>
      <c r="C227" s="25">
        <f t="shared" si="66"/>
        <v>-5.2424639580601617E-3</v>
      </c>
      <c r="D227" s="26">
        <f t="shared" si="67"/>
        <v>38.095884729066981</v>
      </c>
      <c r="E227" s="26"/>
      <c r="F227">
        <v>38.08</v>
      </c>
      <c r="G227" s="25">
        <f t="shared" si="68"/>
        <v>-3.8294091370889571E-3</v>
      </c>
      <c r="H227" s="25"/>
      <c r="I227" s="25">
        <f t="shared" si="69"/>
        <v>-3.4138655462183642E-3</v>
      </c>
      <c r="J227">
        <v>3346.03</v>
      </c>
      <c r="K227">
        <v>3328.98</v>
      </c>
      <c r="L227" s="25">
        <f t="shared" si="70"/>
        <v>-5.0955908942836858E-3</v>
      </c>
      <c r="M227">
        <f t="shared" si="62"/>
        <v>1</v>
      </c>
      <c r="N227" s="50"/>
    </row>
    <row r="228" spans="1:15">
      <c r="A228" s="1">
        <v>42724</v>
      </c>
      <c r="B228">
        <v>37.75</v>
      </c>
      <c r="C228" s="25">
        <f t="shared" si="66"/>
        <v>-5.2700922266140093E-3</v>
      </c>
      <c r="D228" s="26">
        <f t="shared" si="67"/>
        <v>37.852136330047038</v>
      </c>
      <c r="E228" s="26"/>
      <c r="F228">
        <v>37.838999999999999</v>
      </c>
      <c r="G228" s="25">
        <f t="shared" si="68"/>
        <v>-2.6982976378525647E-3</v>
      </c>
      <c r="H228" s="25"/>
      <c r="I228" s="25">
        <f t="shared" si="69"/>
        <v>-2.352070614973889E-3</v>
      </c>
      <c r="J228">
        <v>3328.98</v>
      </c>
      <c r="K228">
        <v>3309.06</v>
      </c>
      <c r="L228" s="25">
        <f t="shared" si="70"/>
        <v>-5.9838148622101128E-3</v>
      </c>
      <c r="M228">
        <f t="shared" si="62"/>
        <v>2</v>
      </c>
      <c r="N228" s="50"/>
    </row>
    <row r="229" spans="1:15">
      <c r="A229" s="1">
        <v>42725</v>
      </c>
      <c r="B229">
        <v>38</v>
      </c>
      <c r="C229" s="25">
        <f t="shared" si="66"/>
        <v>6.6225165562914245E-3</v>
      </c>
      <c r="D229" s="26">
        <f t="shared" si="67"/>
        <v>38.176102899312795</v>
      </c>
      <c r="E229" s="26"/>
      <c r="F229">
        <v>38.180999999999997</v>
      </c>
      <c r="G229" s="25">
        <f t="shared" si="68"/>
        <v>-4.6129092793273374E-3</v>
      </c>
      <c r="H229" s="25"/>
      <c r="I229" s="25">
        <f t="shared" si="69"/>
        <v>-4.7405777742856037E-3</v>
      </c>
      <c r="J229">
        <v>3309.06</v>
      </c>
      <c r="K229">
        <v>3338.54</v>
      </c>
      <c r="L229" s="25">
        <f t="shared" si="70"/>
        <v>8.9088744235523709E-3</v>
      </c>
      <c r="M229">
        <f t="shared" si="62"/>
        <v>3</v>
      </c>
      <c r="N229" s="50"/>
    </row>
    <row r="230" spans="1:15">
      <c r="A230" s="1">
        <v>42726</v>
      </c>
      <c r="B230">
        <v>37.950000000000003</v>
      </c>
      <c r="C230" s="25">
        <f t="shared" si="66"/>
        <v>-1.3157894736841591E-3</v>
      </c>
      <c r="D230" s="26">
        <f t="shared" si="67"/>
        <v>38.148177427857682</v>
      </c>
      <c r="E230" s="26"/>
      <c r="F230">
        <v>38.158000000000001</v>
      </c>
      <c r="G230" s="25">
        <f t="shared" si="68"/>
        <v>-5.1949382963958346E-3</v>
      </c>
      <c r="H230" s="25"/>
      <c r="I230" s="25">
        <f t="shared" si="69"/>
        <v>-5.4510194454635563E-3</v>
      </c>
      <c r="J230">
        <v>3338.54</v>
      </c>
      <c r="K230">
        <v>3335.67</v>
      </c>
      <c r="L230" s="25">
        <f t="shared" si="70"/>
        <v>-8.5965721542946572E-4</v>
      </c>
      <c r="M230">
        <f t="shared" si="62"/>
        <v>4</v>
      </c>
      <c r="N230" s="50"/>
    </row>
    <row r="231" spans="1:15">
      <c r="A231" s="1">
        <v>42727</v>
      </c>
      <c r="B231">
        <v>37.799999999999997</v>
      </c>
      <c r="C231" s="25">
        <f t="shared" si="66"/>
        <v>-3.9525691699606735E-3</v>
      </c>
      <c r="D231" s="26">
        <f t="shared" si="67"/>
        <v>37.836896575500575</v>
      </c>
      <c r="E231" s="26"/>
      <c r="F231">
        <v>37.801000000000002</v>
      </c>
      <c r="G231" s="25">
        <f t="shared" si="68"/>
        <v>-9.7514803908282932E-4</v>
      </c>
      <c r="H231" s="25"/>
      <c r="I231" s="25">
        <f t="shared" si="69"/>
        <v>-2.6454326605196421E-5</v>
      </c>
      <c r="J231">
        <v>3335.67</v>
      </c>
      <c r="K231">
        <v>3307.6</v>
      </c>
      <c r="L231" s="25">
        <f t="shared" si="70"/>
        <v>-8.4151010141890747E-3</v>
      </c>
      <c r="M231">
        <f t="shared" si="62"/>
        <v>5</v>
      </c>
      <c r="N231" s="50"/>
    </row>
    <row r="232" spans="1:15">
      <c r="A232" s="1">
        <v>42730</v>
      </c>
      <c r="B232">
        <v>37.799999999999997</v>
      </c>
      <c r="C232" s="25">
        <f t="shared" si="66"/>
        <v>0</v>
      </c>
      <c r="D232" s="26">
        <f t="shared" si="67"/>
        <v>37.970142217922366</v>
      </c>
      <c r="E232" s="26"/>
      <c r="F232">
        <v>37.801000000000002</v>
      </c>
      <c r="G232" s="25">
        <f t="shared" ref="G232:G241" si="71">+B232/D232-1</f>
        <v>-4.4809476073560672E-3</v>
      </c>
      <c r="H232" s="25"/>
      <c r="I232" s="25">
        <f t="shared" ref="I232:I253" si="72">+B232/F232-1</f>
        <v>-2.6454326605196421E-5</v>
      </c>
      <c r="J232">
        <v>3307.6</v>
      </c>
      <c r="K232">
        <v>3322.4</v>
      </c>
      <c r="L232" s="25">
        <f t="shared" si="70"/>
        <v>4.4745434756319202E-3</v>
      </c>
      <c r="M232">
        <f t="shared" si="62"/>
        <v>1</v>
      </c>
      <c r="N232" s="50"/>
    </row>
    <row r="233" spans="1:15">
      <c r="A233" s="1">
        <v>42731</v>
      </c>
      <c r="B233">
        <v>37.799999999999997</v>
      </c>
      <c r="C233" s="25">
        <f t="shared" si="66"/>
        <v>0</v>
      </c>
      <c r="D233" s="26">
        <f t="shared" si="67"/>
        <v>37.732620512280278</v>
      </c>
      <c r="E233" s="26"/>
      <c r="F233">
        <v>37.801000000000002</v>
      </c>
      <c r="G233" s="25">
        <f t="shared" si="71"/>
        <v>1.7857092034674338E-3</v>
      </c>
      <c r="H233" s="25"/>
      <c r="I233" s="25">
        <f t="shared" si="72"/>
        <v>-2.6454326605196421E-5</v>
      </c>
      <c r="J233">
        <v>3322.4</v>
      </c>
      <c r="K233">
        <v>3316.39</v>
      </c>
      <c r="L233" s="25">
        <f t="shared" si="70"/>
        <v>-1.8089333012281106E-3</v>
      </c>
      <c r="M233">
        <f t="shared" si="62"/>
        <v>2</v>
      </c>
      <c r="N233" s="50"/>
    </row>
    <row r="234" spans="1:15">
      <c r="A234" s="1">
        <v>42732</v>
      </c>
      <c r="B234">
        <v>37.85</v>
      </c>
      <c r="C234" s="25">
        <f t="shared" si="66"/>
        <v>1.3227513227513921E-3</v>
      </c>
      <c r="D234" s="26">
        <f t="shared" si="67"/>
        <v>37.635725560021591</v>
      </c>
      <c r="E234" s="26"/>
      <c r="F234">
        <v>37.673999999999999</v>
      </c>
      <c r="G234" s="25">
        <f t="shared" si="71"/>
        <v>5.6933787455932805E-3</v>
      </c>
      <c r="H234" s="25"/>
      <c r="I234" s="25">
        <f t="shared" si="72"/>
        <v>4.6716568455700269E-3</v>
      </c>
      <c r="J234">
        <v>3316.39</v>
      </c>
      <c r="K234">
        <v>3301.89</v>
      </c>
      <c r="L234" s="25">
        <f t="shared" si="70"/>
        <v>-4.3722240146665259E-3</v>
      </c>
      <c r="M234">
        <f t="shared" si="62"/>
        <v>3</v>
      </c>
      <c r="N234" s="50"/>
    </row>
    <row r="235" spans="1:15">
      <c r="A235" s="1">
        <v>42733</v>
      </c>
      <c r="B235">
        <v>37.5</v>
      </c>
      <c r="C235" s="25">
        <f t="shared" si="66"/>
        <v>-9.2470277410832136E-3</v>
      </c>
      <c r="D235" s="26">
        <f t="shared" si="67"/>
        <v>37.626877406576241</v>
      </c>
      <c r="E235" s="26"/>
      <c r="F235">
        <v>37.494</v>
      </c>
      <c r="G235" s="25">
        <f t="shared" si="71"/>
        <v>-3.3719887304298757E-3</v>
      </c>
      <c r="H235" s="25"/>
      <c r="I235" s="25">
        <f t="shared" si="72"/>
        <v>1.6002560409655864E-4</v>
      </c>
      <c r="J235">
        <v>3301.89</v>
      </c>
      <c r="K235">
        <v>3297.76</v>
      </c>
      <c r="L235" s="25">
        <f t="shared" ref="L235:L253" si="73">+K235/J235-1</f>
        <v>-1.2507987849381674E-3</v>
      </c>
      <c r="M235">
        <f t="shared" ref="M235:M257" si="74">WEEKDAY(A235,2)</f>
        <v>4</v>
      </c>
      <c r="N235" s="50"/>
    </row>
    <row r="236" spans="1:15">
      <c r="A236" s="1">
        <v>42734</v>
      </c>
      <c r="B236">
        <v>37.65</v>
      </c>
      <c r="C236" s="25">
        <f t="shared" si="66"/>
        <v>4.0000000000000036E-3</v>
      </c>
      <c r="D236" s="26">
        <f t="shared" si="67"/>
        <v>37.634072679637086</v>
      </c>
      <c r="E236" s="26"/>
      <c r="F236">
        <v>37.670999999999999</v>
      </c>
      <c r="G236" s="25">
        <f t="shared" si="71"/>
        <v>4.2321543295331665E-4</v>
      </c>
      <c r="H236" s="25"/>
      <c r="I236" s="25">
        <f t="shared" si="72"/>
        <v>-5.5745799155848541E-4</v>
      </c>
      <c r="J236">
        <v>3297.76</v>
      </c>
      <c r="K236">
        <v>3310.08</v>
      </c>
      <c r="L236" s="25">
        <f t="shared" si="73"/>
        <v>3.7358691960602819E-3</v>
      </c>
      <c r="M236">
        <f t="shared" si="74"/>
        <v>5</v>
      </c>
      <c r="N236" s="50"/>
    </row>
    <row r="237" spans="1:15">
      <c r="A237" s="1">
        <v>42738</v>
      </c>
      <c r="B237">
        <v>37.950000000000003</v>
      </c>
      <c r="C237" s="25">
        <f t="shared" si="66"/>
        <v>7.9681274900400556E-3</v>
      </c>
      <c r="D237" s="26">
        <f t="shared" si="67"/>
        <v>38.036889238326566</v>
      </c>
      <c r="E237" s="26"/>
      <c r="F237">
        <v>38.049999999999997</v>
      </c>
      <c r="G237" s="25">
        <f t="shared" si="71"/>
        <v>-2.2843413345960961E-3</v>
      </c>
      <c r="H237" s="25"/>
      <c r="I237" s="25">
        <f t="shared" si="72"/>
        <v>-2.6281208935609035E-3</v>
      </c>
      <c r="J237">
        <v>3310.08</v>
      </c>
      <c r="K237">
        <v>3342.23</v>
      </c>
      <c r="L237" s="25">
        <f t="shared" si="73"/>
        <v>9.7127561871617196E-3</v>
      </c>
      <c r="M237">
        <f t="shared" si="74"/>
        <v>2</v>
      </c>
      <c r="N237" s="50"/>
    </row>
    <row r="238" spans="1:15">
      <c r="A238" s="1">
        <v>42739</v>
      </c>
      <c r="B238">
        <v>38.35</v>
      </c>
      <c r="C238" s="25">
        <f t="shared" si="66"/>
        <v>1.0540184453227797E-2</v>
      </c>
      <c r="D238" s="26">
        <f t="shared" si="67"/>
        <v>38.346910745221003</v>
      </c>
      <c r="E238" s="26">
        <f>D238*(1-VLOOKUP(A238,USD!A:K,9,0))</f>
        <v>38.483814166016259</v>
      </c>
      <c r="F238">
        <v>38.479999999999997</v>
      </c>
      <c r="G238" s="25">
        <f t="shared" si="71"/>
        <v>8.0560721032352234E-5</v>
      </c>
      <c r="H238" s="42">
        <f>(+B238/(E238)-1)</f>
        <v>-3.4771544587288705E-3</v>
      </c>
      <c r="I238" s="25">
        <f t="shared" si="72"/>
        <v>-3.3783783783782884E-3</v>
      </c>
      <c r="J238">
        <v>3342.23</v>
      </c>
      <c r="K238">
        <v>3368.31</v>
      </c>
      <c r="L238" s="25">
        <f t="shared" si="73"/>
        <v>7.8031733303811635E-3</v>
      </c>
      <c r="M238">
        <f t="shared" si="74"/>
        <v>3</v>
      </c>
      <c r="N238" s="50"/>
      <c r="O238">
        <f>(F238/(F237*(L238+1)))-1</f>
        <v>3.4706643166968476E-3</v>
      </c>
    </row>
    <row r="239" spans="1:15">
      <c r="A239" s="1">
        <v>42740</v>
      </c>
      <c r="B239">
        <v>39.049999999999997</v>
      </c>
      <c r="C239" s="25">
        <f t="shared" si="66"/>
        <v>1.825293350717061E-2</v>
      </c>
      <c r="D239" s="26">
        <f t="shared" si="67"/>
        <v>38.474059454147628</v>
      </c>
      <c r="E239" s="26">
        <f>D239*(1-VLOOKUP(A239,USD!A:K,9,0))</f>
        <v>39.097252974382499</v>
      </c>
      <c r="F239">
        <v>39.100999999999999</v>
      </c>
      <c r="G239" s="25">
        <f t="shared" si="71"/>
        <v>1.4969580907851832E-2</v>
      </c>
      <c r="H239" s="42">
        <f t="shared" ref="H239:H302" si="75">(+B239/(E239)-1)</f>
        <v>-1.2086008808205317E-3</v>
      </c>
      <c r="I239" s="25">
        <f t="shared" si="72"/>
        <v>-1.3043144676607721E-3</v>
      </c>
      <c r="J239">
        <v>3368.31</v>
      </c>
      <c r="K239">
        <v>3367.79</v>
      </c>
      <c r="L239" s="25">
        <f t="shared" si="73"/>
        <v>-1.5438008971857542E-4</v>
      </c>
      <c r="M239">
        <f t="shared" si="74"/>
        <v>4</v>
      </c>
      <c r="N239" s="50"/>
      <c r="O239">
        <f>(F239/(F238*(L239+1)))-1</f>
        <v>1.6295149374594642E-2</v>
      </c>
    </row>
    <row r="240" spans="1:15">
      <c r="A240" s="1">
        <v>42741</v>
      </c>
      <c r="B240">
        <v>38.700000000000003</v>
      </c>
      <c r="C240" s="25">
        <f t="shared" si="66"/>
        <v>-8.9628681177975622E-3</v>
      </c>
      <c r="D240" s="26">
        <f t="shared" si="67"/>
        <v>38.867401076076597</v>
      </c>
      <c r="E240" s="26">
        <f>D240*(1-VLOOKUP(A240,USD!A:K,9,0))</f>
        <v>38.973398482066877</v>
      </c>
      <c r="F240">
        <v>38.966999999999999</v>
      </c>
      <c r="G240" s="25">
        <f t="shared" si="71"/>
        <v>-4.3069788934159137E-3</v>
      </c>
      <c r="H240" s="42">
        <f t="shared" si="75"/>
        <v>-7.015002353276345E-3</v>
      </c>
      <c r="I240" s="25">
        <f t="shared" si="72"/>
        <v>-6.8519516513971812E-3</v>
      </c>
      <c r="J240">
        <v>3367.79</v>
      </c>
      <c r="K240">
        <v>3347.67</v>
      </c>
      <c r="L240" s="25">
        <f t="shared" si="73"/>
        <v>-5.9742442373188487E-3</v>
      </c>
      <c r="M240">
        <f t="shared" si="74"/>
        <v>5</v>
      </c>
      <c r="N240" s="50"/>
      <c r="O240">
        <f>(F240/(F239*(L240+1)))-1</f>
        <v>2.5625310971642001E-3</v>
      </c>
    </row>
    <row r="241" spans="1:15">
      <c r="A241" s="1">
        <v>42744</v>
      </c>
      <c r="B241">
        <v>38.85</v>
      </c>
      <c r="C241" s="25">
        <f t="shared" si="66"/>
        <v>3.8759689922480689E-3</v>
      </c>
      <c r="D241" s="26">
        <f t="shared" si="67"/>
        <v>39.155917787595548</v>
      </c>
      <c r="E241" s="26">
        <f>D241*(1-VLOOKUP(A241,USD!A:K,9,0))</f>
        <v>38.726536547249907</v>
      </c>
      <c r="F241">
        <v>38.726999999999997</v>
      </c>
      <c r="G241" s="25">
        <f t="shared" si="71"/>
        <v>-7.8128110610259371E-3</v>
      </c>
      <c r="H241" s="42">
        <f t="shared" si="75"/>
        <v>3.1880840312032976E-3</v>
      </c>
      <c r="I241" s="25">
        <f t="shared" si="72"/>
        <v>3.1760787047796502E-3</v>
      </c>
      <c r="J241">
        <v>3347.67</v>
      </c>
      <c r="K241">
        <v>3363.9</v>
      </c>
      <c r="L241" s="25">
        <f t="shared" si="73"/>
        <v>4.8481481149575956E-3</v>
      </c>
      <c r="M241">
        <f t="shared" si="74"/>
        <v>1</v>
      </c>
      <c r="N241" s="50"/>
      <c r="O241">
        <f>(F241/(F240*(L241+1)))-1</f>
        <v>-1.0954098686238201E-2</v>
      </c>
    </row>
    <row r="242" spans="1:15">
      <c r="A242" s="1">
        <v>42745</v>
      </c>
      <c r="B242">
        <v>38.549999999999997</v>
      </c>
      <c r="C242" s="25">
        <f t="shared" si="66"/>
        <v>-7.7220077220078176E-3</v>
      </c>
      <c r="D242" s="26">
        <f t="shared" si="67"/>
        <v>38.662184455542672</v>
      </c>
      <c r="E242" s="26">
        <f>D242*(1-VLOOKUP(A242,USD!A:K,9,0))</f>
        <v>38.718932790914124</v>
      </c>
      <c r="F242">
        <v>38.723999999999997</v>
      </c>
      <c r="G242" s="25">
        <f t="shared" ref="G242:G269" si="76">+B242/D242-1</f>
        <v>-2.9016584841882187E-3</v>
      </c>
      <c r="H242" s="42">
        <f t="shared" si="75"/>
        <v>-4.3630539050851791E-3</v>
      </c>
      <c r="I242" s="25">
        <f t="shared" si="72"/>
        <v>-4.4933374651379143E-3</v>
      </c>
      <c r="J242">
        <v>3363.9</v>
      </c>
      <c r="K242">
        <v>3358.27</v>
      </c>
      <c r="L242" s="25">
        <f t="shared" si="73"/>
        <v>-1.6736526056065903E-3</v>
      </c>
      <c r="M242">
        <f t="shared" si="74"/>
        <v>2</v>
      </c>
      <c r="N242" s="50"/>
      <c r="O242">
        <v>6.8790500000000003</v>
      </c>
    </row>
    <row r="243" spans="1:15">
      <c r="A243" s="1">
        <v>42746</v>
      </c>
      <c r="B243">
        <v>38.25</v>
      </c>
      <c r="C243" s="25">
        <f t="shared" si="66"/>
        <v>-7.7821011673151474E-3</v>
      </c>
      <c r="D243" s="26">
        <f t="shared" si="67"/>
        <v>38.449856583776757</v>
      </c>
      <c r="E243" s="26">
        <f>D243*(1-VLOOKUP(A243,USD!A:K,9,0))</f>
        <v>38.319785730472667</v>
      </c>
      <c r="F243">
        <v>38.322000000000003</v>
      </c>
      <c r="G243" s="25">
        <f t="shared" si="76"/>
        <v>-5.1978499150262536E-3</v>
      </c>
      <c r="H243" s="42">
        <f t="shared" si="75"/>
        <v>-1.8211409365259668E-3</v>
      </c>
      <c r="I243" s="25">
        <f t="shared" si="72"/>
        <v>-1.8788163457023055E-3</v>
      </c>
      <c r="J243">
        <v>3358.27</v>
      </c>
      <c r="K243">
        <v>3334.4953999999998</v>
      </c>
      <c r="L243" s="25">
        <f t="shared" si="73"/>
        <v>-7.0794188674526692E-3</v>
      </c>
      <c r="M243">
        <f t="shared" si="74"/>
        <v>3</v>
      </c>
      <c r="N243" s="50"/>
      <c r="O243">
        <f>+O242*(1+O241)</f>
        <v>6.8036962074324334</v>
      </c>
    </row>
    <row r="244" spans="1:15">
      <c r="A244" s="1">
        <v>42747</v>
      </c>
      <c r="B244">
        <v>38.299999999999997</v>
      </c>
      <c r="C244" s="25">
        <f t="shared" si="66"/>
        <v>1.3071895424836555E-3</v>
      </c>
      <c r="D244" s="26">
        <f t="shared" si="67"/>
        <v>38.128105008092085</v>
      </c>
      <c r="E244" s="26">
        <f>D244*(1-VLOOKUP(A244,USD!A:K,9,0))</f>
        <v>38.174831479905912</v>
      </c>
      <c r="F244">
        <v>38.155000000000001</v>
      </c>
      <c r="G244" s="25">
        <f t="shared" si="76"/>
        <v>4.5083539260981631E-3</v>
      </c>
      <c r="H244" s="42">
        <f t="shared" si="75"/>
        <v>3.2788231209341934E-3</v>
      </c>
      <c r="I244" s="25">
        <f t="shared" si="72"/>
        <v>3.8002882977328234E-3</v>
      </c>
      <c r="J244">
        <v>3334.4953999999998</v>
      </c>
      <c r="K244">
        <v>3317.6241</v>
      </c>
      <c r="L244" s="25">
        <f t="shared" si="73"/>
        <v>-5.0596261131443665E-3</v>
      </c>
      <c r="M244">
        <f t="shared" si="74"/>
        <v>4</v>
      </c>
      <c r="N244" s="50"/>
    </row>
    <row r="245" spans="1:15">
      <c r="A245" s="1">
        <v>42748</v>
      </c>
      <c r="B245">
        <v>38.299999999999997</v>
      </c>
      <c r="C245" s="25">
        <f t="shared" si="66"/>
        <v>0</v>
      </c>
      <c r="D245" s="26">
        <f t="shared" si="67"/>
        <v>38.181314752023901</v>
      </c>
      <c r="E245" s="26">
        <f>D245*(1-VLOOKUP(A245,USD!A:K,9,0))</f>
        <v>38.342478206564003</v>
      </c>
      <c r="F245">
        <v>38.155000000000001</v>
      </c>
      <c r="G245" s="25">
        <f t="shared" si="76"/>
        <v>3.1084641465837226E-3</v>
      </c>
      <c r="H245" s="42">
        <f t="shared" si="75"/>
        <v>-1.1078628338826446E-3</v>
      </c>
      <c r="I245" s="25">
        <f t="shared" si="72"/>
        <v>3.8002882977328234E-3</v>
      </c>
      <c r="J245">
        <v>3317.6241</v>
      </c>
      <c r="K245">
        <v>3319.9122000000002</v>
      </c>
      <c r="L245" s="25">
        <f t="shared" si="73"/>
        <v>6.8968030464944263E-4</v>
      </c>
      <c r="M245">
        <f t="shared" si="74"/>
        <v>5</v>
      </c>
      <c r="N245" s="50"/>
    </row>
    <row r="246" spans="1:15">
      <c r="A246" s="1">
        <v>42751</v>
      </c>
      <c r="B246">
        <v>38.200000000000003</v>
      </c>
      <c r="C246" s="25">
        <f t="shared" si="66"/>
        <v>-2.6109660574411553E-3</v>
      </c>
      <c r="D246" s="26">
        <f t="shared" si="67"/>
        <v>38.149636322460573</v>
      </c>
      <c r="E246" s="26">
        <f>D246*(1-VLOOKUP(A246,USD!A:K,9,0))</f>
        <v>38.190521962729235</v>
      </c>
      <c r="F246">
        <v>38.384</v>
      </c>
      <c r="G246" s="25">
        <f t="shared" si="76"/>
        <v>1.3201614063560463E-3</v>
      </c>
      <c r="H246" s="42">
        <f t="shared" si="75"/>
        <v>2.4817773582719305E-4</v>
      </c>
      <c r="I246" s="25">
        <f t="shared" si="72"/>
        <v>-4.7936640266776909E-3</v>
      </c>
      <c r="J246">
        <v>3319.9122000000002</v>
      </c>
      <c r="K246">
        <v>3319.4454999999998</v>
      </c>
      <c r="L246" s="25">
        <f t="shared" si="73"/>
        <v>-1.4057600679928672E-4</v>
      </c>
      <c r="M246">
        <f t="shared" si="74"/>
        <v>1</v>
      </c>
      <c r="N246" s="50"/>
    </row>
    <row r="247" spans="1:15">
      <c r="A247" s="1">
        <v>42752</v>
      </c>
      <c r="B247">
        <v>38.4</v>
      </c>
      <c r="C247" s="25">
        <f t="shared" si="66"/>
        <v>5.2356020942407877E-3</v>
      </c>
      <c r="D247" s="26">
        <f t="shared" si="67"/>
        <v>38.463912186297385</v>
      </c>
      <c r="E247" s="26">
        <f>D247*(1-VLOOKUP(A247,USD!A:K,9,0))</f>
        <v>38.592349244348931</v>
      </c>
      <c r="F247">
        <v>38.536999999999999</v>
      </c>
      <c r="G247" s="25">
        <f t="shared" si="76"/>
        <v>-1.6616142941423551E-3</v>
      </c>
      <c r="H247" s="42">
        <f t="shared" si="75"/>
        <v>-4.9841289300909253E-3</v>
      </c>
      <c r="I247" s="25">
        <f t="shared" si="72"/>
        <v>-3.555025040869797E-3</v>
      </c>
      <c r="J247">
        <v>3319.4454999999998</v>
      </c>
      <c r="K247">
        <v>3326.3562999999999</v>
      </c>
      <c r="L247" s="25">
        <f t="shared" si="73"/>
        <v>2.0819139823202715E-3</v>
      </c>
      <c r="M247">
        <f t="shared" si="74"/>
        <v>2</v>
      </c>
      <c r="N247" s="50"/>
    </row>
    <row r="248" spans="1:15">
      <c r="A248" s="1">
        <v>42753</v>
      </c>
      <c r="B248">
        <v>38.700000000000003</v>
      </c>
      <c r="C248" s="25">
        <f t="shared" si="66"/>
        <v>7.812500000000222E-3</v>
      </c>
      <c r="D248" s="26">
        <f t="shared" si="67"/>
        <v>38.687713810483864</v>
      </c>
      <c r="E248" s="26">
        <f>D248*(1-VLOOKUP(A248,USD!A:K,9,0))</f>
        <v>38.735737804529286</v>
      </c>
      <c r="F248">
        <v>38.767000000000003</v>
      </c>
      <c r="G248" s="25">
        <f t="shared" si="76"/>
        <v>3.1757341817417739E-4</v>
      </c>
      <c r="H248" s="42">
        <f t="shared" si="75"/>
        <v>-9.2260549443068385E-4</v>
      </c>
      <c r="I248" s="25">
        <f t="shared" si="72"/>
        <v>-1.728274047514633E-3</v>
      </c>
      <c r="J248">
        <v>3326.3562999999999</v>
      </c>
      <c r="K248">
        <v>3339.3652999999999</v>
      </c>
      <c r="L248" s="25">
        <f t="shared" si="73"/>
        <v>3.910885914416351E-3</v>
      </c>
      <c r="M248">
        <f t="shared" si="74"/>
        <v>3</v>
      </c>
      <c r="N248" s="50"/>
    </row>
    <row r="249" spans="1:15">
      <c r="A249" s="1">
        <v>42754</v>
      </c>
      <c r="B249">
        <v>38.65</v>
      </c>
      <c r="C249" s="25">
        <f t="shared" ref="C249:C280" si="77">B249/B248-1</f>
        <v>-1.2919896640828377E-3</v>
      </c>
      <c r="D249" s="26">
        <f t="shared" ref="D249:D269" si="78">+F248*(1+L249)</f>
        <v>38.650024464139939</v>
      </c>
      <c r="E249" s="26">
        <f>D249*(1-VLOOKUP(A249,USD!A:K,9,0))</f>
        <v>38.602754450700793</v>
      </c>
      <c r="F249">
        <v>38.61</v>
      </c>
      <c r="G249" s="25">
        <f t="shared" si="76"/>
        <v>-6.3296570385062978E-7</v>
      </c>
      <c r="H249" s="42">
        <f t="shared" si="75"/>
        <v>1.2238906257204807E-3</v>
      </c>
      <c r="I249" s="25">
        <f t="shared" si="72"/>
        <v>1.0360010360010996E-3</v>
      </c>
      <c r="J249">
        <v>3339.3652999999999</v>
      </c>
      <c r="K249">
        <v>3329.2891</v>
      </c>
      <c r="L249" s="25">
        <f t="shared" si="73"/>
        <v>-3.0173997435979372E-3</v>
      </c>
      <c r="M249">
        <f t="shared" si="74"/>
        <v>4</v>
      </c>
      <c r="N249" s="50"/>
    </row>
    <row r="250" spans="1:15">
      <c r="A250" s="1">
        <v>42755</v>
      </c>
      <c r="B250">
        <v>38.950000000000003</v>
      </c>
      <c r="C250" s="25">
        <f t="shared" si="77"/>
        <v>7.7619663648125226E-3</v>
      </c>
      <c r="D250" s="26">
        <f t="shared" si="78"/>
        <v>38.90688500166597</v>
      </c>
      <c r="E250" s="26">
        <f>D250*(1-VLOOKUP(A250,USD!A:K,9,0))</f>
        <v>38.861349910518037</v>
      </c>
      <c r="F250">
        <v>38.863999999999997</v>
      </c>
      <c r="G250" s="25">
        <f t="shared" si="76"/>
        <v>1.1081585773877745E-3</v>
      </c>
      <c r="H250" s="42">
        <f t="shared" si="75"/>
        <v>2.2811891425822406E-3</v>
      </c>
      <c r="I250" s="25">
        <f t="shared" si="72"/>
        <v>2.2128447920957139E-3</v>
      </c>
      <c r="J250">
        <v>3329.2891</v>
      </c>
      <c r="K250">
        <v>3354.8890999999999</v>
      </c>
      <c r="L250" s="25">
        <f t="shared" si="73"/>
        <v>7.6893292324777818E-3</v>
      </c>
      <c r="M250">
        <f t="shared" si="74"/>
        <v>5</v>
      </c>
      <c r="N250" s="50" t="s">
        <v>133</v>
      </c>
    </row>
    <row r="251" spans="1:15">
      <c r="A251" s="1">
        <v>42758</v>
      </c>
      <c r="B251">
        <v>39.1</v>
      </c>
      <c r="C251" s="25">
        <f t="shared" si="77"/>
        <v>3.8510911424902705E-3</v>
      </c>
      <c r="D251" s="26">
        <f t="shared" si="78"/>
        <v>38.970479295783576</v>
      </c>
      <c r="E251" s="26">
        <f>D251*(1-VLOOKUP(A251,USD!A:K,9,0))</f>
        <v>39.094890913126747</v>
      </c>
      <c r="F251">
        <v>39.107999999999997</v>
      </c>
      <c r="G251" s="25">
        <f t="shared" si="76"/>
        <v>3.323559436705148E-3</v>
      </c>
      <c r="H251" s="42">
        <f t="shared" si="75"/>
        <v>1.3068425960338637E-4</v>
      </c>
      <c r="I251" s="25">
        <f t="shared" si="72"/>
        <v>-2.0456172650085147E-4</v>
      </c>
      <c r="J251">
        <v>3354.8890999999999</v>
      </c>
      <c r="K251">
        <v>3364.0808000000002</v>
      </c>
      <c r="L251" s="25">
        <f t="shared" si="73"/>
        <v>2.7397925016359181E-3</v>
      </c>
      <c r="M251">
        <f t="shared" si="74"/>
        <v>1</v>
      </c>
      <c r="N251" s="50"/>
    </row>
    <row r="252" spans="1:15">
      <c r="A252" s="1">
        <v>42759</v>
      </c>
      <c r="B252">
        <v>39.1</v>
      </c>
      <c r="C252" s="25">
        <f t="shared" si="77"/>
        <v>0</v>
      </c>
      <c r="D252" s="26">
        <f t="shared" si="78"/>
        <v>39.112302474185512</v>
      </c>
      <c r="E252" s="26">
        <f>D252*(1-VLOOKUP(A252,USD!A:K,9,0))</f>
        <v>39.126934245601227</v>
      </c>
      <c r="F252">
        <v>39.133000000000003</v>
      </c>
      <c r="G252" s="25">
        <f t="shared" si="76"/>
        <v>-3.1454231551897305E-4</v>
      </c>
      <c r="H252" s="42">
        <f t="shared" si="75"/>
        <v>-6.8838119112935026E-4</v>
      </c>
      <c r="I252" s="25">
        <f t="shared" si="72"/>
        <v>-8.432780517722005E-4</v>
      </c>
      <c r="J252">
        <v>3364.0808000000002</v>
      </c>
      <c r="K252">
        <v>3364.4508999999998</v>
      </c>
      <c r="L252" s="25">
        <f t="shared" si="73"/>
        <v>1.1001519345188449E-4</v>
      </c>
      <c r="M252">
        <f t="shared" si="74"/>
        <v>2</v>
      </c>
      <c r="N252" s="50"/>
    </row>
    <row r="253" spans="1:15">
      <c r="A253" s="1">
        <v>42760</v>
      </c>
      <c r="B253">
        <v>39.200000000000003</v>
      </c>
      <c r="C253" s="25">
        <f t="shared" si="77"/>
        <v>2.5575447570331811E-3</v>
      </c>
      <c r="D253" s="26">
        <f t="shared" si="78"/>
        <v>39.266216980191331</v>
      </c>
      <c r="E253" s="26">
        <f>D253*(1-VLOOKUP(A253,USD!A:K,9,0))</f>
        <v>39.193400208576989</v>
      </c>
      <c r="F253">
        <v>39.195</v>
      </c>
      <c r="G253" s="25">
        <f t="shared" si="76"/>
        <v>-1.6863600642947896E-3</v>
      </c>
      <c r="H253" s="42">
        <f t="shared" si="75"/>
        <v>1.6839037664229117E-4</v>
      </c>
      <c r="I253" s="25">
        <f t="shared" si="72"/>
        <v>1.2756729174645542E-4</v>
      </c>
      <c r="J253">
        <v>3364.4508999999998</v>
      </c>
      <c r="K253">
        <v>3375.9041999999999</v>
      </c>
      <c r="L253" s="25">
        <f t="shared" si="73"/>
        <v>3.4042107732943361E-3</v>
      </c>
      <c r="M253">
        <f t="shared" si="74"/>
        <v>3</v>
      </c>
      <c r="N253" s="50"/>
    </row>
    <row r="254" spans="1:15">
      <c r="A254" s="1">
        <v>42761</v>
      </c>
      <c r="B254">
        <v>39.5</v>
      </c>
      <c r="C254" s="25">
        <f t="shared" si="77"/>
        <v>7.6530612244898322E-3</v>
      </c>
      <c r="D254" s="26">
        <f t="shared" si="78"/>
        <v>39.334977490474998</v>
      </c>
      <c r="E254" s="26">
        <f>D254*(1-VLOOKUP(A254,USD!A:K,9,0))</f>
        <v>39.35010303156546</v>
      </c>
      <c r="F254">
        <v>39.340000000000003</v>
      </c>
      <c r="G254" s="25">
        <f t="shared" si="76"/>
        <v>4.1953121637088309E-3</v>
      </c>
      <c r="H254" s="42">
        <f t="shared" si="75"/>
        <v>3.8093157802991939E-3</v>
      </c>
      <c r="I254" s="25">
        <f>+B254/F254-1</f>
        <v>4.0671072699540733E-3</v>
      </c>
      <c r="J254">
        <v>3375.9041999999999</v>
      </c>
      <c r="K254">
        <v>3387.9605999999999</v>
      </c>
      <c r="L254" s="25">
        <f>+K254/J254-1</f>
        <v>3.5713098730705273E-3</v>
      </c>
      <c r="M254">
        <f t="shared" si="74"/>
        <v>4</v>
      </c>
      <c r="N254" s="50"/>
    </row>
    <row r="255" spans="1:15">
      <c r="A255" s="1">
        <v>42762</v>
      </c>
      <c r="B255">
        <v>39.299999999999997</v>
      </c>
      <c r="C255" s="25">
        <f t="shared" si="77"/>
        <v>-5.0632911392405333E-3</v>
      </c>
      <c r="D255" s="26">
        <f t="shared" si="78"/>
        <v>39.340000000000003</v>
      </c>
      <c r="E255" s="26">
        <f>D255*(1-VLOOKUP(A255,USD!A:K,9,0))</f>
        <v>39.109971533109892</v>
      </c>
      <c r="F255">
        <v>39.340000000000003</v>
      </c>
      <c r="G255" s="25">
        <f t="shared" si="76"/>
        <v>-1.0167768174886849E-3</v>
      </c>
      <c r="H255" s="42">
        <f t="shared" si="75"/>
        <v>4.8588239633269303E-3</v>
      </c>
      <c r="I255" s="25">
        <f>+B255/F255-1</f>
        <v>-1.0167768174886849E-3</v>
      </c>
      <c r="J255">
        <v>3387.9605999999999</v>
      </c>
      <c r="K255">
        <v>3387.9605999999999</v>
      </c>
      <c r="L255" s="25">
        <f>+K255/J255-1</f>
        <v>0</v>
      </c>
      <c r="M255">
        <f t="shared" si="74"/>
        <v>5</v>
      </c>
      <c r="N255" s="50"/>
    </row>
    <row r="256" spans="1:15">
      <c r="A256" s="1">
        <v>42767</v>
      </c>
      <c r="B256">
        <v>39.5</v>
      </c>
      <c r="C256" s="25">
        <f t="shared" si="77"/>
        <v>5.0890585241731845E-3</v>
      </c>
      <c r="D256" s="26">
        <f t="shared" si="78"/>
        <v>39.340000000000003</v>
      </c>
      <c r="E256" s="26">
        <f>D256*(1-VLOOKUP(A256,USD!A:K,9,0))</f>
        <v>39.451513224871576</v>
      </c>
      <c r="F256">
        <v>39.340000000000003</v>
      </c>
      <c r="G256" s="25">
        <f t="shared" si="76"/>
        <v>4.0671072699540733E-3</v>
      </c>
      <c r="H256" s="42">
        <f t="shared" si="75"/>
        <v>1.2290219351549503E-3</v>
      </c>
      <c r="I256" s="25">
        <f>+B256/F256-1</f>
        <v>4.0671072699540733E-3</v>
      </c>
      <c r="J256">
        <v>3387.9605999999999</v>
      </c>
      <c r="K256">
        <v>3387.9605999999999</v>
      </c>
      <c r="L256" s="25">
        <f>+K256/J256-1</f>
        <v>0</v>
      </c>
      <c r="M256">
        <f t="shared" si="74"/>
        <v>3</v>
      </c>
      <c r="N256" s="50"/>
    </row>
    <row r="257" spans="1:14">
      <c r="A257" s="1">
        <v>42768</v>
      </c>
      <c r="B257">
        <v>39.4</v>
      </c>
      <c r="C257" s="25">
        <f t="shared" si="77"/>
        <v>-2.5316455696202667E-3</v>
      </c>
      <c r="D257" s="26">
        <f t="shared" si="78"/>
        <v>39.340000000000003</v>
      </c>
      <c r="E257" s="26">
        <f>D257*(1-VLOOKUP(A257,USD!A:K,9,0))</f>
        <v>39.455293958816924</v>
      </c>
      <c r="F257">
        <v>39.340000000000003</v>
      </c>
      <c r="G257" s="25">
        <f t="shared" si="76"/>
        <v>1.5251652262326942E-3</v>
      </c>
      <c r="H257" s="42">
        <f t="shared" si="75"/>
        <v>-1.4014331986638151E-3</v>
      </c>
      <c r="I257" s="25">
        <f t="shared" ref="I257:I263" si="79">+B257/F257-1</f>
        <v>1.5251652262326942E-3</v>
      </c>
      <c r="J257">
        <v>3387.9605999999999</v>
      </c>
      <c r="K257">
        <v>3387.9605999999999</v>
      </c>
      <c r="L257" s="25">
        <f t="shared" ref="L257:L271" si="80">+K257/J257-1</f>
        <v>0</v>
      </c>
      <c r="M257">
        <f t="shared" si="74"/>
        <v>4</v>
      </c>
      <c r="N257" s="50" t="s">
        <v>154</v>
      </c>
    </row>
    <row r="258" spans="1:14">
      <c r="A258" s="1">
        <v>42769</v>
      </c>
      <c r="B258">
        <v>39.15</v>
      </c>
      <c r="C258" s="25">
        <f t="shared" si="77"/>
        <v>-6.3451776649746661E-3</v>
      </c>
      <c r="D258" s="26">
        <f t="shared" si="78"/>
        <v>39.06749301689046</v>
      </c>
      <c r="E258" s="26">
        <f>D258*(1-VLOOKUP(A258,USD!A:K,9,0))</f>
        <v>39.02852694702257</v>
      </c>
      <c r="F258">
        <v>39.106000000000002</v>
      </c>
      <c r="G258" s="25">
        <f t="shared" si="76"/>
        <v>2.1119088208159109E-3</v>
      </c>
      <c r="H258" s="42">
        <f t="shared" si="75"/>
        <v>3.1124170569469811E-3</v>
      </c>
      <c r="I258" s="25">
        <f t="shared" si="79"/>
        <v>1.1251470362603211E-3</v>
      </c>
      <c r="J258">
        <v>3387.9605999999999</v>
      </c>
      <c r="K258">
        <v>3364.4922999999999</v>
      </c>
      <c r="L258" s="25">
        <f t="shared" si="80"/>
        <v>-6.9269695757382399E-3</v>
      </c>
      <c r="M258">
        <f t="shared" ref="M258:M281" si="81">WEEKDAY(A258,2)</f>
        <v>5</v>
      </c>
      <c r="N258" s="50"/>
    </row>
    <row r="259" spans="1:14">
      <c r="A259" s="1">
        <v>42772</v>
      </c>
      <c r="B259">
        <v>39.299999999999997</v>
      </c>
      <c r="C259" s="25">
        <f t="shared" si="77"/>
        <v>3.8314176245211051E-3</v>
      </c>
      <c r="D259" s="26">
        <f t="shared" si="78"/>
        <v>39.207270184746747</v>
      </c>
      <c r="E259" s="26">
        <f>D259*(1-VLOOKUP(A259,USD!A:K,9,0))</f>
        <v>39.304530899140509</v>
      </c>
      <c r="F259">
        <v>39.283999999999999</v>
      </c>
      <c r="G259" s="25">
        <f t="shared" si="76"/>
        <v>2.3651178675867524E-3</v>
      </c>
      <c r="H259" s="42">
        <f t="shared" si="75"/>
        <v>-1.1527676420153288E-4</v>
      </c>
      <c r="I259" s="25">
        <f t="shared" si="79"/>
        <v>4.0729049994903122E-4</v>
      </c>
      <c r="J259">
        <v>3364.4922999999999</v>
      </c>
      <c r="K259">
        <v>3373.2051000000001</v>
      </c>
      <c r="L259" s="25">
        <f t="shared" si="80"/>
        <v>2.5896329143033636E-3</v>
      </c>
      <c r="M259">
        <f t="shared" si="81"/>
        <v>1</v>
      </c>
      <c r="N259" s="50"/>
    </row>
    <row r="260" spans="1:14">
      <c r="A260" s="1">
        <v>42773</v>
      </c>
      <c r="B260">
        <v>39.049999999999997</v>
      </c>
      <c r="C260" s="25">
        <f t="shared" si="77"/>
        <v>-6.3613231552163141E-3</v>
      </c>
      <c r="D260" s="26">
        <f t="shared" si="78"/>
        <v>39.19642052349559</v>
      </c>
      <c r="E260" s="26">
        <f>D260*(1-VLOOKUP(A260,USD!A:K,9,0))</f>
        <v>39.121603893558408</v>
      </c>
      <c r="F260">
        <v>39.128999999999998</v>
      </c>
      <c r="G260" s="25">
        <f t="shared" si="76"/>
        <v>-3.7355585418271664E-3</v>
      </c>
      <c r="H260" s="42">
        <f t="shared" si="75"/>
        <v>-1.830290336593321E-3</v>
      </c>
      <c r="I260" s="25">
        <f t="shared" si="79"/>
        <v>-2.0189629175292323E-3</v>
      </c>
      <c r="J260">
        <v>3373.2051000000001</v>
      </c>
      <c r="K260">
        <v>3365.6849000000002</v>
      </c>
      <c r="L260" s="25">
        <f t="shared" si="80"/>
        <v>-2.22939304817249E-3</v>
      </c>
      <c r="M260">
        <f t="shared" si="81"/>
        <v>2</v>
      </c>
      <c r="N260" s="50"/>
    </row>
    <row r="261" spans="1:14">
      <c r="A261" s="1">
        <v>42774</v>
      </c>
      <c r="B261">
        <v>39.1</v>
      </c>
      <c r="C261" s="25">
        <f t="shared" si="77"/>
        <v>1.2804097311140961E-3</v>
      </c>
      <c r="D261" s="26">
        <f t="shared" si="78"/>
        <v>39.333648948004601</v>
      </c>
      <c r="E261" s="26">
        <f>D261*(1-VLOOKUP(A261,USD!A:K,9,0))</f>
        <v>39.183345593552893</v>
      </c>
      <c r="F261">
        <v>39.186</v>
      </c>
      <c r="G261" s="25">
        <f t="shared" si="76"/>
        <v>-5.9401798270346529E-3</v>
      </c>
      <c r="H261" s="42">
        <f t="shared" si="75"/>
        <v>-2.1270668007125071E-3</v>
      </c>
      <c r="I261" s="25">
        <f t="shared" si="79"/>
        <v>-2.1946613586484309E-3</v>
      </c>
      <c r="J261">
        <v>3365.6849000000002</v>
      </c>
      <c r="K261">
        <v>3383.2878000000001</v>
      </c>
      <c r="L261" s="25">
        <f t="shared" si="80"/>
        <v>5.2301093307931534E-3</v>
      </c>
      <c r="M261">
        <f t="shared" si="81"/>
        <v>3</v>
      </c>
      <c r="N261" s="50" t="s">
        <v>171</v>
      </c>
    </row>
    <row r="262" spans="1:14">
      <c r="A262" s="1">
        <v>42775</v>
      </c>
      <c r="B262">
        <v>39.25</v>
      </c>
      <c r="C262" s="25">
        <f t="shared" si="77"/>
        <v>3.8363171355497716E-3</v>
      </c>
      <c r="D262" s="26">
        <f t="shared" si="78"/>
        <v>39.336622201161831</v>
      </c>
      <c r="E262" s="26">
        <f>D262*(1-VLOOKUP(A262,USD!A:K,9,0))</f>
        <v>39.295256954707597</v>
      </c>
      <c r="F262">
        <v>39.301000000000002</v>
      </c>
      <c r="G262" s="25">
        <f t="shared" si="76"/>
        <v>-2.2020752244271691E-3</v>
      </c>
      <c r="H262" s="42">
        <f t="shared" si="75"/>
        <v>-1.1517154541007546E-3</v>
      </c>
      <c r="I262" s="25">
        <f t="shared" si="79"/>
        <v>-1.2976769038955949E-3</v>
      </c>
      <c r="J262">
        <v>3383.2878000000001</v>
      </c>
      <c r="K262">
        <v>3396.2923999999998</v>
      </c>
      <c r="L262" s="25">
        <f t="shared" si="80"/>
        <v>3.8437758679588097E-3</v>
      </c>
      <c r="M262">
        <f t="shared" si="81"/>
        <v>4</v>
      </c>
      <c r="N262" s="50"/>
    </row>
    <row r="263" spans="1:14">
      <c r="A263" s="1">
        <v>42776</v>
      </c>
      <c r="B263">
        <v>39.549999999999997</v>
      </c>
      <c r="C263" s="25">
        <f t="shared" si="77"/>
        <v>7.6433121019108263E-3</v>
      </c>
      <c r="D263" s="26">
        <f t="shared" si="78"/>
        <v>39.499969062381091</v>
      </c>
      <c r="E263" s="26">
        <f>D263*(1-VLOOKUP(A263,USD!A:K,9,0))</f>
        <v>39.40724541176467</v>
      </c>
      <c r="F263">
        <v>39.414999999999999</v>
      </c>
      <c r="G263" s="25">
        <f t="shared" si="76"/>
        <v>1.2666070077143043E-3</v>
      </c>
      <c r="H263" s="42">
        <f t="shared" si="75"/>
        <v>3.6225467358526053E-3</v>
      </c>
      <c r="I263" s="25">
        <f t="shared" si="79"/>
        <v>3.4250919700620219E-3</v>
      </c>
      <c r="J263">
        <v>3396.2923999999998</v>
      </c>
      <c r="K263">
        <v>3413.4868000000001</v>
      </c>
      <c r="L263" s="25">
        <f t="shared" si="80"/>
        <v>5.0626971929743636E-3</v>
      </c>
      <c r="M263">
        <f t="shared" si="81"/>
        <v>5</v>
      </c>
      <c r="N263" s="50" t="s">
        <v>178</v>
      </c>
    </row>
    <row r="264" spans="1:14">
      <c r="A264" s="1">
        <v>42779</v>
      </c>
      <c r="B264">
        <v>39.700000000000003</v>
      </c>
      <c r="C264" s="25">
        <f t="shared" si="77"/>
        <v>3.7926675094817064E-3</v>
      </c>
      <c r="D264" s="26">
        <f t="shared" si="78"/>
        <v>39.678131793273671</v>
      </c>
      <c r="E264" s="26">
        <f>D264*(1-VLOOKUP(A264,USD!A:K,9,0))</f>
        <v>39.59789287453723</v>
      </c>
      <c r="F264">
        <v>39.603999999999999</v>
      </c>
      <c r="G264" s="25">
        <f t="shared" si="76"/>
        <v>5.5114002948197793E-4</v>
      </c>
      <c r="H264" s="42">
        <f t="shared" si="75"/>
        <v>2.5785999721321673E-3</v>
      </c>
      <c r="I264" s="25">
        <f t="shared" ref="I264:I298" si="82">+B264/F264-1</f>
        <v>2.4239975760025345E-3</v>
      </c>
      <c r="J264">
        <v>3413.4868000000001</v>
      </c>
      <c r="K264">
        <v>3436.2750000000001</v>
      </c>
      <c r="L264" s="25">
        <f t="shared" si="80"/>
        <v>6.6759303126644465E-3</v>
      </c>
      <c r="M264">
        <f t="shared" si="81"/>
        <v>1</v>
      </c>
      <c r="N264" s="50"/>
    </row>
    <row r="265" spans="1:14">
      <c r="A265" s="1">
        <v>42780</v>
      </c>
      <c r="B265">
        <v>39.700000000000003</v>
      </c>
      <c r="C265" s="25">
        <f t="shared" si="77"/>
        <v>0</v>
      </c>
      <c r="D265" s="26">
        <f t="shared" si="78"/>
        <v>39.598573902496156</v>
      </c>
      <c r="E265" s="26">
        <f>D265*(1-VLOOKUP(A265,USD!A:K,9,0))</f>
        <v>39.699417998660365</v>
      </c>
      <c r="F265">
        <v>39.707999999999998</v>
      </c>
      <c r="G265" s="25">
        <f t="shared" si="76"/>
        <v>2.5613573295237835E-3</v>
      </c>
      <c r="H265" s="42">
        <f t="shared" si="75"/>
        <v>1.4660198284444093E-5</v>
      </c>
      <c r="I265" s="25">
        <f t="shared" si="82"/>
        <v>-2.0147073637544199E-4</v>
      </c>
      <c r="J265">
        <v>3436.2750000000001</v>
      </c>
      <c r="K265">
        <v>3435.8042</v>
      </c>
      <c r="L265" s="25">
        <f t="shared" si="80"/>
        <v>-1.3700882496314737E-4</v>
      </c>
      <c r="M265">
        <f t="shared" si="81"/>
        <v>2</v>
      </c>
      <c r="N265" s="50"/>
    </row>
    <row r="266" spans="1:14">
      <c r="A266" s="1">
        <v>42781</v>
      </c>
      <c r="B266">
        <v>39.549999999999997</v>
      </c>
      <c r="C266" s="25">
        <f t="shared" si="77"/>
        <v>-3.7783375314862644E-3</v>
      </c>
      <c r="D266" s="26">
        <f t="shared" si="78"/>
        <v>39.545147472257</v>
      </c>
      <c r="E266" s="26">
        <f>D266*(1-VLOOKUP(A266,USD!A:K,9,0))</f>
        <v>39.608004060717761</v>
      </c>
      <c r="F266">
        <v>39.609000000000002</v>
      </c>
      <c r="G266" s="25">
        <f t="shared" si="76"/>
        <v>1.2270855093921007E-4</v>
      </c>
      <c r="H266" s="42">
        <f t="shared" si="75"/>
        <v>-1.4644530087617458E-3</v>
      </c>
      <c r="I266" s="25">
        <f t="shared" si="82"/>
        <v>-1.4895604534324036E-3</v>
      </c>
      <c r="J266">
        <v>3435.8042</v>
      </c>
      <c r="K266">
        <v>3421.7130999999999</v>
      </c>
      <c r="L266" s="25">
        <f t="shared" si="80"/>
        <v>-4.1012523356249719E-3</v>
      </c>
      <c r="M266">
        <f t="shared" si="81"/>
        <v>3</v>
      </c>
      <c r="N266" s="50"/>
    </row>
    <row r="267" spans="1:14">
      <c r="A267" s="1">
        <v>42782</v>
      </c>
      <c r="B267">
        <v>39.75</v>
      </c>
      <c r="C267" s="25">
        <f t="shared" si="77"/>
        <v>5.0568900126422012E-3</v>
      </c>
      <c r="D267" s="26">
        <f t="shared" si="78"/>
        <v>39.831486502448143</v>
      </c>
      <c r="E267" s="26">
        <f>D267*(1-VLOOKUP(A267,USD!A:K,9,0))</f>
        <v>39.8637619109277</v>
      </c>
      <c r="F267">
        <v>39.859000000000002</v>
      </c>
      <c r="G267" s="25">
        <f t="shared" si="76"/>
        <v>-2.0457811044318763E-3</v>
      </c>
      <c r="H267" s="42">
        <f t="shared" si="75"/>
        <v>-2.8537675691996389E-3</v>
      </c>
      <c r="I267" s="25">
        <f t="shared" si="82"/>
        <v>-2.7346396046062926E-3</v>
      </c>
      <c r="J267">
        <v>3421.7130999999999</v>
      </c>
      <c r="K267">
        <v>3440.9331000000002</v>
      </c>
      <c r="L267" s="25">
        <f t="shared" si="80"/>
        <v>5.6170694147326117E-3</v>
      </c>
      <c r="M267">
        <f t="shared" si="81"/>
        <v>4</v>
      </c>
      <c r="N267" s="50"/>
    </row>
    <row r="268" spans="1:14">
      <c r="A268" s="1">
        <v>42783</v>
      </c>
      <c r="B268">
        <v>39.6</v>
      </c>
      <c r="C268" s="25">
        <f t="shared" si="77"/>
        <v>-3.7735849056603765E-3</v>
      </c>
      <c r="D268" s="26">
        <f t="shared" si="78"/>
        <v>39.633218295380395</v>
      </c>
      <c r="E268" s="26">
        <f>D268*(1-VLOOKUP(A268,USD!A:K,9,0))</f>
        <v>39.601248146120078</v>
      </c>
      <c r="F268">
        <v>39.597000000000001</v>
      </c>
      <c r="G268" s="25">
        <f t="shared" si="76"/>
        <v>-8.381427703605393E-4</v>
      </c>
      <c r="H268" s="42">
        <f t="shared" si="75"/>
        <v>-3.151784801003199E-5</v>
      </c>
      <c r="I268" s="25">
        <f t="shared" si="82"/>
        <v>7.5763315402710418E-5</v>
      </c>
      <c r="J268">
        <v>3440.9331000000002</v>
      </c>
      <c r="K268">
        <v>3421.4418999999998</v>
      </c>
      <c r="L268" s="25">
        <f t="shared" si="80"/>
        <v>-5.6645100132869386E-3</v>
      </c>
      <c r="M268">
        <f t="shared" si="81"/>
        <v>5</v>
      </c>
      <c r="N268" s="50" t="s">
        <v>200</v>
      </c>
    </row>
    <row r="269" spans="1:14">
      <c r="A269" s="1">
        <v>42786</v>
      </c>
      <c r="B269">
        <v>40.15</v>
      </c>
      <c r="C269" s="25">
        <f t="shared" si="77"/>
        <v>1.388888888888884E-2</v>
      </c>
      <c r="D269" s="26">
        <f t="shared" si="78"/>
        <v>40.175088982864217</v>
      </c>
      <c r="E269" s="26">
        <f>D269*(1-VLOOKUP(A269,USD!A:K,9,0))</f>
        <v>40.1982553024624</v>
      </c>
      <c r="F269">
        <v>40.200000000000003</v>
      </c>
      <c r="G269" s="25">
        <f t="shared" si="76"/>
        <v>-6.2449103410622264E-4</v>
      </c>
      <c r="H269" s="42">
        <f t="shared" si="75"/>
        <v>-1.2004327575740881E-3</v>
      </c>
      <c r="I269" s="25">
        <f t="shared" si="82"/>
        <v>-1.2437810945274963E-3</v>
      </c>
      <c r="J269">
        <v>3421.4418999999998</v>
      </c>
      <c r="K269">
        <v>3471.3926000000001</v>
      </c>
      <c r="L269" s="25">
        <f t="shared" si="80"/>
        <v>1.4599312646519147E-2</v>
      </c>
      <c r="M269">
        <f t="shared" si="81"/>
        <v>1</v>
      </c>
      <c r="N269" s="50"/>
    </row>
    <row r="270" spans="1:14">
      <c r="A270" s="1">
        <v>42787</v>
      </c>
      <c r="B270">
        <v>40.049999999999997</v>
      </c>
      <c r="C270" s="25">
        <f t="shared" si="77"/>
        <v>-2.4906600249066102E-3</v>
      </c>
      <c r="D270" s="26">
        <f t="shared" ref="D270:D275" si="83">+F269*(1+L270)</f>
        <v>40.332368225939071</v>
      </c>
      <c r="E270" s="26">
        <f>D270*(1-VLOOKUP(A270,USD!A:K,9,0))</f>
        <v>40.237363989185901</v>
      </c>
      <c r="F270">
        <v>40.235999999999997</v>
      </c>
      <c r="G270" s="25">
        <f t="shared" ref="G270:G275" si="84">+B270/D270-1</f>
        <v>-7.0010326286139568E-3</v>
      </c>
      <c r="H270" s="42">
        <f t="shared" si="75"/>
        <v>-4.656467785421059E-3</v>
      </c>
      <c r="I270" s="25">
        <f t="shared" si="82"/>
        <v>-4.6227259170891211E-3</v>
      </c>
      <c r="J270">
        <v>3471.3926000000001</v>
      </c>
      <c r="K270">
        <v>3482.8229999999999</v>
      </c>
      <c r="L270" s="25">
        <f t="shared" si="80"/>
        <v>3.2927419387827062E-3</v>
      </c>
      <c r="M270">
        <f t="shared" si="81"/>
        <v>2</v>
      </c>
      <c r="N270" s="50"/>
    </row>
    <row r="271" spans="1:14">
      <c r="A271" s="1">
        <v>42788</v>
      </c>
      <c r="B271">
        <v>40.25</v>
      </c>
      <c r="C271" s="25">
        <f t="shared" si="77"/>
        <v>4.993757802746579E-3</v>
      </c>
      <c r="D271" s="26">
        <f t="shared" si="83"/>
        <v>40.316102937530843</v>
      </c>
      <c r="E271" s="26">
        <f>D271*(1-VLOOKUP(A271,USD!A:K,9,0))</f>
        <v>40.324913884478221</v>
      </c>
      <c r="F271">
        <v>40.341999999999999</v>
      </c>
      <c r="G271" s="25">
        <f t="shared" si="84"/>
        <v>-1.6396162504414002E-3</v>
      </c>
      <c r="H271" s="42">
        <f t="shared" si="75"/>
        <v>-1.8577568371958009E-3</v>
      </c>
      <c r="I271" s="25">
        <f t="shared" si="82"/>
        <v>-2.2805017103763037E-3</v>
      </c>
      <c r="J271">
        <v>3482.8229999999999</v>
      </c>
      <c r="K271">
        <v>3489.7566999999999</v>
      </c>
      <c r="L271" s="25">
        <f t="shared" si="80"/>
        <v>1.9908275556925759E-3</v>
      </c>
      <c r="M271">
        <f t="shared" si="81"/>
        <v>3</v>
      </c>
      <c r="N271" s="50"/>
    </row>
    <row r="272" spans="1:14">
      <c r="A272" s="1">
        <v>42789</v>
      </c>
      <c r="B272">
        <v>40.1</v>
      </c>
      <c r="C272" s="25">
        <f t="shared" si="77"/>
        <v>-3.7267080745341241E-3</v>
      </c>
      <c r="D272" s="26">
        <f t="shared" si="83"/>
        <v>40.152031421330896</v>
      </c>
      <c r="E272" s="26">
        <f>D272*(1-VLOOKUP(A272,USD!A:K,9,0))</f>
        <v>40.14340256743511</v>
      </c>
      <c r="F272">
        <v>40.148000000000003</v>
      </c>
      <c r="G272" s="25">
        <f t="shared" si="84"/>
        <v>-1.29586024639472E-3</v>
      </c>
      <c r="H272" s="42">
        <f t="shared" si="75"/>
        <v>-1.0811880572952903E-3</v>
      </c>
      <c r="I272" s="25">
        <f t="shared" si="82"/>
        <v>-1.1955763674404984E-3</v>
      </c>
      <c r="J272">
        <v>3489.7566999999999</v>
      </c>
      <c r="K272">
        <v>3473.3236000000002</v>
      </c>
      <c r="L272" s="25">
        <f>+K272/J272-1</f>
        <v>-4.7089529192678725E-3</v>
      </c>
      <c r="M272">
        <f t="shared" si="81"/>
        <v>4</v>
      </c>
      <c r="N272" s="50"/>
    </row>
    <row r="273" spans="1:14">
      <c r="A273" s="1">
        <v>42790</v>
      </c>
      <c r="B273">
        <v>40.049999999999997</v>
      </c>
      <c r="C273" s="25">
        <f t="shared" si="77"/>
        <v>-1.2468827930175452E-3</v>
      </c>
      <c r="D273" s="26">
        <f t="shared" si="83"/>
        <v>40.154104285474581</v>
      </c>
      <c r="E273" s="26">
        <f>D273*(1-VLOOKUP(A273,USD!A:K,9,0))</f>
        <v>40.193609483541813</v>
      </c>
      <c r="F273">
        <v>40.213000000000001</v>
      </c>
      <c r="G273" s="25">
        <f t="shared" si="84"/>
        <v>-2.5926187951911261E-3</v>
      </c>
      <c r="H273" s="42">
        <f t="shared" si="75"/>
        <v>-3.5729431963710256E-3</v>
      </c>
      <c r="I273" s="25">
        <f t="shared" si="82"/>
        <v>-4.0534155621317902E-3</v>
      </c>
      <c r="J273">
        <v>3473.3236000000002</v>
      </c>
      <c r="K273">
        <v>3473.8517000000002</v>
      </c>
      <c r="L273" s="25">
        <f>+K273/J273-1</f>
        <v>1.5204457194828436E-4</v>
      </c>
      <c r="M273">
        <f t="shared" si="81"/>
        <v>5</v>
      </c>
      <c r="N273" s="50"/>
    </row>
    <row r="274" spans="1:14">
      <c r="A274" s="1">
        <v>42793</v>
      </c>
      <c r="B274">
        <v>39.75</v>
      </c>
      <c r="C274" s="25">
        <f t="shared" si="77"/>
        <v>-7.4906367041197575E-3</v>
      </c>
      <c r="D274" s="26">
        <f t="shared" si="83"/>
        <v>39.893170297511546</v>
      </c>
      <c r="E274" s="26">
        <f>D274*(1-VLOOKUP(A274,USD!A:K,9,0))</f>
        <v>39.87732089238196</v>
      </c>
      <c r="F274">
        <v>39.829000000000001</v>
      </c>
      <c r="G274" s="25">
        <f t="shared" si="84"/>
        <v>-3.588842311699536E-3</v>
      </c>
      <c r="H274" s="42">
        <f t="shared" si="75"/>
        <v>-3.1928146006990898E-3</v>
      </c>
      <c r="I274" s="25">
        <f t="shared" si="82"/>
        <v>-1.9834793743253032E-3</v>
      </c>
      <c r="J274">
        <v>3473.8517000000002</v>
      </c>
      <c r="K274">
        <v>3446.2228</v>
      </c>
      <c r="L274" s="25">
        <f>+K274/J274-1</f>
        <v>-7.9533907564333095E-3</v>
      </c>
      <c r="M274">
        <f t="shared" si="81"/>
        <v>1</v>
      </c>
      <c r="N274" s="50"/>
    </row>
    <row r="275" spans="1:14">
      <c r="A275" s="1">
        <v>42794</v>
      </c>
      <c r="B275">
        <v>39.700000000000003</v>
      </c>
      <c r="C275" s="25">
        <f t="shared" si="77"/>
        <v>-1.2578616352200145E-3</v>
      </c>
      <c r="D275" s="26">
        <f t="shared" si="83"/>
        <v>39.905133654939554</v>
      </c>
      <c r="E275" s="26">
        <f>D275*(1-VLOOKUP(A275,USD!A:K,9,0))</f>
        <v>39.938303676256709</v>
      </c>
      <c r="F275">
        <v>39.938000000000002</v>
      </c>
      <c r="G275" s="25">
        <f t="shared" si="84"/>
        <v>-5.1405329628350094E-3</v>
      </c>
      <c r="H275" s="42">
        <f t="shared" si="75"/>
        <v>-5.9667951395335761E-3</v>
      </c>
      <c r="I275" s="25">
        <f t="shared" si="82"/>
        <v>-5.9592368170664489E-3</v>
      </c>
      <c r="J275">
        <v>3446.2228</v>
      </c>
      <c r="K275">
        <v>3452.8103000000001</v>
      </c>
      <c r="L275" s="25">
        <f t="shared" ref="L275:L281" si="85">+K275/J275-1</f>
        <v>1.9115130919569179E-3</v>
      </c>
      <c r="M275">
        <f t="shared" si="81"/>
        <v>2</v>
      </c>
      <c r="N275" s="50"/>
    </row>
    <row r="276" spans="1:14">
      <c r="A276" s="1">
        <v>42795</v>
      </c>
      <c r="B276">
        <v>39.799999999999997</v>
      </c>
      <c r="C276" s="25">
        <f t="shared" si="77"/>
        <v>2.5188916876572875E-3</v>
      </c>
      <c r="D276" s="26">
        <f t="shared" ref="D276:D318" si="86">+F275*(1+L276)</f>
        <v>40.003089908762149</v>
      </c>
      <c r="E276" s="26">
        <f>D276*(1-VLOOKUP(A276,USD!A:K,9,0))</f>
        <v>39.909676968273914</v>
      </c>
      <c r="F276">
        <v>39.917000000000002</v>
      </c>
      <c r="G276" s="25">
        <f t="shared" ref="G276:G318" si="87">+B276/D276-1</f>
        <v>-5.0768555435430907E-3</v>
      </c>
      <c r="H276" s="42">
        <f t="shared" si="75"/>
        <v>-2.7481296919817932E-3</v>
      </c>
      <c r="I276" s="25">
        <f t="shared" si="82"/>
        <v>-2.931081995140028E-3</v>
      </c>
      <c r="J276">
        <v>3452.8103000000001</v>
      </c>
      <c r="K276">
        <v>3458.4376000000002</v>
      </c>
      <c r="L276" s="25">
        <f t="shared" si="85"/>
        <v>1.6297738685500107E-3</v>
      </c>
      <c r="M276">
        <f t="shared" si="81"/>
        <v>3</v>
      </c>
      <c r="N276" s="50"/>
    </row>
    <row r="277" spans="1:14">
      <c r="A277" s="1">
        <v>42796</v>
      </c>
      <c r="B277">
        <v>39.4</v>
      </c>
      <c r="C277" s="25">
        <f t="shared" si="77"/>
        <v>-1.005025125628134E-2</v>
      </c>
      <c r="D277" s="26">
        <f t="shared" si="86"/>
        <v>39.64759665089808</v>
      </c>
      <c r="E277" s="26">
        <f>D277*(1-VLOOKUP(A277,USD!A:K,9,0))</f>
        <v>39.623367290881752</v>
      </c>
      <c r="F277">
        <v>39.628</v>
      </c>
      <c r="G277" s="25">
        <f t="shared" si="87"/>
        <v>-6.2449346697657226E-3</v>
      </c>
      <c r="H277" s="42">
        <f t="shared" si="75"/>
        <v>-5.637261700702445E-3</v>
      </c>
      <c r="I277" s="25">
        <f t="shared" si="82"/>
        <v>-5.7535076208741209E-3</v>
      </c>
      <c r="J277">
        <v>3458.4376000000002</v>
      </c>
      <c r="K277">
        <v>3435.0963000000002</v>
      </c>
      <c r="L277" s="25">
        <f t="shared" si="85"/>
        <v>-6.749088085325039E-3</v>
      </c>
      <c r="M277">
        <f t="shared" si="81"/>
        <v>4</v>
      </c>
      <c r="N277" s="50"/>
    </row>
    <row r="278" spans="1:14">
      <c r="A278" s="1">
        <v>42797</v>
      </c>
      <c r="B278">
        <v>39.200000000000003</v>
      </c>
      <c r="C278" s="25">
        <f t="shared" si="77"/>
        <v>-5.0761421319795996E-3</v>
      </c>
      <c r="D278" s="26">
        <f t="shared" si="86"/>
        <v>39.544552808723296</v>
      </c>
      <c r="E278" s="26">
        <f>D278*(1-VLOOKUP(A278,USD!A:K,9,0))</f>
        <v>39.418781073599256</v>
      </c>
      <c r="F278">
        <v>39.415999999999997</v>
      </c>
      <c r="G278" s="25">
        <f t="shared" si="87"/>
        <v>-8.7130283250361762E-3</v>
      </c>
      <c r="H278" s="42">
        <f t="shared" si="75"/>
        <v>-5.550173486865706E-3</v>
      </c>
      <c r="I278" s="25">
        <f t="shared" si="82"/>
        <v>-5.4800081185304439E-3</v>
      </c>
      <c r="J278">
        <v>3435.0963000000002</v>
      </c>
      <c r="K278">
        <v>3427.8627999999999</v>
      </c>
      <c r="L278" s="25">
        <f t="shared" si="85"/>
        <v>-2.1057633813643672E-3</v>
      </c>
      <c r="M278">
        <f t="shared" si="81"/>
        <v>5</v>
      </c>
      <c r="N278" s="50"/>
    </row>
    <row r="279" spans="1:14">
      <c r="A279" s="1">
        <v>42800</v>
      </c>
      <c r="B279">
        <v>39.4</v>
      </c>
      <c r="C279" s="25">
        <f t="shared" si="77"/>
        <v>5.1020408163264808E-3</v>
      </c>
      <c r="D279" s="26">
        <f t="shared" si="86"/>
        <v>39.630119777255963</v>
      </c>
      <c r="E279" s="26">
        <f>D279*(1-VLOOKUP(A279,USD!A:K,9,0))</f>
        <v>39.639314900689342</v>
      </c>
      <c r="F279">
        <v>39.646000000000001</v>
      </c>
      <c r="G279" s="25">
        <f t="shared" si="87"/>
        <v>-5.8066889161417778E-3</v>
      </c>
      <c r="H279" s="42">
        <f t="shared" si="75"/>
        <v>-6.037311726726724E-3</v>
      </c>
      <c r="I279" s="25">
        <f t="shared" si="82"/>
        <v>-6.2049134843363829E-3</v>
      </c>
      <c r="J279">
        <v>3427.8627999999999</v>
      </c>
      <c r="K279">
        <v>3446.4839999999999</v>
      </c>
      <c r="L279" s="25">
        <f t="shared" si="85"/>
        <v>5.4323061004659667E-3</v>
      </c>
      <c r="M279">
        <f t="shared" si="81"/>
        <v>1</v>
      </c>
      <c r="N279" s="50"/>
    </row>
    <row r="280" spans="1:14">
      <c r="A280" s="1">
        <f>+A279+1</f>
        <v>42801</v>
      </c>
      <c r="B280">
        <v>39.5</v>
      </c>
      <c r="C280" s="25">
        <f t="shared" si="77"/>
        <v>2.5380710659899108E-3</v>
      </c>
      <c r="D280" s="26">
        <f t="shared" si="86"/>
        <v>39.731958540646055</v>
      </c>
      <c r="E280" s="26">
        <f>D280*(1-VLOOKUP(A280,USD!A:K,9,0))</f>
        <v>39.724900241412257</v>
      </c>
      <c r="F280">
        <v>39.735999999999997</v>
      </c>
      <c r="G280" s="25">
        <f t="shared" si="87"/>
        <v>-5.8380847349560616E-3</v>
      </c>
      <c r="H280" s="42">
        <f t="shared" si="75"/>
        <v>-5.6614425724297313E-3</v>
      </c>
      <c r="I280" s="25">
        <f t="shared" si="82"/>
        <v>-5.9391987114958411E-3</v>
      </c>
      <c r="J280">
        <v>3446.4839999999999</v>
      </c>
      <c r="K280">
        <v>3453.9564999999998</v>
      </c>
      <c r="L280" s="25">
        <f t="shared" si="85"/>
        <v>2.1681516583276217E-3</v>
      </c>
      <c r="M280">
        <f t="shared" si="81"/>
        <v>2</v>
      </c>
      <c r="N280" s="50"/>
    </row>
    <row r="281" spans="1:14">
      <c r="A281" s="1">
        <f>+A280+1</f>
        <v>42802</v>
      </c>
      <c r="B281">
        <v>39.450000000000003</v>
      </c>
      <c r="C281" s="25">
        <f t="shared" ref="C281:C312" si="88">B281/B280-1</f>
        <v>-1.2658227848100223E-3</v>
      </c>
      <c r="D281" s="26">
        <f t="shared" si="86"/>
        <v>39.675886750976744</v>
      </c>
      <c r="E281" s="26">
        <f>D281*(1-VLOOKUP(A281,USD!A:K,9,0))</f>
        <v>39.632329917640327</v>
      </c>
      <c r="F281">
        <v>39.643000000000001</v>
      </c>
      <c r="G281" s="25">
        <f t="shared" si="87"/>
        <v>-5.6933006285280197E-3</v>
      </c>
      <c r="H281" s="42">
        <f t="shared" si="75"/>
        <v>-4.60053491730672E-3</v>
      </c>
      <c r="I281" s="25">
        <f t="shared" si="82"/>
        <v>-4.8684509245011665E-3</v>
      </c>
      <c r="J281">
        <v>3453.9564999999998</v>
      </c>
      <c r="K281">
        <v>3448.7312999999999</v>
      </c>
      <c r="L281" s="25">
        <f t="shared" si="85"/>
        <v>-1.512815809926904E-3</v>
      </c>
      <c r="M281">
        <f t="shared" si="81"/>
        <v>3</v>
      </c>
      <c r="N281" s="50"/>
    </row>
    <row r="282" spans="1:14">
      <c r="A282" s="1">
        <f>+A281+1</f>
        <v>42803</v>
      </c>
      <c r="B282">
        <v>39.15</v>
      </c>
      <c r="C282" s="25">
        <f t="shared" si="88"/>
        <v>-7.6045627376426506E-3</v>
      </c>
      <c r="D282" s="26">
        <f t="shared" si="86"/>
        <v>39.392553738065942</v>
      </c>
      <c r="E282" s="26">
        <f>D282*(1-VLOOKUP(A282,USD!A:K,9,0))</f>
        <v>39.341519166694717</v>
      </c>
      <c r="F282">
        <v>39.249000000000002</v>
      </c>
      <c r="G282" s="25">
        <f t="shared" si="87"/>
        <v>-6.1573499316333047E-3</v>
      </c>
      <c r="H282" s="42">
        <f t="shared" si="75"/>
        <v>-4.8681182311041127E-3</v>
      </c>
      <c r="I282" s="25">
        <f t="shared" si="82"/>
        <v>-2.5223572575098219E-3</v>
      </c>
      <c r="J282">
        <v>3448.7312999999999</v>
      </c>
      <c r="K282">
        <v>3426.9438</v>
      </c>
      <c r="L282" s="25">
        <f t="shared" ref="L282:L318" si="89">+K282/J282-1</f>
        <v>-6.317540598190341E-3</v>
      </c>
      <c r="M282">
        <f t="shared" ref="M282:M318" si="90">WEEKDAY(A282,2)</f>
        <v>4</v>
      </c>
      <c r="N282" s="50"/>
    </row>
    <row r="283" spans="1:14">
      <c r="A283" s="1">
        <f>+A282+1</f>
        <v>42804</v>
      </c>
      <c r="B283">
        <v>39.15</v>
      </c>
      <c r="C283" s="25">
        <f t="shared" si="88"/>
        <v>0</v>
      </c>
      <c r="D283" s="26">
        <f t="shared" si="86"/>
        <v>39.259855212215619</v>
      </c>
      <c r="E283" s="26">
        <f>D283*(1-VLOOKUP(A283,USD!A:K,9,0))</f>
        <v>39.303041625546022</v>
      </c>
      <c r="F283">
        <v>39.377000000000002</v>
      </c>
      <c r="G283" s="25">
        <f t="shared" si="87"/>
        <v>-2.7981563258908659E-3</v>
      </c>
      <c r="H283" s="42">
        <f t="shared" si="75"/>
        <v>-3.893887577559707E-3</v>
      </c>
      <c r="I283" s="25">
        <f t="shared" si="82"/>
        <v>-5.7647865505244811E-3</v>
      </c>
      <c r="J283">
        <v>3426.9438</v>
      </c>
      <c r="K283">
        <v>3427.8915999999999</v>
      </c>
      <c r="L283" s="25">
        <f t="shared" si="89"/>
        <v>2.7657296276628607E-4</v>
      </c>
      <c r="M283">
        <f t="shared" si="90"/>
        <v>5</v>
      </c>
      <c r="N283" s="50"/>
    </row>
    <row r="284" spans="1:14">
      <c r="A284" s="1">
        <v>42807</v>
      </c>
      <c r="B284">
        <v>39.549999999999997</v>
      </c>
      <c r="C284" s="25">
        <f t="shared" si="88"/>
        <v>1.0217113665389466E-2</v>
      </c>
      <c r="D284" s="26">
        <f t="shared" si="86"/>
        <v>39.723988047346658</v>
      </c>
      <c r="E284" s="26">
        <f>D284*(1-VLOOKUP(A284,USD!A:K,9,0))</f>
        <v>39.793657554254075</v>
      </c>
      <c r="F284">
        <v>39.783000000000001</v>
      </c>
      <c r="G284" s="25">
        <f t="shared" si="87"/>
        <v>-4.3799239678374846E-3</v>
      </c>
      <c r="H284" s="42">
        <f t="shared" si="75"/>
        <v>-6.1230248544477117E-3</v>
      </c>
      <c r="I284" s="25">
        <f t="shared" si="82"/>
        <v>-5.856772993489745E-3</v>
      </c>
      <c r="J284">
        <v>3427.8915999999999</v>
      </c>
      <c r="K284">
        <v>3458.098</v>
      </c>
      <c r="L284" s="25">
        <f t="shared" si="89"/>
        <v>8.8119472622762984E-3</v>
      </c>
      <c r="M284">
        <f t="shared" si="90"/>
        <v>1</v>
      </c>
      <c r="N284" s="50"/>
    </row>
    <row r="285" spans="1:14">
      <c r="A285" s="1">
        <v>42808</v>
      </c>
      <c r="B285">
        <v>39.450000000000003</v>
      </c>
      <c r="C285" s="25">
        <f t="shared" si="88"/>
        <v>-2.5284450063209896E-3</v>
      </c>
      <c r="D285" s="26">
        <f t="shared" si="86"/>
        <v>39.766841058928925</v>
      </c>
      <c r="E285" s="26">
        <f>D285*(1-VLOOKUP(A285,USD!A:K,9,0))</f>
        <v>39.713512847827339</v>
      </c>
      <c r="F285">
        <v>39.75</v>
      </c>
      <c r="G285" s="25">
        <f t="shared" si="87"/>
        <v>-7.9674686369834991E-3</v>
      </c>
      <c r="H285" s="42">
        <f t="shared" si="75"/>
        <v>-6.6353447210034666E-3</v>
      </c>
      <c r="I285" s="25">
        <f t="shared" si="82"/>
        <v>-7.547169811320642E-3</v>
      </c>
      <c r="J285">
        <v>3458.098</v>
      </c>
      <c r="K285">
        <v>3456.6934000000001</v>
      </c>
      <c r="L285" s="25">
        <f t="shared" si="89"/>
        <v>-4.0617703720369214E-4</v>
      </c>
      <c r="M285">
        <f t="shared" si="90"/>
        <v>2</v>
      </c>
      <c r="N285" s="50"/>
    </row>
    <row r="286" spans="1:14">
      <c r="A286" s="1">
        <v>42809</v>
      </c>
      <c r="B286">
        <v>39.700000000000003</v>
      </c>
      <c r="C286" s="25">
        <f t="shared" si="88"/>
        <v>6.3371356147021718E-3</v>
      </c>
      <c r="D286" s="26">
        <f t="shared" si="86"/>
        <v>39.829923330776168</v>
      </c>
      <c r="E286" s="26">
        <f>D286*(1-VLOOKUP(A286,USD!A:K,9,0))</f>
        <v>39.851424198361251</v>
      </c>
      <c r="F286">
        <v>39.853999999999999</v>
      </c>
      <c r="G286" s="25">
        <f t="shared" si="87"/>
        <v>-3.2619528211789151E-3</v>
      </c>
      <c r="H286" s="42">
        <f t="shared" si="75"/>
        <v>-3.7997186150118267E-3</v>
      </c>
      <c r="I286" s="25">
        <f t="shared" si="82"/>
        <v>-3.8641039795251908E-3</v>
      </c>
      <c r="J286">
        <v>3456.6934000000001</v>
      </c>
      <c r="K286">
        <v>3463.6435999999999</v>
      </c>
      <c r="L286" s="25">
        <f t="shared" si="89"/>
        <v>2.0106498308469778E-3</v>
      </c>
      <c r="M286">
        <f t="shared" si="90"/>
        <v>3</v>
      </c>
      <c r="N286" s="50" t="s">
        <v>237</v>
      </c>
    </row>
    <row r="287" spans="1:14">
      <c r="A287" s="1">
        <v>42810</v>
      </c>
      <c r="B287">
        <v>40.1</v>
      </c>
      <c r="C287" s="25">
        <f t="shared" si="88"/>
        <v>1.0075566750629594E-2</v>
      </c>
      <c r="D287" s="26">
        <f t="shared" si="86"/>
        <v>40.059538468796276</v>
      </c>
      <c r="E287" s="26">
        <f>D287*(1-VLOOKUP(A287,USD!A:K,9,0))</f>
        <v>40.239957652185339</v>
      </c>
      <c r="F287">
        <v>40.216000000000001</v>
      </c>
      <c r="G287" s="25">
        <f t="shared" si="87"/>
        <v>1.0100348818358196E-3</v>
      </c>
      <c r="H287" s="42">
        <f t="shared" si="75"/>
        <v>-3.4780765276908321E-3</v>
      </c>
      <c r="I287" s="25">
        <f t="shared" si="82"/>
        <v>-2.8844241098070489E-3</v>
      </c>
      <c r="J287">
        <v>3463.6435999999999</v>
      </c>
      <c r="K287">
        <v>3481.5066000000002</v>
      </c>
      <c r="L287" s="25">
        <f t="shared" si="89"/>
        <v>5.1572858131248012E-3</v>
      </c>
      <c r="M287">
        <f t="shared" si="90"/>
        <v>4</v>
      </c>
      <c r="N287" s="50"/>
    </row>
    <row r="288" spans="1:14">
      <c r="A288" s="1">
        <v>42811</v>
      </c>
      <c r="B288">
        <v>39.6</v>
      </c>
      <c r="C288" s="25">
        <f t="shared" si="88"/>
        <v>-1.2468827930174564E-2</v>
      </c>
      <c r="D288" s="26">
        <f t="shared" si="86"/>
        <v>39.803600516397125</v>
      </c>
      <c r="E288" s="26">
        <f>D288*(1-VLOOKUP(A288,USD!A:K,9,0))</f>
        <v>39.746986539974209</v>
      </c>
      <c r="F288">
        <v>39.753999999999998</v>
      </c>
      <c r="G288" s="25">
        <f t="shared" si="87"/>
        <v>-5.1151281229759871E-3</v>
      </c>
      <c r="H288" s="42">
        <f t="shared" si="75"/>
        <v>-3.6980549412565233E-3</v>
      </c>
      <c r="I288" s="25">
        <f t="shared" si="82"/>
        <v>-3.8738240177088601E-3</v>
      </c>
      <c r="J288">
        <v>3481.5066000000002</v>
      </c>
      <c r="K288">
        <v>3445.8051</v>
      </c>
      <c r="L288" s="25">
        <f t="shared" si="89"/>
        <v>-1.0254612184276812E-2</v>
      </c>
      <c r="M288">
        <f t="shared" si="90"/>
        <v>5</v>
      </c>
      <c r="N288" s="50"/>
    </row>
    <row r="289" spans="1:14">
      <c r="A289" s="1">
        <v>42814</v>
      </c>
      <c r="B289">
        <v>39.75</v>
      </c>
      <c r="C289" s="25">
        <f t="shared" si="88"/>
        <v>3.7878787878786735E-3</v>
      </c>
      <c r="D289" s="26">
        <f t="shared" si="86"/>
        <v>39.797926847458662</v>
      </c>
      <c r="E289" s="26">
        <f>D289*(1-VLOOKUP(A289,USD!A:K,9,0))</f>
        <v>39.724358248404613</v>
      </c>
      <c r="F289">
        <v>39.72</v>
      </c>
      <c r="G289" s="25">
        <f t="shared" si="87"/>
        <v>-1.2042548759476635E-3</v>
      </c>
      <c r="H289" s="42">
        <f t="shared" si="75"/>
        <v>6.4549190285334568E-4</v>
      </c>
      <c r="I289" s="25">
        <f t="shared" si="82"/>
        <v>7.5528700906346558E-4</v>
      </c>
      <c r="J289">
        <v>3445.8051</v>
      </c>
      <c r="K289">
        <v>3449.6125999999999</v>
      </c>
      <c r="L289" s="25">
        <f t="shared" si="89"/>
        <v>1.1049667318676626E-3</v>
      </c>
      <c r="M289">
        <f t="shared" si="90"/>
        <v>1</v>
      </c>
      <c r="N289" s="50" t="s">
        <v>251</v>
      </c>
    </row>
    <row r="290" spans="1:14">
      <c r="A290" s="1">
        <v>42815</v>
      </c>
      <c r="B290">
        <v>39.85</v>
      </c>
      <c r="C290" s="25">
        <f t="shared" si="88"/>
        <v>2.515723270440251E-3</v>
      </c>
      <c r="D290" s="26">
        <f t="shared" si="86"/>
        <v>39.912683208543477</v>
      </c>
      <c r="E290" s="26">
        <f>D290*(1-VLOOKUP(A290,USD!A:K,9,0))</f>
        <v>39.886624399958841</v>
      </c>
      <c r="F290">
        <v>39.902999999999999</v>
      </c>
      <c r="G290" s="25">
        <f t="shared" si="87"/>
        <v>-1.5705085076830327E-3</v>
      </c>
      <c r="H290" s="42">
        <f t="shared" si="75"/>
        <v>-9.1821257150248581E-4</v>
      </c>
      <c r="I290" s="25">
        <f t="shared" si="82"/>
        <v>-1.3282209357691199E-3</v>
      </c>
      <c r="J290">
        <v>3449.6125999999999</v>
      </c>
      <c r="K290">
        <v>3466.3467999999998</v>
      </c>
      <c r="L290" s="25">
        <f t="shared" si="89"/>
        <v>4.8510374759183073E-3</v>
      </c>
      <c r="M290">
        <f t="shared" si="90"/>
        <v>2</v>
      </c>
      <c r="N290" s="50"/>
    </row>
    <row r="291" spans="1:14">
      <c r="A291" s="1">
        <v>42816</v>
      </c>
      <c r="B291">
        <v>39.75</v>
      </c>
      <c r="C291" s="25">
        <f t="shared" si="88"/>
        <v>-2.5094102885822034E-3</v>
      </c>
      <c r="D291" s="26">
        <f t="shared" si="86"/>
        <v>39.715400989479761</v>
      </c>
      <c r="E291" s="26">
        <f>D291*(1-VLOOKUP(A291,USD!A:K,9,0))</f>
        <v>39.881501698830789</v>
      </c>
      <c r="F291">
        <v>39.895000000000003</v>
      </c>
      <c r="G291" s="25">
        <f t="shared" si="87"/>
        <v>8.711736419180216E-4</v>
      </c>
      <c r="H291" s="42">
        <f t="shared" si="75"/>
        <v>-3.2973106134226438E-3</v>
      </c>
      <c r="I291" s="25">
        <f t="shared" si="82"/>
        <v>-3.6345406692568361E-3</v>
      </c>
      <c r="J291">
        <v>3466.3467999999998</v>
      </c>
      <c r="K291">
        <v>3450.0502000000001</v>
      </c>
      <c r="L291" s="25">
        <f t="shared" si="89"/>
        <v>-4.7013761000485044E-3</v>
      </c>
      <c r="M291">
        <f t="shared" si="90"/>
        <v>3</v>
      </c>
      <c r="N291" s="50" t="s">
        <v>257</v>
      </c>
    </row>
    <row r="292" spans="1:14">
      <c r="A292" s="1">
        <v>42817</v>
      </c>
      <c r="B292">
        <v>39.799999999999997</v>
      </c>
      <c r="C292" s="25">
        <f t="shared" si="88"/>
        <v>1.2578616352201255E-3</v>
      </c>
      <c r="D292" s="26">
        <f t="shared" si="86"/>
        <v>40.032930619096497</v>
      </c>
      <c r="E292" s="26">
        <f>D292*(1-VLOOKUP(A292,USD!A:K,9,0))</f>
        <v>39.998689716793791</v>
      </c>
      <c r="F292">
        <v>39.981999999999999</v>
      </c>
      <c r="G292" s="25">
        <f t="shared" si="87"/>
        <v>-5.8184753275442036E-3</v>
      </c>
      <c r="H292" s="42">
        <f t="shared" si="75"/>
        <v>-4.9674056375494935E-3</v>
      </c>
      <c r="I292" s="25">
        <f t="shared" si="82"/>
        <v>-4.5520484217899115E-3</v>
      </c>
      <c r="J292">
        <v>3450.0502000000001</v>
      </c>
      <c r="K292">
        <v>3461.9782</v>
      </c>
      <c r="L292" s="25">
        <f t="shared" si="89"/>
        <v>3.4573409975309222E-3</v>
      </c>
      <c r="M292">
        <f t="shared" si="90"/>
        <v>4</v>
      </c>
      <c r="N292" s="50"/>
    </row>
    <row r="293" spans="1:14">
      <c r="A293" s="1">
        <v>42818</v>
      </c>
      <c r="B293">
        <v>40.1</v>
      </c>
      <c r="C293" s="25">
        <f t="shared" si="88"/>
        <v>7.5376884422111434E-3</v>
      </c>
      <c r="D293" s="26">
        <f t="shared" si="86"/>
        <v>40.167478612950248</v>
      </c>
      <c r="E293" s="26">
        <f>D293*(1-VLOOKUP(A293,USD!A:K,9,0))</f>
        <v>40.102647831951444</v>
      </c>
      <c r="F293">
        <v>40.234999999999999</v>
      </c>
      <c r="G293" s="25">
        <f t="shared" si="87"/>
        <v>-1.6799315087826505E-3</v>
      </c>
      <c r="H293" s="42">
        <f t="shared" si="75"/>
        <v>-6.6026362212756595E-5</v>
      </c>
      <c r="I293" s="25">
        <f t="shared" si="82"/>
        <v>-3.3552876848514934E-3</v>
      </c>
      <c r="J293">
        <v>3461.9782</v>
      </c>
      <c r="K293">
        <v>3478.0385000000001</v>
      </c>
      <c r="L293" s="25">
        <f t="shared" si="89"/>
        <v>4.6390528975601697E-3</v>
      </c>
      <c r="M293">
        <f t="shared" si="90"/>
        <v>5</v>
      </c>
      <c r="N293" s="50"/>
    </row>
    <row r="294" spans="1:14">
      <c r="A294" s="1">
        <v>42821</v>
      </c>
      <c r="B294">
        <v>40.1</v>
      </c>
      <c r="C294" s="25">
        <f t="shared" si="88"/>
        <v>0</v>
      </c>
      <c r="D294" s="26">
        <f t="shared" si="86"/>
        <v>40.234999999999999</v>
      </c>
      <c r="E294" s="26">
        <f>D294*(1-VLOOKUP(A294,USD!A:K,9,0))</f>
        <v>40.406498143917069</v>
      </c>
      <c r="F294">
        <v>40.274000000000001</v>
      </c>
      <c r="G294" s="25">
        <f t="shared" si="87"/>
        <v>-3.3552876848514934E-3</v>
      </c>
      <c r="H294" s="42">
        <f t="shared" si="75"/>
        <v>-7.5853676511487E-3</v>
      </c>
      <c r="I294" s="25">
        <f t="shared" si="82"/>
        <v>-4.3204052242141744E-3</v>
      </c>
      <c r="J294">
        <v>3478.0385000000001</v>
      </c>
      <c r="K294">
        <v>3478.0385000000001</v>
      </c>
      <c r="L294" s="25">
        <f t="shared" si="89"/>
        <v>0</v>
      </c>
      <c r="M294">
        <f t="shared" si="90"/>
        <v>1</v>
      </c>
      <c r="N294" s="50" t="s">
        <v>265</v>
      </c>
    </row>
    <row r="295" spans="1:14">
      <c r="A295" s="1">
        <v>42822</v>
      </c>
      <c r="B295">
        <v>40.049999999999997</v>
      </c>
      <c r="C295" s="25">
        <f t="shared" si="88"/>
        <v>-1.2468827930175452E-3</v>
      </c>
      <c r="D295" s="26">
        <f t="shared" si="86"/>
        <v>40.178709852751773</v>
      </c>
      <c r="E295" s="26">
        <f>D295*(1-VLOOKUP(A295,USD!A:K,9,0))</f>
        <v>40.115445044572105</v>
      </c>
      <c r="F295">
        <v>40.112000000000002</v>
      </c>
      <c r="G295" s="25">
        <f t="shared" si="87"/>
        <v>-3.2034341874956906E-3</v>
      </c>
      <c r="H295" s="42">
        <f t="shared" si="75"/>
        <v>-1.6314176372564937E-3</v>
      </c>
      <c r="I295" s="25">
        <f t="shared" si="82"/>
        <v>-1.5456721180695521E-3</v>
      </c>
      <c r="J295">
        <v>3478.0385000000001</v>
      </c>
      <c r="K295">
        <v>3469.8092999999999</v>
      </c>
      <c r="L295" s="25">
        <f t="shared" si="89"/>
        <v>-2.3660462642952629E-3</v>
      </c>
      <c r="M295">
        <f t="shared" si="90"/>
        <v>2</v>
      </c>
      <c r="N295" s="50"/>
    </row>
    <row r="296" spans="1:14">
      <c r="A296" s="1">
        <v>42823</v>
      </c>
      <c r="B296">
        <v>40.049999999999997</v>
      </c>
      <c r="C296" s="25">
        <f t="shared" si="88"/>
        <v>0</v>
      </c>
      <c r="D296" s="26">
        <f t="shared" si="86"/>
        <v>40.058637703691673</v>
      </c>
      <c r="E296" s="26">
        <f>D296*(1-VLOOKUP(A296,USD!A:K,9,0))</f>
        <v>40.009501648662919</v>
      </c>
      <c r="F296">
        <v>40.011000000000003</v>
      </c>
      <c r="G296" s="25">
        <f t="shared" si="87"/>
        <v>-2.1562649622708374E-4</v>
      </c>
      <c r="H296" s="42">
        <f t="shared" si="75"/>
        <v>1.0122183398511009E-3</v>
      </c>
      <c r="I296" s="25">
        <f t="shared" si="82"/>
        <v>9.7473194871389168E-4</v>
      </c>
      <c r="J296">
        <v>3469.8092999999999</v>
      </c>
      <c r="K296">
        <v>3465.1932999999999</v>
      </c>
      <c r="L296" s="25">
        <f t="shared" si="89"/>
        <v>-1.3303324767732772E-3</v>
      </c>
      <c r="M296">
        <f t="shared" si="90"/>
        <v>3</v>
      </c>
      <c r="N296" s="50" t="s">
        <v>276</v>
      </c>
    </row>
    <row r="297" spans="1:14">
      <c r="A297" s="1">
        <v>42824</v>
      </c>
      <c r="B297">
        <v>39.700000000000003</v>
      </c>
      <c r="C297" s="25">
        <f t="shared" si="88"/>
        <v>-8.7390761548064022E-3</v>
      </c>
      <c r="D297" s="26">
        <f t="shared" si="86"/>
        <v>39.682670614075128</v>
      </c>
      <c r="E297" s="26">
        <f>D297*(1-VLOOKUP(A297,USD!A:K,9,0))</f>
        <v>39.637371415600867</v>
      </c>
      <c r="F297">
        <v>39.648000000000003</v>
      </c>
      <c r="G297" s="25">
        <f t="shared" si="87"/>
        <v>4.3669908442933725E-4</v>
      </c>
      <c r="H297" s="42">
        <f t="shared" si="75"/>
        <v>1.5800387907278779E-3</v>
      </c>
      <c r="I297" s="25">
        <f t="shared" si="82"/>
        <v>1.3115415657789509E-3</v>
      </c>
      <c r="J297">
        <v>3465.1932999999999</v>
      </c>
      <c r="K297">
        <v>3436.7579999999998</v>
      </c>
      <c r="L297" s="25">
        <f t="shared" si="89"/>
        <v>-8.2059780041707775E-3</v>
      </c>
      <c r="M297">
        <f t="shared" si="90"/>
        <v>4</v>
      </c>
      <c r="N297" s="50"/>
    </row>
    <row r="298" spans="1:14">
      <c r="A298" s="1">
        <v>42825</v>
      </c>
      <c r="B298">
        <v>40</v>
      </c>
      <c r="C298" s="25">
        <f t="shared" si="88"/>
        <v>7.5566750629723067E-3</v>
      </c>
      <c r="D298" s="26">
        <f t="shared" si="86"/>
        <v>39.870509353291688</v>
      </c>
      <c r="E298" s="26">
        <f>D298*(1-VLOOKUP(A298,USD!A:K,9,0))</f>
        <v>39.836335828693556</v>
      </c>
      <c r="F298">
        <v>39.832999999999998</v>
      </c>
      <c r="G298" s="25">
        <f t="shared" si="87"/>
        <v>3.2477800963337522E-3</v>
      </c>
      <c r="H298" s="42">
        <f t="shared" si="75"/>
        <v>4.108414288157558E-3</v>
      </c>
      <c r="I298" s="25">
        <f t="shared" si="82"/>
        <v>4.1925037029599821E-3</v>
      </c>
      <c r="J298">
        <v>3436.7579999999998</v>
      </c>
      <c r="K298">
        <v>3456.0455000000002</v>
      </c>
      <c r="L298" s="25">
        <f t="shared" si="89"/>
        <v>5.6121204926271595E-3</v>
      </c>
      <c r="M298">
        <f t="shared" si="90"/>
        <v>5</v>
      </c>
      <c r="N298" s="50" t="s">
        <v>277</v>
      </c>
    </row>
    <row r="299" spans="1:14">
      <c r="A299" s="1">
        <v>42828</v>
      </c>
      <c r="B299">
        <v>40</v>
      </c>
      <c r="C299" s="25">
        <f t="shared" si="88"/>
        <v>0</v>
      </c>
      <c r="D299" s="26">
        <f t="shared" si="86"/>
        <v>39.832999999999998</v>
      </c>
      <c r="E299" s="26">
        <f>D299*(1-VLOOKUP(A299,USD!A:K,9,0))</f>
        <v>39.900587779066484</v>
      </c>
      <c r="F299">
        <v>39.9</v>
      </c>
      <c r="G299" s="25">
        <f t="shared" si="87"/>
        <v>4.1925037029599821E-3</v>
      </c>
      <c r="H299" s="42">
        <f t="shared" si="75"/>
        <v>2.4914976562242508E-3</v>
      </c>
      <c r="I299" s="25">
        <f t="shared" ref="I299:I308" si="91">+B299/F299-1</f>
        <v>2.5062656641603454E-3</v>
      </c>
      <c r="J299">
        <v>3456.0455000000002</v>
      </c>
      <c r="K299">
        <v>3456.0455000000002</v>
      </c>
      <c r="L299" s="25">
        <f t="shared" si="89"/>
        <v>0</v>
      </c>
      <c r="M299">
        <f t="shared" si="90"/>
        <v>1</v>
      </c>
      <c r="N299" s="50"/>
    </row>
    <row r="300" spans="1:14">
      <c r="A300" s="1">
        <v>42829</v>
      </c>
      <c r="B300">
        <v>40</v>
      </c>
      <c r="C300" s="25">
        <f t="shared" si="88"/>
        <v>0</v>
      </c>
      <c r="D300" s="26">
        <f t="shared" si="86"/>
        <v>39.9</v>
      </c>
      <c r="E300" s="26">
        <f>D300*(1-VLOOKUP(A300,USD!A:K,9,0))</f>
        <v>39.908416343929524</v>
      </c>
      <c r="F300">
        <v>39.9</v>
      </c>
      <c r="G300" s="25">
        <f t="shared" si="87"/>
        <v>2.5062656641603454E-3</v>
      </c>
      <c r="H300" s="42">
        <f t="shared" si="75"/>
        <v>2.294845660654854E-3</v>
      </c>
      <c r="I300" s="25">
        <f t="shared" si="91"/>
        <v>2.5062656641603454E-3</v>
      </c>
      <c r="J300">
        <v>3456.0455000000002</v>
      </c>
      <c r="K300">
        <v>3456.0455000000002</v>
      </c>
      <c r="L300" s="25">
        <f t="shared" si="89"/>
        <v>0</v>
      </c>
      <c r="M300">
        <f t="shared" si="90"/>
        <v>2</v>
      </c>
      <c r="N300" s="50"/>
    </row>
    <row r="301" spans="1:14">
      <c r="A301" s="1">
        <v>42830</v>
      </c>
      <c r="B301">
        <v>40.5</v>
      </c>
      <c r="C301" s="25">
        <f t="shared" si="88"/>
        <v>1.2499999999999956E-2</v>
      </c>
      <c r="D301" s="26">
        <f t="shared" si="86"/>
        <v>40.452401069372492</v>
      </c>
      <c r="E301" s="26">
        <f>D301*(1-VLOOKUP(A301,USD!A:K,9,0))</f>
        <v>40.420779647041904</v>
      </c>
      <c r="F301">
        <v>40.427999999999997</v>
      </c>
      <c r="G301" s="25">
        <f t="shared" si="87"/>
        <v>1.1766651513684945E-3</v>
      </c>
      <c r="H301" s="42">
        <f t="shared" si="75"/>
        <v>1.9598917598784293E-3</v>
      </c>
      <c r="I301" s="25">
        <f t="shared" si="91"/>
        <v>1.7809439002671734E-3</v>
      </c>
      <c r="J301">
        <v>3456.0455000000002</v>
      </c>
      <c r="K301">
        <v>3503.8932</v>
      </c>
      <c r="L301" s="25">
        <f t="shared" si="89"/>
        <v>1.3844638330137604E-2</v>
      </c>
      <c r="M301">
        <f t="shared" si="90"/>
        <v>3</v>
      </c>
      <c r="N301" s="50" t="s">
        <v>288</v>
      </c>
    </row>
    <row r="302" spans="1:14">
      <c r="A302" s="1">
        <v>42831</v>
      </c>
      <c r="B302">
        <v>40.450000000000003</v>
      </c>
      <c r="C302" s="25">
        <f t="shared" si="88"/>
        <v>-1.2345679012345512E-3</v>
      </c>
      <c r="D302" s="26">
        <f t="shared" si="86"/>
        <v>40.545153623175501</v>
      </c>
      <c r="E302" s="26">
        <f>D302*(1-VLOOKUP(A302,USD!A:K,9,0))</f>
        <v>40.477279346271082</v>
      </c>
      <c r="F302">
        <v>40.49</v>
      </c>
      <c r="G302" s="25">
        <f t="shared" si="87"/>
        <v>-2.3468556577649347E-3</v>
      </c>
      <c r="H302" s="42">
        <f t="shared" si="75"/>
        <v>-6.7394218958527485E-4</v>
      </c>
      <c r="I302" s="25">
        <f t="shared" si="91"/>
        <v>-9.8789824648060076E-4</v>
      </c>
      <c r="J302">
        <v>3503.8932</v>
      </c>
      <c r="K302">
        <v>3514.0468999999998</v>
      </c>
      <c r="L302" s="25">
        <f t="shared" si="89"/>
        <v>2.8978337581750946E-3</v>
      </c>
      <c r="M302">
        <f t="shared" si="90"/>
        <v>4</v>
      </c>
      <c r="N302" s="50" t="s">
        <v>293</v>
      </c>
    </row>
    <row r="303" spans="1:14">
      <c r="A303" s="1">
        <v>42832</v>
      </c>
      <c r="B303">
        <v>40.549999999999997</v>
      </c>
      <c r="C303" s="25">
        <f t="shared" si="88"/>
        <v>2.4721878862792313E-3</v>
      </c>
      <c r="D303" s="26">
        <f t="shared" si="86"/>
        <v>40.52936603265028</v>
      </c>
      <c r="E303" s="26">
        <f>D303*(1-VLOOKUP(A303,USD!A:K,9,0))</f>
        <v>40.504374855945926</v>
      </c>
      <c r="F303">
        <v>40.511000000000003</v>
      </c>
      <c r="G303" s="25">
        <f t="shared" si="87"/>
        <v>5.0911152503818613E-4</v>
      </c>
      <c r="H303" s="42">
        <f t="shared" ref="H303:H366" si="92">(+B303/(E303)-1)</f>
        <v>1.1264250890512528E-3</v>
      </c>
      <c r="I303" s="25">
        <f t="shared" si="91"/>
        <v>9.6270148848454085E-4</v>
      </c>
      <c r="J303">
        <v>3514.0468999999998</v>
      </c>
      <c r="K303">
        <v>3517.4634000000001</v>
      </c>
      <c r="L303" s="25">
        <f t="shared" si="89"/>
        <v>9.7224086565272927E-4</v>
      </c>
      <c r="M303">
        <f t="shared" si="90"/>
        <v>5</v>
      </c>
      <c r="N303" s="50"/>
    </row>
    <row r="304" spans="1:14">
      <c r="A304" s="1">
        <v>42835</v>
      </c>
      <c r="B304">
        <v>40.200000000000003</v>
      </c>
      <c r="C304" s="25">
        <f t="shared" si="88"/>
        <v>-8.6313193588161141E-3</v>
      </c>
      <c r="D304" s="26">
        <f t="shared" si="86"/>
        <v>40.36906087813167</v>
      </c>
      <c r="E304" s="26">
        <f>D304*(1-VLOOKUP(A304,USD!A:K,9,0))</f>
        <v>40.291115458639474</v>
      </c>
      <c r="F304">
        <v>40.292000000000002</v>
      </c>
      <c r="G304" s="25">
        <f t="shared" si="87"/>
        <v>-4.1878823647157892E-3</v>
      </c>
      <c r="H304" s="42">
        <f t="shared" si="92"/>
        <v>-2.2614280493923333E-3</v>
      </c>
      <c r="I304" s="25">
        <f t="shared" si="91"/>
        <v>-2.2833316787451707E-3</v>
      </c>
      <c r="J304">
        <v>3517.4634000000001</v>
      </c>
      <c r="K304">
        <v>3505.1392000000001</v>
      </c>
      <c r="L304" s="25">
        <f t="shared" si="89"/>
        <v>-3.5037180486370278E-3</v>
      </c>
      <c r="M304">
        <f t="shared" si="90"/>
        <v>1</v>
      </c>
      <c r="N304" s="50" t="s">
        <v>298</v>
      </c>
    </row>
    <row r="305" spans="1:14">
      <c r="A305" s="1">
        <v>42836</v>
      </c>
      <c r="B305">
        <v>40.299999999999997</v>
      </c>
      <c r="C305" s="25">
        <f t="shared" si="88"/>
        <v>2.4875621890545485E-3</v>
      </c>
      <c r="D305" s="26">
        <f t="shared" si="86"/>
        <v>40.432111733536857</v>
      </c>
      <c r="E305" s="26">
        <f>D305*(1-VLOOKUP(A305,USD!A:K,9,0))</f>
        <v>40.431087463420489</v>
      </c>
      <c r="F305">
        <v>40.415999999999997</v>
      </c>
      <c r="G305" s="25">
        <f t="shared" si="87"/>
        <v>-3.2674952623679143E-3</v>
      </c>
      <c r="H305" s="42">
        <f t="shared" si="92"/>
        <v>-3.2422443135889933E-3</v>
      </c>
      <c r="I305" s="25">
        <f t="shared" si="91"/>
        <v>-2.8701504354711194E-3</v>
      </c>
      <c r="J305">
        <v>3505.1392000000001</v>
      </c>
      <c r="K305">
        <v>3517.328</v>
      </c>
      <c r="L305" s="25">
        <f t="shared" si="89"/>
        <v>3.4774082581370269E-3</v>
      </c>
      <c r="M305">
        <f t="shared" si="90"/>
        <v>2</v>
      </c>
      <c r="N305" s="50"/>
    </row>
    <row r="306" spans="1:14">
      <c r="A306" s="1">
        <v>42837</v>
      </c>
      <c r="B306">
        <v>40.35</v>
      </c>
      <c r="C306" s="25">
        <f t="shared" si="88"/>
        <v>1.2406947890819531E-3</v>
      </c>
      <c r="D306" s="26">
        <f t="shared" si="86"/>
        <v>40.325347678465015</v>
      </c>
      <c r="E306" s="26">
        <f>D306*(1-VLOOKUP(A306,USD!A:K,9,0))</f>
        <v>40.36330891981406</v>
      </c>
      <c r="F306">
        <v>40.368000000000002</v>
      </c>
      <c r="G306" s="25">
        <f t="shared" si="87"/>
        <v>6.1133562273418818E-4</v>
      </c>
      <c r="H306" s="42">
        <f t="shared" si="92"/>
        <v>-3.2972816575815855E-4</v>
      </c>
      <c r="I306" s="25">
        <f t="shared" si="91"/>
        <v>-4.4589774078485078E-4</v>
      </c>
      <c r="J306">
        <v>3517.328</v>
      </c>
      <c r="K306">
        <v>3509.4387000000002</v>
      </c>
      <c r="L306" s="25">
        <f t="shared" si="89"/>
        <v>-2.2429810356042745E-3</v>
      </c>
      <c r="M306">
        <f t="shared" si="90"/>
        <v>3</v>
      </c>
      <c r="N306" s="50"/>
    </row>
    <row r="307" spans="1:14">
      <c r="A307" s="1">
        <v>42838</v>
      </c>
      <c r="B307">
        <v>40.549999999999997</v>
      </c>
      <c r="C307" s="25">
        <f t="shared" si="88"/>
        <v>4.956629491945419E-3</v>
      </c>
      <c r="D307" s="26">
        <f t="shared" si="86"/>
        <v>40.426980064247886</v>
      </c>
      <c r="E307" s="26">
        <f>D307*(1-VLOOKUP(A307,USD!A:K,9,0))</f>
        <v>40.58985798957162</v>
      </c>
      <c r="F307">
        <v>40.58</v>
      </c>
      <c r="G307" s="25">
        <f t="shared" si="87"/>
        <v>3.0430157176370987E-3</v>
      </c>
      <c r="H307" s="42">
        <f t="shared" si="92"/>
        <v>-9.8196918013027101E-4</v>
      </c>
      <c r="I307" s="25">
        <f t="shared" si="91"/>
        <v>-7.392804337111869E-4</v>
      </c>
      <c r="J307">
        <v>3509.4387000000002</v>
      </c>
      <c r="K307">
        <v>3514.5662000000002</v>
      </c>
      <c r="L307" s="25">
        <f t="shared" si="89"/>
        <v>1.4610598555262477E-3</v>
      </c>
      <c r="M307">
        <f t="shared" si="90"/>
        <v>4</v>
      </c>
      <c r="N307" s="50"/>
    </row>
    <row r="308" spans="1:14">
      <c r="A308" s="1">
        <v>42839</v>
      </c>
      <c r="B308">
        <v>40.549999999999997</v>
      </c>
      <c r="C308" s="25">
        <f t="shared" si="88"/>
        <v>0</v>
      </c>
      <c r="D308" s="26">
        <f t="shared" si="86"/>
        <v>40.255993075333159</v>
      </c>
      <c r="E308" s="26">
        <f>D308*(1-VLOOKUP(A308,USD!A:K,9,0))</f>
        <v>40.197617438450543</v>
      </c>
      <c r="F308">
        <v>40.200000000000003</v>
      </c>
      <c r="G308" s="25">
        <f t="shared" si="87"/>
        <v>7.3034324135701212E-3</v>
      </c>
      <c r="H308" s="42">
        <f t="shared" si="92"/>
        <v>8.7662549176954485E-3</v>
      </c>
      <c r="I308" s="25">
        <f t="shared" si="91"/>
        <v>8.7064676616914749E-3</v>
      </c>
      <c r="J308">
        <v>3514.5662000000002</v>
      </c>
      <c r="K308">
        <v>3486.5045</v>
      </c>
      <c r="L308" s="25">
        <f t="shared" si="89"/>
        <v>-7.9843993264375746E-3</v>
      </c>
      <c r="M308">
        <f t="shared" si="90"/>
        <v>5</v>
      </c>
      <c r="N308" s="50"/>
    </row>
    <row r="309" spans="1:14">
      <c r="A309" s="1">
        <v>42842</v>
      </c>
      <c r="B309">
        <v>40.549999999999997</v>
      </c>
      <c r="C309" s="25">
        <f t="shared" si="88"/>
        <v>0</v>
      </c>
      <c r="D309" s="26">
        <f t="shared" si="86"/>
        <v>40.124329780730243</v>
      </c>
      <c r="E309" s="26">
        <f>D309*(1-VLOOKUP(A309,USD!A:K,9,0))</f>
        <v>40.131907970704994</v>
      </c>
      <c r="F309">
        <v>40.130000000000003</v>
      </c>
      <c r="G309" s="25">
        <f t="shared" si="87"/>
        <v>1.060878079698635E-2</v>
      </c>
      <c r="H309" s="42">
        <f t="shared" si="92"/>
        <v>1.0417945481191682E-2</v>
      </c>
      <c r="I309" s="25">
        <f t="shared" ref="I309:I349" si="93">+B309/F309-1</f>
        <v>1.0465985546972201E-2</v>
      </c>
      <c r="J309">
        <v>3486.5045</v>
      </c>
      <c r="K309">
        <v>3479.9416999999999</v>
      </c>
      <c r="L309" s="25">
        <f t="shared" si="89"/>
        <v>-1.8823437629293949E-3</v>
      </c>
      <c r="M309">
        <f t="shared" si="90"/>
        <v>1</v>
      </c>
      <c r="N309" s="50"/>
    </row>
    <row r="310" spans="1:14">
      <c r="A310" s="1">
        <v>42843</v>
      </c>
      <c r="B310">
        <v>39.950000000000003</v>
      </c>
      <c r="C310" s="25">
        <f t="shared" si="88"/>
        <v>-1.4796547472256338E-2</v>
      </c>
      <c r="D310" s="26">
        <f t="shared" si="86"/>
        <v>39.931666837119721</v>
      </c>
      <c r="E310" s="26">
        <f>D310*(1-VLOOKUP(A310,USD!A:K,9,0))</f>
        <v>39.914409812449797</v>
      </c>
      <c r="F310">
        <v>39.89</v>
      </c>
      <c r="G310" s="25">
        <f t="shared" si="87"/>
        <v>4.5911338875637142E-4</v>
      </c>
      <c r="H310" s="42">
        <f t="shared" si="92"/>
        <v>8.916626280441875E-4</v>
      </c>
      <c r="I310" s="25">
        <f t="shared" si="93"/>
        <v>1.5041363750314396E-3</v>
      </c>
      <c r="J310">
        <v>3479.9416999999999</v>
      </c>
      <c r="K310">
        <v>3462.7429000000002</v>
      </c>
      <c r="L310" s="25">
        <f t="shared" si="89"/>
        <v>-4.942266705215137E-3</v>
      </c>
      <c r="M310">
        <f t="shared" si="90"/>
        <v>2</v>
      </c>
      <c r="N310" s="50"/>
    </row>
    <row r="311" spans="1:14">
      <c r="A311" s="1">
        <v>42844</v>
      </c>
      <c r="B311">
        <v>39.75</v>
      </c>
      <c r="C311" s="25">
        <f t="shared" si="88"/>
        <v>-5.0062578222779264E-3</v>
      </c>
      <c r="D311" s="26">
        <f t="shared" si="86"/>
        <v>39.695698352020301</v>
      </c>
      <c r="E311" s="26">
        <f>D311*(1-VLOOKUP(A311,USD!A:K,9,0))</f>
        <v>39.714151141812913</v>
      </c>
      <c r="F311">
        <v>39.697000000000003</v>
      </c>
      <c r="G311" s="25">
        <f t="shared" si="87"/>
        <v>1.3679479196500033E-3</v>
      </c>
      <c r="H311" s="42">
        <f t="shared" si="92"/>
        <v>9.0267214976025301E-4</v>
      </c>
      <c r="I311" s="25">
        <f t="shared" si="93"/>
        <v>1.3351134846462109E-3</v>
      </c>
      <c r="J311">
        <v>3462.7429000000002</v>
      </c>
      <c r="K311">
        <v>3445.8761</v>
      </c>
      <c r="L311" s="25">
        <f t="shared" si="89"/>
        <v>-4.8709362742467288E-3</v>
      </c>
      <c r="M311">
        <f t="shared" si="90"/>
        <v>3</v>
      </c>
      <c r="N311" s="50" t="s">
        <v>310</v>
      </c>
    </row>
    <row r="312" spans="1:14">
      <c r="A312" s="1">
        <v>42845</v>
      </c>
      <c r="B312">
        <v>40.1</v>
      </c>
      <c r="C312" s="25">
        <f t="shared" si="88"/>
        <v>8.8050314465408785E-3</v>
      </c>
      <c r="D312" s="26">
        <f t="shared" si="86"/>
        <v>39.877543747350643</v>
      </c>
      <c r="E312" s="26">
        <f>D312*(1-VLOOKUP(A312,USD!A:K,9,0))</f>
        <v>39.877833461387503</v>
      </c>
      <c r="F312">
        <v>39.869</v>
      </c>
      <c r="G312" s="25">
        <f t="shared" si="87"/>
        <v>5.5784843233765979E-3</v>
      </c>
      <c r="H312" s="42">
        <f t="shared" si="92"/>
        <v>5.5711787559276083E-3</v>
      </c>
      <c r="I312" s="25">
        <f t="shared" si="93"/>
        <v>5.7939752690059354E-3</v>
      </c>
      <c r="J312">
        <v>3445.8761</v>
      </c>
      <c r="K312">
        <v>3461.5481</v>
      </c>
      <c r="L312" s="25">
        <f t="shared" si="89"/>
        <v>4.5480451255923704E-3</v>
      </c>
      <c r="M312">
        <f t="shared" si="90"/>
        <v>4</v>
      </c>
      <c r="N312" s="50"/>
    </row>
    <row r="313" spans="1:14">
      <c r="A313" s="1">
        <v>42846</v>
      </c>
      <c r="B313">
        <v>40.049999999999997</v>
      </c>
      <c r="C313" s="25">
        <f t="shared" ref="C313:C318" si="94">B313/B312-1</f>
        <v>-1.2468827930175452E-3</v>
      </c>
      <c r="D313" s="26">
        <f t="shared" si="86"/>
        <v>39.929334209887188</v>
      </c>
      <c r="E313" s="26">
        <f>D313*(1-VLOOKUP(A313,USD!A:K,9,0))</f>
        <v>39.935281525518825</v>
      </c>
      <c r="F313">
        <v>39.94</v>
      </c>
      <c r="G313" s="25">
        <f t="shared" si="87"/>
        <v>3.0219835241562798E-3</v>
      </c>
      <c r="H313" s="42">
        <f t="shared" si="92"/>
        <v>2.8726096348630215E-3</v>
      </c>
      <c r="I313" s="25">
        <f t="shared" si="93"/>
        <v>2.7541311967951287E-3</v>
      </c>
      <c r="J313">
        <v>3461.5481</v>
      </c>
      <c r="K313">
        <v>3466.7865000000002</v>
      </c>
      <c r="L313" s="25">
        <f t="shared" si="89"/>
        <v>1.5133113418241972E-3</v>
      </c>
      <c r="M313">
        <f t="shared" si="90"/>
        <v>5</v>
      </c>
      <c r="N313" s="50"/>
    </row>
    <row r="314" spans="1:14">
      <c r="A314" s="1">
        <v>42849</v>
      </c>
      <c r="B314">
        <v>39.6</v>
      </c>
      <c r="C314" s="25">
        <f t="shared" si="94"/>
        <v>-1.1235955056179692E-2</v>
      </c>
      <c r="D314" s="26">
        <f t="shared" si="86"/>
        <v>39.530692899029113</v>
      </c>
      <c r="E314" s="26">
        <f>D314*(1-VLOOKUP(A314,USD!A:K,9,0))</f>
        <v>39.51188328861376</v>
      </c>
      <c r="F314">
        <v>39.512999999999998</v>
      </c>
      <c r="G314" s="25">
        <f t="shared" si="87"/>
        <v>1.7532478155117825E-3</v>
      </c>
      <c r="H314" s="42">
        <f t="shared" si="92"/>
        <v>2.2301319008914966E-3</v>
      </c>
      <c r="I314" s="25">
        <f t="shared" si="93"/>
        <v>2.2018070002278733E-3</v>
      </c>
      <c r="J314">
        <v>3466.7865000000002</v>
      </c>
      <c r="K314">
        <v>3431.2586999999999</v>
      </c>
      <c r="L314" s="25">
        <f t="shared" si="89"/>
        <v>-1.0248049598670206E-2</v>
      </c>
      <c r="M314">
        <f t="shared" si="90"/>
        <v>1</v>
      </c>
      <c r="N314" s="50" t="s">
        <v>319</v>
      </c>
    </row>
    <row r="315" spans="1:14">
      <c r="A315" s="1">
        <v>42850</v>
      </c>
      <c r="B315">
        <v>39.75</v>
      </c>
      <c r="C315" s="25">
        <f t="shared" si="94"/>
        <v>3.7878787878786735E-3</v>
      </c>
      <c r="D315" s="26">
        <f t="shared" si="86"/>
        <v>39.624880955755387</v>
      </c>
      <c r="E315" s="26">
        <f>D315*(1-VLOOKUP(A315,USD!A:K,9,0))</f>
        <v>39.614953603873218</v>
      </c>
      <c r="F315">
        <v>39.597000000000001</v>
      </c>
      <c r="G315" s="25">
        <f t="shared" si="87"/>
        <v>3.1575878898997267E-3</v>
      </c>
      <c r="H315" s="42">
        <f t="shared" si="92"/>
        <v>3.4089752439740995E-3</v>
      </c>
      <c r="I315" s="25">
        <f t="shared" si="93"/>
        <v>3.863929085536677E-3</v>
      </c>
      <c r="J315">
        <v>3431.2586999999999</v>
      </c>
      <c r="K315">
        <v>3440.9742999999999</v>
      </c>
      <c r="L315" s="25">
        <f t="shared" si="89"/>
        <v>2.8314973744183458E-3</v>
      </c>
      <c r="M315">
        <f t="shared" si="90"/>
        <v>2</v>
      </c>
      <c r="N315" s="50"/>
    </row>
    <row r="316" spans="1:14">
      <c r="A316" s="1">
        <v>42851</v>
      </c>
      <c r="B316">
        <v>39.75</v>
      </c>
      <c r="C316" s="25">
        <f t="shared" si="94"/>
        <v>0</v>
      </c>
      <c r="D316" s="26">
        <f t="shared" si="86"/>
        <v>39.645433902368879</v>
      </c>
      <c r="E316" s="26">
        <f>D316*(1-VLOOKUP(A316,USD!A:K,9,0))</f>
        <v>39.624425505573036</v>
      </c>
      <c r="F316">
        <v>39.642000000000003</v>
      </c>
      <c r="G316" s="25">
        <f t="shared" si="87"/>
        <v>2.6375319258360452E-3</v>
      </c>
      <c r="H316" s="42">
        <f t="shared" si="92"/>
        <v>3.1691183613324903E-3</v>
      </c>
      <c r="I316" s="25">
        <f t="shared" si="93"/>
        <v>2.7243832299075343E-3</v>
      </c>
      <c r="J316">
        <v>3440.9742999999999</v>
      </c>
      <c r="K316">
        <v>3445.1831999999999</v>
      </c>
      <c r="L316" s="25">
        <f t="shared" si="89"/>
        <v>1.2231710071186619E-3</v>
      </c>
      <c r="M316">
        <f t="shared" si="90"/>
        <v>3</v>
      </c>
      <c r="N316" s="50" t="s">
        <v>324</v>
      </c>
    </row>
    <row r="317" spans="1:14">
      <c r="A317" s="1">
        <v>42852</v>
      </c>
      <c r="B317">
        <v>39.700000000000003</v>
      </c>
      <c r="C317" s="25">
        <f t="shared" si="94"/>
        <v>-1.2578616352200145E-3</v>
      </c>
      <c r="D317" s="26">
        <f t="shared" si="86"/>
        <v>39.659685490281049</v>
      </c>
      <c r="E317" s="26">
        <f>D317*(1-VLOOKUP(A317,USD!A:K,9,0))</f>
        <v>39.589952071564639</v>
      </c>
      <c r="F317">
        <v>39.591000000000001</v>
      </c>
      <c r="G317" s="25">
        <f t="shared" si="87"/>
        <v>1.0165110797166754E-3</v>
      </c>
      <c r="H317" s="42">
        <f t="shared" si="92"/>
        <v>2.7796933988815109E-3</v>
      </c>
      <c r="I317" s="25">
        <f t="shared" si="93"/>
        <v>2.753150968654472E-3</v>
      </c>
      <c r="J317">
        <v>3445.1831999999999</v>
      </c>
      <c r="K317">
        <v>3446.7202000000002</v>
      </c>
      <c r="L317" s="25">
        <f t="shared" si="89"/>
        <v>4.461301216145408E-4</v>
      </c>
      <c r="M317">
        <f t="shared" si="90"/>
        <v>4</v>
      </c>
      <c r="N317" s="50"/>
    </row>
    <row r="318" spans="1:14">
      <c r="A318" s="1">
        <v>42853</v>
      </c>
      <c r="B318">
        <v>39.65</v>
      </c>
      <c r="C318" s="25">
        <f t="shared" si="94"/>
        <v>-1.2594458438288658E-3</v>
      </c>
      <c r="D318" s="26">
        <f t="shared" si="86"/>
        <v>39.510970755038372</v>
      </c>
      <c r="E318" s="26">
        <f>D318*(1-VLOOKUP(A318,USD!A:K,9,0))</f>
        <v>39.55106335830677</v>
      </c>
      <c r="F318">
        <v>39.564999999999998</v>
      </c>
      <c r="G318" s="25">
        <f t="shared" si="87"/>
        <v>3.5187504205751452E-3</v>
      </c>
      <c r="H318" s="42">
        <f t="shared" si="92"/>
        <v>2.501491320142879E-3</v>
      </c>
      <c r="I318" s="25">
        <f t="shared" si="93"/>
        <v>2.1483634525465423E-3</v>
      </c>
      <c r="J318">
        <v>3446.7202000000002</v>
      </c>
      <c r="K318">
        <v>3439.7530000000002</v>
      </c>
      <c r="L318" s="25">
        <f t="shared" si="89"/>
        <v>-2.0213999384109949E-3</v>
      </c>
      <c r="M318">
        <f t="shared" si="90"/>
        <v>5</v>
      </c>
      <c r="N318" s="50"/>
    </row>
    <row r="319" spans="1:14">
      <c r="A319" s="1">
        <v>42856</v>
      </c>
      <c r="B319">
        <v>39.65</v>
      </c>
      <c r="C319" s="25">
        <f t="shared" ref="C319:C382" si="95">B319/B318-1</f>
        <v>0</v>
      </c>
      <c r="D319" s="26">
        <f t="shared" ref="D319:D382" si="96">+F318*(1+L319)</f>
        <v>39.564999999999998</v>
      </c>
      <c r="E319" s="26">
        <f>D319*(1-VLOOKUP(A319,USD!A:K,9,0))</f>
        <v>39.527718894925016</v>
      </c>
      <c r="F319">
        <v>39.53</v>
      </c>
      <c r="G319" s="25">
        <f t="shared" ref="G319:G382" si="97">+B319/D319-1</f>
        <v>2.1483634525465423E-3</v>
      </c>
      <c r="H319" s="42">
        <f t="shared" si="92"/>
        <v>3.0935532961069434E-3</v>
      </c>
      <c r="I319" s="25">
        <f t="shared" si="93"/>
        <v>3.0356691120667634E-3</v>
      </c>
      <c r="J319">
        <v>3439.7530000000002</v>
      </c>
      <c r="K319">
        <v>3439.7530000000002</v>
      </c>
      <c r="L319" s="25">
        <f t="shared" ref="L319:L382" si="98">+K319/J319-1</f>
        <v>0</v>
      </c>
      <c r="M319">
        <f t="shared" ref="M319:M382" si="99">WEEKDAY(A319,2)</f>
        <v>1</v>
      </c>
      <c r="N319" s="50"/>
    </row>
    <row r="320" spans="1:14">
      <c r="A320" s="1">
        <v>42857</v>
      </c>
      <c r="B320">
        <v>39.549999999999997</v>
      </c>
      <c r="C320" s="25">
        <f t="shared" si="95"/>
        <v>-2.5220680958386588E-3</v>
      </c>
      <c r="D320" s="26">
        <f t="shared" si="96"/>
        <v>39.378575437829404</v>
      </c>
      <c r="E320" s="26">
        <f>D320*(1-VLOOKUP(A320,USD!A:K,9,0))</f>
        <v>39.411825995002424</v>
      </c>
      <c r="F320">
        <v>39.408999999999999</v>
      </c>
      <c r="G320" s="25">
        <f t="shared" si="97"/>
        <v>4.3532443788181219E-3</v>
      </c>
      <c r="H320" s="42">
        <f t="shared" si="92"/>
        <v>3.505902137472594E-3</v>
      </c>
      <c r="I320" s="25">
        <f t="shared" si="93"/>
        <v>3.577862924712516E-3</v>
      </c>
      <c r="J320">
        <v>3439.7530000000002</v>
      </c>
      <c r="K320">
        <v>3426.5765999999999</v>
      </c>
      <c r="L320" s="25">
        <f t="shared" si="98"/>
        <v>-3.8306238849127316E-3</v>
      </c>
      <c r="M320">
        <f t="shared" si="99"/>
        <v>2</v>
      </c>
      <c r="N320" s="50"/>
    </row>
    <row r="321" spans="1:14">
      <c r="A321" s="1">
        <v>42858</v>
      </c>
      <c r="B321">
        <v>39.549999999999997</v>
      </c>
      <c r="C321" s="25">
        <f t="shared" si="95"/>
        <v>0</v>
      </c>
      <c r="D321" s="26">
        <f t="shared" si="96"/>
        <v>39.254330177180336</v>
      </c>
      <c r="E321" s="26">
        <f>D321*(1-VLOOKUP(A321,USD!A:K,9,0))</f>
        <v>39.291577727345832</v>
      </c>
      <c r="F321">
        <v>39.295999999999999</v>
      </c>
      <c r="G321" s="25">
        <f t="shared" si="97"/>
        <v>7.5321581462506337E-3</v>
      </c>
      <c r="H321" s="42">
        <f t="shared" si="92"/>
        <v>6.5770398543785191E-3</v>
      </c>
      <c r="I321" s="25">
        <f t="shared" si="93"/>
        <v>6.4637622149836815E-3</v>
      </c>
      <c r="J321">
        <v>3426.5765999999999</v>
      </c>
      <c r="K321">
        <v>3413.1282000000001</v>
      </c>
      <c r="L321" s="25">
        <f t="shared" si="98"/>
        <v>-3.9247335080733192E-3</v>
      </c>
      <c r="M321">
        <f t="shared" si="99"/>
        <v>3</v>
      </c>
      <c r="N321" s="50"/>
    </row>
    <row r="322" spans="1:14">
      <c r="A322" s="1">
        <v>42859</v>
      </c>
      <c r="B322">
        <v>39.200000000000003</v>
      </c>
      <c r="C322" s="25">
        <f t="shared" si="95"/>
        <v>-8.8495575221237965E-3</v>
      </c>
      <c r="D322" s="26">
        <f t="shared" si="96"/>
        <v>39.19535397891002</v>
      </c>
      <c r="E322" s="26">
        <f>D322*(1-VLOOKUP(A322,USD!A:K,9,0))</f>
        <v>39.158673961381169</v>
      </c>
      <c r="F322">
        <v>39.158999999999999</v>
      </c>
      <c r="G322" s="25">
        <f t="shared" si="97"/>
        <v>1.1853499505276588E-4</v>
      </c>
      <c r="H322" s="42">
        <f t="shared" si="92"/>
        <v>1.0553482648465451E-3</v>
      </c>
      <c r="I322" s="25">
        <f t="shared" si="93"/>
        <v>1.0470134579536605E-3</v>
      </c>
      <c r="J322">
        <v>3413.1282000000001</v>
      </c>
      <c r="K322">
        <v>3404.3863999999999</v>
      </c>
      <c r="L322" s="25">
        <f t="shared" si="98"/>
        <v>-2.561228142558547E-3</v>
      </c>
      <c r="M322">
        <f t="shared" si="99"/>
        <v>4</v>
      </c>
      <c r="N322" s="50"/>
    </row>
    <row r="323" spans="1:14">
      <c r="A323" s="1">
        <v>42860</v>
      </c>
      <c r="B323">
        <v>39</v>
      </c>
      <c r="C323" s="25">
        <f t="shared" si="95"/>
        <v>-5.1020408163265918E-3</v>
      </c>
      <c r="D323" s="26">
        <f t="shared" si="96"/>
        <v>38.907828818080112</v>
      </c>
      <c r="E323" s="26">
        <f>D323*(1-VLOOKUP(A323,USD!A:K,9,0))</f>
        <v>38.890848698115427</v>
      </c>
      <c r="F323">
        <v>38.893000000000001</v>
      </c>
      <c r="G323" s="25">
        <f t="shared" si="97"/>
        <v>2.3689623584715047E-3</v>
      </c>
      <c r="H323" s="42">
        <f t="shared" si="92"/>
        <v>2.8066063235554495E-3</v>
      </c>
      <c r="I323" s="25">
        <f t="shared" si="93"/>
        <v>2.7511377368678591E-3</v>
      </c>
      <c r="J323">
        <v>3404.3863999999999</v>
      </c>
      <c r="K323">
        <v>3382.5502000000001</v>
      </c>
      <c r="L323" s="25">
        <f t="shared" si="98"/>
        <v>-6.4141367736634258E-3</v>
      </c>
      <c r="M323">
        <f t="shared" si="99"/>
        <v>5</v>
      </c>
      <c r="N323" s="50" t="s">
        <v>333</v>
      </c>
    </row>
    <row r="324" spans="1:14">
      <c r="A324" s="1">
        <v>42863</v>
      </c>
      <c r="B324">
        <v>38.75</v>
      </c>
      <c r="C324" s="25">
        <f t="shared" si="95"/>
        <v>-6.4102564102563875E-3</v>
      </c>
      <c r="D324" s="26">
        <f t="shared" si="96"/>
        <v>38.620060853051044</v>
      </c>
      <c r="E324" s="26">
        <f>D324*(1-VLOOKUP(A324,USD!A:K,9,0))</f>
        <v>38.593114485784866</v>
      </c>
      <c r="F324">
        <v>38.587000000000003</v>
      </c>
      <c r="G324" s="25">
        <f t="shared" si="97"/>
        <v>3.364550549088241E-3</v>
      </c>
      <c r="H324" s="42">
        <f t="shared" si="92"/>
        <v>4.0651167003615818E-3</v>
      </c>
      <c r="I324" s="25">
        <f t="shared" si="93"/>
        <v>4.2242205924274412E-3</v>
      </c>
      <c r="J324">
        <v>3382.5502000000001</v>
      </c>
      <c r="K324">
        <v>3358.8125</v>
      </c>
      <c r="L324" s="25">
        <f t="shared" si="98"/>
        <v>-7.0176933368203409E-3</v>
      </c>
      <c r="M324">
        <f t="shared" si="99"/>
        <v>1</v>
      </c>
      <c r="N324" s="50"/>
    </row>
    <row r="325" spans="1:14">
      <c r="A325" s="1">
        <v>42864</v>
      </c>
      <c r="B325">
        <v>38.700000000000003</v>
      </c>
      <c r="C325" s="25">
        <f t="shared" si="95"/>
        <v>-1.290322580645098E-3</v>
      </c>
      <c r="D325" s="26">
        <f t="shared" si="96"/>
        <v>38.514852412511864</v>
      </c>
      <c r="E325" s="26">
        <f>D325*(1-VLOOKUP(A325,USD!A:K,9,0))</f>
        <v>38.476208325017168</v>
      </c>
      <c r="F325">
        <v>38.478000000000002</v>
      </c>
      <c r="G325" s="25">
        <f t="shared" si="97"/>
        <v>4.8071737496258038E-3</v>
      </c>
      <c r="H325" s="42">
        <f t="shared" si="92"/>
        <v>5.816365092225606E-3</v>
      </c>
      <c r="I325" s="25">
        <f t="shared" si="93"/>
        <v>5.7695306408858116E-3</v>
      </c>
      <c r="J325">
        <v>3358.8125</v>
      </c>
      <c r="K325">
        <v>3352.5324000000001</v>
      </c>
      <c r="L325" s="25">
        <f t="shared" si="98"/>
        <v>-1.8697381887199382E-3</v>
      </c>
      <c r="M325">
        <f t="shared" si="99"/>
        <v>2</v>
      </c>
      <c r="N325" s="50"/>
    </row>
    <row r="326" spans="1:14">
      <c r="A326" s="1">
        <v>42865</v>
      </c>
      <c r="B326">
        <v>38.549999999999997</v>
      </c>
      <c r="C326" s="25">
        <f t="shared" si="95"/>
        <v>-3.8759689922481799E-3</v>
      </c>
      <c r="D326" s="26">
        <f t="shared" si="96"/>
        <v>38.30777221857722</v>
      </c>
      <c r="E326" s="26">
        <f>D326*(1-VLOOKUP(A326,USD!A:K,9,0))</f>
        <v>38.297379408710903</v>
      </c>
      <c r="F326">
        <v>38.332999999999998</v>
      </c>
      <c r="G326" s="25">
        <f t="shared" si="97"/>
        <v>6.323201987332272E-3</v>
      </c>
      <c r="H326" s="42">
        <f t="shared" si="92"/>
        <v>6.5962892289082031E-3</v>
      </c>
      <c r="I326" s="25">
        <f t="shared" si="93"/>
        <v>5.6609187905980463E-3</v>
      </c>
      <c r="J326">
        <v>3352.5324000000001</v>
      </c>
      <c r="K326">
        <v>3337.7006999999999</v>
      </c>
      <c r="L326" s="25">
        <f t="shared" si="98"/>
        <v>-4.4240288326520272E-3</v>
      </c>
      <c r="M326">
        <f t="shared" si="99"/>
        <v>3</v>
      </c>
      <c r="N326" s="50"/>
    </row>
    <row r="327" spans="1:14">
      <c r="A327" s="1">
        <v>42866</v>
      </c>
      <c r="B327">
        <v>38.6</v>
      </c>
      <c r="C327" s="25">
        <f t="shared" si="95"/>
        <v>1.2970168612194133E-3</v>
      </c>
      <c r="D327" s="26">
        <f t="shared" si="96"/>
        <v>38.550582826285172</v>
      </c>
      <c r="E327" s="26">
        <f>D327*(1-VLOOKUP(A327,USD!A:K,9,0))</f>
        <v>38.562464110316647</v>
      </c>
      <c r="F327">
        <v>38.552</v>
      </c>
      <c r="G327" s="25">
        <f t="shared" si="97"/>
        <v>1.2818787704846901E-3</v>
      </c>
      <c r="H327" s="42">
        <f t="shared" si="92"/>
        <v>9.7337892039206508E-4</v>
      </c>
      <c r="I327" s="25">
        <f t="shared" si="93"/>
        <v>1.2450715916165755E-3</v>
      </c>
      <c r="J327">
        <v>3337.7006999999999</v>
      </c>
      <c r="K327">
        <v>3356.6459</v>
      </c>
      <c r="L327" s="25">
        <f t="shared" si="98"/>
        <v>5.6761230867705681E-3</v>
      </c>
      <c r="M327">
        <f t="shared" si="99"/>
        <v>4</v>
      </c>
      <c r="N327" s="50"/>
    </row>
    <row r="328" spans="1:14">
      <c r="A328" s="1">
        <v>42867</v>
      </c>
      <c r="B328">
        <v>39.200000000000003</v>
      </c>
      <c r="C328" s="25">
        <f t="shared" si="95"/>
        <v>1.5544041450777257E-2</v>
      </c>
      <c r="D328" s="26">
        <f t="shared" si="96"/>
        <v>38.882004098913143</v>
      </c>
      <c r="E328" s="26">
        <f>D328*(1-VLOOKUP(A328,USD!A:K,9,0))</f>
        <v>38.92856634457636</v>
      </c>
      <c r="F328">
        <v>38.956000000000003</v>
      </c>
      <c r="G328" s="25">
        <f t="shared" si="97"/>
        <v>8.1784853547646197E-3</v>
      </c>
      <c r="H328" s="42">
        <f t="shared" si="92"/>
        <v>6.9726085728676335E-3</v>
      </c>
      <c r="I328" s="25">
        <f t="shared" si="93"/>
        <v>6.2634767429921023E-3</v>
      </c>
      <c r="J328">
        <v>3356.6459</v>
      </c>
      <c r="K328">
        <v>3385.3787000000002</v>
      </c>
      <c r="L328" s="25">
        <f t="shared" si="98"/>
        <v>8.5599735140367006E-3</v>
      </c>
      <c r="M328">
        <f t="shared" si="99"/>
        <v>5</v>
      </c>
      <c r="N328" s="50"/>
    </row>
    <row r="329" spans="1:14">
      <c r="A329" s="1">
        <v>42870</v>
      </c>
      <c r="B329">
        <v>39.299999999999997</v>
      </c>
      <c r="C329" s="25">
        <f t="shared" si="95"/>
        <v>2.5510204081631294E-3</v>
      </c>
      <c r="D329" s="26">
        <f t="shared" si="96"/>
        <v>39.114971030331112</v>
      </c>
      <c r="E329" s="26">
        <f>D329*(1-VLOOKUP(A329,USD!A:K,9,0))</f>
        <v>39.126250756055889</v>
      </c>
      <c r="F329">
        <v>39.103999999999999</v>
      </c>
      <c r="G329" s="25">
        <f t="shared" si="97"/>
        <v>4.7303874909023769E-3</v>
      </c>
      <c r="H329" s="42">
        <f t="shared" si="92"/>
        <v>4.4407332823019896E-3</v>
      </c>
      <c r="I329" s="25">
        <f t="shared" si="93"/>
        <v>5.0122749590835181E-3</v>
      </c>
      <c r="J329">
        <v>3385.3787000000002</v>
      </c>
      <c r="K329">
        <v>3399.1936999999998</v>
      </c>
      <c r="L329" s="25">
        <f t="shared" si="98"/>
        <v>4.0807842265917493E-3</v>
      </c>
      <c r="M329">
        <f t="shared" si="99"/>
        <v>1</v>
      </c>
      <c r="N329" s="50"/>
    </row>
    <row r="330" spans="1:14">
      <c r="A330" s="1">
        <v>42871</v>
      </c>
      <c r="B330">
        <v>39.6</v>
      </c>
      <c r="C330" s="25">
        <f t="shared" si="95"/>
        <v>7.6335877862596657E-3</v>
      </c>
      <c r="D330" s="26">
        <f t="shared" si="96"/>
        <v>39.442852111193311</v>
      </c>
      <c r="E330" s="26">
        <f>D330*(1-VLOOKUP(A330,USD!A:K,9,0))</f>
        <v>39.511080849458416</v>
      </c>
      <c r="F330">
        <v>39.514000000000003</v>
      </c>
      <c r="G330" s="25">
        <f t="shared" si="97"/>
        <v>3.984191821719163E-3</v>
      </c>
      <c r="H330" s="42">
        <f t="shared" si="92"/>
        <v>2.2504864111507761E-3</v>
      </c>
      <c r="I330" s="25">
        <f t="shared" si="93"/>
        <v>2.1764437920737123E-3</v>
      </c>
      <c r="J330">
        <v>3399.1936999999998</v>
      </c>
      <c r="K330">
        <v>3428.6491000000001</v>
      </c>
      <c r="L330" s="25">
        <f t="shared" si="98"/>
        <v>8.6654079171775145E-3</v>
      </c>
      <c r="M330">
        <f t="shared" si="99"/>
        <v>2</v>
      </c>
      <c r="N330" s="50"/>
    </row>
    <row r="331" spans="1:14">
      <c r="A331" s="1">
        <v>42872</v>
      </c>
      <c r="B331">
        <v>39.5</v>
      </c>
      <c r="C331" s="25">
        <f t="shared" si="95"/>
        <v>-2.525252525252597E-3</v>
      </c>
      <c r="D331" s="26">
        <f t="shared" si="96"/>
        <v>39.298679097373949</v>
      </c>
      <c r="E331" s="26">
        <f>D331*(1-VLOOKUP(A331,USD!A:K,9,0))</f>
        <v>39.354090092921609</v>
      </c>
      <c r="F331">
        <v>39.395000000000003</v>
      </c>
      <c r="G331" s="25">
        <f t="shared" si="97"/>
        <v>5.1228414605799522E-3</v>
      </c>
      <c r="H331" s="42">
        <f t="shared" si="92"/>
        <v>3.7076173463512774E-3</v>
      </c>
      <c r="I331" s="25">
        <f t="shared" si="93"/>
        <v>2.665312856961366E-3</v>
      </c>
      <c r="J331">
        <v>3428.6491000000001</v>
      </c>
      <c r="K331">
        <v>3409.9656</v>
      </c>
      <c r="L331" s="25">
        <f t="shared" si="98"/>
        <v>-5.4492307188858113E-3</v>
      </c>
      <c r="M331">
        <f t="shared" si="99"/>
        <v>3</v>
      </c>
      <c r="N331" s="50"/>
    </row>
    <row r="332" spans="1:14">
      <c r="A332" s="1">
        <v>42873</v>
      </c>
      <c r="B332">
        <v>39.15</v>
      </c>
      <c r="C332" s="25">
        <f t="shared" si="95"/>
        <v>-8.8607594936709333E-3</v>
      </c>
      <c r="D332" s="26">
        <f t="shared" si="96"/>
        <v>39.258064602323266</v>
      </c>
      <c r="E332" s="26">
        <f>D332*(1-VLOOKUP(A332,USD!A:K,9,0))</f>
        <v>39.234327943460947</v>
      </c>
      <c r="F332">
        <v>39.238999999999997</v>
      </c>
      <c r="G332" s="25">
        <f t="shared" si="97"/>
        <v>-2.7526726907691756E-3</v>
      </c>
      <c r="H332" s="42">
        <f t="shared" si="92"/>
        <v>-2.1493408420929505E-3</v>
      </c>
      <c r="I332" s="25">
        <f t="shared" si="93"/>
        <v>-2.2681515838833821E-3</v>
      </c>
      <c r="J332">
        <v>3409.9656</v>
      </c>
      <c r="K332">
        <v>3398.1127000000001</v>
      </c>
      <c r="L332" s="25">
        <f t="shared" si="98"/>
        <v>-3.4759588190567126E-3</v>
      </c>
      <c r="M332">
        <f t="shared" si="99"/>
        <v>4</v>
      </c>
      <c r="N332" s="50"/>
    </row>
    <row r="333" spans="1:14">
      <c r="A333" s="1">
        <v>42874</v>
      </c>
      <c r="B333">
        <v>39.25</v>
      </c>
      <c r="C333" s="25">
        <f t="shared" si="95"/>
        <v>2.5542784163474774E-3</v>
      </c>
      <c r="D333" s="26">
        <f t="shared" si="96"/>
        <v>39.305241041240329</v>
      </c>
      <c r="E333" s="26">
        <f>D333*(1-VLOOKUP(A333,USD!A:K,9,0))</f>
        <v>39.277010001776127</v>
      </c>
      <c r="F333">
        <v>39.247999999999998</v>
      </c>
      <c r="G333" s="25">
        <f t="shared" si="97"/>
        <v>-1.4054370302007957E-3</v>
      </c>
      <c r="H333" s="42">
        <f t="shared" si="92"/>
        <v>-6.8767968271787883E-4</v>
      </c>
      <c r="I333" s="25">
        <f t="shared" si="93"/>
        <v>5.0958010599400083E-5</v>
      </c>
      <c r="J333">
        <v>3398.1127000000001</v>
      </c>
      <c r="K333">
        <v>3403.8492000000001</v>
      </c>
      <c r="L333" s="25">
        <f t="shared" si="98"/>
        <v>1.6881429506443446E-3</v>
      </c>
      <c r="M333">
        <f t="shared" si="99"/>
        <v>5</v>
      </c>
      <c r="N333" s="50"/>
    </row>
    <row r="334" spans="1:14">
      <c r="A334" s="1">
        <v>42877</v>
      </c>
      <c r="B334">
        <v>39.450000000000003</v>
      </c>
      <c r="C334" s="25">
        <f t="shared" si="95"/>
        <v>5.0955414012738842E-3</v>
      </c>
      <c r="D334" s="26">
        <f t="shared" si="96"/>
        <v>39.33320444912777</v>
      </c>
      <c r="E334" s="26">
        <f>D334*(1-VLOOKUP(A334,USD!A:K,9,0))</f>
        <v>39.379691035156696</v>
      </c>
      <c r="F334">
        <v>39.389000000000003</v>
      </c>
      <c r="G334" s="25">
        <f t="shared" si="97"/>
        <v>2.9693881418508816E-3</v>
      </c>
      <c r="H334" s="42">
        <f t="shared" si="92"/>
        <v>1.7854117946363157E-3</v>
      </c>
      <c r="I334" s="25">
        <f t="shared" si="93"/>
        <v>1.5486557160628855E-3</v>
      </c>
      <c r="J334">
        <v>3403.8492000000001</v>
      </c>
      <c r="K334">
        <v>3411.2386999999999</v>
      </c>
      <c r="L334" s="25">
        <f t="shared" si="98"/>
        <v>2.170924610878755E-3</v>
      </c>
      <c r="M334">
        <f t="shared" si="99"/>
        <v>1</v>
      </c>
      <c r="N334" s="50"/>
    </row>
    <row r="335" spans="1:14">
      <c r="A335" s="1">
        <v>42878</v>
      </c>
      <c r="B335">
        <v>39.6</v>
      </c>
      <c r="C335" s="25">
        <f t="shared" si="95"/>
        <v>3.8022813688212143E-3</v>
      </c>
      <c r="D335" s="26">
        <f t="shared" si="96"/>
        <v>39.538592671922963</v>
      </c>
      <c r="E335" s="26">
        <f>D335*(1-VLOOKUP(A335,USD!A:K,9,0))</f>
        <v>39.53250065579202</v>
      </c>
      <c r="F335">
        <v>39.515999999999998</v>
      </c>
      <c r="G335" s="25">
        <f t="shared" si="97"/>
        <v>1.5530984773932666E-3</v>
      </c>
      <c r="H335" s="42">
        <f t="shared" si="92"/>
        <v>1.70743927371797E-3</v>
      </c>
      <c r="I335" s="25">
        <f t="shared" si="93"/>
        <v>2.1257212268448455E-3</v>
      </c>
      <c r="J335">
        <v>3411.2386999999999</v>
      </c>
      <c r="K335">
        <v>3424.194</v>
      </c>
      <c r="L335" s="25">
        <f t="shared" si="98"/>
        <v>3.7978286304034548E-3</v>
      </c>
      <c r="M335">
        <f t="shared" si="99"/>
        <v>2</v>
      </c>
      <c r="N335" s="50"/>
    </row>
    <row r="336" spans="1:14">
      <c r="A336" s="1">
        <v>42879</v>
      </c>
      <c r="B336">
        <v>39.5</v>
      </c>
      <c r="C336" s="25">
        <f t="shared" si="95"/>
        <v>-2.525252525252597E-3</v>
      </c>
      <c r="D336" s="26">
        <f t="shared" si="96"/>
        <v>39.515687259658769</v>
      </c>
      <c r="E336" s="26">
        <f>D336*(1-VLOOKUP(A336,USD!A:K,9,0))</f>
        <v>39.499264511304389</v>
      </c>
      <c r="F336">
        <v>39.472000000000001</v>
      </c>
      <c r="G336" s="25">
        <f t="shared" si="97"/>
        <v>-3.969881519632068E-4</v>
      </c>
      <c r="H336" s="42">
        <f t="shared" si="92"/>
        <v>1.8620313687156553E-5</v>
      </c>
      <c r="I336" s="25">
        <f t="shared" si="93"/>
        <v>7.0936359951345729E-4</v>
      </c>
      <c r="J336">
        <v>3424.194</v>
      </c>
      <c r="K336">
        <v>3424.1669000000002</v>
      </c>
      <c r="L336" s="25">
        <f t="shared" si="98"/>
        <v>-7.914271212383639E-6</v>
      </c>
      <c r="M336">
        <f t="shared" si="99"/>
        <v>3</v>
      </c>
      <c r="N336" s="50"/>
    </row>
    <row r="337" spans="1:14">
      <c r="A337" s="1">
        <v>42880</v>
      </c>
      <c r="B337">
        <v>40.549999999999997</v>
      </c>
      <c r="C337" s="25">
        <f t="shared" si="95"/>
        <v>2.6582278481012578E-2</v>
      </c>
      <c r="D337" s="26">
        <f t="shared" si="96"/>
        <v>40.1808383006097</v>
      </c>
      <c r="E337" s="26">
        <f>D337*(1-VLOOKUP(A337,USD!A:K,9,0))</f>
        <v>40.331967369876644</v>
      </c>
      <c r="F337">
        <v>40.344000000000001</v>
      </c>
      <c r="G337" s="25">
        <f t="shared" si="97"/>
        <v>9.1875061597381791E-3</v>
      </c>
      <c r="H337" s="42">
        <f t="shared" si="92"/>
        <v>5.405950771600665E-3</v>
      </c>
      <c r="I337" s="25">
        <f t="shared" si="93"/>
        <v>5.1060876462423188E-3</v>
      </c>
      <c r="J337">
        <v>3424.1669000000002</v>
      </c>
      <c r="K337">
        <v>3485.6581000000001</v>
      </c>
      <c r="L337" s="25">
        <f t="shared" si="98"/>
        <v>1.795800315691376E-2</v>
      </c>
      <c r="M337">
        <f t="shared" si="99"/>
        <v>4</v>
      </c>
      <c r="N337" s="50"/>
    </row>
    <row r="338" spans="1:14">
      <c r="A338" s="1">
        <v>42881</v>
      </c>
      <c r="B338">
        <v>40.5</v>
      </c>
      <c r="C338" s="25">
        <f t="shared" si="95"/>
        <v>-1.2330456226880004E-3</v>
      </c>
      <c r="D338" s="26">
        <f t="shared" si="96"/>
        <v>40.28354056526657</v>
      </c>
      <c r="E338" s="26">
        <f>D338*(1-VLOOKUP(A338,USD!A:K,9,0))</f>
        <v>40.354774753913368</v>
      </c>
      <c r="F338">
        <v>40.411000000000001</v>
      </c>
      <c r="G338" s="25">
        <f t="shared" si="97"/>
        <v>5.3733964715123594E-3</v>
      </c>
      <c r="H338" s="42">
        <f t="shared" si="92"/>
        <v>3.5987128406049784E-3</v>
      </c>
      <c r="I338" s="25">
        <f t="shared" si="93"/>
        <v>2.2023706416569588E-3</v>
      </c>
      <c r="J338">
        <v>3485.6581000000001</v>
      </c>
      <c r="K338">
        <v>3480.4344999999998</v>
      </c>
      <c r="L338" s="25">
        <f t="shared" si="98"/>
        <v>-1.4985979261707971E-3</v>
      </c>
      <c r="M338">
        <f t="shared" si="99"/>
        <v>5</v>
      </c>
      <c r="N338" s="50"/>
    </row>
    <row r="339" spans="1:14">
      <c r="A339" s="1">
        <v>42884</v>
      </c>
      <c r="B339">
        <v>40.6</v>
      </c>
      <c r="C339" s="25">
        <f t="shared" si="95"/>
        <v>2.4691358024691024E-3</v>
      </c>
      <c r="D339" s="26">
        <f t="shared" si="96"/>
        <v>40.411000000000001</v>
      </c>
      <c r="E339" s="26">
        <f>D339*(1-VLOOKUP(A339,USD!A:K,9,0))</f>
        <v>40.564728057624727</v>
      </c>
      <c r="F339">
        <v>40.56</v>
      </c>
      <c r="G339" s="25">
        <f t="shared" si="97"/>
        <v>4.6769443963277091E-3</v>
      </c>
      <c r="H339" s="42">
        <f t="shared" si="92"/>
        <v>8.6952246604909966E-4</v>
      </c>
      <c r="I339" s="25">
        <f t="shared" si="93"/>
        <v>9.8619329388549559E-4</v>
      </c>
      <c r="J339">
        <v>3480.4344999999998</v>
      </c>
      <c r="K339">
        <v>3480.4344999999998</v>
      </c>
      <c r="L339" s="25">
        <f t="shared" si="98"/>
        <v>0</v>
      </c>
      <c r="M339">
        <f t="shared" si="99"/>
        <v>1</v>
      </c>
      <c r="N339" s="50"/>
    </row>
    <row r="340" spans="1:14">
      <c r="A340" s="1">
        <v>42885</v>
      </c>
      <c r="B340">
        <v>40.6</v>
      </c>
      <c r="C340" s="25">
        <f t="shared" si="95"/>
        <v>0</v>
      </c>
      <c r="D340" s="26">
        <f t="shared" si="96"/>
        <v>40.56</v>
      </c>
      <c r="E340" s="26">
        <f>D340*(1-VLOOKUP(A340,USD!A:K,9,0))</f>
        <v>40.5027610928313</v>
      </c>
      <c r="F340">
        <v>40.5</v>
      </c>
      <c r="G340" s="25">
        <f t="shared" si="97"/>
        <v>9.8619329388549559E-4</v>
      </c>
      <c r="H340" s="42">
        <f t="shared" si="92"/>
        <v>2.4007969961807873E-3</v>
      </c>
      <c r="I340" s="25">
        <f t="shared" si="93"/>
        <v>2.4691358024691024E-3</v>
      </c>
      <c r="J340">
        <v>3480.4344999999998</v>
      </c>
      <c r="K340">
        <v>3480.4344999999998</v>
      </c>
      <c r="L340" s="25">
        <f t="shared" si="98"/>
        <v>0</v>
      </c>
      <c r="M340">
        <f t="shared" si="99"/>
        <v>2</v>
      </c>
      <c r="N340" s="50"/>
    </row>
    <row r="341" spans="1:14">
      <c r="A341" s="1">
        <v>42886</v>
      </c>
      <c r="B341">
        <v>40.799999999999997</v>
      </c>
      <c r="C341" s="25">
        <f t="shared" si="95"/>
        <v>4.9261083743841194E-3</v>
      </c>
      <c r="D341" s="26">
        <f t="shared" si="96"/>
        <v>40.644874152925446</v>
      </c>
      <c r="E341" s="26">
        <f>D341*(1-VLOOKUP(A341,USD!A:K,9,0))</f>
        <v>40.843681842068257</v>
      </c>
      <c r="F341">
        <v>40.819000000000003</v>
      </c>
      <c r="G341" s="25">
        <f t="shared" si="97"/>
        <v>3.8166152634866446E-3</v>
      </c>
      <c r="H341" s="42">
        <f t="shared" si="92"/>
        <v>-1.0694883540902644E-3</v>
      </c>
      <c r="I341" s="25">
        <f t="shared" si="93"/>
        <v>-4.6546951174708528E-4</v>
      </c>
      <c r="J341">
        <v>3480.4344999999998</v>
      </c>
      <c r="K341">
        <v>3492.8845000000001</v>
      </c>
      <c r="L341" s="25">
        <f t="shared" si="98"/>
        <v>3.5771395784061077E-3</v>
      </c>
      <c r="M341">
        <f t="shared" si="99"/>
        <v>3</v>
      </c>
      <c r="N341" s="50"/>
    </row>
    <row r="342" spans="1:14">
      <c r="A342" s="1">
        <v>42887</v>
      </c>
      <c r="B342">
        <v>40.950000000000003</v>
      </c>
      <c r="C342" s="25">
        <f t="shared" si="95"/>
        <v>3.6764705882355031E-3</v>
      </c>
      <c r="D342" s="26">
        <f t="shared" si="96"/>
        <v>40.875721938644119</v>
      </c>
      <c r="E342" s="26">
        <f>D342*(1-VLOOKUP(A342,USD!A:K,9,0))</f>
        <v>41.195716910875923</v>
      </c>
      <c r="F342">
        <v>41.231000000000002</v>
      </c>
      <c r="G342" s="25">
        <f t="shared" si="97"/>
        <v>1.8171681828000885E-3</v>
      </c>
      <c r="H342" s="42">
        <f t="shared" si="92"/>
        <v>-5.9646227642430327E-3</v>
      </c>
      <c r="I342" s="25">
        <f t="shared" si="93"/>
        <v>-6.8152603623486963E-3</v>
      </c>
      <c r="J342">
        <v>3492.8845000000001</v>
      </c>
      <c r="K342">
        <v>3497.7381999999998</v>
      </c>
      <c r="L342" s="25">
        <f t="shared" si="98"/>
        <v>1.3895964782115744E-3</v>
      </c>
      <c r="M342">
        <f t="shared" si="99"/>
        <v>4</v>
      </c>
      <c r="N342" s="50"/>
    </row>
    <row r="343" spans="1:14">
      <c r="A343" s="1">
        <v>42888</v>
      </c>
      <c r="B343">
        <v>40.799999999999997</v>
      </c>
      <c r="C343" s="25">
        <f t="shared" si="95"/>
        <v>-3.663003663003761E-3</v>
      </c>
      <c r="D343" s="26">
        <f t="shared" si="96"/>
        <v>41.098612414559788</v>
      </c>
      <c r="E343" s="26">
        <f>D343*(1-VLOOKUP(A343,USD!A:K,9,0))</f>
        <v>40.818867149279299</v>
      </c>
      <c r="F343">
        <v>40.777000000000001</v>
      </c>
      <c r="G343" s="25">
        <f t="shared" si="97"/>
        <v>-7.2657541706688811E-3</v>
      </c>
      <c r="H343" s="42">
        <f t="shared" si="92"/>
        <v>-4.6221638661114728E-4</v>
      </c>
      <c r="I343" s="25">
        <f t="shared" si="93"/>
        <v>5.6404345586957838E-4</v>
      </c>
      <c r="J343">
        <v>3497.7381999999998</v>
      </c>
      <c r="K343">
        <v>3486.5074</v>
      </c>
      <c r="L343" s="25">
        <f t="shared" si="98"/>
        <v>-3.2108749591378549E-3</v>
      </c>
      <c r="M343">
        <f t="shared" si="99"/>
        <v>5</v>
      </c>
      <c r="N343" s="50"/>
    </row>
    <row r="344" spans="1:14">
      <c r="A344" s="1">
        <v>42891</v>
      </c>
      <c r="B344">
        <v>40.6</v>
      </c>
      <c r="C344" s="25">
        <f t="shared" si="95"/>
        <v>-4.9019607843135971E-3</v>
      </c>
      <c r="D344" s="26">
        <f t="shared" si="96"/>
        <v>40.569359956786556</v>
      </c>
      <c r="E344" s="26">
        <f>D344*(1-VLOOKUP(A344,USD!A:K,9,0))</f>
        <v>40.602750907367259</v>
      </c>
      <c r="F344">
        <v>40.618000000000002</v>
      </c>
      <c r="G344" s="25">
        <f t="shared" si="97"/>
        <v>7.5525084068583936E-4</v>
      </c>
      <c r="H344" s="42">
        <f t="shared" si="92"/>
        <v>-6.7751748484612406E-5</v>
      </c>
      <c r="I344" s="25">
        <f t="shared" si="93"/>
        <v>-4.4315328179622693E-4</v>
      </c>
      <c r="J344">
        <v>3486.5074</v>
      </c>
      <c r="K344">
        <v>3468.7538</v>
      </c>
      <c r="L344" s="25">
        <f t="shared" si="98"/>
        <v>-5.0920872848283505E-3</v>
      </c>
      <c r="M344">
        <f t="shared" si="99"/>
        <v>1</v>
      </c>
      <c r="N344" s="50"/>
    </row>
    <row r="345" spans="1:14">
      <c r="A345" s="1">
        <v>42892</v>
      </c>
      <c r="B345">
        <v>41.1</v>
      </c>
      <c r="C345" s="25">
        <f t="shared" si="95"/>
        <v>1.2315270935960632E-2</v>
      </c>
      <c r="D345" s="26">
        <f t="shared" si="96"/>
        <v>40.900528837993633</v>
      </c>
      <c r="E345" s="26">
        <f>D345*(1-VLOOKUP(A345,USD!A:K,9,0))</f>
        <v>40.986757783847118</v>
      </c>
      <c r="F345">
        <v>41.01</v>
      </c>
      <c r="G345" s="25">
        <f t="shared" si="97"/>
        <v>4.8769824663263961E-3</v>
      </c>
      <c r="H345" s="42">
        <f t="shared" si="92"/>
        <v>2.7628976351359302E-3</v>
      </c>
      <c r="I345" s="25">
        <f t="shared" si="93"/>
        <v>2.1945866861741159E-3</v>
      </c>
      <c r="J345">
        <v>3468.7538</v>
      </c>
      <c r="K345">
        <v>3492.8816000000002</v>
      </c>
      <c r="L345" s="25">
        <f t="shared" si="98"/>
        <v>6.9557545421643496E-3</v>
      </c>
      <c r="M345">
        <f t="shared" si="99"/>
        <v>2</v>
      </c>
      <c r="N345" s="50" t="s">
        <v>353</v>
      </c>
    </row>
    <row r="346" spans="1:14">
      <c r="A346" s="1">
        <v>42893</v>
      </c>
      <c r="B346">
        <v>41.45</v>
      </c>
      <c r="C346" s="25">
        <f t="shared" si="95"/>
        <v>8.5158150851580849E-3</v>
      </c>
      <c r="D346" s="26">
        <f t="shared" si="96"/>
        <v>41.491266843399437</v>
      </c>
      <c r="E346" s="26">
        <f>D346*(1-VLOOKUP(A346,USD!A:K,9,0))</f>
        <v>41.486424448144682</v>
      </c>
      <c r="F346">
        <v>41.508000000000003</v>
      </c>
      <c r="G346" s="25">
        <f t="shared" si="97"/>
        <v>-9.9459106792731955E-4</v>
      </c>
      <c r="H346" s="42">
        <f t="shared" si="92"/>
        <v>-8.7798475354772254E-4</v>
      </c>
      <c r="I346" s="25">
        <f t="shared" si="93"/>
        <v>-1.3973209983617618E-3</v>
      </c>
      <c r="J346">
        <v>3492.8816000000002</v>
      </c>
      <c r="K346">
        <v>3533.8717999999999</v>
      </c>
      <c r="L346" s="25">
        <f t="shared" si="98"/>
        <v>1.1735353411349347E-2</v>
      </c>
      <c r="M346">
        <f t="shared" si="99"/>
        <v>3</v>
      </c>
      <c r="N346" s="50"/>
    </row>
    <row r="347" spans="1:14">
      <c r="A347" s="1">
        <v>42894</v>
      </c>
      <c r="B347">
        <v>41.95</v>
      </c>
      <c r="C347" s="25">
        <f t="shared" si="95"/>
        <v>1.2062726176115701E-2</v>
      </c>
      <c r="D347" s="26">
        <f t="shared" si="96"/>
        <v>41.826389890204844</v>
      </c>
      <c r="E347" s="26">
        <f>D347*(1-VLOOKUP(A347,USD!A:K,9,0))</f>
        <v>41.825401299921012</v>
      </c>
      <c r="F347">
        <v>41.895000000000003</v>
      </c>
      <c r="G347" s="25">
        <f t="shared" si="97"/>
        <v>2.9553138609292873E-3</v>
      </c>
      <c r="H347" s="42">
        <f t="shared" si="92"/>
        <v>2.9790198349926023E-3</v>
      </c>
      <c r="I347" s="25">
        <f t="shared" si="93"/>
        <v>1.3128058240841067E-3</v>
      </c>
      <c r="J347">
        <v>3533.8717999999999</v>
      </c>
      <c r="K347">
        <v>3560.9785999999999</v>
      </c>
      <c r="L347" s="25">
        <f t="shared" si="98"/>
        <v>7.6705668836090091E-3</v>
      </c>
      <c r="M347">
        <f t="shared" si="99"/>
        <v>4</v>
      </c>
      <c r="N347" s="50"/>
    </row>
    <row r="348" spans="1:14">
      <c r="A348" s="1">
        <v>42895</v>
      </c>
      <c r="B348">
        <v>42.1</v>
      </c>
      <c r="C348" s="25">
        <f t="shared" si="95"/>
        <v>3.5756853396899935E-3</v>
      </c>
      <c r="D348" s="26">
        <f t="shared" si="96"/>
        <v>42.073730720678867</v>
      </c>
      <c r="E348" s="26">
        <f>D348*(1-VLOOKUP(A348,USD!A:K,9,0))</f>
        <v>41.964547958437748</v>
      </c>
      <c r="F348">
        <v>41.972999999999999</v>
      </c>
      <c r="G348" s="25">
        <f t="shared" si="97"/>
        <v>6.243629664204331E-4</v>
      </c>
      <c r="H348" s="42">
        <f t="shared" si="92"/>
        <v>3.227773159772962E-3</v>
      </c>
      <c r="I348" s="25">
        <f t="shared" si="93"/>
        <v>3.0257546517999945E-3</v>
      </c>
      <c r="J348">
        <v>3560.9785999999999</v>
      </c>
      <c r="K348">
        <v>3576.1703000000002</v>
      </c>
      <c r="L348" s="25">
        <f t="shared" si="98"/>
        <v>4.2661587463626027E-3</v>
      </c>
      <c r="M348">
        <f t="shared" si="99"/>
        <v>5</v>
      </c>
      <c r="N348" s="50"/>
    </row>
    <row r="349" spans="1:14">
      <c r="A349" s="1">
        <v>42898</v>
      </c>
      <c r="B349">
        <v>42.05</v>
      </c>
      <c r="C349" s="25">
        <f t="shared" si="95"/>
        <v>-1.1876484560571221E-3</v>
      </c>
      <c r="D349" s="26">
        <f t="shared" si="96"/>
        <v>41.952097831079236</v>
      </c>
      <c r="E349" s="26">
        <f>D349*(1-VLOOKUP(A349,USD!A:K,9,0))</f>
        <v>41.95407583765779</v>
      </c>
      <c r="F349">
        <v>41.95</v>
      </c>
      <c r="G349" s="25">
        <f t="shared" si="97"/>
        <v>2.3336656325261274E-3</v>
      </c>
      <c r="H349" s="42">
        <f t="shared" si="92"/>
        <v>2.2864086605884903E-3</v>
      </c>
      <c r="I349" s="25">
        <f t="shared" si="93"/>
        <v>2.3837902264598476E-3</v>
      </c>
      <c r="J349">
        <v>3576.1703000000002</v>
      </c>
      <c r="K349">
        <v>3574.3894</v>
      </c>
      <c r="L349" s="25">
        <f t="shared" si="98"/>
        <v>-4.979908255487997E-4</v>
      </c>
      <c r="M349">
        <f t="shared" si="99"/>
        <v>1</v>
      </c>
      <c r="N349" s="50"/>
    </row>
    <row r="350" spans="1:14">
      <c r="A350" s="1">
        <v>42899</v>
      </c>
      <c r="B350">
        <v>42.15</v>
      </c>
      <c r="C350" s="25">
        <f t="shared" si="95"/>
        <v>2.3781212841855748E-3</v>
      </c>
      <c r="D350" s="26">
        <f t="shared" si="96"/>
        <v>42.042458337079893</v>
      </c>
      <c r="E350" s="26">
        <f>D350*(1-VLOOKUP(A350,USD!A:K,9,0))</f>
        <v>42.025302434633119</v>
      </c>
      <c r="F350">
        <v>42.012999999999998</v>
      </c>
      <c r="G350" s="25">
        <f t="shared" si="97"/>
        <v>2.5579299397262556E-3</v>
      </c>
      <c r="H350" s="42">
        <f t="shared" si="92"/>
        <v>2.9672020935682664E-3</v>
      </c>
      <c r="I350" s="25">
        <f t="shared" ref="I350:I355" si="100">+B350/F350-1</f>
        <v>3.2608954371267096E-3</v>
      </c>
      <c r="J350">
        <v>3574.3894</v>
      </c>
      <c r="K350">
        <v>3582.2674000000002</v>
      </c>
      <c r="L350" s="25">
        <f t="shared" si="98"/>
        <v>2.2040128028579797E-3</v>
      </c>
      <c r="M350">
        <f t="shared" si="99"/>
        <v>2</v>
      </c>
      <c r="N350" s="50"/>
    </row>
    <row r="351" spans="1:14">
      <c r="A351" s="1">
        <v>42900</v>
      </c>
      <c r="B351">
        <v>41.6</v>
      </c>
      <c r="C351" s="25">
        <f t="shared" si="95"/>
        <v>-1.3048635824436494E-2</v>
      </c>
      <c r="D351" s="26">
        <f t="shared" si="96"/>
        <v>41.462148884558417</v>
      </c>
      <c r="E351" s="26">
        <f>D351*(1-VLOOKUP(A351,USD!A:K,9,0))</f>
        <v>41.459950519137273</v>
      </c>
      <c r="F351">
        <v>41.561999999999998</v>
      </c>
      <c r="G351" s="25">
        <f t="shared" si="97"/>
        <v>3.3247460430814169E-3</v>
      </c>
      <c r="H351" s="42">
        <f t="shared" si="92"/>
        <v>3.3779461651330944E-3</v>
      </c>
      <c r="I351" s="25">
        <f t="shared" si="100"/>
        <v>9.1429671334397611E-4</v>
      </c>
      <c r="J351">
        <v>3582.2674000000002</v>
      </c>
      <c r="K351">
        <v>3535.2986999999998</v>
      </c>
      <c r="L351" s="25">
        <f t="shared" si="98"/>
        <v>-1.3111444444376286E-2</v>
      </c>
      <c r="M351">
        <f t="shared" si="99"/>
        <v>3</v>
      </c>
      <c r="N351" s="50"/>
    </row>
    <row r="352" spans="1:14">
      <c r="A352" s="1">
        <v>42901</v>
      </c>
      <c r="B352">
        <v>41.5</v>
      </c>
      <c r="C352" s="25">
        <f t="shared" si="95"/>
        <v>-2.4038461538461453E-3</v>
      </c>
      <c r="D352" s="26">
        <f t="shared" si="96"/>
        <v>41.485512395656983</v>
      </c>
      <c r="E352" s="26">
        <f>D352*(1-VLOOKUP(A352,USD!A:K,9,0))</f>
        <v>41.516286900189556</v>
      </c>
      <c r="F352">
        <v>41.512</v>
      </c>
      <c r="G352" s="25">
        <f t="shared" si="97"/>
        <v>3.4922081243315972E-4</v>
      </c>
      <c r="H352" s="42">
        <f t="shared" si="92"/>
        <v>-3.9230146541557875E-4</v>
      </c>
      <c r="I352" s="25">
        <f t="shared" si="100"/>
        <v>-2.8907303912117932E-4</v>
      </c>
      <c r="J352">
        <v>3535.2986999999998</v>
      </c>
      <c r="K352">
        <v>3528.7926000000002</v>
      </c>
      <c r="L352" s="25">
        <f t="shared" si="98"/>
        <v>-1.8403254016413628E-3</v>
      </c>
      <c r="M352">
        <f t="shared" si="99"/>
        <v>4</v>
      </c>
      <c r="N352" s="50"/>
    </row>
    <row r="353" spans="1:14">
      <c r="A353" s="1">
        <v>42902</v>
      </c>
      <c r="B353">
        <v>41.4</v>
      </c>
      <c r="C353" s="25">
        <f t="shared" si="95"/>
        <v>-2.4096385542169418E-3</v>
      </c>
      <c r="D353" s="26">
        <f t="shared" si="96"/>
        <v>41.393991469830219</v>
      </c>
      <c r="E353" s="26">
        <f>D353*(1-VLOOKUP(A353,USD!A:K,9,0))</f>
        <v>41.139665450964273</v>
      </c>
      <c r="F353">
        <v>41.228999999999999</v>
      </c>
      <c r="G353" s="25">
        <f t="shared" si="97"/>
        <v>1.4515464579334392E-4</v>
      </c>
      <c r="H353" s="42">
        <f t="shared" si="92"/>
        <v>6.3280667497411791E-3</v>
      </c>
      <c r="I353" s="25">
        <f t="shared" si="100"/>
        <v>4.1475660336169895E-3</v>
      </c>
      <c r="J353">
        <v>3528.7926000000002</v>
      </c>
      <c r="K353">
        <v>3518.7611000000002</v>
      </c>
      <c r="L353" s="25">
        <f t="shared" si="98"/>
        <v>-2.8427570382005829E-3</v>
      </c>
      <c r="M353">
        <f t="shared" si="99"/>
        <v>5</v>
      </c>
      <c r="N353" s="50"/>
    </row>
    <row r="354" spans="1:14">
      <c r="A354" s="1">
        <v>42905</v>
      </c>
      <c r="B354">
        <v>41.7</v>
      </c>
      <c r="C354" s="25">
        <f t="shared" si="95"/>
        <v>7.2463768115942351E-3</v>
      </c>
      <c r="D354" s="26">
        <f t="shared" si="96"/>
        <v>41.637969299393475</v>
      </c>
      <c r="E354" s="26">
        <f>D354*(1-VLOOKUP(A354,USD!A:K,9,0))</f>
        <v>41.727694592391558</v>
      </c>
      <c r="F354">
        <v>41.703000000000003</v>
      </c>
      <c r="G354" s="25">
        <f t="shared" si="97"/>
        <v>1.4897628690895282E-3</v>
      </c>
      <c r="H354" s="42">
        <f t="shared" si="92"/>
        <v>-6.6369811852973193E-4</v>
      </c>
      <c r="I354" s="25">
        <f t="shared" si="100"/>
        <v>-7.1937270699984346E-5</v>
      </c>
      <c r="J354">
        <v>3518.7611000000002</v>
      </c>
      <c r="K354">
        <v>3553.6653000000001</v>
      </c>
      <c r="L354" s="25">
        <f t="shared" si="98"/>
        <v>9.9194571634886319E-3</v>
      </c>
      <c r="M354">
        <f t="shared" si="99"/>
        <v>1</v>
      </c>
      <c r="N354" s="50"/>
    </row>
    <row r="355" spans="1:14">
      <c r="A355" s="1">
        <v>42906</v>
      </c>
      <c r="B355">
        <v>41.6</v>
      </c>
      <c r="C355" s="25">
        <f t="shared" si="95"/>
        <v>-2.3980815347721673E-3</v>
      </c>
      <c r="D355" s="26">
        <f t="shared" si="96"/>
        <v>41.618843305811609</v>
      </c>
      <c r="E355" s="26">
        <f>D355*(1-VLOOKUP(A355,USD!A:K,9,0))</f>
        <v>41.492170141183877</v>
      </c>
      <c r="F355">
        <v>41.511000000000003</v>
      </c>
      <c r="G355" s="25">
        <f t="shared" si="97"/>
        <v>-4.5275899844565703E-4</v>
      </c>
      <c r="H355" s="42">
        <f t="shared" si="92"/>
        <v>2.5988001699890351E-3</v>
      </c>
      <c r="I355" s="25">
        <f t="shared" si="100"/>
        <v>2.1440100214400459E-3</v>
      </c>
      <c r="J355">
        <v>3553.6653000000001</v>
      </c>
      <c r="K355">
        <v>3546.4940000000001</v>
      </c>
      <c r="L355" s="25">
        <f t="shared" si="98"/>
        <v>-2.0180009636810992E-3</v>
      </c>
      <c r="M355">
        <f t="shared" si="99"/>
        <v>2</v>
      </c>
      <c r="N355" s="50"/>
    </row>
    <row r="356" spans="1:14">
      <c r="A356" s="1">
        <v>42907</v>
      </c>
      <c r="B356">
        <v>41.95</v>
      </c>
      <c r="C356" s="25">
        <f t="shared" si="95"/>
        <v>8.4134615384616751E-3</v>
      </c>
      <c r="D356" s="26">
        <f t="shared" si="96"/>
        <v>41.996292678064584</v>
      </c>
      <c r="E356" s="26">
        <f>D356*(1-VLOOKUP(A356,USD!A:K,9,0))</f>
        <v>42.016980030403765</v>
      </c>
      <c r="F356">
        <v>42.01</v>
      </c>
      <c r="G356" s="25">
        <f t="shared" si="97"/>
        <v>-1.1023039204782759E-3</v>
      </c>
      <c r="H356" s="42">
        <f t="shared" si="92"/>
        <v>-1.5941181483127842E-3</v>
      </c>
      <c r="I356" s="25">
        <f t="shared" ref="I356:I368" si="101">+B356/F356-1</f>
        <v>-1.4282313734823582E-3</v>
      </c>
      <c r="J356">
        <v>3546.4940000000001</v>
      </c>
      <c r="K356">
        <v>3587.9549999999999</v>
      </c>
      <c r="L356" s="25">
        <f t="shared" si="98"/>
        <v>1.1690700731482817E-2</v>
      </c>
      <c r="M356">
        <f t="shared" si="99"/>
        <v>3</v>
      </c>
      <c r="N356" s="50"/>
    </row>
    <row r="357" spans="1:14">
      <c r="A357" s="1">
        <v>42908</v>
      </c>
      <c r="B357">
        <v>42.05</v>
      </c>
      <c r="C357" s="25">
        <f t="shared" si="95"/>
        <v>2.3837902264598476E-3</v>
      </c>
      <c r="D357" s="26">
        <f t="shared" si="96"/>
        <v>42.037954329137349</v>
      </c>
      <c r="E357" s="26">
        <f>D357*(1-VLOOKUP(A357,USD!A:K,9,0))</f>
        <v>42.032968737541879</v>
      </c>
      <c r="F357">
        <v>42.054000000000002</v>
      </c>
      <c r="G357" s="25">
        <f t="shared" si="97"/>
        <v>2.8654274583228556E-4</v>
      </c>
      <c r="H357" s="42">
        <f t="shared" si="92"/>
        <v>4.0518818845414195E-4</v>
      </c>
      <c r="I357" s="25">
        <f t="shared" si="101"/>
        <v>-9.5115803490863904E-5</v>
      </c>
      <c r="J357">
        <v>3587.9549999999999</v>
      </c>
      <c r="K357">
        <v>3590.3425000000002</v>
      </c>
      <c r="L357" s="25">
        <f t="shared" si="98"/>
        <v>6.654208316436705E-4</v>
      </c>
      <c r="M357">
        <f t="shared" si="99"/>
        <v>4</v>
      </c>
      <c r="N357" s="50"/>
    </row>
    <row r="358" spans="1:14">
      <c r="A358" s="1">
        <v>42909</v>
      </c>
      <c r="B358">
        <v>42.35</v>
      </c>
      <c r="C358" s="25">
        <f t="shared" si="95"/>
        <v>7.1343638525565023E-3</v>
      </c>
      <c r="D358" s="26">
        <f t="shared" si="96"/>
        <v>42.435150932647794</v>
      </c>
      <c r="E358" s="26">
        <f>D358*(1-VLOOKUP(A358,USD!A:K,9,0))</f>
        <v>42.37164113796694</v>
      </c>
      <c r="F358">
        <v>42.337000000000003</v>
      </c>
      <c r="G358" s="25">
        <f t="shared" si="97"/>
        <v>-2.0066131680064325E-3</v>
      </c>
      <c r="H358" s="42">
        <f t="shared" si="92"/>
        <v>-5.1074580511223377E-4</v>
      </c>
      <c r="I358" s="25">
        <f t="shared" si="101"/>
        <v>3.0706001842362163E-4</v>
      </c>
      <c r="J358">
        <v>3590.3425000000002</v>
      </c>
      <c r="K358">
        <v>3622.8831</v>
      </c>
      <c r="L358" s="25">
        <f t="shared" si="98"/>
        <v>9.0633693025108375E-3</v>
      </c>
      <c r="M358">
        <f t="shared" si="99"/>
        <v>5</v>
      </c>
      <c r="N358" s="50"/>
    </row>
    <row r="359" spans="1:14">
      <c r="A359" s="1">
        <v>42912</v>
      </c>
      <c r="B359">
        <v>42.95</v>
      </c>
      <c r="C359" s="25">
        <f t="shared" si="95"/>
        <v>1.4167650531286879E-2</v>
      </c>
      <c r="D359" s="26">
        <f t="shared" si="96"/>
        <v>42.86530988822134</v>
      </c>
      <c r="E359" s="26">
        <f>D359*(1-VLOOKUP(A359,USD!A:K,9,0))</f>
        <v>42.811264663489482</v>
      </c>
      <c r="F359">
        <v>42.811999999999998</v>
      </c>
      <c r="G359" s="25">
        <f t="shared" si="97"/>
        <v>1.9757261057835596E-3</v>
      </c>
      <c r="H359" s="42">
        <f t="shared" si="92"/>
        <v>3.2406269144586997E-3</v>
      </c>
      <c r="I359" s="25">
        <f t="shared" si="101"/>
        <v>3.2233953097262624E-3</v>
      </c>
      <c r="J359">
        <v>3622.8831</v>
      </c>
      <c r="K359">
        <v>3668.0918999999999</v>
      </c>
      <c r="L359" s="25">
        <f t="shared" si="98"/>
        <v>1.2478680308508849E-2</v>
      </c>
      <c r="M359">
        <f t="shared" si="99"/>
        <v>1</v>
      </c>
      <c r="N359" s="50"/>
    </row>
    <row r="360" spans="1:14">
      <c r="A360" s="1">
        <v>42913</v>
      </c>
      <c r="B360">
        <v>43.05</v>
      </c>
      <c r="C360" s="25">
        <f t="shared" si="95"/>
        <v>2.3282887077995529E-3</v>
      </c>
      <c r="D360" s="26">
        <f t="shared" si="96"/>
        <v>42.889303602889555</v>
      </c>
      <c r="E360" s="26">
        <f>D360*(1-VLOOKUP(A360,USD!A:K,9,0))</f>
        <v>42.899762484031889</v>
      </c>
      <c r="F360">
        <v>42.927</v>
      </c>
      <c r="G360" s="25">
        <f t="shared" si="97"/>
        <v>3.7467709571208374E-3</v>
      </c>
      <c r="H360" s="42">
        <f t="shared" si="92"/>
        <v>3.5020593884180773E-3</v>
      </c>
      <c r="I360" s="25">
        <f t="shared" si="101"/>
        <v>2.8653295128939771E-3</v>
      </c>
      <c r="J360">
        <v>3668.0918999999999</v>
      </c>
      <c r="K360">
        <v>3674.7152000000001</v>
      </c>
      <c r="L360" s="25">
        <f t="shared" si="98"/>
        <v>1.8056526882546109E-3</v>
      </c>
      <c r="M360">
        <f t="shared" si="99"/>
        <v>2</v>
      </c>
      <c r="N360" s="50"/>
    </row>
    <row r="361" spans="1:14">
      <c r="A361" s="1">
        <v>42914</v>
      </c>
      <c r="B361">
        <v>42.85</v>
      </c>
      <c r="C361" s="25">
        <f t="shared" si="95"/>
        <v>-4.6457607433215697E-3</v>
      </c>
      <c r="D361" s="26">
        <f t="shared" si="96"/>
        <v>42.593503202152917</v>
      </c>
      <c r="E361" s="26">
        <f>D361*(1-VLOOKUP(A361,USD!A:K,9,0))</f>
        <v>42.884425826949986</v>
      </c>
      <c r="F361">
        <v>42.911000000000001</v>
      </c>
      <c r="G361" s="25">
        <f t="shared" si="97"/>
        <v>6.0219699851811193E-3</v>
      </c>
      <c r="H361" s="42">
        <f t="shared" si="92"/>
        <v>-8.0275825748266083E-4</v>
      </c>
      <c r="I361" s="25">
        <f t="shared" si="101"/>
        <v>-1.4215469227004673E-3</v>
      </c>
      <c r="J361">
        <v>3674.7152000000001</v>
      </c>
      <c r="K361">
        <v>3646.1666</v>
      </c>
      <c r="L361" s="25">
        <f t="shared" si="98"/>
        <v>-7.7689285961535237E-3</v>
      </c>
      <c r="M361">
        <f t="shared" si="99"/>
        <v>3</v>
      </c>
      <c r="N361" s="50"/>
    </row>
    <row r="362" spans="1:14">
      <c r="A362" s="1">
        <v>42915</v>
      </c>
      <c r="B362">
        <v>43.2</v>
      </c>
      <c r="C362" s="25">
        <f t="shared" si="95"/>
        <v>8.168028004667427E-3</v>
      </c>
      <c r="D362" s="26">
        <f t="shared" si="96"/>
        <v>43.177696273368312</v>
      </c>
      <c r="E362" s="26">
        <f>D362*(1-VLOOKUP(A362,USD!A:K,9,0))</f>
        <v>43.260724433536723</v>
      </c>
      <c r="F362">
        <v>43.27</v>
      </c>
      <c r="G362" s="25">
        <f t="shared" si="97"/>
        <v>5.1655666134853284E-4</v>
      </c>
      <c r="H362" s="42">
        <f t="shared" si="92"/>
        <v>-1.4036850822970459E-3</v>
      </c>
      <c r="I362" s="25">
        <f t="shared" si="101"/>
        <v>-1.6177490177952114E-3</v>
      </c>
      <c r="J362">
        <v>3646.1666</v>
      </c>
      <c r="K362">
        <v>3668.8279000000002</v>
      </c>
      <c r="L362" s="25">
        <f t="shared" si="98"/>
        <v>6.2151027328263275E-3</v>
      </c>
      <c r="M362">
        <f t="shared" si="99"/>
        <v>4</v>
      </c>
      <c r="N362" s="50"/>
    </row>
    <row r="363" spans="1:14">
      <c r="A363" s="1">
        <v>42916</v>
      </c>
      <c r="B363">
        <v>43.15</v>
      </c>
      <c r="C363" s="25">
        <f t="shared" si="95"/>
        <v>-1.1574074074075513E-3</v>
      </c>
      <c r="D363" s="26">
        <f t="shared" si="96"/>
        <v>43.246055907664683</v>
      </c>
      <c r="E363" s="26">
        <f>D363*(1-VLOOKUP(A363,USD!A:K,9,0))</f>
        <v>43.364307469969823</v>
      </c>
      <c r="F363">
        <v>43.389000000000003</v>
      </c>
      <c r="G363" s="25">
        <f t="shared" si="97"/>
        <v>-2.2211483948911814E-3</v>
      </c>
      <c r="H363" s="42">
        <f t="shared" si="92"/>
        <v>-4.942024500638742E-3</v>
      </c>
      <c r="I363" s="25">
        <f t="shared" si="101"/>
        <v>-5.5083085574685331E-3</v>
      </c>
      <c r="J363">
        <v>3668.8279000000002</v>
      </c>
      <c r="K363">
        <v>3666.7977000000001</v>
      </c>
      <c r="L363" s="25">
        <f t="shared" si="98"/>
        <v>-5.5336474082090525E-4</v>
      </c>
      <c r="M363">
        <f t="shared" si="99"/>
        <v>5</v>
      </c>
      <c r="N363" s="50" t="s">
        <v>379</v>
      </c>
    </row>
    <row r="364" spans="1:14">
      <c r="A364" s="1">
        <v>42919</v>
      </c>
      <c r="B364">
        <v>43</v>
      </c>
      <c r="C364" s="25">
        <f t="shared" si="95"/>
        <v>-3.4762456546928444E-3</v>
      </c>
      <c r="D364" s="26">
        <f t="shared" si="96"/>
        <v>43.200248028600001</v>
      </c>
      <c r="E364" s="26">
        <f>D364*(1-VLOOKUP(A364,USD!A:K,9,0))</f>
        <v>43.102970303718699</v>
      </c>
      <c r="F364">
        <v>43.133000000000003</v>
      </c>
      <c r="G364" s="25">
        <f t="shared" si="97"/>
        <v>-4.6353444190281312E-3</v>
      </c>
      <c r="H364" s="42">
        <f t="shared" si="92"/>
        <v>-2.3889375370915733E-3</v>
      </c>
      <c r="I364" s="25">
        <f t="shared" si="101"/>
        <v>-3.083485962024457E-3</v>
      </c>
      <c r="J364">
        <v>3666.7977000000001</v>
      </c>
      <c r="K364">
        <v>3650.8463000000002</v>
      </c>
      <c r="L364" s="25">
        <f t="shared" si="98"/>
        <v>-4.3502263569108468E-3</v>
      </c>
      <c r="M364">
        <f t="shared" si="99"/>
        <v>1</v>
      </c>
      <c r="N364" s="50"/>
    </row>
    <row r="365" spans="1:14">
      <c r="A365" s="1">
        <v>42920</v>
      </c>
      <c r="B365">
        <v>42.7</v>
      </c>
      <c r="C365" s="25">
        <f t="shared" si="95"/>
        <v>-6.9767441860464352E-3</v>
      </c>
      <c r="D365" s="26">
        <f t="shared" si="96"/>
        <v>42.76837789235335</v>
      </c>
      <c r="E365" s="26">
        <f>D365*(1-VLOOKUP(A365,USD!A:K,9,0))</f>
        <v>42.668326683117144</v>
      </c>
      <c r="F365">
        <v>42.679000000000002</v>
      </c>
      <c r="G365" s="25">
        <f t="shared" si="97"/>
        <v>-1.5987955522992481E-3</v>
      </c>
      <c r="H365" s="42">
        <f t="shared" si="92"/>
        <v>7.4231448348283102E-4</v>
      </c>
      <c r="I365" s="25">
        <f t="shared" si="101"/>
        <v>4.9204526816470917E-4</v>
      </c>
      <c r="J365">
        <v>3650.8463000000002</v>
      </c>
      <c r="K365">
        <v>3619.9841000000001</v>
      </c>
      <c r="L365" s="25">
        <f t="shared" si="98"/>
        <v>-8.4534372208437958E-3</v>
      </c>
      <c r="M365">
        <f t="shared" si="99"/>
        <v>2</v>
      </c>
      <c r="N365" s="50"/>
    </row>
    <row r="366" spans="1:14">
      <c r="A366" s="1">
        <v>42921</v>
      </c>
      <c r="B366">
        <v>43.2</v>
      </c>
      <c r="C366" s="25">
        <f t="shared" si="95"/>
        <v>1.1709601873536313E-2</v>
      </c>
      <c r="D366" s="26">
        <f t="shared" si="96"/>
        <v>43.147002049125021</v>
      </c>
      <c r="E366" s="26">
        <f>D366*(1-VLOOKUP(A366,USD!A:K,9,0))</f>
        <v>43.181150619502588</v>
      </c>
      <c r="F366">
        <v>43.192999999999998</v>
      </c>
      <c r="G366" s="25">
        <f t="shared" si="97"/>
        <v>1.2283113161521975E-3</v>
      </c>
      <c r="H366" s="42">
        <f t="shared" si="92"/>
        <v>4.3651871770422623E-4</v>
      </c>
      <c r="I366" s="25">
        <f t="shared" si="101"/>
        <v>1.6206329729362423E-4</v>
      </c>
      <c r="J366">
        <v>3619.9841000000001</v>
      </c>
      <c r="K366">
        <v>3659.6795000000002</v>
      </c>
      <c r="L366" s="25">
        <f t="shared" si="98"/>
        <v>1.0965628274444583E-2</v>
      </c>
      <c r="M366">
        <f t="shared" si="99"/>
        <v>3</v>
      </c>
      <c r="N366" s="50"/>
    </row>
    <row r="367" spans="1:14">
      <c r="A367" s="1">
        <v>42922</v>
      </c>
      <c r="B367">
        <v>43.2</v>
      </c>
      <c r="C367" s="25">
        <f t="shared" si="95"/>
        <v>0</v>
      </c>
      <c r="D367" s="26">
        <f t="shared" si="96"/>
        <v>43.197923961128282</v>
      </c>
      <c r="E367" s="26">
        <f>D367*(1-VLOOKUP(A367,USD!A:K,9,0))</f>
        <v>43.13509573447196</v>
      </c>
      <c r="F367">
        <v>43.173000000000002</v>
      </c>
      <c r="G367" s="25">
        <f t="shared" si="97"/>
        <v>4.8058764897884743E-5</v>
      </c>
      <c r="H367" s="42">
        <f t="shared" ref="H367:H372" si="102">(+B367/(E367)-1)</f>
        <v>1.5046741967972288E-3</v>
      </c>
      <c r="I367" s="25">
        <f t="shared" si="101"/>
        <v>6.2539086929325194E-4</v>
      </c>
      <c r="J367">
        <v>3659.6795000000002</v>
      </c>
      <c r="K367">
        <v>3660.0967000000001</v>
      </c>
      <c r="L367" s="25">
        <f t="shared" si="98"/>
        <v>1.1399905374220864E-4</v>
      </c>
      <c r="M367">
        <f t="shared" si="99"/>
        <v>4</v>
      </c>
      <c r="N367" s="50"/>
    </row>
    <row r="368" spans="1:14">
      <c r="A368" s="1">
        <v>42923</v>
      </c>
      <c r="B368">
        <v>42.95</v>
      </c>
      <c r="C368" s="25">
        <f t="shared" si="95"/>
        <v>-5.7870370370370905E-3</v>
      </c>
      <c r="D368" s="26">
        <f t="shared" si="96"/>
        <v>43.1238430582722</v>
      </c>
      <c r="E368" s="26">
        <f>D368*(1-VLOOKUP(A368,USD!A:K,9,0))</f>
        <v>43.142193151300667</v>
      </c>
      <c r="F368">
        <v>43.2</v>
      </c>
      <c r="G368" s="25">
        <f t="shared" si="97"/>
        <v>-4.0312515291665019E-3</v>
      </c>
      <c r="H368" s="42">
        <f t="shared" si="102"/>
        <v>-4.4548767056565852E-3</v>
      </c>
      <c r="I368" s="25">
        <f t="shared" si="101"/>
        <v>-5.7870370370370905E-3</v>
      </c>
      <c r="J368">
        <v>3660.0967000000001</v>
      </c>
      <c r="K368">
        <v>3655.9292999999998</v>
      </c>
      <c r="L368" s="25">
        <f t="shared" si="98"/>
        <v>-1.13860379699815E-3</v>
      </c>
      <c r="M368">
        <f t="shared" si="99"/>
        <v>5</v>
      </c>
      <c r="N368" s="50" t="s">
        <v>378</v>
      </c>
    </row>
    <row r="369" spans="1:14">
      <c r="A369" s="1">
        <v>42926</v>
      </c>
      <c r="B369">
        <v>43.05</v>
      </c>
      <c r="C369" s="25">
        <f t="shared" si="95"/>
        <v>2.3282887077995529E-3</v>
      </c>
      <c r="D369" s="26">
        <f t="shared" si="96"/>
        <v>43.173501675757251</v>
      </c>
      <c r="E369" s="26">
        <f>D369*(1-VLOOKUP(A369,USD!A:K,9,0))</f>
        <v>43.181595109487112</v>
      </c>
      <c r="F369">
        <v>43.22</v>
      </c>
      <c r="G369" s="25">
        <f t="shared" si="97"/>
        <v>-2.8605897359167409E-3</v>
      </c>
      <c r="H369" s="42">
        <f t="shared" si="102"/>
        <v>-3.0474814363261604E-3</v>
      </c>
      <c r="I369" s="25">
        <f t="shared" ref="I369:I432" si="103">+B369/F369-1</f>
        <v>-3.9333641832485222E-3</v>
      </c>
      <c r="J369">
        <v>3655.9292999999998</v>
      </c>
      <c r="K369">
        <v>3653.6867999999999</v>
      </c>
      <c r="L369" s="25">
        <f t="shared" si="98"/>
        <v>-6.1338713524894395E-4</v>
      </c>
      <c r="M369">
        <f t="shared" si="99"/>
        <v>1</v>
      </c>
      <c r="N369" s="50"/>
    </row>
    <row r="370" spans="1:14">
      <c r="A370" s="1">
        <v>42927</v>
      </c>
      <c r="B370">
        <v>43.3</v>
      </c>
      <c r="C370" s="25">
        <f t="shared" si="95"/>
        <v>5.807200929152101E-3</v>
      </c>
      <c r="D370" s="26">
        <f t="shared" si="96"/>
        <v>43.422536297309335</v>
      </c>
      <c r="E370" s="26">
        <f>D370*(1-VLOOKUP(A370,USD!A:K,9,0))</f>
        <v>43.3818509559188</v>
      </c>
      <c r="F370">
        <v>43.411000000000001</v>
      </c>
      <c r="G370" s="25">
        <f t="shared" si="97"/>
        <v>-2.8219516352141483E-3</v>
      </c>
      <c r="H370" s="42">
        <f t="shared" si="102"/>
        <v>-1.8867557311460503E-3</v>
      </c>
      <c r="I370" s="25">
        <f t="shared" si="103"/>
        <v>-2.5569556103293145E-3</v>
      </c>
      <c r="J370">
        <v>3653.6867999999999</v>
      </c>
      <c r="K370">
        <v>3670.8085999999998</v>
      </c>
      <c r="L370" s="25">
        <f t="shared" si="98"/>
        <v>4.686170692025371E-3</v>
      </c>
      <c r="M370">
        <f t="shared" si="99"/>
        <v>2</v>
      </c>
      <c r="N370" s="50"/>
    </row>
    <row r="371" spans="1:14">
      <c r="A371" s="1">
        <v>42928</v>
      </c>
      <c r="B371">
        <v>43.2</v>
      </c>
      <c r="C371" s="25">
        <f t="shared" si="95"/>
        <v>-2.3094688221707571E-3</v>
      </c>
      <c r="D371" s="26">
        <f t="shared" si="96"/>
        <v>43.269265332875165</v>
      </c>
      <c r="E371" s="26">
        <f>D371*(1-VLOOKUP(A371,USD!A:K,9,0))</f>
        <v>43.379309188681304</v>
      </c>
      <c r="F371">
        <v>43.366</v>
      </c>
      <c r="G371" s="25">
        <f t="shared" si="97"/>
        <v>-1.6007975255021289E-3</v>
      </c>
      <c r="H371" s="42">
        <f t="shared" si="102"/>
        <v>-4.1335187681617036E-3</v>
      </c>
      <c r="I371" s="25">
        <f t="shared" si="103"/>
        <v>-3.8278835954433932E-3</v>
      </c>
      <c r="J371">
        <v>3670.8085999999998</v>
      </c>
      <c r="K371">
        <v>3658.8236000000002</v>
      </c>
      <c r="L371" s="25">
        <f t="shared" si="98"/>
        <v>-3.264948218765662E-3</v>
      </c>
      <c r="M371">
        <f t="shared" si="99"/>
        <v>3</v>
      </c>
      <c r="N371" s="50"/>
    </row>
    <row r="372" spans="1:14">
      <c r="A372" s="1">
        <v>42929</v>
      </c>
      <c r="B372">
        <v>43.7</v>
      </c>
      <c r="C372" s="25">
        <f t="shared" si="95"/>
        <v>1.1574074074074181E-2</v>
      </c>
      <c r="D372" s="26">
        <f t="shared" si="96"/>
        <v>43.699016919809964</v>
      </c>
      <c r="E372" s="26">
        <f>D372*(1-VLOOKUP(A372,USD!A:K,9,0))</f>
        <v>43.787117825542367</v>
      </c>
      <c r="F372">
        <v>43.792999999999999</v>
      </c>
      <c r="G372" s="25">
        <f t="shared" si="97"/>
        <v>2.2496620275092027E-5</v>
      </c>
      <c r="H372" s="42">
        <f t="shared" si="102"/>
        <v>-1.9895766122233205E-3</v>
      </c>
      <c r="I372" s="25">
        <f t="shared" si="103"/>
        <v>-2.1236270636858512E-3</v>
      </c>
      <c r="J372">
        <v>3658.8236000000002</v>
      </c>
      <c r="K372">
        <v>3686.9205000000002</v>
      </c>
      <c r="L372" s="25">
        <f t="shared" si="98"/>
        <v>7.6792168936485883E-3</v>
      </c>
      <c r="M372">
        <f t="shared" si="99"/>
        <v>4</v>
      </c>
      <c r="N372" s="50"/>
    </row>
    <row r="373" spans="1:14">
      <c r="A373" s="1">
        <v>42930</v>
      </c>
      <c r="B373">
        <v>43.8</v>
      </c>
      <c r="C373" s="25">
        <f t="shared" si="95"/>
        <v>2.2883295194506825E-3</v>
      </c>
      <c r="D373" s="26">
        <f t="shared" si="96"/>
        <v>43.985107772733372</v>
      </c>
      <c r="E373" s="26">
        <f>D373*(1-VLOOKUP(A373,USD!A:K,9,0))</f>
        <v>43.953669153970615</v>
      </c>
      <c r="F373">
        <v>43.991999999999997</v>
      </c>
      <c r="G373" s="25">
        <f t="shared" si="97"/>
        <v>-4.2084192151990996E-3</v>
      </c>
      <c r="H373" s="42">
        <f t="shared" ref="H373:H404" si="104">(+B373/(E373)-1)</f>
        <v>-3.4961621390995345E-3</v>
      </c>
      <c r="I373" s="25">
        <f t="shared" si="103"/>
        <v>-4.3644298963447792E-3</v>
      </c>
      <c r="J373">
        <v>3686.9205000000002</v>
      </c>
      <c r="K373">
        <v>3703.0940000000001</v>
      </c>
      <c r="L373" s="25">
        <f t="shared" si="98"/>
        <v>4.3867232830216984E-3</v>
      </c>
      <c r="M373">
        <f t="shared" si="99"/>
        <v>5</v>
      </c>
      <c r="N373" s="50" t="s">
        <v>377</v>
      </c>
    </row>
    <row r="374" spans="1:14">
      <c r="A374" s="1">
        <v>42933</v>
      </c>
      <c r="B374">
        <v>43.55</v>
      </c>
      <c r="C374" s="25">
        <f t="shared" si="95"/>
        <v>-5.7077625570776114E-3</v>
      </c>
      <c r="D374" s="26">
        <f t="shared" si="96"/>
        <v>43.522314459206271</v>
      </c>
      <c r="E374" s="26">
        <f>D374*(1-VLOOKUP(A374,USD!A:K,9,0))</f>
        <v>43.616154994977983</v>
      </c>
      <c r="F374">
        <v>43.573</v>
      </c>
      <c r="G374" s="25">
        <f t="shared" si="97"/>
        <v>6.3612289782244424E-4</v>
      </c>
      <c r="H374" s="42">
        <f t="shared" si="104"/>
        <v>-1.5167543995018296E-3</v>
      </c>
      <c r="I374" s="25">
        <f t="shared" si="103"/>
        <v>-5.2784981525266783E-4</v>
      </c>
      <c r="J374">
        <v>3703.0940000000001</v>
      </c>
      <c r="K374">
        <v>3663.5574999999999</v>
      </c>
      <c r="L374" s="25">
        <f t="shared" si="98"/>
        <v>-1.0676612583963574E-2</v>
      </c>
      <c r="M374">
        <f t="shared" si="99"/>
        <v>1</v>
      </c>
      <c r="N374" s="50"/>
    </row>
    <row r="375" spans="1:14">
      <c r="A375" s="1">
        <v>42934</v>
      </c>
      <c r="B375">
        <v>43.45</v>
      </c>
      <c r="C375" s="25">
        <f t="shared" si="95"/>
        <v>-2.2962112514349764E-3</v>
      </c>
      <c r="D375" s="26">
        <f t="shared" si="96"/>
        <v>43.616093002798515</v>
      </c>
      <c r="E375" s="26">
        <f>D375*(1-VLOOKUP(A375,USD!A:K,9,0))</f>
        <v>43.697969861374744</v>
      </c>
      <c r="F375">
        <v>43.628999999999998</v>
      </c>
      <c r="G375" s="25">
        <f t="shared" si="97"/>
        <v>-3.8080669625281116E-3</v>
      </c>
      <c r="H375" s="42">
        <f t="shared" si="104"/>
        <v>-5.6746311593282028E-3</v>
      </c>
      <c r="I375" s="25">
        <f t="shared" si="103"/>
        <v>-4.102775676728676E-3</v>
      </c>
      <c r="J375">
        <v>3663.5574999999999</v>
      </c>
      <c r="K375">
        <v>3667.1806999999999</v>
      </c>
      <c r="L375" s="25">
        <f t="shared" si="98"/>
        <v>9.8898406808145545E-4</v>
      </c>
      <c r="M375">
        <f t="shared" si="99"/>
        <v>2</v>
      </c>
      <c r="N375" s="50"/>
    </row>
    <row r="376" spans="1:14">
      <c r="A376" s="1">
        <v>42935</v>
      </c>
      <c r="B376">
        <v>44.15</v>
      </c>
      <c r="C376" s="25">
        <f t="shared" si="95"/>
        <v>1.6110471806674243E-2</v>
      </c>
      <c r="D376" s="26">
        <f t="shared" si="96"/>
        <v>44.373355916549187</v>
      </c>
      <c r="E376" s="26">
        <f>D376*(1-VLOOKUP(A376,USD!A:K,9,0))</f>
        <v>44.366950372390427</v>
      </c>
      <c r="F376">
        <v>44.402999999999999</v>
      </c>
      <c r="G376" s="25">
        <f t="shared" si="97"/>
        <v>-5.0335592595079914E-3</v>
      </c>
      <c r="H376" s="42">
        <f t="shared" si="104"/>
        <v>-4.8899095062759912E-3</v>
      </c>
      <c r="I376" s="25">
        <f t="shared" si="103"/>
        <v>-5.6978132108190804E-3</v>
      </c>
      <c r="J376">
        <v>3667.1806999999999</v>
      </c>
      <c r="K376">
        <v>3729.7465999999999</v>
      </c>
      <c r="L376" s="25">
        <f t="shared" si="98"/>
        <v>1.7061035470654629E-2</v>
      </c>
      <c r="M376">
        <f t="shared" si="99"/>
        <v>3</v>
      </c>
      <c r="N376" s="50"/>
    </row>
    <row r="377" spans="1:14">
      <c r="A377" s="1">
        <v>42936</v>
      </c>
      <c r="B377">
        <v>44.45</v>
      </c>
      <c r="C377" s="25">
        <f t="shared" si="95"/>
        <v>6.7950169875425903E-3</v>
      </c>
      <c r="D377" s="26">
        <f t="shared" si="96"/>
        <v>44.618931101887725</v>
      </c>
      <c r="E377" s="26">
        <f>D377*(1-VLOOKUP(A377,USD!A:K,9,0))</f>
        <v>44.526382611254441</v>
      </c>
      <c r="F377">
        <v>44.555</v>
      </c>
      <c r="G377" s="25">
        <f t="shared" si="97"/>
        <v>-3.7860858096749883E-3</v>
      </c>
      <c r="H377" s="42">
        <f t="shared" si="104"/>
        <v>-1.7154461417022704E-3</v>
      </c>
      <c r="I377" s="25">
        <f t="shared" si="103"/>
        <v>-2.3566378633149698E-3</v>
      </c>
      <c r="J377">
        <v>3729.7465999999999</v>
      </c>
      <c r="K377">
        <v>3747.8843000000002</v>
      </c>
      <c r="L377" s="25">
        <f t="shared" si="98"/>
        <v>4.8629845255439008E-3</v>
      </c>
      <c r="M377">
        <f t="shared" si="99"/>
        <v>4</v>
      </c>
      <c r="N377" s="50"/>
    </row>
    <row r="378" spans="1:14">
      <c r="A378" s="1">
        <v>42937</v>
      </c>
      <c r="B378">
        <v>44.05</v>
      </c>
      <c r="C378" s="25">
        <f t="shared" si="95"/>
        <v>-8.9988751406075984E-3</v>
      </c>
      <c r="D378" s="26">
        <f t="shared" si="96"/>
        <v>44.325718931077994</v>
      </c>
      <c r="E378" s="26">
        <f>D378*(1-VLOOKUP(A378,USD!A:K,9,0))</f>
        <v>44.390007932896552</v>
      </c>
      <c r="F378">
        <v>44.027000000000001</v>
      </c>
      <c r="G378" s="25">
        <f t="shared" si="97"/>
        <v>-6.2202923658545295E-3</v>
      </c>
      <c r="H378" s="42">
        <f t="shared" si="104"/>
        <v>-7.6595600841192768E-3</v>
      </c>
      <c r="I378" s="25">
        <f t="shared" si="103"/>
        <v>5.2240670497649688E-4</v>
      </c>
      <c r="J378">
        <v>3747.8843000000002</v>
      </c>
      <c r="K378">
        <v>3728.5976000000001</v>
      </c>
      <c r="L378" s="25">
        <f t="shared" si="98"/>
        <v>-5.1460233177422765E-3</v>
      </c>
      <c r="M378">
        <f t="shared" si="99"/>
        <v>5</v>
      </c>
      <c r="N378" s="50" t="s">
        <v>385</v>
      </c>
    </row>
    <row r="379" spans="1:14">
      <c r="A379" s="1">
        <v>42940</v>
      </c>
      <c r="B379">
        <v>44.25</v>
      </c>
      <c r="C379" s="25">
        <f t="shared" si="95"/>
        <v>4.5402951191828578E-3</v>
      </c>
      <c r="D379" s="26">
        <f t="shared" si="96"/>
        <v>44.20259564942058</v>
      </c>
      <c r="E379" s="26">
        <f>D379*(1-VLOOKUP(A379,USD!A:K,9,0))</f>
        <v>44.232558788356748</v>
      </c>
      <c r="F379">
        <v>44.234000000000002</v>
      </c>
      <c r="G379" s="25">
        <f t="shared" si="97"/>
        <v>1.072433640671111E-3</v>
      </c>
      <c r="H379" s="42">
        <f t="shared" si="104"/>
        <v>3.9430709235488415E-4</v>
      </c>
      <c r="I379" s="25">
        <f t="shared" si="103"/>
        <v>3.6171270968021751E-4</v>
      </c>
      <c r="J379">
        <v>3728.5976000000001</v>
      </c>
      <c r="K379">
        <v>3743.4686000000002</v>
      </c>
      <c r="L379" s="25">
        <f t="shared" si="98"/>
        <v>3.9883628096526458E-3</v>
      </c>
      <c r="M379">
        <f t="shared" si="99"/>
        <v>1</v>
      </c>
      <c r="N379" s="50"/>
    </row>
    <row r="380" spans="1:14">
      <c r="A380" s="1">
        <v>42941</v>
      </c>
      <c r="B380">
        <v>44.15</v>
      </c>
      <c r="C380" s="25">
        <f t="shared" si="95"/>
        <v>-2.2598870056497189E-3</v>
      </c>
      <c r="D380" s="26">
        <f t="shared" si="96"/>
        <v>43.951476661511201</v>
      </c>
      <c r="E380" s="26">
        <f>D380*(1-VLOOKUP(A380,USD!A:K,9,0))</f>
        <v>44.001447884815654</v>
      </c>
      <c r="F380">
        <v>44.033999999999999</v>
      </c>
      <c r="G380" s="25">
        <f t="shared" si="97"/>
        <v>4.5168752808399937E-3</v>
      </c>
      <c r="H380" s="42">
        <f t="shared" si="104"/>
        <v>3.376073341341268E-3</v>
      </c>
      <c r="I380" s="25">
        <f t="shared" si="103"/>
        <v>2.6343280192577812E-3</v>
      </c>
      <c r="J380">
        <v>3743.4686000000002</v>
      </c>
      <c r="K380">
        <v>3719.5590000000002</v>
      </c>
      <c r="L380" s="25">
        <f t="shared" si="98"/>
        <v>-6.3870176445449678E-3</v>
      </c>
      <c r="M380">
        <f t="shared" si="99"/>
        <v>2</v>
      </c>
      <c r="N380" s="50"/>
    </row>
    <row r="381" spans="1:14">
      <c r="A381" s="1">
        <v>42942</v>
      </c>
      <c r="B381">
        <v>43.85</v>
      </c>
      <c r="C381" s="25">
        <f t="shared" si="95"/>
        <v>-6.7950169875423683E-3</v>
      </c>
      <c r="D381" s="26">
        <f t="shared" si="96"/>
        <v>43.866241348934103</v>
      </c>
      <c r="E381" s="26">
        <f>D381*(1-VLOOKUP(A381,USD!A:K,9,0))</f>
        <v>43.809126165775176</v>
      </c>
      <c r="F381">
        <v>43.82</v>
      </c>
      <c r="G381" s="25">
        <f t="shared" si="97"/>
        <v>-3.7024710653710269E-4</v>
      </c>
      <c r="H381" s="42">
        <f t="shared" si="104"/>
        <v>9.3299816276082304E-4</v>
      </c>
      <c r="I381" s="25">
        <f t="shared" si="103"/>
        <v>6.8461889548143695E-4</v>
      </c>
      <c r="J381">
        <v>3719.5590000000002</v>
      </c>
      <c r="K381">
        <v>3705.3883999999998</v>
      </c>
      <c r="L381" s="25">
        <f t="shared" si="98"/>
        <v>-3.8097527153085897E-3</v>
      </c>
      <c r="M381">
        <f t="shared" si="99"/>
        <v>3</v>
      </c>
      <c r="N381" s="50"/>
    </row>
    <row r="382" spans="1:14">
      <c r="A382" s="1">
        <v>42943</v>
      </c>
      <c r="B382">
        <v>44.05</v>
      </c>
      <c r="C382" s="25">
        <f t="shared" si="95"/>
        <v>4.5610034207523853E-3</v>
      </c>
      <c r="D382" s="26">
        <f t="shared" si="96"/>
        <v>43.900491444837471</v>
      </c>
      <c r="E382" s="26">
        <f>D382*(1-VLOOKUP(A382,USD!A:K,9,0))</f>
        <v>44.071052840673261</v>
      </c>
      <c r="F382">
        <v>44.066000000000003</v>
      </c>
      <c r="G382" s="25">
        <f t="shared" si="97"/>
        <v>3.4056237240620568E-3</v>
      </c>
      <c r="H382" s="42">
        <f t="shared" si="104"/>
        <v>-4.7770224027487984E-4</v>
      </c>
      <c r="I382" s="25">
        <f t="shared" si="103"/>
        <v>-3.6309172604742646E-4</v>
      </c>
      <c r="J382">
        <v>3705.3883999999998</v>
      </c>
      <c r="K382">
        <v>3712.1947</v>
      </c>
      <c r="L382" s="25">
        <f t="shared" si="98"/>
        <v>1.8368654686780062E-3</v>
      </c>
      <c r="M382">
        <f t="shared" si="99"/>
        <v>4</v>
      </c>
      <c r="N382" s="50"/>
    </row>
    <row r="383" spans="1:14">
      <c r="A383" s="1">
        <v>42944</v>
      </c>
      <c r="B383">
        <v>44.15</v>
      </c>
      <c r="C383" s="25">
        <f t="shared" ref="C383:C446" si="105">B383/B382-1</f>
        <v>2.2701475595914289E-3</v>
      </c>
      <c r="D383" s="26">
        <f t="shared" ref="D383:D446" si="106">+F382*(1+L383)</f>
        <v>44.18110570342661</v>
      </c>
      <c r="E383" s="26">
        <f>D383*(1-VLOOKUP(A383,USD!A:K,9,0))</f>
        <v>44.068190732701652</v>
      </c>
      <c r="F383">
        <v>44.107999999999997</v>
      </c>
      <c r="G383" s="25">
        <f t="shared" ref="G383:G446" si="107">+B383/D383-1</f>
        <v>-7.0404990847028337E-4</v>
      </c>
      <c r="H383" s="42">
        <f t="shared" si="104"/>
        <v>1.8564244625918214E-3</v>
      </c>
      <c r="I383" s="25">
        <f t="shared" si="103"/>
        <v>9.5220821619657059E-4</v>
      </c>
      <c r="J383">
        <v>3712.1947</v>
      </c>
      <c r="K383">
        <v>3721.8914</v>
      </c>
      <c r="L383" s="25">
        <f t="shared" ref="L383:L446" si="108">+K383/J383-1</f>
        <v>2.6121205334408426E-3</v>
      </c>
      <c r="M383">
        <f t="shared" ref="M383:M446" si="109">WEEKDAY(A383,2)</f>
        <v>5</v>
      </c>
      <c r="N383" s="50"/>
    </row>
    <row r="384" spans="1:14">
      <c r="A384" s="1">
        <v>42947</v>
      </c>
      <c r="B384">
        <v>44.3</v>
      </c>
      <c r="C384" s="25">
        <f t="shared" si="105"/>
        <v>3.3975084937711841E-3</v>
      </c>
      <c r="D384" s="26">
        <f t="shared" si="106"/>
        <v>44.297399732189923</v>
      </c>
      <c r="E384" s="26">
        <f>D384*(1-VLOOKUP(A384,USD!A:K,9,0))</f>
        <v>44.42651239767099</v>
      </c>
      <c r="F384">
        <v>44.405999999999999</v>
      </c>
      <c r="G384" s="25">
        <f t="shared" si="107"/>
        <v>5.8700235810560386E-5</v>
      </c>
      <c r="H384" s="42">
        <f t="shared" si="104"/>
        <v>-2.8476779031978428E-3</v>
      </c>
      <c r="I384" s="25">
        <f t="shared" si="103"/>
        <v>-2.3870648110616566E-3</v>
      </c>
      <c r="J384">
        <v>3721.8914</v>
      </c>
      <c r="K384">
        <v>3737.8732</v>
      </c>
      <c r="L384" s="25">
        <f t="shared" si="108"/>
        <v>4.2939995508735063E-3</v>
      </c>
      <c r="M384">
        <f t="shared" si="109"/>
        <v>1</v>
      </c>
      <c r="N384" s="50" t="s">
        <v>390</v>
      </c>
    </row>
    <row r="385" spans="1:14">
      <c r="A385" s="1">
        <v>42948</v>
      </c>
      <c r="B385">
        <v>44.7</v>
      </c>
      <c r="C385" s="25">
        <f t="shared" si="105"/>
        <v>9.0293453724605843E-3</v>
      </c>
      <c r="D385" s="26">
        <f t="shared" si="106"/>
        <v>44.792214625365034</v>
      </c>
      <c r="E385" s="26">
        <f>D385*(1-VLOOKUP(A385,USD!A:K,9,0))</f>
        <v>44.809530825766551</v>
      </c>
      <c r="F385">
        <v>44.845999999999997</v>
      </c>
      <c r="G385" s="25">
        <f t="shared" si="107"/>
        <v>-2.0587199390853517E-3</v>
      </c>
      <c r="H385" s="42">
        <f t="shared" si="104"/>
        <v>-2.4443644855920432E-3</v>
      </c>
      <c r="I385" s="25">
        <f t="shared" si="103"/>
        <v>-3.255585782455328E-3</v>
      </c>
      <c r="J385">
        <v>3737.8732</v>
      </c>
      <c r="K385">
        <v>3770.3827999999999</v>
      </c>
      <c r="L385" s="25">
        <f t="shared" si="108"/>
        <v>8.6973522804358883E-3</v>
      </c>
      <c r="M385">
        <f t="shared" si="109"/>
        <v>2</v>
      </c>
      <c r="N385" s="50"/>
    </row>
    <row r="386" spans="1:14">
      <c r="A386" s="1">
        <v>42949</v>
      </c>
      <c r="B386">
        <v>44.6</v>
      </c>
      <c r="C386" s="25">
        <f t="shared" si="105"/>
        <v>-2.2371364653244186E-3</v>
      </c>
      <c r="D386" s="26">
        <f t="shared" si="106"/>
        <v>44.732643914830078</v>
      </c>
      <c r="E386" s="26">
        <f>D386*(1-VLOOKUP(A386,USD!A:K,9,0))</f>
        <v>44.682645027018822</v>
      </c>
      <c r="F386">
        <v>44.692</v>
      </c>
      <c r="G386" s="25">
        <f t="shared" si="107"/>
        <v>-2.965259891246963E-3</v>
      </c>
      <c r="H386" s="42">
        <f t="shared" si="104"/>
        <v>-1.8496001516661309E-3</v>
      </c>
      <c r="I386" s="25">
        <f t="shared" si="103"/>
        <v>-2.0585339658104607E-3</v>
      </c>
      <c r="J386">
        <v>3770.3827999999999</v>
      </c>
      <c r="K386">
        <v>3760.8525</v>
      </c>
      <c r="L386" s="25">
        <f t="shared" si="108"/>
        <v>-2.5276743783151367E-3</v>
      </c>
      <c r="M386">
        <f t="shared" si="109"/>
        <v>3</v>
      </c>
      <c r="N386" s="50"/>
    </row>
    <row r="387" spans="1:14">
      <c r="A387" s="1">
        <v>42950</v>
      </c>
      <c r="B387">
        <v>44.25</v>
      </c>
      <c r="C387" s="25">
        <f t="shared" si="105"/>
        <v>-7.8475336322870737E-3</v>
      </c>
      <c r="D387" s="26">
        <f t="shared" si="106"/>
        <v>44.299535136993541</v>
      </c>
      <c r="E387" s="26">
        <f>D387*(1-VLOOKUP(A387,USD!A:K,9,0))</f>
        <v>44.314936734381071</v>
      </c>
      <c r="F387">
        <v>44.325000000000003</v>
      </c>
      <c r="G387" s="25">
        <f t="shared" si="107"/>
        <v>-1.1181863836799977E-3</v>
      </c>
      <c r="H387" s="42">
        <f t="shared" si="104"/>
        <v>-1.4653464309403175E-3</v>
      </c>
      <c r="I387" s="25">
        <f t="shared" si="103"/>
        <v>-1.6920473773266442E-3</v>
      </c>
      <c r="J387">
        <v>3760.8525</v>
      </c>
      <c r="K387">
        <v>3727.8263999999999</v>
      </c>
      <c r="L387" s="25">
        <f t="shared" si="108"/>
        <v>-8.7815462052819315E-3</v>
      </c>
      <c r="M387">
        <f t="shared" si="109"/>
        <v>4</v>
      </c>
      <c r="N387" s="50"/>
    </row>
    <row r="388" spans="1:14">
      <c r="A388" s="1">
        <v>42951</v>
      </c>
      <c r="B388">
        <v>44.1</v>
      </c>
      <c r="C388" s="25">
        <f t="shared" si="105"/>
        <v>-3.3898305084745228E-3</v>
      </c>
      <c r="D388" s="26">
        <f t="shared" si="106"/>
        <v>44.084259334072001</v>
      </c>
      <c r="E388" s="26">
        <f>D388*(1-VLOOKUP(A388,USD!A:K,9,0))</f>
        <v>44.124533823149285</v>
      </c>
      <c r="F388">
        <v>44.134</v>
      </c>
      <c r="G388" s="25">
        <f t="shared" si="107"/>
        <v>3.57058645552355E-4</v>
      </c>
      <c r="H388" s="42">
        <f t="shared" si="104"/>
        <v>-5.5601319772835556E-4</v>
      </c>
      <c r="I388" s="25">
        <f t="shared" si="103"/>
        <v>-7.7038111206773063E-4</v>
      </c>
      <c r="J388">
        <v>3727.8263999999999</v>
      </c>
      <c r="K388">
        <v>3707.5796</v>
      </c>
      <c r="L388" s="25">
        <f t="shared" si="108"/>
        <v>-5.4312614986576913E-3</v>
      </c>
      <c r="M388">
        <f t="shared" si="109"/>
        <v>5</v>
      </c>
      <c r="N388" s="50"/>
    </row>
    <row r="389" spans="1:14">
      <c r="A389" s="1">
        <v>42954</v>
      </c>
      <c r="B389">
        <v>44.3</v>
      </c>
      <c r="C389" s="25">
        <f t="shared" si="105"/>
        <v>4.5351473922901064E-3</v>
      </c>
      <c r="D389" s="26">
        <f t="shared" si="106"/>
        <v>44.362732415293259</v>
      </c>
      <c r="E389" s="26">
        <f>D389*(1-VLOOKUP(A389,USD!A:K,9,0))</f>
        <v>44.314787672055189</v>
      </c>
      <c r="F389">
        <v>44.343000000000004</v>
      </c>
      <c r="G389" s="25">
        <f t="shared" si="107"/>
        <v>-1.4140791578391987E-3</v>
      </c>
      <c r="H389" s="42">
        <f t="shared" si="104"/>
        <v>-3.3369610534128569E-4</v>
      </c>
      <c r="I389" s="25">
        <f t="shared" si="103"/>
        <v>-9.6971337076889874E-4</v>
      </c>
      <c r="J389">
        <v>3707.5796</v>
      </c>
      <c r="K389">
        <v>3726.7948000000001</v>
      </c>
      <c r="L389" s="25">
        <f t="shared" si="108"/>
        <v>5.1826803664580812E-3</v>
      </c>
      <c r="M389">
        <f t="shared" si="109"/>
        <v>1</v>
      </c>
      <c r="N389" s="50"/>
    </row>
    <row r="390" spans="1:14">
      <c r="A390" s="1">
        <v>42955</v>
      </c>
      <c r="B390">
        <v>44.45</v>
      </c>
      <c r="C390" s="25">
        <f t="shared" si="105"/>
        <v>3.3860045146727469E-3</v>
      </c>
      <c r="D390" s="26">
        <f t="shared" si="106"/>
        <v>44.407466873330399</v>
      </c>
      <c r="E390" s="26">
        <f>D390*(1-VLOOKUP(A390,USD!A:K,9,0))</f>
        <v>44.575736332564212</v>
      </c>
      <c r="F390">
        <v>44.597000000000001</v>
      </c>
      <c r="G390" s="25">
        <f t="shared" si="107"/>
        <v>9.5779222874670111E-4</v>
      </c>
      <c r="H390" s="42">
        <f t="shared" si="104"/>
        <v>-2.8207348416217082E-3</v>
      </c>
      <c r="I390" s="25">
        <f t="shared" si="103"/>
        <v>-3.2961858420970103E-3</v>
      </c>
      <c r="J390">
        <v>3726.7948000000001</v>
      </c>
      <c r="K390">
        <v>3732.2129</v>
      </c>
      <c r="L390" s="25">
        <f t="shared" si="108"/>
        <v>1.4538230009335518E-3</v>
      </c>
      <c r="M390">
        <f t="shared" si="109"/>
        <v>2</v>
      </c>
      <c r="N390" s="50"/>
    </row>
    <row r="391" spans="1:14">
      <c r="A391" s="1">
        <v>42956</v>
      </c>
      <c r="B391">
        <v>44.35</v>
      </c>
      <c r="C391" s="25">
        <f t="shared" si="105"/>
        <v>-2.2497187851518996E-3</v>
      </c>
      <c r="D391" s="26">
        <f t="shared" si="106"/>
        <v>44.583032567086406</v>
      </c>
      <c r="E391" s="26">
        <f>D391*(1-VLOOKUP(A391,USD!A:K,9,0))</f>
        <v>44.621681120408866</v>
      </c>
      <c r="F391">
        <v>44.581000000000003</v>
      </c>
      <c r="G391" s="25">
        <f t="shared" si="107"/>
        <v>-5.226933962730107E-3</v>
      </c>
      <c r="H391" s="42">
        <f t="shared" si="104"/>
        <v>-6.0885451553416292E-3</v>
      </c>
      <c r="I391" s="25">
        <f t="shared" si="103"/>
        <v>-5.1815795966891898E-3</v>
      </c>
      <c r="J391">
        <v>3732.2129</v>
      </c>
      <c r="K391">
        <v>3731.0439999999999</v>
      </c>
      <c r="L391" s="25">
        <f t="shared" si="108"/>
        <v>-3.1319220830094974E-4</v>
      </c>
      <c r="M391">
        <f t="shared" si="109"/>
        <v>3</v>
      </c>
      <c r="N391" s="50"/>
    </row>
    <row r="392" spans="1:14">
      <c r="A392" s="1">
        <v>42957</v>
      </c>
      <c r="B392">
        <v>44.25</v>
      </c>
      <c r="C392" s="25">
        <f t="shared" si="105"/>
        <v>-2.2547914317926354E-3</v>
      </c>
      <c r="D392" s="26">
        <f t="shared" si="106"/>
        <v>44.400297928622663</v>
      </c>
      <c r="E392" s="26">
        <f>D392*(1-VLOOKUP(A392,USD!A:K,9,0))</f>
        <v>44.530390890640732</v>
      </c>
      <c r="F392">
        <v>44.551000000000002</v>
      </c>
      <c r="G392" s="25">
        <f t="shared" si="107"/>
        <v>-3.3850657683486274E-3</v>
      </c>
      <c r="H392" s="42">
        <f t="shared" si="104"/>
        <v>-6.2966186694682902E-3</v>
      </c>
      <c r="I392" s="25">
        <f t="shared" si="103"/>
        <v>-6.7563017665148717E-3</v>
      </c>
      <c r="J392">
        <v>3731.0439999999999</v>
      </c>
      <c r="K392">
        <v>3715.9207999999999</v>
      </c>
      <c r="L392" s="25">
        <f t="shared" si="108"/>
        <v>-4.0533427105121644E-3</v>
      </c>
      <c r="M392">
        <f t="shared" si="109"/>
        <v>4</v>
      </c>
      <c r="N392" s="50"/>
    </row>
    <row r="393" spans="1:14">
      <c r="A393" s="1">
        <v>42958</v>
      </c>
      <c r="B393">
        <v>43.4</v>
      </c>
      <c r="C393" s="25">
        <f t="shared" si="105"/>
        <v>-1.9209039548022666E-2</v>
      </c>
      <c r="D393" s="26">
        <f t="shared" si="106"/>
        <v>43.728893041880767</v>
      </c>
      <c r="E393" s="26">
        <f>D393*(1-VLOOKUP(A393,USD!A:K,9,0))</f>
        <v>43.654096516821753</v>
      </c>
      <c r="F393">
        <v>43.658999999999999</v>
      </c>
      <c r="G393" s="25">
        <f t="shared" si="107"/>
        <v>-7.5211837986791652E-3</v>
      </c>
      <c r="H393" s="42">
        <f t="shared" si="104"/>
        <v>-5.8206797779869479E-3</v>
      </c>
      <c r="I393" s="25">
        <f t="shared" si="103"/>
        <v>-5.9323392656726037E-3</v>
      </c>
      <c r="J393">
        <v>3715.9207999999999</v>
      </c>
      <c r="K393">
        <v>3647.3503000000001</v>
      </c>
      <c r="L393" s="25">
        <f t="shared" si="108"/>
        <v>-1.8453165094369006E-2</v>
      </c>
      <c r="M393">
        <f t="shared" si="109"/>
        <v>5</v>
      </c>
      <c r="N393" s="50"/>
    </row>
    <row r="394" spans="1:14">
      <c r="A394" s="1">
        <v>42961</v>
      </c>
      <c r="B394">
        <v>44.1</v>
      </c>
      <c r="C394" s="25">
        <f t="shared" si="105"/>
        <v>1.6129032258064502E-2</v>
      </c>
      <c r="D394" s="26">
        <f t="shared" si="106"/>
        <v>44.225576430895607</v>
      </c>
      <c r="E394" s="26">
        <f>D394*(1-VLOOKUP(A394,USD!A:K,9,0))</f>
        <v>44.279444878220708</v>
      </c>
      <c r="F394">
        <v>44.26</v>
      </c>
      <c r="G394" s="25">
        <f t="shared" si="107"/>
        <v>-2.8394526658532815E-3</v>
      </c>
      <c r="H394" s="42">
        <f t="shared" si="104"/>
        <v>-4.0525548302202674E-3</v>
      </c>
      <c r="I394" s="25">
        <f t="shared" si="103"/>
        <v>-3.6150022593763875E-3</v>
      </c>
      <c r="J394">
        <v>3647.3503000000001</v>
      </c>
      <c r="K394">
        <v>3694.6831000000002</v>
      </c>
      <c r="L394" s="25">
        <f t="shared" si="108"/>
        <v>1.2977311227824861E-2</v>
      </c>
      <c r="M394">
        <f t="shared" si="109"/>
        <v>1</v>
      </c>
      <c r="N394" s="50"/>
    </row>
    <row r="395" spans="1:14">
      <c r="A395" s="1">
        <v>42962</v>
      </c>
      <c r="B395">
        <v>44.2</v>
      </c>
      <c r="C395" s="25">
        <f t="shared" si="105"/>
        <v>2.2675736961450532E-3</v>
      </c>
      <c r="D395" s="26">
        <f t="shared" si="106"/>
        <v>44.396247438921073</v>
      </c>
      <c r="E395" s="26">
        <f>D395*(1-VLOOKUP(A395,USD!A:K,9,0))</f>
        <v>44.345157031987057</v>
      </c>
      <c r="F395">
        <v>44.398000000000003</v>
      </c>
      <c r="G395" s="25">
        <f t="shared" si="107"/>
        <v>-4.4203609593594928E-3</v>
      </c>
      <c r="H395" s="42">
        <f t="shared" si="104"/>
        <v>-3.2733457654090525E-3</v>
      </c>
      <c r="I395" s="25">
        <f t="shared" si="103"/>
        <v>-4.4596603450606231E-3</v>
      </c>
      <c r="J395">
        <v>3694.6831000000002</v>
      </c>
      <c r="K395">
        <v>3706.0565999999999</v>
      </c>
      <c r="L395" s="25">
        <f t="shared" si="108"/>
        <v>3.0783424970870499E-3</v>
      </c>
      <c r="M395">
        <f t="shared" si="109"/>
        <v>2</v>
      </c>
      <c r="N395" s="50"/>
    </row>
    <row r="396" spans="1:14">
      <c r="A396" s="1">
        <v>42963</v>
      </c>
      <c r="B396">
        <v>44.2</v>
      </c>
      <c r="C396" s="25">
        <f t="shared" si="105"/>
        <v>0</v>
      </c>
      <c r="D396" s="26">
        <f t="shared" si="106"/>
        <v>44.34246261608633</v>
      </c>
      <c r="E396" s="26">
        <f>D396*(1-VLOOKUP(A396,USD!A:K,9,0))</f>
        <v>44.296656626635659</v>
      </c>
      <c r="F396">
        <v>44.301000000000002</v>
      </c>
      <c r="G396" s="25">
        <f t="shared" si="107"/>
        <v>-3.2127808804792712E-3</v>
      </c>
      <c r="H396" s="42">
        <f t="shared" si="104"/>
        <v>-2.1820298414471084E-3</v>
      </c>
      <c r="I396" s="25">
        <f t="shared" si="103"/>
        <v>-2.2798582424775615E-3</v>
      </c>
      <c r="J396">
        <v>3706.0565999999999</v>
      </c>
      <c r="K396">
        <v>3701.4207000000001</v>
      </c>
      <c r="L396" s="25">
        <f t="shared" si="108"/>
        <v>-1.2508983268091356E-3</v>
      </c>
      <c r="M396">
        <f t="shared" si="109"/>
        <v>3</v>
      </c>
      <c r="N396" s="50"/>
    </row>
    <row r="397" spans="1:14">
      <c r="A397" s="1">
        <v>42964</v>
      </c>
      <c r="B397">
        <v>44.55</v>
      </c>
      <c r="C397" s="25">
        <f t="shared" si="105"/>
        <v>7.9185520361990669E-3</v>
      </c>
      <c r="D397" s="26">
        <f t="shared" si="106"/>
        <v>44.538653057459797</v>
      </c>
      <c r="E397" s="26">
        <f>D397*(1-VLOOKUP(A397,USD!A:K,9,0))</f>
        <v>44.653947281004498</v>
      </c>
      <c r="F397">
        <v>44.679000000000002</v>
      </c>
      <c r="G397" s="25">
        <f t="shared" si="107"/>
        <v>2.5476618086228697E-4</v>
      </c>
      <c r="H397" s="42">
        <f t="shared" si="104"/>
        <v>-2.3278408143935225E-3</v>
      </c>
      <c r="I397" s="25">
        <f t="shared" si="103"/>
        <v>-2.887262472302532E-3</v>
      </c>
      <c r="J397">
        <v>3701.4207000000001</v>
      </c>
      <c r="K397">
        <v>3721.277</v>
      </c>
      <c r="L397" s="25">
        <f t="shared" si="108"/>
        <v>5.3645077415813702E-3</v>
      </c>
      <c r="M397">
        <f t="shared" si="109"/>
        <v>4</v>
      </c>
      <c r="N397" s="50"/>
    </row>
    <row r="398" spans="1:14">
      <c r="A398" s="1">
        <v>42965</v>
      </c>
      <c r="B398">
        <v>44.6</v>
      </c>
      <c r="C398" s="25">
        <f t="shared" si="105"/>
        <v>1.1223344556678949E-3</v>
      </c>
      <c r="D398" s="26">
        <f t="shared" si="106"/>
        <v>44.71979521793191</v>
      </c>
      <c r="E398" s="26">
        <f>D398*(1-VLOOKUP(A398,USD!A:K,9,0))</f>
        <v>44.690717615376869</v>
      </c>
      <c r="F398">
        <v>44.741999999999997</v>
      </c>
      <c r="G398" s="25">
        <f t="shared" si="107"/>
        <v>-2.6787962097793994E-3</v>
      </c>
      <c r="H398" s="42">
        <f t="shared" si="104"/>
        <v>-2.0298983819775351E-3</v>
      </c>
      <c r="I398" s="25">
        <f t="shared" si="103"/>
        <v>-3.1737517321531739E-3</v>
      </c>
      <c r="J398">
        <v>3721.277</v>
      </c>
      <c r="K398">
        <v>3724.6747999999998</v>
      </c>
      <c r="L398" s="25">
        <f t="shared" si="108"/>
        <v>9.1307365724180301E-4</v>
      </c>
      <c r="M398">
        <f t="shared" si="109"/>
        <v>5</v>
      </c>
      <c r="N398" s="50"/>
    </row>
    <row r="399" spans="1:14">
      <c r="A399" s="1">
        <v>42968</v>
      </c>
      <c r="B399">
        <v>44.95</v>
      </c>
      <c r="C399" s="25">
        <f t="shared" si="105"/>
        <v>7.8475336322869627E-3</v>
      </c>
      <c r="D399" s="26">
        <f t="shared" si="106"/>
        <v>44.938032716896515</v>
      </c>
      <c r="E399" s="26">
        <f>D399*(1-VLOOKUP(A399,USD!A:K,9,0))</f>
        <v>44.952455161051539</v>
      </c>
      <c r="F399">
        <v>44.948</v>
      </c>
      <c r="G399" s="25">
        <f t="shared" si="107"/>
        <v>2.6630634186597391E-4</v>
      </c>
      <c r="H399" s="42">
        <f t="shared" si="104"/>
        <v>-5.4616840008847589E-5</v>
      </c>
      <c r="I399" s="25">
        <f t="shared" si="103"/>
        <v>4.4495861884819021E-5</v>
      </c>
      <c r="J399" s="70">
        <v>3724.6747999999998</v>
      </c>
      <c r="K399" s="70">
        <v>3740.9940999999999</v>
      </c>
      <c r="L399" s="25">
        <f t="shared" si="108"/>
        <v>4.3814026395001537E-3</v>
      </c>
      <c r="M399">
        <f t="shared" si="109"/>
        <v>1</v>
      </c>
      <c r="N399" s="50"/>
    </row>
    <row r="400" spans="1:14">
      <c r="A400" s="1">
        <v>42969</v>
      </c>
      <c r="B400">
        <v>45</v>
      </c>
      <c r="C400" s="71">
        <f t="shared" si="105"/>
        <v>1.1123470522802492E-3</v>
      </c>
      <c r="D400" s="26">
        <f t="shared" si="106"/>
        <v>45.083840255187788</v>
      </c>
      <c r="E400" s="26">
        <f>D400*(1-VLOOKUP(A400,USD!A:K,9,0))</f>
        <v>45.216336545050034</v>
      </c>
      <c r="F400">
        <v>45.228999999999999</v>
      </c>
      <c r="G400" s="71">
        <f t="shared" si="107"/>
        <v>-1.859652033039505E-3</v>
      </c>
      <c r="H400" s="42">
        <f t="shared" si="104"/>
        <v>-4.7844775048171417E-3</v>
      </c>
      <c r="I400" s="71">
        <f t="shared" si="103"/>
        <v>-5.0631232174047636E-3</v>
      </c>
      <c r="J400" s="70">
        <v>3740.9940999999999</v>
      </c>
      <c r="K400" s="70">
        <v>3752.3</v>
      </c>
      <c r="L400" s="71">
        <f t="shared" si="108"/>
        <v>3.0221646166188609E-3</v>
      </c>
      <c r="M400" s="70">
        <f t="shared" si="109"/>
        <v>2</v>
      </c>
      <c r="N400" s="50" t="s">
        <v>415</v>
      </c>
    </row>
    <row r="401" spans="1:14">
      <c r="A401" s="1">
        <v>42970</v>
      </c>
      <c r="B401" s="70">
        <v>45</v>
      </c>
      <c r="C401" s="71">
        <f t="shared" si="105"/>
        <v>0</v>
      </c>
      <c r="D401" s="26">
        <f t="shared" si="106"/>
        <v>45.27468342350025</v>
      </c>
      <c r="E401" s="26">
        <f>D401*(1-VLOOKUP(A401,USD!A:K,9,0))</f>
        <v>45.264186135643151</v>
      </c>
      <c r="F401">
        <v>45.33</v>
      </c>
      <c r="G401" s="71">
        <f t="shared" si="107"/>
        <v>-6.0670423894708669E-3</v>
      </c>
      <c r="H401" s="42">
        <f t="shared" si="104"/>
        <v>-5.8365378502877041E-3</v>
      </c>
      <c r="I401" s="71">
        <f t="shared" si="103"/>
        <v>-7.2799470549305134E-3</v>
      </c>
      <c r="J401" s="70">
        <v>3752.3</v>
      </c>
      <c r="K401" s="70">
        <v>3756.09</v>
      </c>
      <c r="L401" s="71">
        <f t="shared" si="108"/>
        <v>1.0100471710683401E-3</v>
      </c>
      <c r="M401" s="70">
        <f t="shared" si="109"/>
        <v>3</v>
      </c>
      <c r="N401" s="50" t="s">
        <v>417</v>
      </c>
    </row>
    <row r="402" spans="1:14">
      <c r="A402" s="1">
        <v>42971</v>
      </c>
      <c r="B402">
        <v>44.95</v>
      </c>
      <c r="C402" s="71">
        <f t="shared" si="105"/>
        <v>-1.1111111111110628E-3</v>
      </c>
      <c r="D402" s="26">
        <f t="shared" si="106"/>
        <v>45.071202797057573</v>
      </c>
      <c r="E402" s="26">
        <f>D402*(1-VLOOKUP(A402,USD!A:K,9,0))</f>
        <v>45.12506877681961</v>
      </c>
      <c r="F402">
        <v>45.040999999999997</v>
      </c>
      <c r="G402" s="71">
        <f t="shared" si="107"/>
        <v>-2.6891405051537864E-3</v>
      </c>
      <c r="H402" s="42">
        <f t="shared" si="104"/>
        <v>-3.8796345704306123E-3</v>
      </c>
      <c r="I402" s="71">
        <f t="shared" si="103"/>
        <v>-2.0203814302522938E-3</v>
      </c>
      <c r="J402" s="70">
        <v>3756.09</v>
      </c>
      <c r="K402" s="70">
        <v>3734.6457999999998</v>
      </c>
      <c r="L402" s="71">
        <f t="shared" si="108"/>
        <v>-5.7091816223786562E-3</v>
      </c>
      <c r="M402" s="70">
        <f t="shared" si="109"/>
        <v>4</v>
      </c>
      <c r="N402" s="50"/>
    </row>
    <row r="403" spans="1:14">
      <c r="A403" s="1">
        <v>42972</v>
      </c>
      <c r="B403">
        <v>45.8</v>
      </c>
      <c r="C403" s="71">
        <f t="shared" si="105"/>
        <v>1.8909899888765125E-2</v>
      </c>
      <c r="D403" s="26">
        <f t="shared" si="106"/>
        <v>45.777988887299564</v>
      </c>
      <c r="E403" s="26">
        <f>D403*(1-VLOOKUP(A403,USD!A:K,9,0))</f>
        <v>45.755436866340325</v>
      </c>
      <c r="F403">
        <v>45.73</v>
      </c>
      <c r="G403" s="71">
        <f t="shared" si="107"/>
        <v>4.8082306006547171E-4</v>
      </c>
      <c r="H403" s="42">
        <f t="shared" si="104"/>
        <v>9.7394182444032751E-4</v>
      </c>
      <c r="I403" s="71">
        <f t="shared" si="103"/>
        <v>1.5307238136890167E-3</v>
      </c>
      <c r="J403">
        <v>3734.6457999999998</v>
      </c>
      <c r="K403">
        <v>3795.7543999999998</v>
      </c>
      <c r="L403" s="71">
        <f t="shared" si="108"/>
        <v>1.6362622661565407E-2</v>
      </c>
      <c r="M403" s="70">
        <f t="shared" si="109"/>
        <v>5</v>
      </c>
      <c r="N403" s="50"/>
    </row>
    <row r="404" spans="1:14">
      <c r="A404" s="68">
        <v>42975</v>
      </c>
      <c r="B404">
        <v>46.45</v>
      </c>
      <c r="C404" s="71">
        <f t="shared" si="105"/>
        <v>1.4192139737991383E-2</v>
      </c>
      <c r="D404" s="26">
        <f t="shared" si="106"/>
        <v>46.29572850840929</v>
      </c>
      <c r="E404" s="26">
        <f>D404*(1-VLOOKUP(A404,USD!A:K,9,0))</f>
        <v>46.480489625775569</v>
      </c>
      <c r="F404">
        <v>46.473999999999997</v>
      </c>
      <c r="G404" s="71">
        <f t="shared" si="107"/>
        <v>3.332305086476639E-3</v>
      </c>
      <c r="H404" s="42">
        <f t="shared" si="104"/>
        <v>-6.55966105801431E-4</v>
      </c>
      <c r="I404" s="71">
        <f t="shared" si="103"/>
        <v>-5.1641778198552313E-4</v>
      </c>
      <c r="J404">
        <v>3795.7543999999998</v>
      </c>
      <c r="K404">
        <v>3842.7118999999998</v>
      </c>
      <c r="L404" s="71">
        <f t="shared" si="108"/>
        <v>1.2371058570069815E-2</v>
      </c>
      <c r="M404" s="70">
        <f t="shared" si="109"/>
        <v>1</v>
      </c>
      <c r="N404" s="50"/>
    </row>
    <row r="405" spans="1:14">
      <c r="A405" s="68">
        <v>42976</v>
      </c>
      <c r="B405">
        <v>46.35</v>
      </c>
      <c r="C405" s="71">
        <f t="shared" si="105"/>
        <v>-2.1528525296017342E-3</v>
      </c>
      <c r="D405" s="26">
        <f t="shared" si="106"/>
        <v>46.375139500413759</v>
      </c>
      <c r="E405" s="26">
        <f>D405*(1-VLOOKUP(A405,USD!A:K,9,0))</f>
        <v>46.535730863525181</v>
      </c>
      <c r="F405">
        <v>46.588999999999999</v>
      </c>
      <c r="G405" s="71">
        <f t="shared" si="107"/>
        <v>-5.4209002246852211E-4</v>
      </c>
      <c r="H405" s="42">
        <f t="shared" ref="H405:H436" si="110">(+B405/(E405)-1)</f>
        <v>-3.9911453001537645E-3</v>
      </c>
      <c r="I405" s="71">
        <f t="shared" si="103"/>
        <v>-5.1299663010581087E-3</v>
      </c>
      <c r="J405">
        <v>3842.7118999999998</v>
      </c>
      <c r="K405">
        <v>3834.5376000000001</v>
      </c>
      <c r="L405" s="71">
        <f t="shared" si="108"/>
        <v>-2.1272216634298236E-3</v>
      </c>
      <c r="M405" s="70">
        <f t="shared" si="109"/>
        <v>2</v>
      </c>
      <c r="N405" s="50"/>
    </row>
    <row r="406" spans="1:14">
      <c r="A406" s="68">
        <v>42977</v>
      </c>
      <c r="B406">
        <v>46.5</v>
      </c>
      <c r="C406" s="71">
        <f t="shared" si="105"/>
        <v>3.2362459546926292E-3</v>
      </c>
      <c r="D406" s="26">
        <f t="shared" si="106"/>
        <v>46.586119274068402</v>
      </c>
      <c r="E406" s="26">
        <f>D406*(1-VLOOKUP(A406,USD!A:K,9,0))</f>
        <v>46.738702880116804</v>
      </c>
      <c r="F406">
        <v>46.768000000000001</v>
      </c>
      <c r="G406" s="71">
        <f t="shared" si="107"/>
        <v>-1.8486037345536444E-3</v>
      </c>
      <c r="H406" s="42">
        <f t="shared" si="110"/>
        <v>-5.1071781073828149E-3</v>
      </c>
      <c r="I406" s="71">
        <f t="shared" si="103"/>
        <v>-5.7304139582621261E-3</v>
      </c>
      <c r="J406">
        <v>3834.5376000000001</v>
      </c>
      <c r="K406">
        <v>3834.3004999999998</v>
      </c>
      <c r="L406" s="71">
        <f t="shared" si="108"/>
        <v>-6.1832748751822209E-5</v>
      </c>
      <c r="M406" s="70">
        <f t="shared" si="109"/>
        <v>3</v>
      </c>
      <c r="N406" s="50" t="s">
        <v>429</v>
      </c>
    </row>
    <row r="407" spans="1:14">
      <c r="A407" s="68">
        <v>42978</v>
      </c>
      <c r="B407">
        <v>46.3</v>
      </c>
      <c r="C407" s="71">
        <f t="shared" si="105"/>
        <v>-4.3010752688172893E-3</v>
      </c>
      <c r="D407" s="26">
        <f t="shared" si="106"/>
        <v>46.619099382116765</v>
      </c>
      <c r="E407" s="26">
        <f>D407*(1-VLOOKUP(A407,USD!A:K,9,0))</f>
        <v>46.499637319183933</v>
      </c>
      <c r="F407">
        <v>46.51</v>
      </c>
      <c r="G407" s="71">
        <f t="shared" si="107"/>
        <v>-6.8448208212099626E-3</v>
      </c>
      <c r="H407" s="42">
        <f t="shared" si="110"/>
        <v>-4.2933091674152157E-3</v>
      </c>
      <c r="I407" s="71">
        <f t="shared" si="103"/>
        <v>-4.5151580305310413E-3</v>
      </c>
      <c r="J407">
        <v>3834.3004999999998</v>
      </c>
      <c r="K407">
        <v>3822.0927999999999</v>
      </c>
      <c r="L407" s="71">
        <f t="shared" si="108"/>
        <v>-3.1838141011639731E-3</v>
      </c>
      <c r="M407" s="70">
        <f t="shared" si="109"/>
        <v>4</v>
      </c>
    </row>
    <row r="408" spans="1:14">
      <c r="A408" s="68">
        <v>42979</v>
      </c>
      <c r="B408">
        <v>46.65</v>
      </c>
      <c r="C408" s="71">
        <f t="shared" si="105"/>
        <v>7.5593952483801186E-3</v>
      </c>
      <c r="D408" s="26">
        <f t="shared" si="106"/>
        <v>46.612770975367212</v>
      </c>
      <c r="E408" s="26">
        <f>D408*(1-VLOOKUP(A408,USD!A:K,9,0))</f>
        <v>46.76632970138963</v>
      </c>
      <c r="F408">
        <v>46.746000000000002</v>
      </c>
      <c r="G408" s="71">
        <f t="shared" si="107"/>
        <v>7.9868722356080113E-4</v>
      </c>
      <c r="H408" s="42">
        <f t="shared" si="110"/>
        <v>-2.4874669902986701E-3</v>
      </c>
      <c r="I408" s="71">
        <f t="shared" si="103"/>
        <v>-2.0536516493390167E-3</v>
      </c>
      <c r="J408">
        <v>3822.0927999999999</v>
      </c>
      <c r="K408">
        <v>3830.5383000000002</v>
      </c>
      <c r="L408" s="71">
        <f t="shared" si="108"/>
        <v>2.2096533082609504E-3</v>
      </c>
      <c r="M408" s="70">
        <f t="shared" si="109"/>
        <v>5</v>
      </c>
    </row>
    <row r="409" spans="1:14">
      <c r="A409" s="68">
        <v>42982</v>
      </c>
      <c r="B409">
        <v>47.1</v>
      </c>
      <c r="C409" s="71">
        <f t="shared" si="105"/>
        <v>9.6463022508039842E-3</v>
      </c>
      <c r="D409" s="26">
        <f t="shared" si="106"/>
        <v>46.930004474775778</v>
      </c>
      <c r="E409" s="26">
        <f>D409*(1-VLOOKUP(A409,USD!A:K,9,0))</f>
        <v>47.175496899642788</v>
      </c>
      <c r="F409">
        <v>47.177999999999997</v>
      </c>
      <c r="G409" s="71">
        <f t="shared" si="107"/>
        <v>3.6223206694043775E-3</v>
      </c>
      <c r="H409" s="42">
        <f t="shared" si="110"/>
        <v>-1.6003413764436036E-3</v>
      </c>
      <c r="I409" s="71">
        <f t="shared" si="103"/>
        <v>-1.6533129848657069E-3</v>
      </c>
      <c r="J409">
        <v>3830.5383000000002</v>
      </c>
      <c r="K409">
        <v>3845.6163000000001</v>
      </c>
      <c r="L409" s="71">
        <f t="shared" si="108"/>
        <v>3.9362613865523421E-3</v>
      </c>
      <c r="M409" s="70">
        <f t="shared" si="109"/>
        <v>1</v>
      </c>
    </row>
    <row r="410" spans="1:14">
      <c r="A410" s="68">
        <v>42983</v>
      </c>
      <c r="B410">
        <v>47.3</v>
      </c>
      <c r="C410" s="71">
        <f t="shared" si="105"/>
        <v>4.2462845010615702E-3</v>
      </c>
      <c r="D410" s="26">
        <f t="shared" si="106"/>
        <v>47.318224405071305</v>
      </c>
      <c r="E410" s="26">
        <f>D410*(1-VLOOKUP(A410,USD!A:K,9,0))</f>
        <v>47.36643835036655</v>
      </c>
      <c r="F410">
        <v>47.353000000000002</v>
      </c>
      <c r="G410" s="71">
        <f t="shared" si="107"/>
        <v>-3.8514558186497627E-4</v>
      </c>
      <c r="H410" s="42">
        <f t="shared" si="110"/>
        <v>-1.402646107252381E-3</v>
      </c>
      <c r="I410" s="71">
        <f t="shared" si="103"/>
        <v>-1.1192532680084355E-3</v>
      </c>
      <c r="J410">
        <v>3845.6163000000001</v>
      </c>
      <c r="K410">
        <v>3857.0464000000002</v>
      </c>
      <c r="L410" s="71">
        <f t="shared" si="108"/>
        <v>2.9722414064035085E-3</v>
      </c>
      <c r="M410" s="70">
        <f t="shared" si="109"/>
        <v>2</v>
      </c>
    </row>
    <row r="411" spans="1:14">
      <c r="A411" s="68">
        <v>42984</v>
      </c>
      <c r="B411">
        <v>47.2</v>
      </c>
      <c r="C411" s="71">
        <f t="shared" si="105"/>
        <v>-2.1141649048624922E-3</v>
      </c>
      <c r="D411" s="26">
        <f t="shared" si="106"/>
        <v>47.259737688066188</v>
      </c>
      <c r="E411" s="26">
        <f>D411*(1-VLOOKUP(A411,USD!A:K,9,0))</f>
        <v>47.26977903373411</v>
      </c>
      <c r="F411">
        <v>47.276000000000003</v>
      </c>
      <c r="G411" s="71">
        <f t="shared" si="107"/>
        <v>-1.2640291924699287E-3</v>
      </c>
      <c r="H411" s="42">
        <f t="shared" si="110"/>
        <v>-1.4761870091313245E-3</v>
      </c>
      <c r="I411" s="71">
        <f t="shared" si="103"/>
        <v>-1.607581013622128E-3</v>
      </c>
      <c r="J411">
        <v>3857.0464000000002</v>
      </c>
      <c r="K411">
        <v>3849.4499000000001</v>
      </c>
      <c r="L411" s="71">
        <f t="shared" si="108"/>
        <v>-1.9695122153573497E-3</v>
      </c>
      <c r="M411" s="70">
        <f t="shared" si="109"/>
        <v>3</v>
      </c>
    </row>
    <row r="412" spans="1:14">
      <c r="A412" s="68">
        <v>42985</v>
      </c>
      <c r="B412">
        <v>47</v>
      </c>
      <c r="C412" s="71">
        <f t="shared" si="105"/>
        <v>-4.2372881355933201E-3</v>
      </c>
      <c r="D412" s="26">
        <f t="shared" si="106"/>
        <v>47.035550606542508</v>
      </c>
      <c r="E412" s="26">
        <f>D412*(1-VLOOKUP(A412,USD!A:K,9,0))</f>
        <v>47.088682335582781</v>
      </c>
      <c r="F412">
        <v>47.103000000000002</v>
      </c>
      <c r="G412" s="71">
        <f t="shared" si="107"/>
        <v>-7.5582418158326448E-4</v>
      </c>
      <c r="H412" s="42">
        <f t="shared" si="110"/>
        <v>-1.8833046750125204E-3</v>
      </c>
      <c r="I412" s="71">
        <f t="shared" si="103"/>
        <v>-2.1866972379679384E-3</v>
      </c>
      <c r="J412">
        <v>3849.4499000000001</v>
      </c>
      <c r="K412">
        <v>3829.8712999999998</v>
      </c>
      <c r="L412" s="71">
        <f t="shared" si="108"/>
        <v>-5.0860773639371804E-3</v>
      </c>
      <c r="M412" s="70">
        <f t="shared" si="109"/>
        <v>4</v>
      </c>
    </row>
    <row r="413" spans="1:14">
      <c r="A413" s="68">
        <v>42986</v>
      </c>
      <c r="B413">
        <v>47.4</v>
      </c>
      <c r="C413" s="71">
        <f t="shared" si="105"/>
        <v>8.5106382978723527E-3</v>
      </c>
      <c r="D413" s="26">
        <f t="shared" si="106"/>
        <v>47.055258336879369</v>
      </c>
      <c r="E413" s="26">
        <f>D413*(1-VLOOKUP(A413,USD!A:K,9,0))</f>
        <v>47.646502115807913</v>
      </c>
      <c r="F413">
        <v>47.482999999999997</v>
      </c>
      <c r="G413" s="71">
        <f t="shared" si="107"/>
        <v>7.3263153854674634E-3</v>
      </c>
      <c r="H413" s="42">
        <f t="shared" si="110"/>
        <v>-5.1735616438070009E-3</v>
      </c>
      <c r="I413" s="71">
        <f t="shared" si="103"/>
        <v>-1.7479940189120136E-3</v>
      </c>
      <c r="J413">
        <v>3829.8712999999998</v>
      </c>
      <c r="K413">
        <v>3825.9895000000001</v>
      </c>
      <c r="L413" s="71">
        <f t="shared" si="108"/>
        <v>-1.0135588629308634E-3</v>
      </c>
      <c r="M413" s="70">
        <f t="shared" si="109"/>
        <v>5</v>
      </c>
    </row>
    <row r="414" spans="1:14">
      <c r="A414" s="68">
        <v>42989</v>
      </c>
      <c r="B414">
        <v>47.15</v>
      </c>
      <c r="C414" s="71">
        <f t="shared" si="105"/>
        <v>-5.2742616033755185E-3</v>
      </c>
      <c r="D414" s="26">
        <f t="shared" si="106"/>
        <v>47.478728255762327</v>
      </c>
      <c r="E414" s="26">
        <f>D414*(1-VLOOKUP(A414,USD!A:K,9,0))</f>
        <v>46.991540420794998</v>
      </c>
      <c r="F414">
        <v>47.084000000000003</v>
      </c>
      <c r="G414" s="71">
        <f t="shared" si="107"/>
        <v>-6.9236954703485454E-3</v>
      </c>
      <c r="H414" s="42">
        <f t="shared" si="110"/>
        <v>3.3720873541502883E-3</v>
      </c>
      <c r="I414" s="71">
        <f t="shared" si="103"/>
        <v>1.4017500637157898E-3</v>
      </c>
      <c r="J414">
        <v>3825.9895000000001</v>
      </c>
      <c r="K414">
        <v>3825.6453000000001</v>
      </c>
      <c r="L414" s="71">
        <f t="shared" si="108"/>
        <v>-8.9963655153790789E-5</v>
      </c>
      <c r="M414" s="70">
        <f t="shared" si="109"/>
        <v>1</v>
      </c>
    </row>
    <row r="415" spans="1:14">
      <c r="A415" s="68">
        <v>42990</v>
      </c>
      <c r="B415">
        <v>47.15</v>
      </c>
      <c r="C415" s="71">
        <f t="shared" si="105"/>
        <v>0</v>
      </c>
      <c r="D415" s="26">
        <f t="shared" si="106"/>
        <v>47.235243989922431</v>
      </c>
      <c r="E415" s="26">
        <f>D415*(1-VLOOKUP(A415,USD!A:K,9,0))</f>
        <v>47.090332181036999</v>
      </c>
      <c r="F415">
        <v>47.08</v>
      </c>
      <c r="G415" s="71">
        <f t="shared" si="107"/>
        <v>-1.8046691987156915E-3</v>
      </c>
      <c r="H415" s="42">
        <f t="shared" si="110"/>
        <v>1.2670927597964177E-3</v>
      </c>
      <c r="I415" s="71">
        <f t="shared" si="103"/>
        <v>1.4868309260833712E-3</v>
      </c>
      <c r="J415">
        <v>3825.6453000000001</v>
      </c>
      <c r="K415">
        <v>3837.9340999999999</v>
      </c>
      <c r="L415" s="71">
        <f t="shared" si="108"/>
        <v>3.2122162501577733E-3</v>
      </c>
      <c r="M415" s="70">
        <f t="shared" si="109"/>
        <v>2</v>
      </c>
    </row>
    <row r="416" spans="1:14">
      <c r="A416" s="68">
        <v>42991</v>
      </c>
      <c r="B416">
        <v>47.15</v>
      </c>
      <c r="C416" s="71">
        <f t="shared" si="105"/>
        <v>0</v>
      </c>
      <c r="D416" s="26">
        <f t="shared" si="106"/>
        <v>47.137311499955139</v>
      </c>
      <c r="E416" s="26">
        <f>D416*(1-VLOOKUP(A416,USD!A:K,9,0))</f>
        <v>47.215915519119157</v>
      </c>
      <c r="F416">
        <v>47.186</v>
      </c>
      <c r="G416" s="71">
        <f t="shared" si="107"/>
        <v>2.6918166609624095E-4</v>
      </c>
      <c r="H416" s="42">
        <f t="shared" si="110"/>
        <v>-1.3960444988611043E-3</v>
      </c>
      <c r="I416" s="71">
        <f t="shared" si="103"/>
        <v>-7.6293815962369393E-4</v>
      </c>
      <c r="J416">
        <v>3837.9340999999999</v>
      </c>
      <c r="K416">
        <v>3842.6061</v>
      </c>
      <c r="L416" s="71">
        <f t="shared" si="108"/>
        <v>1.2173215793360725E-3</v>
      </c>
      <c r="M416" s="70">
        <f t="shared" si="109"/>
        <v>3</v>
      </c>
    </row>
    <row r="417" spans="1:14">
      <c r="A417" s="68">
        <v>42992</v>
      </c>
      <c r="B417">
        <v>46.7</v>
      </c>
      <c r="C417" s="71">
        <f t="shared" si="105"/>
        <v>-9.5440084835629602E-3</v>
      </c>
      <c r="D417" s="26">
        <f t="shared" si="106"/>
        <v>47.030653364236315</v>
      </c>
      <c r="E417" s="26">
        <f>D417*(1-VLOOKUP(A417,USD!A:K,9,0))</f>
        <v>46.862264901022506</v>
      </c>
      <c r="F417">
        <v>46.87</v>
      </c>
      <c r="G417" s="71">
        <f t="shared" si="107"/>
        <v>-7.0305926153207965E-3</v>
      </c>
      <c r="H417" s="42">
        <f t="shared" si="110"/>
        <v>-3.4625919461046539E-3</v>
      </c>
      <c r="I417" s="71">
        <f t="shared" si="103"/>
        <v>-3.6270535523788006E-3</v>
      </c>
      <c r="J417">
        <v>3842.6061</v>
      </c>
      <c r="K417">
        <v>3829.9553999999998</v>
      </c>
      <c r="L417" s="71">
        <f t="shared" si="108"/>
        <v>-3.292218788701784E-3</v>
      </c>
      <c r="M417" s="70">
        <f t="shared" si="109"/>
        <v>4</v>
      </c>
    </row>
    <row r="418" spans="1:14">
      <c r="A418" s="68">
        <v>42993</v>
      </c>
      <c r="B418">
        <v>46.75</v>
      </c>
      <c r="C418" s="71">
        <f t="shared" si="105"/>
        <v>1.0706638115631772E-3</v>
      </c>
      <c r="D418" s="26">
        <f t="shared" si="106"/>
        <v>46.886412033675377</v>
      </c>
      <c r="E418" s="26">
        <f>D418*(1-VLOOKUP(A418,USD!A:K,9,0))</f>
        <v>46.933705239274531</v>
      </c>
      <c r="F418">
        <v>46.914000000000001</v>
      </c>
      <c r="G418" s="71">
        <f t="shared" si="107"/>
        <v>-2.9094150684296771E-3</v>
      </c>
      <c r="H418" s="42">
        <f t="shared" si="110"/>
        <v>-3.9141431160820694E-3</v>
      </c>
      <c r="I418" s="71">
        <f t="shared" si="103"/>
        <v>-3.4957581958477979E-3</v>
      </c>
      <c r="J418">
        <v>3829.9553999999998</v>
      </c>
      <c r="K418">
        <v>3831.2964999999999</v>
      </c>
      <c r="L418" s="71">
        <f t="shared" si="108"/>
        <v>3.5016073555316218E-4</v>
      </c>
      <c r="M418" s="70">
        <f t="shared" si="109"/>
        <v>5</v>
      </c>
    </row>
    <row r="419" spans="1:14">
      <c r="A419" s="68">
        <v>42996</v>
      </c>
      <c r="B419">
        <v>47.05</v>
      </c>
      <c r="C419" s="71">
        <f t="shared" si="105"/>
        <v>6.4171122994651775E-3</v>
      </c>
      <c r="D419" s="26">
        <f t="shared" si="106"/>
        <v>47.059057245817449</v>
      </c>
      <c r="E419" s="26">
        <f>D419*(1-VLOOKUP(A419,USD!A:K,9,0))</f>
        <v>47.025922074413188</v>
      </c>
      <c r="F419">
        <v>47.055</v>
      </c>
      <c r="G419" s="71">
        <f t="shared" si="107"/>
        <v>-1.9246551774598775E-4</v>
      </c>
      <c r="H419" s="42">
        <f t="shared" si="110"/>
        <v>5.1201389626576166E-4</v>
      </c>
      <c r="I419" s="71">
        <f t="shared" si="103"/>
        <v>-1.0625863351398923E-4</v>
      </c>
      <c r="J419">
        <v>3831.2964999999999</v>
      </c>
      <c r="K419">
        <v>3843.1428000000001</v>
      </c>
      <c r="L419" s="71">
        <f t="shared" si="108"/>
        <v>3.0919820483745752E-3</v>
      </c>
      <c r="M419" s="70">
        <f t="shared" si="109"/>
        <v>1</v>
      </c>
    </row>
    <row r="420" spans="1:14">
      <c r="A420" s="68">
        <v>42997</v>
      </c>
      <c r="B420">
        <v>46.6</v>
      </c>
      <c r="C420" s="71">
        <f t="shared" si="105"/>
        <v>-9.5642933049946421E-3</v>
      </c>
      <c r="D420" s="26">
        <f t="shared" si="106"/>
        <v>46.919990348914439</v>
      </c>
      <c r="E420" s="26">
        <f>D420*(1-VLOOKUP(A420,USD!A:K,9,0))</f>
        <v>46.615404550618301</v>
      </c>
      <c r="F420">
        <v>46.546999999999997</v>
      </c>
      <c r="G420" s="71">
        <f t="shared" si="107"/>
        <v>-6.8199150625324334E-3</v>
      </c>
      <c r="H420" s="42">
        <f t="shared" si="110"/>
        <v>-3.3046051550555955E-4</v>
      </c>
      <c r="I420" s="71">
        <f t="shared" si="103"/>
        <v>1.1386340687908891E-3</v>
      </c>
      <c r="J420">
        <v>3843.1428000000001</v>
      </c>
      <c r="K420">
        <v>3832.1161000000002</v>
      </c>
      <c r="L420" s="71">
        <f t="shared" si="108"/>
        <v>-2.8691882071100183E-3</v>
      </c>
      <c r="M420" s="70">
        <f t="shared" si="109"/>
        <v>2</v>
      </c>
    </row>
    <row r="421" spans="1:14">
      <c r="A421" s="68">
        <v>42998</v>
      </c>
      <c r="B421">
        <v>46.9</v>
      </c>
      <c r="C421" s="71">
        <f t="shared" si="105"/>
        <v>6.4377682403433667E-3</v>
      </c>
      <c r="D421" s="26">
        <f t="shared" si="106"/>
        <v>46.672342706187834</v>
      </c>
      <c r="E421" s="26">
        <f>D421*(1-VLOOKUP(A421,USD!A:K,9,0))</f>
        <v>46.865387863675394</v>
      </c>
      <c r="F421">
        <v>46.869</v>
      </c>
      <c r="G421" s="71">
        <f t="shared" si="107"/>
        <v>4.8777773004735625E-3</v>
      </c>
      <c r="H421" s="42">
        <f t="shared" si="110"/>
        <v>7.3854368655368319E-4</v>
      </c>
      <c r="I421" s="71">
        <f t="shared" si="103"/>
        <v>6.6141799483654395E-4</v>
      </c>
      <c r="J421">
        <v>3832.1161000000002</v>
      </c>
      <c r="K421">
        <v>3842.4353000000001</v>
      </c>
      <c r="L421" s="71">
        <f t="shared" si="108"/>
        <v>2.6928202932055001E-3</v>
      </c>
      <c r="M421" s="70">
        <f t="shared" si="109"/>
        <v>3</v>
      </c>
    </row>
    <row r="422" spans="1:14">
      <c r="A422" s="68">
        <v>42999</v>
      </c>
      <c r="B422">
        <v>46.7</v>
      </c>
      <c r="C422" s="71">
        <f t="shared" si="105"/>
        <v>-4.2643923240937021E-3</v>
      </c>
      <c r="D422" s="26">
        <f t="shared" si="106"/>
        <v>46.812674528156663</v>
      </c>
      <c r="E422" s="26">
        <f>D422*(1-VLOOKUP(A422,USD!A:K,9,0))</f>
        <v>46.621783004132411</v>
      </c>
      <c r="F422">
        <v>46.631</v>
      </c>
      <c r="G422" s="71">
        <f t="shared" si="107"/>
        <v>-2.4069235371050324E-3</v>
      </c>
      <c r="H422" s="42">
        <f t="shared" si="110"/>
        <v>1.6776920749825841E-3</v>
      </c>
      <c r="I422" s="71">
        <f t="shared" si="103"/>
        <v>1.4797023439343526E-3</v>
      </c>
      <c r="J422">
        <v>3842.4353000000001</v>
      </c>
      <c r="K422">
        <v>3837.8175999999999</v>
      </c>
      <c r="L422" s="71">
        <f t="shared" si="108"/>
        <v>-1.2017638917694029E-3</v>
      </c>
      <c r="M422" s="70">
        <f t="shared" si="109"/>
        <v>4</v>
      </c>
    </row>
    <row r="423" spans="1:14">
      <c r="A423" s="68">
        <v>43000</v>
      </c>
      <c r="B423">
        <v>46.55</v>
      </c>
      <c r="C423" s="71">
        <f t="shared" si="105"/>
        <v>-3.2119914346896428E-3</v>
      </c>
      <c r="D423" s="26">
        <f t="shared" si="106"/>
        <v>46.629940485550954</v>
      </c>
      <c r="E423" s="26">
        <f>D423*(1-VLOOKUP(A423,USD!A:K,9,0))</f>
        <v>46.733760359223915</v>
      </c>
      <c r="F423">
        <v>46.723999999999997</v>
      </c>
      <c r="G423" s="71">
        <f t="shared" si="107"/>
        <v>-1.7143595878216233E-3</v>
      </c>
      <c r="H423" s="42">
        <f t="shared" si="110"/>
        <v>-3.9320687616708483E-3</v>
      </c>
      <c r="I423" s="71">
        <f t="shared" si="103"/>
        <v>-3.7239962331991894E-3</v>
      </c>
      <c r="J423">
        <v>3837.8175999999999</v>
      </c>
      <c r="K423">
        <v>3837.7303999999999</v>
      </c>
      <c r="L423" s="71">
        <f t="shared" si="108"/>
        <v>-2.2721246575096998E-5</v>
      </c>
      <c r="M423" s="70">
        <f t="shared" si="109"/>
        <v>5</v>
      </c>
      <c r="N423" t="s">
        <v>449</v>
      </c>
    </row>
    <row r="424" spans="1:14">
      <c r="A424" s="68">
        <v>43003</v>
      </c>
      <c r="B424">
        <v>46.05</v>
      </c>
      <c r="C424" s="71">
        <f t="shared" si="105"/>
        <v>-1.074113856068748E-2</v>
      </c>
      <c r="D424" s="26">
        <f t="shared" si="106"/>
        <v>46.481245802467001</v>
      </c>
      <c r="E424" s="26">
        <f>D424*(1-VLOOKUP(A424,USD!A:K,9,0))</f>
        <v>46.330501309420526</v>
      </c>
      <c r="F424">
        <v>46.36</v>
      </c>
      <c r="G424" s="71">
        <f t="shared" si="107"/>
        <v>-9.2778451829730324E-3</v>
      </c>
      <c r="H424" s="42">
        <f t="shared" si="110"/>
        <v>-6.0543551546569097E-3</v>
      </c>
      <c r="I424" s="71">
        <f t="shared" si="103"/>
        <v>-6.6867989646247628E-3</v>
      </c>
      <c r="J424">
        <v>3837.7303999999999</v>
      </c>
      <c r="K424">
        <v>3817.7914999999998</v>
      </c>
      <c r="L424" s="71">
        <f t="shared" si="108"/>
        <v>-5.1954926276217561E-3</v>
      </c>
      <c r="M424" s="70">
        <f t="shared" si="109"/>
        <v>1</v>
      </c>
    </row>
    <row r="425" spans="1:14">
      <c r="A425" s="68">
        <v>43004</v>
      </c>
      <c r="B425">
        <v>46.05</v>
      </c>
      <c r="C425" s="71">
        <f t="shared" si="105"/>
        <v>0</v>
      </c>
      <c r="D425" s="26">
        <f t="shared" si="106"/>
        <v>46.39630922118193</v>
      </c>
      <c r="E425" s="26">
        <f>D425*(1-VLOOKUP(A425,USD!A:K,9,0))</f>
        <v>46.285521676649303</v>
      </c>
      <c r="F425">
        <v>46.27</v>
      </c>
      <c r="G425" s="71">
        <f t="shared" si="107"/>
        <v>-7.4641545199424231E-3</v>
      </c>
      <c r="H425" s="42">
        <f t="shared" si="110"/>
        <v>-5.088452460245807E-3</v>
      </c>
      <c r="I425" s="71">
        <f t="shared" si="103"/>
        <v>-4.7547006699806271E-3</v>
      </c>
      <c r="J425">
        <v>3817.7914999999998</v>
      </c>
      <c r="K425">
        <v>3820.7815999999998</v>
      </c>
      <c r="L425" s="71">
        <f t="shared" si="108"/>
        <v>7.8320149227639746E-4</v>
      </c>
      <c r="M425" s="70">
        <f t="shared" si="109"/>
        <v>2</v>
      </c>
    </row>
    <row r="426" spans="1:14">
      <c r="A426" s="68">
        <v>43005</v>
      </c>
      <c r="B426">
        <v>46</v>
      </c>
      <c r="C426" s="71">
        <f t="shared" si="105"/>
        <v>-1.0857763300758938E-3</v>
      </c>
      <c r="D426" s="26">
        <f t="shared" si="106"/>
        <v>46.275066860665369</v>
      </c>
      <c r="E426" s="26">
        <f>D426*(1-VLOOKUP(A426,USD!A:K,9,0))</f>
        <v>46.156003663599975</v>
      </c>
      <c r="F426">
        <v>46.122999999999998</v>
      </c>
      <c r="G426" s="71">
        <f t="shared" si="107"/>
        <v>-5.9441699240240231E-3</v>
      </c>
      <c r="H426" s="42">
        <f t="shared" si="110"/>
        <v>-3.3799213800436156E-3</v>
      </c>
      <c r="I426" s="71">
        <f t="shared" si="103"/>
        <v>-2.6667822995034562E-3</v>
      </c>
      <c r="J426">
        <v>3820.7815999999998</v>
      </c>
      <c r="K426">
        <v>3821.2</v>
      </c>
      <c r="L426" s="71">
        <f t="shared" si="108"/>
        <v>1.095063900014015E-4</v>
      </c>
      <c r="M426" s="70">
        <f t="shared" si="109"/>
        <v>3</v>
      </c>
    </row>
    <row r="427" spans="1:14">
      <c r="A427" s="68">
        <v>43006</v>
      </c>
      <c r="B427">
        <v>45.75</v>
      </c>
      <c r="C427" s="71">
        <f t="shared" si="105"/>
        <v>-5.4347826086956763E-3</v>
      </c>
      <c r="D427" s="26">
        <f t="shared" si="106"/>
        <v>46.139157292944624</v>
      </c>
      <c r="E427" s="26">
        <f>D427*(1-VLOOKUP(A427,USD!A:K,9,0))</f>
        <v>45.863064545596373</v>
      </c>
      <c r="F427">
        <v>45.892000000000003</v>
      </c>
      <c r="G427" s="71">
        <f t="shared" si="107"/>
        <v>-8.4344256760868763E-3</v>
      </c>
      <c r="H427" s="42">
        <f t="shared" si="110"/>
        <v>-2.4652636433390995E-3</v>
      </c>
      <c r="I427" s="71">
        <f t="shared" si="103"/>
        <v>-3.0942212150266712E-3</v>
      </c>
      <c r="J427">
        <v>3821.2</v>
      </c>
      <c r="K427">
        <v>3822.5385999999999</v>
      </c>
      <c r="L427" s="71">
        <f t="shared" si="108"/>
        <v>3.5030880351727411E-4</v>
      </c>
      <c r="M427" s="70">
        <f t="shared" si="109"/>
        <v>4</v>
      </c>
    </row>
    <row r="428" spans="1:14">
      <c r="A428" s="68">
        <v>43007</v>
      </c>
      <c r="B428">
        <v>46.05</v>
      </c>
      <c r="C428" s="71">
        <f t="shared" si="105"/>
        <v>6.5573770491802463E-3</v>
      </c>
      <c r="D428" s="26">
        <f t="shared" si="106"/>
        <v>46.059631068107471</v>
      </c>
      <c r="E428" s="26">
        <f>D428*(1-VLOOKUP(A428,USD!A:K,9,0))</f>
        <v>46.050173053999515</v>
      </c>
      <c r="F428">
        <v>46.051000000000002</v>
      </c>
      <c r="G428" s="71">
        <f t="shared" si="107"/>
        <v>-2.0909998374130101E-4</v>
      </c>
      <c r="H428" s="42">
        <f t="shared" si="110"/>
        <v>-3.757944607829522E-6</v>
      </c>
      <c r="I428" s="71">
        <f t="shared" si="103"/>
        <v>-2.1715055047777376E-5</v>
      </c>
      <c r="J428">
        <v>3822.5385999999999</v>
      </c>
      <c r="K428">
        <v>3836.5012999999999</v>
      </c>
      <c r="L428" s="71">
        <f t="shared" si="108"/>
        <v>3.652729628420337E-3</v>
      </c>
      <c r="M428" s="70">
        <f t="shared" si="109"/>
        <v>5</v>
      </c>
    </row>
    <row r="429" spans="1:14">
      <c r="A429" s="68">
        <v>43010</v>
      </c>
      <c r="B429">
        <v>46.05</v>
      </c>
      <c r="C429" s="71">
        <f t="shared" si="105"/>
        <v>0</v>
      </c>
      <c r="D429" s="26">
        <f t="shared" si="106"/>
        <v>46.051000000000002</v>
      </c>
      <c r="E429" s="26">
        <f>D429*(1-VLOOKUP(A429,USD!A:K,9,0))</f>
        <v>46.081515434957495</v>
      </c>
      <c r="F429">
        <v>46.08</v>
      </c>
      <c r="G429" s="71">
        <f t="shared" si="107"/>
        <v>-2.1715055047777376E-5</v>
      </c>
      <c r="H429" s="42">
        <f t="shared" si="110"/>
        <v>-6.8390621836167398E-4</v>
      </c>
      <c r="I429" s="71">
        <f t="shared" si="103"/>
        <v>-6.5104166666674068E-4</v>
      </c>
      <c r="J429">
        <v>3836.5012999999999</v>
      </c>
      <c r="K429">
        <v>3836.5012999999999</v>
      </c>
      <c r="L429" s="71">
        <f t="shared" si="108"/>
        <v>0</v>
      </c>
      <c r="M429" s="70">
        <f t="shared" si="109"/>
        <v>1</v>
      </c>
    </row>
    <row r="430" spans="1:14">
      <c r="A430" s="68">
        <v>43011</v>
      </c>
      <c r="B430">
        <v>47.05</v>
      </c>
      <c r="C430" s="71">
        <f t="shared" si="105"/>
        <v>2.1715526601520097E-2</v>
      </c>
      <c r="D430" s="26">
        <f t="shared" si="106"/>
        <v>46.08</v>
      </c>
      <c r="E430" s="26">
        <f>D430*(1-VLOOKUP(A430,USD!A:K,9,0))</f>
        <v>45.995871407017304</v>
      </c>
      <c r="F430">
        <v>46.051000000000002</v>
      </c>
      <c r="G430" s="71">
        <f t="shared" si="107"/>
        <v>2.1050347222222099E-2</v>
      </c>
      <c r="H430" s="42">
        <f t="shared" si="110"/>
        <v>2.2917895905367525E-2</v>
      </c>
      <c r="I430" s="71">
        <f t="shared" si="103"/>
        <v>2.1693339992616689E-2</v>
      </c>
      <c r="J430">
        <v>3836.5012999999999</v>
      </c>
      <c r="K430">
        <v>3836.5012999999999</v>
      </c>
      <c r="L430" s="71">
        <f t="shared" si="108"/>
        <v>0</v>
      </c>
      <c r="M430" s="70">
        <f t="shared" si="109"/>
        <v>2</v>
      </c>
      <c r="N430" t="s">
        <v>460</v>
      </c>
    </row>
    <row r="431" spans="1:14">
      <c r="A431" s="68">
        <v>43012</v>
      </c>
      <c r="B431">
        <v>47.45</v>
      </c>
      <c r="C431" s="71">
        <f t="shared" si="105"/>
        <v>8.5015940488843977E-3</v>
      </c>
      <c r="D431" s="26">
        <f t="shared" si="106"/>
        <v>46.051000000000002</v>
      </c>
      <c r="E431" s="26">
        <f>D431*(1-VLOOKUP(A431,USD!A:K,9,0))</f>
        <v>46.310100985547457</v>
      </c>
      <c r="F431" s="70">
        <v>46.051000000000002</v>
      </c>
      <c r="G431" s="71">
        <f t="shared" si="107"/>
        <v>3.0379362011682787E-2</v>
      </c>
      <c r="H431" s="42">
        <f t="shared" si="110"/>
        <v>2.4614479135087297E-2</v>
      </c>
      <c r="I431" s="71">
        <f t="shared" si="103"/>
        <v>3.0379362011682787E-2</v>
      </c>
      <c r="J431">
        <v>3836.5012999999999</v>
      </c>
      <c r="K431">
        <v>3836.5012999999999</v>
      </c>
      <c r="L431" s="71">
        <f t="shared" si="108"/>
        <v>0</v>
      </c>
      <c r="M431" s="70">
        <f t="shared" si="109"/>
        <v>3</v>
      </c>
    </row>
    <row r="432" spans="1:14">
      <c r="A432" s="68">
        <v>43013</v>
      </c>
      <c r="B432">
        <v>47.45</v>
      </c>
      <c r="C432" s="71">
        <f t="shared" si="105"/>
        <v>0</v>
      </c>
      <c r="D432" s="26">
        <f t="shared" si="106"/>
        <v>46.051000000000002</v>
      </c>
      <c r="E432" s="26">
        <f>D432*(1-VLOOKUP(A432,USD!A:K,9,0))</f>
        <v>45.992457341447412</v>
      </c>
      <c r="F432" s="70">
        <v>46.051000000000002</v>
      </c>
      <c r="G432" s="71">
        <f t="shared" si="107"/>
        <v>3.0379362011682787E-2</v>
      </c>
      <c r="H432" s="42">
        <f t="shared" si="110"/>
        <v>3.1690906353009307E-2</v>
      </c>
      <c r="I432" s="71">
        <f t="shared" si="103"/>
        <v>3.0379362011682787E-2</v>
      </c>
      <c r="J432">
        <v>3836.5012999999999</v>
      </c>
      <c r="K432">
        <v>3836.5012999999999</v>
      </c>
      <c r="L432" s="71">
        <f t="shared" si="108"/>
        <v>0</v>
      </c>
      <c r="M432" s="70">
        <f t="shared" si="109"/>
        <v>4</v>
      </c>
    </row>
    <row r="433" spans="1:14">
      <c r="A433" s="68">
        <v>43014</v>
      </c>
      <c r="B433">
        <v>47.35</v>
      </c>
      <c r="C433" s="71">
        <f t="shared" si="105"/>
        <v>-2.1074815595364393E-3</v>
      </c>
      <c r="D433" s="26">
        <f t="shared" si="106"/>
        <v>46.051000000000002</v>
      </c>
      <c r="E433" s="26">
        <f>D433*(1-VLOOKUP(A433,USD!A:K,9,0))</f>
        <v>46.016463573828567</v>
      </c>
      <c r="F433" s="70">
        <v>46.051000000000002</v>
      </c>
      <c r="G433" s="71">
        <f t="shared" si="107"/>
        <v>2.8207856506916151E-2</v>
      </c>
      <c r="H433" s="42">
        <f t="shared" si="110"/>
        <v>2.8979550417469913E-2</v>
      </c>
      <c r="I433" s="71">
        <f t="shared" ref="I433:I528" si="111">+B433/F433-1</f>
        <v>2.8207856506916151E-2</v>
      </c>
      <c r="J433">
        <v>3836.5012999999999</v>
      </c>
      <c r="K433">
        <v>3836.5012999999999</v>
      </c>
      <c r="L433" s="71">
        <f t="shared" si="108"/>
        <v>0</v>
      </c>
      <c r="M433" s="70">
        <f t="shared" si="109"/>
        <v>5</v>
      </c>
      <c r="N433" t="s">
        <v>473</v>
      </c>
    </row>
    <row r="434" spans="1:14">
      <c r="A434" s="68">
        <v>43017</v>
      </c>
      <c r="B434">
        <v>47.1</v>
      </c>
      <c r="C434" s="71">
        <f t="shared" si="105"/>
        <v>-5.2798310454065245E-3</v>
      </c>
      <c r="D434" s="26">
        <f t="shared" si="106"/>
        <v>46.599630290129191</v>
      </c>
      <c r="E434" s="26">
        <f>D434*(1-VLOOKUP(A434,USD!A:K,9,0))</f>
        <v>46.810168900985651</v>
      </c>
      <c r="F434">
        <v>46.875</v>
      </c>
      <c r="G434" s="71">
        <f t="shared" si="107"/>
        <v>1.0737632611149683E-2</v>
      </c>
      <c r="H434" s="42">
        <f t="shared" si="110"/>
        <v>6.1916268584163436E-3</v>
      </c>
      <c r="I434" s="71">
        <f t="shared" si="111"/>
        <v>4.8000000000001375E-3</v>
      </c>
      <c r="J434">
        <v>3836.5012999999999</v>
      </c>
      <c r="K434">
        <v>3882.2076000000002</v>
      </c>
      <c r="L434" s="71">
        <f t="shared" si="108"/>
        <v>1.1913536950971526E-2</v>
      </c>
      <c r="M434" s="70">
        <f t="shared" si="109"/>
        <v>1</v>
      </c>
    </row>
    <row r="435" spans="1:14">
      <c r="A435" s="68">
        <v>43018</v>
      </c>
      <c r="B435">
        <v>47.25</v>
      </c>
      <c r="C435" s="71">
        <f t="shared" si="105"/>
        <v>3.1847133757960666E-3</v>
      </c>
      <c r="D435" s="26">
        <f t="shared" si="106"/>
        <v>46.967442168084972</v>
      </c>
      <c r="E435" s="26">
        <f>D435*(1-VLOOKUP(A435,USD!A:K,9,0))</f>
        <v>47.269302860900133</v>
      </c>
      <c r="F435">
        <v>47.277999999999999</v>
      </c>
      <c r="G435" s="71">
        <f t="shared" si="107"/>
        <v>6.0160361917054317E-3</v>
      </c>
      <c r="H435" s="42">
        <f t="shared" si="110"/>
        <v>-4.0835933114846679E-4</v>
      </c>
      <c r="I435" s="71">
        <f t="shared" si="111"/>
        <v>-5.9224163458693191E-4</v>
      </c>
      <c r="J435">
        <v>3882.2076000000002</v>
      </c>
      <c r="K435">
        <v>3889.8636999999999</v>
      </c>
      <c r="L435" s="71">
        <f t="shared" si="108"/>
        <v>1.9720995858127921E-3</v>
      </c>
      <c r="M435" s="70">
        <f t="shared" si="109"/>
        <v>2</v>
      </c>
      <c r="N435" t="s">
        <v>480</v>
      </c>
    </row>
    <row r="436" spans="1:14">
      <c r="A436" s="68">
        <v>43019</v>
      </c>
      <c r="B436">
        <v>47.5</v>
      </c>
      <c r="C436" s="71">
        <f t="shared" si="105"/>
        <v>5.2910052910053462E-3</v>
      </c>
      <c r="D436" s="26">
        <f t="shared" si="106"/>
        <v>47.433853924084794</v>
      </c>
      <c r="E436" s="26">
        <f>D436*(1-VLOOKUP(A436,USD!A:K,9,0))</f>
        <v>47.495458189599844</v>
      </c>
      <c r="F436">
        <v>47.494</v>
      </c>
      <c r="G436" s="71">
        <f t="shared" si="107"/>
        <v>1.3944908634468955E-3</v>
      </c>
      <c r="H436" s="42">
        <f t="shared" si="110"/>
        <v>9.5626204552612393E-5</v>
      </c>
      <c r="I436" s="71">
        <f t="shared" si="111"/>
        <v>1.263317471680292E-4</v>
      </c>
      <c r="J436">
        <v>3889.8636999999999</v>
      </c>
      <c r="K436">
        <v>3902.6867999999999</v>
      </c>
      <c r="L436" s="71">
        <f t="shared" si="108"/>
        <v>3.2965422413129275E-3</v>
      </c>
      <c r="M436" s="70">
        <f t="shared" si="109"/>
        <v>3</v>
      </c>
    </row>
    <row r="437" spans="1:14">
      <c r="A437" s="68">
        <v>43020</v>
      </c>
      <c r="B437">
        <v>47.75</v>
      </c>
      <c r="C437" s="71">
        <f t="shared" si="105"/>
        <v>5.2631578947368585E-3</v>
      </c>
      <c r="D437" s="26">
        <f t="shared" si="106"/>
        <v>47.618942488134074</v>
      </c>
      <c r="E437" s="26">
        <f>D437*(1-VLOOKUP(A437,USD!A:K,9,0))</f>
        <v>47.605872063343831</v>
      </c>
      <c r="F437">
        <v>47.610999999999997</v>
      </c>
      <c r="G437" s="71">
        <f t="shared" si="107"/>
        <v>2.7522138253823769E-3</v>
      </c>
      <c r="H437" s="42">
        <f t="shared" ref="H437:H468" si="112">(+B437/(E437)-1)</f>
        <v>3.0275243454083167E-3</v>
      </c>
      <c r="I437" s="71">
        <f t="shared" si="111"/>
        <v>2.9194933943836876E-3</v>
      </c>
      <c r="J437">
        <v>3902.6867999999999</v>
      </c>
      <c r="K437">
        <v>3912.9535999999998</v>
      </c>
      <c r="L437" s="71">
        <f t="shared" si="108"/>
        <v>2.63070047025038E-3</v>
      </c>
      <c r="M437" s="70">
        <f t="shared" si="109"/>
        <v>4</v>
      </c>
      <c r="N437" t="s">
        <v>488</v>
      </c>
    </row>
    <row r="438" spans="1:14">
      <c r="A438" s="68">
        <v>43021</v>
      </c>
      <c r="B438">
        <v>47.9</v>
      </c>
      <c r="C438" s="71">
        <f t="shared" si="105"/>
        <v>3.141361256544517E-3</v>
      </c>
      <c r="D438" s="26">
        <f t="shared" si="106"/>
        <v>47.708904853867935</v>
      </c>
      <c r="E438" s="26">
        <f>D438*(1-VLOOKUP(A438,USD!A:K,9,0))</f>
        <v>47.756804745403045</v>
      </c>
      <c r="F438">
        <v>47.779000000000003</v>
      </c>
      <c r="G438" s="71">
        <f t="shared" si="107"/>
        <v>4.0054397961426513E-3</v>
      </c>
      <c r="H438" s="42">
        <f t="shared" si="112"/>
        <v>2.9984262004199014E-3</v>
      </c>
      <c r="I438" s="71">
        <f t="shared" si="111"/>
        <v>2.5324933548209749E-3</v>
      </c>
      <c r="J438">
        <v>3912.9535999999998</v>
      </c>
      <c r="K438">
        <v>3921</v>
      </c>
      <c r="L438" s="71">
        <f t="shared" si="108"/>
        <v>2.0563494542844563E-3</v>
      </c>
      <c r="M438" s="70">
        <f t="shared" si="109"/>
        <v>5</v>
      </c>
    </row>
    <row r="439" spans="1:14">
      <c r="A439" s="68">
        <v>43024</v>
      </c>
      <c r="B439">
        <v>47.85</v>
      </c>
      <c r="C439" s="71">
        <f t="shared" si="105"/>
        <v>-1.0438413361169019E-3</v>
      </c>
      <c r="D439" s="26">
        <f t="shared" si="106"/>
        <v>47.687000140270342</v>
      </c>
      <c r="E439" s="26">
        <f>D439*(1-VLOOKUP(A439,USD!A:K,9,0))</f>
        <v>47.664687410911981</v>
      </c>
      <c r="F439">
        <v>47.670999999999999</v>
      </c>
      <c r="G439" s="71">
        <f t="shared" si="107"/>
        <v>3.4181193878877192E-3</v>
      </c>
      <c r="H439" s="42">
        <f t="shared" si="112"/>
        <v>3.8878381282658747E-3</v>
      </c>
      <c r="I439" s="71">
        <f t="shared" si="111"/>
        <v>3.7549034003903081E-3</v>
      </c>
      <c r="J439">
        <v>3921</v>
      </c>
      <c r="K439">
        <v>3913.45</v>
      </c>
      <c r="L439" s="71">
        <f t="shared" si="108"/>
        <v>-1.9255292017342773E-3</v>
      </c>
      <c r="M439" s="70">
        <f t="shared" si="109"/>
        <v>1</v>
      </c>
    </row>
    <row r="440" spans="1:14">
      <c r="A440" s="68">
        <v>43025</v>
      </c>
      <c r="B440">
        <v>47.5</v>
      </c>
      <c r="C440" s="71">
        <f t="shared" si="105"/>
        <v>-7.3145245559038674E-3</v>
      </c>
      <c r="D440" s="26">
        <f t="shared" si="106"/>
        <v>47.666371097113803</v>
      </c>
      <c r="E440" s="26">
        <f>D440*(1-VLOOKUP(A440,USD!A:K,9,0))</f>
        <v>47.443262834640123</v>
      </c>
      <c r="F440">
        <v>47.408999999999999</v>
      </c>
      <c r="G440" s="71">
        <f t="shared" si="107"/>
        <v>-3.4903243793165117E-3</v>
      </c>
      <c r="H440" s="42">
        <f t="shared" si="112"/>
        <v>1.1958950959514159E-3</v>
      </c>
      <c r="I440" s="71">
        <f t="shared" si="111"/>
        <v>1.9194667679132138E-3</v>
      </c>
      <c r="J440">
        <v>3913.45</v>
      </c>
      <c r="K440">
        <v>3913.07</v>
      </c>
      <c r="L440" s="71">
        <f t="shared" si="108"/>
        <v>-9.7101023393553199E-5</v>
      </c>
      <c r="M440" s="70">
        <f t="shared" si="109"/>
        <v>2</v>
      </c>
    </row>
    <row r="441" spans="1:14">
      <c r="A441" s="68">
        <v>43026</v>
      </c>
      <c r="B441">
        <v>47.65</v>
      </c>
      <c r="C441" s="71">
        <f t="shared" si="105"/>
        <v>3.1578947368420263E-3</v>
      </c>
      <c r="D441" s="26">
        <f t="shared" si="106"/>
        <v>47.785672487330913</v>
      </c>
      <c r="E441" s="26">
        <f>D441*(1-VLOOKUP(A441,USD!A:K,9,0))</f>
        <v>47.732304019822237</v>
      </c>
      <c r="F441">
        <v>47.732999999999997</v>
      </c>
      <c r="G441" s="71">
        <f t="shared" si="107"/>
        <v>-2.8391875695981117E-3</v>
      </c>
      <c r="H441" s="42">
        <f t="shared" si="112"/>
        <v>-1.7242834074814306E-3</v>
      </c>
      <c r="I441" s="71">
        <f t="shared" si="111"/>
        <v>-1.7388389583725683E-3</v>
      </c>
      <c r="J441">
        <v>3913.07</v>
      </c>
      <c r="K441">
        <v>3944.16</v>
      </c>
      <c r="L441" s="71">
        <f t="shared" si="108"/>
        <v>7.9451683716365018E-3</v>
      </c>
      <c r="M441" s="70">
        <f t="shared" si="109"/>
        <v>3</v>
      </c>
    </row>
    <row r="442" spans="1:14">
      <c r="A442" s="68">
        <v>43027</v>
      </c>
      <c r="B442">
        <v>47.15</v>
      </c>
      <c r="C442" s="71">
        <f t="shared" si="105"/>
        <v>-1.049317943336836E-2</v>
      </c>
      <c r="D442" s="26">
        <f t="shared" si="106"/>
        <v>47.576760641049042</v>
      </c>
      <c r="E442" s="26">
        <f>D442*(1-VLOOKUP(A442,USD!A:K,9,0))</f>
        <v>47.452937148506479</v>
      </c>
      <c r="F442">
        <v>47.384999999999998</v>
      </c>
      <c r="G442" s="71">
        <f t="shared" si="107"/>
        <v>-8.9699390059111428E-3</v>
      </c>
      <c r="H442" s="42">
        <f t="shared" si="112"/>
        <v>-6.3839493761665977E-3</v>
      </c>
      <c r="I442" s="71">
        <f t="shared" si="111"/>
        <v>-4.9593753297456633E-3</v>
      </c>
      <c r="J442">
        <v>3944.16</v>
      </c>
      <c r="K442">
        <v>3931.25</v>
      </c>
      <c r="L442" s="71">
        <f t="shared" si="108"/>
        <v>-3.2731937852419346E-3</v>
      </c>
      <c r="M442" s="70">
        <f t="shared" si="109"/>
        <v>4</v>
      </c>
    </row>
    <row r="443" spans="1:14">
      <c r="A443" s="68">
        <v>43028</v>
      </c>
      <c r="B443">
        <v>47.35</v>
      </c>
      <c r="C443" s="71">
        <f t="shared" si="105"/>
        <v>4.2417815482502785E-3</v>
      </c>
      <c r="D443" s="26">
        <f t="shared" si="106"/>
        <v>47.331964960254368</v>
      </c>
      <c r="E443" s="26">
        <f>D443*(1-VLOOKUP(A443,USD!A:K,9,0))</f>
        <v>47.375075896370959</v>
      </c>
      <c r="F443">
        <v>47.371000000000002</v>
      </c>
      <c r="G443" s="71">
        <f t="shared" si="107"/>
        <v>3.8103298185010459E-4</v>
      </c>
      <c r="H443" s="42">
        <f t="shared" si="112"/>
        <v>-5.2930567173781196E-4</v>
      </c>
      <c r="I443" s="71">
        <f t="shared" si="111"/>
        <v>-4.4330919761037535E-4</v>
      </c>
      <c r="J443">
        <v>3931.25</v>
      </c>
      <c r="K443">
        <v>3926.85</v>
      </c>
      <c r="L443" s="71">
        <f t="shared" si="108"/>
        <v>-1.1192368839427758E-3</v>
      </c>
      <c r="M443" s="70">
        <f t="shared" si="109"/>
        <v>5</v>
      </c>
      <c r="N443" t="s">
        <v>514</v>
      </c>
    </row>
    <row r="444" spans="1:14">
      <c r="A444" s="68">
        <v>43031</v>
      </c>
      <c r="B444">
        <v>47.3</v>
      </c>
      <c r="C444" s="71">
        <f t="shared" si="105"/>
        <v>-1.0559662090814381E-3</v>
      </c>
      <c r="D444" s="26">
        <f t="shared" si="106"/>
        <v>47.418650266753254</v>
      </c>
      <c r="E444" s="26">
        <f>D444*(1-VLOOKUP(A444,USD!A:K,9,0))</f>
        <v>47.364445557386496</v>
      </c>
      <c r="F444">
        <v>47.38</v>
      </c>
      <c r="G444" s="71">
        <f t="shared" si="107"/>
        <v>-2.5021856608273829E-3</v>
      </c>
      <c r="H444" s="42">
        <f t="shared" si="112"/>
        <v>-1.3606315164909066E-3</v>
      </c>
      <c r="I444" s="71">
        <f t="shared" si="111"/>
        <v>-1.6884761502744539E-3</v>
      </c>
      <c r="J444">
        <v>3926.85</v>
      </c>
      <c r="K444">
        <v>3930.8</v>
      </c>
      <c r="L444" s="71">
        <f t="shared" si="108"/>
        <v>1.0058953104905566E-3</v>
      </c>
      <c r="M444" s="70">
        <f t="shared" si="109"/>
        <v>1</v>
      </c>
    </row>
    <row r="445" spans="1:14">
      <c r="A445" s="68">
        <v>43032</v>
      </c>
      <c r="B445">
        <v>47.5</v>
      </c>
      <c r="C445" s="71">
        <f t="shared" si="105"/>
        <v>4.2283298097252064E-3</v>
      </c>
      <c r="D445" s="26">
        <f t="shared" si="106"/>
        <v>47.72473084359418</v>
      </c>
      <c r="E445" s="26">
        <f>D445*(1-VLOOKUP(A445,USD!A:K,9,0))</f>
        <v>47.710913045590466</v>
      </c>
      <c r="F445">
        <v>47.726999999999997</v>
      </c>
      <c r="G445" s="71">
        <f t="shared" si="107"/>
        <v>-4.708897035599402E-3</v>
      </c>
      <c r="H445" s="42">
        <f t="shared" si="112"/>
        <v>-4.4206457627194995E-3</v>
      </c>
      <c r="I445" s="71">
        <f t="shared" si="111"/>
        <v>-4.7562176545770107E-3</v>
      </c>
      <c r="J445">
        <v>3930.8</v>
      </c>
      <c r="K445">
        <v>3959.4</v>
      </c>
      <c r="L445" s="71">
        <f t="shared" si="108"/>
        <v>7.2758725959092274E-3</v>
      </c>
      <c r="M445" s="70">
        <f t="shared" si="109"/>
        <v>2</v>
      </c>
    </row>
    <row r="446" spans="1:14">
      <c r="A446" s="68">
        <v>43033</v>
      </c>
      <c r="B446">
        <v>47.8</v>
      </c>
      <c r="C446" s="71">
        <f t="shared" si="105"/>
        <v>6.3157894736840525E-3</v>
      </c>
      <c r="D446" s="26">
        <f t="shared" si="106"/>
        <v>47.938549439308979</v>
      </c>
      <c r="E446" s="26">
        <f>D446*(1-VLOOKUP(A446,USD!A:K,9,0))</f>
        <v>47.89169897631735</v>
      </c>
      <c r="F446">
        <v>47.89</v>
      </c>
      <c r="G446" s="71">
        <f t="shared" si="107"/>
        <v>-2.8901466758894934E-3</v>
      </c>
      <c r="H446" s="42">
        <f t="shared" si="112"/>
        <v>-1.9147154575305247E-3</v>
      </c>
      <c r="I446" s="71">
        <f t="shared" si="111"/>
        <v>-1.8793067446231104E-3</v>
      </c>
      <c r="J446">
        <v>3959.4</v>
      </c>
      <c r="K446">
        <v>3976.95</v>
      </c>
      <c r="L446" s="71">
        <f t="shared" si="108"/>
        <v>4.4324897711773836E-3</v>
      </c>
      <c r="M446" s="70">
        <f t="shared" si="109"/>
        <v>3</v>
      </c>
    </row>
    <row r="447" spans="1:14">
      <c r="A447" s="68">
        <v>43034</v>
      </c>
      <c r="B447">
        <v>48.1</v>
      </c>
      <c r="C447" s="71">
        <f t="shared" ref="C447:C510" si="113">B447/B446-1</f>
        <v>6.2761506276152179E-3</v>
      </c>
      <c r="D447" s="26">
        <f t="shared" ref="D447:D510" si="114">+F446*(1+L447)</f>
        <v>48.090256653968488</v>
      </c>
      <c r="E447" s="26">
        <f>D447*(1-VLOOKUP(A447,USD!A:K,9,0))</f>
        <v>48.139430682128186</v>
      </c>
      <c r="F447">
        <v>48.133000000000003</v>
      </c>
      <c r="G447" s="71">
        <f t="shared" ref="G447:G510" si="115">+B447/D447-1</f>
        <v>2.0260540719552189E-4</v>
      </c>
      <c r="H447" s="42">
        <f t="shared" si="112"/>
        <v>-8.1909323748652341E-4</v>
      </c>
      <c r="I447" s="71">
        <f t="shared" si="111"/>
        <v>-6.8560031579167902E-4</v>
      </c>
      <c r="J447">
        <v>3976.95</v>
      </c>
      <c r="K447">
        <v>3993.58</v>
      </c>
      <c r="L447" s="71">
        <f t="shared" ref="L447:L510" si="116">+K447/J447-1</f>
        <v>4.1815964495404145E-3</v>
      </c>
      <c r="M447" s="70">
        <f t="shared" ref="M447:M510" si="117">WEEKDAY(A447,2)</f>
        <v>4</v>
      </c>
    </row>
    <row r="448" spans="1:14">
      <c r="A448" s="68">
        <v>43035</v>
      </c>
      <c r="B448">
        <v>48.45</v>
      </c>
      <c r="C448" s="71">
        <f t="shared" si="113"/>
        <v>7.2765072765073047E-3</v>
      </c>
      <c r="D448" s="26">
        <f t="shared" si="114"/>
        <v>48.475173155414438</v>
      </c>
      <c r="E448" s="26">
        <f>D448*(1-VLOOKUP(A448,USD!A:K,9,0))</f>
        <v>48.320792969674329</v>
      </c>
      <c r="F448">
        <v>48.328000000000003</v>
      </c>
      <c r="G448" s="71">
        <f t="shared" si="115"/>
        <v>-5.1929995863508882E-4</v>
      </c>
      <c r="H448" s="42">
        <f t="shared" si="112"/>
        <v>2.6739426732247384E-3</v>
      </c>
      <c r="I448" s="71">
        <f t="shared" si="111"/>
        <v>2.5244164873365893E-3</v>
      </c>
      <c r="J448">
        <v>3993.58</v>
      </c>
      <c r="K448">
        <v>4021.97</v>
      </c>
      <c r="L448" s="71">
        <f t="shared" si="116"/>
        <v>7.1089098002292683E-3</v>
      </c>
      <c r="M448" s="70">
        <f t="shared" si="117"/>
        <v>5</v>
      </c>
    </row>
    <row r="449" spans="1:13">
      <c r="A449" s="68">
        <v>43038</v>
      </c>
      <c r="B449">
        <v>48.1</v>
      </c>
      <c r="C449" s="71">
        <f t="shared" si="113"/>
        <v>-7.2239422084623417E-3</v>
      </c>
      <c r="D449" s="26">
        <f t="shared" si="114"/>
        <v>48.180803974171866</v>
      </c>
      <c r="E449" s="26">
        <f>D449*(1-VLOOKUP(A449,USD!A:K,9,0))</f>
        <v>48.23123273892503</v>
      </c>
      <c r="F449">
        <v>48.21</v>
      </c>
      <c r="G449" s="71">
        <f t="shared" si="115"/>
        <v>-1.6770989171368544E-3</v>
      </c>
      <c r="H449" s="42">
        <f t="shared" si="112"/>
        <v>-2.7209078323870983E-3</v>
      </c>
      <c r="I449" s="71">
        <f t="shared" si="111"/>
        <v>-2.2816842978634622E-3</v>
      </c>
      <c r="J449">
        <v>4021.97</v>
      </c>
      <c r="K449">
        <v>4009.72</v>
      </c>
      <c r="L449" s="71">
        <f t="shared" si="116"/>
        <v>-3.0457711022210399E-3</v>
      </c>
      <c r="M449" s="70">
        <f t="shared" si="117"/>
        <v>1</v>
      </c>
    </row>
    <row r="450" spans="1:13">
      <c r="A450" s="68">
        <v>43039</v>
      </c>
      <c r="B450">
        <v>48.25</v>
      </c>
      <c r="C450" s="71">
        <f t="shared" si="113"/>
        <v>3.1185031185030354E-3</v>
      </c>
      <c r="D450" s="26">
        <f t="shared" si="114"/>
        <v>48.173930149736137</v>
      </c>
      <c r="E450" s="26">
        <f>D450*(1-VLOOKUP(A450,USD!A:K,9,0))</f>
        <v>48.319586686760843</v>
      </c>
      <c r="F450">
        <v>48.286000000000001</v>
      </c>
      <c r="G450" s="71">
        <f t="shared" si="115"/>
        <v>1.5790667281541104E-3</v>
      </c>
      <c r="H450" s="42">
        <f t="shared" si="112"/>
        <v>-1.4401341470892115E-3</v>
      </c>
      <c r="I450" s="71">
        <f t="shared" si="111"/>
        <v>-7.455577185934148E-4</v>
      </c>
      <c r="J450">
        <v>4009.72</v>
      </c>
      <c r="K450">
        <v>4006.72</v>
      </c>
      <c r="L450" s="71">
        <f t="shared" si="116"/>
        <v>-7.4818191793946109E-4</v>
      </c>
      <c r="M450" s="70">
        <f t="shared" si="117"/>
        <v>2</v>
      </c>
    </row>
    <row r="451" spans="1:13">
      <c r="A451" s="68">
        <v>43040</v>
      </c>
      <c r="B451">
        <v>48.3</v>
      </c>
      <c r="C451" s="71">
        <f t="shared" si="113"/>
        <v>1.0362694300518616E-3</v>
      </c>
      <c r="D451" s="26">
        <f t="shared" si="114"/>
        <v>48.16428233567607</v>
      </c>
      <c r="E451" s="26">
        <f>D451*(1-VLOOKUP(A451,USD!A:K,9,0))</f>
        <v>48.142953237472909</v>
      </c>
      <c r="F451">
        <v>48.158999999999999</v>
      </c>
      <c r="G451" s="71">
        <f t="shared" si="115"/>
        <v>2.8178072576283686E-3</v>
      </c>
      <c r="H451" s="42">
        <f t="shared" si="112"/>
        <v>3.2620924136588236E-3</v>
      </c>
      <c r="I451" s="71">
        <f t="shared" si="111"/>
        <v>2.9278016570111198E-3</v>
      </c>
      <c r="J451">
        <v>4006.72</v>
      </c>
      <c r="K451">
        <v>3996.62</v>
      </c>
      <c r="L451" s="71">
        <f t="shared" si="116"/>
        <v>-2.520765114607415E-3</v>
      </c>
      <c r="M451" s="70">
        <f t="shared" si="117"/>
        <v>3</v>
      </c>
    </row>
    <row r="452" spans="1:13">
      <c r="A452" s="68">
        <v>43041</v>
      </c>
      <c r="B452">
        <v>48.25</v>
      </c>
      <c r="C452" s="71">
        <f t="shared" si="113"/>
        <v>-1.0351966873705098E-3</v>
      </c>
      <c r="D452" s="26">
        <f t="shared" si="114"/>
        <v>48.165145465418277</v>
      </c>
      <c r="E452" s="26">
        <f>D452*(1-VLOOKUP(A452,USD!A:K,9,0))</f>
        <v>48.373429822290895</v>
      </c>
      <c r="F452">
        <v>48.378</v>
      </c>
      <c r="G452" s="71">
        <f t="shared" si="115"/>
        <v>1.761741478444101E-3</v>
      </c>
      <c r="H452" s="42">
        <f t="shared" si="112"/>
        <v>-2.5516036953413535E-3</v>
      </c>
      <c r="I452" s="71">
        <f t="shared" si="111"/>
        <v>-2.6458307495142996E-3</v>
      </c>
      <c r="J452">
        <v>3996.62</v>
      </c>
      <c r="K452">
        <v>3997.13</v>
      </c>
      <c r="L452" s="71">
        <f t="shared" si="116"/>
        <v>1.2760782861520603E-4</v>
      </c>
      <c r="M452" s="70">
        <f t="shared" si="117"/>
        <v>4</v>
      </c>
    </row>
    <row r="453" spans="1:13">
      <c r="A453" s="68">
        <v>43042</v>
      </c>
      <c r="B453">
        <v>48</v>
      </c>
      <c r="C453" s="71">
        <f t="shared" si="113"/>
        <v>-5.1813471502590858E-3</v>
      </c>
      <c r="D453" s="26">
        <f t="shared" si="114"/>
        <v>48.324382894726966</v>
      </c>
      <c r="E453" s="26">
        <f>D453*(1-VLOOKUP(A453,USD!A:K,9,0))</f>
        <v>48.189420552965963</v>
      </c>
      <c r="F453">
        <v>48.171999999999997</v>
      </c>
      <c r="G453" s="71">
        <f t="shared" si="115"/>
        <v>-6.7126132874499866E-3</v>
      </c>
      <c r="H453" s="42">
        <f t="shared" si="112"/>
        <v>-3.9307497536262836E-3</v>
      </c>
      <c r="I453" s="71">
        <f t="shared" si="111"/>
        <v>-3.5705389022667733E-3</v>
      </c>
      <c r="J453">
        <v>3997.13</v>
      </c>
      <c r="K453">
        <v>3992.7</v>
      </c>
      <c r="L453" s="71">
        <f t="shared" si="116"/>
        <v>-1.10829520180733E-3</v>
      </c>
      <c r="M453" s="70">
        <f t="shared" si="117"/>
        <v>5</v>
      </c>
    </row>
    <row r="454" spans="1:13">
      <c r="A454" s="68">
        <v>43045</v>
      </c>
      <c r="B454">
        <v>48.3</v>
      </c>
      <c r="C454" s="71">
        <f t="shared" si="113"/>
        <v>6.2499999999998668E-3</v>
      </c>
      <c r="D454" s="26">
        <f t="shared" si="114"/>
        <v>48.512112875998703</v>
      </c>
      <c r="E454" s="26">
        <f>D454*(1-VLOOKUP(A454,USD!A:K,9,0))</f>
        <v>48.382156584747534</v>
      </c>
      <c r="F454">
        <v>48.356000000000002</v>
      </c>
      <c r="G454" s="71">
        <f t="shared" si="115"/>
        <v>-4.3723693614600156E-3</v>
      </c>
      <c r="H454" s="42">
        <f t="shared" si="112"/>
        <v>-1.6980761203487793E-3</v>
      </c>
      <c r="I454" s="71">
        <f t="shared" si="111"/>
        <v>-1.1580775911986807E-3</v>
      </c>
      <c r="J454">
        <v>3992.7</v>
      </c>
      <c r="K454">
        <v>4020.89</v>
      </c>
      <c r="L454" s="71">
        <f t="shared" si="116"/>
        <v>7.0603852029955672E-3</v>
      </c>
      <c r="M454" s="70">
        <f t="shared" si="117"/>
        <v>1</v>
      </c>
    </row>
    <row r="455" spans="1:13">
      <c r="A455" s="68">
        <v>43046</v>
      </c>
      <c r="B455">
        <v>48.9</v>
      </c>
      <c r="C455" s="71">
        <f t="shared" si="113"/>
        <v>1.2422360248447228E-2</v>
      </c>
      <c r="D455" s="26">
        <f t="shared" si="114"/>
        <v>48.757193805351548</v>
      </c>
      <c r="E455" s="26">
        <f>D455*(1-VLOOKUP(A455,USD!A:K,9,0))</f>
        <v>48.843113928147773</v>
      </c>
      <c r="F455">
        <v>48.856000000000002</v>
      </c>
      <c r="G455" s="71">
        <f t="shared" si="115"/>
        <v>2.9289256313347334E-3</v>
      </c>
      <c r="H455" s="42">
        <f t="shared" si="112"/>
        <v>1.1646692292368588E-3</v>
      </c>
      <c r="I455" s="71">
        <f t="shared" si="111"/>
        <v>9.0060586212525884E-4</v>
      </c>
      <c r="J455">
        <v>4020.89</v>
      </c>
      <c r="K455">
        <v>4054.25</v>
      </c>
      <c r="L455" s="71">
        <f t="shared" si="116"/>
        <v>8.2966706375950938E-3</v>
      </c>
      <c r="M455" s="70">
        <f t="shared" si="117"/>
        <v>2</v>
      </c>
    </row>
    <row r="456" spans="1:13">
      <c r="A456" s="68">
        <v>43047</v>
      </c>
      <c r="B456">
        <v>48.65</v>
      </c>
      <c r="C456" s="71">
        <f t="shared" si="113"/>
        <v>-5.1124744376278564E-3</v>
      </c>
      <c r="D456" s="26">
        <f t="shared" si="114"/>
        <v>48.780804479250172</v>
      </c>
      <c r="E456" s="26">
        <f>D456*(1-VLOOKUP(A456,USD!A:K,9,0))</f>
        <v>48.641693669994005</v>
      </c>
      <c r="F456">
        <v>48.652999999999999</v>
      </c>
      <c r="G456" s="71">
        <f t="shared" si="115"/>
        <v>-2.6814744169668669E-3</v>
      </c>
      <c r="H456" s="42">
        <f t="shared" si="112"/>
        <v>1.7076564114626436E-4</v>
      </c>
      <c r="I456" s="71">
        <f t="shared" si="111"/>
        <v>-6.1661151419256655E-5</v>
      </c>
      <c r="J456">
        <v>4054.25</v>
      </c>
      <c r="K456">
        <v>4048.01</v>
      </c>
      <c r="L456" s="71">
        <f t="shared" si="116"/>
        <v>-1.5391256089288818E-3</v>
      </c>
      <c r="M456" s="70">
        <f t="shared" si="117"/>
        <v>3</v>
      </c>
    </row>
    <row r="457" spans="1:13">
      <c r="A457" s="68">
        <v>43048</v>
      </c>
      <c r="B457">
        <v>49</v>
      </c>
      <c r="C457" s="71">
        <f t="shared" si="113"/>
        <v>7.194244604316502E-3</v>
      </c>
      <c r="D457" s="26">
        <f t="shared" si="114"/>
        <v>48.988209688217168</v>
      </c>
      <c r="E457" s="26">
        <f>D457*(1-VLOOKUP(A457,USD!A:K,9,0))</f>
        <v>49.063881529133177</v>
      </c>
      <c r="F457">
        <v>49.033999999999999</v>
      </c>
      <c r="G457" s="71">
        <f t="shared" si="115"/>
        <v>2.406765190618998E-4</v>
      </c>
      <c r="H457" s="42">
        <f t="shared" si="112"/>
        <v>-1.3020072432557983E-3</v>
      </c>
      <c r="I457" s="71">
        <f t="shared" si="111"/>
        <v>-6.9339641881138725E-4</v>
      </c>
      <c r="J457">
        <v>4048.01</v>
      </c>
      <c r="K457">
        <v>4075.9</v>
      </c>
      <c r="L457" s="71">
        <f t="shared" si="116"/>
        <v>6.8898051141177419E-3</v>
      </c>
      <c r="M457" s="70">
        <f t="shared" si="117"/>
        <v>4</v>
      </c>
    </row>
    <row r="458" spans="1:13">
      <c r="A458" s="68">
        <v>43049</v>
      </c>
      <c r="B458">
        <v>49.4</v>
      </c>
      <c r="C458" s="71">
        <f t="shared" si="113"/>
        <v>8.1632653061223248E-3</v>
      </c>
      <c r="D458" s="26">
        <f t="shared" si="114"/>
        <v>49.467208454574447</v>
      </c>
      <c r="E458" s="26">
        <f>D458*(1-VLOOKUP(A458,USD!A:K,9,0))</f>
        <v>49.387036913458772</v>
      </c>
      <c r="F458">
        <v>49.396000000000001</v>
      </c>
      <c r="G458" s="71">
        <f t="shared" si="115"/>
        <v>-1.3586465999221309E-3</v>
      </c>
      <c r="H458" s="42">
        <f t="shared" si="112"/>
        <v>2.6247953615721187E-4</v>
      </c>
      <c r="I458" s="71">
        <f t="shared" si="111"/>
        <v>8.0978216859595165E-5</v>
      </c>
      <c r="J458">
        <v>4075.9</v>
      </c>
      <c r="K458">
        <v>4111.91</v>
      </c>
      <c r="L458" s="71">
        <f t="shared" si="116"/>
        <v>8.834858558845804E-3</v>
      </c>
      <c r="M458" s="70">
        <f t="shared" si="117"/>
        <v>5</v>
      </c>
    </row>
    <row r="459" spans="1:13">
      <c r="A459" s="68">
        <v>43052</v>
      </c>
      <c r="B459">
        <v>49.45</v>
      </c>
      <c r="C459" s="71">
        <f t="shared" si="113"/>
        <v>1.0121457489880026E-3</v>
      </c>
      <c r="D459" s="26">
        <f t="shared" si="114"/>
        <v>49.59012860690045</v>
      </c>
      <c r="E459" s="26">
        <f>D459*(1-VLOOKUP(A459,USD!A:K,9,0))</f>
        <v>49.541491412718756</v>
      </c>
      <c r="F459">
        <v>49.555</v>
      </c>
      <c r="G459" s="71">
        <f t="shared" si="115"/>
        <v>-2.8257359042409558E-3</v>
      </c>
      <c r="H459" s="42">
        <f t="shared" si="112"/>
        <v>-1.8467633918518578E-3</v>
      </c>
      <c r="I459" s="71">
        <f t="shared" si="111"/>
        <v>-2.1188578347289821E-3</v>
      </c>
      <c r="J459">
        <v>4111.91</v>
      </c>
      <c r="K459">
        <v>4128.07</v>
      </c>
      <c r="L459" s="71">
        <f t="shared" si="116"/>
        <v>3.93004710706224E-3</v>
      </c>
      <c r="M459" s="70">
        <f t="shared" si="117"/>
        <v>1</v>
      </c>
    </row>
    <row r="460" spans="1:13">
      <c r="A460" s="68">
        <v>43053</v>
      </c>
      <c r="B460">
        <v>49</v>
      </c>
      <c r="C460" s="71">
        <f t="shared" si="113"/>
        <v>-9.1001011122345821E-3</v>
      </c>
      <c r="D460" s="26">
        <f t="shared" si="114"/>
        <v>49.210233656406032</v>
      </c>
      <c r="E460" s="26">
        <f>D460*(1-VLOOKUP(A460,USD!A:K,9,0))</f>
        <v>49.240467517825721</v>
      </c>
      <c r="F460">
        <v>49.246000000000002</v>
      </c>
      <c r="G460" s="71">
        <f t="shared" si="115"/>
        <v>-4.2721531841104499E-3</v>
      </c>
      <c r="H460" s="42">
        <f t="shared" si="112"/>
        <v>-4.8835344168628447E-3</v>
      </c>
      <c r="I460" s="71">
        <f t="shared" si="111"/>
        <v>-4.9953295699143307E-3</v>
      </c>
      <c r="J460">
        <v>4128.07</v>
      </c>
      <c r="K460">
        <v>4099.3500000000004</v>
      </c>
      <c r="L460" s="71">
        <f t="shared" si="116"/>
        <v>-6.9572463645236615E-3</v>
      </c>
      <c r="M460" s="70">
        <f t="shared" si="117"/>
        <v>2</v>
      </c>
    </row>
    <row r="461" spans="1:13">
      <c r="A461" s="68">
        <v>43054</v>
      </c>
      <c r="B461">
        <v>48.6</v>
      </c>
      <c r="C461" s="71">
        <f t="shared" si="113"/>
        <v>-8.1632653061224358E-3</v>
      </c>
      <c r="D461" s="26">
        <f t="shared" si="114"/>
        <v>48.937502974861864</v>
      </c>
      <c r="E461" s="26">
        <f>D461*(1-VLOOKUP(A461,USD!A:K,9,0))</f>
        <v>48.987298347306862</v>
      </c>
      <c r="F461">
        <v>48.99</v>
      </c>
      <c r="G461" s="71">
        <f t="shared" si="115"/>
        <v>-6.8966120939033537E-3</v>
      </c>
      <c r="H461" s="42">
        <f t="shared" si="112"/>
        <v>-7.9060973022234693E-3</v>
      </c>
      <c r="I461" s="71">
        <f t="shared" si="111"/>
        <v>-7.9608083282303177E-3</v>
      </c>
      <c r="J461">
        <v>4099.3500000000004</v>
      </c>
      <c r="K461">
        <v>4073.67</v>
      </c>
      <c r="L461" s="71">
        <f t="shared" si="116"/>
        <v>-6.2644077719639091E-3</v>
      </c>
      <c r="M461" s="70">
        <f t="shared" si="117"/>
        <v>3</v>
      </c>
    </row>
    <row r="462" spans="1:13">
      <c r="A462" s="68">
        <v>43055</v>
      </c>
      <c r="B462">
        <v>49.25</v>
      </c>
      <c r="C462" s="71">
        <f t="shared" si="113"/>
        <v>1.337448559670773E-2</v>
      </c>
      <c r="D462" s="26">
        <f t="shared" si="114"/>
        <v>49.366895182967696</v>
      </c>
      <c r="E462" s="26">
        <f>D462*(1-VLOOKUP(A462,USD!A:K,9,0))</f>
        <v>49.37730471228366</v>
      </c>
      <c r="F462">
        <v>49.375</v>
      </c>
      <c r="G462" s="71">
        <f t="shared" si="115"/>
        <v>-2.3678860607792007E-3</v>
      </c>
      <c r="H462" s="42">
        <f t="shared" si="112"/>
        <v>-2.5782029421300701E-3</v>
      </c>
      <c r="I462" s="71">
        <f t="shared" si="111"/>
        <v>-2.5316455696202667E-3</v>
      </c>
      <c r="J462">
        <v>4073.67</v>
      </c>
      <c r="K462">
        <v>4105.01</v>
      </c>
      <c r="L462" s="71">
        <f t="shared" si="116"/>
        <v>7.693308490869466E-3</v>
      </c>
      <c r="M462" s="70">
        <f t="shared" si="117"/>
        <v>4</v>
      </c>
    </row>
    <row r="463" spans="1:13">
      <c r="A463" s="68">
        <v>43056</v>
      </c>
      <c r="B463">
        <v>49.35</v>
      </c>
      <c r="C463" s="71">
        <f t="shared" si="113"/>
        <v>2.0304568527920175E-3</v>
      </c>
      <c r="D463" s="26">
        <f t="shared" si="114"/>
        <v>49.565523287397589</v>
      </c>
      <c r="E463" s="26">
        <f>D463*(1-VLOOKUP(A463,USD!A:K,9,0))</f>
        <v>49.592520523118921</v>
      </c>
      <c r="F463">
        <v>49.597000000000001</v>
      </c>
      <c r="G463" s="71">
        <f t="shared" si="115"/>
        <v>-4.3482500153969594E-3</v>
      </c>
      <c r="H463" s="42">
        <f t="shared" si="112"/>
        <v>-4.8902641075857511E-3</v>
      </c>
      <c r="I463" s="71">
        <f t="shared" si="111"/>
        <v>-4.9801399278182057E-3</v>
      </c>
      <c r="J463">
        <v>4105.01</v>
      </c>
      <c r="K463">
        <v>4120.8500000000004</v>
      </c>
      <c r="L463" s="71">
        <f t="shared" si="116"/>
        <v>3.8586994915967843E-3</v>
      </c>
      <c r="M463" s="70">
        <f t="shared" si="117"/>
        <v>5</v>
      </c>
    </row>
    <row r="464" spans="1:13">
      <c r="A464" s="68">
        <v>43059</v>
      </c>
      <c r="B464">
        <v>49.7</v>
      </c>
      <c r="C464" s="71">
        <f t="shared" si="113"/>
        <v>7.0921985815604049E-3</v>
      </c>
      <c r="D464" s="26">
        <f t="shared" si="114"/>
        <v>49.873578633049007</v>
      </c>
      <c r="E464" s="26">
        <f>D464*(1-VLOOKUP(A464,USD!A:K,9,0))</f>
        <v>49.819488620349965</v>
      </c>
      <c r="F464">
        <v>49.786000000000001</v>
      </c>
      <c r="G464" s="71">
        <f t="shared" si="115"/>
        <v>-3.4803725300349697E-3</v>
      </c>
      <c r="H464" s="42">
        <f t="shared" si="112"/>
        <v>-2.3984312898216453E-3</v>
      </c>
      <c r="I464" s="71">
        <f t="shared" si="111"/>
        <v>-1.7273932430803551E-3</v>
      </c>
      <c r="J464">
        <v>4120.8500000000004</v>
      </c>
      <c r="K464">
        <v>4143.83</v>
      </c>
      <c r="L464" s="71">
        <f t="shared" si="116"/>
        <v>5.5765194074037794E-3</v>
      </c>
      <c r="M464" s="70">
        <f t="shared" si="117"/>
        <v>1</v>
      </c>
    </row>
    <row r="465" spans="1:14">
      <c r="A465" s="68">
        <v>43060</v>
      </c>
      <c r="B465">
        <v>50.85</v>
      </c>
      <c r="C465" s="71">
        <f t="shared" si="113"/>
        <v>2.3138832997987802E-2</v>
      </c>
      <c r="D465" s="26">
        <f t="shared" si="114"/>
        <v>50.673510303270163</v>
      </c>
      <c r="E465" s="26">
        <f>D465*(1-VLOOKUP(A465,USD!A:K,9,0))</f>
        <v>50.65688212019132</v>
      </c>
      <c r="F465">
        <v>50.661999999999999</v>
      </c>
      <c r="G465" s="71">
        <f t="shared" si="115"/>
        <v>3.4828788389353882E-3</v>
      </c>
      <c r="H465" s="42">
        <f t="shared" si="112"/>
        <v>3.8122733126464414E-3</v>
      </c>
      <c r="I465" s="71">
        <f t="shared" si="111"/>
        <v>3.7108681062729687E-3</v>
      </c>
      <c r="J465">
        <v>4143.83</v>
      </c>
      <c r="K465">
        <v>4217.7</v>
      </c>
      <c r="L465" s="71">
        <f t="shared" si="116"/>
        <v>1.7826503500384838E-2</v>
      </c>
      <c r="M465" s="70">
        <f t="shared" si="117"/>
        <v>2</v>
      </c>
    </row>
    <row r="466" spans="1:14">
      <c r="A466" s="68">
        <v>43061</v>
      </c>
      <c r="B466">
        <v>50.85</v>
      </c>
      <c r="C466" s="71">
        <f t="shared" si="113"/>
        <v>0</v>
      </c>
      <c r="D466" s="26">
        <f t="shared" si="114"/>
        <v>50.780556070844298</v>
      </c>
      <c r="E466" s="26">
        <f>D466*(1-VLOOKUP(A466,USD!A:K,9,0))</f>
        <v>50.986594043649987</v>
      </c>
      <c r="F466">
        <v>50.997999999999998</v>
      </c>
      <c r="G466" s="71">
        <f t="shared" si="115"/>
        <v>1.367529907684073E-3</v>
      </c>
      <c r="H466" s="42">
        <f t="shared" si="112"/>
        <v>-2.679018793313559E-3</v>
      </c>
      <c r="I466" s="71">
        <f t="shared" si="111"/>
        <v>-2.9020745911603196E-3</v>
      </c>
      <c r="J466">
        <v>4217.7</v>
      </c>
      <c r="K466">
        <v>4227.57</v>
      </c>
      <c r="L466" s="71">
        <f t="shared" si="116"/>
        <v>2.3401379898997376E-3</v>
      </c>
      <c r="M466" s="70">
        <f t="shared" si="117"/>
        <v>3</v>
      </c>
    </row>
    <row r="467" spans="1:14">
      <c r="A467" s="68">
        <v>43062</v>
      </c>
      <c r="B467">
        <v>49.35</v>
      </c>
      <c r="C467" s="71">
        <f t="shared" si="113"/>
        <v>-2.9498525073746285E-2</v>
      </c>
      <c r="D467" s="26">
        <f t="shared" si="114"/>
        <v>49.488049919930361</v>
      </c>
      <c r="E467" s="26">
        <f>D467*(1-VLOOKUP(A467,USD!A:K,9,0))</f>
        <v>49.68504401111305</v>
      </c>
      <c r="F467">
        <v>49.68</v>
      </c>
      <c r="G467" s="71">
        <f t="shared" si="115"/>
        <v>-2.7895607152377266E-3</v>
      </c>
      <c r="H467" s="42">
        <f t="shared" si="112"/>
        <v>-6.7433574384699879E-3</v>
      </c>
      <c r="I467" s="71">
        <f t="shared" si="111"/>
        <v>-6.6425120772946045E-3</v>
      </c>
      <c r="J467">
        <v>4227.57</v>
      </c>
      <c r="K467">
        <v>4102.3999999999996</v>
      </c>
      <c r="L467" s="71">
        <f t="shared" si="116"/>
        <v>-2.9608025414126771E-2</v>
      </c>
      <c r="M467" s="70">
        <f t="shared" si="117"/>
        <v>4</v>
      </c>
      <c r="N467" t="s">
        <v>573</v>
      </c>
    </row>
    <row r="468" spans="1:14">
      <c r="A468" s="68">
        <v>43063</v>
      </c>
      <c r="B468">
        <v>49.55</v>
      </c>
      <c r="C468" s="71">
        <f t="shared" si="113"/>
        <v>4.0526849037485491E-3</v>
      </c>
      <c r="D468" s="26">
        <f t="shared" si="114"/>
        <v>49.701797971918879</v>
      </c>
      <c r="E468" s="26">
        <f>D468*(1-VLOOKUP(A468,USD!A:K,9,0))</f>
        <v>49.733553539012121</v>
      </c>
      <c r="F468">
        <v>49.701999999999998</v>
      </c>
      <c r="G468" s="71">
        <f t="shared" si="115"/>
        <v>-3.054174659931741E-3</v>
      </c>
      <c r="H468" s="42">
        <f t="shared" si="112"/>
        <v>-3.6907384642872465E-3</v>
      </c>
      <c r="I468" s="71">
        <f t="shared" si="111"/>
        <v>-3.0582270331174222E-3</v>
      </c>
      <c r="J468">
        <v>4102.3999999999996</v>
      </c>
      <c r="K468">
        <v>4104.2</v>
      </c>
      <c r="L468" s="71">
        <f t="shared" si="116"/>
        <v>4.3876755070204609E-4</v>
      </c>
      <c r="M468" s="70">
        <f t="shared" si="117"/>
        <v>5</v>
      </c>
    </row>
    <row r="469" spans="1:14">
      <c r="A469" s="68">
        <v>43066</v>
      </c>
      <c r="B469">
        <v>48.75</v>
      </c>
      <c r="C469" s="71">
        <f t="shared" si="113"/>
        <v>-1.6145307769929285E-2</v>
      </c>
      <c r="D469" s="26">
        <f t="shared" si="114"/>
        <v>49.045030675892981</v>
      </c>
      <c r="E469" s="26">
        <f>D469*(1-VLOOKUP(A469,USD!A:K,9,0))</f>
        <v>48.985873883107423</v>
      </c>
      <c r="F469">
        <v>48.929000000000002</v>
      </c>
      <c r="G469" s="71">
        <f t="shared" si="115"/>
        <v>-6.0155059916803255E-3</v>
      </c>
      <c r="H469" s="42">
        <f t="shared" ref="H469:H474" si="118">(+B469/(E469)-1)</f>
        <v>-4.8151408642882476E-3</v>
      </c>
      <c r="I469" s="71">
        <f t="shared" si="111"/>
        <v>-3.6583621165362512E-3</v>
      </c>
      <c r="J469">
        <v>4104.2</v>
      </c>
      <c r="K469">
        <v>4049.95</v>
      </c>
      <c r="L469" s="71">
        <f t="shared" si="116"/>
        <v>-1.3218166756006067E-2</v>
      </c>
      <c r="M469" s="70">
        <f t="shared" si="117"/>
        <v>1</v>
      </c>
    </row>
    <row r="470" spans="1:14">
      <c r="A470" s="68">
        <v>43067</v>
      </c>
      <c r="B470">
        <v>48.8</v>
      </c>
      <c r="C470" s="71">
        <f t="shared" si="113"/>
        <v>1.0256410256410664E-3</v>
      </c>
      <c r="D470" s="26">
        <f t="shared" si="114"/>
        <v>48.999917722441026</v>
      </c>
      <c r="E470" s="26">
        <f>D470*(1-VLOOKUP(A470,USD!A:K,9,0))</f>
        <v>48.922337970753674</v>
      </c>
      <c r="F470">
        <v>48.92</v>
      </c>
      <c r="G470" s="71">
        <f t="shared" si="115"/>
        <v>-4.0799603700042431E-3</v>
      </c>
      <c r="H470" s="42">
        <f t="shared" si="118"/>
        <v>-2.5006566699001809E-3</v>
      </c>
      <c r="I470" s="71">
        <f t="shared" si="111"/>
        <v>-2.4529844644318732E-3</v>
      </c>
      <c r="J470">
        <v>4049.95</v>
      </c>
      <c r="K470">
        <v>4055.82</v>
      </c>
      <c r="L470" s="71">
        <f t="shared" si="116"/>
        <v>1.4494006098841883E-3</v>
      </c>
      <c r="M470" s="70">
        <f t="shared" si="117"/>
        <v>2</v>
      </c>
    </row>
    <row r="471" spans="1:14">
      <c r="A471" s="68">
        <v>43068</v>
      </c>
      <c r="B471">
        <v>48.75</v>
      </c>
      <c r="C471" s="71">
        <f t="shared" si="113"/>
        <v>-1.0245901639344135E-3</v>
      </c>
      <c r="D471" s="26">
        <f t="shared" si="114"/>
        <v>48.8950323239197</v>
      </c>
      <c r="E471" s="26">
        <f>D471*(1-VLOOKUP(A471,USD!A:K,9,0))</f>
        <v>48.887038658250987</v>
      </c>
      <c r="F471">
        <v>48.920999999999999</v>
      </c>
      <c r="G471" s="71">
        <f t="shared" si="115"/>
        <v>-2.966197526139025E-3</v>
      </c>
      <c r="H471" s="42">
        <f t="shared" si="118"/>
        <v>-2.8031695519331601E-3</v>
      </c>
      <c r="I471" s="71">
        <f t="shared" si="111"/>
        <v>-3.4954314098240014E-3</v>
      </c>
      <c r="J471">
        <v>4055.82</v>
      </c>
      <c r="K471">
        <v>4053.75</v>
      </c>
      <c r="L471" s="71">
        <f t="shared" si="116"/>
        <v>-5.1037767948280965E-4</v>
      </c>
      <c r="M471" s="70">
        <f t="shared" si="117"/>
        <v>3</v>
      </c>
    </row>
    <row r="472" spans="1:14">
      <c r="A472" s="68">
        <v>43069</v>
      </c>
      <c r="B472">
        <v>48.05</v>
      </c>
      <c r="C472" s="71">
        <f t="shared" si="113"/>
        <v>-1.4358974358974375E-2</v>
      </c>
      <c r="D472" s="26">
        <f t="shared" si="114"/>
        <v>48.34595574468085</v>
      </c>
      <c r="E472" s="26">
        <f>D472*(1-VLOOKUP(A472,USD!A:K,9,0))</f>
        <v>48.274696063266795</v>
      </c>
      <c r="F472">
        <v>48.290999999999997</v>
      </c>
      <c r="G472" s="71">
        <f t="shared" si="115"/>
        <v>-6.1216236212977559E-3</v>
      </c>
      <c r="H472" s="42">
        <f t="shared" si="118"/>
        <v>-4.6545308741523517E-3</v>
      </c>
      <c r="I472" s="71">
        <f t="shared" si="111"/>
        <v>-4.990577954484321E-3</v>
      </c>
      <c r="J472">
        <v>4053.75</v>
      </c>
      <c r="K472">
        <v>4006.1</v>
      </c>
      <c r="L472" s="71">
        <f t="shared" si="116"/>
        <v>-1.1754548257785991E-2</v>
      </c>
      <c r="M472" s="70">
        <f t="shared" si="117"/>
        <v>4</v>
      </c>
    </row>
    <row r="473" spans="1:14">
      <c r="A473" s="68">
        <v>43070</v>
      </c>
      <c r="B473">
        <v>47.9</v>
      </c>
      <c r="C473" s="71">
        <f t="shared" si="113"/>
        <v>-3.1217481789802548E-3</v>
      </c>
      <c r="D473" s="26">
        <f t="shared" si="114"/>
        <v>48.1950472379621</v>
      </c>
      <c r="E473" s="26">
        <f>D473*(1-VLOOKUP(A473,USD!A:K,9,0))</f>
        <v>48.19901731246771</v>
      </c>
      <c r="F473">
        <v>48.209000000000003</v>
      </c>
      <c r="G473" s="71">
        <f t="shared" si="115"/>
        <v>-6.1219410472888036E-3</v>
      </c>
      <c r="H473" s="42">
        <f t="shared" si="118"/>
        <v>-6.2038051632717917E-3</v>
      </c>
      <c r="I473" s="71">
        <f t="shared" si="111"/>
        <v>-6.4095915700388417E-3</v>
      </c>
      <c r="J473">
        <v>4006.1</v>
      </c>
      <c r="K473">
        <v>3998.14</v>
      </c>
      <c r="L473" s="71">
        <f t="shared" si="116"/>
        <v>-1.9869698709468198E-3</v>
      </c>
      <c r="M473" s="70">
        <f t="shared" si="117"/>
        <v>5</v>
      </c>
      <c r="N473" t="s">
        <v>590</v>
      </c>
    </row>
    <row r="474" spans="1:14">
      <c r="A474" s="68">
        <v>43073</v>
      </c>
      <c r="B474">
        <v>48.3</v>
      </c>
      <c r="C474" s="71">
        <f t="shared" si="113"/>
        <v>8.3507306889352151E-3</v>
      </c>
      <c r="D474" s="26">
        <f t="shared" si="114"/>
        <v>48.458838795039696</v>
      </c>
      <c r="E474" s="26">
        <f>D474*(1-VLOOKUP(A474,USD!A:K,9,0))</f>
        <v>48.46704316851369</v>
      </c>
      <c r="F474">
        <v>48.502000000000002</v>
      </c>
      <c r="G474" s="71">
        <f t="shared" si="115"/>
        <v>-3.2778085275942948E-3</v>
      </c>
      <c r="H474" s="42">
        <f t="shared" si="118"/>
        <v>-3.4465310362116197E-3</v>
      </c>
      <c r="I474" s="71">
        <f t="shared" si="111"/>
        <v>-4.1647767102388489E-3</v>
      </c>
      <c r="J474">
        <v>3998.14</v>
      </c>
      <c r="K474">
        <v>4018.86</v>
      </c>
      <c r="L474" s="71">
        <f t="shared" si="116"/>
        <v>5.1824098205666136E-3</v>
      </c>
      <c r="M474" s="70">
        <f t="shared" si="117"/>
        <v>1</v>
      </c>
      <c r="N474" t="s">
        <v>592</v>
      </c>
    </row>
    <row r="475" spans="1:14">
      <c r="A475" s="68">
        <v>43074</v>
      </c>
      <c r="B475">
        <v>48.55</v>
      </c>
      <c r="C475" s="71">
        <f t="shared" si="113"/>
        <v>5.1759834368529933E-3</v>
      </c>
      <c r="D475" s="26">
        <f t="shared" si="114"/>
        <v>48.759181792846732</v>
      </c>
      <c r="E475" s="26">
        <f>D475*(1-VLOOKUP(A475,USD!A:K,9,0))</f>
        <v>48.762241002851859</v>
      </c>
      <c r="F475">
        <v>48.767000000000003</v>
      </c>
      <c r="G475" s="71">
        <f t="shared" si="115"/>
        <v>-4.290100554505627E-3</v>
      </c>
      <c r="H475" s="42">
        <f t="shared" ref="H475:H506" si="119">(+B475/(E475)-1)</f>
        <v>-4.3525686778720374E-3</v>
      </c>
      <c r="I475" s="71">
        <f t="shared" si="111"/>
        <v>-4.4497303504420493E-3</v>
      </c>
      <c r="J475">
        <v>4018.86</v>
      </c>
      <c r="K475">
        <v>4040.17</v>
      </c>
      <c r="L475" s="71">
        <f t="shared" si="116"/>
        <v>5.302498718542159E-3</v>
      </c>
      <c r="M475" s="70">
        <f t="shared" si="117"/>
        <v>2</v>
      </c>
    </row>
    <row r="476" spans="1:14">
      <c r="A476" s="68">
        <v>43075</v>
      </c>
      <c r="B476">
        <v>48</v>
      </c>
      <c r="C476" s="71">
        <f t="shared" si="113"/>
        <v>-1.1328527291452062E-2</v>
      </c>
      <c r="D476" s="26">
        <f t="shared" si="114"/>
        <v>48.473082553456912</v>
      </c>
      <c r="E476" s="26">
        <f>D476*(1-VLOOKUP(A476,USD!A:K,9,0))</f>
        <v>48.45238377237299</v>
      </c>
      <c r="F476">
        <v>48.402000000000001</v>
      </c>
      <c r="G476" s="71">
        <f t="shared" si="115"/>
        <v>-9.7596960732833082E-3</v>
      </c>
      <c r="H476" s="42">
        <f t="shared" si="119"/>
        <v>-9.3366669945129654E-3</v>
      </c>
      <c r="I476" s="71">
        <f t="shared" si="111"/>
        <v>-8.305441923887491E-3</v>
      </c>
      <c r="J476">
        <v>4040.17</v>
      </c>
      <c r="K476">
        <v>4015.82</v>
      </c>
      <c r="L476" s="71">
        <f t="shared" si="116"/>
        <v>-6.0269741124754361E-3</v>
      </c>
      <c r="M476" s="70">
        <f t="shared" si="117"/>
        <v>3</v>
      </c>
    </row>
    <row r="477" spans="1:14">
      <c r="A477" s="68">
        <v>43076</v>
      </c>
      <c r="B477">
        <v>47.55</v>
      </c>
      <c r="C477" s="71">
        <f t="shared" si="113"/>
        <v>-9.3750000000000222E-3</v>
      </c>
      <c r="D477" s="26">
        <f t="shared" si="114"/>
        <v>47.862515282059455</v>
      </c>
      <c r="E477" s="26">
        <f>D477*(1-VLOOKUP(A477,USD!A:K,9,0))</f>
        <v>47.853980906238561</v>
      </c>
      <c r="F477">
        <v>47.850999999999999</v>
      </c>
      <c r="G477" s="71">
        <f t="shared" si="115"/>
        <v>-6.5294370807252866E-3</v>
      </c>
      <c r="H477" s="42">
        <f t="shared" si="119"/>
        <v>-6.3522595295500972E-3</v>
      </c>
      <c r="I477" s="71">
        <f t="shared" si="111"/>
        <v>-6.2903596581054266E-3</v>
      </c>
      <c r="J477">
        <v>4015.82</v>
      </c>
      <c r="K477">
        <v>3971.06</v>
      </c>
      <c r="L477" s="71">
        <f t="shared" si="116"/>
        <v>-1.1145917894726409E-2</v>
      </c>
      <c r="M477" s="70">
        <f t="shared" si="117"/>
        <v>4</v>
      </c>
    </row>
    <row r="478" spans="1:14">
      <c r="A478" s="68">
        <v>43077</v>
      </c>
      <c r="B478">
        <v>48.25</v>
      </c>
      <c r="C478" s="71">
        <f t="shared" si="113"/>
        <v>1.4721345951629994E-2</v>
      </c>
      <c r="D478" s="26">
        <f t="shared" si="114"/>
        <v>48.240453778084444</v>
      </c>
      <c r="E478" s="26">
        <f>D478*(1-VLOOKUP(A478,USD!A:K,9,0))</f>
        <v>48.203840539109855</v>
      </c>
      <c r="F478">
        <v>48.165999999999997</v>
      </c>
      <c r="G478" s="71">
        <f t="shared" si="115"/>
        <v>1.9788831090750136E-4</v>
      </c>
      <c r="H478" s="42">
        <f t="shared" si="119"/>
        <v>9.5758886374808228E-4</v>
      </c>
      <c r="I478" s="71">
        <f t="shared" si="111"/>
        <v>1.7439687746543253E-3</v>
      </c>
      <c r="J478">
        <v>3971.06</v>
      </c>
      <c r="K478">
        <v>4003.38</v>
      </c>
      <c r="L478" s="71">
        <f t="shared" si="116"/>
        <v>8.1388848317578422E-3</v>
      </c>
      <c r="M478" s="70">
        <f t="shared" si="117"/>
        <v>5</v>
      </c>
    </row>
    <row r="479" spans="1:14">
      <c r="A479" s="68">
        <v>43080</v>
      </c>
      <c r="B479">
        <v>49.1</v>
      </c>
      <c r="C479" s="71">
        <f t="shared" si="113"/>
        <v>1.7616580310880758E-2</v>
      </c>
      <c r="D479" s="26">
        <f t="shared" si="114"/>
        <v>48.961511772552186</v>
      </c>
      <c r="E479" s="26">
        <f>D479*(1-VLOOKUP(A479,USD!A:K,9,0))</f>
        <v>48.994381663042425</v>
      </c>
      <c r="F479">
        <v>48.994999999999997</v>
      </c>
      <c r="G479" s="71">
        <f t="shared" si="115"/>
        <v>2.8285120788580365E-3</v>
      </c>
      <c r="H479" s="42">
        <f t="shared" si="119"/>
        <v>2.1557234395561675E-3</v>
      </c>
      <c r="I479" s="71">
        <f t="shared" si="111"/>
        <v>2.1430758240637005E-3</v>
      </c>
      <c r="J479">
        <v>4003.38</v>
      </c>
      <c r="K479">
        <v>4069.5</v>
      </c>
      <c r="L479" s="71">
        <f t="shared" si="116"/>
        <v>1.6516043942868208E-2</v>
      </c>
      <c r="M479" s="70">
        <f t="shared" si="117"/>
        <v>1</v>
      </c>
    </row>
    <row r="480" spans="1:14">
      <c r="A480" s="68">
        <v>43081</v>
      </c>
      <c r="B480">
        <v>48.35</v>
      </c>
      <c r="C480" s="71">
        <f t="shared" si="113"/>
        <v>-1.527494908350302E-2</v>
      </c>
      <c r="D480" s="26">
        <f t="shared" si="114"/>
        <v>48.351124192161201</v>
      </c>
      <c r="E480" s="26">
        <f>D480*(1-VLOOKUP(A480,USD!A:K,9,0))</f>
        <v>48.351124192161201</v>
      </c>
      <c r="F480">
        <v>48.337000000000003</v>
      </c>
      <c r="G480" s="71">
        <f t="shared" si="115"/>
        <v>-2.3250589929024734E-5</v>
      </c>
      <c r="H480" s="42">
        <f t="shared" si="119"/>
        <v>-2.3250589929024734E-5</v>
      </c>
      <c r="I480" s="71">
        <f t="shared" si="111"/>
        <v>2.6894511450858971E-4</v>
      </c>
      <c r="J480">
        <v>4069.5</v>
      </c>
      <c r="K480">
        <v>4016.02</v>
      </c>
      <c r="L480" s="71">
        <f t="shared" si="116"/>
        <v>-1.3141663595036213E-2</v>
      </c>
      <c r="M480" s="70">
        <f t="shared" si="117"/>
        <v>2</v>
      </c>
    </row>
    <row r="481" spans="1:14">
      <c r="A481" s="68">
        <v>43082</v>
      </c>
      <c r="B481">
        <v>48.85</v>
      </c>
      <c r="C481" s="71">
        <f t="shared" si="113"/>
        <v>1.0341261633919352E-2</v>
      </c>
      <c r="D481" s="26">
        <f t="shared" si="114"/>
        <v>48.747068074860188</v>
      </c>
      <c r="E481" s="26">
        <f>D481*(1-VLOOKUP(A481,USD!A:K,9,0))</f>
        <v>48.718059061794882</v>
      </c>
      <c r="F481">
        <v>48.732999999999997</v>
      </c>
      <c r="G481" s="71">
        <f t="shared" si="115"/>
        <v>2.1115510984526242E-3</v>
      </c>
      <c r="H481" s="42">
        <f t="shared" si="119"/>
        <v>2.708255229087797E-3</v>
      </c>
      <c r="I481" s="71">
        <f t="shared" si="111"/>
        <v>2.4008372150288171E-3</v>
      </c>
      <c r="J481">
        <v>4016.02</v>
      </c>
      <c r="K481">
        <v>4050.09</v>
      </c>
      <c r="L481" s="71">
        <f t="shared" si="116"/>
        <v>8.4835234884288457E-3</v>
      </c>
      <c r="M481" s="70">
        <f t="shared" si="117"/>
        <v>3</v>
      </c>
    </row>
    <row r="482" spans="1:14">
      <c r="A482" s="68">
        <v>43083</v>
      </c>
      <c r="B482">
        <v>48.65</v>
      </c>
      <c r="C482" s="71">
        <f t="shared" si="113"/>
        <v>-4.0941658137154668E-3</v>
      </c>
      <c r="D482" s="26">
        <f t="shared" si="114"/>
        <v>48.444940223550589</v>
      </c>
      <c r="E482" s="26">
        <f>D482*(1-VLOOKUP(A482,USD!A:K,9,0))</f>
        <v>48.550205963098065</v>
      </c>
      <c r="F482">
        <v>48.587000000000003</v>
      </c>
      <c r="G482" s="71">
        <f t="shared" si="115"/>
        <v>4.2328419748927093E-3</v>
      </c>
      <c r="H482" s="42">
        <f t="shared" si="119"/>
        <v>2.0554812265427547E-3</v>
      </c>
      <c r="I482" s="71">
        <f t="shared" si="111"/>
        <v>1.2966431349947793E-3</v>
      </c>
      <c r="J482">
        <v>4050.09</v>
      </c>
      <c r="K482">
        <v>4026.15</v>
      </c>
      <c r="L482" s="71">
        <f t="shared" si="116"/>
        <v>-5.9109797560054078E-3</v>
      </c>
      <c r="M482" s="70">
        <f t="shared" si="117"/>
        <v>4</v>
      </c>
    </row>
    <row r="483" spans="1:14">
      <c r="A483" s="68">
        <v>43084</v>
      </c>
      <c r="B483">
        <v>47.95</v>
      </c>
      <c r="C483" s="71">
        <f t="shared" si="113"/>
        <v>-1.4388489208633004E-2</v>
      </c>
      <c r="D483" s="26">
        <f t="shared" si="114"/>
        <v>48.040446784148635</v>
      </c>
      <c r="E483" s="26">
        <f>D483*(1-VLOOKUP(A483,USD!A:K,9,0))</f>
        <v>48.057315186788514</v>
      </c>
      <c r="F483">
        <v>48.072000000000003</v>
      </c>
      <c r="G483" s="71">
        <f t="shared" si="115"/>
        <v>-1.8827215440984091E-3</v>
      </c>
      <c r="H483" s="42">
        <f t="shared" si="119"/>
        <v>-2.2330666282833755E-3</v>
      </c>
      <c r="I483" s="71">
        <f t="shared" si="111"/>
        <v>-2.5378598768514005E-3</v>
      </c>
      <c r="J483">
        <v>4026.15</v>
      </c>
      <c r="K483">
        <v>3980.86</v>
      </c>
      <c r="L483" s="71">
        <f t="shared" si="116"/>
        <v>-1.1248959924493596E-2</v>
      </c>
      <c r="M483" s="70">
        <f t="shared" si="117"/>
        <v>5</v>
      </c>
    </row>
    <row r="484" spans="1:14">
      <c r="A484" s="68">
        <v>43087</v>
      </c>
      <c r="B484">
        <v>48.1</v>
      </c>
      <c r="C484" s="71">
        <f t="shared" si="113"/>
        <v>3.1282586027110426E-3</v>
      </c>
      <c r="D484" s="26">
        <f t="shared" si="114"/>
        <v>48.125495717005876</v>
      </c>
      <c r="E484" s="26">
        <f>D484*(1-VLOOKUP(A484,USD!A:K,9,0))</f>
        <v>48.092942715860765</v>
      </c>
      <c r="F484">
        <v>48.09</v>
      </c>
      <c r="G484" s="71">
        <f t="shared" si="115"/>
        <v>-5.2977567557532801E-4</v>
      </c>
      <c r="H484" s="42">
        <f t="shared" si="119"/>
        <v>1.4674261421121493E-4</v>
      </c>
      <c r="I484" s="71">
        <f t="shared" si="111"/>
        <v>2.0794343938446147E-4</v>
      </c>
      <c r="J484">
        <v>3980.86</v>
      </c>
      <c r="K484">
        <v>3985.29</v>
      </c>
      <c r="L484" s="71">
        <f t="shared" si="116"/>
        <v>1.1128248669884933E-3</v>
      </c>
      <c r="M484" s="70">
        <f t="shared" si="117"/>
        <v>1</v>
      </c>
    </row>
    <row r="485" spans="1:14">
      <c r="A485" s="68">
        <v>43088</v>
      </c>
      <c r="B485">
        <v>48.85</v>
      </c>
      <c r="C485" s="71">
        <f t="shared" si="113"/>
        <v>1.5592515592515621E-2</v>
      </c>
      <c r="D485" s="26">
        <f t="shared" si="114"/>
        <v>48.69382647185023</v>
      </c>
      <c r="E485" s="26">
        <f>D485*(1-VLOOKUP(A485,USD!A:K,9,0))</f>
        <v>48.68141624028469</v>
      </c>
      <c r="F485">
        <v>48.698</v>
      </c>
      <c r="G485" s="71">
        <f t="shared" si="115"/>
        <v>3.2072551997952559E-3</v>
      </c>
      <c r="H485" s="42">
        <f t="shared" si="119"/>
        <v>3.4630003137789966E-3</v>
      </c>
      <c r="I485" s="71">
        <f t="shared" si="111"/>
        <v>3.1212780812353014E-3</v>
      </c>
      <c r="J485">
        <v>3985.29</v>
      </c>
      <c r="K485">
        <v>4035.33</v>
      </c>
      <c r="L485" s="71">
        <f t="shared" si="116"/>
        <v>1.2556175334793584E-2</v>
      </c>
      <c r="M485" s="70">
        <f t="shared" si="117"/>
        <v>2</v>
      </c>
    </row>
    <row r="486" spans="1:14">
      <c r="A486" s="68">
        <v>43089</v>
      </c>
      <c r="B486">
        <v>48.9</v>
      </c>
      <c r="C486" s="71">
        <f t="shared" si="113"/>
        <v>1.0235414534287557E-3</v>
      </c>
      <c r="D486" s="26">
        <f t="shared" si="114"/>
        <v>48.639591314712796</v>
      </c>
      <c r="E486" s="26">
        <f>D486*(1-VLOOKUP(A486,USD!A:K,9,0))</f>
        <v>48.776716027219159</v>
      </c>
      <c r="F486">
        <v>48.781999999999996</v>
      </c>
      <c r="G486" s="71">
        <f t="shared" si="115"/>
        <v>5.3538419680025928E-3</v>
      </c>
      <c r="H486" s="42">
        <f t="shared" si="119"/>
        <v>2.5275168732565856E-3</v>
      </c>
      <c r="I486" s="71">
        <f t="shared" si="111"/>
        <v>2.4189250133246354E-3</v>
      </c>
      <c r="J486">
        <v>4035.33</v>
      </c>
      <c r="K486">
        <v>4030.49</v>
      </c>
      <c r="L486" s="71">
        <f t="shared" si="116"/>
        <v>-1.19940624434689E-3</v>
      </c>
      <c r="M486" s="70">
        <f t="shared" si="117"/>
        <v>3</v>
      </c>
    </row>
    <row r="487" spans="1:14">
      <c r="A487" s="68">
        <v>43090</v>
      </c>
      <c r="B487">
        <v>49.45</v>
      </c>
      <c r="C487" s="71">
        <f t="shared" si="113"/>
        <v>1.1247443762781195E-2</v>
      </c>
      <c r="D487" s="26">
        <f t="shared" si="114"/>
        <v>49.234177159600947</v>
      </c>
      <c r="E487" s="26">
        <f>D487*(1-VLOOKUP(A487,USD!A:K,9,0))</f>
        <v>49.435935621123079</v>
      </c>
      <c r="F487">
        <v>49.468000000000004</v>
      </c>
      <c r="G487" s="71">
        <f t="shared" si="115"/>
        <v>4.3835979973714245E-3</v>
      </c>
      <c r="H487" s="42">
        <f t="shared" si="119"/>
        <v>2.8449707080935305E-4</v>
      </c>
      <c r="I487" s="71">
        <f t="shared" si="111"/>
        <v>-3.6387159375761424E-4</v>
      </c>
      <c r="J487">
        <v>4030.49</v>
      </c>
      <c r="K487">
        <v>4067.85</v>
      </c>
      <c r="L487" s="71">
        <f t="shared" si="116"/>
        <v>9.2693444221423338E-3</v>
      </c>
      <c r="M487" s="70">
        <f t="shared" si="117"/>
        <v>4</v>
      </c>
    </row>
    <row r="488" spans="1:14">
      <c r="A488" s="68">
        <v>43091</v>
      </c>
      <c r="B488">
        <v>49.45</v>
      </c>
      <c r="C488" s="71">
        <f t="shared" si="113"/>
        <v>0</v>
      </c>
      <c r="D488" s="26">
        <f t="shared" si="114"/>
        <v>49.306870410659194</v>
      </c>
      <c r="E488" s="26">
        <f>D488*(1-VLOOKUP(A488,USD!A:K,9,0))</f>
        <v>49.323805339321837</v>
      </c>
      <c r="F488">
        <v>49.292999999999999</v>
      </c>
      <c r="G488" s="71">
        <f t="shared" si="115"/>
        <v>2.9028325697562085E-3</v>
      </c>
      <c r="H488" s="42">
        <f t="shared" si="119"/>
        <v>2.5584940133880352E-3</v>
      </c>
      <c r="I488" s="71">
        <f t="shared" si="111"/>
        <v>3.1850364149068611E-3</v>
      </c>
      <c r="J488">
        <v>4067.85</v>
      </c>
      <c r="K488">
        <v>4054.6</v>
      </c>
      <c r="L488" s="71">
        <f t="shared" si="116"/>
        <v>-3.2572489152746797E-3</v>
      </c>
      <c r="M488" s="70">
        <f t="shared" si="117"/>
        <v>5</v>
      </c>
    </row>
    <row r="489" spans="1:14">
      <c r="A489" s="68">
        <v>43094</v>
      </c>
      <c r="B489">
        <v>49.45</v>
      </c>
      <c r="C489" s="71">
        <f t="shared" si="113"/>
        <v>0</v>
      </c>
      <c r="D489" s="26">
        <f t="shared" si="114"/>
        <v>49.134225625215805</v>
      </c>
      <c r="E489" s="26">
        <f>D489*(1-VLOOKUP(A489,USD!A:K,9,0))</f>
        <v>49.134225625215805</v>
      </c>
      <c r="F489">
        <v>49.13</v>
      </c>
      <c r="G489" s="71">
        <f t="shared" si="115"/>
        <v>6.4267701539217903E-3</v>
      </c>
      <c r="H489" s="42">
        <f t="shared" si="119"/>
        <v>6.4267701539217903E-3</v>
      </c>
      <c r="I489" s="71">
        <f t="shared" si="111"/>
        <v>6.5133319763892583E-3</v>
      </c>
      <c r="J489">
        <v>4054.6</v>
      </c>
      <c r="K489">
        <v>4041.54</v>
      </c>
      <c r="L489" s="71">
        <f t="shared" si="116"/>
        <v>-3.2210329009026983E-3</v>
      </c>
      <c r="M489" s="70">
        <f t="shared" si="117"/>
        <v>1</v>
      </c>
    </row>
    <row r="490" spans="1:14">
      <c r="A490" s="68">
        <v>43095</v>
      </c>
      <c r="B490">
        <v>49.45</v>
      </c>
      <c r="C490" s="71">
        <f t="shared" si="113"/>
        <v>0</v>
      </c>
      <c r="D490" s="26">
        <f t="shared" si="114"/>
        <v>49.276847587800695</v>
      </c>
      <c r="E490" s="26">
        <f>D490*(1-VLOOKUP(A490,USD!A:K,9,0))</f>
        <v>49.39758992590734</v>
      </c>
      <c r="F490">
        <v>49.4</v>
      </c>
      <c r="G490" s="71">
        <f t="shared" si="115"/>
        <v>3.5138695082064242E-3</v>
      </c>
      <c r="H490" s="42">
        <f t="shared" si="119"/>
        <v>1.0609844361086918E-3</v>
      </c>
      <c r="I490" s="71">
        <f t="shared" si="111"/>
        <v>1.0121457489880026E-3</v>
      </c>
      <c r="J490">
        <v>4041.54</v>
      </c>
      <c r="K490">
        <v>4053.62</v>
      </c>
      <c r="L490" s="71">
        <f t="shared" si="116"/>
        <v>2.9889596539933727E-3</v>
      </c>
      <c r="M490" s="70">
        <f t="shared" si="117"/>
        <v>2</v>
      </c>
    </row>
    <row r="491" spans="1:14">
      <c r="A491" s="68">
        <v>43096</v>
      </c>
      <c r="B491">
        <v>48.7</v>
      </c>
      <c r="C491" s="71">
        <f t="shared" si="113"/>
        <v>-1.5166835187057637E-2</v>
      </c>
      <c r="D491" s="26">
        <f t="shared" si="114"/>
        <v>48.639431915177049</v>
      </c>
      <c r="E491" s="26">
        <f>D491*(1-VLOOKUP(A491,USD!A:K,9,0))</f>
        <v>48.620309247885174</v>
      </c>
      <c r="F491">
        <v>48.582999999999998</v>
      </c>
      <c r="G491" s="71">
        <f t="shared" si="115"/>
        <v>1.2452465507528654E-3</v>
      </c>
      <c r="H491" s="42">
        <f t="shared" si="119"/>
        <v>1.6390424772605439E-3</v>
      </c>
      <c r="I491" s="71">
        <f t="shared" si="111"/>
        <v>2.408249799312534E-3</v>
      </c>
      <c r="J491">
        <v>4053.62</v>
      </c>
      <c r="K491">
        <v>3991.21</v>
      </c>
      <c r="L491" s="71">
        <f t="shared" si="116"/>
        <v>-1.5396115077387584E-2</v>
      </c>
      <c r="M491" s="70">
        <f t="shared" si="117"/>
        <v>3</v>
      </c>
    </row>
    <row r="492" spans="1:14">
      <c r="A492" s="68">
        <v>43097</v>
      </c>
      <c r="B492">
        <v>49.2</v>
      </c>
      <c r="C492" s="71">
        <f t="shared" si="113"/>
        <v>1.0266940451745477E-2</v>
      </c>
      <c r="D492" s="26">
        <f t="shared" si="114"/>
        <v>48.9200564991569</v>
      </c>
      <c r="E492" s="26">
        <f>D492*(1-VLOOKUP(A492,USD!A:K,9,0))</f>
        <v>48.985965607069915</v>
      </c>
      <c r="F492">
        <v>48.993000000000002</v>
      </c>
      <c r="G492" s="71">
        <f t="shared" si="115"/>
        <v>5.7224688783408251E-3</v>
      </c>
      <c r="H492" s="42">
        <f t="shared" si="119"/>
        <v>4.3693002736113762E-3</v>
      </c>
      <c r="I492" s="71">
        <f t="shared" si="111"/>
        <v>4.225093380687106E-3</v>
      </c>
      <c r="J492">
        <v>3991.21</v>
      </c>
      <c r="K492">
        <v>4018.9</v>
      </c>
      <c r="L492" s="71">
        <f t="shared" si="116"/>
        <v>6.9377456961674522E-3</v>
      </c>
      <c r="M492" s="70">
        <f t="shared" si="117"/>
        <v>4</v>
      </c>
    </row>
    <row r="493" spans="1:14">
      <c r="A493" s="68">
        <v>43098</v>
      </c>
      <c r="B493">
        <v>49.4</v>
      </c>
      <c r="C493" s="71">
        <f t="shared" si="113"/>
        <v>4.0650406504063596E-3</v>
      </c>
      <c r="D493" s="26">
        <f t="shared" si="114"/>
        <v>49.138800164224044</v>
      </c>
      <c r="E493" s="26">
        <f>D493*(1-VLOOKUP(A493,USD!A:K,9,0))</f>
        <v>49.330671309572324</v>
      </c>
      <c r="F493">
        <v>49.338000000000001</v>
      </c>
      <c r="G493" s="71">
        <f t="shared" si="115"/>
        <v>5.3155517616021442E-3</v>
      </c>
      <c r="H493" s="42">
        <f t="shared" si="119"/>
        <v>1.4053871270593987E-3</v>
      </c>
      <c r="I493" s="71">
        <f t="shared" si="111"/>
        <v>1.2566378856053717E-3</v>
      </c>
      <c r="J493">
        <v>4018.9</v>
      </c>
      <c r="K493">
        <v>4030.86</v>
      </c>
      <c r="L493" s="71">
        <f t="shared" si="116"/>
        <v>2.9759386896912599E-3</v>
      </c>
      <c r="M493" s="70">
        <f t="shared" si="117"/>
        <v>5</v>
      </c>
    </row>
    <row r="494" spans="1:14">
      <c r="A494" s="68">
        <v>43102</v>
      </c>
      <c r="B494">
        <v>50.25</v>
      </c>
      <c r="C494" s="71">
        <f t="shared" si="113"/>
        <v>1.7206477732793601E-2</v>
      </c>
      <c r="D494" s="26">
        <f t="shared" si="114"/>
        <v>50.030053437727929</v>
      </c>
      <c r="E494" s="26">
        <f>D494*(1-VLOOKUP(A494,USD!A:K,9,0))</f>
        <v>50.192037981613161</v>
      </c>
      <c r="F494">
        <v>50.189</v>
      </c>
      <c r="G494" s="71">
        <f t="shared" si="115"/>
        <v>4.3962887736235245E-3</v>
      </c>
      <c r="H494" s="42">
        <f t="shared" si="119"/>
        <v>1.1548050391592124E-3</v>
      </c>
      <c r="I494" s="71">
        <f t="shared" si="111"/>
        <v>1.2154057662037143E-3</v>
      </c>
      <c r="J494">
        <v>4030.86</v>
      </c>
      <c r="K494">
        <v>4087.4</v>
      </c>
      <c r="L494" s="71">
        <f t="shared" si="116"/>
        <v>1.4026783366328788E-2</v>
      </c>
      <c r="M494" s="70">
        <f t="shared" si="117"/>
        <v>2</v>
      </c>
      <c r="N494" t="s">
        <v>620</v>
      </c>
    </row>
    <row r="495" spans="1:14">
      <c r="A495" s="68">
        <v>43103</v>
      </c>
      <c r="B495">
        <v>50.6</v>
      </c>
      <c r="C495" s="71">
        <f t="shared" si="113"/>
        <v>6.9651741293532687E-3</v>
      </c>
      <c r="D495" s="26">
        <f t="shared" si="114"/>
        <v>50.483572126535208</v>
      </c>
      <c r="E495" s="26">
        <f>D495*(1-VLOOKUP(A495,USD!A:K,9,0))</f>
        <v>50.426130654524769</v>
      </c>
      <c r="F495">
        <v>50.445999999999998</v>
      </c>
      <c r="G495" s="71">
        <f t="shared" si="115"/>
        <v>2.3062526790491589E-3</v>
      </c>
      <c r="H495" s="42">
        <f t="shared" si="119"/>
        <v>3.4480009316286697E-3</v>
      </c>
      <c r="I495" s="71">
        <f t="shared" si="111"/>
        <v>3.0527692978630228E-3</v>
      </c>
      <c r="J495">
        <v>4087.4</v>
      </c>
      <c r="K495">
        <v>4111.3900000000003</v>
      </c>
      <c r="L495" s="71">
        <f t="shared" si="116"/>
        <v>5.869256740226092E-3</v>
      </c>
      <c r="M495" s="70">
        <f t="shared" si="117"/>
        <v>3</v>
      </c>
    </row>
    <row r="496" spans="1:14">
      <c r="A496" s="68">
        <v>43104</v>
      </c>
      <c r="B496">
        <v>50.85</v>
      </c>
      <c r="C496" s="71">
        <f t="shared" si="113"/>
        <v>4.9407114624506754E-3</v>
      </c>
      <c r="D496" s="26">
        <f t="shared" si="114"/>
        <v>50.659740199786441</v>
      </c>
      <c r="E496" s="26">
        <f>D496*(1-VLOOKUP(A496,USD!A:K,9,0))</f>
        <v>50.656351540201442</v>
      </c>
      <c r="F496">
        <v>50.655000000000001</v>
      </c>
      <c r="G496" s="71">
        <f t="shared" si="115"/>
        <v>3.7556410566503828E-3</v>
      </c>
      <c r="H496" s="42">
        <f t="shared" si="119"/>
        <v>3.822787348687795E-3</v>
      </c>
      <c r="I496" s="71">
        <f t="shared" si="111"/>
        <v>3.8495706248149464E-3</v>
      </c>
      <c r="J496">
        <v>4111.3900000000003</v>
      </c>
      <c r="K496">
        <v>4128.8100000000004</v>
      </c>
      <c r="L496" s="71">
        <f t="shared" si="116"/>
        <v>4.2370098677089185E-3</v>
      </c>
      <c r="M496" s="70">
        <f t="shared" si="117"/>
        <v>4</v>
      </c>
    </row>
    <row r="497" spans="1:14">
      <c r="A497" s="68">
        <v>43105</v>
      </c>
      <c r="B497">
        <v>51.1</v>
      </c>
      <c r="C497" s="71">
        <f t="shared" si="113"/>
        <v>4.9164208456244918E-3</v>
      </c>
      <c r="D497" s="26">
        <f t="shared" si="114"/>
        <v>50.77695056202635</v>
      </c>
      <c r="E497" s="26">
        <f>D497*(1-VLOOKUP(A497,USD!A:K,9,0))</f>
        <v>50.93593144331934</v>
      </c>
      <c r="F497">
        <v>50.953000000000003</v>
      </c>
      <c r="G497" s="71">
        <f t="shared" si="115"/>
        <v>6.362127587379085E-3</v>
      </c>
      <c r="H497" s="42">
        <f t="shared" si="119"/>
        <v>3.2210769889078339E-3</v>
      </c>
      <c r="I497" s="71">
        <f t="shared" si="111"/>
        <v>2.885011677428162E-3</v>
      </c>
      <c r="J497">
        <v>4128.8100000000004</v>
      </c>
      <c r="K497">
        <v>4138.75</v>
      </c>
      <c r="L497" s="71">
        <f t="shared" si="116"/>
        <v>2.4074733397758674E-3</v>
      </c>
      <c r="M497" s="70">
        <f t="shared" si="117"/>
        <v>5</v>
      </c>
    </row>
    <row r="498" spans="1:14">
      <c r="A498" s="68">
        <v>43108</v>
      </c>
      <c r="B498">
        <v>51.25</v>
      </c>
      <c r="C498" s="71">
        <f t="shared" si="113"/>
        <v>2.9354207436398383E-3</v>
      </c>
      <c r="D498" s="26">
        <f t="shared" si="114"/>
        <v>51.216582900634243</v>
      </c>
      <c r="E498" s="26">
        <f>D498*(1-VLOOKUP(A498,USD!A:K,9,0))</f>
        <v>51.173466610113429</v>
      </c>
      <c r="F498">
        <v>51.173999999999999</v>
      </c>
      <c r="G498" s="71">
        <f t="shared" si="115"/>
        <v>6.5246639805294215E-4</v>
      </c>
      <c r="H498" s="42">
        <f t="shared" si="119"/>
        <v>1.4955678197390299E-3</v>
      </c>
      <c r="I498" s="71">
        <f t="shared" si="111"/>
        <v>1.4851291671551525E-3</v>
      </c>
      <c r="J498">
        <v>4138.75</v>
      </c>
      <c r="K498">
        <v>4160.16</v>
      </c>
      <c r="L498" s="71">
        <f t="shared" si="116"/>
        <v>5.1730594986407752E-3</v>
      </c>
      <c r="M498" s="70">
        <f t="shared" si="117"/>
        <v>1</v>
      </c>
    </row>
    <row r="499" spans="1:14">
      <c r="A499" s="68">
        <v>43109</v>
      </c>
      <c r="B499">
        <v>51.45</v>
      </c>
      <c r="C499" s="71">
        <f t="shared" si="113"/>
        <v>3.9024390243902474E-3</v>
      </c>
      <c r="D499" s="26">
        <f t="shared" si="114"/>
        <v>51.532450242298374</v>
      </c>
      <c r="E499" s="26">
        <f>D499*(1-VLOOKUP(A499,USD!A:K,9,0))</f>
        <v>51.420667174102014</v>
      </c>
      <c r="F499">
        <v>51.427</v>
      </c>
      <c r="G499" s="71">
        <f t="shared" si="115"/>
        <v>-1.5999674362601191E-3</v>
      </c>
      <c r="H499" s="42">
        <f t="shared" si="119"/>
        <v>5.7044817794116298E-4</v>
      </c>
      <c r="I499" s="71">
        <f t="shared" si="111"/>
        <v>4.4723588776340861E-4</v>
      </c>
      <c r="J499">
        <v>4160.16</v>
      </c>
      <c r="K499">
        <v>4189.3</v>
      </c>
      <c r="L499" s="71">
        <f t="shared" si="116"/>
        <v>7.0045382869889927E-3</v>
      </c>
      <c r="M499" s="70">
        <f t="shared" si="117"/>
        <v>2</v>
      </c>
    </row>
    <row r="500" spans="1:14">
      <c r="A500" s="68">
        <v>43110</v>
      </c>
      <c r="B500">
        <v>51.5</v>
      </c>
      <c r="C500" s="71">
        <f t="shared" si="113"/>
        <v>9.7181729834794339E-4</v>
      </c>
      <c r="D500" s="26">
        <f t="shared" si="114"/>
        <v>51.65422501849951</v>
      </c>
      <c r="E500" s="26">
        <f>D500*(1-VLOOKUP(A500,USD!A:K,9,0))</f>
        <v>51.412154864299687</v>
      </c>
      <c r="F500">
        <v>51.41</v>
      </c>
      <c r="G500" s="71">
        <f t="shared" si="115"/>
        <v>-2.9857193374651647E-3</v>
      </c>
      <c r="H500" s="42">
        <f t="shared" si="119"/>
        <v>1.708645279159704E-3</v>
      </c>
      <c r="I500" s="71">
        <f t="shared" si="111"/>
        <v>1.750632172729194E-3</v>
      </c>
      <c r="J500">
        <v>4189.3</v>
      </c>
      <c r="K500">
        <v>4207.8100000000004</v>
      </c>
      <c r="L500" s="71">
        <f t="shared" si="116"/>
        <v>4.4183992552455642E-3</v>
      </c>
      <c r="M500" s="70">
        <f t="shared" si="117"/>
        <v>3</v>
      </c>
    </row>
    <row r="501" spans="1:14">
      <c r="A501" s="68">
        <v>43111</v>
      </c>
      <c r="B501">
        <v>51.75</v>
      </c>
      <c r="C501" s="71">
        <f t="shared" si="113"/>
        <v>4.8543689320388328E-3</v>
      </c>
      <c r="D501" s="26">
        <f t="shared" si="114"/>
        <v>51.382876579503346</v>
      </c>
      <c r="E501" s="26">
        <f>D501*(1-VLOOKUP(A501,USD!A:K,9,0))</f>
        <v>51.470803356289942</v>
      </c>
      <c r="F501">
        <v>51.472999999999999</v>
      </c>
      <c r="G501" s="71">
        <f t="shared" si="115"/>
        <v>7.1448592398015709E-3</v>
      </c>
      <c r="H501" s="42">
        <f t="shared" si="119"/>
        <v>5.4243692638213936E-3</v>
      </c>
      <c r="I501" s="71">
        <f t="shared" si="111"/>
        <v>5.3814621257746165E-3</v>
      </c>
      <c r="J501">
        <v>4207.8100000000004</v>
      </c>
      <c r="K501">
        <v>4205.59</v>
      </c>
      <c r="L501" s="71">
        <f t="shared" si="116"/>
        <v>-5.2759036173222196E-4</v>
      </c>
      <c r="M501" s="70">
        <f t="shared" si="117"/>
        <v>4</v>
      </c>
    </row>
    <row r="502" spans="1:14">
      <c r="A502" s="68">
        <v>43112</v>
      </c>
      <c r="B502">
        <v>52.3</v>
      </c>
      <c r="C502" s="71">
        <f t="shared" si="113"/>
        <v>1.0628019323671412E-2</v>
      </c>
      <c r="D502" s="26">
        <f t="shared" si="114"/>
        <v>51.710562608337945</v>
      </c>
      <c r="E502" s="26">
        <f>D502*(1-VLOOKUP(A502,USD!A:K,9,0))</f>
        <v>51.98841484919739</v>
      </c>
      <c r="F502">
        <v>51.985999999999997</v>
      </c>
      <c r="G502" s="71">
        <f t="shared" si="115"/>
        <v>1.139878125338778E-2</v>
      </c>
      <c r="H502" s="42">
        <f t="shared" si="119"/>
        <v>5.9933573990746947E-3</v>
      </c>
      <c r="I502" s="71">
        <f t="shared" si="111"/>
        <v>6.0400877159234589E-3</v>
      </c>
      <c r="J502">
        <v>4205.59</v>
      </c>
      <c r="K502" s="70">
        <v>4225</v>
      </c>
      <c r="L502" s="71">
        <f t="shared" si="116"/>
        <v>4.6152858457433332E-3</v>
      </c>
      <c r="M502" s="70">
        <f t="shared" si="117"/>
        <v>5</v>
      </c>
    </row>
    <row r="503" spans="1:14">
      <c r="A503" s="68">
        <v>43115</v>
      </c>
      <c r="B503">
        <v>52.35</v>
      </c>
      <c r="C503" s="71">
        <f t="shared" si="113"/>
        <v>9.5602294455066072E-4</v>
      </c>
      <c r="D503" s="26">
        <f t="shared" si="114"/>
        <v>51.988953050887567</v>
      </c>
      <c r="E503" s="26">
        <f>D503*(1-VLOOKUP(A503,USD!A:K,9,0))</f>
        <v>52.484831295681346</v>
      </c>
      <c r="F503">
        <v>52.470999999999997</v>
      </c>
      <c r="G503" s="71">
        <f t="shared" si="115"/>
        <v>6.9446858981567772E-3</v>
      </c>
      <c r="H503" s="42">
        <f t="shared" si="119"/>
        <v>-2.5689573987911496E-3</v>
      </c>
      <c r="I503" s="71">
        <f t="shared" si="111"/>
        <v>-2.3060357149662369E-3</v>
      </c>
      <c r="J503" s="70">
        <v>4225</v>
      </c>
      <c r="K503">
        <v>4225.24</v>
      </c>
      <c r="L503" s="71">
        <f t="shared" si="116"/>
        <v>5.680473372771111E-5</v>
      </c>
      <c r="M503" s="70">
        <f t="shared" si="117"/>
        <v>1</v>
      </c>
    </row>
    <row r="504" spans="1:14">
      <c r="A504" s="68">
        <v>43116</v>
      </c>
      <c r="B504">
        <v>53</v>
      </c>
      <c r="C504" s="71">
        <f t="shared" si="113"/>
        <v>1.241642788920716E-2</v>
      </c>
      <c r="D504" s="26">
        <f t="shared" si="114"/>
        <v>52.883665630828069</v>
      </c>
      <c r="E504" s="26">
        <f>D504*(1-VLOOKUP(A504,USD!A:K,9,0))</f>
        <v>52.843804577155538</v>
      </c>
      <c r="F504">
        <v>52.825000000000003</v>
      </c>
      <c r="G504" s="71">
        <f t="shared" si="115"/>
        <v>2.1998166689889409E-3</v>
      </c>
      <c r="H504" s="42">
        <f t="shared" si="119"/>
        <v>2.9557944227200927E-3</v>
      </c>
      <c r="I504" s="71">
        <f t="shared" si="111"/>
        <v>3.3128253667771279E-3</v>
      </c>
      <c r="J504">
        <v>4225.24</v>
      </c>
      <c r="K504">
        <v>4258.47</v>
      </c>
      <c r="L504" s="71">
        <f t="shared" si="116"/>
        <v>7.8646420085013435E-3</v>
      </c>
      <c r="M504" s="70">
        <f t="shared" si="117"/>
        <v>2</v>
      </c>
    </row>
    <row r="505" spans="1:14">
      <c r="A505" s="68">
        <v>43117</v>
      </c>
      <c r="B505">
        <v>52.8</v>
      </c>
      <c r="C505" s="71">
        <f t="shared" si="113"/>
        <v>-3.7735849056603765E-3</v>
      </c>
      <c r="D505" s="26">
        <f t="shared" si="114"/>
        <v>52.696611459045151</v>
      </c>
      <c r="E505" s="26">
        <f>D505*(1-VLOOKUP(A505,USD!A:K,9,0))</f>
        <v>52.638622308457464</v>
      </c>
      <c r="F505">
        <v>52.627000000000002</v>
      </c>
      <c r="G505" s="71">
        <f t="shared" si="115"/>
        <v>1.9619580480083609E-3</v>
      </c>
      <c r="H505" s="42">
        <f t="shared" si="119"/>
        <v>3.0657658666839449E-3</v>
      </c>
      <c r="I505" s="71">
        <f t="shared" si="111"/>
        <v>3.2872859938812837E-3</v>
      </c>
      <c r="J505">
        <v>4258.47</v>
      </c>
      <c r="K505">
        <v>4248.12</v>
      </c>
      <c r="L505" s="71">
        <f t="shared" si="116"/>
        <v>-2.4304503730213645E-3</v>
      </c>
      <c r="M505" s="70">
        <f t="shared" si="117"/>
        <v>3</v>
      </c>
    </row>
    <row r="506" spans="1:14">
      <c r="A506" s="68">
        <v>43118</v>
      </c>
      <c r="B506">
        <v>53</v>
      </c>
      <c r="C506" s="71">
        <f t="shared" si="113"/>
        <v>3.7878787878788955E-3</v>
      </c>
      <c r="D506" s="26">
        <f t="shared" si="114"/>
        <v>52.915647472293628</v>
      </c>
      <c r="E506" s="26">
        <f>D506*(1-VLOOKUP(A506,USD!A:K,9,0))</f>
        <v>52.929417895866933</v>
      </c>
      <c r="F506">
        <v>52.914999999999999</v>
      </c>
      <c r="G506" s="71">
        <f t="shared" si="115"/>
        <v>1.5940942185492801E-3</v>
      </c>
      <c r="H506" s="42">
        <f t="shared" si="119"/>
        <v>1.3335137044570011E-3</v>
      </c>
      <c r="I506" s="71">
        <f t="shared" si="111"/>
        <v>1.6063498062930393E-3</v>
      </c>
      <c r="J506">
        <v>4248.12</v>
      </c>
      <c r="K506">
        <v>4271.42</v>
      </c>
      <c r="L506" s="71">
        <f t="shared" si="116"/>
        <v>5.484779149364849E-3</v>
      </c>
      <c r="M506" s="70">
        <f t="shared" si="117"/>
        <v>4</v>
      </c>
    </row>
    <row r="507" spans="1:14">
      <c r="A507" s="68">
        <v>43119</v>
      </c>
      <c r="B507">
        <v>53.4</v>
      </c>
      <c r="C507" s="71">
        <f t="shared" si="113"/>
        <v>7.547169811320753E-3</v>
      </c>
      <c r="D507" s="26">
        <f t="shared" si="114"/>
        <v>53.088186364253573</v>
      </c>
      <c r="E507" s="26">
        <f>D507*(1-VLOOKUP(A507,USD!A:K,9,0))</f>
        <v>53.43399583225586</v>
      </c>
      <c r="F507">
        <v>53.423999999999999</v>
      </c>
      <c r="G507" s="71">
        <f t="shared" si="115"/>
        <v>5.8735032612902138E-3</v>
      </c>
      <c r="H507" s="42">
        <f t="shared" ref="H507:H538" si="120">(+B507/(E507)-1)</f>
        <v>-6.3622103730709423E-4</v>
      </c>
      <c r="I507" s="71">
        <f t="shared" si="111"/>
        <v>-4.4923629829296541E-4</v>
      </c>
      <c r="J507">
        <v>4271.42</v>
      </c>
      <c r="K507">
        <v>4285.3999999999996</v>
      </c>
      <c r="L507" s="71">
        <f t="shared" si="116"/>
        <v>3.2729162667215483E-3</v>
      </c>
      <c r="M507" s="70">
        <f t="shared" si="117"/>
        <v>5</v>
      </c>
      <c r="N507" t="s">
        <v>636</v>
      </c>
    </row>
    <row r="508" spans="1:14">
      <c r="A508" s="68">
        <v>43122</v>
      </c>
      <c r="B508">
        <v>53.95</v>
      </c>
      <c r="C508" s="71">
        <f t="shared" si="113"/>
        <v>1.0299625468164875E-2</v>
      </c>
      <c r="D508" s="26">
        <f t="shared" si="114"/>
        <v>54.062285527605368</v>
      </c>
      <c r="E508" s="26">
        <f>D508*(1-VLOOKUP(A508,USD!A:K,9,0))</f>
        <v>53.946234566840772</v>
      </c>
      <c r="F508">
        <v>53.933999999999997</v>
      </c>
      <c r="G508" s="71">
        <f t="shared" si="115"/>
        <v>-2.0769659756251224E-3</v>
      </c>
      <c r="H508" s="42">
        <f t="shared" si="120"/>
        <v>6.9799740231468732E-5</v>
      </c>
      <c r="I508" s="71">
        <f t="shared" si="111"/>
        <v>2.9665887937113666E-4</v>
      </c>
      <c r="J508">
        <v>4285.3999999999996</v>
      </c>
      <c r="K508">
        <v>4336.6000000000004</v>
      </c>
      <c r="L508" s="71">
        <f t="shared" si="116"/>
        <v>1.1947542819807033E-2</v>
      </c>
      <c r="M508" s="70">
        <f t="shared" si="117"/>
        <v>1</v>
      </c>
    </row>
    <row r="509" spans="1:14">
      <c r="A509" s="68">
        <v>43123</v>
      </c>
      <c r="B509">
        <v>54.65</v>
      </c>
      <c r="C509" s="71">
        <f t="shared" si="113"/>
        <v>1.2974976830398388E-2</v>
      </c>
      <c r="D509" s="26">
        <f t="shared" si="114"/>
        <v>54.506223248627947</v>
      </c>
      <c r="E509" s="26">
        <f>D509*(1-VLOOKUP(A509,USD!A:K,9,0))</f>
        <v>54.577809365373312</v>
      </c>
      <c r="F509">
        <v>54.555</v>
      </c>
      <c r="G509" s="71">
        <f t="shared" si="115"/>
        <v>2.6378043240351534E-3</v>
      </c>
      <c r="H509" s="42">
        <f t="shared" si="120"/>
        <v>1.3227103737969426E-3</v>
      </c>
      <c r="I509" s="71">
        <f t="shared" si="111"/>
        <v>1.7413619283292991E-3</v>
      </c>
      <c r="J509">
        <v>4336.6000000000004</v>
      </c>
      <c r="K509">
        <v>4382.6099999999997</v>
      </c>
      <c r="L509" s="71">
        <f t="shared" si="116"/>
        <v>1.0609694230502953E-2</v>
      </c>
      <c r="M509" s="70">
        <f t="shared" si="117"/>
        <v>2</v>
      </c>
    </row>
    <row r="510" spans="1:14">
      <c r="A510" s="68">
        <v>43124</v>
      </c>
      <c r="B510">
        <v>54.75</v>
      </c>
      <c r="C510" s="71">
        <f t="shared" si="113"/>
        <v>1.8298261665141702E-3</v>
      </c>
      <c r="D510" s="26">
        <f t="shared" si="114"/>
        <v>54.645621889695867</v>
      </c>
      <c r="E510" s="26">
        <f>D510*(1-VLOOKUP(A510,USD!A:K,9,0))</f>
        <v>54.697694329820671</v>
      </c>
      <c r="F510">
        <v>54.71</v>
      </c>
      <c r="G510" s="71">
        <f t="shared" si="115"/>
        <v>1.9100909953009282E-3</v>
      </c>
      <c r="H510" s="42">
        <f t="shared" si="120"/>
        <v>9.5626828187556079E-4</v>
      </c>
      <c r="I510" s="71">
        <f t="shared" si="111"/>
        <v>7.3112776457673334E-4</v>
      </c>
      <c r="J510">
        <v>4382.6099999999997</v>
      </c>
      <c r="K510">
        <v>4389.8900000000003</v>
      </c>
      <c r="L510" s="71">
        <f t="shared" si="116"/>
        <v>1.6611106167330192E-3</v>
      </c>
      <c r="M510" s="70">
        <f t="shared" si="117"/>
        <v>3</v>
      </c>
    </row>
    <row r="511" spans="1:14">
      <c r="A511" s="68">
        <v>43125</v>
      </c>
      <c r="B511">
        <v>54.55</v>
      </c>
      <c r="C511" s="71">
        <f t="shared" ref="C511:C574" si="121">B511/B510-1</f>
        <v>-3.6529680365297024E-3</v>
      </c>
      <c r="D511" s="26">
        <f t="shared" ref="D511:D574" si="122">+F510*(1+L511)</f>
        <v>54.400799746690687</v>
      </c>
      <c r="E511" s="26">
        <f>D511*(1-VLOOKUP(A511,USD!A:K,9,0))</f>
        <v>54.955313230023592</v>
      </c>
      <c r="F511">
        <v>54.963999999999999</v>
      </c>
      <c r="G511" s="71">
        <f t="shared" ref="G511:G574" si="123">+B511/D511-1</f>
        <v>2.7426113954949205E-3</v>
      </c>
      <c r="H511" s="42">
        <f t="shared" si="120"/>
        <v>-7.375323807674361E-3</v>
      </c>
      <c r="I511" s="71">
        <f t="shared" si="111"/>
        <v>-7.5322028964412979E-3</v>
      </c>
      <c r="J511">
        <v>4389.8900000000003</v>
      </c>
      <c r="K511">
        <v>4365.08</v>
      </c>
      <c r="L511" s="71">
        <f t="shared" ref="L511:L574" si="124">+K511/J511-1</f>
        <v>-5.6516222502159819E-3</v>
      </c>
      <c r="M511" s="70">
        <f t="shared" ref="M511:M574" si="125">WEEKDAY(A511,2)</f>
        <v>4</v>
      </c>
    </row>
    <row r="512" spans="1:14">
      <c r="A512" s="68">
        <v>43126</v>
      </c>
      <c r="B512">
        <v>55.35</v>
      </c>
      <c r="C512" s="71">
        <f t="shared" si="121"/>
        <v>1.4665444546287931E-2</v>
      </c>
      <c r="D512" s="26">
        <f t="shared" si="122"/>
        <v>55.168238199528986</v>
      </c>
      <c r="E512" s="26">
        <f>D512*(1-VLOOKUP(A512,USD!A:K,9,0))</f>
        <v>55.146317550053247</v>
      </c>
      <c r="F512">
        <v>55.155000000000001</v>
      </c>
      <c r="G512" s="71">
        <f t="shared" si="123"/>
        <v>3.2946819837462726E-3</v>
      </c>
      <c r="H512" s="42">
        <f t="shared" si="120"/>
        <v>3.6934914060560153E-3</v>
      </c>
      <c r="I512" s="71">
        <f t="shared" si="111"/>
        <v>3.5354908893119319E-3</v>
      </c>
      <c r="J512">
        <v>4365.08</v>
      </c>
      <c r="K512">
        <v>4381.3</v>
      </c>
      <c r="L512" s="71">
        <f t="shared" si="124"/>
        <v>3.7158540049666566E-3</v>
      </c>
      <c r="M512" s="70">
        <f t="shared" si="125"/>
        <v>5</v>
      </c>
    </row>
    <row r="513" spans="1:14">
      <c r="A513" s="68">
        <v>43129</v>
      </c>
      <c r="B513">
        <v>54.15</v>
      </c>
      <c r="C513" s="71">
        <f t="shared" si="121"/>
        <v>-2.1680216802168029E-2</v>
      </c>
      <c r="D513" s="26">
        <f t="shared" si="122"/>
        <v>54.156965535343396</v>
      </c>
      <c r="E513" s="26">
        <f>D513*(1-VLOOKUP(A513,USD!A:K,9,0))</f>
        <v>54.165905720083991</v>
      </c>
      <c r="F513">
        <v>54.179000000000002</v>
      </c>
      <c r="G513" s="71">
        <f t="shared" si="123"/>
        <v>-1.2861753376580687E-4</v>
      </c>
      <c r="H513" s="42">
        <f t="shared" si="120"/>
        <v>-2.9364818833066408E-4</v>
      </c>
      <c r="I513" s="71">
        <f t="shared" si="111"/>
        <v>-5.3526274017612341E-4</v>
      </c>
      <c r="J513">
        <v>4381.3</v>
      </c>
      <c r="K513">
        <v>4302.0200000000004</v>
      </c>
      <c r="L513" s="71">
        <f t="shared" si="124"/>
        <v>-1.8095085933398702E-2</v>
      </c>
      <c r="M513" s="70">
        <f t="shared" si="125"/>
        <v>1</v>
      </c>
      <c r="N513" t="s">
        <v>652</v>
      </c>
    </row>
    <row r="514" spans="1:14">
      <c r="A514" s="68">
        <v>43130</v>
      </c>
      <c r="B514">
        <v>53.3</v>
      </c>
      <c r="C514" s="71">
        <f t="shared" si="121"/>
        <v>-1.5697137580794163E-2</v>
      </c>
      <c r="D514" s="26">
        <f t="shared" si="122"/>
        <v>53.600690350114597</v>
      </c>
      <c r="E514" s="26">
        <f>D514*(1-VLOOKUP(A514,USD!A:K,9,0))</f>
        <v>53.496254394528464</v>
      </c>
      <c r="F514">
        <v>53.481999999999999</v>
      </c>
      <c r="G514" s="71">
        <f t="shared" si="123"/>
        <v>-5.6098223390504964E-3</v>
      </c>
      <c r="H514" s="42">
        <f t="shared" si="120"/>
        <v>-3.6685632807320623E-3</v>
      </c>
      <c r="I514" s="71">
        <f t="shared" si="111"/>
        <v>-3.4030140982013179E-3</v>
      </c>
      <c r="J514">
        <v>4302.0200000000004</v>
      </c>
      <c r="K514">
        <v>4256.1000000000004</v>
      </c>
      <c r="L514" s="71">
        <f t="shared" si="124"/>
        <v>-1.0674055443721797E-2</v>
      </c>
      <c r="M514" s="70">
        <f t="shared" si="125"/>
        <v>2</v>
      </c>
    </row>
    <row r="515" spans="1:14">
      <c r="A515" s="68">
        <v>43131</v>
      </c>
      <c r="B515">
        <v>54</v>
      </c>
      <c r="C515" s="71">
        <f t="shared" si="121"/>
        <v>1.3133208255159623E-2</v>
      </c>
      <c r="D515" s="26">
        <f t="shared" si="122"/>
        <v>53.730806090082453</v>
      </c>
      <c r="E515" s="26">
        <f>D515*(1-VLOOKUP(A515,USD!A:K,9,0))</f>
        <v>54.011795203531264</v>
      </c>
      <c r="F515">
        <v>53.991999999999997</v>
      </c>
      <c r="G515" s="71">
        <f t="shared" si="123"/>
        <v>5.0100478572054907E-3</v>
      </c>
      <c r="H515" s="42">
        <f t="shared" si="120"/>
        <v>-2.183819939111098E-4</v>
      </c>
      <c r="I515" s="71">
        <f t="shared" si="111"/>
        <v>1.4817009927403646E-4</v>
      </c>
      <c r="J515">
        <v>4256.1000000000004</v>
      </c>
      <c r="K515">
        <v>4275.8999999999996</v>
      </c>
      <c r="L515" s="71">
        <f t="shared" si="124"/>
        <v>4.6521463311479661E-3</v>
      </c>
      <c r="M515" s="70">
        <f t="shared" si="125"/>
        <v>3</v>
      </c>
    </row>
    <row r="516" spans="1:14">
      <c r="A516" s="68">
        <v>43132</v>
      </c>
      <c r="B516">
        <v>53.75</v>
      </c>
      <c r="C516" s="71">
        <f t="shared" si="121"/>
        <v>-4.6296296296296502E-3</v>
      </c>
      <c r="D516" s="26">
        <f t="shared" si="122"/>
        <v>53.613188521714726</v>
      </c>
      <c r="E516" s="26">
        <f>D516*(1-VLOOKUP(A516,USD!A:K,9,0))</f>
        <v>53.719048535577748</v>
      </c>
      <c r="F516">
        <v>53.709000000000003</v>
      </c>
      <c r="G516" s="71">
        <f t="shared" si="123"/>
        <v>2.5518250650184982E-3</v>
      </c>
      <c r="H516" s="42">
        <f t="shared" si="120"/>
        <v>5.7617298269452277E-4</v>
      </c>
      <c r="I516" s="71">
        <f t="shared" si="111"/>
        <v>7.6337299149109583E-4</v>
      </c>
      <c r="J516">
        <v>4275.8999999999996</v>
      </c>
      <c r="K516">
        <v>4245.8999999999996</v>
      </c>
      <c r="L516" s="71">
        <f t="shared" si="124"/>
        <v>-7.0160667929558551E-3</v>
      </c>
      <c r="M516" s="70">
        <f t="shared" si="125"/>
        <v>4</v>
      </c>
    </row>
    <row r="517" spans="1:14">
      <c r="A517" s="68">
        <v>43133</v>
      </c>
      <c r="B517">
        <v>54.05</v>
      </c>
      <c r="C517" s="71">
        <f t="shared" si="121"/>
        <v>5.5813953488370593E-3</v>
      </c>
      <c r="D517" s="26">
        <f t="shared" si="122"/>
        <v>54.029414745990252</v>
      </c>
      <c r="E517" s="26">
        <f>D517*(1-VLOOKUP(A517,USD!A:K,9,0))</f>
        <v>54.06078643945547</v>
      </c>
      <c r="F517">
        <v>54.014000000000003</v>
      </c>
      <c r="G517" s="71">
        <f t="shared" si="123"/>
        <v>3.8100086973957836E-4</v>
      </c>
      <c r="H517" s="42">
        <f t="shared" si="120"/>
        <v>-1.9952427935088224E-4</v>
      </c>
      <c r="I517" s="71">
        <f t="shared" si="111"/>
        <v>6.6649387195893972E-4</v>
      </c>
      <c r="J517">
        <v>4245.8999999999996</v>
      </c>
      <c r="K517">
        <v>4271.2299999999996</v>
      </c>
      <c r="L517" s="71">
        <f t="shared" si="124"/>
        <v>5.9657551991332269E-3</v>
      </c>
      <c r="M517" s="70">
        <f t="shared" si="125"/>
        <v>5</v>
      </c>
    </row>
    <row r="518" spans="1:14">
      <c r="A518" s="68">
        <v>43136</v>
      </c>
      <c r="B518">
        <v>53.85</v>
      </c>
      <c r="C518" s="71">
        <f t="shared" si="121"/>
        <v>-3.7002775208140326E-3</v>
      </c>
      <c r="D518" s="26">
        <f t="shared" si="122"/>
        <v>54.050926337378229</v>
      </c>
      <c r="E518" s="26">
        <f>D518*(1-VLOOKUP(A518,USD!A:K,9,0))</f>
        <v>53.969219537003653</v>
      </c>
      <c r="F518">
        <v>53.984999999999999</v>
      </c>
      <c r="G518" s="71">
        <f t="shared" si="123"/>
        <v>-3.7173523377578288E-3</v>
      </c>
      <c r="H518" s="42">
        <f t="shared" si="120"/>
        <v>-2.2090283688818158E-3</v>
      </c>
      <c r="I518" s="71">
        <f t="shared" si="111"/>
        <v>-2.5006946373992145E-3</v>
      </c>
      <c r="J518">
        <v>4271.2299999999996</v>
      </c>
      <c r="K518">
        <v>4274.1499999999996</v>
      </c>
      <c r="L518" s="71">
        <f t="shared" si="124"/>
        <v>6.8364382156893555E-4</v>
      </c>
      <c r="M518" s="70">
        <f t="shared" si="125"/>
        <v>1</v>
      </c>
    </row>
    <row r="519" spans="1:14">
      <c r="A519" s="68">
        <v>43137</v>
      </c>
      <c r="B519">
        <v>51.85</v>
      </c>
      <c r="C519" s="71">
        <f t="shared" si="121"/>
        <v>-3.7140204271123523E-2</v>
      </c>
      <c r="D519" s="26">
        <f t="shared" si="122"/>
        <v>52.402893358913481</v>
      </c>
      <c r="E519" s="26">
        <f>D519*(1-VLOOKUP(A519,USD!A:K,9,0))</f>
        <v>52.52542849603865</v>
      </c>
      <c r="F519">
        <v>52.494999999999997</v>
      </c>
      <c r="G519" s="71">
        <f t="shared" si="123"/>
        <v>-1.0550817397174006E-2</v>
      </c>
      <c r="H519" s="42">
        <f t="shared" si="120"/>
        <v>-1.285907636316741E-2</v>
      </c>
      <c r="I519" s="71">
        <f t="shared" si="111"/>
        <v>-1.2286884465187109E-2</v>
      </c>
      <c r="J519">
        <v>4274.1499999999996</v>
      </c>
      <c r="K519">
        <v>4148.8900000000003</v>
      </c>
      <c r="L519" s="71">
        <f t="shared" si="124"/>
        <v>-2.9306411801176657E-2</v>
      </c>
      <c r="M519" s="70">
        <f t="shared" si="125"/>
        <v>2</v>
      </c>
    </row>
    <row r="520" spans="1:14">
      <c r="A520" s="68">
        <v>43138</v>
      </c>
      <c r="B520">
        <v>50.85</v>
      </c>
      <c r="C520" s="71">
        <f t="shared" si="121"/>
        <v>-1.9286403085824522E-2</v>
      </c>
      <c r="D520" s="26">
        <f t="shared" si="122"/>
        <v>51.250092795904443</v>
      </c>
      <c r="E520" s="26">
        <f>D520*(1-VLOOKUP(A520,USD!A:K,9,0))</f>
        <v>51.449481866694811</v>
      </c>
      <c r="F520">
        <v>51.378</v>
      </c>
      <c r="G520" s="71">
        <f t="shared" si="123"/>
        <v>-7.8066745654051806E-3</v>
      </c>
      <c r="H520" s="42">
        <f t="shared" si="120"/>
        <v>-1.165185430337401E-2</v>
      </c>
      <c r="I520" s="71">
        <f t="shared" si="111"/>
        <v>-1.0276772159289904E-2</v>
      </c>
      <c r="J520">
        <v>4148.8900000000003</v>
      </c>
      <c r="K520">
        <v>4050.5</v>
      </c>
      <c r="L520" s="71">
        <f t="shared" si="124"/>
        <v>-2.3714776723412823E-2</v>
      </c>
      <c r="M520" s="70">
        <f t="shared" si="125"/>
        <v>3</v>
      </c>
    </row>
    <row r="521" spans="1:14">
      <c r="A521" s="68">
        <v>43139</v>
      </c>
      <c r="B521">
        <v>49.8</v>
      </c>
      <c r="C521" s="71">
        <f t="shared" si="121"/>
        <v>-2.0648967551622488E-2</v>
      </c>
      <c r="D521" s="26">
        <f t="shared" si="122"/>
        <v>50.890286359708675</v>
      </c>
      <c r="E521" s="26">
        <f>D521*(1-VLOOKUP(A521,USD!A:K,9,0))</f>
        <v>50.220170072641153</v>
      </c>
      <c r="F521">
        <v>50.225000000000001</v>
      </c>
      <c r="G521" s="71">
        <f t="shared" si="123"/>
        <v>-2.1424252793591836E-2</v>
      </c>
      <c r="H521" s="42">
        <f t="shared" si="120"/>
        <v>-8.3665601297924219E-3</v>
      </c>
      <c r="I521" s="71">
        <f t="shared" si="111"/>
        <v>-8.4619213539075533E-3</v>
      </c>
      <c r="J521">
        <v>4050.5</v>
      </c>
      <c r="K521">
        <v>4012.05</v>
      </c>
      <c r="L521" s="71">
        <f t="shared" si="124"/>
        <v>-9.492655227749669E-3</v>
      </c>
      <c r="M521" s="70">
        <f t="shared" si="125"/>
        <v>4</v>
      </c>
    </row>
    <row r="522" spans="1:14">
      <c r="A522" s="68">
        <v>43140</v>
      </c>
      <c r="B522">
        <v>47.8</v>
      </c>
      <c r="C522" s="71">
        <f t="shared" si="121"/>
        <v>-4.016064257028118E-2</v>
      </c>
      <c r="D522" s="26">
        <f t="shared" si="122"/>
        <v>48.079322603157983</v>
      </c>
      <c r="E522" s="26">
        <f>D522*(1-VLOOKUP(A522,USD!A:K,9,0))</f>
        <v>48.067694991302112</v>
      </c>
      <c r="F522">
        <v>48.1</v>
      </c>
      <c r="G522" s="71">
        <f t="shared" si="123"/>
        <v>-5.8096201866961739E-3</v>
      </c>
      <c r="H522" s="42">
        <f t="shared" si="120"/>
        <v>-5.5691247801783472E-3</v>
      </c>
      <c r="I522" s="71">
        <f t="shared" si="111"/>
        <v>-6.2370062370062929E-3</v>
      </c>
      <c r="J522">
        <v>4012.05</v>
      </c>
      <c r="K522">
        <v>3840.65</v>
      </c>
      <c r="L522" s="71">
        <f t="shared" si="124"/>
        <v>-4.2721302077491585E-2</v>
      </c>
      <c r="M522" s="70">
        <f t="shared" si="125"/>
        <v>5</v>
      </c>
    </row>
    <row r="523" spans="1:14">
      <c r="A523" s="68">
        <v>43143</v>
      </c>
      <c r="B523">
        <v>48.75</v>
      </c>
      <c r="C523" s="71">
        <f t="shared" si="121"/>
        <v>1.9874476987447709E-2</v>
      </c>
      <c r="D523" s="26">
        <f t="shared" si="122"/>
        <v>48.719307929647329</v>
      </c>
      <c r="E523" s="26">
        <f>D523*(1-VLOOKUP(A523,USD!A:K,9,0))</f>
        <v>48.988865441645466</v>
      </c>
      <c r="F523">
        <v>48.918999999999997</v>
      </c>
      <c r="G523" s="71">
        <f t="shared" si="123"/>
        <v>6.299775521645401E-4</v>
      </c>
      <c r="H523" s="42">
        <f t="shared" si="120"/>
        <v>-4.8759129139253066E-3</v>
      </c>
      <c r="I523" s="71">
        <f t="shared" si="111"/>
        <v>-3.4546904065904105E-3</v>
      </c>
      <c r="J523">
        <v>3840.65</v>
      </c>
      <c r="K523">
        <v>3890.1</v>
      </c>
      <c r="L523" s="71">
        <f t="shared" si="124"/>
        <v>1.2875424732792684E-2</v>
      </c>
      <c r="M523" s="70">
        <f t="shared" si="125"/>
        <v>1</v>
      </c>
    </row>
    <row r="524" spans="1:14">
      <c r="A524" s="68">
        <v>43144</v>
      </c>
      <c r="B524">
        <v>49.05</v>
      </c>
      <c r="C524" s="71">
        <f t="shared" si="121"/>
        <v>6.1538461538461764E-3</v>
      </c>
      <c r="D524" s="26">
        <f t="shared" si="122"/>
        <v>49.491551366288782</v>
      </c>
      <c r="E524" s="26">
        <f>D524*(1-VLOOKUP(A524,USD!A:K,9,0))</f>
        <v>49.381055159878763</v>
      </c>
      <c r="F524">
        <v>49.427999999999997</v>
      </c>
      <c r="G524" s="71">
        <f t="shared" si="123"/>
        <v>-8.921752381954029E-3</v>
      </c>
      <c r="H524" s="42">
        <f t="shared" si="120"/>
        <v>-6.7040924663703816E-3</v>
      </c>
      <c r="I524" s="71">
        <f t="shared" si="111"/>
        <v>-7.6474872541879568E-3</v>
      </c>
      <c r="J524">
        <v>3890.1</v>
      </c>
      <c r="K524">
        <v>3935.63</v>
      </c>
      <c r="L524" s="71">
        <f t="shared" si="124"/>
        <v>1.1704069304131037E-2</v>
      </c>
      <c r="M524" s="70">
        <f t="shared" si="125"/>
        <v>2</v>
      </c>
    </row>
    <row r="525" spans="1:14">
      <c r="A525" s="68">
        <v>43145</v>
      </c>
      <c r="B525">
        <v>49.55</v>
      </c>
      <c r="C525" s="71">
        <f t="shared" si="121"/>
        <v>1.0193679918450549E-2</v>
      </c>
      <c r="D525" s="26">
        <f t="shared" si="122"/>
        <v>49.821476835983049</v>
      </c>
      <c r="E525" s="26">
        <f>D525*(1-VLOOKUP(A525,USD!A:K,9,0))</f>
        <v>49.806675037103233</v>
      </c>
      <c r="F525">
        <v>49.811</v>
      </c>
      <c r="G525" s="71">
        <f t="shared" si="123"/>
        <v>-5.4489921460333379E-3</v>
      </c>
      <c r="H525" s="42">
        <f t="shared" si="120"/>
        <v>-5.1534264616545089E-3</v>
      </c>
      <c r="I525" s="71">
        <f t="shared" si="111"/>
        <v>-5.2398064684507917E-3</v>
      </c>
      <c r="J525">
        <v>3935.63</v>
      </c>
      <c r="K525">
        <v>3966.96</v>
      </c>
      <c r="L525" s="71">
        <f t="shared" si="124"/>
        <v>7.9606060529062717E-3</v>
      </c>
      <c r="M525" s="70">
        <f t="shared" si="125"/>
        <v>3</v>
      </c>
    </row>
    <row r="526" spans="1:14">
      <c r="A526" s="68">
        <v>43146</v>
      </c>
      <c r="B526">
        <v>50.7</v>
      </c>
      <c r="C526" s="71">
        <f t="shared" si="121"/>
        <v>2.3208879919273562E-2</v>
      </c>
      <c r="D526" s="26">
        <f t="shared" si="122"/>
        <v>49.811</v>
      </c>
      <c r="E526" s="26">
        <f>D526*(1-VLOOKUP(A526,USD!A:K,9,0))</f>
        <v>50.047398783874087</v>
      </c>
      <c r="F526">
        <v>49.811</v>
      </c>
      <c r="G526" s="71">
        <f t="shared" si="123"/>
        <v>1.7847463411696296E-2</v>
      </c>
      <c r="H526" s="42">
        <f t="shared" si="120"/>
        <v>1.3039663039114746E-2</v>
      </c>
      <c r="I526" s="71">
        <f t="shared" si="111"/>
        <v>1.7847463411696296E-2</v>
      </c>
      <c r="J526">
        <v>3966.96</v>
      </c>
      <c r="K526">
        <v>3966.96</v>
      </c>
      <c r="L526" s="71">
        <f t="shared" si="124"/>
        <v>0</v>
      </c>
      <c r="M526" s="70">
        <f t="shared" si="125"/>
        <v>4</v>
      </c>
      <c r="N526" t="s">
        <v>684</v>
      </c>
    </row>
    <row r="527" spans="1:14">
      <c r="A527" s="68">
        <v>43147</v>
      </c>
      <c r="B527">
        <v>50.7</v>
      </c>
      <c r="C527" s="71">
        <f t="shared" si="121"/>
        <v>0</v>
      </c>
      <c r="D527" s="26">
        <f t="shared" si="122"/>
        <v>49.811</v>
      </c>
      <c r="E527" s="26">
        <f>D527*(1-VLOOKUP(A527,USD!A:K,9,0))</f>
        <v>49.987619696931162</v>
      </c>
      <c r="F527" s="70">
        <v>49.811</v>
      </c>
      <c r="G527" s="71">
        <f t="shared" si="123"/>
        <v>1.7847463411696296E-2</v>
      </c>
      <c r="H527" s="42">
        <f t="shared" si="120"/>
        <v>1.4251134728717085E-2</v>
      </c>
      <c r="I527" s="71">
        <f t="shared" si="111"/>
        <v>1.7847463411696296E-2</v>
      </c>
      <c r="J527">
        <v>3966.96</v>
      </c>
      <c r="K527">
        <v>3966.96</v>
      </c>
      <c r="L527" s="71">
        <f t="shared" si="124"/>
        <v>0</v>
      </c>
      <c r="M527" s="70">
        <f t="shared" si="125"/>
        <v>5</v>
      </c>
    </row>
    <row r="528" spans="1:14">
      <c r="A528" s="68">
        <v>43150</v>
      </c>
      <c r="B528">
        <v>50.7</v>
      </c>
      <c r="C528" s="71">
        <f t="shared" si="121"/>
        <v>0</v>
      </c>
      <c r="D528" s="26">
        <f t="shared" si="122"/>
        <v>49.811</v>
      </c>
      <c r="E528" s="26">
        <f>D528*(1-VLOOKUP(A528,USD!A:K,9,0))</f>
        <v>49.580990968022988</v>
      </c>
      <c r="F528" s="70">
        <v>49.811</v>
      </c>
      <c r="G528" s="71">
        <f t="shared" si="123"/>
        <v>1.7847463411696296E-2</v>
      </c>
      <c r="H528" s="42">
        <f t="shared" si="120"/>
        <v>2.2569315581020044E-2</v>
      </c>
      <c r="I528" s="71">
        <f t="shared" si="111"/>
        <v>1.7847463411696296E-2</v>
      </c>
      <c r="J528">
        <v>3966.96</v>
      </c>
      <c r="K528">
        <v>3966.96</v>
      </c>
      <c r="L528" s="71">
        <f t="shared" si="124"/>
        <v>0</v>
      </c>
      <c r="M528" s="70">
        <f t="shared" si="125"/>
        <v>1</v>
      </c>
    </row>
    <row r="529" spans="1:13">
      <c r="A529" s="68">
        <v>43151</v>
      </c>
      <c r="B529">
        <v>50.55</v>
      </c>
      <c r="C529" s="71">
        <f t="shared" si="121"/>
        <v>-2.9585798816569309E-3</v>
      </c>
      <c r="D529" s="26">
        <f t="shared" si="122"/>
        <v>49.811</v>
      </c>
      <c r="E529" s="26">
        <f>D529*(1-VLOOKUP(A529,USD!A:K,9,0))</f>
        <v>49.727612229853342</v>
      </c>
      <c r="F529" s="70">
        <v>49.811</v>
      </c>
      <c r="G529" s="71">
        <f t="shared" si="123"/>
        <v>1.483608038385098E-2</v>
      </c>
      <c r="H529" s="42">
        <f t="shared" si="120"/>
        <v>1.6537849562238582E-2</v>
      </c>
      <c r="I529" s="71">
        <f t="shared" ref="I529:I577" si="126">+B529/F529-1</f>
        <v>1.483608038385098E-2</v>
      </c>
      <c r="J529">
        <v>3966.96</v>
      </c>
      <c r="K529">
        <v>3966.96</v>
      </c>
      <c r="L529" s="71">
        <f t="shared" si="124"/>
        <v>0</v>
      </c>
      <c r="M529" s="70">
        <f t="shared" si="125"/>
        <v>2</v>
      </c>
    </row>
    <row r="530" spans="1:13">
      <c r="A530" s="68">
        <v>43152</v>
      </c>
      <c r="B530">
        <v>50.9</v>
      </c>
      <c r="C530" s="71">
        <f t="shared" si="121"/>
        <v>6.923837784371889E-3</v>
      </c>
      <c r="D530" s="26">
        <f t="shared" si="122"/>
        <v>49.811</v>
      </c>
      <c r="E530" s="26">
        <f>D530*(1-VLOOKUP(A530,USD!A:K,9,0))</f>
        <v>49.594835012926936</v>
      </c>
      <c r="F530">
        <v>49.59</v>
      </c>
      <c r="G530" s="71">
        <f t="shared" si="123"/>
        <v>2.1862640782156495E-2</v>
      </c>
      <c r="H530" s="42">
        <f t="shared" si="120"/>
        <v>2.6316550639454039E-2</v>
      </c>
      <c r="I530" s="71">
        <f t="shared" si="126"/>
        <v>2.6416616253276848E-2</v>
      </c>
      <c r="J530">
        <v>3966.96</v>
      </c>
      <c r="K530">
        <v>3966.96</v>
      </c>
      <c r="L530" s="71">
        <f t="shared" si="124"/>
        <v>0</v>
      </c>
      <c r="M530" s="70">
        <f t="shared" si="125"/>
        <v>3</v>
      </c>
    </row>
    <row r="531" spans="1:13">
      <c r="A531" s="68">
        <v>43153</v>
      </c>
      <c r="B531">
        <v>50.65</v>
      </c>
      <c r="C531" s="71">
        <f t="shared" si="121"/>
        <v>-4.9115913555992652E-3</v>
      </c>
      <c r="D531" s="26">
        <f t="shared" si="122"/>
        <v>50.662189863270626</v>
      </c>
      <c r="E531" s="26">
        <f>D531*(1-VLOOKUP(A531,USD!A:K,9,0))</f>
        <v>50.678644228020282</v>
      </c>
      <c r="F531">
        <v>50.817</v>
      </c>
      <c r="G531" s="71">
        <f t="shared" si="123"/>
        <v>-2.4061066652514285E-4</v>
      </c>
      <c r="H531" s="42">
        <f t="shared" si="120"/>
        <v>-5.6521298974387957E-4</v>
      </c>
      <c r="I531" s="71">
        <f t="shared" si="126"/>
        <v>-3.2863018281283907E-3</v>
      </c>
      <c r="J531">
        <v>3966.96</v>
      </c>
      <c r="K531">
        <v>4052.73</v>
      </c>
      <c r="L531" s="71">
        <f t="shared" si="124"/>
        <v>2.1621090205094173E-2</v>
      </c>
      <c r="M531" s="70">
        <f t="shared" si="125"/>
        <v>4</v>
      </c>
    </row>
    <row r="532" spans="1:13">
      <c r="A532" s="68">
        <v>43154</v>
      </c>
      <c r="B532">
        <v>51</v>
      </c>
      <c r="C532" s="71">
        <f t="shared" si="121"/>
        <v>6.9101678183614013E-3</v>
      </c>
      <c r="D532" s="26">
        <f t="shared" si="122"/>
        <v>51.047215217890162</v>
      </c>
      <c r="E532" s="26">
        <f>D532*(1-VLOOKUP(A532,USD!A:K,9,0))</f>
        <v>51.072456850413737</v>
      </c>
      <c r="F532">
        <v>51.093000000000004</v>
      </c>
      <c r="G532" s="71">
        <f t="shared" si="123"/>
        <v>-9.2493229432066837E-4</v>
      </c>
      <c r="H532" s="42">
        <f t="shared" si="120"/>
        <v>-1.418706968140504E-3</v>
      </c>
      <c r="I532" s="71">
        <f t="shared" si="126"/>
        <v>-1.8202102049205138E-3</v>
      </c>
      <c r="J532">
        <v>4052.73</v>
      </c>
      <c r="K532">
        <v>4071.09</v>
      </c>
      <c r="L532" s="71">
        <f t="shared" si="124"/>
        <v>4.5302795893138459E-3</v>
      </c>
      <c r="M532" s="70">
        <f t="shared" si="125"/>
        <v>5</v>
      </c>
    </row>
    <row r="533" spans="1:13">
      <c r="A533" s="68">
        <v>43157</v>
      </c>
      <c r="B533">
        <v>51.8</v>
      </c>
      <c r="C533" s="71">
        <f t="shared" si="121"/>
        <v>1.5686274509803866E-2</v>
      </c>
      <c r="D533" s="26">
        <f t="shared" si="122"/>
        <v>51.687001039033774</v>
      </c>
      <c r="E533" s="26">
        <f>D533*(1-VLOOKUP(A533,USD!A:K,9,0))</f>
        <v>51.942090184224057</v>
      </c>
      <c r="F533">
        <v>51.965000000000003</v>
      </c>
      <c r="G533" s="71">
        <f t="shared" si="123"/>
        <v>2.1862162380226202E-3</v>
      </c>
      <c r="H533" s="42">
        <f t="shared" si="120"/>
        <v>-2.7355499888453982E-3</v>
      </c>
      <c r="I533" s="71">
        <f t="shared" si="126"/>
        <v>-3.1752140864044209E-3</v>
      </c>
      <c r="J533">
        <v>4071.09</v>
      </c>
      <c r="K533">
        <v>4118.42</v>
      </c>
      <c r="L533" s="71">
        <f t="shared" si="124"/>
        <v>1.1625879064329103E-2</v>
      </c>
      <c r="M533" s="70">
        <f t="shared" si="125"/>
        <v>1</v>
      </c>
    </row>
    <row r="534" spans="1:13">
      <c r="A534" s="68">
        <v>43158</v>
      </c>
      <c r="B534">
        <v>51.1</v>
      </c>
      <c r="C534" s="71">
        <f t="shared" si="121"/>
        <v>-1.3513513513513487E-2</v>
      </c>
      <c r="D534" s="26">
        <f t="shared" si="122"/>
        <v>51.215003739298083</v>
      </c>
      <c r="E534" s="26">
        <f>D534*(1-VLOOKUP(A534,USD!A:K,9,0))</f>
        <v>51.254522760296567</v>
      </c>
      <c r="F534">
        <v>51.332000000000001</v>
      </c>
      <c r="G534" s="71">
        <f t="shared" si="123"/>
        <v>-2.2455087552759601E-3</v>
      </c>
      <c r="H534" s="42">
        <f t="shared" si="120"/>
        <v>-3.0148121955837492E-3</v>
      </c>
      <c r="I534" s="71">
        <f t="shared" si="126"/>
        <v>-4.5195979116340324E-3</v>
      </c>
      <c r="J534">
        <v>4118.42</v>
      </c>
      <c r="K534">
        <v>4058.98</v>
      </c>
      <c r="L534" s="71">
        <f t="shared" si="124"/>
        <v>-1.4432719343826061E-2</v>
      </c>
      <c r="M534" s="70">
        <f t="shared" si="125"/>
        <v>2</v>
      </c>
    </row>
    <row r="535" spans="1:13">
      <c r="A535" s="68">
        <v>43159</v>
      </c>
      <c r="B535">
        <v>50.45</v>
      </c>
      <c r="C535" s="71">
        <f t="shared" si="121"/>
        <v>-1.2720156555772966E-2</v>
      </c>
      <c r="D535" s="26">
        <f t="shared" si="122"/>
        <v>50.885071737234476</v>
      </c>
      <c r="E535" s="26">
        <f>D535*(1-VLOOKUP(A535,USD!A:K,9,0))</f>
        <v>50.670234997519998</v>
      </c>
      <c r="F535">
        <v>50.698999999999998</v>
      </c>
      <c r="G535" s="71">
        <f t="shared" si="123"/>
        <v>-8.5500859560765363E-3</v>
      </c>
      <c r="H535" s="42">
        <f t="shared" si="120"/>
        <v>-4.3464372630356296E-3</v>
      </c>
      <c r="I535" s="71">
        <f t="shared" si="126"/>
        <v>-4.9113394741512328E-3</v>
      </c>
      <c r="J535">
        <v>4058.98</v>
      </c>
      <c r="K535">
        <v>4023.64</v>
      </c>
      <c r="L535" s="71">
        <f t="shared" si="124"/>
        <v>-8.7066208751952479E-3</v>
      </c>
      <c r="M535" s="70">
        <f t="shared" si="125"/>
        <v>3</v>
      </c>
    </row>
    <row r="536" spans="1:13">
      <c r="A536" s="68">
        <v>43160</v>
      </c>
      <c r="B536">
        <v>50.65</v>
      </c>
      <c r="C536" s="71">
        <f t="shared" si="121"/>
        <v>3.9643211100097719E-3</v>
      </c>
      <c r="D536" s="26">
        <f t="shared" si="122"/>
        <v>51.019677185334679</v>
      </c>
      <c r="E536" s="26">
        <f>D536*(1-VLOOKUP(A536,USD!A:K,9,0))</f>
        <v>50.914748180665214</v>
      </c>
      <c r="F536">
        <v>50.905000000000001</v>
      </c>
      <c r="G536" s="71">
        <f t="shared" si="123"/>
        <v>-7.245776644014934E-3</v>
      </c>
      <c r="H536" s="42">
        <f t="shared" si="120"/>
        <v>-5.1998328603293231E-3</v>
      </c>
      <c r="I536" s="71">
        <f t="shared" si="126"/>
        <v>-5.009331106963999E-3</v>
      </c>
      <c r="J536">
        <v>4023.64</v>
      </c>
      <c r="K536">
        <v>4049.09</v>
      </c>
      <c r="L536" s="71">
        <f t="shared" si="124"/>
        <v>6.3251185493733431E-3</v>
      </c>
      <c r="M536" s="70">
        <f t="shared" si="125"/>
        <v>4</v>
      </c>
    </row>
    <row r="537" spans="1:13">
      <c r="A537" s="68">
        <v>43161</v>
      </c>
      <c r="B537">
        <v>50.1</v>
      </c>
      <c r="C537" s="71">
        <f t="shared" si="121"/>
        <v>-1.0858835143139123E-2</v>
      </c>
      <c r="D537" s="26">
        <f t="shared" si="122"/>
        <v>50.494776925185654</v>
      </c>
      <c r="E537" s="26">
        <f>D537*(1-VLOOKUP(A537,USD!A:K,9,0))</f>
        <v>50.423926481217734</v>
      </c>
      <c r="F537">
        <v>50.457000000000001</v>
      </c>
      <c r="G537" s="71">
        <f t="shared" si="123"/>
        <v>-7.8181734671403103E-3</v>
      </c>
      <c r="H537" s="42">
        <f t="shared" si="120"/>
        <v>-6.4240630157667011E-3</v>
      </c>
      <c r="I537" s="71">
        <f t="shared" si="126"/>
        <v>-7.0753314703608794E-3</v>
      </c>
      <c r="J537">
        <v>4049.09</v>
      </c>
      <c r="K537">
        <v>4016.46</v>
      </c>
      <c r="L537" s="71">
        <f t="shared" si="124"/>
        <v>-8.0586008214191818E-3</v>
      </c>
      <c r="M537" s="70">
        <f t="shared" si="125"/>
        <v>5</v>
      </c>
    </row>
    <row r="538" spans="1:13">
      <c r="A538" s="68">
        <v>43164</v>
      </c>
      <c r="B538">
        <v>50.1</v>
      </c>
      <c r="C538" s="71">
        <f t="shared" si="121"/>
        <v>0</v>
      </c>
      <c r="D538" s="26">
        <f t="shared" si="122"/>
        <v>50.477602590340751</v>
      </c>
      <c r="E538" s="26">
        <f>D538*(1-VLOOKUP(A538,USD!A:K,9,0))</f>
        <v>50.616166772569187</v>
      </c>
      <c r="F538">
        <v>50.616</v>
      </c>
      <c r="G538" s="71">
        <f t="shared" si="123"/>
        <v>-7.4805967590269029E-3</v>
      </c>
      <c r="H538" s="42">
        <f t="shared" si="120"/>
        <v>-1.0197666190101873E-2</v>
      </c>
      <c r="I538" s="71">
        <f t="shared" si="126"/>
        <v>-1.0194404931247014E-2</v>
      </c>
      <c r="J538">
        <v>4016.46</v>
      </c>
      <c r="K538">
        <v>4018.1</v>
      </c>
      <c r="L538" s="71">
        <f t="shared" si="124"/>
        <v>4.0831976417043947E-4</v>
      </c>
      <c r="M538" s="70">
        <f t="shared" si="125"/>
        <v>1</v>
      </c>
    </row>
    <row r="539" spans="1:13">
      <c r="A539" s="68">
        <v>43165</v>
      </c>
      <c r="B539">
        <v>51.05</v>
      </c>
      <c r="C539" s="71">
        <f t="shared" si="121"/>
        <v>1.8962075848303339E-2</v>
      </c>
      <c r="D539" s="26">
        <f t="shared" si="122"/>
        <v>51.22645055125556</v>
      </c>
      <c r="E539" s="26">
        <f>D539*(1-VLOOKUP(A539,USD!A:K,9,0))</f>
        <v>51.198918131771578</v>
      </c>
      <c r="F539">
        <v>51.198999999999998</v>
      </c>
      <c r="G539" s="71">
        <f t="shared" si="123"/>
        <v>-3.4445203475305108E-3</v>
      </c>
      <c r="H539" s="42">
        <f t="shared" ref="H539:H570" si="127">(+B539/(E539)-1)</f>
        <v>-2.9086187209719228E-3</v>
      </c>
      <c r="I539" s="71">
        <f t="shared" si="126"/>
        <v>-2.9102130900994228E-3</v>
      </c>
      <c r="J539">
        <v>4018.1</v>
      </c>
      <c r="K539">
        <v>4066.56</v>
      </c>
      <c r="L539" s="71">
        <f t="shared" si="124"/>
        <v>1.2060426569771687E-2</v>
      </c>
      <c r="M539" s="70">
        <f t="shared" si="125"/>
        <v>2</v>
      </c>
    </row>
    <row r="540" spans="1:13">
      <c r="A540" s="68">
        <v>43166</v>
      </c>
      <c r="B540">
        <v>50.8</v>
      </c>
      <c r="C540" s="71">
        <f t="shared" si="121"/>
        <v>-4.8971596474045587E-3</v>
      </c>
      <c r="D540" s="26">
        <f t="shared" si="122"/>
        <v>50.822425674279984</v>
      </c>
      <c r="E540" s="26">
        <f>D540*(1-VLOOKUP(A540,USD!A:K,9,0))</f>
        <v>50.941018600993885</v>
      </c>
      <c r="F540">
        <v>50.978999999999999</v>
      </c>
      <c r="G540" s="71">
        <f t="shared" si="123"/>
        <v>-4.4125548874252019E-4</v>
      </c>
      <c r="H540" s="42">
        <f t="shared" si="127"/>
        <v>-2.7682721089353768E-3</v>
      </c>
      <c r="I540" s="71">
        <f t="shared" si="126"/>
        <v>-3.5112497302811629E-3</v>
      </c>
      <c r="J540">
        <v>4066.56</v>
      </c>
      <c r="K540">
        <v>4036.65</v>
      </c>
      <c r="L540" s="71">
        <f t="shared" si="124"/>
        <v>-7.3551109537298709E-3</v>
      </c>
      <c r="M540" s="70">
        <f t="shared" si="125"/>
        <v>3</v>
      </c>
    </row>
    <row r="541" spans="1:13">
      <c r="A541" s="68">
        <v>43167</v>
      </c>
      <c r="B541">
        <v>51.35</v>
      </c>
      <c r="C541" s="71">
        <f t="shared" si="121"/>
        <v>1.0826771653543288E-2</v>
      </c>
      <c r="D541" s="26">
        <f t="shared" si="122"/>
        <v>51.496159042770614</v>
      </c>
      <c r="E541" s="26">
        <f>D541*(1-VLOOKUP(A541,USD!A:K,9,0))</f>
        <v>51.466803776431249</v>
      </c>
      <c r="F541">
        <v>51.436</v>
      </c>
      <c r="G541" s="71">
        <f t="shared" si="123"/>
        <v>-2.8382513470416315E-3</v>
      </c>
      <c r="H541" s="42">
        <f t="shared" si="127"/>
        <v>-2.2694973820142073E-3</v>
      </c>
      <c r="I541" s="71">
        <f t="shared" si="126"/>
        <v>-1.6719807138968479E-3</v>
      </c>
      <c r="J541">
        <v>4036.65</v>
      </c>
      <c r="K541">
        <v>4077.6</v>
      </c>
      <c r="L541" s="71">
        <f t="shared" si="124"/>
        <v>1.014455055553487E-2</v>
      </c>
      <c r="M541" s="70">
        <f t="shared" si="125"/>
        <v>4</v>
      </c>
    </row>
    <row r="542" spans="1:13">
      <c r="A542" s="68">
        <v>43168</v>
      </c>
      <c r="B542">
        <v>51.6</v>
      </c>
      <c r="C542" s="71">
        <f t="shared" si="121"/>
        <v>4.8685491723465812E-3</v>
      </c>
      <c r="D542" s="26">
        <f t="shared" si="122"/>
        <v>51.830448626643118</v>
      </c>
      <c r="E542" s="26">
        <f>D542*(1-VLOOKUP(A542,USD!A:K,9,0))</f>
        <v>51.688078212215679</v>
      </c>
      <c r="F542">
        <v>51.743000000000002</v>
      </c>
      <c r="G542" s="71">
        <f t="shared" si="123"/>
        <v>-4.4462016584717601E-3</v>
      </c>
      <c r="H542" s="42">
        <f t="shared" si="127"/>
        <v>-1.7040334108390232E-3</v>
      </c>
      <c r="I542" s="71">
        <f t="shared" si="126"/>
        <v>-2.7636588524051486E-3</v>
      </c>
      <c r="J542">
        <v>4077.6</v>
      </c>
      <c r="K542">
        <v>4108.87</v>
      </c>
      <c r="L542" s="71">
        <f t="shared" si="124"/>
        <v>7.6687267019814875E-3</v>
      </c>
      <c r="M542" s="70">
        <f t="shared" si="125"/>
        <v>5</v>
      </c>
    </row>
    <row r="543" spans="1:13">
      <c r="A543" s="68">
        <v>43171</v>
      </c>
      <c r="B543">
        <v>52.3</v>
      </c>
      <c r="C543" s="71">
        <f t="shared" si="121"/>
        <v>1.3565891472868241E-2</v>
      </c>
      <c r="D543" s="26">
        <f t="shared" si="122"/>
        <v>51.9797484004118</v>
      </c>
      <c r="E543" s="26">
        <f>D543*(1-VLOOKUP(A543,USD!A:K,9,0))</f>
        <v>52.087905556181838</v>
      </c>
      <c r="F543">
        <v>52.091999999999999</v>
      </c>
      <c r="G543" s="71">
        <f t="shared" si="123"/>
        <v>6.1610840653021359E-3</v>
      </c>
      <c r="H543" s="42">
        <f t="shared" si="127"/>
        <v>4.0718558666059668E-3</v>
      </c>
      <c r="I543" s="71">
        <f t="shared" si="126"/>
        <v>3.9929355755201623E-3</v>
      </c>
      <c r="J543">
        <v>4108.87</v>
      </c>
      <c r="K543">
        <v>4127.67</v>
      </c>
      <c r="L543" s="71">
        <f t="shared" si="124"/>
        <v>4.5754672209148417E-3</v>
      </c>
      <c r="M543" s="70">
        <f t="shared" si="125"/>
        <v>1</v>
      </c>
    </row>
    <row r="544" spans="1:13">
      <c r="A544" s="68">
        <v>43172</v>
      </c>
      <c r="B544">
        <v>51.7</v>
      </c>
      <c r="C544" s="71">
        <f t="shared" si="121"/>
        <v>-1.1472275334607929E-2</v>
      </c>
      <c r="D544" s="26">
        <f t="shared" si="122"/>
        <v>51.632372500708627</v>
      </c>
      <c r="E544" s="26">
        <f>D544*(1-VLOOKUP(A544,USD!A:K,9,0))</f>
        <v>51.654849124121483</v>
      </c>
      <c r="F544">
        <v>51.683</v>
      </c>
      <c r="G544" s="71">
        <f t="shared" si="123"/>
        <v>1.3097887239337247E-3</v>
      </c>
      <c r="H544" s="42">
        <f t="shared" si="127"/>
        <v>8.7408784739695378E-4</v>
      </c>
      <c r="I544" s="71">
        <f t="shared" si="126"/>
        <v>3.2892827428754323E-4</v>
      </c>
      <c r="J544">
        <v>4127.67</v>
      </c>
      <c r="K544">
        <v>4091.25</v>
      </c>
      <c r="L544" s="71">
        <f t="shared" si="124"/>
        <v>-8.8233797759995625E-3</v>
      </c>
      <c r="M544" s="70">
        <f t="shared" si="125"/>
        <v>2</v>
      </c>
    </row>
    <row r="545" spans="1:13">
      <c r="A545" s="68">
        <v>43173</v>
      </c>
      <c r="B545">
        <v>51.5</v>
      </c>
      <c r="C545" s="71">
        <f t="shared" si="121"/>
        <v>-3.8684719535784229E-3</v>
      </c>
      <c r="D545" s="26">
        <f t="shared" si="122"/>
        <v>51.456750680109991</v>
      </c>
      <c r="E545" s="26">
        <f>D545*(1-VLOOKUP(A545,USD!A:K,9,0))</f>
        <v>51.579005340555725</v>
      </c>
      <c r="F545">
        <v>51.579000000000001</v>
      </c>
      <c r="G545" s="71">
        <f t="shared" si="123"/>
        <v>8.4049846362965752E-4</v>
      </c>
      <c r="H545" s="42">
        <f t="shared" si="127"/>
        <v>-1.5317344728554838E-3</v>
      </c>
      <c r="I545" s="71">
        <f t="shared" si="126"/>
        <v>-1.5316310901724028E-3</v>
      </c>
      <c r="J545">
        <v>4091.25</v>
      </c>
      <c r="K545">
        <v>4073.34</v>
      </c>
      <c r="L545" s="71">
        <f t="shared" si="124"/>
        <v>-4.3776351970669092E-3</v>
      </c>
      <c r="M545" s="70">
        <f t="shared" si="125"/>
        <v>3</v>
      </c>
    </row>
    <row r="546" spans="1:13">
      <c r="A546" s="68">
        <v>43174</v>
      </c>
      <c r="B546">
        <v>51.85</v>
      </c>
      <c r="C546" s="71">
        <f t="shared" si="121"/>
        <v>6.7961165048544547E-3</v>
      </c>
      <c r="D546" s="26">
        <f t="shared" si="122"/>
        <v>51.867960111358251</v>
      </c>
      <c r="E546" s="26">
        <f>D546*(1-VLOOKUP(A546,USD!A:K,9,0))</f>
        <v>51.887725744972705</v>
      </c>
      <c r="F546">
        <v>51.860999999999997</v>
      </c>
      <c r="G546" s="71">
        <f t="shared" si="123"/>
        <v>-3.4626600544318542E-4</v>
      </c>
      <c r="H546" s="42">
        <f t="shared" si="127"/>
        <v>-7.2706491624097147E-4</v>
      </c>
      <c r="I546" s="71">
        <f t="shared" si="126"/>
        <v>-2.121054356837293E-4</v>
      </c>
      <c r="J546">
        <v>4073.34</v>
      </c>
      <c r="K546">
        <v>4096.16</v>
      </c>
      <c r="L546" s="71">
        <f t="shared" si="124"/>
        <v>5.6022821566577008E-3</v>
      </c>
      <c r="M546" s="70">
        <f t="shared" si="125"/>
        <v>4</v>
      </c>
    </row>
    <row r="547" spans="1:13">
      <c r="A547" s="68">
        <v>43175</v>
      </c>
      <c r="B547">
        <v>51.25</v>
      </c>
      <c r="C547" s="71">
        <f t="shared" si="121"/>
        <v>-1.1571841851494735E-2</v>
      </c>
      <c r="D547" s="26">
        <f t="shared" si="122"/>
        <v>51.357856533924455</v>
      </c>
      <c r="E547" s="26">
        <f>D547*(1-VLOOKUP(A547,USD!A:K,9,0))</f>
        <v>51.232623693974851</v>
      </c>
      <c r="F547">
        <v>51.246000000000002</v>
      </c>
      <c r="G547" s="71">
        <f t="shared" si="123"/>
        <v>-2.1000980415374348E-3</v>
      </c>
      <c r="H547" s="42">
        <f t="shared" si="127"/>
        <v>3.3916486746687902E-4</v>
      </c>
      <c r="I547" s="71">
        <f t="shared" si="126"/>
        <v>7.8054872575394896E-5</v>
      </c>
      <c r="J547">
        <v>4096.16</v>
      </c>
      <c r="K547">
        <v>4056.42</v>
      </c>
      <c r="L547" s="71">
        <f t="shared" si="124"/>
        <v>-9.7017694621303052E-3</v>
      </c>
      <c r="M547" s="70">
        <f t="shared" si="125"/>
        <v>5</v>
      </c>
    </row>
    <row r="548" spans="1:13">
      <c r="A548" s="68">
        <v>43178</v>
      </c>
      <c r="B548">
        <v>51.35</v>
      </c>
      <c r="C548" s="71">
        <f t="shared" si="121"/>
        <v>1.9512195121951237E-3</v>
      </c>
      <c r="D548" s="26">
        <f t="shared" si="122"/>
        <v>51.471251867410174</v>
      </c>
      <c r="E548" s="26">
        <f>D548*(1-VLOOKUP(A548,USD!A:K,9,0))</f>
        <v>51.414159085826931</v>
      </c>
      <c r="F548">
        <v>51.404000000000003</v>
      </c>
      <c r="G548" s="71">
        <f t="shared" si="123"/>
        <v>-2.3557201935270333E-3</v>
      </c>
      <c r="H548" s="42">
        <f t="shared" si="127"/>
        <v>-1.2478874879550128E-3</v>
      </c>
      <c r="I548" s="71">
        <f t="shared" si="126"/>
        <v>-1.0505019064664944E-3</v>
      </c>
      <c r="J548">
        <v>4056.42</v>
      </c>
      <c r="K548">
        <v>4074.25</v>
      </c>
      <c r="L548" s="71">
        <f t="shared" si="124"/>
        <v>4.3955014520191682E-3</v>
      </c>
      <c r="M548" s="70">
        <f t="shared" si="125"/>
        <v>1</v>
      </c>
    </row>
    <row r="549" spans="1:13">
      <c r="A549" s="68">
        <v>43179</v>
      </c>
      <c r="B549">
        <v>51.4</v>
      </c>
      <c r="C549" s="71">
        <f t="shared" si="121"/>
        <v>9.7370983446931625E-4</v>
      </c>
      <c r="D549" s="26">
        <f t="shared" si="122"/>
        <v>51.447527962201633</v>
      </c>
      <c r="E549" s="26">
        <f>D549*(1-VLOOKUP(A549,USD!A:K,9,0))</f>
        <v>51.506383859966952</v>
      </c>
      <c r="F549">
        <v>51.512</v>
      </c>
      <c r="G549" s="71">
        <f t="shared" si="123"/>
        <v>-9.2381430331411885E-4</v>
      </c>
      <c r="H549" s="42">
        <f t="shared" si="127"/>
        <v>-2.0654499888049793E-3</v>
      </c>
      <c r="I549" s="71">
        <f t="shared" si="126"/>
        <v>-2.1742506600403999E-3</v>
      </c>
      <c r="J549">
        <v>4074.25</v>
      </c>
      <c r="K549">
        <v>4077.7</v>
      </c>
      <c r="L549" s="71">
        <f t="shared" si="124"/>
        <v>8.4678161624829329E-4</v>
      </c>
      <c r="M549" s="70">
        <f t="shared" si="125"/>
        <v>2</v>
      </c>
    </row>
    <row r="550" spans="1:13">
      <c r="A550" s="68">
        <v>43180</v>
      </c>
      <c r="B550">
        <v>51</v>
      </c>
      <c r="C550" s="71">
        <f t="shared" si="121"/>
        <v>-7.7821011673151474E-3</v>
      </c>
      <c r="D550" s="26">
        <f t="shared" si="122"/>
        <v>51.301667018172019</v>
      </c>
      <c r="E550" s="26">
        <f>D550*(1-VLOOKUP(A550,USD!A:K,9,0))</f>
        <v>51.250472498687721</v>
      </c>
      <c r="F550">
        <v>51.268000000000001</v>
      </c>
      <c r="G550" s="71">
        <f t="shared" si="123"/>
        <v>-5.8802576155110309E-3</v>
      </c>
      <c r="H550" s="42">
        <f t="shared" si="127"/>
        <v>-4.8872232093886137E-3</v>
      </c>
      <c r="I550" s="71">
        <f t="shared" si="126"/>
        <v>-5.2274323164547276E-3</v>
      </c>
      <c r="J550">
        <v>4077.7</v>
      </c>
      <c r="K550">
        <v>4061.05</v>
      </c>
      <c r="L550" s="71">
        <f t="shared" si="124"/>
        <v>-4.0831841479264108E-3</v>
      </c>
      <c r="M550" s="70">
        <f t="shared" si="125"/>
        <v>3</v>
      </c>
    </row>
    <row r="551" spans="1:13">
      <c r="A551" s="68">
        <v>43181</v>
      </c>
      <c r="B551">
        <v>50.55</v>
      </c>
      <c r="C551" s="71">
        <f t="shared" si="121"/>
        <v>-8.8235294117647856E-3</v>
      </c>
      <c r="D551" s="26">
        <f t="shared" si="122"/>
        <v>50.754190123243987</v>
      </c>
      <c r="E551" s="26">
        <f>D551*(1-VLOOKUP(A551,USD!A:K,9,0))</f>
        <v>50.868430601503398</v>
      </c>
      <c r="F551">
        <v>50.86</v>
      </c>
      <c r="G551" s="71">
        <f t="shared" si="123"/>
        <v>-4.0231185395366298E-3</v>
      </c>
      <c r="H551" s="42">
        <f t="shared" si="127"/>
        <v>-6.2598864902663198E-3</v>
      </c>
      <c r="I551" s="71">
        <f t="shared" si="126"/>
        <v>-6.0951631930791228E-3</v>
      </c>
      <c r="J551">
        <v>4061.05</v>
      </c>
      <c r="K551">
        <v>4020.35</v>
      </c>
      <c r="L551" s="71">
        <f t="shared" si="124"/>
        <v>-1.0022038635328356E-2</v>
      </c>
      <c r="M551" s="70">
        <f t="shared" si="125"/>
        <v>4</v>
      </c>
    </row>
    <row r="552" spans="1:13">
      <c r="A552" s="68">
        <v>43182</v>
      </c>
      <c r="B552">
        <v>49.2</v>
      </c>
      <c r="C552" s="71">
        <f t="shared" si="121"/>
        <v>-2.6706231454005858E-2</v>
      </c>
      <c r="D552" s="26">
        <f t="shared" si="122"/>
        <v>49.399989652642184</v>
      </c>
      <c r="E552" s="26">
        <f>D552*(1-VLOOKUP(A552,USD!A:K,9,0))</f>
        <v>49.282516745878141</v>
      </c>
      <c r="F552">
        <v>49.292000000000002</v>
      </c>
      <c r="G552" s="71">
        <f t="shared" si="123"/>
        <v>-4.048374383242126E-3</v>
      </c>
      <c r="H552" s="42">
        <f t="shared" si="127"/>
        <v>-1.6743614435039689E-3</v>
      </c>
      <c r="I552" s="71">
        <f t="shared" si="126"/>
        <v>-1.8664286293921251E-3</v>
      </c>
      <c r="J552">
        <v>4020.35</v>
      </c>
      <c r="K552">
        <v>3904.94</v>
      </c>
      <c r="L552" s="71">
        <f t="shared" si="124"/>
        <v>-2.8706455905580297E-2</v>
      </c>
      <c r="M552" s="70">
        <f t="shared" si="125"/>
        <v>5</v>
      </c>
    </row>
    <row r="553" spans="1:13">
      <c r="A553" s="68">
        <v>43185</v>
      </c>
      <c r="B553">
        <v>49.3</v>
      </c>
      <c r="C553" s="71">
        <f t="shared" si="121"/>
        <v>2.0325203252031798E-3</v>
      </c>
      <c r="D553" s="26">
        <f t="shared" si="122"/>
        <v>48.975794219629492</v>
      </c>
      <c r="E553" s="26">
        <f>D553*(1-VLOOKUP(A553,USD!A:K,9,0))</f>
        <v>49.156338778015112</v>
      </c>
      <c r="F553">
        <v>49.08</v>
      </c>
      <c r="G553" s="71">
        <f t="shared" si="123"/>
        <v>6.6197146067017432E-3</v>
      </c>
      <c r="H553" s="42">
        <f t="shared" si="127"/>
        <v>2.9225370635035386E-3</v>
      </c>
      <c r="I553" s="71">
        <f t="shared" si="126"/>
        <v>4.4824775876119993E-3</v>
      </c>
      <c r="J553">
        <v>3904.94</v>
      </c>
      <c r="K553">
        <v>3879.89</v>
      </c>
      <c r="L553" s="71">
        <f t="shared" si="124"/>
        <v>-6.4149513180741247E-3</v>
      </c>
      <c r="M553" s="70">
        <f t="shared" si="125"/>
        <v>1</v>
      </c>
    </row>
    <row r="554" spans="1:13">
      <c r="A554" s="68">
        <v>43186</v>
      </c>
      <c r="B554">
        <v>49.95</v>
      </c>
      <c r="C554" s="71">
        <f t="shared" si="121"/>
        <v>1.3184584178498993E-2</v>
      </c>
      <c r="D554" s="26">
        <f t="shared" si="122"/>
        <v>49.502251764869619</v>
      </c>
      <c r="E554" s="26">
        <f>D554*(1-VLOOKUP(A554,USD!A:K,9,0))</f>
        <v>49.962974342283857</v>
      </c>
      <c r="F554">
        <v>49.975000000000001</v>
      </c>
      <c r="G554" s="71">
        <f t="shared" si="123"/>
        <v>9.0450074323313867E-3</v>
      </c>
      <c r="H554" s="42">
        <f t="shared" si="127"/>
        <v>-2.59679141497271E-4</v>
      </c>
      <c r="I554" s="71">
        <f t="shared" si="126"/>
        <v>-5.0025012506249578E-4</v>
      </c>
      <c r="J554">
        <v>3879.89</v>
      </c>
      <c r="K554">
        <v>3913.27</v>
      </c>
      <c r="L554" s="71">
        <f t="shared" si="124"/>
        <v>8.6033366925351018E-3</v>
      </c>
      <c r="M554" s="70">
        <f t="shared" si="125"/>
        <v>2</v>
      </c>
    </row>
    <row r="555" spans="1:13">
      <c r="A555" s="68">
        <v>43187</v>
      </c>
      <c r="B555">
        <v>48.85</v>
      </c>
      <c r="C555" s="71">
        <f t="shared" si="121"/>
        <v>-2.2022022022022081E-2</v>
      </c>
      <c r="D555" s="26">
        <f t="shared" si="122"/>
        <v>49.074030670002323</v>
      </c>
      <c r="E555" s="26">
        <f>D555*(1-VLOOKUP(A555,USD!A:K,9,0))</f>
        <v>48.921912233680558</v>
      </c>
      <c r="F555">
        <v>48.951999999999998</v>
      </c>
      <c r="G555" s="71">
        <f t="shared" si="123"/>
        <v>-4.5651573132194923E-3</v>
      </c>
      <c r="H555" s="42">
        <f t="shared" si="127"/>
        <v>-1.4699391417297702E-3</v>
      </c>
      <c r="I555" s="71">
        <f t="shared" si="126"/>
        <v>-2.0836738029088586E-3</v>
      </c>
      <c r="J555">
        <v>3913.27</v>
      </c>
      <c r="K555">
        <v>3842.72</v>
      </c>
      <c r="L555" s="71">
        <f t="shared" si="124"/>
        <v>-1.8028400800353728E-2</v>
      </c>
      <c r="M555" s="70">
        <f t="shared" si="125"/>
        <v>3</v>
      </c>
    </row>
    <row r="556" spans="1:13">
      <c r="A556" s="68">
        <v>43188</v>
      </c>
      <c r="B556">
        <v>49.85</v>
      </c>
      <c r="C556" s="71">
        <f t="shared" si="121"/>
        <v>2.0470829068577334E-2</v>
      </c>
      <c r="D556" s="26">
        <f t="shared" si="122"/>
        <v>49.605887392263817</v>
      </c>
      <c r="E556" s="26">
        <f>D556*(1-VLOOKUP(A556,USD!A:K,9,0))</f>
        <v>49.517827850230944</v>
      </c>
      <c r="F556">
        <v>49.493000000000002</v>
      </c>
      <c r="G556" s="71">
        <f t="shared" si="123"/>
        <v>4.9210410410731598E-3</v>
      </c>
      <c r="H556" s="42">
        <f t="shared" si="127"/>
        <v>6.7081324886408833E-3</v>
      </c>
      <c r="I556" s="71">
        <f t="shared" si="126"/>
        <v>7.2131412522982163E-3</v>
      </c>
      <c r="J556">
        <v>3842.72</v>
      </c>
      <c r="K556">
        <v>3894.05</v>
      </c>
      <c r="L556" s="71">
        <f t="shared" si="124"/>
        <v>1.3357725777574325E-2</v>
      </c>
      <c r="M556" s="70">
        <f t="shared" si="125"/>
        <v>4</v>
      </c>
    </row>
    <row r="557" spans="1:13">
      <c r="A557" s="68">
        <v>43189</v>
      </c>
      <c r="B557">
        <v>49.85</v>
      </c>
      <c r="C557" s="71">
        <f t="shared" si="121"/>
        <v>0</v>
      </c>
      <c r="D557" s="26">
        <f t="shared" si="122"/>
        <v>49.549559070890211</v>
      </c>
      <c r="E557" s="26">
        <f>D557*(1-VLOOKUP(A557,USD!A:K,9,0))</f>
        <v>49.685116586989793</v>
      </c>
      <c r="F557" s="70">
        <v>49.69</v>
      </c>
      <c r="G557" s="71">
        <f t="shared" si="123"/>
        <v>6.0634430405315243E-3</v>
      </c>
      <c r="H557" s="42">
        <f t="shared" si="127"/>
        <v>3.3185674974018919E-3</v>
      </c>
      <c r="I557" s="71">
        <f t="shared" si="126"/>
        <v>3.2199637754075638E-3</v>
      </c>
      <c r="J557">
        <v>3894.05</v>
      </c>
      <c r="K557">
        <v>3898.5</v>
      </c>
      <c r="L557" s="71">
        <f t="shared" si="124"/>
        <v>1.1427690964420645E-3</v>
      </c>
      <c r="M557" s="70">
        <f t="shared" si="125"/>
        <v>5</v>
      </c>
    </row>
    <row r="558" spans="1:13">
      <c r="A558" s="68">
        <v>43192</v>
      </c>
      <c r="B558">
        <v>49.85</v>
      </c>
      <c r="C558" s="71">
        <f t="shared" si="121"/>
        <v>0</v>
      </c>
      <c r="D558" s="26">
        <f t="shared" si="122"/>
        <v>49.542402154674868</v>
      </c>
      <c r="E558" s="26">
        <f>D558*(1-VLOOKUP(A558,USD!A:K,9,0))</f>
        <v>49.491492459196351</v>
      </c>
      <c r="F558" s="70">
        <v>49.69</v>
      </c>
      <c r="G558" s="71">
        <f t="shared" si="123"/>
        <v>6.208779387902652E-3</v>
      </c>
      <c r="H558" s="42">
        <f t="shared" si="127"/>
        <v>7.2438215739649703E-3</v>
      </c>
      <c r="I558" s="71">
        <f t="shared" si="126"/>
        <v>3.2199637754075638E-3</v>
      </c>
      <c r="J558">
        <v>3898.5</v>
      </c>
      <c r="K558">
        <v>3886.92</v>
      </c>
      <c r="L558" s="71">
        <f t="shared" si="124"/>
        <v>-2.9703732204694466E-3</v>
      </c>
      <c r="M558" s="70">
        <f t="shared" si="125"/>
        <v>1</v>
      </c>
    </row>
    <row r="559" spans="1:13">
      <c r="A559" s="68">
        <v>43193</v>
      </c>
      <c r="B559">
        <v>49.1</v>
      </c>
      <c r="C559" s="71">
        <f t="shared" si="121"/>
        <v>-1.5045135406218657E-2</v>
      </c>
      <c r="D559" s="26">
        <f t="shared" si="122"/>
        <v>49.377561462546176</v>
      </c>
      <c r="E559" s="26">
        <f>D559*(1-VLOOKUP(A559,USD!A:K,9,0))</f>
        <v>49.32451325978829</v>
      </c>
      <c r="F559">
        <v>49.170999999999999</v>
      </c>
      <c r="G559" s="71">
        <f t="shared" si="123"/>
        <v>-5.6212063602353313E-3</v>
      </c>
      <c r="H559" s="42">
        <f t="shared" si="127"/>
        <v>-4.5517582425151915E-3</v>
      </c>
      <c r="I559" s="71">
        <f t="shared" si="126"/>
        <v>-1.4439405340546108E-3</v>
      </c>
      <c r="J559">
        <v>3886.92</v>
      </c>
      <c r="K559">
        <v>3862.48</v>
      </c>
      <c r="L559" s="71">
        <f t="shared" si="124"/>
        <v>-6.2877548290163343E-3</v>
      </c>
      <c r="M559" s="70">
        <f t="shared" si="125"/>
        <v>2</v>
      </c>
    </row>
    <row r="560" spans="1:13">
      <c r="A560" s="68">
        <v>43194</v>
      </c>
      <c r="B560">
        <v>48.45</v>
      </c>
      <c r="C560" s="71">
        <f t="shared" si="121"/>
        <v>-1.323828920570258E-2</v>
      </c>
      <c r="D560" s="26">
        <f t="shared" si="122"/>
        <v>49.073994185083158</v>
      </c>
      <c r="E560" s="26">
        <f>D560*(1-VLOOKUP(A560,USD!A:K,9,0))</f>
        <v>48.967003409262382</v>
      </c>
      <c r="F560">
        <v>48.954999999999998</v>
      </c>
      <c r="G560" s="71">
        <f t="shared" si="123"/>
        <v>-1.2715373905163529E-2</v>
      </c>
      <c r="H560" s="42">
        <f t="shared" si="127"/>
        <v>-1.0558199874746377E-2</v>
      </c>
      <c r="I560" s="71">
        <f t="shared" si="126"/>
        <v>-1.031559595546927E-2</v>
      </c>
      <c r="J560">
        <v>3862.48</v>
      </c>
      <c r="K560">
        <v>3854.86</v>
      </c>
      <c r="L560" s="71">
        <f t="shared" si="124"/>
        <v>-1.9728257492594992E-3</v>
      </c>
      <c r="M560" s="70">
        <f t="shared" si="125"/>
        <v>3</v>
      </c>
    </row>
    <row r="561" spans="1:13">
      <c r="A561" s="68">
        <v>43195</v>
      </c>
      <c r="B561">
        <v>48.45</v>
      </c>
      <c r="C561" s="71">
        <f t="shared" si="121"/>
        <v>0</v>
      </c>
      <c r="D561" s="26">
        <f t="shared" si="122"/>
        <v>48.954999999999998</v>
      </c>
      <c r="E561" s="26">
        <f>D561*(1-VLOOKUP(A561,USD!A:K,9,0))</f>
        <v>49.006155264805372</v>
      </c>
      <c r="F561" s="70">
        <v>48.954999999999998</v>
      </c>
      <c r="G561" s="71">
        <f t="shared" si="123"/>
        <v>-1.031559595546927E-2</v>
      </c>
      <c r="H561" s="42">
        <f t="shared" si="127"/>
        <v>-1.1348681850273268E-2</v>
      </c>
      <c r="I561" s="71">
        <f t="shared" si="126"/>
        <v>-1.031559595546927E-2</v>
      </c>
      <c r="J561">
        <v>3854.86</v>
      </c>
      <c r="K561">
        <v>3854.86</v>
      </c>
      <c r="L561" s="71">
        <f t="shared" si="124"/>
        <v>0</v>
      </c>
      <c r="M561" s="70">
        <f t="shared" si="125"/>
        <v>4</v>
      </c>
    </row>
    <row r="562" spans="1:13">
      <c r="A562" s="68">
        <v>43196</v>
      </c>
      <c r="B562">
        <v>48.75</v>
      </c>
      <c r="C562" s="71">
        <f t="shared" si="121"/>
        <v>6.1919504643961343E-3</v>
      </c>
      <c r="D562" s="26">
        <f t="shared" si="122"/>
        <v>48.954999999999998</v>
      </c>
      <c r="E562" s="26">
        <f>D562*(1-VLOOKUP(A562,USD!A:K,9,0))</f>
        <v>48.761444641932691</v>
      </c>
      <c r="F562" s="70">
        <v>48.954999999999998</v>
      </c>
      <c r="G562" s="71">
        <f t="shared" si="123"/>
        <v>-4.18751915023996E-3</v>
      </c>
      <c r="H562" s="42">
        <f t="shared" si="127"/>
        <v>-2.3470678559123215E-4</v>
      </c>
      <c r="I562" s="71">
        <f t="shared" si="126"/>
        <v>-4.18751915023996E-3</v>
      </c>
      <c r="J562">
        <v>3854.86</v>
      </c>
      <c r="K562">
        <v>3854.86</v>
      </c>
      <c r="L562" s="71">
        <f t="shared" si="124"/>
        <v>0</v>
      </c>
      <c r="M562" s="70">
        <f t="shared" si="125"/>
        <v>5</v>
      </c>
    </row>
    <row r="563" spans="1:13">
      <c r="A563" s="68">
        <v>43199</v>
      </c>
      <c r="B563">
        <v>48.75</v>
      </c>
      <c r="C563" s="71">
        <f t="shared" si="121"/>
        <v>0</v>
      </c>
      <c r="D563" s="26">
        <f t="shared" si="122"/>
        <v>48.930489862148036</v>
      </c>
      <c r="E563" s="26">
        <f>D563*(1-VLOOKUP(A563,USD!A:K,9,0))</f>
        <v>49.025161347742205</v>
      </c>
      <c r="F563">
        <v>48.872</v>
      </c>
      <c r="G563" s="71">
        <f t="shared" si="123"/>
        <v>-3.6886992682176878E-3</v>
      </c>
      <c r="H563" s="42">
        <f t="shared" si="127"/>
        <v>-5.6126556277998896E-3</v>
      </c>
      <c r="I563" s="71">
        <f t="shared" si="126"/>
        <v>-2.4963169094778248E-3</v>
      </c>
      <c r="J563">
        <v>3854.86</v>
      </c>
      <c r="K563">
        <v>3852.93</v>
      </c>
      <c r="L563" s="71">
        <f t="shared" si="124"/>
        <v>-5.0066669087855953E-4</v>
      </c>
      <c r="M563" s="70">
        <f t="shared" si="125"/>
        <v>1</v>
      </c>
    </row>
    <row r="564" spans="1:13">
      <c r="A564" s="68">
        <v>43200</v>
      </c>
      <c r="B564">
        <v>49.9</v>
      </c>
      <c r="C564" s="71">
        <f t="shared" si="121"/>
        <v>2.3589743589743639E-2</v>
      </c>
      <c r="D564" s="26">
        <f t="shared" si="122"/>
        <v>49.813687827186065</v>
      </c>
      <c r="E564" s="26">
        <f>D564*(1-VLOOKUP(A564,USD!A:K,9,0))</f>
        <v>49.830263952069821</v>
      </c>
      <c r="F564">
        <v>49.822000000000003</v>
      </c>
      <c r="G564" s="71">
        <f t="shared" si="123"/>
        <v>1.732699918009839E-3</v>
      </c>
      <c r="H564" s="42">
        <f t="shared" si="127"/>
        <v>1.3994717747682905E-3</v>
      </c>
      <c r="I564" s="71">
        <f t="shared" si="126"/>
        <v>1.5655734414514733E-3</v>
      </c>
      <c r="J564">
        <v>3852.93</v>
      </c>
      <c r="K564">
        <v>3927.17</v>
      </c>
      <c r="L564" s="71">
        <f t="shared" si="124"/>
        <v>1.9268452839786843E-2</v>
      </c>
      <c r="M564" s="70">
        <f t="shared" si="125"/>
        <v>2</v>
      </c>
    </row>
    <row r="565" spans="1:13">
      <c r="A565" s="68">
        <v>43201</v>
      </c>
      <c r="B565">
        <v>50.25</v>
      </c>
      <c r="C565" s="71">
        <f t="shared" si="121"/>
        <v>7.0140280561121759E-3</v>
      </c>
      <c r="D565" s="26">
        <f t="shared" si="122"/>
        <v>49.963708084956856</v>
      </c>
      <c r="E565" s="26">
        <f>D565*(1-VLOOKUP(A565,USD!A:K,9,0))</f>
        <v>50.11884667481776</v>
      </c>
      <c r="F565">
        <v>50.134999999999998</v>
      </c>
      <c r="G565" s="71">
        <f t="shared" si="123"/>
        <v>5.7299973524052028E-3</v>
      </c>
      <c r="H565" s="42">
        <f t="shared" si="127"/>
        <v>2.6168464337017472E-3</v>
      </c>
      <c r="I565" s="71">
        <f t="shared" si="126"/>
        <v>2.2938067218509772E-3</v>
      </c>
      <c r="J565">
        <v>3927.17</v>
      </c>
      <c r="K565">
        <v>3938.34</v>
      </c>
      <c r="L565" s="71">
        <f t="shared" si="124"/>
        <v>2.8442873621463693E-3</v>
      </c>
      <c r="M565" s="70">
        <f t="shared" si="125"/>
        <v>3</v>
      </c>
    </row>
    <row r="566" spans="1:13">
      <c r="A566" s="68">
        <v>43202</v>
      </c>
      <c r="B566">
        <v>49.95</v>
      </c>
      <c r="C566" s="71">
        <f t="shared" si="121"/>
        <v>-5.9701492537312939E-3</v>
      </c>
      <c r="D566" s="26">
        <f t="shared" si="122"/>
        <v>49.629619687482538</v>
      </c>
      <c r="E566" s="26">
        <f>D566*(1-VLOOKUP(A566,USD!A:K,9,0))</f>
        <v>49.628393834676046</v>
      </c>
      <c r="F566">
        <v>49.643000000000001</v>
      </c>
      <c r="G566" s="71">
        <f t="shared" si="123"/>
        <v>6.4554255006363803E-3</v>
      </c>
      <c r="H566" s="42">
        <f t="shared" si="127"/>
        <v>6.4802855880305987E-3</v>
      </c>
      <c r="I566" s="71">
        <f t="shared" si="126"/>
        <v>6.1841548657415313E-3</v>
      </c>
      <c r="J566">
        <v>3938.34</v>
      </c>
      <c r="K566">
        <v>3898.64</v>
      </c>
      <c r="L566" s="71">
        <f t="shared" si="124"/>
        <v>-1.0080389199510487E-2</v>
      </c>
      <c r="M566" s="70">
        <f t="shared" si="125"/>
        <v>4</v>
      </c>
    </row>
    <row r="567" spans="1:13">
      <c r="A567" s="68">
        <v>43203</v>
      </c>
      <c r="B567">
        <v>49.3</v>
      </c>
      <c r="C567" s="71">
        <f t="shared" si="121"/>
        <v>-1.3013013013013164E-2</v>
      </c>
      <c r="D567" s="26">
        <f t="shared" si="122"/>
        <v>49.292831094945932</v>
      </c>
      <c r="E567" s="26">
        <f>D567*(1-VLOOKUP(A567,USD!A:K,9,0))</f>
        <v>49.203953825325101</v>
      </c>
      <c r="F567">
        <v>49.195</v>
      </c>
      <c r="G567" s="71">
        <f t="shared" si="123"/>
        <v>1.4543504389630257E-4</v>
      </c>
      <c r="H567" s="42">
        <f t="shared" si="127"/>
        <v>1.9520011545386406E-3</v>
      </c>
      <c r="I567" s="71">
        <f t="shared" si="126"/>
        <v>2.1343632482975217E-3</v>
      </c>
      <c r="J567">
        <v>3898.64</v>
      </c>
      <c r="K567">
        <v>3871.14</v>
      </c>
      <c r="L567" s="71">
        <f t="shared" si="124"/>
        <v>-7.0537418176594979E-3</v>
      </c>
      <c r="M567" s="70">
        <f t="shared" si="125"/>
        <v>5</v>
      </c>
    </row>
    <row r="568" spans="1:13">
      <c r="A568" s="68">
        <v>43206</v>
      </c>
      <c r="B568">
        <v>48.6</v>
      </c>
      <c r="C568" s="71">
        <f t="shared" si="121"/>
        <v>-1.4198782961460377E-2</v>
      </c>
      <c r="D568" s="26">
        <f t="shared" si="122"/>
        <v>48.403536865109508</v>
      </c>
      <c r="E568" s="26">
        <f>D568*(1-VLOOKUP(A568,USD!A:K,9,0))</f>
        <v>48.436539851159395</v>
      </c>
      <c r="F568">
        <v>48.432000000000002</v>
      </c>
      <c r="G568" s="71">
        <f t="shared" si="123"/>
        <v>4.0588590754844223E-3</v>
      </c>
      <c r="H568" s="42">
        <f t="shared" si="127"/>
        <v>3.3747280326568152E-3</v>
      </c>
      <c r="I568" s="71">
        <f t="shared" si="126"/>
        <v>3.4687809712585782E-3</v>
      </c>
      <c r="J568">
        <v>3871.14</v>
      </c>
      <c r="K568">
        <v>3808.86</v>
      </c>
      <c r="L568" s="71">
        <f t="shared" si="124"/>
        <v>-1.608828407135876E-2</v>
      </c>
      <c r="M568" s="70">
        <f t="shared" si="125"/>
        <v>1</v>
      </c>
    </row>
    <row r="569" spans="1:13">
      <c r="A569" s="68">
        <v>43207</v>
      </c>
      <c r="B569">
        <v>47.7</v>
      </c>
      <c r="C569" s="71">
        <f t="shared" si="121"/>
        <v>-1.851851851851849E-2</v>
      </c>
      <c r="D569" s="26">
        <f t="shared" si="122"/>
        <v>47.666265622784763</v>
      </c>
      <c r="E569" s="26">
        <f>D569*(1-VLOOKUP(A569,USD!A:K,9,0))</f>
        <v>47.729319436435119</v>
      </c>
      <c r="F569">
        <v>47.718000000000004</v>
      </c>
      <c r="G569" s="71">
        <f t="shared" si="123"/>
        <v>7.0772016172204744E-4</v>
      </c>
      <c r="H569" s="42">
        <f t="shared" si="127"/>
        <v>-6.1428565882160058E-4</v>
      </c>
      <c r="I569" s="71">
        <f t="shared" si="126"/>
        <v>-3.772161448509781E-4</v>
      </c>
      <c r="J569">
        <v>3808.86</v>
      </c>
      <c r="K569">
        <v>3748.64</v>
      </c>
      <c r="L569" s="71">
        <f t="shared" si="124"/>
        <v>-1.5810504980492968E-2</v>
      </c>
      <c r="M569" s="70">
        <f t="shared" si="125"/>
        <v>2</v>
      </c>
    </row>
    <row r="570" spans="1:13">
      <c r="A570" s="68">
        <v>43208</v>
      </c>
      <c r="B570">
        <v>48</v>
      </c>
      <c r="C570" s="71">
        <f t="shared" si="121"/>
        <v>6.2893081761006275E-3</v>
      </c>
      <c r="D570" s="26">
        <f t="shared" si="122"/>
        <v>47.942546907678526</v>
      </c>
      <c r="E570" s="26">
        <f>D570*(1-VLOOKUP(A570,USD!A:K,9,0))</f>
        <v>47.862113003180355</v>
      </c>
      <c r="F570">
        <v>47.761000000000003</v>
      </c>
      <c r="G570" s="71">
        <f t="shared" si="123"/>
        <v>1.1983738042142811E-3</v>
      </c>
      <c r="H570" s="42">
        <f t="shared" si="127"/>
        <v>2.8809216344143351E-3</v>
      </c>
      <c r="I570" s="71">
        <f t="shared" si="126"/>
        <v>5.0040828290864869E-3</v>
      </c>
      <c r="J570">
        <v>3748.64</v>
      </c>
      <c r="K570">
        <v>3766.28</v>
      </c>
      <c r="L570" s="71">
        <f t="shared" si="124"/>
        <v>4.705706602928128E-3</v>
      </c>
      <c r="M570" s="70">
        <f t="shared" si="125"/>
        <v>3</v>
      </c>
    </row>
    <row r="571" spans="1:13">
      <c r="A571" s="68">
        <v>43209</v>
      </c>
      <c r="B571">
        <v>48.7</v>
      </c>
      <c r="C571" s="71">
        <f t="shared" si="121"/>
        <v>1.4583333333333393E-2</v>
      </c>
      <c r="D571" s="26">
        <f t="shared" si="122"/>
        <v>48.338756077615052</v>
      </c>
      <c r="E571" s="26">
        <f>D571*(1-VLOOKUP(A571,USD!A:K,9,0))</f>
        <v>48.526756924324488</v>
      </c>
      <c r="F571">
        <v>48.530999999999999</v>
      </c>
      <c r="G571" s="71">
        <f t="shared" si="123"/>
        <v>7.4731737367199624E-3</v>
      </c>
      <c r="H571" s="42">
        <f t="shared" ref="H571:H602" si="128">(+B571/(E571)-1)</f>
        <v>3.5700526195410198E-3</v>
      </c>
      <c r="I571" s="71">
        <f t="shared" si="126"/>
        <v>3.4823102759062863E-3</v>
      </c>
      <c r="J571">
        <v>3766.28</v>
      </c>
      <c r="K571">
        <v>3811.84</v>
      </c>
      <c r="L571" s="71">
        <f t="shared" si="124"/>
        <v>1.2096817018384165E-2</v>
      </c>
      <c r="M571" s="70">
        <f t="shared" si="125"/>
        <v>4</v>
      </c>
    </row>
    <row r="572" spans="1:13">
      <c r="A572" s="68">
        <v>43210</v>
      </c>
      <c r="B572">
        <v>47.7</v>
      </c>
      <c r="C572" s="71">
        <f t="shared" si="121"/>
        <v>-2.0533880903490731E-2</v>
      </c>
      <c r="D572" s="26">
        <f t="shared" si="122"/>
        <v>47.88181333686618</v>
      </c>
      <c r="E572" s="26">
        <f>D572*(1-VLOOKUP(A572,USD!A:K,9,0))</f>
        <v>47.761690746593089</v>
      </c>
      <c r="F572">
        <v>47.752000000000002</v>
      </c>
      <c r="G572" s="71">
        <f t="shared" si="123"/>
        <v>-3.7971272221261065E-3</v>
      </c>
      <c r="H572" s="42">
        <f t="shared" si="128"/>
        <v>-1.2916365737636326E-3</v>
      </c>
      <c r="I572" s="71">
        <f t="shared" si="126"/>
        <v>-1.08895962472777E-3</v>
      </c>
      <c r="J572">
        <v>3811.84</v>
      </c>
      <c r="K572">
        <v>3760.85</v>
      </c>
      <c r="L572" s="71">
        <f t="shared" si="124"/>
        <v>-1.3376741940899994E-2</v>
      </c>
      <c r="M572" s="70">
        <f t="shared" si="125"/>
        <v>5</v>
      </c>
    </row>
    <row r="573" spans="1:13">
      <c r="A573" s="68">
        <v>43213</v>
      </c>
      <c r="B573">
        <v>47.6</v>
      </c>
      <c r="C573" s="71">
        <f t="shared" si="121"/>
        <v>-2.0964360587002462E-3</v>
      </c>
      <c r="D573" s="26">
        <f t="shared" si="122"/>
        <v>47.821580270417591</v>
      </c>
      <c r="E573" s="26">
        <f>D573*(1-VLOOKUP(A573,USD!A:K,9,0))</f>
        <v>47.716276569872093</v>
      </c>
      <c r="F573">
        <v>47.625999999999998</v>
      </c>
      <c r="G573" s="71">
        <f t="shared" si="123"/>
        <v>-4.6334786338012579E-3</v>
      </c>
      <c r="H573" s="42">
        <f t="shared" si="128"/>
        <v>-2.436832423456714E-3</v>
      </c>
      <c r="I573" s="71">
        <f t="shared" si="126"/>
        <v>-5.4592029563671485E-4</v>
      </c>
      <c r="J573">
        <v>3760.85</v>
      </c>
      <c r="K573">
        <v>3766.33</v>
      </c>
      <c r="L573" s="71">
        <f t="shared" si="124"/>
        <v>1.4571174069690773E-3</v>
      </c>
      <c r="M573" s="70">
        <f t="shared" si="125"/>
        <v>1</v>
      </c>
    </row>
    <row r="574" spans="1:13">
      <c r="A574" s="68">
        <v>43214</v>
      </c>
      <c r="B574">
        <v>48.8</v>
      </c>
      <c r="C574" s="71">
        <f t="shared" si="121"/>
        <v>2.5210084033613356E-2</v>
      </c>
      <c r="D574" s="26">
        <f t="shared" si="122"/>
        <v>48.601703711570671</v>
      </c>
      <c r="E574" s="26">
        <f>D574*(1-VLOOKUP(A574,USD!A:K,9,0))</f>
        <v>48.465126928287212</v>
      </c>
      <c r="F574">
        <v>48.46</v>
      </c>
      <c r="G574" s="71">
        <f t="shared" si="123"/>
        <v>4.080027515210638E-3</v>
      </c>
      <c r="H574" s="42">
        <f t="shared" si="128"/>
        <v>6.9095676197916678E-3</v>
      </c>
      <c r="I574" s="71">
        <f t="shared" si="126"/>
        <v>7.0160957490712494E-3</v>
      </c>
      <c r="J574">
        <v>3766.33</v>
      </c>
      <c r="K574">
        <v>3843.49</v>
      </c>
      <c r="L574" s="71">
        <f t="shared" si="124"/>
        <v>2.0486786872100815E-2</v>
      </c>
      <c r="M574" s="70">
        <f t="shared" si="125"/>
        <v>2</v>
      </c>
    </row>
    <row r="575" spans="1:13">
      <c r="A575" s="68">
        <v>43215</v>
      </c>
      <c r="B575">
        <v>48.35</v>
      </c>
      <c r="C575" s="71">
        <f t="shared" ref="C575:C620" si="129">B575/B574-1</f>
        <v>-9.2213114754097214E-3</v>
      </c>
      <c r="D575" s="26">
        <f t="shared" ref="D575:D620" si="130">+F574*(1+L575)</f>
        <v>48.273522761864868</v>
      </c>
      <c r="E575" s="26">
        <f>D575*(1-VLOOKUP(A575,USD!A:K,9,0))</f>
        <v>48.269811034343682</v>
      </c>
      <c r="F575">
        <v>48.33</v>
      </c>
      <c r="G575" s="71">
        <f t="shared" ref="G575:G620" si="131">+B575/D575-1</f>
        <v>1.584248129402166E-3</v>
      </c>
      <c r="H575" s="42">
        <f t="shared" si="128"/>
        <v>1.6612653734913163E-3</v>
      </c>
      <c r="I575" s="71">
        <f t="shared" si="126"/>
        <v>4.1382164287195877E-4</v>
      </c>
      <c r="J575">
        <v>3843.49</v>
      </c>
      <c r="K575">
        <v>3828.7</v>
      </c>
      <c r="L575" s="71">
        <f t="shared" ref="L575:L620" si="132">+K575/J575-1</f>
        <v>-3.848065169936743E-3</v>
      </c>
      <c r="M575" s="70">
        <f t="shared" ref="M575:M620" si="133">WEEKDAY(A575,2)</f>
        <v>3</v>
      </c>
    </row>
    <row r="576" spans="1:13">
      <c r="A576" s="68">
        <v>43216</v>
      </c>
      <c r="B576">
        <v>47.45</v>
      </c>
      <c r="C576" s="71">
        <f t="shared" si="129"/>
        <v>-1.8614270941054833E-2</v>
      </c>
      <c r="D576" s="26">
        <f t="shared" si="130"/>
        <v>47.405864053072847</v>
      </c>
      <c r="E576" s="26">
        <f>D576*(1-VLOOKUP(A576,USD!A:K,9,0))</f>
        <v>47.304179759107853</v>
      </c>
      <c r="F576">
        <v>47.317999999999998</v>
      </c>
      <c r="G576" s="71">
        <f t="shared" si="131"/>
        <v>9.3102294006808251E-4</v>
      </c>
      <c r="H576" s="42">
        <f t="shared" si="128"/>
        <v>3.0826079563102127E-3</v>
      </c>
      <c r="I576" s="71">
        <f t="shared" si="126"/>
        <v>2.7896360792933894E-3</v>
      </c>
      <c r="J576">
        <v>3828.7</v>
      </c>
      <c r="K576">
        <v>3755.49</v>
      </c>
      <c r="L576" s="71">
        <f t="shared" si="132"/>
        <v>-1.9121372789719704E-2</v>
      </c>
      <c r="M576" s="70">
        <f t="shared" si="133"/>
        <v>4</v>
      </c>
    </row>
    <row r="577" spans="1:13">
      <c r="A577" s="68">
        <v>43217</v>
      </c>
      <c r="B577">
        <v>47.5</v>
      </c>
      <c r="C577" s="71">
        <f t="shared" si="129"/>
        <v>1.0537407797681642E-3</v>
      </c>
      <c r="D577" s="26">
        <f t="shared" si="130"/>
        <v>47.335513565473484</v>
      </c>
      <c r="E577" s="26">
        <f>D577*(1-VLOOKUP(A577,USD!A:K,9,0))</f>
        <v>47.224821108281937</v>
      </c>
      <c r="F577">
        <v>47.198</v>
      </c>
      <c r="G577" s="71">
        <f t="shared" si="131"/>
        <v>3.4749054597031925E-3</v>
      </c>
      <c r="H577" s="42">
        <f t="shared" si="128"/>
        <v>5.8269970168252083E-3</v>
      </c>
      <c r="I577" s="71">
        <f t="shared" si="126"/>
        <v>6.3985762108564881E-3</v>
      </c>
      <c r="J577">
        <v>3755.49</v>
      </c>
      <c r="K577">
        <v>3756.88</v>
      </c>
      <c r="L577" s="71">
        <f t="shared" si="132"/>
        <v>3.7012480395381964E-4</v>
      </c>
      <c r="M577" s="70">
        <f t="shared" si="133"/>
        <v>5</v>
      </c>
    </row>
    <row r="578" spans="1:13">
      <c r="A578" s="68">
        <v>43220</v>
      </c>
      <c r="B578" s="70">
        <v>48</v>
      </c>
      <c r="C578" s="71">
        <f t="shared" si="129"/>
        <v>1.0526315789473717E-2</v>
      </c>
      <c r="D578" s="26">
        <f t="shared" si="130"/>
        <v>47.198</v>
      </c>
      <c r="E578" s="26">
        <f>D578*(1-VLOOKUP(A578,USD!A:K,9,0))</f>
        <v>47.198</v>
      </c>
      <c r="F578" s="70">
        <v>47.198</v>
      </c>
      <c r="G578" s="71">
        <f t="shared" si="131"/>
        <v>1.6992245434128472E-2</v>
      </c>
      <c r="H578" s="42">
        <f t="shared" si="128"/>
        <v>1.6992245434128472E-2</v>
      </c>
      <c r="I578" s="71">
        <f t="shared" ref="I578:I620" si="134">+B578/F578-1</f>
        <v>1.6992245434128472E-2</v>
      </c>
      <c r="J578" s="70">
        <v>3756.88</v>
      </c>
      <c r="K578" s="70">
        <v>3756.88</v>
      </c>
      <c r="L578" s="71">
        <f t="shared" si="132"/>
        <v>0</v>
      </c>
      <c r="M578" s="70">
        <f t="shared" si="133"/>
        <v>1</v>
      </c>
    </row>
    <row r="579" spans="1:13">
      <c r="A579" s="68">
        <v>43222</v>
      </c>
      <c r="B579">
        <v>47.3</v>
      </c>
      <c r="C579" s="71">
        <f t="shared" si="129"/>
        <v>-1.4583333333333393E-2</v>
      </c>
      <c r="D579" s="26">
        <f t="shared" si="130"/>
        <v>47.283052080449735</v>
      </c>
      <c r="E579" s="26">
        <f>D579*(1-VLOOKUP(A579,USD!A:K,9,0))</f>
        <v>46.953206973762015</v>
      </c>
      <c r="F579">
        <v>47.116999999999997</v>
      </c>
      <c r="G579" s="71">
        <f t="shared" si="131"/>
        <v>3.5843539713598105E-4</v>
      </c>
      <c r="H579" s="42">
        <f t="shared" si="128"/>
        <v>7.3859284293780192E-3</v>
      </c>
      <c r="I579" s="71">
        <f t="shared" si="134"/>
        <v>3.8839484687056558E-3</v>
      </c>
      <c r="J579">
        <v>3756.88</v>
      </c>
      <c r="K579">
        <v>3763.65</v>
      </c>
      <c r="L579" s="71">
        <f t="shared" si="132"/>
        <v>1.8020272140713001E-3</v>
      </c>
      <c r="M579" s="70">
        <f t="shared" si="133"/>
        <v>3</v>
      </c>
    </row>
    <row r="580" spans="1:13">
      <c r="A580" s="68">
        <v>43223</v>
      </c>
      <c r="B580">
        <v>47.65</v>
      </c>
      <c r="C580" s="71">
        <f t="shared" si="129"/>
        <v>7.3995771670190003E-3</v>
      </c>
      <c r="D580" s="26">
        <f t="shared" si="130"/>
        <v>47.484431602300951</v>
      </c>
      <c r="E580" s="26">
        <f>D580*(1-VLOOKUP(A580,USD!A:K,9,0))</f>
        <v>47.481221810271428</v>
      </c>
      <c r="F580">
        <v>47.472999999999999</v>
      </c>
      <c r="G580" s="71">
        <f t="shared" si="131"/>
        <v>3.4867932943947189E-3</v>
      </c>
      <c r="H580" s="42">
        <f t="shared" si="128"/>
        <v>3.5546303000160151E-3</v>
      </c>
      <c r="I580" s="71">
        <f t="shared" si="134"/>
        <v>3.7284351104838187E-3</v>
      </c>
      <c r="J580">
        <v>3763.65</v>
      </c>
      <c r="K580">
        <v>3793</v>
      </c>
      <c r="L580" s="71">
        <f t="shared" si="132"/>
        <v>7.7982809241028406E-3</v>
      </c>
      <c r="M580" s="70">
        <f t="shared" si="133"/>
        <v>4</v>
      </c>
    </row>
    <row r="581" spans="1:13">
      <c r="A581" s="68">
        <v>43224</v>
      </c>
      <c r="B581">
        <v>47.15</v>
      </c>
      <c r="C581" s="71">
        <f t="shared" si="129"/>
        <v>-1.049317943336836E-2</v>
      </c>
      <c r="D581" s="26">
        <f t="shared" si="130"/>
        <v>47.242706511995785</v>
      </c>
      <c r="E581" s="26">
        <f>D581*(1-VLOOKUP(A581,USD!A:K,9,0))</f>
        <v>47.347125359281122</v>
      </c>
      <c r="F581">
        <v>47.38</v>
      </c>
      <c r="G581" s="71">
        <f t="shared" si="131"/>
        <v>-1.9623454886574798E-3</v>
      </c>
      <c r="H581" s="42">
        <f t="shared" si="128"/>
        <v>-4.1634071294780473E-3</v>
      </c>
      <c r="I581" s="71">
        <f t="shared" si="134"/>
        <v>-4.8543689320389438E-3</v>
      </c>
      <c r="J581">
        <v>3793</v>
      </c>
      <c r="K581">
        <v>3774.6</v>
      </c>
      <c r="L581" s="71">
        <f t="shared" si="132"/>
        <v>-4.851041392037958E-3</v>
      </c>
      <c r="M581" s="70">
        <f t="shared" si="133"/>
        <v>5</v>
      </c>
    </row>
    <row r="582" spans="1:13">
      <c r="A582" s="68">
        <v>43227</v>
      </c>
      <c r="B582">
        <v>48.1</v>
      </c>
      <c r="C582" s="71">
        <f t="shared" si="129"/>
        <v>2.0148462354188768E-2</v>
      </c>
      <c r="D582" s="26">
        <f t="shared" si="130"/>
        <v>48.127992952895681</v>
      </c>
      <c r="E582" s="26">
        <f>D582*(1-VLOOKUP(A582,USD!A:K,9,0))</f>
        <v>48.024984174637751</v>
      </c>
      <c r="F582">
        <v>48.009</v>
      </c>
      <c r="G582" s="71">
        <f t="shared" si="131"/>
        <v>-5.8163557585033665E-4</v>
      </c>
      <c r="H582" s="42">
        <f t="shared" si="128"/>
        <v>1.5620166596923557E-3</v>
      </c>
      <c r="I582" s="71">
        <f t="shared" si="134"/>
        <v>1.8954779312212455E-3</v>
      </c>
      <c r="J582">
        <v>3774.6</v>
      </c>
      <c r="K582">
        <v>3834.19</v>
      </c>
      <c r="L582" s="71">
        <f t="shared" si="132"/>
        <v>1.5787103269220726E-2</v>
      </c>
      <c r="M582" s="70">
        <f t="shared" si="133"/>
        <v>1</v>
      </c>
    </row>
    <row r="583" spans="1:13">
      <c r="A583" s="68">
        <v>43228</v>
      </c>
      <c r="B583">
        <v>48.7</v>
      </c>
      <c r="C583" s="71">
        <f t="shared" si="129"/>
        <v>1.2474012474012586E-2</v>
      </c>
      <c r="D583" s="26">
        <f t="shared" si="130"/>
        <v>48.566072135183703</v>
      </c>
      <c r="E583" s="26">
        <f>D583*(1-VLOOKUP(A583,USD!A:K,9,0))</f>
        <v>48.568897146769437</v>
      </c>
      <c r="F583">
        <v>48.59</v>
      </c>
      <c r="G583" s="71">
        <f t="shared" si="131"/>
        <v>2.7576425049056219E-3</v>
      </c>
      <c r="H583" s="42">
        <f t="shared" si="128"/>
        <v>2.6993170718780934E-3</v>
      </c>
      <c r="I583" s="71">
        <f t="shared" si="134"/>
        <v>2.263840296357289E-3</v>
      </c>
      <c r="J583">
        <v>3834.19</v>
      </c>
      <c r="K583">
        <v>3878.68</v>
      </c>
      <c r="L583" s="71">
        <f t="shared" si="132"/>
        <v>1.1603493827901046E-2</v>
      </c>
      <c r="M583" s="70">
        <f t="shared" si="133"/>
        <v>2</v>
      </c>
    </row>
    <row r="584" spans="1:13">
      <c r="A584" s="68">
        <v>43229</v>
      </c>
      <c r="B584">
        <v>48.5</v>
      </c>
      <c r="C584" s="71">
        <f t="shared" si="129"/>
        <v>-4.1067761806982128E-3</v>
      </c>
      <c r="D584" s="26">
        <f t="shared" si="130"/>
        <v>48.501556147967868</v>
      </c>
      <c r="E584" s="26">
        <f>D584*(1-VLOOKUP(A584,USD!A:K,9,0))</f>
        <v>48.414477807299136</v>
      </c>
      <c r="F584">
        <v>48.423000000000002</v>
      </c>
      <c r="G584" s="71">
        <f t="shared" si="131"/>
        <v>-3.2084495662831891E-5</v>
      </c>
      <c r="H584" s="42">
        <f t="shared" si="128"/>
        <v>1.7664590546915271E-3</v>
      </c>
      <c r="I584" s="71">
        <f t="shared" si="134"/>
        <v>1.5901534394811012E-3</v>
      </c>
      <c r="J584">
        <v>3878.68</v>
      </c>
      <c r="K584">
        <v>3871.62</v>
      </c>
      <c r="L584" s="71">
        <f t="shared" si="132"/>
        <v>-1.8202068745036826E-3</v>
      </c>
      <c r="M584" s="70">
        <f t="shared" si="133"/>
        <v>3</v>
      </c>
    </row>
    <row r="585" spans="1:13">
      <c r="A585" s="68">
        <v>43230</v>
      </c>
      <c r="B585">
        <v>48.85</v>
      </c>
      <c r="C585" s="71">
        <f t="shared" si="129"/>
        <v>7.2164948453607991E-3</v>
      </c>
      <c r="D585" s="26">
        <f t="shared" si="130"/>
        <v>48.691153672106253</v>
      </c>
      <c r="E585" s="26">
        <f>D585*(1-VLOOKUP(A585,USD!A:K,9,0))</f>
        <v>48.767933049129077</v>
      </c>
      <c r="F585">
        <v>48.767000000000003</v>
      </c>
      <c r="G585" s="71">
        <f t="shared" si="131"/>
        <v>3.2623241782983037E-3</v>
      </c>
      <c r="H585" s="42">
        <f t="shared" si="128"/>
        <v>1.6828056007263115E-3</v>
      </c>
      <c r="I585" s="71">
        <f t="shared" si="134"/>
        <v>1.7019705948695396E-3</v>
      </c>
      <c r="J585">
        <v>3871.62</v>
      </c>
      <c r="K585">
        <v>3893.06</v>
      </c>
      <c r="L585" s="71">
        <f t="shared" si="132"/>
        <v>5.5377335585620191E-3</v>
      </c>
      <c r="M585" s="70">
        <f t="shared" si="133"/>
        <v>4</v>
      </c>
    </row>
    <row r="586" spans="1:13">
      <c r="A586" s="68">
        <v>43231</v>
      </c>
      <c r="B586">
        <v>49</v>
      </c>
      <c r="C586" s="71">
        <f t="shared" si="129"/>
        <v>3.0706243602864891E-3</v>
      </c>
      <c r="D586" s="26">
        <f t="shared" si="130"/>
        <v>48.513711137254504</v>
      </c>
      <c r="E586" s="26">
        <f>D586*(1-VLOOKUP(A586,USD!A:K,9,0))</f>
        <v>48.691060659755564</v>
      </c>
      <c r="F586">
        <v>48.692999999999998</v>
      </c>
      <c r="G586" s="71">
        <f t="shared" si="131"/>
        <v>1.0023740739389941E-2</v>
      </c>
      <c r="H586" s="42">
        <f t="shared" si="128"/>
        <v>6.344888282538097E-3</v>
      </c>
      <c r="I586" s="71">
        <f t="shared" si="134"/>
        <v>6.3048076725606972E-3</v>
      </c>
      <c r="J586">
        <v>3893.06</v>
      </c>
      <c r="K586">
        <v>3872.84</v>
      </c>
      <c r="L586" s="71">
        <f t="shared" si="132"/>
        <v>-5.1938577879611092E-3</v>
      </c>
      <c r="M586" s="70">
        <f t="shared" si="133"/>
        <v>5</v>
      </c>
    </row>
    <row r="587" spans="1:13">
      <c r="A587" s="68">
        <v>43234</v>
      </c>
      <c r="B587">
        <v>49.4</v>
      </c>
      <c r="C587" s="71">
        <f t="shared" si="129"/>
        <v>8.1632653061223248E-3</v>
      </c>
      <c r="D587" s="26">
        <f t="shared" si="130"/>
        <v>49.151283804649815</v>
      </c>
      <c r="E587" s="26">
        <f>D587*(1-VLOOKUP(A587,USD!A:K,9,0))</f>
        <v>49.215917096716773</v>
      </c>
      <c r="F587">
        <v>49.198</v>
      </c>
      <c r="G587" s="71">
        <f t="shared" si="131"/>
        <v>5.0602176809602106E-3</v>
      </c>
      <c r="H587" s="42">
        <f t="shared" si="128"/>
        <v>3.7403123652348658E-3</v>
      </c>
      <c r="I587" s="71">
        <f t="shared" si="134"/>
        <v>4.1058579617057056E-3</v>
      </c>
      <c r="J587">
        <v>3872.84</v>
      </c>
      <c r="K587">
        <v>3909.29</v>
      </c>
      <c r="L587" s="71">
        <f t="shared" si="132"/>
        <v>9.4116978754608116E-3</v>
      </c>
      <c r="M587" s="70">
        <f t="shared" si="133"/>
        <v>1</v>
      </c>
    </row>
    <row r="588" spans="1:13">
      <c r="A588" s="68">
        <v>43235</v>
      </c>
      <c r="B588">
        <v>49.2</v>
      </c>
      <c r="C588" s="71">
        <f t="shared" si="129"/>
        <v>-4.0485829959513442E-3</v>
      </c>
      <c r="D588" s="26">
        <f t="shared" si="130"/>
        <v>49.384382279135082</v>
      </c>
      <c r="E588" s="26">
        <f>D588*(1-VLOOKUP(A588,USD!A:K,9,0))</f>
        <v>49.28318972947271</v>
      </c>
      <c r="F588">
        <v>49.28</v>
      </c>
      <c r="G588" s="71">
        <f t="shared" si="131"/>
        <v>-3.7336151760063441E-3</v>
      </c>
      <c r="H588" s="42">
        <f t="shared" si="128"/>
        <v>-1.6879940184342246E-3</v>
      </c>
      <c r="I588" s="71">
        <f t="shared" si="134"/>
        <v>-1.6233766233766378E-3</v>
      </c>
      <c r="J588">
        <v>3909.29</v>
      </c>
      <c r="K588">
        <v>3924.1</v>
      </c>
      <c r="L588" s="71">
        <f t="shared" si="132"/>
        <v>3.7884117064734824E-3</v>
      </c>
      <c r="M588" s="70">
        <f t="shared" si="133"/>
        <v>2</v>
      </c>
    </row>
    <row r="589" spans="1:13">
      <c r="A589" s="68">
        <v>43236</v>
      </c>
      <c r="B589">
        <v>48.95</v>
      </c>
      <c r="C589" s="71">
        <f t="shared" si="129"/>
        <v>-5.0813008130081716E-3</v>
      </c>
      <c r="D589" s="26">
        <f t="shared" si="130"/>
        <v>48.887427741392933</v>
      </c>
      <c r="E589" s="26">
        <f>D589*(1-VLOOKUP(A589,USD!A:K,9,0))</f>
        <v>48.784689665476719</v>
      </c>
      <c r="F589">
        <v>48.802999999999997</v>
      </c>
      <c r="G589" s="71">
        <f t="shared" si="131"/>
        <v>1.2799253611393002E-3</v>
      </c>
      <c r="H589" s="42">
        <f t="shared" si="128"/>
        <v>3.3885699726048379E-3</v>
      </c>
      <c r="I589" s="71">
        <f t="shared" si="134"/>
        <v>3.0121099112760952E-3</v>
      </c>
      <c r="J589">
        <v>3924.1</v>
      </c>
      <c r="K589">
        <v>3892.84</v>
      </c>
      <c r="L589" s="71">
        <f t="shared" si="132"/>
        <v>-7.9661578451108994E-3</v>
      </c>
      <c r="M589" s="70">
        <f t="shared" si="133"/>
        <v>3</v>
      </c>
    </row>
    <row r="590" spans="1:13">
      <c r="A590" s="68">
        <v>43237</v>
      </c>
      <c r="B590">
        <v>48.5</v>
      </c>
      <c r="C590" s="71">
        <f t="shared" si="129"/>
        <v>-9.1930541368744345E-3</v>
      </c>
      <c r="D590" s="26">
        <f t="shared" si="130"/>
        <v>48.442071122882005</v>
      </c>
      <c r="E590" s="26">
        <f>D590*(1-VLOOKUP(A590,USD!A:K,9,0))</f>
        <v>48.487891848060187</v>
      </c>
      <c r="F590">
        <v>48.478000000000002</v>
      </c>
      <c r="G590" s="71">
        <f t="shared" si="131"/>
        <v>1.1958381583447864E-3</v>
      </c>
      <c r="H590" s="42">
        <f t="shared" si="128"/>
        <v>2.4971495930881105E-4</v>
      </c>
      <c r="I590" s="71">
        <f t="shared" si="134"/>
        <v>4.5381410124178956E-4</v>
      </c>
      <c r="J590">
        <v>3892.84</v>
      </c>
      <c r="K590">
        <v>3864.05</v>
      </c>
      <c r="L590" s="71">
        <f t="shared" si="132"/>
        <v>-7.3956288981823493E-3</v>
      </c>
      <c r="M590" s="70">
        <f t="shared" si="133"/>
        <v>4</v>
      </c>
    </row>
    <row r="591" spans="1:13">
      <c r="A591" s="68">
        <v>43238</v>
      </c>
      <c r="B591">
        <v>49</v>
      </c>
      <c r="C591" s="71">
        <f t="shared" si="129"/>
        <v>1.0309278350515427E-2</v>
      </c>
      <c r="D591" s="26">
        <f t="shared" si="130"/>
        <v>48.967415711494418</v>
      </c>
      <c r="E591" s="26">
        <f>D591*(1-VLOOKUP(A591,USD!A:K,9,0))</f>
        <v>48.914127243519552</v>
      </c>
      <c r="F591">
        <v>48.911999999999999</v>
      </c>
      <c r="G591" s="71">
        <f t="shared" si="131"/>
        <v>6.6542797965007949E-4</v>
      </c>
      <c r="H591" s="42">
        <f t="shared" si="128"/>
        <v>1.7555819007650797E-3</v>
      </c>
      <c r="I591" s="71">
        <f t="shared" si="134"/>
        <v>1.7991494929670004E-3</v>
      </c>
      <c r="J591">
        <v>3864.05</v>
      </c>
      <c r="K591">
        <v>3903.06</v>
      </c>
      <c r="L591" s="71">
        <f t="shared" si="132"/>
        <v>1.0095625056611546E-2</v>
      </c>
      <c r="M591" s="70">
        <f t="shared" si="133"/>
        <v>5</v>
      </c>
    </row>
    <row r="592" spans="1:13">
      <c r="A592" s="68">
        <v>43241</v>
      </c>
      <c r="B592">
        <v>48.95</v>
      </c>
      <c r="C592" s="71">
        <f t="shared" si="129"/>
        <v>-1.0204081632652073E-3</v>
      </c>
      <c r="D592" s="26">
        <f t="shared" si="130"/>
        <v>49.139826413122002</v>
      </c>
      <c r="E592" s="26">
        <f>D592*(1-VLOOKUP(A592,USD!A:K,9,0))</f>
        <v>49.030542042283628</v>
      </c>
      <c r="F592">
        <v>49.036000000000001</v>
      </c>
      <c r="G592" s="71">
        <f t="shared" si="131"/>
        <v>-3.8629850159851431E-3</v>
      </c>
      <c r="H592" s="42">
        <f t="shared" si="128"/>
        <v>-1.6426912477158773E-3</v>
      </c>
      <c r="I592" s="71">
        <f t="shared" si="134"/>
        <v>-1.7538135247573416E-3</v>
      </c>
      <c r="J592">
        <v>3903.06</v>
      </c>
      <c r="K592">
        <v>3921.24</v>
      </c>
      <c r="L592" s="71">
        <f t="shared" si="132"/>
        <v>4.6578838142379286E-3</v>
      </c>
      <c r="M592" s="70">
        <f t="shared" si="133"/>
        <v>1</v>
      </c>
    </row>
    <row r="593" spans="1:13">
      <c r="A593" s="68">
        <v>43242</v>
      </c>
      <c r="B593">
        <v>48.95</v>
      </c>
      <c r="C593" s="71">
        <f t="shared" si="129"/>
        <v>0</v>
      </c>
      <c r="D593" s="26">
        <f t="shared" si="130"/>
        <v>48.848046424090342</v>
      </c>
      <c r="E593" s="26">
        <f>D593*(1-VLOOKUP(A593,USD!A:K,9,0))</f>
        <v>48.94634901782382</v>
      </c>
      <c r="F593">
        <v>48.95</v>
      </c>
      <c r="G593" s="71">
        <f t="shared" si="131"/>
        <v>2.0871576935650449E-3</v>
      </c>
      <c r="H593" s="42">
        <f t="shared" si="128"/>
        <v>7.4591511919575026E-5</v>
      </c>
      <c r="I593" s="71">
        <f t="shared" si="134"/>
        <v>0</v>
      </c>
      <c r="J593">
        <v>3921.24</v>
      </c>
      <c r="K593">
        <v>3906.21</v>
      </c>
      <c r="L593" s="71">
        <f t="shared" si="132"/>
        <v>-3.8329712029867569E-3</v>
      </c>
      <c r="M593" s="70">
        <f t="shared" si="133"/>
        <v>2</v>
      </c>
    </row>
    <row r="594" spans="1:13">
      <c r="A594" s="68">
        <v>43243</v>
      </c>
      <c r="B594">
        <v>47.85</v>
      </c>
      <c r="C594" s="71">
        <f t="shared" si="129"/>
        <v>-2.2471910112359605E-2</v>
      </c>
      <c r="D594" s="26">
        <f t="shared" si="130"/>
        <v>48.303007518796996</v>
      </c>
      <c r="E594" s="26">
        <f>D594*(1-VLOOKUP(A594,USD!A:K,9,0))</f>
        <v>48.242202556845704</v>
      </c>
      <c r="F594">
        <v>48.261000000000003</v>
      </c>
      <c r="G594" s="71">
        <f t="shared" si="131"/>
        <v>-9.3784536836698518E-3</v>
      </c>
      <c r="H594" s="42">
        <f t="shared" si="128"/>
        <v>-8.1298642279766797E-3</v>
      </c>
      <c r="I594" s="71">
        <f t="shared" si="134"/>
        <v>-8.5161931994778284E-3</v>
      </c>
      <c r="J594">
        <v>3906.21</v>
      </c>
      <c r="K594">
        <v>3854.58</v>
      </c>
      <c r="L594" s="71">
        <f t="shared" si="132"/>
        <v>-1.3217415346333139E-2</v>
      </c>
      <c r="M594" s="70">
        <f t="shared" si="133"/>
        <v>3</v>
      </c>
    </row>
    <row r="595" spans="1:13">
      <c r="A595" s="68">
        <v>43244</v>
      </c>
      <c r="B595">
        <v>48</v>
      </c>
      <c r="C595" s="71">
        <f t="shared" si="129"/>
        <v>3.1347962382444194E-3</v>
      </c>
      <c r="D595" s="26">
        <f t="shared" si="130"/>
        <v>47.918441028594557</v>
      </c>
      <c r="E595" s="26">
        <f>D595*(1-VLOOKUP(A595,USD!A:K,9,0))</f>
        <v>47.778887429748494</v>
      </c>
      <c r="F595">
        <v>47.758000000000003</v>
      </c>
      <c r="G595" s="71">
        <f t="shared" si="131"/>
        <v>1.7020372460943012E-3</v>
      </c>
      <c r="H595" s="42">
        <f t="shared" si="128"/>
        <v>4.6278300342723622E-3</v>
      </c>
      <c r="I595" s="71">
        <f t="shared" si="134"/>
        <v>5.0672138699274782E-3</v>
      </c>
      <c r="J595">
        <v>3854.58</v>
      </c>
      <c r="K595">
        <v>3827.22</v>
      </c>
      <c r="L595" s="71">
        <f t="shared" si="132"/>
        <v>-7.0980495929517939E-3</v>
      </c>
      <c r="M595" s="70">
        <f t="shared" si="133"/>
        <v>4</v>
      </c>
    </row>
    <row r="596" spans="1:13">
      <c r="A596" s="68">
        <v>43245</v>
      </c>
      <c r="B596">
        <v>47.7</v>
      </c>
      <c r="C596" s="71">
        <f t="shared" si="129"/>
        <v>-6.2499999999999778E-3</v>
      </c>
      <c r="D596" s="26">
        <f t="shared" si="130"/>
        <v>47.624230381321176</v>
      </c>
      <c r="E596" s="26">
        <f>D596*(1-VLOOKUP(A596,USD!A:K,9,0))</f>
        <v>47.654109028308959</v>
      </c>
      <c r="F596">
        <v>47.658000000000001</v>
      </c>
      <c r="G596" s="71">
        <f t="shared" si="131"/>
        <v>1.5909888322005461E-3</v>
      </c>
      <c r="H596" s="42">
        <f t="shared" si="128"/>
        <v>9.630013576327201E-4</v>
      </c>
      <c r="I596" s="71">
        <f t="shared" si="134"/>
        <v>8.8127911368496292E-4</v>
      </c>
      <c r="J596">
        <v>3827.22</v>
      </c>
      <c r="K596">
        <v>3816.5</v>
      </c>
      <c r="L596" s="71">
        <f t="shared" si="132"/>
        <v>-2.8009887072077966E-3</v>
      </c>
      <c r="M596" s="70">
        <f t="shared" si="133"/>
        <v>5</v>
      </c>
    </row>
    <row r="597" spans="1:13">
      <c r="A597" s="68">
        <v>43248</v>
      </c>
      <c r="B597">
        <v>47.75</v>
      </c>
      <c r="C597" s="71">
        <f t="shared" si="129"/>
        <v>1.0482180293500676E-3</v>
      </c>
      <c r="D597" s="26">
        <f t="shared" si="130"/>
        <v>47.867288112144642</v>
      </c>
      <c r="E597" s="26">
        <f>D597*(1-VLOOKUP(A597,USD!A:K,9,0))</f>
        <v>47.863875386181697</v>
      </c>
      <c r="F597">
        <v>47.851999999999997</v>
      </c>
      <c r="G597" s="71">
        <f t="shared" si="131"/>
        <v>-2.4502769379760592E-3</v>
      </c>
      <c r="H597" s="42">
        <f t="shared" si="128"/>
        <v>-2.3791509831352364E-3</v>
      </c>
      <c r="I597" s="71">
        <f t="shared" si="134"/>
        <v>-2.1315723480731519E-3</v>
      </c>
      <c r="J597">
        <v>3816.5</v>
      </c>
      <c r="K597">
        <v>3833.26</v>
      </c>
      <c r="L597" s="71">
        <f t="shared" si="132"/>
        <v>4.3914581422770382E-3</v>
      </c>
      <c r="M597" s="70">
        <f t="shared" si="133"/>
        <v>1</v>
      </c>
    </row>
    <row r="598" spans="1:13">
      <c r="A598" s="68">
        <v>43249</v>
      </c>
      <c r="B598">
        <v>47.25</v>
      </c>
      <c r="C598" s="71">
        <f t="shared" si="129"/>
        <v>-1.0471204188481686E-2</v>
      </c>
      <c r="D598" s="26">
        <f t="shared" si="130"/>
        <v>47.486861449523374</v>
      </c>
      <c r="E598" s="26">
        <f>D598*(1-VLOOKUP(A598,USD!A:K,9,0))</f>
        <v>47.277127752017009</v>
      </c>
      <c r="F598">
        <v>47.29</v>
      </c>
      <c r="G598" s="71">
        <f t="shared" si="131"/>
        <v>-4.9879365006075815E-3</v>
      </c>
      <c r="H598" s="42">
        <f t="shared" si="128"/>
        <v>-5.7380287904340577E-4</v>
      </c>
      <c r="I598" s="71">
        <f t="shared" si="134"/>
        <v>-8.4584478748150893E-4</v>
      </c>
      <c r="J598">
        <v>3833.26</v>
      </c>
      <c r="K598">
        <v>3804.01</v>
      </c>
      <c r="L598" s="71">
        <f t="shared" si="132"/>
        <v>-7.6305807589363006E-3</v>
      </c>
      <c r="M598" s="70">
        <f t="shared" si="133"/>
        <v>2</v>
      </c>
    </row>
    <row r="599" spans="1:13">
      <c r="A599" s="68">
        <v>43250</v>
      </c>
      <c r="B599">
        <v>46.2</v>
      </c>
      <c r="C599" s="71">
        <f t="shared" si="129"/>
        <v>-2.2222222222222143E-2</v>
      </c>
      <c r="D599" s="26">
        <f t="shared" si="130"/>
        <v>46.287514307270477</v>
      </c>
      <c r="E599" s="26">
        <f>D599*(1-VLOOKUP(A599,USD!A:K,9,0))</f>
        <v>46.181599076051072</v>
      </c>
      <c r="F599">
        <v>46.176000000000002</v>
      </c>
      <c r="G599" s="71">
        <f t="shared" si="131"/>
        <v>-1.8906676796149879E-3</v>
      </c>
      <c r="H599" s="42">
        <f t="shared" si="128"/>
        <v>3.9844709401748446E-4</v>
      </c>
      <c r="I599" s="71">
        <f t="shared" si="134"/>
        <v>5.197505197505059E-4</v>
      </c>
      <c r="J599">
        <v>3804.01</v>
      </c>
      <c r="K599">
        <v>3723.37</v>
      </c>
      <c r="L599" s="71">
        <f t="shared" si="132"/>
        <v>-2.1198682443001049E-2</v>
      </c>
      <c r="M599" s="70">
        <f t="shared" si="133"/>
        <v>3</v>
      </c>
    </row>
    <row r="600" spans="1:13">
      <c r="A600" s="68">
        <v>43251</v>
      </c>
      <c r="B600">
        <v>47.3</v>
      </c>
      <c r="C600" s="71">
        <f t="shared" si="129"/>
        <v>2.3809523809523725E-2</v>
      </c>
      <c r="D600" s="26">
        <f t="shared" si="130"/>
        <v>47.155855818787821</v>
      </c>
      <c r="E600" s="26">
        <f>D600*(1-VLOOKUP(A600,USD!A:K,9,0))</f>
        <v>47.347214264614415</v>
      </c>
      <c r="F600">
        <v>47.322000000000003</v>
      </c>
      <c r="G600" s="71">
        <f t="shared" si="131"/>
        <v>3.0567610047433913E-3</v>
      </c>
      <c r="H600" s="42">
        <f t="shared" si="128"/>
        <v>-9.9719202803671969E-4</v>
      </c>
      <c r="I600" s="71">
        <f t="shared" si="134"/>
        <v>-4.6490004649013539E-4</v>
      </c>
      <c r="J600">
        <v>3723.37</v>
      </c>
      <c r="K600">
        <v>3802.38</v>
      </c>
      <c r="L600" s="71">
        <f t="shared" si="132"/>
        <v>2.1220023795647469E-2</v>
      </c>
      <c r="M600" s="70">
        <f t="shared" si="133"/>
        <v>4</v>
      </c>
    </row>
    <row r="601" spans="1:13">
      <c r="A601" s="68">
        <v>43252</v>
      </c>
      <c r="B601">
        <v>46.95</v>
      </c>
      <c r="C601" s="71">
        <f t="shared" si="129"/>
        <v>-7.3995771670188892E-3</v>
      </c>
      <c r="D601" s="26">
        <f t="shared" si="130"/>
        <v>46.926361904912184</v>
      </c>
      <c r="E601" s="26">
        <f>D601*(1-VLOOKUP(A601,USD!A:K,9,0))</f>
        <v>46.822563059854957</v>
      </c>
      <c r="F601">
        <v>46.838000000000001</v>
      </c>
      <c r="G601" s="71">
        <f t="shared" si="131"/>
        <v>5.0372741734627802E-4</v>
      </c>
      <c r="H601" s="42">
        <f t="shared" si="128"/>
        <v>2.7216993649437082E-3</v>
      </c>
      <c r="I601" s="71">
        <f t="shared" si="134"/>
        <v>2.3912208036209748E-3</v>
      </c>
      <c r="J601">
        <v>3802.38</v>
      </c>
      <c r="K601">
        <v>3770.59</v>
      </c>
      <c r="L601" s="71">
        <f t="shared" si="132"/>
        <v>-8.360553127251924E-3</v>
      </c>
      <c r="M601" s="70">
        <f t="shared" si="133"/>
        <v>5</v>
      </c>
    </row>
    <row r="602" spans="1:13">
      <c r="A602" s="68">
        <v>43255</v>
      </c>
      <c r="B602">
        <v>47.55</v>
      </c>
      <c r="C602" s="71">
        <f t="shared" si="129"/>
        <v>1.2779552715654896E-2</v>
      </c>
      <c r="D602" s="26">
        <f t="shared" si="130"/>
        <v>47.29748714126967</v>
      </c>
      <c r="E602" s="26">
        <f>D602*(1-VLOOKUP(A602,USD!A:K,9,0))</f>
        <v>47.274703795710444</v>
      </c>
      <c r="F602">
        <v>47.289000000000001</v>
      </c>
      <c r="G602" s="71">
        <f t="shared" si="131"/>
        <v>5.3388218696717171E-3</v>
      </c>
      <c r="H602" s="42">
        <f t="shared" si="128"/>
        <v>5.8233300726577841E-3</v>
      </c>
      <c r="I602" s="71">
        <f t="shared" si="134"/>
        <v>5.5192539491213388E-3</v>
      </c>
      <c r="J602">
        <v>3770.59</v>
      </c>
      <c r="K602">
        <v>3807.58</v>
      </c>
      <c r="L602" s="71">
        <f t="shared" si="132"/>
        <v>9.8101358142890227E-3</v>
      </c>
      <c r="M602" s="70">
        <f t="shared" si="133"/>
        <v>1</v>
      </c>
    </row>
    <row r="603" spans="1:13">
      <c r="A603" s="68">
        <v>43256</v>
      </c>
      <c r="B603">
        <v>47.75</v>
      </c>
      <c r="C603" s="71">
        <f t="shared" si="129"/>
        <v>4.2060988433227919E-3</v>
      </c>
      <c r="D603" s="26">
        <f t="shared" si="130"/>
        <v>47.757719464856947</v>
      </c>
      <c r="E603" s="26">
        <f>D603*(1-VLOOKUP(A603,USD!A:K,9,0))</f>
        <v>47.828668660085704</v>
      </c>
      <c r="F603">
        <v>47.832000000000001</v>
      </c>
      <c r="G603" s="71">
        <f t="shared" si="131"/>
        <v>-1.6163805440139178E-4</v>
      </c>
      <c r="H603" s="42">
        <f t="shared" ref="H603:H620" si="135">(+B603/(E603)-1)</f>
        <v>-1.6448013772826231E-3</v>
      </c>
      <c r="I603" s="71">
        <f t="shared" si="134"/>
        <v>-1.7143335005853633E-3</v>
      </c>
      <c r="J603">
        <v>3807.58</v>
      </c>
      <c r="K603">
        <v>3845.32</v>
      </c>
      <c r="L603" s="71">
        <f t="shared" si="132"/>
        <v>9.9118074997768257E-3</v>
      </c>
      <c r="M603" s="70">
        <f t="shared" si="133"/>
        <v>2</v>
      </c>
    </row>
    <row r="604" spans="1:13">
      <c r="A604" s="68">
        <v>43257</v>
      </c>
      <c r="B604">
        <v>47.9</v>
      </c>
      <c r="C604" s="71">
        <f t="shared" si="129"/>
        <v>3.141361256544517E-3</v>
      </c>
      <c r="D604" s="26">
        <f t="shared" si="130"/>
        <v>47.732861036272659</v>
      </c>
      <c r="E604" s="26">
        <f>D604*(1-VLOOKUP(A604,USD!A:K,9,0))</f>
        <v>47.903444145132674</v>
      </c>
      <c r="F604">
        <v>47.923999999999999</v>
      </c>
      <c r="G604" s="71">
        <f t="shared" si="131"/>
        <v>3.5015492492755929E-3</v>
      </c>
      <c r="H604" s="42">
        <f t="shared" si="135"/>
        <v>-7.189765149751004E-5</v>
      </c>
      <c r="I604" s="71">
        <f t="shared" si="134"/>
        <v>-5.0079292212668047E-4</v>
      </c>
      <c r="J604">
        <v>3845.32</v>
      </c>
      <c r="K604">
        <v>3837.35</v>
      </c>
      <c r="L604" s="71">
        <f t="shared" si="132"/>
        <v>-2.0726493503792076E-3</v>
      </c>
      <c r="M604" s="70">
        <f t="shared" si="133"/>
        <v>3</v>
      </c>
    </row>
    <row r="605" spans="1:13">
      <c r="A605" s="68">
        <v>43258</v>
      </c>
      <c r="B605">
        <v>47.95</v>
      </c>
      <c r="C605" s="71">
        <f t="shared" si="129"/>
        <v>1.0438413361169019E-3</v>
      </c>
      <c r="D605" s="26">
        <f t="shared" si="130"/>
        <v>47.844820837296574</v>
      </c>
      <c r="E605" s="26">
        <f>D605*(1-VLOOKUP(A605,USD!A:K,9,0))</f>
        <v>47.840211879678435</v>
      </c>
      <c r="F605">
        <v>47.887</v>
      </c>
      <c r="G605" s="71">
        <f t="shared" si="131"/>
        <v>2.1983395665980954E-3</v>
      </c>
      <c r="H605" s="42">
        <f t="shared" si="135"/>
        <v>2.2948920167347175E-3</v>
      </c>
      <c r="I605" s="71">
        <f t="shared" si="134"/>
        <v>1.3155971349219087E-3</v>
      </c>
      <c r="J605">
        <v>3837.35</v>
      </c>
      <c r="K605">
        <v>3831.01</v>
      </c>
      <c r="L605" s="71">
        <f t="shared" si="132"/>
        <v>-1.6521818442414293E-3</v>
      </c>
      <c r="M605" s="70">
        <f t="shared" si="133"/>
        <v>4</v>
      </c>
    </row>
    <row r="606" spans="1:13">
      <c r="A606" s="68">
        <v>43259</v>
      </c>
      <c r="B606">
        <v>47</v>
      </c>
      <c r="C606" s="71">
        <f t="shared" si="129"/>
        <v>-1.9812304483837417E-2</v>
      </c>
      <c r="D606" s="26">
        <f t="shared" si="130"/>
        <v>47.244633383885706</v>
      </c>
      <c r="E606" s="26">
        <f>D606*(1-VLOOKUP(A606,USD!A:K,9,0))</f>
        <v>47.139524207693462</v>
      </c>
      <c r="F606">
        <v>47.17</v>
      </c>
      <c r="G606" s="71">
        <f t="shared" si="131"/>
        <v>-5.1780142285778874E-3</v>
      </c>
      <c r="H606" s="42">
        <f t="shared" si="135"/>
        <v>-2.9598136603740111E-3</v>
      </c>
      <c r="I606" s="71">
        <f t="shared" si="134"/>
        <v>-3.6039855840577228E-3</v>
      </c>
      <c r="J606">
        <v>3831.01</v>
      </c>
      <c r="K606">
        <v>3779.62</v>
      </c>
      <c r="L606" s="71">
        <f t="shared" si="132"/>
        <v>-1.3414217138561502E-2</v>
      </c>
      <c r="M606" s="70">
        <f t="shared" si="133"/>
        <v>5</v>
      </c>
    </row>
    <row r="607" spans="1:13">
      <c r="A607" s="68">
        <v>43262</v>
      </c>
      <c r="B607">
        <v>47.2</v>
      </c>
      <c r="C607" s="71">
        <f t="shared" si="129"/>
        <v>4.2553191489362874E-3</v>
      </c>
      <c r="D607" s="26">
        <f t="shared" si="130"/>
        <v>47.174492832612806</v>
      </c>
      <c r="E607" s="26">
        <f>D607*(1-VLOOKUP(A607,USD!A:K,9,0))</f>
        <v>47.149396262823537</v>
      </c>
      <c r="F607">
        <v>47.112000000000002</v>
      </c>
      <c r="G607" s="71">
        <f t="shared" si="131"/>
        <v>5.4069828535729947E-4</v>
      </c>
      <c r="H607" s="42">
        <f t="shared" si="135"/>
        <v>1.073263735857477E-3</v>
      </c>
      <c r="I607" s="71">
        <f t="shared" si="134"/>
        <v>1.8678892851078377E-3</v>
      </c>
      <c r="J607">
        <v>3779.62</v>
      </c>
      <c r="K607">
        <v>3779.98</v>
      </c>
      <c r="L607" s="71">
        <f t="shared" si="132"/>
        <v>9.5247670400810946E-5</v>
      </c>
      <c r="M607" s="70">
        <f t="shared" si="133"/>
        <v>1</v>
      </c>
    </row>
    <row r="608" spans="1:13">
      <c r="A608" s="68">
        <v>43263</v>
      </c>
      <c r="B608">
        <v>47.75</v>
      </c>
      <c r="C608" s="71">
        <f t="shared" si="129"/>
        <v>1.1652542372881269E-2</v>
      </c>
      <c r="D608" s="26">
        <f t="shared" si="130"/>
        <v>47.684949761638954</v>
      </c>
      <c r="E608" s="26">
        <f>D608*(1-VLOOKUP(A608,USD!A:K,9,0))</f>
        <v>47.701413295692802</v>
      </c>
      <c r="F608">
        <v>47.689</v>
      </c>
      <c r="G608" s="71">
        <f t="shared" si="131"/>
        <v>1.3641670733892663E-3</v>
      </c>
      <c r="H608" s="42">
        <f t="shared" si="135"/>
        <v>1.0185590101077224E-3</v>
      </c>
      <c r="I608" s="71">
        <f t="shared" si="134"/>
        <v>1.279120971293235E-3</v>
      </c>
      <c r="J608">
        <v>3779.98</v>
      </c>
      <c r="K608">
        <v>3825.95</v>
      </c>
      <c r="L608" s="71">
        <f t="shared" si="132"/>
        <v>1.2161440007619095E-2</v>
      </c>
      <c r="M608" s="70">
        <f t="shared" si="133"/>
        <v>2</v>
      </c>
    </row>
    <row r="609" spans="1:13">
      <c r="A609" s="68">
        <v>43264</v>
      </c>
      <c r="B609">
        <v>47.25</v>
      </c>
      <c r="C609" s="71">
        <f t="shared" si="129"/>
        <v>-1.0471204188481686E-2</v>
      </c>
      <c r="D609" s="26">
        <f t="shared" si="130"/>
        <v>47.220205768501941</v>
      </c>
      <c r="E609" s="26">
        <f>D609*(1-VLOOKUP(A609,USD!A:K,9,0))</f>
        <v>47.217807903957215</v>
      </c>
      <c r="F609">
        <v>47.276000000000003</v>
      </c>
      <c r="G609" s="71">
        <f t="shared" si="131"/>
        <v>6.3096361003012191E-4</v>
      </c>
      <c r="H609" s="42">
        <f t="shared" si="135"/>
        <v>6.8177870747976321E-4</v>
      </c>
      <c r="I609" s="71">
        <f t="shared" si="134"/>
        <v>-5.4996192571288294E-4</v>
      </c>
      <c r="J609">
        <v>3825.95</v>
      </c>
      <c r="K609">
        <v>3788.34</v>
      </c>
      <c r="L609" s="71">
        <f t="shared" si="132"/>
        <v>-9.8302382414824363E-3</v>
      </c>
      <c r="M609" s="70">
        <f t="shared" si="133"/>
        <v>3</v>
      </c>
    </row>
    <row r="610" spans="1:13">
      <c r="A610" s="68">
        <v>43265</v>
      </c>
      <c r="B610">
        <v>47.2</v>
      </c>
      <c r="C610" s="71">
        <f t="shared" si="129"/>
        <v>-1.0582010582009804E-3</v>
      </c>
      <c r="D610" s="26">
        <f t="shared" si="130"/>
        <v>47.089184212610277</v>
      </c>
      <c r="E610" s="26">
        <f>D610*(1-VLOOKUP(A610,USD!A:K,9,0))</f>
        <v>47.15902078081951</v>
      </c>
      <c r="F610">
        <v>47.164000000000001</v>
      </c>
      <c r="G610" s="71">
        <f t="shared" si="131"/>
        <v>2.3533172052712104E-3</v>
      </c>
      <c r="H610" s="42">
        <f t="shared" si="135"/>
        <v>8.6895822902999242E-4</v>
      </c>
      <c r="I610" s="71">
        <f t="shared" si="134"/>
        <v>7.6329403782549043E-4</v>
      </c>
      <c r="J610">
        <v>3788.34</v>
      </c>
      <c r="K610">
        <v>3773.37</v>
      </c>
      <c r="L610" s="71">
        <f t="shared" si="132"/>
        <v>-3.9515988533236346E-3</v>
      </c>
      <c r="M610" s="70">
        <f t="shared" si="133"/>
        <v>4</v>
      </c>
    </row>
    <row r="611" spans="1:13">
      <c r="A611" s="68">
        <v>43266</v>
      </c>
      <c r="B611">
        <v>46.75</v>
      </c>
      <c r="C611" s="71">
        <f t="shared" si="129"/>
        <v>-9.5338983050847759E-3</v>
      </c>
      <c r="D611" s="26">
        <f t="shared" si="130"/>
        <v>46.914766513752959</v>
      </c>
      <c r="E611" s="26">
        <f>D611*(1-VLOOKUP(A611,USD!A:K,9,0))</f>
        <v>46.717305623784426</v>
      </c>
      <c r="F611">
        <v>46.822000000000003</v>
      </c>
      <c r="G611" s="71">
        <f t="shared" si="131"/>
        <v>-3.5120395132874904E-3</v>
      </c>
      <c r="H611" s="42">
        <f t="shared" si="135"/>
        <v>6.9983437141818428E-4</v>
      </c>
      <c r="I611" s="71">
        <f t="shared" si="134"/>
        <v>-1.5377386698560702E-3</v>
      </c>
      <c r="J611">
        <v>3773.37</v>
      </c>
      <c r="K611">
        <v>3753.43</v>
      </c>
      <c r="L611" s="71">
        <f t="shared" si="132"/>
        <v>-5.2844009466339603E-3</v>
      </c>
      <c r="M611" s="70">
        <f t="shared" si="133"/>
        <v>5</v>
      </c>
    </row>
    <row r="612" spans="1:13">
      <c r="A612" s="68">
        <v>43270</v>
      </c>
      <c r="B612">
        <v>44.55</v>
      </c>
      <c r="C612" s="71">
        <f t="shared" si="129"/>
        <v>-4.705882352941182E-2</v>
      </c>
      <c r="D612" s="26">
        <f t="shared" si="130"/>
        <v>45.171504634427713</v>
      </c>
      <c r="E612" s="26">
        <f>D612*(1-VLOOKUP(A612,USD!A:K,9,0))</f>
        <v>45.160246572543315</v>
      </c>
      <c r="F612">
        <v>44.881</v>
      </c>
      <c r="G612" s="71">
        <f t="shared" si="131"/>
        <v>-1.3758776455589539E-2</v>
      </c>
      <c r="H612" s="42">
        <f t="shared" si="135"/>
        <v>-1.3512914982938495E-2</v>
      </c>
      <c r="I612" s="71">
        <f t="shared" si="134"/>
        <v>-7.3750584880016845E-3</v>
      </c>
      <c r="J612">
        <v>3753.43</v>
      </c>
      <c r="K612">
        <v>3621.12</v>
      </c>
      <c r="L612" s="71">
        <f t="shared" si="132"/>
        <v>-3.5250424278593151E-2</v>
      </c>
      <c r="M612" s="70">
        <f t="shared" si="133"/>
        <v>2</v>
      </c>
    </row>
    <row r="613" spans="1:13">
      <c r="A613" s="68">
        <v>43271</v>
      </c>
      <c r="B613">
        <v>45.1</v>
      </c>
      <c r="C613" s="71">
        <f t="shared" si="129"/>
        <v>1.2345679012345734E-2</v>
      </c>
      <c r="D613" s="26">
        <f t="shared" si="130"/>
        <v>45.058485396783318</v>
      </c>
      <c r="E613" s="26">
        <f>D613*(1-VLOOKUP(A613,USD!A:K,9,0))</f>
        <v>44.963526902819019</v>
      </c>
      <c r="F613">
        <v>44.89</v>
      </c>
      <c r="G613" s="71">
        <f t="shared" si="131"/>
        <v>9.2134928307308073E-4</v>
      </c>
      <c r="H613" s="42">
        <f t="shared" si="135"/>
        <v>3.0351955591905178E-3</v>
      </c>
      <c r="I613" s="71">
        <f t="shared" si="134"/>
        <v>4.6781020271775553E-3</v>
      </c>
      <c r="J613">
        <v>3621.12</v>
      </c>
      <c r="K613">
        <v>3635.44</v>
      </c>
      <c r="L613" s="71">
        <f t="shared" si="132"/>
        <v>3.9545775892542157E-3</v>
      </c>
      <c r="M613" s="70">
        <f t="shared" si="133"/>
        <v>3</v>
      </c>
    </row>
    <row r="614" spans="1:13">
      <c r="A614" s="68">
        <v>43272</v>
      </c>
      <c r="B614">
        <v>44.1</v>
      </c>
      <c r="C614" s="71">
        <f t="shared" si="129"/>
        <v>-2.2172949002217335E-2</v>
      </c>
      <c r="D614" s="26">
        <f t="shared" si="130"/>
        <v>44.365585266157602</v>
      </c>
      <c r="E614" s="26">
        <f>D614*(1-VLOOKUP(A614,USD!A:K,9,0))</f>
        <v>44.165088965347252</v>
      </c>
      <c r="F614">
        <v>44.170999999999999</v>
      </c>
      <c r="G614" s="71">
        <f t="shared" si="131"/>
        <v>-5.9862901517990785E-3</v>
      </c>
      <c r="H614" s="42">
        <f t="shared" si="135"/>
        <v>-1.4737650681134751E-3</v>
      </c>
      <c r="I614" s="71">
        <f t="shared" si="134"/>
        <v>-1.607389463675224E-3</v>
      </c>
      <c r="J614">
        <v>3635.44</v>
      </c>
      <c r="K614">
        <v>3592.97</v>
      </c>
      <c r="L614" s="71">
        <f t="shared" si="132"/>
        <v>-1.1682217283189966E-2</v>
      </c>
      <c r="M614" s="70">
        <f t="shared" si="133"/>
        <v>4</v>
      </c>
    </row>
    <row r="615" spans="1:13">
      <c r="A615" s="68">
        <v>43273</v>
      </c>
      <c r="B615">
        <v>44.1</v>
      </c>
      <c r="C615" s="71">
        <f t="shared" si="129"/>
        <v>0</v>
      </c>
      <c r="D615" s="26">
        <f t="shared" si="130"/>
        <v>44.366839105252758</v>
      </c>
      <c r="E615" s="26">
        <f>D615*(1-VLOOKUP(A615,USD!A:K,9,0))</f>
        <v>44.349105942064682</v>
      </c>
      <c r="F615">
        <v>44.35</v>
      </c>
      <c r="G615" s="71">
        <f t="shared" si="131"/>
        <v>-6.0143817011558687E-3</v>
      </c>
      <c r="H615" s="42">
        <f t="shared" si="135"/>
        <v>-5.6169326703022771E-3</v>
      </c>
      <c r="I615" s="71">
        <f t="shared" si="134"/>
        <v>-5.636978579481422E-3</v>
      </c>
      <c r="J615">
        <v>3592.97</v>
      </c>
      <c r="K615">
        <v>3608.9</v>
      </c>
      <c r="L615" s="71">
        <f t="shared" si="132"/>
        <v>4.4336579487165295E-3</v>
      </c>
      <c r="M615" s="70">
        <f t="shared" si="133"/>
        <v>5</v>
      </c>
    </row>
    <row r="616" spans="1:13">
      <c r="A616" s="68">
        <v>43276</v>
      </c>
      <c r="B616">
        <v>43.35</v>
      </c>
      <c r="C616" s="71">
        <f t="shared" si="129"/>
        <v>-1.7006802721088454E-2</v>
      </c>
      <c r="D616" s="26">
        <f t="shared" si="130"/>
        <v>43.754963562304305</v>
      </c>
      <c r="E616" s="26">
        <f>D616*(1-VLOOKUP(A616,USD!A:K,9,0))</f>
        <v>43.457619751926934</v>
      </c>
      <c r="F616">
        <v>43.488999999999997</v>
      </c>
      <c r="G616" s="71">
        <f t="shared" si="131"/>
        <v>-9.2552599598823004E-3</v>
      </c>
      <c r="H616" s="42">
        <f t="shared" si="135"/>
        <v>-2.4764299688125879E-3</v>
      </c>
      <c r="I616" s="71">
        <f t="shared" si="134"/>
        <v>-3.1962105359975013E-3</v>
      </c>
      <c r="J616">
        <v>3608.9</v>
      </c>
      <c r="K616">
        <v>3560.48</v>
      </c>
      <c r="L616" s="71">
        <f t="shared" si="132"/>
        <v>-1.341683061320631E-2</v>
      </c>
      <c r="M616" s="70">
        <f t="shared" si="133"/>
        <v>1</v>
      </c>
    </row>
    <row r="617" spans="1:13">
      <c r="A617" s="68">
        <v>43277</v>
      </c>
      <c r="B617">
        <v>42.8</v>
      </c>
      <c r="C617" s="71">
        <f t="shared" si="129"/>
        <v>-1.2687427912341454E-2</v>
      </c>
      <c r="D617" s="26">
        <f t="shared" si="130"/>
        <v>43.130264118882849</v>
      </c>
      <c r="E617" s="26">
        <f>D617*(1-VLOOKUP(A617,USD!A:K,9,0))</f>
        <v>43.085120621961515</v>
      </c>
      <c r="F617">
        <v>43.085999999999999</v>
      </c>
      <c r="G617" s="71">
        <f t="shared" si="131"/>
        <v>-7.6573637011014828E-3</v>
      </c>
      <c r="H617" s="42">
        <f t="shared" si="135"/>
        <v>-6.6176122486282241E-3</v>
      </c>
      <c r="I617" s="71">
        <f t="shared" si="134"/>
        <v>-6.6378870166643456E-3</v>
      </c>
      <c r="J617">
        <v>3560.48</v>
      </c>
      <c r="K617">
        <v>3531.11</v>
      </c>
      <c r="L617" s="71">
        <f t="shared" si="132"/>
        <v>-8.2488877904102198E-3</v>
      </c>
      <c r="M617" s="70">
        <f t="shared" si="133"/>
        <v>2</v>
      </c>
    </row>
    <row r="618" spans="1:13">
      <c r="A618" s="68">
        <v>43278</v>
      </c>
      <c r="B618">
        <v>41.6</v>
      </c>
      <c r="C618" s="71">
        <f t="shared" si="129"/>
        <v>-2.8037383177569986E-2</v>
      </c>
      <c r="D618" s="26">
        <f t="shared" si="130"/>
        <v>42.20929859449295</v>
      </c>
      <c r="E618" s="26">
        <f>D618*(1-VLOOKUP(A618,USD!A:K,9,0))</f>
        <v>41.960926719063437</v>
      </c>
      <c r="F618">
        <v>41.966999999999999</v>
      </c>
      <c r="G618" s="71">
        <f t="shared" si="131"/>
        <v>-1.4435174589052413E-2</v>
      </c>
      <c r="H618" s="42">
        <f t="shared" si="135"/>
        <v>-8.6014954216790951E-3</v>
      </c>
      <c r="I618" s="71">
        <f t="shared" si="134"/>
        <v>-8.7449662830318964E-3</v>
      </c>
      <c r="J618">
        <v>3531.11</v>
      </c>
      <c r="K618">
        <v>3459.26</v>
      </c>
      <c r="L618" s="71">
        <f t="shared" si="132"/>
        <v>-2.0347709360512667E-2</v>
      </c>
      <c r="M618" s="70">
        <f t="shared" si="133"/>
        <v>3</v>
      </c>
    </row>
    <row r="619" spans="1:13">
      <c r="A619" s="68">
        <v>43279</v>
      </c>
      <c r="B619">
        <v>41.65</v>
      </c>
      <c r="C619" s="71">
        <f t="shared" si="129"/>
        <v>1.2019230769229061E-3</v>
      </c>
      <c r="D619" s="26">
        <f t="shared" si="130"/>
        <v>41.533531307273812</v>
      </c>
      <c r="E619" s="26">
        <f>D619*(1-VLOOKUP(A619,USD!A:K,9,0))</f>
        <v>41.437524990077087</v>
      </c>
      <c r="F619">
        <v>41.427</v>
      </c>
      <c r="G619" s="71">
        <f t="shared" si="131"/>
        <v>2.8042087696451556E-3</v>
      </c>
      <c r="H619" s="42">
        <f t="shared" si="135"/>
        <v>5.1275989570755964E-3</v>
      </c>
      <c r="I619" s="71">
        <f t="shared" si="134"/>
        <v>5.3829628020372056E-3</v>
      </c>
      <c r="J619">
        <v>3459.26</v>
      </c>
      <c r="K619">
        <v>3423.53</v>
      </c>
      <c r="L619" s="71">
        <f t="shared" si="132"/>
        <v>-1.0328798644796855E-2</v>
      </c>
      <c r="M619" s="70">
        <f t="shared" si="133"/>
        <v>4</v>
      </c>
    </row>
    <row r="620" spans="1:13">
      <c r="A620" s="68">
        <v>43280</v>
      </c>
      <c r="B620">
        <v>42.5</v>
      </c>
      <c r="C620" s="71">
        <f t="shared" si="129"/>
        <v>2.0408163265306145E-2</v>
      </c>
      <c r="D620" s="26">
        <f t="shared" si="130"/>
        <v>42.485203418693565</v>
      </c>
      <c r="E620" s="26">
        <f>D620*(1-VLOOKUP(A620,USD!A:K,9,0))</f>
        <v>42.417174556180001</v>
      </c>
      <c r="F620">
        <v>42.44</v>
      </c>
      <c r="G620" s="71">
        <f t="shared" si="131"/>
        <v>3.4827610828669364E-4</v>
      </c>
      <c r="H620" s="42">
        <f t="shared" si="135"/>
        <v>1.9526393421207544E-3</v>
      </c>
      <c r="I620" s="71">
        <f t="shared" si="134"/>
        <v>1.413760603204528E-3</v>
      </c>
      <c r="J620">
        <v>3423.53</v>
      </c>
      <c r="K620">
        <v>3510.98</v>
      </c>
      <c r="L620" s="71">
        <f t="shared" si="132"/>
        <v>2.5543810044018844E-2</v>
      </c>
      <c r="M620" s="70">
        <f t="shared" si="133"/>
        <v>5</v>
      </c>
    </row>
    <row r="621" spans="1:13">
      <c r="A621" s="68">
        <v>43283</v>
      </c>
    </row>
    <row r="622" spans="1:13">
      <c r="A622" s="68">
        <v>43284</v>
      </c>
    </row>
    <row r="623" spans="1:13">
      <c r="A623" s="68">
        <v>43285</v>
      </c>
    </row>
    <row r="624" spans="1:13">
      <c r="A624" s="68">
        <v>43286</v>
      </c>
    </row>
    <row r="625" spans="1:1">
      <c r="A625" s="68">
        <v>43287</v>
      </c>
    </row>
  </sheetData>
  <phoneticPr fontId="1" type="noConversion"/>
  <pageMargins left="0.7" right="0.7" top="0.75" bottom="0.75" header="0.3" footer="0.3"/>
  <pageSetup paperSize="9" orientation="portrait"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"/>
  <dimension ref="A1:S633"/>
  <sheetViews>
    <sheetView zoomScale="115" zoomScaleNormal="115" workbookViewId="0">
      <pane xSplit="1" ySplit="2" topLeftCell="B620" activePane="bottomRight" state="frozen"/>
      <selection pane="topRight" activeCell="B1" sqref="B1"/>
      <selection pane="bottomLeft" activeCell="A3" sqref="A3"/>
      <selection pane="bottomRight" activeCell="B629" sqref="B629"/>
    </sheetView>
  </sheetViews>
  <sheetFormatPr defaultRowHeight="14"/>
  <cols>
    <col min="1" max="1" width="11.453125" bestFit="1" customWidth="1" collapsed="1"/>
    <col min="2" max="2" width="9.453125" bestFit="1" customWidth="1" collapsed="1"/>
    <col min="3" max="3" width="13.08984375" customWidth="1" collapsed="1"/>
    <col min="4" max="4" width="15.08984375" bestFit="1" customWidth="1" collapsed="1"/>
    <col min="5" max="5" width="15.08984375" customWidth="1"/>
    <col min="6" max="6" width="15" bestFit="1" customWidth="1" collapsed="1"/>
    <col min="7" max="7" width="20" bestFit="1" customWidth="1" collapsed="1"/>
    <col min="8" max="8" width="20" customWidth="1"/>
    <col min="9" max="9" width="16.08984375" bestFit="1" customWidth="1" collapsed="1"/>
    <col min="10" max="10" width="14.08984375" customWidth="1" collapsed="1"/>
    <col min="11" max="11" width="11.08984375" bestFit="1" customWidth="1" collapsed="1"/>
    <col min="12" max="12" width="12.90625" bestFit="1" customWidth="1" collapsed="1"/>
    <col min="14" max="16" width="28.90625" style="50" customWidth="1"/>
    <col min="17" max="17" width="18.36328125" bestFit="1" customWidth="1" collapsed="1"/>
    <col min="18" max="18" width="19.36328125" bestFit="1" customWidth="1" collapsed="1"/>
  </cols>
  <sheetData>
    <row r="1" spans="1:19">
      <c r="J1" t="s">
        <v>218</v>
      </c>
      <c r="Q1" t="s">
        <v>34</v>
      </c>
    </row>
    <row r="2" spans="1:19">
      <c r="A2" s="36"/>
      <c r="B2" s="36" t="s">
        <v>26</v>
      </c>
      <c r="C2" s="37" t="s">
        <v>33</v>
      </c>
      <c r="D2" s="37" t="s">
        <v>220</v>
      </c>
      <c r="E2" s="37" t="s">
        <v>221</v>
      </c>
      <c r="F2" s="37" t="s">
        <v>27</v>
      </c>
      <c r="G2" s="37" t="s">
        <v>224</v>
      </c>
      <c r="H2" s="37" t="s">
        <v>229</v>
      </c>
      <c r="I2" s="37" t="s">
        <v>31</v>
      </c>
      <c r="J2" s="37" t="s">
        <v>28</v>
      </c>
      <c r="K2" s="37" t="s">
        <v>29</v>
      </c>
      <c r="L2" s="37" t="s">
        <v>30</v>
      </c>
      <c r="M2" t="s">
        <v>48</v>
      </c>
      <c r="N2" s="66"/>
      <c r="O2" s="66" t="s">
        <v>613</v>
      </c>
      <c r="P2" s="66"/>
      <c r="Q2" s="37" t="s">
        <v>35</v>
      </c>
      <c r="R2" s="37" t="s">
        <v>47</v>
      </c>
    </row>
    <row r="3" spans="1:19">
      <c r="A3" s="1">
        <v>42401</v>
      </c>
      <c r="B3">
        <v>30.53</v>
      </c>
      <c r="F3">
        <v>30.82</v>
      </c>
      <c r="I3" s="25">
        <f t="shared" ref="I3:I12" si="0">+B3/F3-1</f>
        <v>-9.4094743672938908E-3</v>
      </c>
      <c r="M3">
        <f>WEEKDAY(A3,2)</f>
        <v>1</v>
      </c>
      <c r="Q3" t="s">
        <v>36</v>
      </c>
    </row>
    <row r="4" spans="1:19">
      <c r="A4" s="1">
        <f>A5-1</f>
        <v>42402</v>
      </c>
      <c r="B4">
        <v>29.75</v>
      </c>
      <c r="C4" s="25">
        <f t="shared" ref="C4:C41" si="1">B4/B3-1</f>
        <v>-2.5548640681297141E-2</v>
      </c>
      <c r="D4" s="38">
        <f>+(F3-O4)*(1+L4)</f>
        <v>30.496543618322999</v>
      </c>
      <c r="E4" s="26"/>
      <c r="F4">
        <v>30.49</v>
      </c>
      <c r="G4" s="25">
        <f t="shared" ref="G4:G10" si="2">+B4/D4-1</f>
        <v>-2.4479614072542288E-2</v>
      </c>
      <c r="H4" s="25"/>
      <c r="I4" s="25">
        <f t="shared" si="0"/>
        <v>-2.4270252541816917E-2</v>
      </c>
      <c r="J4">
        <v>13795.12</v>
      </c>
      <c r="K4">
        <v>13650.34</v>
      </c>
      <c r="L4" s="25">
        <f t="shared" ref="L4:L9" si="3">+K4/J4-1</f>
        <v>-1.0495015628715132E-2</v>
      </c>
      <c r="M4">
        <f t="shared" ref="M4:M66" si="4">WEEKDAY(A4,2)</f>
        <v>2</v>
      </c>
    </row>
    <row r="5" spans="1:19">
      <c r="A5" s="1">
        <v>42403</v>
      </c>
      <c r="B5">
        <v>30.23</v>
      </c>
      <c r="C5" s="25">
        <f t="shared" si="1"/>
        <v>1.6134453781512681E-2</v>
      </c>
      <c r="D5" s="38">
        <f t="shared" ref="D5:D68" si="5">+(F4-O5)*(1+L5)</f>
        <v>29.786491486658939</v>
      </c>
      <c r="E5" s="26"/>
      <c r="F5">
        <v>29.79</v>
      </c>
      <c r="G5" s="25">
        <f t="shared" si="2"/>
        <v>1.4889585553897966E-2</v>
      </c>
      <c r="H5" s="25"/>
      <c r="I5" s="25">
        <f t="shared" si="0"/>
        <v>1.4770057066129549E-2</v>
      </c>
      <c r="J5">
        <v>13650.339999999998</v>
      </c>
      <c r="K5">
        <v>13335.38</v>
      </c>
      <c r="L5" s="25">
        <f t="shared" si="3"/>
        <v>-2.3073417951494202E-2</v>
      </c>
      <c r="M5">
        <f t="shared" si="4"/>
        <v>3</v>
      </c>
      <c r="Q5" s="29">
        <v>700</v>
      </c>
      <c r="R5" s="29" t="s">
        <v>37</v>
      </c>
      <c r="S5" s="30">
        <v>9.7799999999999998E-2</v>
      </c>
    </row>
    <row r="6" spans="1:19">
      <c r="A6" s="1">
        <v>42404</v>
      </c>
      <c r="B6">
        <v>29.95</v>
      </c>
      <c r="C6" s="25">
        <f t="shared" si="1"/>
        <v>-9.2623221964935887E-3</v>
      </c>
      <c r="D6" s="38">
        <f t="shared" si="5"/>
        <v>30.239797193630778</v>
      </c>
      <c r="E6" s="26"/>
      <c r="F6">
        <v>30.24</v>
      </c>
      <c r="G6" s="25">
        <f t="shared" si="2"/>
        <v>-9.5833048011253474E-3</v>
      </c>
      <c r="H6" s="25"/>
      <c r="I6" s="25">
        <f t="shared" si="0"/>
        <v>-9.5899470899470929E-3</v>
      </c>
      <c r="J6">
        <v>13335.38</v>
      </c>
      <c r="K6">
        <v>13536.73</v>
      </c>
      <c r="L6" s="25">
        <f t="shared" si="3"/>
        <v>1.5098932313889923E-2</v>
      </c>
      <c r="M6">
        <f t="shared" si="4"/>
        <v>4</v>
      </c>
      <c r="Q6" s="29">
        <v>941</v>
      </c>
      <c r="R6" s="29" t="s">
        <v>38</v>
      </c>
      <c r="S6" s="30">
        <v>9.4299999999999995E-2</v>
      </c>
    </row>
    <row r="7" spans="1:19">
      <c r="A7" s="1">
        <v>42405</v>
      </c>
      <c r="B7">
        <v>29.73</v>
      </c>
      <c r="C7" s="25">
        <f t="shared" si="1"/>
        <v>-7.3455759599332371E-3</v>
      </c>
      <c r="D7" s="38">
        <f t="shared" si="5"/>
        <v>30.451641777593256</v>
      </c>
      <c r="E7" s="26"/>
      <c r="F7">
        <v>30.46</v>
      </c>
      <c r="G7" s="25">
        <f t="shared" si="2"/>
        <v>-2.3697959632647758E-2</v>
      </c>
      <c r="H7" s="25"/>
      <c r="I7" s="25">
        <f t="shared" si="0"/>
        <v>-2.3965856861457691E-2</v>
      </c>
      <c r="J7">
        <v>13536.73</v>
      </c>
      <c r="K7">
        <v>13631.47</v>
      </c>
      <c r="L7" s="25">
        <f t="shared" si="3"/>
        <v>6.9987360315231228E-3</v>
      </c>
      <c r="M7">
        <f t="shared" si="4"/>
        <v>5</v>
      </c>
      <c r="Q7" s="29">
        <v>939</v>
      </c>
      <c r="R7" s="29" t="s">
        <v>39</v>
      </c>
      <c r="S7" s="30">
        <v>8.7599999999999997E-2</v>
      </c>
    </row>
    <row r="8" spans="1:19">
      <c r="A8" s="1">
        <v>42408</v>
      </c>
      <c r="B8">
        <v>29.14</v>
      </c>
      <c r="C8" s="25">
        <f t="shared" si="1"/>
        <v>-1.9845274133871493E-2</v>
      </c>
      <c r="D8" s="38">
        <f t="shared" si="5"/>
        <v>30.46</v>
      </c>
      <c r="E8" s="26"/>
      <c r="F8">
        <v>30.47</v>
      </c>
      <c r="G8" s="25">
        <f t="shared" si="2"/>
        <v>-4.3335521996060389E-2</v>
      </c>
      <c r="H8" s="25"/>
      <c r="I8" s="25">
        <f t="shared" si="0"/>
        <v>-4.364949130292084E-2</v>
      </c>
      <c r="J8">
        <v>13631.47</v>
      </c>
      <c r="K8">
        <v>13631.47</v>
      </c>
      <c r="L8" s="25">
        <f t="shared" si="3"/>
        <v>0</v>
      </c>
      <c r="M8">
        <f t="shared" si="4"/>
        <v>1</v>
      </c>
      <c r="Q8" s="29">
        <v>1398</v>
      </c>
      <c r="R8" s="29" t="s">
        <v>40</v>
      </c>
      <c r="S8" s="30">
        <v>6.3799999999999996E-2</v>
      </c>
    </row>
    <row r="9" spans="1:19">
      <c r="A9" s="1">
        <v>42409</v>
      </c>
      <c r="B9">
        <v>28.87</v>
      </c>
      <c r="C9" s="25">
        <f t="shared" si="1"/>
        <v>-9.2656142759094395E-3</v>
      </c>
      <c r="D9" s="38">
        <f t="shared" si="5"/>
        <v>30.47</v>
      </c>
      <c r="E9" s="26"/>
      <c r="F9">
        <v>30.43</v>
      </c>
      <c r="G9" s="25">
        <f t="shared" si="2"/>
        <v>-5.251066622907774E-2</v>
      </c>
      <c r="H9" s="25"/>
      <c r="I9" s="25">
        <f t="shared" si="0"/>
        <v>-5.1265198816956903E-2</v>
      </c>
      <c r="J9">
        <v>13631.47</v>
      </c>
      <c r="K9">
        <v>13631.47</v>
      </c>
      <c r="L9" s="25">
        <f t="shared" si="3"/>
        <v>0</v>
      </c>
      <c r="M9">
        <f t="shared" si="4"/>
        <v>2</v>
      </c>
      <c r="Q9" s="29">
        <v>3988</v>
      </c>
      <c r="R9" s="29" t="s">
        <v>41</v>
      </c>
      <c r="S9" s="30">
        <v>5.45E-2</v>
      </c>
    </row>
    <row r="10" spans="1:19">
      <c r="A10" s="1">
        <v>42410</v>
      </c>
      <c r="B10">
        <v>29.07</v>
      </c>
      <c r="C10" s="25">
        <f t="shared" si="1"/>
        <v>6.927606511950124E-3</v>
      </c>
      <c r="D10" s="38">
        <f t="shared" si="5"/>
        <v>30.43</v>
      </c>
      <c r="E10" s="26"/>
      <c r="F10">
        <v>30.46</v>
      </c>
      <c r="G10" s="25">
        <f t="shared" si="2"/>
        <v>-4.4692737430167551E-2</v>
      </c>
      <c r="H10" s="25"/>
      <c r="I10" s="25">
        <f t="shared" si="0"/>
        <v>-4.5633617859487829E-2</v>
      </c>
      <c r="J10">
        <v>13631.47</v>
      </c>
      <c r="K10">
        <v>13631.47</v>
      </c>
      <c r="L10" s="25">
        <f t="shared" ref="L10:L18" si="6">+K10/J10-1</f>
        <v>0</v>
      </c>
      <c r="M10">
        <f t="shared" si="4"/>
        <v>3</v>
      </c>
      <c r="Q10" s="29">
        <v>2318</v>
      </c>
      <c r="R10" s="29" t="s">
        <v>42</v>
      </c>
      <c r="S10" s="30">
        <v>4.1399999999999999E-2</v>
      </c>
    </row>
    <row r="11" spans="1:19">
      <c r="A11" s="1">
        <v>42411</v>
      </c>
      <c r="B11">
        <v>28.44</v>
      </c>
      <c r="C11" s="25">
        <f t="shared" si="1"/>
        <v>-2.1671826625386914E-2</v>
      </c>
      <c r="D11" s="38">
        <f t="shared" si="5"/>
        <v>29.029942141236422</v>
      </c>
      <c r="E11" s="26"/>
      <c r="F11">
        <v>29.02</v>
      </c>
      <c r="G11" s="25">
        <f t="shared" ref="G11:G35" si="7">+B11/D11-1</f>
        <v>-2.0321850397297947E-2</v>
      </c>
      <c r="H11" s="25"/>
      <c r="I11" s="25">
        <f t="shared" si="0"/>
        <v>-1.9986216402480994E-2</v>
      </c>
      <c r="J11">
        <v>13631.47</v>
      </c>
      <c r="K11">
        <v>12991.49</v>
      </c>
      <c r="L11" s="25">
        <f t="shared" si="6"/>
        <v>-4.6948714995521335E-2</v>
      </c>
      <c r="M11">
        <f t="shared" si="4"/>
        <v>4</v>
      </c>
      <c r="Q11" s="29">
        <v>883</v>
      </c>
      <c r="R11" s="29" t="s">
        <v>43</v>
      </c>
      <c r="S11" s="30">
        <v>3.9899999999999998E-2</v>
      </c>
    </row>
    <row r="12" spans="1:19">
      <c r="A12" s="1">
        <v>42412</v>
      </c>
      <c r="B12">
        <v>29.07</v>
      </c>
      <c r="C12" s="25">
        <f t="shared" si="1"/>
        <v>2.2151898734177111E-2</v>
      </c>
      <c r="D12" s="38">
        <f t="shared" si="5"/>
        <v>28.51586045942382</v>
      </c>
      <c r="E12" s="26"/>
      <c r="F12">
        <v>28.52</v>
      </c>
      <c r="G12" s="25">
        <f t="shared" si="7"/>
        <v>1.94326782235692E-2</v>
      </c>
      <c r="H12" s="25"/>
      <c r="I12" s="25">
        <f t="shared" si="0"/>
        <v>1.9284712482468436E-2</v>
      </c>
      <c r="J12">
        <v>12991.49</v>
      </c>
      <c r="K12">
        <v>12765.8</v>
      </c>
      <c r="L12" s="25">
        <f t="shared" si="6"/>
        <v>-1.7372141301729149E-2</v>
      </c>
      <c r="M12">
        <f t="shared" si="4"/>
        <v>5</v>
      </c>
      <c r="Q12" s="29">
        <v>386</v>
      </c>
      <c r="R12" s="29" t="s">
        <v>46</v>
      </c>
      <c r="S12" s="30">
        <v>3.6400000000000002E-2</v>
      </c>
    </row>
    <row r="13" spans="1:19">
      <c r="A13" s="1">
        <v>42415</v>
      </c>
      <c r="B13">
        <v>29.07</v>
      </c>
      <c r="C13" s="25">
        <f t="shared" si="1"/>
        <v>0</v>
      </c>
      <c r="D13" s="38">
        <f t="shared" si="5"/>
        <v>29.74624963574551</v>
      </c>
      <c r="E13" s="26"/>
      <c r="F13" s="31">
        <v>29.7462496357455</v>
      </c>
      <c r="G13" s="25">
        <f t="shared" si="7"/>
        <v>-2.2733946094934732E-2</v>
      </c>
      <c r="H13" s="25"/>
      <c r="I13" s="25">
        <f t="shared" ref="I13:I41" si="8">+B13/F13-1</f>
        <v>-2.2733946094934399E-2</v>
      </c>
      <c r="J13">
        <v>12765.8</v>
      </c>
      <c r="K13">
        <v>13314.68</v>
      </c>
      <c r="L13" s="25">
        <f t="shared" si="6"/>
        <v>4.2996130285607004E-2</v>
      </c>
      <c r="M13">
        <f t="shared" si="4"/>
        <v>1</v>
      </c>
      <c r="Q13" s="29">
        <v>2628</v>
      </c>
      <c r="R13" s="29" t="s">
        <v>44</v>
      </c>
      <c r="S13" s="30">
        <v>3.3700000000000001E-2</v>
      </c>
    </row>
    <row r="14" spans="1:19">
      <c r="A14" s="1">
        <v>42416</v>
      </c>
      <c r="B14">
        <v>30.29</v>
      </c>
      <c r="C14" s="25">
        <f t="shared" si="1"/>
        <v>4.1967664258685922E-2</v>
      </c>
      <c r="D14" s="38">
        <f t="shared" si="5"/>
        <v>30.301131617289933</v>
      </c>
      <c r="E14" s="26"/>
      <c r="F14">
        <v>30.3</v>
      </c>
      <c r="G14" s="25">
        <f t="shared" si="7"/>
        <v>-3.6736638850742853E-4</v>
      </c>
      <c r="H14" s="25"/>
      <c r="I14" s="25">
        <f t="shared" si="8"/>
        <v>-3.3003300330036733E-4</v>
      </c>
      <c r="J14">
        <v>13314.68</v>
      </c>
      <c r="K14">
        <v>13563.05</v>
      </c>
      <c r="L14" s="25">
        <f t="shared" si="6"/>
        <v>1.8653846731577328E-2</v>
      </c>
      <c r="M14">
        <f t="shared" si="4"/>
        <v>2</v>
      </c>
      <c r="Q14" s="29">
        <v>857</v>
      </c>
      <c r="R14" s="29" t="s">
        <v>45</v>
      </c>
      <c r="S14" s="30">
        <v>3.2800000000000003E-2</v>
      </c>
    </row>
    <row r="15" spans="1:19">
      <c r="A15" s="1">
        <v>42417</v>
      </c>
      <c r="B15">
        <v>30.76</v>
      </c>
      <c r="C15" s="25">
        <f t="shared" si="1"/>
        <v>1.5516672169032741E-2</v>
      </c>
      <c r="D15" s="38">
        <f t="shared" si="5"/>
        <v>29.941575309388377</v>
      </c>
      <c r="E15" s="26"/>
      <c r="F15">
        <v>29.94</v>
      </c>
      <c r="G15" s="25">
        <f t="shared" si="7"/>
        <v>2.7334055812187064E-2</v>
      </c>
      <c r="H15" s="25"/>
      <c r="I15" s="25">
        <f t="shared" si="8"/>
        <v>2.73881095524382E-2</v>
      </c>
      <c r="J15">
        <v>13563.050000000001</v>
      </c>
      <c r="K15">
        <v>13402.61</v>
      </c>
      <c r="L15" s="25">
        <f t="shared" si="6"/>
        <v>-1.1829197709954609E-2</v>
      </c>
      <c r="M15">
        <f t="shared" si="4"/>
        <v>3</v>
      </c>
    </row>
    <row r="16" spans="1:19">
      <c r="A16" s="1">
        <v>42418</v>
      </c>
      <c r="B16">
        <v>30.47</v>
      </c>
      <c r="C16" s="25">
        <f t="shared" si="1"/>
        <v>-9.427828348504641E-3</v>
      </c>
      <c r="D16" s="38">
        <f t="shared" si="5"/>
        <v>30.851115700598612</v>
      </c>
      <c r="E16" s="26"/>
      <c r="F16">
        <v>30.85</v>
      </c>
      <c r="G16" s="25">
        <f t="shared" si="7"/>
        <v>-1.2353384697565972E-2</v>
      </c>
      <c r="H16" s="25"/>
      <c r="I16" s="25">
        <f t="shared" si="8"/>
        <v>-1.231766612641827E-2</v>
      </c>
      <c r="J16">
        <v>13402.61</v>
      </c>
      <c r="K16">
        <v>13810.47</v>
      </c>
      <c r="L16" s="25">
        <f t="shared" si="6"/>
        <v>3.0431386125538085E-2</v>
      </c>
      <c r="M16">
        <f t="shared" si="4"/>
        <v>4</v>
      </c>
      <c r="Q16" s="29"/>
      <c r="R16" s="29"/>
      <c r="S16" s="30"/>
    </row>
    <row r="17" spans="1:19">
      <c r="A17" s="1">
        <v>42419</v>
      </c>
      <c r="B17">
        <v>30.46</v>
      </c>
      <c r="C17" s="25">
        <f t="shared" si="1"/>
        <v>-3.2819166393172061E-4</v>
      </c>
      <c r="D17" s="38">
        <f t="shared" si="5"/>
        <v>30.679694137853385</v>
      </c>
      <c r="E17" s="26"/>
      <c r="F17">
        <v>30.68</v>
      </c>
      <c r="G17" s="25">
        <f t="shared" si="7"/>
        <v>-7.1608972653453007E-3</v>
      </c>
      <c r="H17" s="25"/>
      <c r="I17" s="25">
        <f t="shared" si="8"/>
        <v>-7.1707953063885332E-3</v>
      </c>
      <c r="J17">
        <v>13810.47</v>
      </c>
      <c r="K17">
        <v>13734.23</v>
      </c>
      <c r="L17" s="25">
        <f t="shared" si="6"/>
        <v>-5.5204493402468691E-3</v>
      </c>
      <c r="M17">
        <f t="shared" si="4"/>
        <v>5</v>
      </c>
      <c r="Q17" s="29"/>
      <c r="R17" s="29"/>
      <c r="S17" s="30"/>
    </row>
    <row r="18" spans="1:19">
      <c r="A18" s="1">
        <v>42422</v>
      </c>
      <c r="B18">
        <v>31.32</v>
      </c>
      <c r="C18" s="25">
        <f t="shared" si="1"/>
        <v>2.8233749179251477E-2</v>
      </c>
      <c r="D18" s="38">
        <f t="shared" si="5"/>
        <v>30.992781539263579</v>
      </c>
      <c r="E18" s="26"/>
      <c r="F18">
        <v>30.99</v>
      </c>
      <c r="G18" s="25">
        <f t="shared" si="7"/>
        <v>1.0557892660324253E-2</v>
      </c>
      <c r="H18" s="25"/>
      <c r="I18" s="25">
        <f t="shared" si="8"/>
        <v>1.0648596321394033E-2</v>
      </c>
      <c r="J18">
        <v>13734.23</v>
      </c>
      <c r="K18">
        <v>13874.25</v>
      </c>
      <c r="L18" s="25">
        <f t="shared" si="6"/>
        <v>1.0194965425801117E-2</v>
      </c>
      <c r="M18">
        <f t="shared" si="4"/>
        <v>1</v>
      </c>
      <c r="Q18" s="29"/>
      <c r="R18" s="29"/>
      <c r="S18" s="30"/>
    </row>
    <row r="19" spans="1:19">
      <c r="A19" s="1">
        <v>42423</v>
      </c>
      <c r="B19">
        <v>30.54</v>
      </c>
      <c r="C19" s="25">
        <f t="shared" si="1"/>
        <v>-2.4904214559386961E-2</v>
      </c>
      <c r="D19" s="38">
        <f t="shared" si="5"/>
        <v>30.864447418779392</v>
      </c>
      <c r="E19" s="26"/>
      <c r="F19">
        <v>30.86</v>
      </c>
      <c r="G19" s="25">
        <f t="shared" si="7"/>
        <v>-1.0512011259335985E-2</v>
      </c>
      <c r="H19" s="25"/>
      <c r="I19" s="25">
        <f t="shared" si="8"/>
        <v>-1.0369410239792654E-2</v>
      </c>
      <c r="J19">
        <v>13874.25</v>
      </c>
      <c r="K19">
        <v>13818.04</v>
      </c>
      <c r="L19" s="25">
        <f t="shared" ref="L19:L41" si="9">+K19/J19-1</f>
        <v>-4.0513901652341477E-3</v>
      </c>
      <c r="M19">
        <f t="shared" si="4"/>
        <v>2</v>
      </c>
      <c r="Q19" s="29"/>
      <c r="R19" s="29"/>
      <c r="S19" s="30"/>
    </row>
    <row r="20" spans="1:19">
      <c r="A20" s="1">
        <v>42424</v>
      </c>
      <c r="B20">
        <v>30.45</v>
      </c>
      <c r="C20" s="25">
        <f t="shared" si="1"/>
        <v>-2.9469548133594925E-3</v>
      </c>
      <c r="D20" s="38">
        <f t="shared" si="5"/>
        <v>30.493714434174457</v>
      </c>
      <c r="E20" s="26"/>
      <c r="F20">
        <v>30.5</v>
      </c>
      <c r="G20" s="25">
        <f t="shared" si="7"/>
        <v>-1.433555569913314E-3</v>
      </c>
      <c r="H20" s="25"/>
      <c r="I20" s="25">
        <f t="shared" si="8"/>
        <v>-1.6393442622950616E-3</v>
      </c>
      <c r="J20">
        <v>13818.04</v>
      </c>
      <c r="K20">
        <v>13654.03</v>
      </c>
      <c r="L20" s="25">
        <f t="shared" si="9"/>
        <v>-1.1869266552998803E-2</v>
      </c>
      <c r="M20">
        <f t="shared" si="4"/>
        <v>3</v>
      </c>
      <c r="Q20" s="29"/>
      <c r="R20" s="29"/>
      <c r="S20" s="30"/>
    </row>
    <row r="21" spans="1:19">
      <c r="A21" s="1">
        <v>42425</v>
      </c>
      <c r="B21">
        <v>30.35</v>
      </c>
      <c r="C21" s="25">
        <f t="shared" si="1"/>
        <v>-3.2840722495893759E-3</v>
      </c>
      <c r="D21" s="38">
        <f t="shared" si="5"/>
        <v>29.853077076877668</v>
      </c>
      <c r="E21" s="26"/>
      <c r="F21">
        <v>29.85</v>
      </c>
      <c r="G21" s="25">
        <f t="shared" si="7"/>
        <v>1.6645618200182843E-2</v>
      </c>
      <c r="H21" s="25"/>
      <c r="I21" s="25">
        <f t="shared" si="8"/>
        <v>1.675041876046901E-2</v>
      </c>
      <c r="J21">
        <v>13654.03</v>
      </c>
      <c r="K21">
        <v>13364.42</v>
      </c>
      <c r="L21" s="25">
        <f t="shared" si="9"/>
        <v>-2.121058764335515E-2</v>
      </c>
      <c r="M21">
        <f t="shared" si="4"/>
        <v>4</v>
      </c>
    </row>
    <row r="22" spans="1:19">
      <c r="A22" s="1">
        <v>42426</v>
      </c>
      <c r="B22">
        <v>30.42</v>
      </c>
      <c r="C22" s="25">
        <f t="shared" si="1"/>
        <v>2.3064250411861664E-3</v>
      </c>
      <c r="D22" s="38">
        <f t="shared" si="5"/>
        <v>30.538355461740952</v>
      </c>
      <c r="E22" s="26"/>
      <c r="F22">
        <v>30.54</v>
      </c>
      <c r="G22" s="25">
        <f t="shared" si="7"/>
        <v>-3.8756331161718949E-3</v>
      </c>
      <c r="H22" s="25"/>
      <c r="I22" s="25">
        <f t="shared" si="8"/>
        <v>-3.9292730844793233E-3</v>
      </c>
      <c r="J22">
        <f>+K22-308.19</f>
        <v>13364.42</v>
      </c>
      <c r="K22">
        <v>13672.61</v>
      </c>
      <c r="L22" s="25">
        <f t="shared" si="9"/>
        <v>2.3060484480433852E-2</v>
      </c>
      <c r="M22">
        <f t="shared" si="4"/>
        <v>5</v>
      </c>
    </row>
    <row r="23" spans="1:19">
      <c r="A23" s="1">
        <v>42429</v>
      </c>
      <c r="B23">
        <v>30.28</v>
      </c>
      <c r="C23" s="25">
        <f t="shared" si="1"/>
        <v>-4.6022353714662012E-3</v>
      </c>
      <c r="D23" s="38">
        <f t="shared" si="5"/>
        <v>30.048817555682486</v>
      </c>
      <c r="E23" s="26"/>
      <c r="F23">
        <v>30.04</v>
      </c>
      <c r="G23" s="25">
        <f t="shared" si="7"/>
        <v>7.6935621140206134E-3</v>
      </c>
      <c r="H23" s="25"/>
      <c r="I23" s="25">
        <f t="shared" si="8"/>
        <v>7.9893475366179523E-3</v>
      </c>
      <c r="J23">
        <v>13672.61</v>
      </c>
      <c r="K23">
        <v>13452.71</v>
      </c>
      <c r="L23" s="25">
        <f t="shared" si="9"/>
        <v>-1.6083249650213238E-2</v>
      </c>
      <c r="M23">
        <f t="shared" si="4"/>
        <v>1</v>
      </c>
    </row>
    <row r="24" spans="1:19">
      <c r="A24" s="1">
        <v>42430</v>
      </c>
      <c r="B24">
        <v>31.37</v>
      </c>
      <c r="C24" s="25">
        <f t="shared" si="1"/>
        <v>3.5997357992074042E-2</v>
      </c>
      <c r="D24" s="38">
        <f t="shared" si="5"/>
        <v>30.667609039368276</v>
      </c>
      <c r="E24" s="26"/>
      <c r="F24">
        <v>30.67</v>
      </c>
      <c r="G24" s="25">
        <f t="shared" si="7"/>
        <v>2.2903349254585148E-2</v>
      </c>
      <c r="H24" s="25"/>
      <c r="I24" s="25">
        <f t="shared" si="8"/>
        <v>2.2823606129768415E-2</v>
      </c>
      <c r="J24">
        <v>13452.71</v>
      </c>
      <c r="K24">
        <v>13733.77</v>
      </c>
      <c r="L24" s="25">
        <f t="shared" si="9"/>
        <v>2.0892444719316838E-2</v>
      </c>
      <c r="M24">
        <f t="shared" si="4"/>
        <v>2</v>
      </c>
    </row>
    <row r="25" spans="1:19">
      <c r="A25" s="1">
        <v>42431</v>
      </c>
      <c r="B25">
        <v>32.049999999999997</v>
      </c>
      <c r="C25" s="25">
        <f t="shared" si="1"/>
        <v>2.1676761236850473E-2</v>
      </c>
      <c r="D25" s="38">
        <f t="shared" si="5"/>
        <v>31.762740332770974</v>
      </c>
      <c r="E25" s="26"/>
      <c r="F25">
        <v>31.74</v>
      </c>
      <c r="G25" s="25">
        <f t="shared" si="7"/>
        <v>9.0439195176319487E-3</v>
      </c>
      <c r="H25" s="25"/>
      <c r="I25" s="25">
        <f t="shared" si="8"/>
        <v>9.7668557025833991E-3</v>
      </c>
      <c r="J25">
        <v>13733.77</v>
      </c>
      <c r="K25">
        <v>14223.09</v>
      </c>
      <c r="L25" s="25">
        <f t="shared" si="9"/>
        <v>3.5628964224681203E-2</v>
      </c>
      <c r="M25">
        <f t="shared" si="4"/>
        <v>3</v>
      </c>
    </row>
    <row r="26" spans="1:19">
      <c r="A26" s="1">
        <v>42432</v>
      </c>
      <c r="B26">
        <v>32.08</v>
      </c>
      <c r="C26" s="25">
        <f t="shared" si="1"/>
        <v>9.3603744149772794E-4</v>
      </c>
      <c r="D26" s="38">
        <f t="shared" si="5"/>
        <v>31.766733959918174</v>
      </c>
      <c r="E26" s="26"/>
      <c r="F26">
        <v>31.76</v>
      </c>
      <c r="G26" s="25">
        <f t="shared" si="7"/>
        <v>9.8614494167732492E-3</v>
      </c>
      <c r="H26" s="25"/>
      <c r="I26" s="25">
        <f t="shared" si="8"/>
        <v>1.0075566750629594E-2</v>
      </c>
      <c r="J26">
        <f>+K26-11.97</f>
        <v>14211.43</v>
      </c>
      <c r="K26">
        <v>14223.4</v>
      </c>
      <c r="L26" s="25">
        <f t="shared" si="9"/>
        <v>8.4227977057893533E-4</v>
      </c>
      <c r="M26">
        <f t="shared" si="4"/>
        <v>4</v>
      </c>
    </row>
    <row r="27" spans="1:19">
      <c r="A27" s="1">
        <v>42433</v>
      </c>
      <c r="B27">
        <v>32.99</v>
      </c>
      <c r="C27" s="25">
        <f t="shared" si="1"/>
        <v>2.8366583541147294E-2</v>
      </c>
      <c r="D27" s="38">
        <f t="shared" si="5"/>
        <v>32.32098153746643</v>
      </c>
      <c r="E27" s="26"/>
      <c r="F27">
        <v>32.32</v>
      </c>
      <c r="G27" s="25">
        <f t="shared" si="7"/>
        <v>2.0699200046200517E-2</v>
      </c>
      <c r="H27" s="25"/>
      <c r="I27" s="25">
        <f t="shared" si="8"/>
        <v>2.0730198019802026E-2</v>
      </c>
      <c r="J27">
        <v>14223.4</v>
      </c>
      <c r="K27">
        <v>14474.63</v>
      </c>
      <c r="L27" s="25">
        <f t="shared" si="9"/>
        <v>1.7663146645668482E-2</v>
      </c>
      <c r="M27">
        <f t="shared" si="4"/>
        <v>5</v>
      </c>
    </row>
    <row r="28" spans="1:19">
      <c r="A28" s="1">
        <v>42436</v>
      </c>
      <c r="B28">
        <v>32.61</v>
      </c>
      <c r="C28" s="25">
        <f t="shared" si="1"/>
        <v>-1.1518642012731228E-2</v>
      </c>
      <c r="D28" s="38">
        <f t="shared" si="5"/>
        <v>32.515264680340707</v>
      </c>
      <c r="E28" s="26"/>
      <c r="F28">
        <v>32.520000000000003</v>
      </c>
      <c r="G28" s="25">
        <f t="shared" si="7"/>
        <v>2.9135644624345147E-3</v>
      </c>
      <c r="H28" s="25"/>
      <c r="I28" s="25">
        <f t="shared" si="8"/>
        <v>2.7675276752765487E-3</v>
      </c>
      <c r="J28">
        <v>14474.63</v>
      </c>
      <c r="K28">
        <v>14562.08</v>
      </c>
      <c r="L28" s="25">
        <f t="shared" si="9"/>
        <v>6.0416052085614513E-3</v>
      </c>
      <c r="M28">
        <f t="shared" si="4"/>
        <v>1</v>
      </c>
    </row>
    <row r="29" spans="1:19">
      <c r="A29" s="1">
        <v>42437</v>
      </c>
      <c r="B29">
        <v>31.86</v>
      </c>
      <c r="C29" s="25">
        <f t="shared" si="1"/>
        <v>-2.2999080036798514E-2</v>
      </c>
      <c r="D29" s="38">
        <f t="shared" si="5"/>
        <v>32.144018876424248</v>
      </c>
      <c r="E29" s="26"/>
      <c r="F29">
        <v>32.159999999999997</v>
      </c>
      <c r="G29" s="25">
        <f t="shared" si="7"/>
        <v>-8.8358234704920546E-3</v>
      </c>
      <c r="H29" s="25"/>
      <c r="I29" s="25">
        <f t="shared" si="8"/>
        <v>-9.3283582089551675E-3</v>
      </c>
      <c r="J29">
        <v>14562.08</v>
      </c>
      <c r="K29">
        <v>14393.72</v>
      </c>
      <c r="L29" s="25">
        <f t="shared" si="9"/>
        <v>-1.1561535165306114E-2</v>
      </c>
      <c r="M29">
        <f t="shared" si="4"/>
        <v>2</v>
      </c>
    </row>
    <row r="30" spans="1:19">
      <c r="A30" s="1">
        <v>42438</v>
      </c>
      <c r="B30">
        <v>31.98</v>
      </c>
      <c r="C30" s="25">
        <f t="shared" si="1"/>
        <v>3.7664783427495685E-3</v>
      </c>
      <c r="D30" s="38">
        <f t="shared" si="5"/>
        <v>31.954908754575111</v>
      </c>
      <c r="E30" s="26"/>
      <c r="F30">
        <v>31.95</v>
      </c>
      <c r="G30" s="25">
        <f t="shared" si="7"/>
        <v>7.8520785703384277E-4</v>
      </c>
      <c r="H30" s="25"/>
      <c r="I30" s="25">
        <f t="shared" si="8"/>
        <v>9.3896713615015948E-4</v>
      </c>
      <c r="J30">
        <v>14401.27</v>
      </c>
      <c r="K30">
        <v>14309.43</v>
      </c>
      <c r="L30" s="25">
        <f t="shared" si="9"/>
        <v>-6.377215342813547E-3</v>
      </c>
      <c r="M30">
        <f t="shared" si="4"/>
        <v>3</v>
      </c>
    </row>
    <row r="31" spans="1:19">
      <c r="A31" s="1">
        <v>42439</v>
      </c>
      <c r="B31">
        <v>31.73</v>
      </c>
      <c r="C31" s="25">
        <f t="shared" si="1"/>
        <v>-7.8173858661663154E-3</v>
      </c>
      <c r="D31" s="38">
        <f t="shared" si="5"/>
        <v>31.858656424469736</v>
      </c>
      <c r="E31" s="26"/>
      <c r="F31">
        <v>31.87</v>
      </c>
      <c r="G31" s="25">
        <f t="shared" si="7"/>
        <v>-4.0383506057373175E-3</v>
      </c>
      <c r="H31" s="25"/>
      <c r="I31" s="25">
        <f t="shared" si="8"/>
        <v>-4.3928459366174843E-3</v>
      </c>
      <c r="J31">
        <v>14309.43</v>
      </c>
      <c r="K31">
        <v>14268.52</v>
      </c>
      <c r="L31" s="25">
        <f t="shared" si="9"/>
        <v>-2.8589538507124423E-3</v>
      </c>
      <c r="M31">
        <f t="shared" si="4"/>
        <v>4</v>
      </c>
    </row>
    <row r="32" spans="1:19">
      <c r="A32" s="1">
        <v>42440</v>
      </c>
      <c r="B32">
        <v>32.86</v>
      </c>
      <c r="C32" s="25">
        <f t="shared" si="1"/>
        <v>3.5612984557201299E-2</v>
      </c>
      <c r="D32" s="38">
        <f t="shared" si="5"/>
        <v>32.451046565063031</v>
      </c>
      <c r="E32" s="26"/>
      <c r="F32">
        <v>32.450000000000003</v>
      </c>
      <c r="G32" s="25">
        <f t="shared" si="7"/>
        <v>1.2602164744272004E-2</v>
      </c>
      <c r="H32" s="25"/>
      <c r="I32" s="25">
        <f t="shared" si="8"/>
        <v>1.2634822804314272E-2</v>
      </c>
      <c r="J32">
        <f>K32-260.26</f>
        <v>14275.08</v>
      </c>
      <c r="K32">
        <v>14535.34</v>
      </c>
      <c r="L32" s="25">
        <f t="shared" si="9"/>
        <v>1.8231771730876423E-2</v>
      </c>
      <c r="M32">
        <f t="shared" si="4"/>
        <v>5</v>
      </c>
    </row>
    <row r="33" spans="1:13">
      <c r="A33" s="1">
        <v>42443</v>
      </c>
      <c r="B33">
        <v>32.9</v>
      </c>
      <c r="C33" s="25">
        <f t="shared" si="1"/>
        <v>1.2172854534389099E-3</v>
      </c>
      <c r="D33" s="38">
        <f t="shared" si="5"/>
        <v>32.936258628969121</v>
      </c>
      <c r="E33" s="26"/>
      <c r="F33">
        <v>32.94</v>
      </c>
      <c r="G33" s="25">
        <f t="shared" si="7"/>
        <v>-1.1008727304937516E-3</v>
      </c>
      <c r="H33" s="25"/>
      <c r="I33" s="25">
        <f t="shared" si="8"/>
        <v>-1.2143290831815312E-3</v>
      </c>
      <c r="J33">
        <v>14535.34</v>
      </c>
      <c r="K33">
        <v>14753.15</v>
      </c>
      <c r="L33" s="25">
        <f t="shared" si="9"/>
        <v>1.4984857595350398E-2</v>
      </c>
      <c r="M33">
        <f t="shared" si="4"/>
        <v>1</v>
      </c>
    </row>
    <row r="34" spans="1:13">
      <c r="A34" s="1">
        <v>42444</v>
      </c>
      <c r="B34">
        <v>32.700000000000003</v>
      </c>
      <c r="C34" s="25">
        <f t="shared" si="1"/>
        <v>-6.0790273556229346E-3</v>
      </c>
      <c r="D34" s="38">
        <f t="shared" si="5"/>
        <v>32.584837488943037</v>
      </c>
      <c r="E34" s="26"/>
      <c r="F34">
        <v>32.58</v>
      </c>
      <c r="G34" s="25">
        <f t="shared" si="7"/>
        <v>3.5342361641681475E-3</v>
      </c>
      <c r="H34" s="25"/>
      <c r="I34" s="25">
        <f t="shared" si="8"/>
        <v>3.6832412523022384E-3</v>
      </c>
      <c r="J34">
        <v>14753.15</v>
      </c>
      <c r="K34">
        <v>14594.08</v>
      </c>
      <c r="L34" s="25">
        <f t="shared" si="9"/>
        <v>-1.0782104160806272E-2</v>
      </c>
      <c r="M34">
        <f t="shared" si="4"/>
        <v>2</v>
      </c>
    </row>
    <row r="35" spans="1:13">
      <c r="A35" s="1">
        <v>42445</v>
      </c>
      <c r="B35">
        <v>33.07</v>
      </c>
      <c r="C35" s="25">
        <f t="shared" si="1"/>
        <v>1.1314984709480003E-2</v>
      </c>
      <c r="D35" s="38">
        <f t="shared" si="5"/>
        <v>32.426968154210478</v>
      </c>
      <c r="E35" s="26"/>
      <c r="F35">
        <v>32.44</v>
      </c>
      <c r="G35" s="25">
        <f t="shared" si="7"/>
        <v>1.9830156267817145E-2</v>
      </c>
      <c r="H35" s="25"/>
      <c r="I35" s="25">
        <f t="shared" si="8"/>
        <v>1.9420468557336701E-2</v>
      </c>
      <c r="J35">
        <v>14594.08</v>
      </c>
      <c r="K35">
        <v>14525.53</v>
      </c>
      <c r="L35" s="25">
        <f t="shared" si="9"/>
        <v>-4.6971100610657679E-3</v>
      </c>
      <c r="M35">
        <f t="shared" si="4"/>
        <v>3</v>
      </c>
    </row>
    <row r="36" spans="1:13">
      <c r="A36" s="1">
        <v>42446</v>
      </c>
      <c r="B36">
        <v>33.46</v>
      </c>
      <c r="C36" s="25">
        <f t="shared" si="1"/>
        <v>1.1793166011490719E-2</v>
      </c>
      <c r="D36" s="38">
        <f t="shared" si="5"/>
        <v>33.129319720166137</v>
      </c>
      <c r="E36" s="26"/>
      <c r="F36">
        <v>33.130000000000003</v>
      </c>
      <c r="G36" s="25">
        <f t="shared" ref="G36:G41" si="10">+B36/D36-1</f>
        <v>9.9814992468008068E-3</v>
      </c>
      <c r="H36" s="25"/>
      <c r="I36" s="25">
        <f t="shared" si="8"/>
        <v>9.9607606399032544E-3</v>
      </c>
      <c r="J36">
        <v>14530.05</v>
      </c>
      <c r="K36">
        <v>14838.8</v>
      </c>
      <c r="L36" s="25">
        <f t="shared" si="9"/>
        <v>2.1249066589585031E-2</v>
      </c>
      <c r="M36">
        <f t="shared" si="4"/>
        <v>4</v>
      </c>
    </row>
    <row r="37" spans="1:13">
      <c r="A37" s="1">
        <v>42447</v>
      </c>
      <c r="B37">
        <v>33.68</v>
      </c>
      <c r="C37" s="25">
        <f t="shared" si="1"/>
        <v>6.5750149432157734E-3</v>
      </c>
      <c r="D37" s="38">
        <f t="shared" si="5"/>
        <v>33.569164285521744</v>
      </c>
      <c r="E37" s="26"/>
      <c r="F37">
        <v>33.57</v>
      </c>
      <c r="G37" s="25">
        <f t="shared" si="10"/>
        <v>3.3017120573972658E-3</v>
      </c>
      <c r="H37" s="25"/>
      <c r="I37" s="25">
        <f t="shared" si="8"/>
        <v>3.2767351802203137E-3</v>
      </c>
      <c r="J37">
        <v>14838.8</v>
      </c>
      <c r="K37">
        <v>15035.5</v>
      </c>
      <c r="L37" s="25">
        <f t="shared" si="9"/>
        <v>1.3255788877806873E-2</v>
      </c>
      <c r="M37">
        <f t="shared" si="4"/>
        <v>5</v>
      </c>
    </row>
    <row r="38" spans="1:13">
      <c r="A38" s="1">
        <v>42450</v>
      </c>
      <c r="B38">
        <v>33.71</v>
      </c>
      <c r="C38" s="25">
        <f t="shared" si="1"/>
        <v>8.9073634204273056E-4</v>
      </c>
      <c r="D38" s="38">
        <f t="shared" si="5"/>
        <v>33.665917475308433</v>
      </c>
      <c r="E38" s="26"/>
      <c r="F38">
        <v>33.64</v>
      </c>
      <c r="G38" s="25">
        <f t="shared" si="10"/>
        <v>1.309411060129273E-3</v>
      </c>
      <c r="H38" s="25"/>
      <c r="I38" s="25">
        <f t="shared" si="8"/>
        <v>2.0808561236622669E-3</v>
      </c>
      <c r="J38">
        <v>15035.5</v>
      </c>
      <c r="K38">
        <v>15078.46</v>
      </c>
      <c r="L38" s="25">
        <f t="shared" si="9"/>
        <v>2.8572378703732859E-3</v>
      </c>
      <c r="M38">
        <f t="shared" si="4"/>
        <v>1</v>
      </c>
    </row>
    <row r="39" spans="1:13">
      <c r="A39" s="1">
        <v>42451</v>
      </c>
      <c r="B39">
        <v>33.44</v>
      </c>
      <c r="C39" s="25">
        <f t="shared" si="1"/>
        <v>-8.0094927321270326E-3</v>
      </c>
      <c r="D39" s="38">
        <f t="shared" si="5"/>
        <v>33.553974013427236</v>
      </c>
      <c r="E39" s="26"/>
      <c r="F39">
        <v>33.549999999999997</v>
      </c>
      <c r="G39" s="25">
        <f t="shared" si="10"/>
        <v>-3.3967366542523303E-3</v>
      </c>
      <c r="H39" s="25"/>
      <c r="I39" s="25">
        <f t="shared" si="8"/>
        <v>-3.2786885245901232E-3</v>
      </c>
      <c r="J39">
        <f>+K39+38.54</f>
        <v>15070.86</v>
      </c>
      <c r="K39">
        <v>15032.32</v>
      </c>
      <c r="L39" s="25">
        <f t="shared" si="9"/>
        <v>-2.5572528707719089E-3</v>
      </c>
      <c r="M39">
        <f t="shared" si="4"/>
        <v>2</v>
      </c>
    </row>
    <row r="40" spans="1:13">
      <c r="A40" s="1">
        <v>42452</v>
      </c>
      <c r="B40">
        <v>32.97</v>
      </c>
      <c r="C40" s="25">
        <f t="shared" si="1"/>
        <v>-1.4055023923444931E-2</v>
      </c>
      <c r="D40" s="38">
        <f t="shared" si="5"/>
        <v>33.478672595520415</v>
      </c>
      <c r="E40" s="26"/>
      <c r="F40">
        <v>33.479999999999997</v>
      </c>
      <c r="G40" s="25">
        <f t="shared" si="10"/>
        <v>-1.5193929629948255E-2</v>
      </c>
      <c r="H40" s="25"/>
      <c r="I40" s="25">
        <f t="shared" si="8"/>
        <v>-1.5232974910394215E-2</v>
      </c>
      <c r="J40">
        <v>15028.2</v>
      </c>
      <c r="K40">
        <v>14996.25</v>
      </c>
      <c r="L40" s="25">
        <f t="shared" si="9"/>
        <v>-2.1260031141454583E-3</v>
      </c>
      <c r="M40">
        <f t="shared" si="4"/>
        <v>3</v>
      </c>
    </row>
    <row r="41" spans="1:13">
      <c r="A41" s="1">
        <v>42453</v>
      </c>
      <c r="B41">
        <v>32.74</v>
      </c>
      <c r="C41" s="25">
        <f t="shared" si="1"/>
        <v>-6.9760388231724368E-3</v>
      </c>
      <c r="D41" s="38">
        <f t="shared" si="5"/>
        <v>32.917864186046508</v>
      </c>
      <c r="E41" s="26"/>
      <c r="F41">
        <v>32.909999999999997</v>
      </c>
      <c r="G41" s="25">
        <f t="shared" si="10"/>
        <v>-5.403272370322898E-3</v>
      </c>
      <c r="H41" s="25"/>
      <c r="I41" s="25">
        <f t="shared" si="8"/>
        <v>-5.1656031601334806E-3</v>
      </c>
      <c r="J41">
        <v>14996.25</v>
      </c>
      <c r="K41">
        <v>14744.46</v>
      </c>
      <c r="L41" s="25">
        <f t="shared" si="9"/>
        <v>-1.6790197549387376E-2</v>
      </c>
      <c r="M41">
        <f t="shared" si="4"/>
        <v>4</v>
      </c>
    </row>
    <row r="42" spans="1:13">
      <c r="A42" s="1">
        <v>42454</v>
      </c>
      <c r="B42">
        <v>32.74</v>
      </c>
      <c r="C42" s="25">
        <f t="shared" ref="C42:C93" si="11">B42/B41-1</f>
        <v>0</v>
      </c>
      <c r="D42" s="38">
        <f t="shared" si="5"/>
        <v>32.909999999999997</v>
      </c>
      <c r="E42" s="26"/>
      <c r="F42">
        <v>32.909999999999997</v>
      </c>
      <c r="G42" s="25">
        <f>+B42/D42-1</f>
        <v>-5.1656031601334806E-3</v>
      </c>
      <c r="H42" s="25"/>
      <c r="I42" s="25">
        <f t="shared" ref="I42:I78" si="12">+B42/F42-1</f>
        <v>-5.1656031601334806E-3</v>
      </c>
      <c r="J42">
        <v>14744.46</v>
      </c>
      <c r="K42">
        <v>14744.46</v>
      </c>
      <c r="L42" s="25">
        <f t="shared" ref="L42:L47" si="13">+K42/J42-1</f>
        <v>0</v>
      </c>
      <c r="M42">
        <f t="shared" si="4"/>
        <v>5</v>
      </c>
    </row>
    <row r="43" spans="1:13">
      <c r="A43" s="1">
        <v>42457</v>
      </c>
      <c r="B43">
        <v>33.01</v>
      </c>
      <c r="C43" s="25">
        <f t="shared" si="11"/>
        <v>8.2467929138667628E-3</v>
      </c>
      <c r="D43" s="38">
        <f t="shared" si="5"/>
        <v>32.909999999999997</v>
      </c>
      <c r="E43" s="26"/>
      <c r="F43">
        <v>32.92</v>
      </c>
      <c r="G43" s="25">
        <f>+B43/D43-1</f>
        <v>3.0385900941962696E-3</v>
      </c>
      <c r="H43" s="25"/>
      <c r="I43" s="25">
        <f t="shared" si="12"/>
        <v>2.7339003645199256E-3</v>
      </c>
      <c r="J43">
        <v>14744.46</v>
      </c>
      <c r="K43">
        <v>14744.46</v>
      </c>
      <c r="L43" s="25">
        <f t="shared" si="13"/>
        <v>0</v>
      </c>
      <c r="M43">
        <f t="shared" si="4"/>
        <v>1</v>
      </c>
    </row>
    <row r="44" spans="1:13">
      <c r="A44" s="1">
        <v>42458</v>
      </c>
      <c r="B44">
        <v>33.340000000000003</v>
      </c>
      <c r="C44" s="25">
        <f t="shared" si="11"/>
        <v>9.9969706149654058E-3</v>
      </c>
      <c r="D44" s="38">
        <f t="shared" si="5"/>
        <v>32.929288044458737</v>
      </c>
      <c r="E44" s="26"/>
      <c r="F44">
        <v>32.92</v>
      </c>
      <c r="G44" s="25">
        <f>+B44/D44-1</f>
        <v>1.247254283137722E-2</v>
      </c>
      <c r="H44" s="25"/>
      <c r="I44" s="25">
        <f t="shared" si="12"/>
        <v>1.2758201701093652E-2</v>
      </c>
      <c r="J44">
        <v>14744.46</v>
      </c>
      <c r="K44">
        <v>14748.62</v>
      </c>
      <c r="L44" s="25">
        <f t="shared" si="13"/>
        <v>2.8213986812675174E-4</v>
      </c>
      <c r="M44">
        <f t="shared" si="4"/>
        <v>2</v>
      </c>
    </row>
    <row r="45" spans="1:13">
      <c r="A45" s="1">
        <v>42459</v>
      </c>
      <c r="B45">
        <v>33.840000000000003</v>
      </c>
      <c r="C45" s="25">
        <f t="shared" si="11"/>
        <v>1.4997000599880073E-2</v>
      </c>
      <c r="D45" s="38">
        <f t="shared" si="5"/>
        <v>33.73702808805163</v>
      </c>
      <c r="E45" s="26"/>
      <c r="F45">
        <v>33.74</v>
      </c>
      <c r="G45" s="25">
        <f t="shared" ref="G45:G66" si="14">+B45/D45-1</f>
        <v>3.0521927325555254E-3</v>
      </c>
      <c r="H45" s="25"/>
      <c r="I45" s="25">
        <f t="shared" si="12"/>
        <v>2.9638411381149865E-3</v>
      </c>
      <c r="J45">
        <v>14748.62</v>
      </c>
      <c r="K45">
        <v>15114.66</v>
      </c>
      <c r="L45" s="25">
        <f t="shared" si="13"/>
        <v>2.4818593197194039E-2</v>
      </c>
      <c r="M45">
        <f t="shared" si="4"/>
        <v>3</v>
      </c>
    </row>
    <row r="46" spans="1:13">
      <c r="A46" s="1">
        <v>42460</v>
      </c>
      <c r="B46">
        <v>33.770000000000003</v>
      </c>
      <c r="C46" s="25">
        <f t="shared" si="11"/>
        <v>-2.068557919621794E-3</v>
      </c>
      <c r="D46" s="38">
        <f t="shared" si="5"/>
        <v>33.856502164124102</v>
      </c>
      <c r="E46" s="26"/>
      <c r="F46">
        <v>33.85</v>
      </c>
      <c r="G46" s="25">
        <f t="shared" si="14"/>
        <v>-2.5549645886266958E-3</v>
      </c>
      <c r="H46" s="25"/>
      <c r="I46" s="25">
        <f t="shared" si="12"/>
        <v>-2.3633677991137247E-3</v>
      </c>
      <c r="J46">
        <v>15114.66</v>
      </c>
      <c r="K46">
        <v>15166.85</v>
      </c>
      <c r="L46" s="25">
        <f t="shared" si="13"/>
        <v>3.4529390671043103E-3</v>
      </c>
      <c r="M46">
        <f t="shared" si="4"/>
        <v>4</v>
      </c>
    </row>
    <row r="47" spans="1:13">
      <c r="A47" s="1">
        <v>42461</v>
      </c>
      <c r="B47">
        <v>33.58</v>
      </c>
      <c r="C47" s="25">
        <f t="shared" si="11"/>
        <v>-5.6262955285758531E-3</v>
      </c>
      <c r="D47" s="38">
        <f t="shared" si="5"/>
        <v>33.360624190257042</v>
      </c>
      <c r="E47" s="26"/>
      <c r="F47">
        <v>33.36</v>
      </c>
      <c r="G47" s="25">
        <f t="shared" si="14"/>
        <v>6.5758904417330122E-3</v>
      </c>
      <c r="H47" s="25"/>
      <c r="I47" s="25">
        <f t="shared" si="12"/>
        <v>6.5947242206234602E-3</v>
      </c>
      <c r="J47">
        <v>15166.85</v>
      </c>
      <c r="K47">
        <v>14947.58</v>
      </c>
      <c r="L47" s="25">
        <f t="shared" si="13"/>
        <v>-1.4457187880146494E-2</v>
      </c>
      <c r="M47">
        <f t="shared" si="4"/>
        <v>5</v>
      </c>
    </row>
    <row r="48" spans="1:13">
      <c r="A48" s="1">
        <v>42464</v>
      </c>
      <c r="B48">
        <v>33.17</v>
      </c>
      <c r="C48" s="25">
        <f t="shared" si="11"/>
        <v>-1.2209648600357226E-2</v>
      </c>
      <c r="D48" s="38">
        <f t="shared" si="5"/>
        <v>33.36</v>
      </c>
      <c r="E48" s="26"/>
      <c r="F48">
        <v>33.36</v>
      </c>
      <c r="G48" s="25">
        <f t="shared" si="14"/>
        <v>-5.6954436450838974E-3</v>
      </c>
      <c r="H48" s="25"/>
      <c r="I48" s="25">
        <f t="shared" si="12"/>
        <v>-5.6954436450838974E-3</v>
      </c>
      <c r="J48">
        <v>14947.58</v>
      </c>
      <c r="K48">
        <v>14947.58</v>
      </c>
      <c r="L48" s="25">
        <f t="shared" ref="L48:L72" si="15">+K48/J48-1</f>
        <v>0</v>
      </c>
      <c r="M48">
        <f t="shared" si="4"/>
        <v>1</v>
      </c>
    </row>
    <row r="49" spans="1:13">
      <c r="A49" s="1">
        <v>42465</v>
      </c>
      <c r="B49">
        <v>32.42</v>
      </c>
      <c r="C49" s="25">
        <f t="shared" si="11"/>
        <v>-2.2610792885137121E-2</v>
      </c>
      <c r="D49" s="38">
        <f t="shared" si="5"/>
        <v>32.79830072827842</v>
      </c>
      <c r="E49" s="26"/>
      <c r="F49">
        <v>32.799999999999997</v>
      </c>
      <c r="G49" s="25">
        <f t="shared" si="14"/>
        <v>-1.1534156339759738E-2</v>
      </c>
      <c r="H49" s="25"/>
      <c r="I49" s="25">
        <f t="shared" si="12"/>
        <v>-1.1585365853658436E-2</v>
      </c>
      <c r="J49">
        <v>14947.58</v>
      </c>
      <c r="K49">
        <v>14695.9</v>
      </c>
      <c r="L49" s="25">
        <f t="shared" si="15"/>
        <v>-1.6837508145131186E-2</v>
      </c>
      <c r="M49">
        <f t="shared" si="4"/>
        <v>2</v>
      </c>
    </row>
    <row r="50" spans="1:13">
      <c r="A50" s="1">
        <v>42466</v>
      </c>
      <c r="B50">
        <v>33.03</v>
      </c>
      <c r="C50" s="25">
        <f t="shared" si="11"/>
        <v>1.8815545959284474E-2</v>
      </c>
      <c r="D50" s="38">
        <f t="shared" si="5"/>
        <v>32.838388938411391</v>
      </c>
      <c r="E50" s="26"/>
      <c r="F50">
        <v>32.83</v>
      </c>
      <c r="G50" s="25">
        <f t="shared" si="14"/>
        <v>5.8349714399197339E-3</v>
      </c>
      <c r="H50" s="25"/>
      <c r="I50" s="25">
        <f t="shared" si="12"/>
        <v>6.0919890344197647E-3</v>
      </c>
      <c r="J50">
        <v>14695.9</v>
      </c>
      <c r="K50">
        <v>14713.1</v>
      </c>
      <c r="L50" s="25">
        <f t="shared" si="15"/>
        <v>1.1703944637619923E-3</v>
      </c>
      <c r="M50">
        <f t="shared" si="4"/>
        <v>3</v>
      </c>
    </row>
    <row r="51" spans="1:13">
      <c r="A51" s="1">
        <v>42467</v>
      </c>
      <c r="B51">
        <v>32.4</v>
      </c>
      <c r="C51" s="25">
        <f t="shared" si="11"/>
        <v>-1.9073569482288888E-2</v>
      </c>
      <c r="D51" s="38">
        <f t="shared" si="5"/>
        <v>32.898145271900553</v>
      </c>
      <c r="E51" s="26"/>
      <c r="F51">
        <v>32.9</v>
      </c>
      <c r="G51" s="25">
        <f t="shared" si="14"/>
        <v>-1.5142047303379091E-2</v>
      </c>
      <c r="H51" s="25"/>
      <c r="I51" s="25">
        <f t="shared" si="12"/>
        <v>-1.5197568389057725E-2</v>
      </c>
      <c r="J51">
        <v>14713.1</v>
      </c>
      <c r="K51">
        <v>14743.64</v>
      </c>
      <c r="L51" s="25">
        <f t="shared" si="15"/>
        <v>2.0757012458285651E-3</v>
      </c>
      <c r="M51">
        <f t="shared" si="4"/>
        <v>4</v>
      </c>
    </row>
    <row r="52" spans="1:13">
      <c r="A52" s="1">
        <v>42468</v>
      </c>
      <c r="B52">
        <v>32.82</v>
      </c>
      <c r="C52" s="25">
        <f t="shared" si="11"/>
        <v>1.2962962962963065E-2</v>
      </c>
      <c r="D52" s="38">
        <f t="shared" si="5"/>
        <v>33.069971119750619</v>
      </c>
      <c r="E52" s="26"/>
      <c r="F52">
        <v>33.07</v>
      </c>
      <c r="G52" s="25">
        <f t="shared" si="14"/>
        <v>-7.5588550968321844E-3</v>
      </c>
      <c r="H52" s="25"/>
      <c r="I52" s="25">
        <f t="shared" si="12"/>
        <v>-7.5597218022376289E-3</v>
      </c>
      <c r="J52">
        <v>14743.64</v>
      </c>
      <c r="K52">
        <v>14819.81</v>
      </c>
      <c r="L52" s="25">
        <f t="shared" si="15"/>
        <v>5.1662954331495037E-3</v>
      </c>
      <c r="M52">
        <f t="shared" si="4"/>
        <v>5</v>
      </c>
    </row>
    <row r="53" spans="1:13">
      <c r="A53" s="1">
        <v>42471</v>
      </c>
      <c r="B53">
        <v>33.21</v>
      </c>
      <c r="C53" s="25">
        <f t="shared" si="11"/>
        <v>1.1882998171846459E-2</v>
      </c>
      <c r="D53" s="38">
        <f t="shared" si="5"/>
        <v>33.355829325747095</v>
      </c>
      <c r="E53" s="26"/>
      <c r="F53">
        <v>33.36</v>
      </c>
      <c r="G53" s="25">
        <f t="shared" si="14"/>
        <v>-4.3719292457984338E-3</v>
      </c>
      <c r="H53" s="25"/>
      <c r="I53" s="25">
        <f t="shared" si="12"/>
        <v>-4.4964028776978138E-3</v>
      </c>
      <c r="J53">
        <v>14819.81</v>
      </c>
      <c r="K53">
        <v>14947.9</v>
      </c>
      <c r="L53" s="25">
        <f t="shared" si="15"/>
        <v>8.6431607422767787E-3</v>
      </c>
      <c r="M53">
        <f t="shared" si="4"/>
        <v>1</v>
      </c>
    </row>
    <row r="54" spans="1:13">
      <c r="A54" s="1">
        <v>42472</v>
      </c>
      <c r="B54">
        <v>33.67</v>
      </c>
      <c r="C54" s="25">
        <f t="shared" si="11"/>
        <v>1.3851249623607398E-2</v>
      </c>
      <c r="D54" s="38">
        <f t="shared" si="5"/>
        <v>33.482590116337413</v>
      </c>
      <c r="E54" s="26"/>
      <c r="F54">
        <v>33.479999999999997</v>
      </c>
      <c r="G54" s="25">
        <f t="shared" si="14"/>
        <v>5.5972337567500308E-3</v>
      </c>
      <c r="H54" s="25"/>
      <c r="I54" s="25">
        <f t="shared" si="12"/>
        <v>5.675029868578374E-3</v>
      </c>
      <c r="J54">
        <v>14947.9</v>
      </c>
      <c r="K54">
        <v>15002.83</v>
      </c>
      <c r="L54" s="25">
        <f t="shared" si="15"/>
        <v>3.6747636791789606E-3</v>
      </c>
      <c r="M54">
        <f t="shared" si="4"/>
        <v>2</v>
      </c>
    </row>
    <row r="55" spans="1:13">
      <c r="A55" s="1">
        <v>42473</v>
      </c>
      <c r="B55">
        <v>34.99</v>
      </c>
      <c r="C55" s="25">
        <f t="shared" si="11"/>
        <v>3.9204039204039143E-2</v>
      </c>
      <c r="D55" s="38">
        <f t="shared" si="5"/>
        <v>34.721784436669616</v>
      </c>
      <c r="E55" s="26"/>
      <c r="F55">
        <v>34.72</v>
      </c>
      <c r="G55" s="25">
        <f t="shared" si="14"/>
        <v>7.7247056187332852E-3</v>
      </c>
      <c r="H55" s="25"/>
      <c r="I55" s="25">
        <f t="shared" si="12"/>
        <v>7.7764976958525356E-3</v>
      </c>
      <c r="J55">
        <v>15002.83</v>
      </c>
      <c r="K55">
        <v>15559.29</v>
      </c>
      <c r="L55" s="25">
        <f t="shared" si="15"/>
        <v>3.7090335623345849E-2</v>
      </c>
      <c r="M55">
        <f t="shared" si="4"/>
        <v>3</v>
      </c>
    </row>
    <row r="56" spans="1:13">
      <c r="A56" s="1">
        <v>42474</v>
      </c>
      <c r="B56">
        <v>34.72</v>
      </c>
      <c r="C56" s="25">
        <f t="shared" si="11"/>
        <v>-7.7164904258359979E-3</v>
      </c>
      <c r="D56" s="38">
        <f t="shared" si="5"/>
        <v>34.879460438104822</v>
      </c>
      <c r="E56" s="26"/>
      <c r="G56" s="25">
        <f t="shared" si="14"/>
        <v>-4.5717575932057164E-3</v>
      </c>
      <c r="H56" s="25"/>
      <c r="J56">
        <v>15559.29</v>
      </c>
      <c r="K56">
        <v>15630.75</v>
      </c>
      <c r="L56" s="25">
        <f t="shared" si="15"/>
        <v>4.592754553710332E-3</v>
      </c>
      <c r="M56">
        <f t="shared" si="4"/>
        <v>4</v>
      </c>
    </row>
    <row r="57" spans="1:13">
      <c r="A57" s="1">
        <v>42475</v>
      </c>
      <c r="B57">
        <v>34.479999999999997</v>
      </c>
      <c r="C57" s="25">
        <f t="shared" si="11"/>
        <v>-6.9124423963133896E-3</v>
      </c>
      <c r="D57" s="38">
        <f t="shared" si="5"/>
        <v>0</v>
      </c>
      <c r="E57" s="26"/>
      <c r="F57">
        <v>34.83</v>
      </c>
      <c r="I57" s="25">
        <f t="shared" si="12"/>
        <v>-1.0048808498420936E-2</v>
      </c>
      <c r="J57">
        <v>15630.75</v>
      </c>
      <c r="K57">
        <v>15611.66</v>
      </c>
      <c r="L57" s="25">
        <f t="shared" si="15"/>
        <v>-1.2213105577147942E-3</v>
      </c>
      <c r="M57">
        <f t="shared" si="4"/>
        <v>5</v>
      </c>
    </row>
    <row r="58" spans="1:13">
      <c r="A58" s="1">
        <v>42478</v>
      </c>
      <c r="B58">
        <v>34.700000000000003</v>
      </c>
      <c r="C58" s="25">
        <f t="shared" si="11"/>
        <v>6.3805104408354296E-3</v>
      </c>
      <c r="D58" s="38">
        <f t="shared" si="5"/>
        <v>34.480175317679219</v>
      </c>
      <c r="E58" s="26"/>
      <c r="F58">
        <v>34.479999999999997</v>
      </c>
      <c r="G58" s="25">
        <f t="shared" si="14"/>
        <v>6.3753934049191052E-3</v>
      </c>
      <c r="H58" s="25"/>
      <c r="I58" s="25">
        <f t="shared" si="12"/>
        <v>6.3805104408354296E-3</v>
      </c>
      <c r="J58">
        <v>15611.66</v>
      </c>
      <c r="K58">
        <v>15454.86</v>
      </c>
      <c r="L58" s="25">
        <f t="shared" si="15"/>
        <v>-1.0043774973321207E-2</v>
      </c>
      <c r="M58">
        <f t="shared" si="4"/>
        <v>1</v>
      </c>
    </row>
    <row r="59" spans="1:13">
      <c r="A59" s="1">
        <v>42479</v>
      </c>
      <c r="B59">
        <v>35.119999999999997</v>
      </c>
      <c r="C59" s="25">
        <f t="shared" si="11"/>
        <v>1.2103746397694293E-2</v>
      </c>
      <c r="D59" s="38">
        <f t="shared" si="5"/>
        <v>34.907082898195128</v>
      </c>
      <c r="E59" s="26"/>
      <c r="G59" s="25">
        <f t="shared" si="14"/>
        <v>6.0995386645694705E-3</v>
      </c>
      <c r="H59" s="25"/>
      <c r="I59" s="25"/>
      <c r="J59">
        <v>15454.86</v>
      </c>
      <c r="K59">
        <v>15646.29</v>
      </c>
      <c r="L59" s="25">
        <f t="shared" si="15"/>
        <v>1.2386394959255531E-2</v>
      </c>
      <c r="M59">
        <f t="shared" si="4"/>
        <v>2</v>
      </c>
    </row>
    <row r="60" spans="1:13">
      <c r="A60" s="1">
        <v>42480</v>
      </c>
      <c r="B60">
        <v>34.72</v>
      </c>
      <c r="C60" s="25">
        <f t="shared" si="11"/>
        <v>-1.1389521640091105E-2</v>
      </c>
      <c r="D60" s="38">
        <f t="shared" si="5"/>
        <v>0</v>
      </c>
      <c r="F60">
        <v>34.46</v>
      </c>
      <c r="I60" s="25">
        <f t="shared" si="12"/>
        <v>7.5449796865931784E-3</v>
      </c>
      <c r="M60">
        <f t="shared" si="4"/>
        <v>3</v>
      </c>
    </row>
    <row r="61" spans="1:13">
      <c r="A61" s="1">
        <v>42481</v>
      </c>
      <c r="B61">
        <v>34.479999999999997</v>
      </c>
      <c r="C61" s="25">
        <f t="shared" si="11"/>
        <v>-6.9124423963133896E-3</v>
      </c>
      <c r="D61" s="38">
        <f t="shared" si="5"/>
        <v>35.008860256320609</v>
      </c>
      <c r="G61" s="25">
        <f t="shared" si="14"/>
        <v>-1.510646883241884E-2</v>
      </c>
      <c r="H61" s="25"/>
      <c r="J61">
        <v>15446.28</v>
      </c>
      <c r="K61">
        <v>15692.3</v>
      </c>
      <c r="L61" s="25">
        <f t="shared" si="15"/>
        <v>1.5927459556605017E-2</v>
      </c>
      <c r="M61">
        <f t="shared" si="4"/>
        <v>4</v>
      </c>
    </row>
    <row r="62" spans="1:13">
      <c r="A62" s="1">
        <v>42482</v>
      </c>
      <c r="B62">
        <v>34.35</v>
      </c>
      <c r="C62" s="25">
        <f t="shared" si="11"/>
        <v>-3.7703016241298348E-3</v>
      </c>
      <c r="D62" s="38">
        <f t="shared" si="5"/>
        <v>0</v>
      </c>
      <c r="F62">
        <v>34.6</v>
      </c>
      <c r="I62" s="25">
        <f t="shared" si="12"/>
        <v>-7.225433526011571E-3</v>
      </c>
      <c r="J62">
        <v>15692.3</v>
      </c>
      <c r="K62">
        <v>15509.02</v>
      </c>
      <c r="L62" s="25">
        <f t="shared" si="15"/>
        <v>-1.1679613568437941E-2</v>
      </c>
      <c r="M62">
        <f t="shared" si="4"/>
        <v>5</v>
      </c>
    </row>
    <row r="63" spans="1:13">
      <c r="A63" s="1">
        <v>42485</v>
      </c>
      <c r="B63">
        <v>33.94</v>
      </c>
      <c r="C63" s="25">
        <f t="shared" si="11"/>
        <v>-1.1935953420669665E-2</v>
      </c>
      <c r="D63" s="38">
        <f t="shared" si="5"/>
        <v>34.106801719257568</v>
      </c>
      <c r="E63" s="26"/>
      <c r="F63">
        <v>34.1</v>
      </c>
      <c r="G63" s="25">
        <f t="shared" si="14"/>
        <v>-4.8905705269747246E-3</v>
      </c>
      <c r="H63" s="25"/>
      <c r="I63" s="25">
        <f t="shared" si="12"/>
        <v>-4.6920821114370126E-3</v>
      </c>
      <c r="J63">
        <v>15509.02</v>
      </c>
      <c r="K63">
        <v>15287.95</v>
      </c>
      <c r="L63" s="25">
        <f t="shared" si="15"/>
        <v>-1.4254285570590497E-2</v>
      </c>
      <c r="M63">
        <f t="shared" si="4"/>
        <v>1</v>
      </c>
    </row>
    <row r="64" spans="1:13">
      <c r="A64" s="1">
        <v>42486</v>
      </c>
      <c r="B64">
        <v>34.14</v>
      </c>
      <c r="C64" s="25">
        <f t="shared" si="11"/>
        <v>5.8927519151443786E-3</v>
      </c>
      <c r="D64" s="38">
        <f t="shared" si="5"/>
        <v>34.224752697385853</v>
      </c>
      <c r="E64" s="26"/>
      <c r="F64">
        <v>34.229999999999997</v>
      </c>
      <c r="G64" s="25">
        <f t="shared" si="14"/>
        <v>-2.4763567507771755E-3</v>
      </c>
      <c r="H64" s="25"/>
      <c r="I64" s="25">
        <f t="shared" si="12"/>
        <v>-2.6292725679227802E-3</v>
      </c>
      <c r="J64">
        <v>15287.95</v>
      </c>
      <c r="K64">
        <v>15343.88</v>
      </c>
      <c r="L64" s="25">
        <f t="shared" si="15"/>
        <v>3.6584368734853268E-3</v>
      </c>
      <c r="M64">
        <f t="shared" si="4"/>
        <v>2</v>
      </c>
    </row>
    <row r="65" spans="1:13">
      <c r="A65" s="1">
        <v>42487</v>
      </c>
      <c r="B65">
        <v>34.39</v>
      </c>
      <c r="C65" s="25">
        <f t="shared" si="11"/>
        <v>7.3227885178674956E-3</v>
      </c>
      <c r="D65" s="38">
        <f t="shared" si="5"/>
        <v>34.233658605254995</v>
      </c>
      <c r="E65" s="26"/>
      <c r="F65">
        <v>34.229999999999997</v>
      </c>
      <c r="G65" s="25">
        <f t="shared" si="14"/>
        <v>4.5668912150980123E-3</v>
      </c>
      <c r="H65" s="25"/>
      <c r="I65" s="25">
        <f t="shared" si="12"/>
        <v>4.6742623429740782E-3</v>
      </c>
      <c r="J65">
        <v>15343.88</v>
      </c>
      <c r="K65">
        <v>15345.52</v>
      </c>
      <c r="L65" s="25">
        <f t="shared" si="15"/>
        <v>1.0688300482031288E-4</v>
      </c>
      <c r="M65">
        <f t="shared" si="4"/>
        <v>3</v>
      </c>
    </row>
    <row r="66" spans="1:13">
      <c r="A66" s="1">
        <v>42488</v>
      </c>
      <c r="B66">
        <v>34.07</v>
      </c>
      <c r="C66" s="25">
        <f t="shared" si="11"/>
        <v>-9.3050305321313864E-3</v>
      </c>
      <c r="D66" s="38">
        <f t="shared" si="5"/>
        <v>34.310079202268803</v>
      </c>
      <c r="E66" s="26"/>
      <c r="G66" s="25">
        <f t="shared" si="14"/>
        <v>-6.9973374544972655E-3</v>
      </c>
      <c r="H66" s="25"/>
      <c r="I66" s="25"/>
      <c r="J66">
        <v>15345.52</v>
      </c>
      <c r="K66">
        <v>15381.42</v>
      </c>
      <c r="L66" s="25">
        <f t="shared" si="15"/>
        <v>2.3394449976279486E-3</v>
      </c>
      <c r="M66">
        <f t="shared" si="4"/>
        <v>4</v>
      </c>
    </row>
    <row r="67" spans="1:13">
      <c r="A67" s="1">
        <v>42489</v>
      </c>
      <c r="B67">
        <v>33.53</v>
      </c>
      <c r="C67" s="25">
        <f t="shared" si="11"/>
        <v>-1.5849721162312869E-2</v>
      </c>
      <c r="D67" s="38">
        <f t="shared" si="5"/>
        <v>0</v>
      </c>
      <c r="F67">
        <v>33.82</v>
      </c>
      <c r="I67" s="25">
        <f t="shared" si="12"/>
        <v>-8.5748078060319255E-3</v>
      </c>
      <c r="J67">
        <v>15381.42</v>
      </c>
      <c r="K67">
        <v>15162.01</v>
      </c>
      <c r="L67" s="25">
        <f t="shared" si="15"/>
        <v>-1.4264612760070294E-2</v>
      </c>
      <c r="M67">
        <f t="shared" ref="M67:M98" si="16">WEEKDAY(A67,2)</f>
        <v>5</v>
      </c>
    </row>
    <row r="68" spans="1:13">
      <c r="A68" s="1">
        <v>42492</v>
      </c>
      <c r="B68">
        <f>+B69+0.81</f>
        <v>33.47</v>
      </c>
      <c r="C68" s="25">
        <f t="shared" si="11"/>
        <v>-1.7894422904861651E-3</v>
      </c>
      <c r="D68" s="38">
        <f t="shared" si="5"/>
        <v>33.82</v>
      </c>
      <c r="F68">
        <v>33.81</v>
      </c>
      <c r="I68" s="25">
        <f t="shared" si="12"/>
        <v>-1.0056196391600269E-2</v>
      </c>
      <c r="J68">
        <v>15162.01</v>
      </c>
      <c r="K68">
        <v>15162.01</v>
      </c>
      <c r="L68" s="25">
        <f>+K68/J68-1</f>
        <v>0</v>
      </c>
      <c r="M68">
        <f t="shared" si="16"/>
        <v>1</v>
      </c>
    </row>
    <row r="69" spans="1:13">
      <c r="A69" s="1">
        <v>42493</v>
      </c>
      <c r="B69">
        <v>32.659999999999997</v>
      </c>
      <c r="C69" s="25">
        <f t="shared" si="11"/>
        <v>-2.4200776815058278E-2</v>
      </c>
      <c r="D69" s="38">
        <f t="shared" ref="D69:D132" si="17">+(F68-O69)*(1+L69)</f>
        <v>33.126084938606425</v>
      </c>
      <c r="E69" s="26"/>
      <c r="G69" s="25">
        <f>+B69/D69-1</f>
        <v>-1.407002787894307E-2</v>
      </c>
      <c r="H69" s="25"/>
      <c r="J69">
        <f>+K69+306.7</f>
        <v>15162.01</v>
      </c>
      <c r="K69">
        <v>14855.31</v>
      </c>
      <c r="L69" s="25">
        <f t="shared" si="15"/>
        <v>-2.0228188742785425E-2</v>
      </c>
      <c r="M69">
        <f t="shared" si="16"/>
        <v>2</v>
      </c>
    </row>
    <row r="70" spans="1:13">
      <c r="A70" s="1">
        <v>42494</v>
      </c>
      <c r="B70">
        <v>32.25</v>
      </c>
      <c r="C70" s="25">
        <f t="shared" si="11"/>
        <v>-1.2553582363747595E-2</v>
      </c>
      <c r="D70" s="38">
        <f t="shared" si="17"/>
        <v>0</v>
      </c>
      <c r="E70" s="26"/>
      <c r="F70">
        <v>32.94</v>
      </c>
      <c r="I70" s="25">
        <f t="shared" si="12"/>
        <v>-2.0947176684881552E-2</v>
      </c>
      <c r="J70">
        <v>14855.31</v>
      </c>
      <c r="K70">
        <v>14766.18</v>
      </c>
      <c r="L70" s="25">
        <f t="shared" si="15"/>
        <v>-5.9998747922459517E-3</v>
      </c>
      <c r="M70">
        <f t="shared" si="16"/>
        <v>3</v>
      </c>
    </row>
    <row r="71" spans="1:13">
      <c r="A71" s="1">
        <v>42495</v>
      </c>
      <c r="B71">
        <v>32.299999999999997</v>
      </c>
      <c r="C71" s="25">
        <f t="shared" si="11"/>
        <v>1.5503875968991832E-3</v>
      </c>
      <c r="D71" s="38">
        <f t="shared" si="17"/>
        <v>32.674537978001077</v>
      </c>
      <c r="J71">
        <v>14766.18</v>
      </c>
      <c r="K71">
        <v>14647.18</v>
      </c>
      <c r="L71" s="25">
        <f t="shared" si="15"/>
        <v>-8.0589563448366652E-3</v>
      </c>
      <c r="M71">
        <f t="shared" si="16"/>
        <v>4</v>
      </c>
    </row>
    <row r="72" spans="1:13">
      <c r="A72" s="1">
        <v>42496</v>
      </c>
      <c r="B72">
        <v>32.11</v>
      </c>
      <c r="C72" s="25">
        <f t="shared" si="11"/>
        <v>-5.8823529411764497E-3</v>
      </c>
      <c r="D72" s="38">
        <f t="shared" si="17"/>
        <v>0</v>
      </c>
      <c r="F72">
        <v>32.11</v>
      </c>
      <c r="I72" s="25">
        <f t="shared" si="12"/>
        <v>0</v>
      </c>
      <c r="J72">
        <f>+K72+251.45</f>
        <v>14647.18</v>
      </c>
      <c r="K72">
        <v>14395.73</v>
      </c>
      <c r="L72" s="25">
        <f t="shared" si="15"/>
        <v>-1.716712705107748E-2</v>
      </c>
      <c r="M72">
        <f t="shared" si="16"/>
        <v>5</v>
      </c>
    </row>
    <row r="73" spans="1:13">
      <c r="A73" s="1">
        <v>42499</v>
      </c>
      <c r="B73">
        <v>31.62</v>
      </c>
      <c r="C73" s="25">
        <f t="shared" si="11"/>
        <v>-1.5260043600124562E-2</v>
      </c>
      <c r="D73" s="38">
        <f t="shared" si="17"/>
        <v>32.065969485396018</v>
      </c>
      <c r="E73" s="26"/>
      <c r="F73">
        <v>32.06</v>
      </c>
      <c r="G73" s="25">
        <f t="shared" ref="G73:G80" si="18">+B73/D73-1</f>
        <v>-1.3907874689368938E-2</v>
      </c>
      <c r="H73" s="25"/>
      <c r="I73" s="25">
        <f t="shared" si="12"/>
        <v>-1.3724266999376233E-2</v>
      </c>
      <c r="J73">
        <v>14395.73</v>
      </c>
      <c r="K73">
        <v>14375.99</v>
      </c>
      <c r="L73" s="25">
        <f t="shared" ref="L73:L85" si="19">+K73/J73-1</f>
        <v>-1.3712399440667378E-3</v>
      </c>
      <c r="M73">
        <f t="shared" si="16"/>
        <v>1</v>
      </c>
    </row>
    <row r="74" spans="1:13">
      <c r="A74" s="1">
        <v>42500</v>
      </c>
      <c r="B74">
        <v>32.35</v>
      </c>
      <c r="C74" s="25">
        <f t="shared" si="11"/>
        <v>2.3086654016445385E-2</v>
      </c>
      <c r="D74" s="38">
        <f t="shared" si="17"/>
        <v>32.204131833703286</v>
      </c>
      <c r="E74" s="26"/>
      <c r="F74">
        <v>32.22</v>
      </c>
      <c r="G74" s="25">
        <f t="shared" si="18"/>
        <v>4.5294860625324507E-3</v>
      </c>
      <c r="H74" s="25"/>
      <c r="I74" s="25">
        <f t="shared" si="12"/>
        <v>4.034761018001376E-3</v>
      </c>
      <c r="J74">
        <v>14375.99</v>
      </c>
      <c r="K74">
        <v>14440.62</v>
      </c>
      <c r="L74" s="25">
        <f t="shared" si="19"/>
        <v>4.4956903837580775E-3</v>
      </c>
      <c r="M74">
        <f t="shared" si="16"/>
        <v>2</v>
      </c>
    </row>
    <row r="75" spans="1:13">
      <c r="A75" s="1">
        <v>42501</v>
      </c>
      <c r="B75">
        <v>31.81</v>
      </c>
      <c r="C75" s="25">
        <f t="shared" si="11"/>
        <v>-1.6692426584234976E-2</v>
      </c>
      <c r="D75" s="38">
        <f t="shared" si="17"/>
        <v>32.073097387785289</v>
      </c>
      <c r="E75" s="26"/>
      <c r="F75">
        <v>32.08</v>
      </c>
      <c r="G75" s="25">
        <f t="shared" si="18"/>
        <v>-8.2030551837344312E-3</v>
      </c>
      <c r="H75" s="25"/>
      <c r="I75" s="25">
        <f t="shared" si="12"/>
        <v>-8.4164588528677919E-3</v>
      </c>
      <c r="J75">
        <v>14440.62</v>
      </c>
      <c r="K75">
        <v>14374.78</v>
      </c>
      <c r="L75" s="25">
        <f t="shared" si="19"/>
        <v>-4.5593610246651428E-3</v>
      </c>
      <c r="M75">
        <f t="shared" si="16"/>
        <v>3</v>
      </c>
    </row>
    <row r="76" spans="1:13">
      <c r="A76" s="1">
        <v>42502</v>
      </c>
      <c r="B76">
        <v>31.75</v>
      </c>
      <c r="C76" s="25">
        <f t="shared" si="11"/>
        <v>-1.8861993083935102E-3</v>
      </c>
      <c r="D76" s="38">
        <f t="shared" si="17"/>
        <v>31.968549584758858</v>
      </c>
      <c r="E76" s="26"/>
      <c r="F76">
        <v>31.97</v>
      </c>
      <c r="G76" s="25">
        <f t="shared" si="18"/>
        <v>-6.8363935054173153E-3</v>
      </c>
      <c r="H76" s="25"/>
      <c r="I76" s="25">
        <f t="shared" si="12"/>
        <v>-6.8814513606505479E-3</v>
      </c>
      <c r="J76">
        <v>14374.78</v>
      </c>
      <c r="K76">
        <v>14324.84</v>
      </c>
      <c r="L76" s="25">
        <f t="shared" si="19"/>
        <v>-3.4741401259706928E-3</v>
      </c>
      <c r="M76">
        <f t="shared" si="16"/>
        <v>4</v>
      </c>
    </row>
    <row r="77" spans="1:13">
      <c r="A77" s="1">
        <v>42503</v>
      </c>
      <c r="B77">
        <v>31.24</v>
      </c>
      <c r="C77" s="25">
        <f t="shared" si="11"/>
        <v>-1.6062992125984277E-2</v>
      </c>
      <c r="D77" s="38">
        <f t="shared" si="17"/>
        <v>31.560556250541016</v>
      </c>
      <c r="E77" s="26"/>
      <c r="F77">
        <v>31.56</v>
      </c>
      <c r="G77" s="25">
        <f t="shared" si="18"/>
        <v>-1.0156863142598227E-2</v>
      </c>
      <c r="H77" s="25"/>
      <c r="I77" s="25">
        <f t="shared" si="12"/>
        <v>-1.0139416983523497E-2</v>
      </c>
      <c r="J77">
        <v>14324.84</v>
      </c>
      <c r="K77">
        <v>14141.38</v>
      </c>
      <c r="L77" s="25">
        <f t="shared" si="19"/>
        <v>-1.2807123849201907E-2</v>
      </c>
      <c r="M77">
        <f t="shared" si="16"/>
        <v>5</v>
      </c>
    </row>
    <row r="78" spans="1:13">
      <c r="A78" s="1">
        <v>42506</v>
      </c>
      <c r="B78">
        <v>31.85</v>
      </c>
      <c r="C78" s="25">
        <f t="shared" si="11"/>
        <v>1.9526248399488022E-2</v>
      </c>
      <c r="D78" s="38">
        <f t="shared" si="17"/>
        <v>31.76855687351588</v>
      </c>
      <c r="E78" s="26"/>
      <c r="F78">
        <v>31.76</v>
      </c>
      <c r="G78" s="25">
        <f t="shared" si="18"/>
        <v>2.5636394756105574E-3</v>
      </c>
      <c r="H78" s="25"/>
      <c r="I78" s="25">
        <f t="shared" si="12"/>
        <v>2.8337531486146705E-3</v>
      </c>
      <c r="J78">
        <v>14141.38</v>
      </c>
      <c r="K78">
        <v>14234.83</v>
      </c>
      <c r="L78" s="25">
        <f t="shared" si="19"/>
        <v>6.6082659542421318E-3</v>
      </c>
      <c r="M78">
        <f t="shared" si="16"/>
        <v>1</v>
      </c>
    </row>
    <row r="79" spans="1:13">
      <c r="A79" s="1">
        <v>42507</v>
      </c>
      <c r="B79">
        <v>31.653700000000001</v>
      </c>
      <c r="C79" s="25">
        <f t="shared" si="11"/>
        <v>-6.1632653061224341E-3</v>
      </c>
      <c r="D79" s="38">
        <f t="shared" si="17"/>
        <v>32.149357484423767</v>
      </c>
      <c r="E79" s="26"/>
      <c r="F79">
        <v>32.159999999999997</v>
      </c>
      <c r="G79" s="25">
        <f t="shared" si="18"/>
        <v>-1.5417337178944002E-2</v>
      </c>
      <c r="H79" s="25"/>
      <c r="I79" s="25">
        <f>+B79/F79-1</f>
        <v>-1.5743159203979951E-2</v>
      </c>
      <c r="J79">
        <v>14234.83</v>
      </c>
      <c r="K79">
        <v>14409.34</v>
      </c>
      <c r="L79" s="25">
        <f t="shared" si="19"/>
        <v>1.2259366638027958E-2</v>
      </c>
      <c r="M79">
        <f t="shared" si="16"/>
        <v>2</v>
      </c>
    </row>
    <row r="80" spans="1:13">
      <c r="A80" s="1">
        <v>42508</v>
      </c>
      <c r="B80">
        <v>31.41</v>
      </c>
      <c r="C80" s="25">
        <f t="shared" si="11"/>
        <v>-7.6989419878245036E-3</v>
      </c>
      <c r="D80" s="38">
        <f t="shared" si="17"/>
        <v>31.71174807451278</v>
      </c>
      <c r="E80" s="26"/>
      <c r="F80">
        <v>31.71</v>
      </c>
      <c r="G80" s="25">
        <f t="shared" si="18"/>
        <v>-9.515340302394093E-3</v>
      </c>
      <c r="H80" s="25"/>
      <c r="I80" s="25">
        <f>+B80/F80-1</f>
        <v>-9.4607379375591938E-3</v>
      </c>
      <c r="J80">
        <v>14409.34</v>
      </c>
      <c r="K80">
        <v>14208.5</v>
      </c>
      <c r="L80" s="25">
        <f t="shared" si="19"/>
        <v>-1.3938181762662261E-2</v>
      </c>
      <c r="M80">
        <f t="shared" si="16"/>
        <v>3</v>
      </c>
    </row>
    <row r="81" spans="1:13">
      <c r="A81" s="1">
        <v>42509</v>
      </c>
      <c r="B81">
        <v>31.24</v>
      </c>
      <c r="C81" s="25">
        <f t="shared" si="11"/>
        <v>-5.4122890799108703E-3</v>
      </c>
      <c r="D81" s="38">
        <f t="shared" si="17"/>
        <v>31.388179821937573</v>
      </c>
      <c r="E81" s="26"/>
      <c r="G81" s="25">
        <f>+B81/D81-1</f>
        <v>-4.7208797317392914E-3</v>
      </c>
      <c r="H81" s="25"/>
      <c r="I81" s="25"/>
      <c r="J81">
        <v>14208.5</v>
      </c>
      <c r="K81">
        <v>14064.3</v>
      </c>
      <c r="L81" s="25">
        <f t="shared" si="19"/>
        <v>-1.0148854558890807E-2</v>
      </c>
      <c r="M81">
        <f t="shared" si="16"/>
        <v>4</v>
      </c>
    </row>
    <row r="82" spans="1:13">
      <c r="A82" s="1">
        <v>42510</v>
      </c>
      <c r="B82">
        <v>31.64</v>
      </c>
      <c r="C82" s="25">
        <f t="shared" si="11"/>
        <v>1.2804097311139628E-2</v>
      </c>
      <c r="D82" s="38">
        <f t="shared" si="17"/>
        <v>0</v>
      </c>
      <c r="F82">
        <v>31.67</v>
      </c>
      <c r="G82" s="25"/>
      <c r="H82" s="25"/>
      <c r="I82" s="25">
        <f>+B82/F82-1</f>
        <v>-9.4726870855699197E-4</v>
      </c>
      <c r="J82">
        <v>14064.3</v>
      </c>
      <c r="K82">
        <v>14182.57</v>
      </c>
      <c r="L82" s="25">
        <f t="shared" si="19"/>
        <v>8.4092347290658509E-3</v>
      </c>
      <c r="M82">
        <f t="shared" si="16"/>
        <v>5</v>
      </c>
    </row>
    <row r="83" spans="1:13">
      <c r="A83" s="1">
        <v>42513</v>
      </c>
      <c r="B83">
        <v>31.57</v>
      </c>
      <c r="C83" s="25">
        <f t="shared" si="11"/>
        <v>-2.2123893805310324E-3</v>
      </c>
      <c r="D83" s="38">
        <f t="shared" si="17"/>
        <v>31.703740972193337</v>
      </c>
      <c r="E83" s="26"/>
      <c r="F83">
        <v>31.71</v>
      </c>
      <c r="G83" s="25">
        <f>+B83/D83-1</f>
        <v>-4.2184602855113162E-3</v>
      </c>
      <c r="H83" s="25"/>
      <c r="I83" s="25">
        <f>+B83/F83-1</f>
        <v>-4.4150110375276164E-3</v>
      </c>
      <c r="J83">
        <v>14182.57</v>
      </c>
      <c r="K83">
        <v>14197.68</v>
      </c>
      <c r="L83" s="25">
        <f t="shared" si="19"/>
        <v>1.0653922385013281E-3</v>
      </c>
      <c r="M83">
        <f t="shared" si="16"/>
        <v>1</v>
      </c>
    </row>
    <row r="84" spans="1:13">
      <c r="A84" s="1">
        <v>42514</v>
      </c>
      <c r="B84">
        <v>32.18</v>
      </c>
      <c r="C84" s="25">
        <f t="shared" si="11"/>
        <v>1.9322141273360849E-2</v>
      </c>
      <c r="D84" s="38">
        <f t="shared" si="17"/>
        <v>31.660975476274999</v>
      </c>
      <c r="E84" s="26"/>
      <c r="F84">
        <v>31.66</v>
      </c>
      <c r="G84" s="25">
        <f>+B84/D84-1</f>
        <v>1.6393194332054994E-2</v>
      </c>
      <c r="H84" s="25"/>
      <c r="I84" s="25">
        <f>+B84/F84-1</f>
        <v>1.6424510423246996E-2</v>
      </c>
      <c r="J84">
        <v>14197.68</v>
      </c>
      <c r="K84">
        <v>14175.73</v>
      </c>
      <c r="L84" s="25">
        <f t="shared" si="19"/>
        <v>-1.5460272382530338E-3</v>
      </c>
      <c r="M84">
        <f t="shared" si="16"/>
        <v>2</v>
      </c>
    </row>
    <row r="85" spans="1:13">
      <c r="A85" s="1">
        <v>42515</v>
      </c>
      <c r="B85">
        <v>32.770000000000003</v>
      </c>
      <c r="C85" s="25">
        <f t="shared" si="11"/>
        <v>1.8334369173399701E-2</v>
      </c>
      <c r="D85" s="38">
        <f t="shared" si="17"/>
        <v>32.572274725887134</v>
      </c>
      <c r="E85" s="26"/>
      <c r="G85" s="25">
        <f>+B85/D85-1</f>
        <v>6.0703551034377856E-3</v>
      </c>
      <c r="H85" s="25"/>
      <c r="J85">
        <v>14175.73</v>
      </c>
      <c r="K85">
        <v>14584.2</v>
      </c>
      <c r="L85" s="25">
        <f t="shared" si="19"/>
        <v>2.8814741815765377E-2</v>
      </c>
      <c r="M85">
        <f t="shared" si="16"/>
        <v>3</v>
      </c>
    </row>
    <row r="86" spans="1:13">
      <c r="A86" s="1">
        <v>42516</v>
      </c>
      <c r="B86">
        <v>32.65</v>
      </c>
      <c r="C86" s="25">
        <f t="shared" si="11"/>
        <v>-3.6618858712238467E-3</v>
      </c>
      <c r="D86" s="38">
        <f t="shared" si="17"/>
        <v>0</v>
      </c>
      <c r="E86" s="26"/>
      <c r="F86">
        <v>32.549999999999997</v>
      </c>
      <c r="I86" s="25">
        <f>+B86/F86-1</f>
        <v>3.0721966205837781E-3</v>
      </c>
      <c r="J86">
        <v>14584.2</v>
      </c>
      <c r="K86">
        <v>14575.64</v>
      </c>
      <c r="L86" s="25">
        <f>+K86/J86-1</f>
        <v>-5.8693654777097759E-4</v>
      </c>
      <c r="M86">
        <f t="shared" si="16"/>
        <v>4</v>
      </c>
    </row>
    <row r="87" spans="1:13">
      <c r="A87" s="1">
        <v>42517</v>
      </c>
      <c r="B87">
        <v>32.840000000000003</v>
      </c>
      <c r="C87" s="25">
        <f t="shared" si="11"/>
        <v>5.8192955589588813E-3</v>
      </c>
      <c r="D87" s="38">
        <f t="shared" si="17"/>
        <v>32.89540565628679</v>
      </c>
      <c r="F87">
        <v>32.9</v>
      </c>
      <c r="G87" s="25">
        <f>+B87/D87-1</f>
        <v>-1.684297706059712E-3</v>
      </c>
      <c r="H87" s="25"/>
      <c r="I87" s="25">
        <f>+B87/F87-1</f>
        <v>-1.8237082066867583E-3</v>
      </c>
      <c r="J87">
        <v>14575.64</v>
      </c>
      <c r="K87">
        <v>14730.31</v>
      </c>
      <c r="L87" s="25">
        <f>+K87/J87-1</f>
        <v>1.0611540899747807E-2</v>
      </c>
      <c r="M87">
        <f t="shared" si="16"/>
        <v>5</v>
      </c>
    </row>
    <row r="88" spans="1:13">
      <c r="A88" s="1">
        <v>42520</v>
      </c>
      <c r="B88">
        <v>32.840000000000003</v>
      </c>
      <c r="C88" s="25">
        <f t="shared" si="11"/>
        <v>0</v>
      </c>
      <c r="D88" s="38">
        <f t="shared" si="17"/>
        <v>32.98268379959417</v>
      </c>
      <c r="E88" s="26"/>
      <c r="F88">
        <v>32.98268379959417</v>
      </c>
      <c r="G88" s="25">
        <f>+B88/D88-1</f>
        <v>-4.3260215105940247E-3</v>
      </c>
      <c r="H88" s="25"/>
      <c r="J88">
        <v>14730.31</v>
      </c>
      <c r="K88">
        <v>14767.33</v>
      </c>
      <c r="L88" s="25">
        <f t="shared" ref="L88:L95" si="20">+K88/J88-1</f>
        <v>2.5131853979991625E-3</v>
      </c>
      <c r="M88">
        <f t="shared" si="16"/>
        <v>1</v>
      </c>
    </row>
    <row r="89" spans="1:13">
      <c r="A89" s="1">
        <v>42521</v>
      </c>
      <c r="B89">
        <v>33.65</v>
      </c>
      <c r="C89" s="25">
        <f t="shared" si="11"/>
        <v>2.4665042630937828E-2</v>
      </c>
      <c r="D89" s="38">
        <f t="shared" si="17"/>
        <v>33.309443385780746</v>
      </c>
      <c r="E89" s="26"/>
      <c r="F89">
        <v>33.340000000000003</v>
      </c>
      <c r="G89" s="25">
        <f>+B89/D89-1</f>
        <v>1.0224025969903572E-2</v>
      </c>
      <c r="H89" s="25"/>
      <c r="I89" s="25">
        <f>+B89/F89-1</f>
        <v>9.2981403719254452E-3</v>
      </c>
      <c r="J89">
        <f>K89-146.3</f>
        <v>14767.33</v>
      </c>
      <c r="K89">
        <v>14913.63</v>
      </c>
      <c r="L89" s="25">
        <f t="shared" si="20"/>
        <v>9.9070041774647066E-3</v>
      </c>
      <c r="M89">
        <f t="shared" si="16"/>
        <v>2</v>
      </c>
    </row>
    <row r="90" spans="1:13">
      <c r="A90" s="1">
        <v>42522</v>
      </c>
      <c r="B90">
        <v>33.44</v>
      </c>
      <c r="C90" s="25">
        <f t="shared" si="11"/>
        <v>-6.2407132243684771E-3</v>
      </c>
      <c r="D90" s="38">
        <f t="shared" si="17"/>
        <v>33.338278635047274</v>
      </c>
      <c r="E90" s="26"/>
      <c r="F90">
        <v>33.35</v>
      </c>
      <c r="G90" s="25">
        <f>+B90/D90-1</f>
        <v>3.0511882771833143E-3</v>
      </c>
      <c r="H90" s="25"/>
      <c r="I90" s="25">
        <f>+B90/F90-1</f>
        <v>2.6986506746624617E-3</v>
      </c>
      <c r="J90">
        <v>14913.63</v>
      </c>
      <c r="K90">
        <v>14912.86</v>
      </c>
      <c r="L90" s="25">
        <f t="shared" si="20"/>
        <v>-5.1630622457388142E-5</v>
      </c>
      <c r="M90">
        <f t="shared" si="16"/>
        <v>3</v>
      </c>
    </row>
    <row r="91" spans="1:13">
      <c r="A91" s="1">
        <v>42523</v>
      </c>
      <c r="B91">
        <v>33.729999999999997</v>
      </c>
      <c r="C91" s="25">
        <f t="shared" si="11"/>
        <v>8.6722488038277756E-3</v>
      </c>
      <c r="D91" s="38">
        <f t="shared" si="17"/>
        <v>33.448532474656105</v>
      </c>
      <c r="E91" s="26"/>
      <c r="G91" s="25">
        <f>+B91/D91-1</f>
        <v>8.4149439308633944E-3</v>
      </c>
      <c r="H91" s="25"/>
      <c r="J91">
        <v>14912.86</v>
      </c>
      <c r="K91">
        <v>14956.92</v>
      </c>
      <c r="L91" s="25">
        <f t="shared" si="20"/>
        <v>2.9544969911874386E-3</v>
      </c>
      <c r="M91">
        <f t="shared" si="16"/>
        <v>4</v>
      </c>
    </row>
    <row r="92" spans="1:13">
      <c r="A92" s="1">
        <v>42524</v>
      </c>
      <c r="B92">
        <v>33.770000000000003</v>
      </c>
      <c r="C92" s="25">
        <f t="shared" si="11"/>
        <v>1.1858879335904238E-3</v>
      </c>
      <c r="D92" s="38">
        <f t="shared" si="17"/>
        <v>0</v>
      </c>
      <c r="F92">
        <v>33.590000000000003</v>
      </c>
      <c r="I92" s="25">
        <f t="shared" ref="I92:I100" si="21">+B92/F92-1</f>
        <v>5.3587377195594144E-3</v>
      </c>
      <c r="J92">
        <v>14956.92</v>
      </c>
      <c r="K92">
        <v>15006.26</v>
      </c>
      <c r="L92" s="25">
        <f t="shared" si="20"/>
        <v>3.2988075084976476E-3</v>
      </c>
      <c r="M92">
        <f t="shared" si="16"/>
        <v>5</v>
      </c>
    </row>
    <row r="93" spans="1:13">
      <c r="A93" s="1">
        <v>42527</v>
      </c>
      <c r="B93">
        <v>34.200000000000003</v>
      </c>
      <c r="C93" s="25">
        <f t="shared" si="11"/>
        <v>1.2733195143618481E-2</v>
      </c>
      <c r="D93" s="38">
        <f t="shared" si="17"/>
        <v>33.828658120011248</v>
      </c>
      <c r="E93" s="26"/>
      <c r="F93">
        <v>33.83</v>
      </c>
      <c r="G93" s="25">
        <f t="shared" ref="G93:G108" si="22">+B93/D93-1</f>
        <v>1.0977138929701979E-2</v>
      </c>
      <c r="H93" s="25"/>
      <c r="I93" s="25">
        <f t="shared" si="21"/>
        <v>1.0937038131835886E-2</v>
      </c>
      <c r="J93">
        <v>15006.26</v>
      </c>
      <c r="K93">
        <v>15112.88</v>
      </c>
      <c r="L93" s="25">
        <f t="shared" si="20"/>
        <v>7.1050348321299861E-3</v>
      </c>
      <c r="M93">
        <f t="shared" si="16"/>
        <v>1</v>
      </c>
    </row>
    <row r="94" spans="1:13">
      <c r="A94" s="1">
        <v>42528</v>
      </c>
      <c r="B94">
        <v>34.64</v>
      </c>
      <c r="C94" s="25">
        <f>B94/B93-1</f>
        <v>1.2865497076023358E-2</v>
      </c>
      <c r="D94" s="38">
        <f t="shared" si="17"/>
        <v>34.458992733350627</v>
      </c>
      <c r="E94" s="26"/>
      <c r="F94">
        <v>34.49</v>
      </c>
      <c r="G94" s="25">
        <f t="shared" si="22"/>
        <v>5.25283104036256E-3</v>
      </c>
      <c r="H94" s="25"/>
      <c r="I94" s="25">
        <f t="shared" si="21"/>
        <v>4.3490866917947901E-3</v>
      </c>
      <c r="J94">
        <v>15112.88</v>
      </c>
      <c r="K94">
        <v>15393.87</v>
      </c>
      <c r="L94" s="25">
        <f t="shared" si="20"/>
        <v>1.8592750025144156E-2</v>
      </c>
      <c r="M94">
        <f t="shared" si="16"/>
        <v>2</v>
      </c>
    </row>
    <row r="95" spans="1:13">
      <c r="A95" s="1">
        <v>42529</v>
      </c>
      <c r="B95">
        <v>34.74</v>
      </c>
      <c r="C95" s="25">
        <f>B95/B94-1</f>
        <v>2.8868360277136684E-3</v>
      </c>
      <c r="D95" s="38">
        <f t="shared" si="17"/>
        <v>34.528447018196204</v>
      </c>
      <c r="E95" s="26"/>
      <c r="F95">
        <v>34.56</v>
      </c>
      <c r="G95" s="25">
        <f t="shared" si="22"/>
        <v>6.1269185287224914E-3</v>
      </c>
      <c r="H95" s="25"/>
      <c r="I95" s="25">
        <f t="shared" si="21"/>
        <v>5.2083333333332593E-3</v>
      </c>
      <c r="J95">
        <v>15393.87</v>
      </c>
      <c r="K95">
        <v>15411.03</v>
      </c>
      <c r="L95" s="25">
        <f t="shared" si="20"/>
        <v>1.1147294345086323E-3</v>
      </c>
      <c r="M95">
        <f t="shared" si="16"/>
        <v>3</v>
      </c>
    </row>
    <row r="96" spans="1:13">
      <c r="A96" s="1">
        <v>42530</v>
      </c>
      <c r="B96">
        <v>34.54</v>
      </c>
      <c r="C96" s="25">
        <f t="shared" ref="C96:C136" si="23">B96/B95-1</f>
        <v>-5.7570523891767866E-3</v>
      </c>
      <c r="D96" s="38">
        <f t="shared" si="17"/>
        <v>34.56</v>
      </c>
      <c r="E96" s="26"/>
      <c r="F96">
        <v>34.57</v>
      </c>
      <c r="G96" s="25">
        <f t="shared" si="22"/>
        <v>-5.7870370370383117E-4</v>
      </c>
      <c r="H96" s="25"/>
      <c r="I96" s="25">
        <f t="shared" si="21"/>
        <v>-8.6780445472955936E-4</v>
      </c>
      <c r="J96">
        <v>15411.03</v>
      </c>
      <c r="K96">
        <v>15411.03</v>
      </c>
      <c r="L96" s="25">
        <f t="shared" ref="L96:L103" si="24">+K96/J96-1</f>
        <v>0</v>
      </c>
      <c r="M96">
        <f t="shared" si="16"/>
        <v>4</v>
      </c>
    </row>
    <row r="97" spans="1:13">
      <c r="A97" s="1">
        <v>42531</v>
      </c>
      <c r="B97">
        <v>33.61</v>
      </c>
      <c r="C97" s="25">
        <f t="shared" si="23"/>
        <v>-2.6925303995367633E-2</v>
      </c>
      <c r="D97" s="38">
        <f t="shared" si="17"/>
        <v>33.871804454342119</v>
      </c>
      <c r="E97" s="26"/>
      <c r="F97">
        <v>33.880000000000003</v>
      </c>
      <c r="G97" s="25">
        <f t="shared" si="22"/>
        <v>-7.7292739067096328E-3</v>
      </c>
      <c r="H97" s="25"/>
      <c r="I97" s="25">
        <f t="shared" si="21"/>
        <v>-7.9693034238489391E-3</v>
      </c>
      <c r="J97">
        <v>15411.03</v>
      </c>
      <c r="K97">
        <v>15099.78</v>
      </c>
      <c r="L97" s="25">
        <f t="shared" si="24"/>
        <v>-2.0196573493140968E-2</v>
      </c>
      <c r="M97">
        <f t="shared" si="16"/>
        <v>5</v>
      </c>
    </row>
    <row r="98" spans="1:13">
      <c r="A98" s="1">
        <v>42534</v>
      </c>
      <c r="B98">
        <v>32.9</v>
      </c>
      <c r="C98" s="25">
        <f t="shared" si="23"/>
        <v>-2.1124665278191013E-2</v>
      </c>
      <c r="D98" s="38">
        <f t="shared" si="17"/>
        <v>33.050174717777345</v>
      </c>
      <c r="E98" s="26"/>
      <c r="F98">
        <v>33.07</v>
      </c>
      <c r="G98" s="25">
        <f t="shared" si="22"/>
        <v>-4.5438403596871346E-3</v>
      </c>
      <c r="H98" s="25"/>
      <c r="I98" s="25">
        <f t="shared" si="21"/>
        <v>-5.1406108255216409E-3</v>
      </c>
      <c r="J98">
        <v>15099.78</v>
      </c>
      <c r="K98">
        <v>14729.94</v>
      </c>
      <c r="L98" s="25">
        <f t="shared" si="24"/>
        <v>-2.4493072084493916E-2</v>
      </c>
      <c r="M98">
        <f t="shared" si="16"/>
        <v>1</v>
      </c>
    </row>
    <row r="99" spans="1:13">
      <c r="A99" s="1">
        <v>42535</v>
      </c>
      <c r="B99">
        <v>32.99</v>
      </c>
      <c r="C99" s="25">
        <f t="shared" si="23"/>
        <v>2.7355623100304705E-3</v>
      </c>
      <c r="D99" s="38">
        <f t="shared" si="17"/>
        <v>32.935721333556003</v>
      </c>
      <c r="E99" s="26"/>
      <c r="F99">
        <v>32.94</v>
      </c>
      <c r="G99" s="25">
        <f t="shared" si="22"/>
        <v>1.6480181470535094E-3</v>
      </c>
      <c r="H99" s="25"/>
      <c r="I99" s="25">
        <f t="shared" si="21"/>
        <v>1.5179113539771638E-3</v>
      </c>
      <c r="J99">
        <v>14729.94</v>
      </c>
      <c r="K99">
        <v>14670.13</v>
      </c>
      <c r="L99" s="25">
        <f t="shared" si="24"/>
        <v>-4.060437449168286E-3</v>
      </c>
      <c r="M99">
        <f t="shared" ref="M99:M121" si="25">WEEKDAY(A99,2)</f>
        <v>2</v>
      </c>
    </row>
    <row r="100" spans="1:13">
      <c r="A100" s="1">
        <v>42536</v>
      </c>
      <c r="B100">
        <v>33.04</v>
      </c>
      <c r="C100" s="25">
        <f t="shared" si="23"/>
        <v>1.5156107911487027E-3</v>
      </c>
      <c r="D100" s="38">
        <f t="shared" si="17"/>
        <v>33.088599173967779</v>
      </c>
      <c r="E100" s="26"/>
      <c r="F100">
        <v>33.1</v>
      </c>
      <c r="G100" s="25">
        <f t="shared" si="22"/>
        <v>-1.4687588831507892E-3</v>
      </c>
      <c r="H100" s="25"/>
      <c r="I100" s="25">
        <f t="shared" si="21"/>
        <v>-1.8126888217523396E-3</v>
      </c>
      <c r="J100">
        <v>14670.13</v>
      </c>
      <c r="K100">
        <v>14736.31</v>
      </c>
      <c r="L100" s="25">
        <f t="shared" si="24"/>
        <v>4.5112074671458391E-3</v>
      </c>
      <c r="M100">
        <f t="shared" si="25"/>
        <v>3</v>
      </c>
    </row>
    <row r="101" spans="1:13">
      <c r="A101" s="1">
        <v>42537</v>
      </c>
      <c r="B101">
        <v>32.950000000000003</v>
      </c>
      <c r="C101" s="25">
        <f t="shared" si="23"/>
        <v>-2.7239709443097615E-3</v>
      </c>
      <c r="D101" s="38">
        <f t="shared" si="17"/>
        <v>32.387183494375456</v>
      </c>
      <c r="E101" s="26"/>
      <c r="G101" s="25">
        <f t="shared" si="22"/>
        <v>1.7377753941533403E-2</v>
      </c>
      <c r="H101" s="25"/>
      <c r="I101" s="25"/>
      <c r="J101">
        <v>14736.31</v>
      </c>
      <c r="K101">
        <v>14418.96</v>
      </c>
      <c r="L101" s="25">
        <f t="shared" si="24"/>
        <v>-2.1535241861768695E-2</v>
      </c>
      <c r="M101">
        <f t="shared" si="25"/>
        <v>4</v>
      </c>
    </row>
    <row r="102" spans="1:13">
      <c r="A102" s="1">
        <v>42538</v>
      </c>
      <c r="B102">
        <v>32.81</v>
      </c>
      <c r="C102" s="25">
        <f t="shared" si="23"/>
        <v>-4.2488619119879223E-3</v>
      </c>
      <c r="D102" s="38">
        <f t="shared" si="17"/>
        <v>0</v>
      </c>
      <c r="F102">
        <v>32.72</v>
      </c>
      <c r="J102">
        <v>14418.96</v>
      </c>
      <c r="K102">
        <v>14522.77</v>
      </c>
      <c r="L102" s="25">
        <f t="shared" si="24"/>
        <v>7.199548372420761E-3</v>
      </c>
      <c r="M102">
        <f t="shared" si="25"/>
        <v>5</v>
      </c>
    </row>
    <row r="103" spans="1:13">
      <c r="A103" s="1">
        <v>42541</v>
      </c>
      <c r="B103">
        <v>33.39</v>
      </c>
      <c r="C103" s="25">
        <f t="shared" si="23"/>
        <v>1.767753733617794E-2</v>
      </c>
      <c r="D103" s="38">
        <f t="shared" si="17"/>
        <v>33.242135928614168</v>
      </c>
      <c r="E103" s="26"/>
      <c r="F103">
        <v>33.25</v>
      </c>
      <c r="G103" s="25">
        <f t="shared" si="22"/>
        <v>4.4480917743481285E-3</v>
      </c>
      <c r="H103" s="25"/>
      <c r="I103" s="25">
        <f t="shared" ref="I103:I135" si="26">+B103/F103-1</f>
        <v>4.2105263157894424E-3</v>
      </c>
      <c r="J103">
        <f>K103-231.75</f>
        <v>14522.77</v>
      </c>
      <c r="K103">
        <v>14754.52</v>
      </c>
      <c r="L103" s="25">
        <f t="shared" si="24"/>
        <v>1.5957699529772995E-2</v>
      </c>
      <c r="M103">
        <f t="shared" si="25"/>
        <v>1</v>
      </c>
    </row>
    <row r="104" spans="1:13">
      <c r="A104" s="1">
        <v>42542</v>
      </c>
      <c r="B104">
        <v>33.479999999999997</v>
      </c>
      <c r="C104" s="25">
        <f t="shared" si="23"/>
        <v>2.6954177897573484E-3</v>
      </c>
      <c r="D104" s="38">
        <f t="shared" si="17"/>
        <v>33.583186881037129</v>
      </c>
      <c r="E104" s="26"/>
      <c r="F104">
        <v>33.369999999999997</v>
      </c>
      <c r="G104" s="25"/>
      <c r="H104" s="25"/>
      <c r="I104" s="25">
        <f t="shared" si="26"/>
        <v>3.2963739886124888E-3</v>
      </c>
      <c r="J104">
        <v>14754.52</v>
      </c>
      <c r="K104">
        <v>14902.37</v>
      </c>
      <c r="L104" s="25">
        <f t="shared" ref="L104:L113" si="27">+K104/J104-1</f>
        <v>1.00206580763047E-2</v>
      </c>
      <c r="M104">
        <f t="shared" si="25"/>
        <v>2</v>
      </c>
    </row>
    <row r="105" spans="1:13">
      <c r="A105" s="1">
        <v>42543</v>
      </c>
      <c r="B105">
        <v>33.76</v>
      </c>
      <c r="C105" s="25">
        <f t="shared" si="23"/>
        <v>8.3632019115891243E-3</v>
      </c>
      <c r="D105" s="38">
        <f t="shared" si="17"/>
        <v>33.605187497022278</v>
      </c>
      <c r="E105" s="26"/>
      <c r="F105">
        <v>33.78</v>
      </c>
      <c r="G105" s="25">
        <f t="shared" si="22"/>
        <v>4.606803726104447E-3</v>
      </c>
      <c r="H105" s="25"/>
      <c r="I105" s="25">
        <f t="shared" si="26"/>
        <v>-5.9206631142694199E-4</v>
      </c>
      <c r="J105">
        <v>14902.37</v>
      </c>
      <c r="K105">
        <v>15007.4</v>
      </c>
      <c r="L105" s="25">
        <f t="shared" si="27"/>
        <v>7.0478722511921887E-3</v>
      </c>
      <c r="M105">
        <f t="shared" si="25"/>
        <v>3</v>
      </c>
    </row>
    <row r="106" spans="1:13">
      <c r="A106" s="1">
        <v>42544</v>
      </c>
      <c r="B106">
        <v>34.58</v>
      </c>
      <c r="C106" s="25">
        <f t="shared" si="23"/>
        <v>2.4289099526066282E-2</v>
      </c>
      <c r="D106" s="38">
        <f t="shared" si="17"/>
        <v>33.818062542479041</v>
      </c>
      <c r="E106" s="26"/>
      <c r="F106">
        <v>33.83</v>
      </c>
      <c r="G106" s="25">
        <f t="shared" si="22"/>
        <v>2.2530488154484996E-2</v>
      </c>
      <c r="H106" s="25"/>
      <c r="I106" s="25">
        <f t="shared" si="26"/>
        <v>2.2169671888855991E-2</v>
      </c>
      <c r="J106">
        <v>15007.4</v>
      </c>
      <c r="K106">
        <v>15024.31</v>
      </c>
      <c r="L106" s="25">
        <f t="shared" si="27"/>
        <v>1.1267774564547306E-3</v>
      </c>
      <c r="M106">
        <f t="shared" si="25"/>
        <v>4</v>
      </c>
    </row>
    <row r="107" spans="1:13">
      <c r="A107" s="1">
        <v>42545</v>
      </c>
      <c r="B107">
        <v>32.479999999999997</v>
      </c>
      <c r="C107" s="25">
        <f t="shared" si="23"/>
        <v>-6.0728744939271273E-2</v>
      </c>
      <c r="D107" s="38">
        <f t="shared" si="17"/>
        <v>32.870332234891322</v>
      </c>
      <c r="E107" s="26"/>
      <c r="F107">
        <v>32.869999999999997</v>
      </c>
      <c r="G107" s="25">
        <f t="shared" si="22"/>
        <v>-1.1874909937082845E-2</v>
      </c>
      <c r="H107" s="25"/>
      <c r="I107" s="25">
        <f t="shared" si="26"/>
        <v>-1.186492242166115E-2</v>
      </c>
      <c r="J107">
        <v>15024.31</v>
      </c>
      <c r="K107">
        <v>14598.11</v>
      </c>
      <c r="L107" s="25">
        <f t="shared" si="27"/>
        <v>-2.8367359299694916E-2</v>
      </c>
      <c r="M107">
        <f t="shared" si="25"/>
        <v>5</v>
      </c>
    </row>
    <row r="108" spans="1:13">
      <c r="A108" s="1">
        <v>42548</v>
      </c>
      <c r="B108">
        <v>32.380000000000003</v>
      </c>
      <c r="C108" s="25">
        <f t="shared" si="23"/>
        <v>-3.0788177339899914E-3</v>
      </c>
      <c r="D108" s="38">
        <f t="shared" si="17"/>
        <v>32.95243332184782</v>
      </c>
      <c r="E108" s="26"/>
      <c r="F108">
        <v>32.950000000000003</v>
      </c>
      <c r="G108" s="25">
        <f t="shared" si="22"/>
        <v>-1.7371503835751256E-2</v>
      </c>
      <c r="H108" s="25"/>
      <c r="I108" s="25">
        <f t="shared" si="26"/>
        <v>-1.7298937784521962E-2</v>
      </c>
      <c r="J108">
        <v>14598.11</v>
      </c>
      <c r="K108">
        <v>14634.72</v>
      </c>
      <c r="L108" s="25">
        <f t="shared" si="27"/>
        <v>2.5078588940621316E-3</v>
      </c>
      <c r="M108">
        <f t="shared" si="25"/>
        <v>1</v>
      </c>
    </row>
    <row r="109" spans="1:13">
      <c r="A109" s="1">
        <v>42549</v>
      </c>
      <c r="B109">
        <v>33.159999999999997</v>
      </c>
      <c r="C109" s="25">
        <f t="shared" si="23"/>
        <v>2.408894379246429E-2</v>
      </c>
      <c r="D109" s="38">
        <f t="shared" si="17"/>
        <v>32.865794084205234</v>
      </c>
      <c r="E109" s="26"/>
      <c r="F109">
        <v>32.869999999999997</v>
      </c>
      <c r="G109" s="25">
        <f t="shared" ref="G109:G117" si="28">+B109/D109-1</f>
        <v>8.9517361132664952E-3</v>
      </c>
      <c r="H109" s="25"/>
      <c r="I109" s="25">
        <f t="shared" si="26"/>
        <v>8.8226346212352258E-3</v>
      </c>
      <c r="J109">
        <v>14634.72</v>
      </c>
      <c r="K109">
        <v>14597.32</v>
      </c>
      <c r="L109" s="25">
        <f t="shared" si="27"/>
        <v>-2.5555664884603368E-3</v>
      </c>
      <c r="M109">
        <f t="shared" si="25"/>
        <v>2</v>
      </c>
    </row>
    <row r="110" spans="1:13">
      <c r="A110" s="1">
        <v>42550</v>
      </c>
      <c r="B110">
        <v>33.76</v>
      </c>
      <c r="C110" s="25">
        <f t="shared" si="23"/>
        <v>1.8094089264173663E-2</v>
      </c>
      <c r="D110" s="38">
        <f t="shared" si="17"/>
        <v>33.104005310563856</v>
      </c>
      <c r="E110" s="26"/>
      <c r="F110">
        <v>33.35</v>
      </c>
      <c r="G110" s="25">
        <f t="shared" si="28"/>
        <v>1.9816172794861364E-2</v>
      </c>
      <c r="H110" s="25"/>
      <c r="I110" s="25">
        <f t="shared" si="26"/>
        <v>1.229385307346309E-2</v>
      </c>
      <c r="J110">
        <v>14597.32</v>
      </c>
      <c r="K110">
        <v>14701.24</v>
      </c>
      <c r="L110" s="25">
        <f t="shared" si="27"/>
        <v>7.1191150156331151E-3</v>
      </c>
      <c r="M110">
        <f t="shared" si="25"/>
        <v>3</v>
      </c>
    </row>
    <row r="111" spans="1:13">
      <c r="A111" s="1">
        <v>42551</v>
      </c>
      <c r="B111">
        <v>34.22</v>
      </c>
      <c r="C111" s="25">
        <f t="shared" si="23"/>
        <v>1.3625592417061627E-2</v>
      </c>
      <c r="D111" s="38">
        <f t="shared" si="17"/>
        <v>33.976269246675791</v>
      </c>
      <c r="E111" s="26"/>
      <c r="F111">
        <v>33.99</v>
      </c>
      <c r="G111" s="25">
        <f t="shared" si="28"/>
        <v>7.1735584491241511E-3</v>
      </c>
      <c r="H111" s="25"/>
      <c r="I111" s="25">
        <f t="shared" si="26"/>
        <v>6.7666960870842452E-3</v>
      </c>
      <c r="J111">
        <v>14701.24</v>
      </c>
      <c r="K111">
        <v>14977.31</v>
      </c>
      <c r="L111" s="25">
        <f t="shared" si="27"/>
        <v>1.8778688056245496E-2</v>
      </c>
      <c r="M111">
        <f t="shared" si="25"/>
        <v>4</v>
      </c>
    </row>
    <row r="112" spans="1:13">
      <c r="A112" s="1">
        <v>42552</v>
      </c>
      <c r="B112">
        <v>34.479999999999997</v>
      </c>
      <c r="C112" s="25">
        <f t="shared" si="23"/>
        <v>7.5978959672704516E-3</v>
      </c>
      <c r="D112" s="38">
        <f t="shared" si="17"/>
        <v>33.99</v>
      </c>
      <c r="E112" s="26"/>
      <c r="F112">
        <v>33.99</v>
      </c>
      <c r="G112" s="25">
        <f t="shared" si="28"/>
        <v>1.4416004707266783E-2</v>
      </c>
      <c r="H112" s="25"/>
      <c r="I112" s="25">
        <f t="shared" si="26"/>
        <v>1.4416004707266783E-2</v>
      </c>
      <c r="J112">
        <v>14977.31</v>
      </c>
      <c r="K112">
        <v>14977.31</v>
      </c>
      <c r="L112" s="25">
        <f t="shared" si="27"/>
        <v>0</v>
      </c>
      <c r="M112">
        <f t="shared" si="25"/>
        <v>5</v>
      </c>
    </row>
    <row r="113" spans="1:13">
      <c r="A113" s="1">
        <v>42555</v>
      </c>
      <c r="B113">
        <v>34.479999999999997</v>
      </c>
      <c r="C113" s="25">
        <f t="shared" si="23"/>
        <v>0</v>
      </c>
      <c r="D113" s="38">
        <f t="shared" si="17"/>
        <v>34.402355957111126</v>
      </c>
      <c r="E113" s="26"/>
      <c r="F113" s="27">
        <v>34.402355957111126</v>
      </c>
      <c r="G113" s="25">
        <f t="shared" si="28"/>
        <v>2.2569396987133228E-3</v>
      </c>
      <c r="H113" s="25"/>
      <c r="I113" s="25">
        <f t="shared" si="26"/>
        <v>2.2569396987133228E-3</v>
      </c>
      <c r="J113">
        <v>14977.31</v>
      </c>
      <c r="K113">
        <v>15159.01</v>
      </c>
      <c r="L113" s="25">
        <f t="shared" si="27"/>
        <v>1.2131684528129627E-2</v>
      </c>
      <c r="M113">
        <f t="shared" si="25"/>
        <v>1</v>
      </c>
    </row>
    <row r="114" spans="1:13">
      <c r="A114" s="1">
        <v>42556</v>
      </c>
      <c r="B114">
        <v>33.700000000000003</v>
      </c>
      <c r="C114" s="25">
        <f t="shared" si="23"/>
        <v>-2.2621809744779453E-2</v>
      </c>
      <c r="D114" s="38">
        <f t="shared" si="17"/>
        <v>33.834498458000809</v>
      </c>
      <c r="E114" s="26"/>
      <c r="F114">
        <v>33.89</v>
      </c>
      <c r="G114" s="25">
        <f t="shared" si="28"/>
        <v>-3.9751869875582768E-3</v>
      </c>
      <c r="H114" s="25"/>
      <c r="I114" s="25">
        <f t="shared" si="26"/>
        <v>-5.606373561522493E-3</v>
      </c>
      <c r="J114">
        <v>15159.01</v>
      </c>
      <c r="K114">
        <v>14908.79</v>
      </c>
      <c r="L114" s="25">
        <f>+K114/J114-1</f>
        <v>-1.6506354966452252E-2</v>
      </c>
      <c r="M114">
        <f t="shared" si="25"/>
        <v>2</v>
      </c>
    </row>
    <row r="115" spans="1:13">
      <c r="A115" s="1">
        <v>42557</v>
      </c>
      <c r="B115">
        <v>33.619999999999997</v>
      </c>
      <c r="C115" s="25">
        <f t="shared" si="23"/>
        <v>-2.3738872403562539E-3</v>
      </c>
      <c r="D115" s="38">
        <f t="shared" si="17"/>
        <v>33.360695710382934</v>
      </c>
      <c r="E115" s="26"/>
      <c r="F115">
        <v>33.36</v>
      </c>
      <c r="G115" s="25">
        <f t="shared" si="28"/>
        <v>7.7727482624518895E-3</v>
      </c>
      <c r="H115" s="25"/>
      <c r="I115" s="25">
        <f t="shared" si="26"/>
        <v>7.7937649880095439E-3</v>
      </c>
      <c r="J115">
        <v>14908.79</v>
      </c>
      <c r="K115">
        <v>14675.94</v>
      </c>
      <c r="L115" s="25">
        <f>+K115/J115-1</f>
        <v>-1.5618303027945313E-2</v>
      </c>
      <c r="M115">
        <f t="shared" si="25"/>
        <v>3</v>
      </c>
    </row>
    <row r="116" spans="1:13">
      <c r="A116" s="1">
        <v>42558</v>
      </c>
      <c r="B116">
        <v>33.46</v>
      </c>
      <c r="C116" s="25">
        <f t="shared" si="23"/>
        <v>-4.7590719809635917E-3</v>
      </c>
      <c r="D116" s="38">
        <f t="shared" si="17"/>
        <v>33.762112845923326</v>
      </c>
      <c r="E116" s="26"/>
      <c r="F116">
        <v>33.78</v>
      </c>
      <c r="G116" s="25">
        <f t="shared" si="28"/>
        <v>-8.9482802010065754E-3</v>
      </c>
      <c r="H116" s="25"/>
      <c r="I116" s="25">
        <f t="shared" si="26"/>
        <v>-9.4730609828300727E-3</v>
      </c>
      <c r="J116">
        <v>14675.94</v>
      </c>
      <c r="K116">
        <v>14852.84</v>
      </c>
      <c r="L116" s="25">
        <f>+K116/J116-1</f>
        <v>1.2053742383792754E-2</v>
      </c>
      <c r="M116">
        <f t="shared" si="25"/>
        <v>4</v>
      </c>
    </row>
    <row r="117" spans="1:13">
      <c r="A117" s="1">
        <v>42559</v>
      </c>
      <c r="B117">
        <v>34.18</v>
      </c>
      <c r="C117" s="25">
        <f t="shared" si="23"/>
        <v>2.1518230723251541E-2</v>
      </c>
      <c r="D117" s="38">
        <f t="shared" si="17"/>
        <v>33.537490055773844</v>
      </c>
      <c r="E117" s="26"/>
      <c r="F117">
        <v>33.54</v>
      </c>
      <c r="G117" s="25">
        <f t="shared" si="28"/>
        <v>1.915796152776017E-2</v>
      </c>
      <c r="H117" s="25"/>
      <c r="I117" s="25">
        <f t="shared" si="26"/>
        <v>1.9081693500298202E-2</v>
      </c>
      <c r="J117">
        <v>14852.84</v>
      </c>
      <c r="K117">
        <v>14746.21</v>
      </c>
      <c r="L117" s="25">
        <f>+K117/J117-1</f>
        <v>-7.1790984081159248E-3</v>
      </c>
      <c r="M117">
        <f t="shared" si="25"/>
        <v>5</v>
      </c>
    </row>
    <row r="118" spans="1:13">
      <c r="A118" s="1">
        <v>42562</v>
      </c>
      <c r="B118">
        <v>34.44</v>
      </c>
      <c r="C118" s="25">
        <f t="shared" si="23"/>
        <v>7.6067875950847075E-3</v>
      </c>
      <c r="D118" s="38">
        <f t="shared" si="17"/>
        <v>34.142965372119349</v>
      </c>
      <c r="E118" s="26"/>
      <c r="G118" s="25">
        <f t="shared" ref="G118:G135" si="29">+B118/D118-1</f>
        <v>8.6997313983512292E-3</v>
      </c>
      <c r="H118" s="25"/>
      <c r="I118" s="25"/>
      <c r="J118">
        <v>14746.21</v>
      </c>
      <c r="K118">
        <v>15011.31</v>
      </c>
      <c r="L118" s="25">
        <f t="shared" ref="L118:L153" si="30">+K118/J118-1</f>
        <v>1.7977500659491552E-2</v>
      </c>
      <c r="M118">
        <f t="shared" si="25"/>
        <v>1</v>
      </c>
    </row>
    <row r="119" spans="1:13">
      <c r="A119" s="1">
        <v>42563</v>
      </c>
      <c r="B119">
        <v>35.14</v>
      </c>
      <c r="C119" s="25">
        <f t="shared" si="23"/>
        <v>2.0325203252032686E-2</v>
      </c>
      <c r="D119" s="38">
        <f t="shared" si="17"/>
        <v>0</v>
      </c>
      <c r="E119" s="26"/>
      <c r="F119">
        <v>34.72</v>
      </c>
      <c r="I119" s="25">
        <f t="shared" si="26"/>
        <v>1.2096774193548487E-2</v>
      </c>
      <c r="J119">
        <v>15011.31</v>
      </c>
      <c r="K119">
        <v>15258.78</v>
      </c>
      <c r="L119" s="25">
        <f t="shared" si="30"/>
        <v>1.6485569880310358E-2</v>
      </c>
      <c r="M119">
        <f t="shared" si="25"/>
        <v>2</v>
      </c>
    </row>
    <row r="120" spans="1:13">
      <c r="A120" s="1">
        <v>42564</v>
      </c>
      <c r="B120">
        <v>34.99</v>
      </c>
      <c r="C120" s="25">
        <f t="shared" si="23"/>
        <v>-4.268639726807022E-3</v>
      </c>
      <c r="D120" s="38">
        <f t="shared" si="17"/>
        <v>34.943331616289115</v>
      </c>
      <c r="E120" s="26"/>
      <c r="F120">
        <v>34.94</v>
      </c>
      <c r="G120" s="25">
        <f t="shared" si="29"/>
        <v>1.3355447678358168E-3</v>
      </c>
      <c r="H120" s="25"/>
      <c r="I120" s="25">
        <f t="shared" si="26"/>
        <v>1.4310246136235438E-3</v>
      </c>
      <c r="J120">
        <v>15258.78</v>
      </c>
      <c r="K120">
        <v>15356.93</v>
      </c>
      <c r="L120" s="25">
        <f t="shared" si="30"/>
        <v>6.4323622203086295E-3</v>
      </c>
      <c r="M120">
        <f t="shared" si="25"/>
        <v>3</v>
      </c>
    </row>
    <row r="121" spans="1:13">
      <c r="A121" s="1">
        <v>42565</v>
      </c>
      <c r="B121">
        <v>35.56</v>
      </c>
      <c r="C121" s="25">
        <f t="shared" si="23"/>
        <v>1.629036867676481E-2</v>
      </c>
      <c r="D121" s="38">
        <f t="shared" si="17"/>
        <v>35.32573644602143</v>
      </c>
      <c r="E121" s="26"/>
      <c r="F121">
        <v>35.32</v>
      </c>
      <c r="G121" s="25">
        <f t="shared" si="29"/>
        <v>6.6315264038878663E-3</v>
      </c>
      <c r="H121" s="25"/>
      <c r="I121" s="25">
        <f t="shared" si="26"/>
        <v>6.7950169875425903E-3</v>
      </c>
      <c r="J121">
        <v>15356.93</v>
      </c>
      <c r="K121">
        <v>15526.47</v>
      </c>
      <c r="L121" s="25">
        <f t="shared" si="30"/>
        <v>1.1039966972565374E-2</v>
      </c>
      <c r="M121">
        <f t="shared" si="25"/>
        <v>4</v>
      </c>
    </row>
    <row r="122" spans="1:13">
      <c r="A122" s="1">
        <v>42566</v>
      </c>
      <c r="B122">
        <v>35.46</v>
      </c>
      <c r="C122" s="25">
        <f t="shared" si="23"/>
        <v>-2.8121484814398467E-3</v>
      </c>
      <c r="D122" s="38">
        <f t="shared" si="17"/>
        <v>35.456762470799866</v>
      </c>
      <c r="E122" s="26"/>
      <c r="F122">
        <v>35.46</v>
      </c>
      <c r="G122" s="25">
        <f t="shared" si="29"/>
        <v>9.1309216480262023E-5</v>
      </c>
      <c r="H122" s="25"/>
      <c r="I122" s="25">
        <f t="shared" si="26"/>
        <v>0</v>
      </c>
      <c r="J122">
        <v>15526.47</v>
      </c>
      <c r="K122">
        <v>15586.59</v>
      </c>
      <c r="L122" s="25">
        <f t="shared" si="30"/>
        <v>3.8720971347641076E-3</v>
      </c>
      <c r="M122">
        <f t="shared" ref="M122:M127" si="31">WEEKDAY(A122,2)</f>
        <v>5</v>
      </c>
    </row>
    <row r="123" spans="1:13">
      <c r="A123" s="1">
        <v>42569</v>
      </c>
      <c r="B123">
        <v>35.75</v>
      </c>
      <c r="C123" s="25">
        <f t="shared" si="23"/>
        <v>8.1782289904117622E-3</v>
      </c>
      <c r="D123" s="38">
        <f t="shared" si="17"/>
        <v>35.5886075915258</v>
      </c>
      <c r="E123" s="26"/>
      <c r="G123" s="25">
        <f t="shared" si="29"/>
        <v>4.5349458547692123E-3</v>
      </c>
      <c r="H123" s="25"/>
      <c r="J123">
        <v>15586.59</v>
      </c>
      <c r="K123">
        <v>15643.12</v>
      </c>
      <c r="L123" s="25">
        <f t="shared" si="30"/>
        <v>3.6268356324251627E-3</v>
      </c>
      <c r="M123">
        <f>WEEKDAY(A123,2)</f>
        <v>1</v>
      </c>
    </row>
    <row r="124" spans="1:13">
      <c r="A124" s="1">
        <v>42570</v>
      </c>
      <c r="B124">
        <v>35.08</v>
      </c>
      <c r="C124" s="25">
        <f t="shared" si="23"/>
        <v>-1.8741258741258759E-2</v>
      </c>
      <c r="D124" s="38">
        <f t="shared" si="17"/>
        <v>0</v>
      </c>
      <c r="E124" s="26"/>
      <c r="F124">
        <v>35.229999999999997</v>
      </c>
      <c r="I124" s="25">
        <f t="shared" si="26"/>
        <v>-4.257734885041109E-3</v>
      </c>
      <c r="J124">
        <v>15643.12</v>
      </c>
      <c r="K124">
        <v>15487</v>
      </c>
      <c r="L124" s="25">
        <f t="shared" si="30"/>
        <v>-9.9801062703603893E-3</v>
      </c>
      <c r="M124">
        <f t="shared" si="31"/>
        <v>2</v>
      </c>
    </row>
    <row r="125" spans="1:13">
      <c r="A125" s="1">
        <v>42571</v>
      </c>
      <c r="B125">
        <v>35.5</v>
      </c>
      <c r="C125" s="25">
        <f t="shared" si="23"/>
        <v>1.1972633979475455E-2</v>
      </c>
      <c r="D125" s="38">
        <f t="shared" si="17"/>
        <v>35.410074049202549</v>
      </c>
      <c r="E125" s="26"/>
      <c r="F125">
        <v>35.409999999999997</v>
      </c>
      <c r="G125" s="25">
        <f t="shared" si="29"/>
        <v>2.539558394385022E-3</v>
      </c>
      <c r="H125" s="25"/>
      <c r="I125" s="25">
        <f t="shared" si="26"/>
        <v>2.5416548997458932E-3</v>
      </c>
      <c r="J125">
        <v>15487</v>
      </c>
      <c r="K125">
        <v>15566.16</v>
      </c>
      <c r="L125" s="25">
        <f t="shared" si="30"/>
        <v>5.1113837412022356E-3</v>
      </c>
      <c r="M125">
        <f t="shared" si="31"/>
        <v>3</v>
      </c>
    </row>
    <row r="126" spans="1:13">
      <c r="A126" s="1">
        <v>42572</v>
      </c>
      <c r="B126">
        <v>35.47</v>
      </c>
      <c r="C126" s="25">
        <f t="shared" si="23"/>
        <v>-8.4507042253523235E-4</v>
      </c>
      <c r="D126" s="38">
        <f t="shared" si="17"/>
        <v>35.64917314225216</v>
      </c>
      <c r="E126" s="26"/>
      <c r="G126" s="25">
        <f t="shared" si="29"/>
        <v>-5.0260111654539807E-3</v>
      </c>
      <c r="H126" s="25"/>
      <c r="I126" s="25"/>
      <c r="J126">
        <v>15566.16</v>
      </c>
      <c r="K126">
        <v>15671.3</v>
      </c>
      <c r="L126" s="25">
        <f t="shared" si="30"/>
        <v>6.7543954321425126E-3</v>
      </c>
      <c r="M126">
        <f t="shared" si="31"/>
        <v>4</v>
      </c>
    </row>
    <row r="127" spans="1:13">
      <c r="A127" s="1">
        <v>42573</v>
      </c>
      <c r="B127">
        <v>35.659999999999997</v>
      </c>
      <c r="C127" s="25">
        <f t="shared" si="23"/>
        <v>5.3566394135888817E-3</v>
      </c>
      <c r="D127" s="38">
        <f t="shared" si="17"/>
        <v>0</v>
      </c>
      <c r="E127" s="26"/>
      <c r="F127">
        <v>35.51</v>
      </c>
      <c r="I127" s="25">
        <f t="shared" si="26"/>
        <v>4.22416220782873E-3</v>
      </c>
      <c r="J127">
        <v>15671.3</v>
      </c>
      <c r="K127">
        <v>15611.39</v>
      </c>
      <c r="L127" s="25">
        <f t="shared" si="30"/>
        <v>-3.8229119473176532E-3</v>
      </c>
      <c r="M127">
        <f t="shared" si="31"/>
        <v>5</v>
      </c>
    </row>
    <row r="128" spans="1:13">
      <c r="A128" s="1">
        <v>42576</v>
      </c>
      <c r="B128">
        <v>35.369999999999997</v>
      </c>
      <c r="C128" s="25">
        <f t="shared" si="23"/>
        <v>-8.1323611890072867E-3</v>
      </c>
      <c r="D128" s="38">
        <f t="shared" si="17"/>
        <v>35.560951516809205</v>
      </c>
      <c r="E128" s="26"/>
      <c r="F128">
        <v>35.56</v>
      </c>
      <c r="G128" s="25">
        <f t="shared" si="29"/>
        <v>-5.3696964975458172E-3</v>
      </c>
      <c r="H128" s="25"/>
      <c r="I128" s="25">
        <f t="shared" si="26"/>
        <v>-5.3430821147357754E-3</v>
      </c>
      <c r="J128">
        <v>15611.39</v>
      </c>
      <c r="K128">
        <v>15633.79</v>
      </c>
      <c r="L128" s="25">
        <f t="shared" si="30"/>
        <v>1.4348498115799302E-3</v>
      </c>
      <c r="M128">
        <f t="shared" ref="M128:M133" si="32">WEEKDAY(A128,2)</f>
        <v>1</v>
      </c>
    </row>
    <row r="129" spans="1:13">
      <c r="A129" s="1">
        <v>42577</v>
      </c>
      <c r="B129">
        <v>35.79</v>
      </c>
      <c r="C129" s="25">
        <f t="shared" si="23"/>
        <v>1.187446988973706E-2</v>
      </c>
      <c r="D129" s="38">
        <f t="shared" si="17"/>
        <v>35.612201161714466</v>
      </c>
      <c r="E129" s="26"/>
      <c r="F129">
        <v>35.61</v>
      </c>
      <c r="G129" s="25">
        <f t="shared" si="29"/>
        <v>4.992638266816174E-3</v>
      </c>
      <c r="H129" s="25"/>
      <c r="I129" s="25">
        <f t="shared" si="26"/>
        <v>5.0547598989048037E-3</v>
      </c>
      <c r="J129">
        <v>15633.79</v>
      </c>
      <c r="K129">
        <v>15656.74</v>
      </c>
      <c r="L129" s="25">
        <f t="shared" si="30"/>
        <v>1.4679741764471732E-3</v>
      </c>
      <c r="M129">
        <f t="shared" si="32"/>
        <v>2</v>
      </c>
    </row>
    <row r="130" spans="1:13">
      <c r="A130" s="1">
        <v>42578</v>
      </c>
      <c r="B130">
        <v>35.65</v>
      </c>
      <c r="C130" s="25">
        <f t="shared" si="23"/>
        <v>-3.9117071807768244E-3</v>
      </c>
      <c r="D130" s="38">
        <f t="shared" si="17"/>
        <v>35.783106093605696</v>
      </c>
      <c r="E130" s="26"/>
      <c r="F130">
        <v>35.78</v>
      </c>
      <c r="G130" s="25">
        <f t="shared" si="29"/>
        <v>-3.7198026704976517E-3</v>
      </c>
      <c r="H130" s="25"/>
      <c r="I130" s="25">
        <f t="shared" si="26"/>
        <v>-3.6333147009502964E-3</v>
      </c>
      <c r="J130">
        <v>15656.74</v>
      </c>
      <c r="K130">
        <v>15732.85</v>
      </c>
      <c r="L130" s="25">
        <f t="shared" si="30"/>
        <v>4.8611652234118452E-3</v>
      </c>
      <c r="M130">
        <f t="shared" si="32"/>
        <v>3</v>
      </c>
    </row>
    <row r="131" spans="1:13">
      <c r="A131" s="1">
        <v>42579</v>
      </c>
      <c r="B131">
        <v>35.46</v>
      </c>
      <c r="C131" s="25">
        <f t="shared" si="23"/>
        <v>-5.3295932678820712E-3</v>
      </c>
      <c r="D131" s="38">
        <f t="shared" si="17"/>
        <v>35.666720981894578</v>
      </c>
      <c r="E131" s="26"/>
      <c r="F131">
        <v>35.67</v>
      </c>
      <c r="G131" s="25">
        <f t="shared" si="29"/>
        <v>-5.7959065538857324E-3</v>
      </c>
      <c r="H131" s="25"/>
      <c r="I131" s="25">
        <f t="shared" si="26"/>
        <v>-5.887300252312877E-3</v>
      </c>
      <c r="J131">
        <v>15732.85</v>
      </c>
      <c r="K131">
        <v>15683.04</v>
      </c>
      <c r="L131" s="25">
        <f t="shared" si="30"/>
        <v>-3.1659870907050358E-3</v>
      </c>
      <c r="M131">
        <f t="shared" si="32"/>
        <v>4</v>
      </c>
    </row>
    <row r="132" spans="1:13">
      <c r="A132" s="1">
        <v>42580</v>
      </c>
      <c r="B132">
        <v>35.43</v>
      </c>
      <c r="C132" s="25">
        <f t="shared" si="23"/>
        <v>-8.460236886632666E-4</v>
      </c>
      <c r="D132" s="38">
        <f t="shared" si="17"/>
        <v>35.117244915526584</v>
      </c>
      <c r="E132" s="26"/>
      <c r="F132">
        <v>35.11</v>
      </c>
      <c r="G132" s="25">
        <f t="shared" si="29"/>
        <v>8.9060256641926294E-3</v>
      </c>
      <c r="H132" s="25"/>
      <c r="I132" s="25">
        <f t="shared" si="26"/>
        <v>9.1142124750782649E-3</v>
      </c>
      <c r="J132">
        <v>15683.04</v>
      </c>
      <c r="K132">
        <v>15440.01</v>
      </c>
      <c r="L132" s="25">
        <f t="shared" si="30"/>
        <v>-1.5496357848988507E-2</v>
      </c>
      <c r="M132">
        <f t="shared" si="32"/>
        <v>5</v>
      </c>
    </row>
    <row r="133" spans="1:13">
      <c r="A133" s="1">
        <v>42583</v>
      </c>
      <c r="B133">
        <v>35.31</v>
      </c>
      <c r="C133" s="25">
        <f t="shared" si="23"/>
        <v>-3.3869602032174928E-3</v>
      </c>
      <c r="D133" s="38">
        <f t="shared" ref="D133:D196" si="33">+(F132-O133)*(1+L133)</f>
        <v>35.629213802322667</v>
      </c>
      <c r="E133" s="26"/>
      <c r="F133">
        <v>35.630000000000003</v>
      </c>
      <c r="G133" s="25">
        <f t="shared" si="29"/>
        <v>-8.9593277048918285E-3</v>
      </c>
      <c r="H133" s="25"/>
      <c r="I133" s="25">
        <f t="shared" si="26"/>
        <v>-8.9811956216671041E-3</v>
      </c>
      <c r="J133">
        <v>15440.01</v>
      </c>
      <c r="K133">
        <v>15668.34</v>
      </c>
      <c r="L133" s="25">
        <f t="shared" si="30"/>
        <v>1.4788202857381583E-2</v>
      </c>
      <c r="M133">
        <f t="shared" si="32"/>
        <v>1</v>
      </c>
    </row>
    <row r="134" spans="1:13">
      <c r="A134" s="1">
        <v>42584</v>
      </c>
      <c r="B134">
        <v>35.200000000000003</v>
      </c>
      <c r="C134" s="25">
        <f t="shared" si="23"/>
        <v>-3.1152647975077885E-3</v>
      </c>
      <c r="D134" s="38">
        <f t="shared" si="33"/>
        <v>35.626543501098396</v>
      </c>
      <c r="E134" s="26"/>
      <c r="F134">
        <v>35.630000000000003</v>
      </c>
      <c r="G134" s="25">
        <f t="shared" si="29"/>
        <v>-1.1972632177613352E-2</v>
      </c>
      <c r="H134" s="25"/>
      <c r="I134" s="25">
        <f t="shared" si="26"/>
        <v>-1.2068481616615223E-2</v>
      </c>
      <c r="J134">
        <v>15668.34</v>
      </c>
      <c r="K134">
        <v>15666.82</v>
      </c>
      <c r="L134" s="25">
        <f t="shared" si="30"/>
        <v>-9.7010915004469567E-5</v>
      </c>
      <c r="M134">
        <f t="shared" ref="M134:M139" si="34">WEEKDAY(A134,2)</f>
        <v>2</v>
      </c>
    </row>
    <row r="135" spans="1:13">
      <c r="A135" s="1">
        <v>42585</v>
      </c>
      <c r="B135">
        <v>35.32</v>
      </c>
      <c r="C135" s="25">
        <f t="shared" si="23"/>
        <v>3.4090909090909172E-3</v>
      </c>
      <c r="D135" s="38">
        <f t="shared" si="33"/>
        <v>35.019209226888421</v>
      </c>
      <c r="E135" s="26"/>
      <c r="F135">
        <v>35.020000000000003</v>
      </c>
      <c r="G135" s="25">
        <f t="shared" si="29"/>
        <v>8.5893079755960944E-3</v>
      </c>
      <c r="H135" s="25"/>
      <c r="I135" s="25">
        <f t="shared" si="26"/>
        <v>8.5665334094802148E-3</v>
      </c>
      <c r="J135">
        <v>15666.82</v>
      </c>
      <c r="K135">
        <v>15398.25</v>
      </c>
      <c r="L135" s="25">
        <f t="shared" si="30"/>
        <v>-1.7142598178826352E-2</v>
      </c>
      <c r="M135">
        <f t="shared" si="34"/>
        <v>3</v>
      </c>
    </row>
    <row r="136" spans="1:13">
      <c r="A136" s="1">
        <v>42586</v>
      </c>
      <c r="B136">
        <v>35.4</v>
      </c>
      <c r="C136" s="25">
        <f t="shared" si="23"/>
        <v>2.2650056625141968E-3</v>
      </c>
      <c r="D136" s="38">
        <f t="shared" si="33"/>
        <v>35.122433770071282</v>
      </c>
      <c r="E136" s="26"/>
      <c r="F136" s="26">
        <v>35.122433770071282</v>
      </c>
      <c r="G136" s="25">
        <f>+B136/D136-1</f>
        <v>7.9028188008212208E-3</v>
      </c>
      <c r="H136" s="25"/>
      <c r="I136" s="25">
        <f>+B136/F136-1</f>
        <v>7.9028188008212208E-3</v>
      </c>
      <c r="J136">
        <v>15398.25</v>
      </c>
      <c r="K136">
        <v>15443.29</v>
      </c>
      <c r="L136" s="25">
        <f t="shared" si="30"/>
        <v>2.925007711915395E-3</v>
      </c>
      <c r="M136">
        <f t="shared" si="34"/>
        <v>4</v>
      </c>
    </row>
    <row r="137" spans="1:13">
      <c r="A137" s="1">
        <v>42587</v>
      </c>
      <c r="B137">
        <v>35.94</v>
      </c>
      <c r="C137" s="25">
        <f t="shared" ref="C137:C168" si="35">B137/B136-1</f>
        <v>1.5254237288135464E-2</v>
      </c>
      <c r="D137" s="38">
        <f t="shared" si="33"/>
        <v>35.623413141103704</v>
      </c>
      <c r="E137" s="26"/>
      <c r="F137">
        <v>35.619999999999997</v>
      </c>
      <c r="G137" s="25">
        <f>+B137/D137-1</f>
        <v>8.887044530020205E-3</v>
      </c>
      <c r="H137" s="25"/>
      <c r="I137" s="25">
        <f>+B137/F137-1</f>
        <v>8.9837170129141164E-3</v>
      </c>
      <c r="J137">
        <v>15443.29</v>
      </c>
      <c r="K137">
        <v>15663.57</v>
      </c>
      <c r="L137" s="25">
        <f t="shared" si="30"/>
        <v>1.426380000634575E-2</v>
      </c>
      <c r="M137">
        <f t="shared" si="34"/>
        <v>5</v>
      </c>
    </row>
    <row r="138" spans="1:13">
      <c r="A138" s="1">
        <v>42590</v>
      </c>
      <c r="B138">
        <v>36.14</v>
      </c>
      <c r="C138" s="25">
        <f t="shared" si="35"/>
        <v>5.5648302726767351E-3</v>
      </c>
      <c r="D138" s="38">
        <f t="shared" si="33"/>
        <v>36.181489762550932</v>
      </c>
      <c r="E138" s="26"/>
      <c r="F138">
        <v>36.22</v>
      </c>
      <c r="G138" s="25">
        <f>+B138/D138-1</f>
        <v>-1.146712388661042E-3</v>
      </c>
      <c r="H138" s="25"/>
      <c r="I138" s="25">
        <f>+B138/F138-1</f>
        <v>-2.2087244616233459E-3</v>
      </c>
      <c r="J138">
        <v>15663.57</v>
      </c>
      <c r="K138">
        <v>15910.48</v>
      </c>
      <c r="L138" s="25">
        <f t="shared" si="30"/>
        <v>1.5763328538768606E-2</v>
      </c>
      <c r="M138">
        <f t="shared" si="34"/>
        <v>1</v>
      </c>
    </row>
    <row r="139" spans="1:13">
      <c r="A139" s="1">
        <v>42591</v>
      </c>
      <c r="B139">
        <v>36.479999999999997</v>
      </c>
      <c r="C139" s="25">
        <f t="shared" si="35"/>
        <v>9.4078583287215967E-3</v>
      </c>
      <c r="D139" s="38">
        <f t="shared" si="33"/>
        <v>36.348097920364438</v>
      </c>
      <c r="E139" s="26"/>
      <c r="F139">
        <v>36.31</v>
      </c>
      <c r="G139" s="25">
        <f>+B139/D139-1</f>
        <v>3.6288578270187166E-3</v>
      </c>
      <c r="H139" s="25"/>
      <c r="I139" s="25">
        <f>+B139/F139-1</f>
        <v>4.6819058110711964E-3</v>
      </c>
      <c r="J139">
        <v>15910.48</v>
      </c>
      <c r="K139">
        <v>15966.75</v>
      </c>
      <c r="L139" s="25">
        <f t="shared" si="30"/>
        <v>3.5366626274002666E-3</v>
      </c>
      <c r="M139">
        <f t="shared" si="34"/>
        <v>2</v>
      </c>
    </row>
    <row r="140" spans="1:13">
      <c r="A140" s="1">
        <v>42592</v>
      </c>
      <c r="B140">
        <v>36.270000000000003</v>
      </c>
      <c r="C140" s="25">
        <f t="shared" si="35"/>
        <v>-5.7565789473682516E-3</v>
      </c>
      <c r="D140" s="38">
        <f t="shared" si="33"/>
        <v>36.322644000814194</v>
      </c>
      <c r="E140" s="26"/>
      <c r="G140" s="25">
        <f>+B140/D140-1</f>
        <v>-1.449343853190066E-3</v>
      </c>
      <c r="H140" s="25"/>
      <c r="J140">
        <v>15966.75</v>
      </c>
      <c r="K140">
        <v>15972.31</v>
      </c>
      <c r="L140" s="25">
        <f t="shared" si="30"/>
        <v>3.4822365227737961E-4</v>
      </c>
      <c r="M140">
        <f t="shared" ref="M140:M163" si="36">WEEKDAY(A140,2)</f>
        <v>3</v>
      </c>
    </row>
    <row r="141" spans="1:13">
      <c r="A141" s="1">
        <v>42593</v>
      </c>
      <c r="B141">
        <v>37.04</v>
      </c>
      <c r="C141" s="25">
        <f t="shared" si="35"/>
        <v>2.1229666390956581E-2</v>
      </c>
      <c r="D141" s="38">
        <f t="shared" si="33"/>
        <v>0</v>
      </c>
      <c r="F141">
        <v>36.65</v>
      </c>
      <c r="I141" s="25">
        <f t="shared" ref="I141:I156" si="37">+B141/F141-1</f>
        <v>1.0641200545702612E-2</v>
      </c>
      <c r="J141">
        <v>15972.31</v>
      </c>
      <c r="K141">
        <v>16117.99</v>
      </c>
      <c r="L141" s="25">
        <f t="shared" si="30"/>
        <v>9.1207846579486329E-3</v>
      </c>
      <c r="M141">
        <f t="shared" si="36"/>
        <v>4</v>
      </c>
    </row>
    <row r="142" spans="1:13">
      <c r="A142" s="1">
        <v>42594</v>
      </c>
      <c r="B142">
        <v>37.119999999999997</v>
      </c>
      <c r="C142" s="25">
        <f t="shared" si="35"/>
        <v>2.1598272138227959E-3</v>
      </c>
      <c r="D142" s="38">
        <f t="shared" si="33"/>
        <v>37.123212323620997</v>
      </c>
      <c r="E142" s="26"/>
      <c r="F142">
        <v>37.119999999999997</v>
      </c>
      <c r="G142" s="25">
        <f t="shared" ref="G142:G147" si="38">+B142/D142-1</f>
        <v>-8.6531402320400019E-5</v>
      </c>
      <c r="H142" s="25"/>
      <c r="I142" s="25">
        <f t="shared" si="37"/>
        <v>0</v>
      </c>
      <c r="J142">
        <v>16117.99</v>
      </c>
      <c r="K142">
        <v>16326.1</v>
      </c>
      <c r="L142" s="25">
        <f t="shared" si="30"/>
        <v>1.2911659580381984E-2</v>
      </c>
      <c r="M142">
        <f t="shared" si="36"/>
        <v>5</v>
      </c>
    </row>
    <row r="143" spans="1:13">
      <c r="A143" s="1">
        <v>42597</v>
      </c>
      <c r="B143">
        <v>37.96</v>
      </c>
      <c r="C143" s="25">
        <f t="shared" si="35"/>
        <v>2.2629310344827624E-2</v>
      </c>
      <c r="D143" s="38">
        <f t="shared" si="33"/>
        <v>37.652468427854778</v>
      </c>
      <c r="E143" s="26"/>
      <c r="F143">
        <v>37.659999999999997</v>
      </c>
      <c r="G143" s="25">
        <f t="shared" si="38"/>
        <v>8.1676337564555723E-3</v>
      </c>
      <c r="H143" s="25"/>
      <c r="I143" s="25">
        <f t="shared" si="37"/>
        <v>7.9660116834838757E-3</v>
      </c>
      <c r="J143">
        <v>16326.1</v>
      </c>
      <c r="K143">
        <v>16560.29</v>
      </c>
      <c r="L143" s="25">
        <f t="shared" si="30"/>
        <v>1.4344515836605121E-2</v>
      </c>
      <c r="M143">
        <f t="shared" si="36"/>
        <v>1</v>
      </c>
    </row>
    <row r="144" spans="1:13">
      <c r="A144" s="1">
        <v>42598</v>
      </c>
      <c r="B144">
        <v>37.79</v>
      </c>
      <c r="C144" s="25">
        <f t="shared" si="35"/>
        <v>-4.4783983140147532E-3</v>
      </c>
      <c r="D144" s="38">
        <f t="shared" si="33"/>
        <v>37.696908882634304</v>
      </c>
      <c r="E144" s="26"/>
      <c r="F144">
        <v>37.69</v>
      </c>
      <c r="G144" s="25">
        <f t="shared" si="38"/>
        <v>2.4694628850212563E-3</v>
      </c>
      <c r="H144" s="25"/>
      <c r="I144" s="25">
        <f t="shared" si="37"/>
        <v>2.6532236667551334E-3</v>
      </c>
      <c r="J144">
        <v>16560.29</v>
      </c>
      <c r="K144">
        <v>16576.52</v>
      </c>
      <c r="L144" s="25">
        <f t="shared" si="30"/>
        <v>9.8005530096401117E-4</v>
      </c>
      <c r="M144">
        <f t="shared" si="36"/>
        <v>2</v>
      </c>
    </row>
    <row r="145" spans="1:13">
      <c r="A145" s="1">
        <v>42599</v>
      </c>
      <c r="B145">
        <v>37.53</v>
      </c>
      <c r="C145" s="25">
        <f t="shared" si="35"/>
        <v>-6.8801270177295537E-3</v>
      </c>
      <c r="D145" s="38">
        <f t="shared" si="33"/>
        <v>37.397215911421696</v>
      </c>
      <c r="E145" s="26"/>
      <c r="F145">
        <v>37.4</v>
      </c>
      <c r="G145" s="25">
        <f t="shared" si="38"/>
        <v>3.5506410127645882E-3</v>
      </c>
      <c r="H145" s="25"/>
      <c r="I145" s="25">
        <f t="shared" si="37"/>
        <v>3.4759358288771747E-3</v>
      </c>
      <c r="J145">
        <v>16576.52</v>
      </c>
      <c r="K145">
        <v>16447.75</v>
      </c>
      <c r="L145" s="25">
        <f t="shared" si="30"/>
        <v>-7.768216730652755E-3</v>
      </c>
      <c r="M145">
        <f t="shared" si="36"/>
        <v>3</v>
      </c>
    </row>
    <row r="146" spans="1:13">
      <c r="A146" s="1">
        <v>42600</v>
      </c>
      <c r="B146">
        <v>37.86</v>
      </c>
      <c r="C146" s="25">
        <f t="shared" si="35"/>
        <v>8.7929656274978729E-3</v>
      </c>
      <c r="D146" s="38">
        <f t="shared" si="33"/>
        <v>37.723162013041296</v>
      </c>
      <c r="E146" s="26"/>
      <c r="F146">
        <v>37.72</v>
      </c>
      <c r="G146" s="25">
        <f t="shared" si="38"/>
        <v>3.6274262192388385E-3</v>
      </c>
      <c r="H146" s="25"/>
      <c r="I146" s="25">
        <f t="shared" si="37"/>
        <v>3.711558854718966E-3</v>
      </c>
      <c r="J146">
        <v>16447.75</v>
      </c>
      <c r="K146">
        <v>16589.87</v>
      </c>
      <c r="L146" s="25">
        <f t="shared" si="30"/>
        <v>8.6406955358635518E-3</v>
      </c>
      <c r="M146">
        <f t="shared" si="36"/>
        <v>4</v>
      </c>
    </row>
    <row r="147" spans="1:13">
      <c r="A147" s="1">
        <v>42601</v>
      </c>
      <c r="B147">
        <v>37.65</v>
      </c>
      <c r="C147" s="25">
        <f t="shared" si="35"/>
        <v>-5.5467511885896048E-3</v>
      </c>
      <c r="D147" s="38">
        <f t="shared" si="33"/>
        <v>37.612114043087736</v>
      </c>
      <c r="E147" s="26"/>
      <c r="F147">
        <v>37.61</v>
      </c>
      <c r="G147" s="25">
        <f t="shared" si="38"/>
        <v>1.0072807093177705E-3</v>
      </c>
      <c r="H147" s="25"/>
      <c r="I147" s="25">
        <f t="shared" si="37"/>
        <v>1.063546929008119E-3</v>
      </c>
      <c r="J147">
        <v>16589.87</v>
      </c>
      <c r="K147">
        <v>16542.419999999998</v>
      </c>
      <c r="L147" s="25">
        <f t="shared" si="30"/>
        <v>-2.8601791334109672E-3</v>
      </c>
      <c r="M147">
        <f t="shared" si="36"/>
        <v>5</v>
      </c>
    </row>
    <row r="148" spans="1:13">
      <c r="A148" s="1">
        <v>42604</v>
      </c>
      <c r="B148">
        <v>37.31</v>
      </c>
      <c r="C148" s="25">
        <f t="shared" si="35"/>
        <v>-9.030544488711767E-3</v>
      </c>
      <c r="D148" s="38">
        <f t="shared" si="33"/>
        <v>37.607953806033223</v>
      </c>
      <c r="E148" s="26"/>
      <c r="F148">
        <v>37.6</v>
      </c>
      <c r="G148" s="25">
        <f t="shared" ref="G148:G153" si="39">+B148/D148-1</f>
        <v>-7.9226274199852842E-3</v>
      </c>
      <c r="H148" s="25"/>
      <c r="I148" s="25">
        <f t="shared" si="37"/>
        <v>-7.7127659574467433E-3</v>
      </c>
      <c r="J148">
        <v>16542.419999999998</v>
      </c>
      <c r="K148">
        <v>16541.52</v>
      </c>
      <c r="L148" s="25">
        <f t="shared" si="30"/>
        <v>-5.4405582738059621E-5</v>
      </c>
      <c r="M148">
        <f t="shared" si="36"/>
        <v>1</v>
      </c>
    </row>
    <row r="149" spans="1:13">
      <c r="A149" s="1">
        <v>42605</v>
      </c>
      <c r="B149">
        <v>37.299999999999997</v>
      </c>
      <c r="C149" s="25">
        <f t="shared" si="35"/>
        <v>-2.6802465826869515E-4</v>
      </c>
      <c r="D149" s="38">
        <f t="shared" si="33"/>
        <v>37.456705792454379</v>
      </c>
      <c r="E149" s="26"/>
      <c r="F149">
        <v>37.46</v>
      </c>
      <c r="G149" s="25">
        <f t="shared" si="39"/>
        <v>-4.1836512084826305E-3</v>
      </c>
      <c r="H149" s="25"/>
      <c r="I149" s="25">
        <f t="shared" si="37"/>
        <v>-4.2712226374800322E-3</v>
      </c>
      <c r="J149">
        <v>16541.52</v>
      </c>
      <c r="K149">
        <v>16478.48</v>
      </c>
      <c r="L149" s="25">
        <f t="shared" si="30"/>
        <v>-3.8110161581281776E-3</v>
      </c>
      <c r="M149">
        <f t="shared" si="36"/>
        <v>2</v>
      </c>
    </row>
    <row r="150" spans="1:13">
      <c r="A150" s="1">
        <v>42606</v>
      </c>
      <c r="B150">
        <v>37.119999999999997</v>
      </c>
      <c r="C150" s="25">
        <f t="shared" si="35"/>
        <v>-4.825737265415575E-3</v>
      </c>
      <c r="D150" s="38">
        <f t="shared" si="33"/>
        <v>37.164043249134629</v>
      </c>
      <c r="E150" s="26"/>
      <c r="F150">
        <v>37.159999999999997</v>
      </c>
      <c r="G150" s="25">
        <f t="shared" si="39"/>
        <v>-1.185103806907728E-3</v>
      </c>
      <c r="H150" s="25"/>
      <c r="I150" s="25">
        <f t="shared" si="37"/>
        <v>-1.0764262648008671E-3</v>
      </c>
      <c r="J150">
        <v>16478.48</v>
      </c>
      <c r="K150">
        <v>16348.29</v>
      </c>
      <c r="L150" s="25">
        <f t="shared" si="30"/>
        <v>-7.9006073375699204E-3</v>
      </c>
      <c r="M150">
        <f t="shared" si="36"/>
        <v>3</v>
      </c>
    </row>
    <row r="151" spans="1:13">
      <c r="A151" s="1">
        <v>42607</v>
      </c>
      <c r="B151">
        <v>37.090000000000003</v>
      </c>
      <c r="C151" s="25">
        <f t="shared" si="35"/>
        <v>-8.0818965517226449E-4</v>
      </c>
      <c r="D151" s="38">
        <f t="shared" si="33"/>
        <v>37.023936986681782</v>
      </c>
      <c r="E151" s="26"/>
      <c r="F151">
        <v>37.03</v>
      </c>
      <c r="G151" s="25">
        <f t="shared" si="39"/>
        <v>1.7843324804163174E-3</v>
      </c>
      <c r="H151" s="25"/>
      <c r="I151" s="25">
        <f t="shared" si="37"/>
        <v>1.6203078584930974E-3</v>
      </c>
      <c r="J151">
        <v>16348.29</v>
      </c>
      <c r="K151">
        <v>16288.43</v>
      </c>
      <c r="L151" s="25">
        <f t="shared" si="30"/>
        <v>-3.6615450300918617E-3</v>
      </c>
      <c r="M151">
        <f t="shared" si="36"/>
        <v>4</v>
      </c>
    </row>
    <row r="152" spans="1:13">
      <c r="A152" s="1">
        <v>42608</v>
      </c>
      <c r="B152">
        <v>36.93</v>
      </c>
      <c r="C152" s="25">
        <f t="shared" si="35"/>
        <v>-4.3138312213535368E-3</v>
      </c>
      <c r="D152" s="38">
        <f t="shared" si="33"/>
        <v>37.229967633467439</v>
      </c>
      <c r="E152" s="26"/>
      <c r="F152">
        <v>37.229999999999997</v>
      </c>
      <c r="G152" s="25">
        <f t="shared" si="39"/>
        <v>-8.0571553652866168E-3</v>
      </c>
      <c r="H152" s="25"/>
      <c r="I152" s="25">
        <f t="shared" si="37"/>
        <v>-8.058017727638922E-3</v>
      </c>
      <c r="J152">
        <v>16288.43</v>
      </c>
      <c r="K152">
        <v>16376.39</v>
      </c>
      <c r="L152" s="25">
        <f t="shared" si="30"/>
        <v>5.4001521325259816E-3</v>
      </c>
      <c r="M152">
        <f t="shared" si="36"/>
        <v>5</v>
      </c>
    </row>
    <row r="153" spans="1:13">
      <c r="A153" s="1">
        <v>42611</v>
      </c>
      <c r="B153">
        <v>37.21</v>
      </c>
      <c r="C153" s="25">
        <f t="shared" si="35"/>
        <v>7.5819117248849821E-3</v>
      </c>
      <c r="D153" s="38">
        <f t="shared" si="33"/>
        <v>37.119262938901677</v>
      </c>
      <c r="E153" s="26"/>
      <c r="F153">
        <v>37.11</v>
      </c>
      <c r="G153" s="25">
        <f t="shared" si="39"/>
        <v>2.4444736752364804E-3</v>
      </c>
      <c r="H153" s="25"/>
      <c r="I153" s="25">
        <f t="shared" si="37"/>
        <v>2.6946914578280801E-3</v>
      </c>
      <c r="J153">
        <v>16376.39</v>
      </c>
      <c r="K153">
        <v>16327.68</v>
      </c>
      <c r="L153" s="25">
        <f t="shared" si="30"/>
        <v>-2.9744040047897657E-3</v>
      </c>
      <c r="M153">
        <f t="shared" si="36"/>
        <v>1</v>
      </c>
    </row>
    <row r="154" spans="1:13">
      <c r="A154" s="1">
        <v>42612</v>
      </c>
      <c r="B154">
        <v>37.450000000000003</v>
      </c>
      <c r="C154" s="25">
        <f t="shared" si="35"/>
        <v>6.4498790647675719E-3</v>
      </c>
      <c r="D154" s="38">
        <f t="shared" si="33"/>
        <v>37.471038647254225</v>
      </c>
      <c r="E154" s="26"/>
      <c r="F154">
        <v>37.47</v>
      </c>
      <c r="G154" s="25">
        <f>+B154/D154-1</f>
        <v>-5.6146421379654754E-4</v>
      </c>
      <c r="H154" s="25"/>
      <c r="I154" s="25">
        <f t="shared" si="37"/>
        <v>-5.3376034160645958E-4</v>
      </c>
      <c r="J154">
        <v>16327.68</v>
      </c>
      <c r="K154">
        <v>16486.53</v>
      </c>
      <c r="L154" s="25">
        <f t="shared" ref="L154:L160" si="40">+K154/J154-1</f>
        <v>9.7288775870176813E-3</v>
      </c>
      <c r="M154">
        <f t="shared" si="36"/>
        <v>2</v>
      </c>
    </row>
    <row r="155" spans="1:13">
      <c r="A155" s="1">
        <v>42613</v>
      </c>
      <c r="B155">
        <v>37.049999999999997</v>
      </c>
      <c r="C155" s="25">
        <f t="shared" si="35"/>
        <v>-1.0680907877169687E-2</v>
      </c>
      <c r="D155" s="38">
        <f t="shared" si="33"/>
        <v>37.169085981100935</v>
      </c>
      <c r="E155" s="26"/>
      <c r="F155">
        <v>37.17</v>
      </c>
      <c r="G155" s="25">
        <f>+B155/D155-1</f>
        <v>-3.2038985613337401E-3</v>
      </c>
      <c r="H155" s="25"/>
      <c r="I155" s="25">
        <f t="shared" si="37"/>
        <v>-3.2284100080711697E-3</v>
      </c>
      <c r="J155">
        <v>16486.53</v>
      </c>
      <c r="K155">
        <v>16354.13</v>
      </c>
      <c r="L155" s="25">
        <f t="shared" si="40"/>
        <v>-8.0307984760892293E-3</v>
      </c>
      <c r="M155">
        <f t="shared" si="36"/>
        <v>3</v>
      </c>
    </row>
    <row r="156" spans="1:13">
      <c r="A156" s="1">
        <v>42614</v>
      </c>
      <c r="B156">
        <v>37.33</v>
      </c>
      <c r="C156" s="25">
        <f t="shared" si="35"/>
        <v>7.5573549257759165E-3</v>
      </c>
      <c r="D156" s="38">
        <f t="shared" si="33"/>
        <v>37.300368977133004</v>
      </c>
      <c r="E156" s="26"/>
      <c r="F156">
        <v>37.299999999999997</v>
      </c>
      <c r="G156" s="25">
        <f>+B156/D156-1</f>
        <v>7.9438953767874132E-4</v>
      </c>
      <c r="H156" s="25"/>
      <c r="I156" s="25">
        <f t="shared" si="37"/>
        <v>8.0428954423594767E-4</v>
      </c>
      <c r="J156">
        <v>16354.13</v>
      </c>
      <c r="K156">
        <v>16411.490000000002</v>
      </c>
      <c r="L156" s="25">
        <f t="shared" si="40"/>
        <v>3.5073709209847426E-3</v>
      </c>
      <c r="M156">
        <f t="shared" si="36"/>
        <v>4</v>
      </c>
    </row>
    <row r="157" spans="1:13">
      <c r="A157" s="1">
        <v>42615</v>
      </c>
      <c r="B157">
        <v>38.08</v>
      </c>
      <c r="C157" s="25">
        <f t="shared" si="35"/>
        <v>2.0091079560675018E-2</v>
      </c>
      <c r="D157" s="38">
        <f t="shared" si="33"/>
        <v>37.584758848830901</v>
      </c>
      <c r="E157" s="26"/>
      <c r="F157">
        <v>37.630000000000003</v>
      </c>
      <c r="G157" s="25">
        <f>+B157/D157-1</f>
        <v>1.3176648363263377E-2</v>
      </c>
      <c r="H157" s="25"/>
      <c r="I157" s="25">
        <f>+B157/F157-1</f>
        <v>1.195854371512084E-2</v>
      </c>
      <c r="J157">
        <v>16411.490000000002</v>
      </c>
      <c r="K157">
        <v>16536.78</v>
      </c>
      <c r="L157" s="25">
        <f t="shared" si="40"/>
        <v>7.6342854914450697E-3</v>
      </c>
      <c r="M157">
        <f t="shared" si="36"/>
        <v>5</v>
      </c>
    </row>
    <row r="158" spans="1:13">
      <c r="A158" s="1">
        <v>42618</v>
      </c>
      <c r="B158">
        <v>38.08</v>
      </c>
      <c r="C158" s="25">
        <f t="shared" si="35"/>
        <v>0</v>
      </c>
      <c r="D158" s="38">
        <f t="shared" si="33"/>
        <v>38.291565909445495</v>
      </c>
      <c r="E158" s="26"/>
      <c r="F158">
        <v>38.29</v>
      </c>
      <c r="G158" s="25">
        <f>+B158/D158-1</f>
        <v>-5.525130780648202E-3</v>
      </c>
      <c r="H158" s="25"/>
      <c r="I158" s="25">
        <f>+B158/F158-1</f>
        <v>-5.4844606946983232E-3</v>
      </c>
      <c r="J158">
        <v>16536.78</v>
      </c>
      <c r="K158">
        <v>16827.509999999998</v>
      </c>
      <c r="L158" s="25">
        <f t="shared" si="40"/>
        <v>1.7580810774528111E-2</v>
      </c>
      <c r="M158">
        <f t="shared" si="36"/>
        <v>1</v>
      </c>
    </row>
    <row r="159" spans="1:13">
      <c r="A159" s="1">
        <v>42619</v>
      </c>
      <c r="B159">
        <v>38.659999999999997</v>
      </c>
      <c r="C159" s="25">
        <f t="shared" si="35"/>
        <v>1.5231092436974736E-2</v>
      </c>
      <c r="D159" s="38">
        <f t="shared" si="33"/>
        <v>38.665242914727131</v>
      </c>
      <c r="E159" s="26"/>
      <c r="F159">
        <v>38.67</v>
      </c>
      <c r="G159" s="25">
        <f t="shared" ref="G159:G165" si="41">+B159/D159-1</f>
        <v>-1.3559761511638957E-4</v>
      </c>
      <c r="H159" s="25"/>
      <c r="I159" s="25">
        <f t="shared" ref="I159:I186" si="42">+B159/F159-1</f>
        <v>-2.5859839669006845E-4</v>
      </c>
      <c r="J159">
        <v>16827.509999999998</v>
      </c>
      <c r="K159">
        <v>16992.419999999998</v>
      </c>
      <c r="L159" s="25">
        <f t="shared" si="40"/>
        <v>9.8000238894524472E-3</v>
      </c>
      <c r="M159">
        <f t="shared" si="36"/>
        <v>2</v>
      </c>
    </row>
    <row r="160" spans="1:13">
      <c r="A160" s="1">
        <v>42620</v>
      </c>
      <c r="B160">
        <v>38.65</v>
      </c>
      <c r="C160" s="25">
        <f t="shared" si="35"/>
        <v>-2.5866528711837589E-4</v>
      </c>
      <c r="D160" s="38">
        <f t="shared" si="33"/>
        <v>38.663719011182636</v>
      </c>
      <c r="E160" s="26"/>
      <c r="F160">
        <v>38.67</v>
      </c>
      <c r="G160" s="25">
        <f t="shared" si="41"/>
        <v>-3.5482906283978988E-4</v>
      </c>
      <c r="H160" s="25"/>
      <c r="I160" s="25">
        <f t="shared" si="42"/>
        <v>-5.1719679337991487E-4</v>
      </c>
      <c r="J160">
        <v>16992.419999999998</v>
      </c>
      <c r="K160">
        <v>16989.66</v>
      </c>
      <c r="L160" s="25">
        <f t="shared" si="40"/>
        <v>-1.6242536377975014E-4</v>
      </c>
      <c r="M160">
        <f t="shared" si="36"/>
        <v>3</v>
      </c>
    </row>
    <row r="161" spans="1:13">
      <c r="A161" s="1">
        <v>42621</v>
      </c>
      <c r="B161">
        <v>39.020000000000003</v>
      </c>
      <c r="C161" s="25">
        <f t="shared" si="35"/>
        <v>9.5730918499354889E-3</v>
      </c>
      <c r="D161" s="38">
        <f t="shared" si="33"/>
        <v>38.851199547254041</v>
      </c>
      <c r="E161" s="26"/>
      <c r="F161" s="27">
        <v>38.85</v>
      </c>
      <c r="G161" s="25">
        <f t="shared" si="41"/>
        <v>4.3447938471155023E-3</v>
      </c>
      <c r="H161" s="25"/>
      <c r="I161" s="25">
        <f t="shared" si="42"/>
        <v>4.3758043758044263E-3</v>
      </c>
      <c r="J161">
        <v>16989.66</v>
      </c>
      <c r="K161">
        <v>17069.27</v>
      </c>
      <c r="L161" s="25">
        <f t="shared" ref="L161:L182" si="43">+K161/J161-1</f>
        <v>4.6857912400837254E-3</v>
      </c>
      <c r="M161">
        <f t="shared" si="36"/>
        <v>4</v>
      </c>
    </row>
    <row r="162" spans="1:13">
      <c r="A162" s="1">
        <v>42622</v>
      </c>
      <c r="B162">
        <v>38.229999999999997</v>
      </c>
      <c r="C162" s="25">
        <f t="shared" si="35"/>
        <v>-2.0246027678113898E-2</v>
      </c>
      <c r="D162" s="38">
        <f t="shared" si="33"/>
        <v>39.102091975813842</v>
      </c>
      <c r="E162" s="31"/>
      <c r="F162">
        <v>39.14</v>
      </c>
      <c r="G162" s="25">
        <f t="shared" si="41"/>
        <v>-2.2302949324380594E-2</v>
      </c>
      <c r="H162" s="25"/>
      <c r="I162" s="25">
        <f t="shared" si="42"/>
        <v>-2.3249872253449211E-2</v>
      </c>
      <c r="J162">
        <v>17069.27</v>
      </c>
      <c r="K162">
        <v>17180.03</v>
      </c>
      <c r="L162" s="25">
        <f t="shared" si="43"/>
        <v>6.4888539463021644E-3</v>
      </c>
      <c r="M162">
        <f t="shared" si="36"/>
        <v>5</v>
      </c>
    </row>
    <row r="163" spans="1:13">
      <c r="A163" s="1">
        <v>42625</v>
      </c>
      <c r="B163">
        <v>38.28</v>
      </c>
      <c r="C163" s="25">
        <f t="shared" si="35"/>
        <v>1.3078733978550972E-3</v>
      </c>
      <c r="D163" s="38">
        <f t="shared" si="33"/>
        <v>37.622427748962025</v>
      </c>
      <c r="E163" s="31"/>
      <c r="F163">
        <v>37.630000000000003</v>
      </c>
      <c r="G163" s="25">
        <f t="shared" si="41"/>
        <v>1.7478198255191479E-2</v>
      </c>
      <c r="H163" s="25"/>
      <c r="I163" s="25">
        <f t="shared" si="42"/>
        <v>1.7273452032952497E-2</v>
      </c>
      <c r="J163">
        <v>17180.03</v>
      </c>
      <c r="K163">
        <v>16513.91</v>
      </c>
      <c r="L163" s="25">
        <f t="shared" si="43"/>
        <v>-3.8772924145068388E-2</v>
      </c>
      <c r="M163">
        <f t="shared" si="36"/>
        <v>1</v>
      </c>
    </row>
    <row r="164" spans="1:13">
      <c r="A164" s="1">
        <v>42626</v>
      </c>
      <c r="B164">
        <v>37.26</v>
      </c>
      <c r="C164" s="25">
        <f t="shared" si="35"/>
        <v>-2.6645768025078453E-2</v>
      </c>
      <c r="D164" s="38">
        <f t="shared" si="33"/>
        <v>37.46862352404731</v>
      </c>
      <c r="E164" s="31"/>
      <c r="F164">
        <v>37.46</v>
      </c>
      <c r="G164" s="25">
        <f t="shared" si="41"/>
        <v>-5.5679527141800911E-3</v>
      </c>
      <c r="H164" s="25"/>
      <c r="I164" s="25">
        <f t="shared" si="42"/>
        <v>-5.339028296850068E-3</v>
      </c>
      <c r="J164">
        <f>K164+70.82</f>
        <v>16513.91</v>
      </c>
      <c r="K164">
        <v>16443.09</v>
      </c>
      <c r="L164" s="25">
        <f t="shared" si="43"/>
        <v>-4.2885058717165858E-3</v>
      </c>
      <c r="M164">
        <f t="shared" ref="M164:M172" si="44">WEEKDAY(A164,2)</f>
        <v>2</v>
      </c>
    </row>
    <row r="165" spans="1:13">
      <c r="A165" s="1">
        <v>42627</v>
      </c>
      <c r="B165">
        <v>37.26</v>
      </c>
      <c r="C165" s="25">
        <f t="shared" si="35"/>
        <v>0</v>
      </c>
      <c r="D165" s="38">
        <f t="shared" si="33"/>
        <v>37.389354239379585</v>
      </c>
      <c r="E165" s="31"/>
      <c r="F165">
        <v>37.4</v>
      </c>
      <c r="G165" s="25">
        <f t="shared" si="41"/>
        <v>-3.4596542789002704E-3</v>
      </c>
      <c r="H165" s="25"/>
      <c r="I165" s="25">
        <f t="shared" si="42"/>
        <v>-3.7433155080214275E-3</v>
      </c>
      <c r="J165">
        <v>16443.09</v>
      </c>
      <c r="K165">
        <v>16412.080000000002</v>
      </c>
      <c r="L165" s="25">
        <f t="shared" si="43"/>
        <v>-1.8858985750244139E-3</v>
      </c>
      <c r="M165">
        <f t="shared" si="44"/>
        <v>3</v>
      </c>
    </row>
    <row r="166" spans="1:13">
      <c r="A166" s="1">
        <v>42628</v>
      </c>
      <c r="B166">
        <v>37.950000000000003</v>
      </c>
      <c r="C166" s="25">
        <f t="shared" si="35"/>
        <v>1.8518518518518601E-2</v>
      </c>
      <c r="D166" s="38">
        <f t="shared" si="33"/>
        <v>37.505941842837714</v>
      </c>
      <c r="E166" s="26"/>
      <c r="F166">
        <v>37.520000000000003</v>
      </c>
      <c r="G166" s="25">
        <f t="shared" ref="G166:G174" si="45">+B166/D166-1</f>
        <v>1.1839674871332084E-2</v>
      </c>
      <c r="H166" s="25"/>
      <c r="I166" s="25">
        <f t="shared" si="42"/>
        <v>1.1460554371002019E-2</v>
      </c>
      <c r="J166">
        <v>16412.080000000002</v>
      </c>
      <c r="K166">
        <v>16458.57</v>
      </c>
      <c r="L166" s="25">
        <f t="shared" si="43"/>
        <v>2.832669594591275E-3</v>
      </c>
      <c r="M166">
        <f t="shared" si="44"/>
        <v>4</v>
      </c>
    </row>
    <row r="167" spans="1:13">
      <c r="A167" s="1">
        <v>42629</v>
      </c>
      <c r="B167">
        <v>37.729999999999997</v>
      </c>
      <c r="C167" s="25">
        <f t="shared" si="35"/>
        <v>-5.7971014492754769E-3</v>
      </c>
      <c r="D167" s="38">
        <f t="shared" si="33"/>
        <v>37.520000000000003</v>
      </c>
      <c r="E167" s="26"/>
      <c r="F167">
        <v>37.520000000000003</v>
      </c>
      <c r="G167" s="25">
        <f t="shared" si="45"/>
        <v>5.5970149253730117E-3</v>
      </c>
      <c r="H167" s="25"/>
      <c r="I167" s="25">
        <f t="shared" si="42"/>
        <v>5.5970149253730117E-3</v>
      </c>
      <c r="J167">
        <v>16458.57</v>
      </c>
      <c r="K167">
        <v>16458.57</v>
      </c>
      <c r="L167" s="25">
        <f t="shared" si="43"/>
        <v>0</v>
      </c>
      <c r="M167">
        <f t="shared" si="44"/>
        <v>5</v>
      </c>
    </row>
    <row r="168" spans="1:13">
      <c r="A168" s="1">
        <v>42632</v>
      </c>
      <c r="B168">
        <v>37.81</v>
      </c>
      <c r="C168" s="25">
        <f t="shared" si="35"/>
        <v>2.120328650941028E-3</v>
      </c>
      <c r="D168" s="38">
        <f t="shared" si="33"/>
        <v>37.980309638079135</v>
      </c>
      <c r="E168" s="26"/>
      <c r="F168" s="27">
        <v>37.979999999999997</v>
      </c>
      <c r="G168" s="25">
        <f t="shared" si="45"/>
        <v>-4.4841561246351525E-3</v>
      </c>
      <c r="H168" s="25"/>
      <c r="I168" s="25">
        <f t="shared" si="42"/>
        <v>-4.4760400210636098E-3</v>
      </c>
      <c r="J168">
        <v>16458.57</v>
      </c>
      <c r="K168">
        <v>16660.490000000002</v>
      </c>
      <c r="L168" s="25">
        <f t="shared" si="43"/>
        <v>1.2268380545819024E-2</v>
      </c>
      <c r="M168">
        <f t="shared" si="44"/>
        <v>1</v>
      </c>
    </row>
    <row r="169" spans="1:13">
      <c r="A169" s="1">
        <v>42633</v>
      </c>
      <c r="B169">
        <v>37.89</v>
      </c>
      <c r="C169" s="25">
        <f t="shared" ref="C169:C190" si="46">B169/B168-1</f>
        <v>2.1158423697433815E-3</v>
      </c>
      <c r="D169" s="38">
        <f t="shared" si="33"/>
        <v>37.994452948262619</v>
      </c>
      <c r="E169" s="31"/>
      <c r="F169">
        <v>38</v>
      </c>
      <c r="G169" s="25">
        <f t="shared" si="45"/>
        <v>-2.7491631055946986E-3</v>
      </c>
      <c r="H169" s="25"/>
      <c r="I169" s="25">
        <f t="shared" si="42"/>
        <v>-2.8947368421052833E-3</v>
      </c>
      <c r="J169">
        <v>16660.490000000002</v>
      </c>
      <c r="K169">
        <v>16666.830000000002</v>
      </c>
      <c r="L169" s="25">
        <f t="shared" si="43"/>
        <v>3.805410285051547E-4</v>
      </c>
      <c r="M169">
        <f t="shared" si="44"/>
        <v>2</v>
      </c>
    </row>
    <row r="170" spans="1:13">
      <c r="A170" s="1">
        <v>42634</v>
      </c>
      <c r="B170">
        <v>38.82</v>
      </c>
      <c r="C170" s="25">
        <f t="shared" si="46"/>
        <v>2.4544734758511488E-2</v>
      </c>
      <c r="D170" s="38">
        <f t="shared" si="33"/>
        <v>38.363907233709099</v>
      </c>
      <c r="E170" s="31"/>
      <c r="F170" s="27">
        <v>38.36</v>
      </c>
      <c r="G170" s="25">
        <f t="shared" si="45"/>
        <v>1.1888590062332005E-2</v>
      </c>
      <c r="H170" s="25"/>
      <c r="I170" s="25">
        <f t="shared" si="42"/>
        <v>1.1991657977059367E-2</v>
      </c>
      <c r="J170">
        <v>16666.830000000002</v>
      </c>
      <c r="K170">
        <v>16826.439999999999</v>
      </c>
      <c r="L170" s="25">
        <f t="shared" si="43"/>
        <v>9.5765061502395277E-3</v>
      </c>
      <c r="M170">
        <f t="shared" si="44"/>
        <v>3</v>
      </c>
    </row>
    <row r="171" spans="1:13">
      <c r="A171" s="1">
        <v>42635</v>
      </c>
      <c r="B171">
        <v>38.96</v>
      </c>
      <c r="C171" s="25">
        <f t="shared" si="46"/>
        <v>3.606388459556964E-3</v>
      </c>
      <c r="D171" s="38">
        <f t="shared" si="33"/>
        <v>38.597823045159878</v>
      </c>
      <c r="E171" s="31"/>
      <c r="F171">
        <v>38.6</v>
      </c>
      <c r="G171" s="25">
        <f t="shared" si="45"/>
        <v>9.3833518645953795E-3</v>
      </c>
      <c r="H171" s="25"/>
      <c r="I171" s="25">
        <f t="shared" si="42"/>
        <v>9.32642487046631E-3</v>
      </c>
      <c r="J171">
        <v>16826.439999999999</v>
      </c>
      <c r="K171">
        <v>16930.759999999998</v>
      </c>
      <c r="L171" s="25">
        <f t="shared" si="43"/>
        <v>6.1997665578696903E-3</v>
      </c>
      <c r="M171">
        <f t="shared" si="44"/>
        <v>4</v>
      </c>
    </row>
    <row r="172" spans="1:13">
      <c r="A172" s="1">
        <v>42636</v>
      </c>
      <c r="B172">
        <v>38.31</v>
      </c>
      <c r="C172" s="25">
        <f t="shared" si="46"/>
        <v>-1.6683778234086177E-2</v>
      </c>
      <c r="D172" s="38">
        <f t="shared" si="33"/>
        <v>38.427504731033935</v>
      </c>
      <c r="E172" s="26"/>
      <c r="F172">
        <v>38.42</v>
      </c>
      <c r="G172" s="25">
        <f t="shared" si="45"/>
        <v>-3.0578288092444339E-3</v>
      </c>
      <c r="H172" s="25"/>
      <c r="I172" s="25">
        <f t="shared" si="42"/>
        <v>-2.8630921395106368E-3</v>
      </c>
      <c r="J172">
        <v>16930.759999999998</v>
      </c>
      <c r="K172">
        <v>16855.099999999999</v>
      </c>
      <c r="L172" s="25">
        <f t="shared" si="43"/>
        <v>-4.4687893514525623E-3</v>
      </c>
      <c r="M172">
        <f t="shared" si="44"/>
        <v>5</v>
      </c>
    </row>
    <row r="173" spans="1:13">
      <c r="A173" s="1">
        <v>42639</v>
      </c>
      <c r="B173">
        <v>37.520000000000003</v>
      </c>
      <c r="C173" s="25">
        <f t="shared" si="46"/>
        <v>-2.0621247716001045E-2</v>
      </c>
      <c r="D173" s="38">
        <f t="shared" si="33"/>
        <v>37.717320490534036</v>
      </c>
      <c r="E173" s="26"/>
      <c r="F173">
        <v>37.72</v>
      </c>
      <c r="G173" s="25">
        <f t="shared" si="45"/>
        <v>-5.2315617325878749E-3</v>
      </c>
      <c r="H173" s="25"/>
      <c r="I173" s="25">
        <f t="shared" si="42"/>
        <v>-5.3022269353126816E-3</v>
      </c>
      <c r="J173">
        <v>16855.099999999999</v>
      </c>
      <c r="K173">
        <v>16546.830000000002</v>
      </c>
      <c r="L173" s="25">
        <f t="shared" si="43"/>
        <v>-1.8289419819520258E-2</v>
      </c>
      <c r="M173">
        <f>WEEKDAY(A173,2)</f>
        <v>1</v>
      </c>
    </row>
    <row r="174" spans="1:13">
      <c r="A174" s="1">
        <v>42640</v>
      </c>
      <c r="B174">
        <v>38</v>
      </c>
      <c r="C174" s="25">
        <f t="shared" si="46"/>
        <v>1.2793176972281328E-2</v>
      </c>
      <c r="D174" s="38">
        <f t="shared" si="33"/>
        <v>38.108259890262964</v>
      </c>
      <c r="E174" s="26"/>
      <c r="F174">
        <v>38.11</v>
      </c>
      <c r="G174" s="25">
        <f t="shared" si="45"/>
        <v>-2.8408510536747089E-3</v>
      </c>
      <c r="H174" s="25"/>
      <c r="I174" s="25">
        <f t="shared" si="42"/>
        <v>-2.8863815271582549E-3</v>
      </c>
      <c r="J174">
        <v>16546.830000000002</v>
      </c>
      <c r="K174">
        <v>16717.150000000001</v>
      </c>
      <c r="L174" s="25">
        <f t="shared" si="43"/>
        <v>1.0293210240269524E-2</v>
      </c>
      <c r="M174">
        <f>WEEKDAY(A174,2)</f>
        <v>2</v>
      </c>
    </row>
    <row r="175" spans="1:13">
      <c r="A175" s="1">
        <v>42641</v>
      </c>
      <c r="B175">
        <v>38.32</v>
      </c>
      <c r="C175" s="25">
        <f t="shared" si="46"/>
        <v>8.4210526315788847E-3</v>
      </c>
      <c r="D175" s="38">
        <f t="shared" si="33"/>
        <v>38.081503814944533</v>
      </c>
      <c r="E175" s="26"/>
      <c r="F175">
        <v>38.08</v>
      </c>
      <c r="G175" s="25">
        <f>+B175/D175-1</f>
        <v>6.2627827465646657E-3</v>
      </c>
      <c r="H175" s="25"/>
      <c r="I175" s="25">
        <f t="shared" si="42"/>
        <v>6.302521008403339E-3</v>
      </c>
      <c r="J175">
        <v>16717.150000000001</v>
      </c>
      <c r="K175">
        <v>16704.650000000001</v>
      </c>
      <c r="L175" s="25">
        <f t="shared" si="43"/>
        <v>-7.4773511035075568E-4</v>
      </c>
      <c r="M175">
        <f>WEEKDAY(A175,2)</f>
        <v>3</v>
      </c>
    </row>
    <row r="176" spans="1:13">
      <c r="A176" s="1">
        <v>42642</v>
      </c>
      <c r="B176">
        <v>37.92</v>
      </c>
      <c r="C176" s="25">
        <f t="shared" si="46"/>
        <v>-1.0438413361169019E-2</v>
      </c>
      <c r="D176" s="38">
        <f t="shared" si="33"/>
        <v>38.358932440967024</v>
      </c>
      <c r="E176" s="26"/>
      <c r="F176">
        <v>38.36</v>
      </c>
      <c r="G176" s="25">
        <f>+B176/D176-1</f>
        <v>-1.1442769989559065E-2</v>
      </c>
      <c r="H176" s="25"/>
      <c r="I176" s="25">
        <f t="shared" si="42"/>
        <v>-1.147028154327423E-2</v>
      </c>
      <c r="J176">
        <v>16704.650000000001</v>
      </c>
      <c r="K176">
        <v>16827.009999999998</v>
      </c>
      <c r="L176" s="25">
        <f t="shared" si="43"/>
        <v>7.3249065379996647E-3</v>
      </c>
      <c r="M176">
        <f>WEEKDAY(A176,2)</f>
        <v>4</v>
      </c>
    </row>
    <row r="177" spans="1:13">
      <c r="A177" s="1">
        <v>42643</v>
      </c>
      <c r="B177">
        <v>38.01</v>
      </c>
      <c r="C177" s="25">
        <f t="shared" si="46"/>
        <v>2.373417721518889E-3</v>
      </c>
      <c r="D177" s="38">
        <f t="shared" si="33"/>
        <v>37.538361978747268</v>
      </c>
      <c r="E177" s="26"/>
      <c r="F177">
        <v>37.53</v>
      </c>
      <c r="G177" s="25">
        <f>+B177/D177-1</f>
        <v>1.2564160938075997E-2</v>
      </c>
      <c r="H177" s="25"/>
      <c r="I177" s="25">
        <f t="shared" si="42"/>
        <v>1.2789768185451633E-2</v>
      </c>
      <c r="J177">
        <v>16827.009999999998</v>
      </c>
      <c r="K177">
        <v>16466.59</v>
      </c>
      <c r="L177" s="25">
        <f t="shared" si="43"/>
        <v>-2.1419135069153605E-2</v>
      </c>
      <c r="M177">
        <f t="shared" ref="M177:M182" si="47">WEEKDAY(A177,2)</f>
        <v>5</v>
      </c>
    </row>
    <row r="178" spans="1:13">
      <c r="A178" s="1">
        <v>42646</v>
      </c>
      <c r="B178">
        <v>38.049999999999997</v>
      </c>
      <c r="C178" s="25">
        <f t="shared" si="46"/>
        <v>1.0523546435148301E-3</v>
      </c>
      <c r="D178" s="38">
        <f t="shared" si="33"/>
        <v>37.936647800182065</v>
      </c>
      <c r="E178" s="26"/>
      <c r="F178">
        <v>37.94</v>
      </c>
      <c r="G178" s="25">
        <f t="shared" ref="G178:G203" si="48">+B178/D178-1</f>
        <v>2.9879340002567645E-3</v>
      </c>
      <c r="H178" s="25"/>
      <c r="I178" s="25">
        <f t="shared" si="42"/>
        <v>2.8993147074327652E-3</v>
      </c>
      <c r="J178">
        <v>16466.59</v>
      </c>
      <c r="K178">
        <v>16645.009999999998</v>
      </c>
      <c r="L178" s="25">
        <f t="shared" si="43"/>
        <v>1.0835273119692568E-2</v>
      </c>
      <c r="M178">
        <f t="shared" si="47"/>
        <v>1</v>
      </c>
    </row>
    <row r="179" spans="1:13">
      <c r="A179" s="1">
        <v>42647</v>
      </c>
      <c r="B179">
        <v>37.74</v>
      </c>
      <c r="C179" s="25">
        <f t="shared" si="46"/>
        <v>-8.1471747700393449E-3</v>
      </c>
      <c r="D179" s="38">
        <f t="shared" si="33"/>
        <v>38.155445277593707</v>
      </c>
      <c r="E179" s="26"/>
      <c r="F179">
        <v>38.15</v>
      </c>
      <c r="G179" s="25">
        <f t="shared" si="48"/>
        <v>-1.0888230357979034E-2</v>
      </c>
      <c r="H179" s="25"/>
      <c r="I179" s="25">
        <f t="shared" si="42"/>
        <v>-1.074705111402352E-2</v>
      </c>
      <c r="J179">
        <v>16645.009999999998</v>
      </c>
      <c r="K179">
        <v>16739.53</v>
      </c>
      <c r="L179" s="25">
        <f t="shared" si="43"/>
        <v>5.6785787452215963E-3</v>
      </c>
      <c r="M179">
        <f t="shared" si="47"/>
        <v>2</v>
      </c>
    </row>
    <row r="180" spans="1:13">
      <c r="A180" s="1">
        <v>42648</v>
      </c>
      <c r="B180">
        <v>38.659999999999997</v>
      </c>
      <c r="C180" s="25">
        <f t="shared" si="46"/>
        <v>2.4377318494965383E-2</v>
      </c>
      <c r="D180" s="38">
        <f t="shared" si="33"/>
        <v>38.368514020405591</v>
      </c>
      <c r="E180" s="26"/>
      <c r="F180">
        <v>38.369999999999997</v>
      </c>
      <c r="G180" s="25">
        <f t="shared" si="48"/>
        <v>7.5970098669806418E-3</v>
      </c>
      <c r="H180" s="25"/>
      <c r="I180" s="25">
        <f t="shared" si="42"/>
        <v>7.5579880114673426E-3</v>
      </c>
      <c r="J180">
        <v>16739.53</v>
      </c>
      <c r="K180">
        <v>16835.41</v>
      </c>
      <c r="L180" s="25">
        <f t="shared" si="43"/>
        <v>5.7277593815359129E-3</v>
      </c>
      <c r="M180">
        <f t="shared" si="47"/>
        <v>3</v>
      </c>
    </row>
    <row r="181" spans="1:13">
      <c r="A181" s="1">
        <v>42649</v>
      </c>
      <c r="B181">
        <v>38.799999999999997</v>
      </c>
      <c r="C181" s="25">
        <f t="shared" si="46"/>
        <v>3.6213140196585947E-3</v>
      </c>
      <c r="D181" s="38">
        <f t="shared" si="33"/>
        <v>38.758317278878266</v>
      </c>
      <c r="E181" s="26"/>
      <c r="F181">
        <v>38.76</v>
      </c>
      <c r="G181" s="25">
        <f t="shared" si="48"/>
        <v>1.075452291228407E-3</v>
      </c>
      <c r="H181" s="25"/>
      <c r="I181" s="25">
        <f t="shared" si="42"/>
        <v>1.0319917440659854E-3</v>
      </c>
      <c r="J181">
        <v>16835.41</v>
      </c>
      <c r="K181">
        <v>17005.79</v>
      </c>
      <c r="L181" s="25">
        <f t="shared" si="43"/>
        <v>1.0120335649681289E-2</v>
      </c>
      <c r="M181">
        <f t="shared" si="47"/>
        <v>4</v>
      </c>
    </row>
    <row r="182" spans="1:13">
      <c r="A182" s="1">
        <v>42650</v>
      </c>
      <c r="B182">
        <v>38.49</v>
      </c>
      <c r="C182" s="25">
        <f t="shared" si="46"/>
        <v>-7.9896907216493451E-3</v>
      </c>
      <c r="D182" s="38">
        <f t="shared" si="33"/>
        <v>38.591155106584281</v>
      </c>
      <c r="E182" s="26"/>
      <c r="F182">
        <v>38.590000000000003</v>
      </c>
      <c r="G182" s="25">
        <f t="shared" si="48"/>
        <v>-2.6211992438397447E-3</v>
      </c>
      <c r="H182" s="25"/>
      <c r="I182" s="25">
        <f t="shared" si="42"/>
        <v>-2.5913449080072759E-3</v>
      </c>
      <c r="J182">
        <v>17005.79</v>
      </c>
      <c r="K182">
        <v>16931.71</v>
      </c>
      <c r="L182" s="25">
        <f t="shared" si="43"/>
        <v>-4.356163400818347E-3</v>
      </c>
      <c r="M182">
        <f t="shared" si="47"/>
        <v>5</v>
      </c>
    </row>
    <row r="183" spans="1:13">
      <c r="A183" s="1">
        <v>42653</v>
      </c>
      <c r="B183">
        <v>39.04</v>
      </c>
      <c r="C183" s="25">
        <f t="shared" si="46"/>
        <v>1.4289425824889568E-2</v>
      </c>
      <c r="D183" s="38">
        <f t="shared" si="33"/>
        <v>38.590000000000003</v>
      </c>
      <c r="E183" s="26"/>
      <c r="F183">
        <v>38.58</v>
      </c>
      <c r="G183" s="25">
        <f t="shared" si="48"/>
        <v>1.166105208603252E-2</v>
      </c>
      <c r="H183" s="25"/>
      <c r="I183" s="25">
        <f t="shared" si="42"/>
        <v>1.19232763089685E-2</v>
      </c>
      <c r="J183">
        <v>16931.71</v>
      </c>
      <c r="K183">
        <v>16931.71</v>
      </c>
      <c r="L183" s="25">
        <f t="shared" ref="L183:L189" si="49">+K183/J183-1</f>
        <v>0</v>
      </c>
      <c r="M183">
        <f t="shared" ref="M183:M214" si="50">WEEKDAY(A183,2)</f>
        <v>1</v>
      </c>
    </row>
    <row r="184" spans="1:13">
      <c r="A184" s="1">
        <v>42654</v>
      </c>
      <c r="B184">
        <v>37.880000000000003</v>
      </c>
      <c r="C184" s="25">
        <f t="shared" si="46"/>
        <v>-2.9713114754098324E-2</v>
      </c>
      <c r="D184" s="38">
        <f t="shared" si="33"/>
        <v>38.156186929731255</v>
      </c>
      <c r="E184" s="26"/>
      <c r="F184">
        <v>38.159999999999997</v>
      </c>
      <c r="G184" s="25">
        <f t="shared" si="48"/>
        <v>-7.2383262572824902E-3</v>
      </c>
      <c r="H184" s="25"/>
      <c r="I184" s="25">
        <f t="shared" si="42"/>
        <v>-7.3375262054505841E-3</v>
      </c>
      <c r="J184">
        <v>16931.71</v>
      </c>
      <c r="K184">
        <v>16745.71</v>
      </c>
      <c r="L184" s="25">
        <f t="shared" si="49"/>
        <v>-1.0985305087318431E-2</v>
      </c>
      <c r="M184">
        <f t="shared" si="50"/>
        <v>2</v>
      </c>
    </row>
    <row r="185" spans="1:13">
      <c r="A185" s="1">
        <v>42655</v>
      </c>
      <c r="B185">
        <v>37.83</v>
      </c>
      <c r="C185" s="25">
        <f t="shared" si="46"/>
        <v>-1.3199577613517421E-3</v>
      </c>
      <c r="D185" s="38">
        <f t="shared" si="33"/>
        <v>37.803779141045673</v>
      </c>
      <c r="E185" s="26"/>
      <c r="F185">
        <v>37.81</v>
      </c>
      <c r="G185" s="25">
        <f t="shared" si="48"/>
        <v>6.9360417265418306E-4</v>
      </c>
      <c r="H185" s="25"/>
      <c r="I185" s="25">
        <f t="shared" si="42"/>
        <v>5.2896059243567883E-4</v>
      </c>
      <c r="J185">
        <v>16745.71</v>
      </c>
      <c r="K185">
        <v>16589.39</v>
      </c>
      <c r="L185" s="25">
        <f t="shared" si="49"/>
        <v>-9.3349281696625264E-3</v>
      </c>
      <c r="M185">
        <f t="shared" si="50"/>
        <v>3</v>
      </c>
    </row>
    <row r="186" spans="1:13">
      <c r="A186" s="1">
        <v>42656</v>
      </c>
      <c r="B186">
        <v>37.229999999999997</v>
      </c>
      <c r="C186" s="25">
        <f t="shared" si="46"/>
        <v>-1.5860428231562307E-2</v>
      </c>
      <c r="D186" s="38">
        <f t="shared" si="33"/>
        <v>37.159707903666138</v>
      </c>
      <c r="E186" s="26"/>
      <c r="F186">
        <v>37.15</v>
      </c>
      <c r="G186" s="25">
        <f t="shared" si="48"/>
        <v>1.8916213366393375E-3</v>
      </c>
      <c r="H186" s="25"/>
      <c r="I186" s="25">
        <f t="shared" si="42"/>
        <v>2.1534320323013389E-3</v>
      </c>
      <c r="J186">
        <v>16589.39</v>
      </c>
      <c r="K186">
        <v>16304.07</v>
      </c>
      <c r="L186" s="25">
        <f t="shared" si="49"/>
        <v>-1.7198944626655943E-2</v>
      </c>
      <c r="M186">
        <f t="shared" si="50"/>
        <v>4</v>
      </c>
    </row>
    <row r="187" spans="1:13">
      <c r="A187" s="1">
        <v>42657</v>
      </c>
      <c r="B187">
        <v>37.590000000000003</v>
      </c>
      <c r="C187" s="25">
        <f t="shared" si="46"/>
        <v>9.6696212731670617E-3</v>
      </c>
      <c r="D187" s="38">
        <f t="shared" si="33"/>
        <v>37.487547679812458</v>
      </c>
      <c r="E187" s="26"/>
      <c r="F187">
        <v>37.49</v>
      </c>
      <c r="G187" s="25">
        <f t="shared" si="48"/>
        <v>2.7329693865976168E-3</v>
      </c>
      <c r="H187" s="25"/>
      <c r="I187" s="25">
        <f t="shared" ref="I187:I211" si="51">+B187/F187-1</f>
        <v>2.6673779674579734E-3</v>
      </c>
      <c r="J187">
        <v>16304.07</v>
      </c>
      <c r="K187">
        <v>16452.21</v>
      </c>
      <c r="L187" s="25">
        <f t="shared" si="49"/>
        <v>9.0860748267149738E-3</v>
      </c>
      <c r="M187">
        <f t="shared" si="50"/>
        <v>5</v>
      </c>
    </row>
    <row r="188" spans="1:13">
      <c r="A188" s="1">
        <v>42660</v>
      </c>
      <c r="B188">
        <v>37.25</v>
      </c>
      <c r="C188" s="25">
        <f t="shared" si="46"/>
        <v>-9.044958765629274E-3</v>
      </c>
      <c r="D188" s="38">
        <f t="shared" si="33"/>
        <v>37.201194872907656</v>
      </c>
      <c r="E188" s="26"/>
      <c r="F188">
        <v>37.200000000000003</v>
      </c>
      <c r="G188" s="25">
        <f t="shared" si="48"/>
        <v>1.3119236427507897E-3</v>
      </c>
      <c r="H188" s="25"/>
      <c r="I188" s="25">
        <f t="shared" si="51"/>
        <v>1.3440860215052641E-3</v>
      </c>
      <c r="J188">
        <v>16452.21</v>
      </c>
      <c r="K188">
        <v>16325.47</v>
      </c>
      <c r="L188" s="25">
        <f t="shared" si="49"/>
        <v>-7.7035243289502731E-3</v>
      </c>
      <c r="M188">
        <f t="shared" si="50"/>
        <v>1</v>
      </c>
    </row>
    <row r="189" spans="1:13">
      <c r="A189" s="1">
        <v>42661</v>
      </c>
      <c r="B189">
        <v>37.86</v>
      </c>
      <c r="C189" s="25">
        <f t="shared" si="46"/>
        <v>1.6375838926174557E-2</v>
      </c>
      <c r="D189" s="38">
        <f t="shared" si="33"/>
        <v>37.911644565210068</v>
      </c>
      <c r="E189" s="26"/>
      <c r="F189">
        <v>37.909999999999997</v>
      </c>
      <c r="G189" s="25">
        <f t="shared" si="48"/>
        <v>-1.3622348964903441E-3</v>
      </c>
      <c r="H189" s="25"/>
      <c r="I189" s="25">
        <f t="shared" si="51"/>
        <v>-1.3189132155103644E-3</v>
      </c>
      <c r="J189">
        <v>16325.47</v>
      </c>
      <c r="K189">
        <v>16637.78</v>
      </c>
      <c r="L189" s="25">
        <f t="shared" si="49"/>
        <v>1.9130230247582425E-2</v>
      </c>
      <c r="M189">
        <f t="shared" si="50"/>
        <v>2</v>
      </c>
    </row>
    <row r="190" spans="1:13">
      <c r="A190" s="1">
        <v>42662</v>
      </c>
      <c r="B190">
        <v>37.9</v>
      </c>
      <c r="C190" s="25">
        <f t="shared" si="46"/>
        <v>1.0565240359217132E-3</v>
      </c>
      <c r="D190" s="38">
        <f t="shared" si="33"/>
        <v>37.693742897189409</v>
      </c>
      <c r="E190" s="26"/>
      <c r="F190">
        <v>37.700000000000003</v>
      </c>
      <c r="G190" s="25">
        <f t="shared" si="48"/>
        <v>5.4719188639122951E-3</v>
      </c>
      <c r="H190" s="25"/>
      <c r="I190" s="25">
        <f t="shared" si="51"/>
        <v>5.3050397877982824E-3</v>
      </c>
      <c r="J190">
        <v>16637.78</v>
      </c>
      <c r="K190">
        <v>16542.87</v>
      </c>
      <c r="L190" s="25">
        <f t="shared" ref="L190:L235" si="52">+K190/J190-1</f>
        <v>-5.7044870168976303E-3</v>
      </c>
      <c r="M190">
        <f t="shared" si="50"/>
        <v>3</v>
      </c>
    </row>
    <row r="191" spans="1:13">
      <c r="A191" s="1">
        <v>42663</v>
      </c>
      <c r="B191">
        <v>37.85</v>
      </c>
      <c r="C191" s="25">
        <f t="shared" ref="C191:C232" si="53">B191/B190-1</f>
        <v>-1.3192612137202797E-3</v>
      </c>
      <c r="D191" s="38">
        <f t="shared" si="33"/>
        <v>37.827095782049916</v>
      </c>
      <c r="E191" s="26"/>
      <c r="F191">
        <v>37.82</v>
      </c>
      <c r="G191" s="25">
        <f t="shared" si="48"/>
        <v>6.0549765919248877E-4</v>
      </c>
      <c r="H191" s="25"/>
      <c r="I191" s="25">
        <f t="shared" si="51"/>
        <v>7.9323109465900821E-4</v>
      </c>
      <c r="J191">
        <v>16542.87</v>
      </c>
      <c r="K191">
        <v>16598.64</v>
      </c>
      <c r="L191" s="25">
        <f t="shared" si="52"/>
        <v>3.37124090318075E-3</v>
      </c>
      <c r="M191">
        <f t="shared" si="50"/>
        <v>4</v>
      </c>
    </row>
    <row r="192" spans="1:13">
      <c r="A192" s="1">
        <v>42664</v>
      </c>
      <c r="B192">
        <v>37.83</v>
      </c>
      <c r="C192" s="25">
        <f t="shared" si="53"/>
        <v>-5.2840158520484071E-4</v>
      </c>
      <c r="D192" s="38">
        <f t="shared" si="33"/>
        <v>37.82414686986403</v>
      </c>
      <c r="E192" s="26"/>
      <c r="F192">
        <v>37.83</v>
      </c>
      <c r="G192" s="25">
        <f t="shared" si="48"/>
        <v>1.5474585999530888E-4</v>
      </c>
      <c r="H192" s="25"/>
      <c r="I192" s="25">
        <f t="shared" si="51"/>
        <v>0</v>
      </c>
      <c r="J192">
        <v>16598.64</v>
      </c>
      <c r="K192">
        <v>16600.46</v>
      </c>
      <c r="L192" s="25">
        <f t="shared" si="52"/>
        <v>1.0964753738851307E-4</v>
      </c>
      <c r="M192">
        <f t="shared" si="50"/>
        <v>5</v>
      </c>
    </row>
    <row r="193" spans="1:13">
      <c r="A193" s="1">
        <v>42667</v>
      </c>
      <c r="B193">
        <v>38.11</v>
      </c>
      <c r="C193" s="25">
        <f t="shared" si="53"/>
        <v>7.4015331747290247E-3</v>
      </c>
      <c r="D193" s="38">
        <f t="shared" si="33"/>
        <v>38.287092237203069</v>
      </c>
      <c r="E193" s="26"/>
      <c r="F193">
        <v>38.28</v>
      </c>
      <c r="G193" s="25">
        <f t="shared" si="48"/>
        <v>-4.6253770358405388E-3</v>
      </c>
      <c r="H193" s="25"/>
      <c r="I193" s="25">
        <f t="shared" si="51"/>
        <v>-4.4409613375131496E-3</v>
      </c>
      <c r="J193">
        <v>16600.46</v>
      </c>
      <c r="K193">
        <v>16801.04</v>
      </c>
      <c r="L193" s="25">
        <f t="shared" si="52"/>
        <v>1.2082797705605941E-2</v>
      </c>
      <c r="M193">
        <f t="shared" si="50"/>
        <v>1</v>
      </c>
    </row>
    <row r="194" spans="1:13">
      <c r="A194" s="1">
        <v>42668</v>
      </c>
      <c r="B194">
        <v>37.97</v>
      </c>
      <c r="C194" s="25">
        <f t="shared" si="53"/>
        <v>-3.6735764891104861E-3</v>
      </c>
      <c r="D194" s="38">
        <f t="shared" si="33"/>
        <v>38.20371815078115</v>
      </c>
      <c r="E194" s="26"/>
      <c r="F194">
        <v>38.200000000000003</v>
      </c>
      <c r="G194" s="25">
        <f t="shared" si="48"/>
        <v>-6.117680741406395E-3</v>
      </c>
      <c r="H194" s="25"/>
      <c r="I194" s="25">
        <f t="shared" si="51"/>
        <v>-6.020942408377028E-3</v>
      </c>
      <c r="J194">
        <v>16801.04</v>
      </c>
      <c r="K194">
        <v>16767.560000000001</v>
      </c>
      <c r="L194" s="25">
        <f t="shared" si="52"/>
        <v>-1.9927337831466829E-3</v>
      </c>
      <c r="M194">
        <f t="shared" si="50"/>
        <v>2</v>
      </c>
    </row>
    <row r="195" spans="1:13">
      <c r="A195" s="1">
        <v>42669</v>
      </c>
      <c r="B195">
        <v>37.590000000000003</v>
      </c>
      <c r="C195" s="25">
        <f t="shared" si="53"/>
        <v>-1.0007900974453365E-2</v>
      </c>
      <c r="D195" s="38">
        <f t="shared" si="33"/>
        <v>37.692415115854658</v>
      </c>
      <c r="E195" s="26"/>
      <c r="F195">
        <v>37.700000000000003</v>
      </c>
      <c r="G195" s="25">
        <f t="shared" si="48"/>
        <v>-2.7171279829074635E-3</v>
      </c>
      <c r="H195" s="25"/>
      <c r="I195" s="25">
        <f t="shared" si="51"/>
        <v>-2.917771883289122E-3</v>
      </c>
      <c r="J195">
        <v>16767.560000000001</v>
      </c>
      <c r="K195">
        <v>16544.759999999998</v>
      </c>
      <c r="L195" s="25">
        <f t="shared" si="52"/>
        <v>-1.3287562412181764E-2</v>
      </c>
      <c r="M195">
        <f t="shared" si="50"/>
        <v>3</v>
      </c>
    </row>
    <row r="196" spans="1:13">
      <c r="A196" s="1">
        <v>42670</v>
      </c>
      <c r="B196">
        <v>37.26</v>
      </c>
      <c r="C196" s="25">
        <f t="shared" si="53"/>
        <v>-8.7789305666402528E-3</v>
      </c>
      <c r="D196" s="38">
        <f t="shared" si="33"/>
        <v>37.350703122922312</v>
      </c>
      <c r="E196" s="26"/>
      <c r="F196">
        <v>37.35</v>
      </c>
      <c r="G196" s="25">
        <f t="shared" si="48"/>
        <v>-2.4284180842274461E-3</v>
      </c>
      <c r="H196" s="25"/>
      <c r="I196" s="25">
        <f t="shared" si="51"/>
        <v>-2.4096385542169418E-3</v>
      </c>
      <c r="J196">
        <v>16544.759999999998</v>
      </c>
      <c r="K196">
        <v>16391.47</v>
      </c>
      <c r="L196" s="25">
        <f t="shared" si="52"/>
        <v>-9.2651691532543712E-3</v>
      </c>
      <c r="M196">
        <f t="shared" si="50"/>
        <v>4</v>
      </c>
    </row>
    <row r="197" spans="1:13">
      <c r="A197" s="1">
        <v>42671</v>
      </c>
      <c r="B197">
        <v>36.85</v>
      </c>
      <c r="C197" s="25">
        <f t="shared" si="53"/>
        <v>-1.1003757380568913E-2</v>
      </c>
      <c r="D197" s="38">
        <f t="shared" ref="D197:D260" si="54">+(F196-O197)*(1+L197)</f>
        <v>37.001552789347137</v>
      </c>
      <c r="E197" s="26"/>
      <c r="F197">
        <v>37</v>
      </c>
      <c r="G197" s="25">
        <f t="shared" si="48"/>
        <v>-4.0958494420474389E-3</v>
      </c>
      <c r="H197" s="25"/>
      <c r="I197" s="25">
        <f t="shared" si="51"/>
        <v>-4.0540540540540126E-3</v>
      </c>
      <c r="J197">
        <v>16391.47</v>
      </c>
      <c r="K197">
        <v>16238.55</v>
      </c>
      <c r="L197" s="25">
        <f t="shared" si="52"/>
        <v>-9.3292425877606888E-3</v>
      </c>
      <c r="M197">
        <f t="shared" si="50"/>
        <v>5</v>
      </c>
    </row>
    <row r="198" spans="1:13">
      <c r="A198" s="1">
        <v>42674</v>
      </c>
      <c r="B198">
        <v>36.86</v>
      </c>
      <c r="C198" s="25">
        <f t="shared" si="53"/>
        <v>2.7137042062408412E-4</v>
      </c>
      <c r="D198" s="38">
        <f t="shared" si="54"/>
        <v>37.008453340969488</v>
      </c>
      <c r="E198" s="26"/>
      <c r="F198">
        <v>37</v>
      </c>
      <c r="G198" s="25">
        <f t="shared" si="48"/>
        <v>-4.0113359940159299E-3</v>
      </c>
      <c r="H198" s="25"/>
      <c r="I198" s="25">
        <f t="shared" si="51"/>
        <v>-3.7837837837837451E-3</v>
      </c>
      <c r="J198">
        <v>16238.55</v>
      </c>
      <c r="K198">
        <v>16242.26</v>
      </c>
      <c r="L198" s="25">
        <f t="shared" si="52"/>
        <v>2.2846867485104561E-4</v>
      </c>
      <c r="M198">
        <f t="shared" si="50"/>
        <v>1</v>
      </c>
    </row>
    <row r="199" spans="1:13">
      <c r="A199" s="1">
        <f>A198+1</f>
        <v>42675</v>
      </c>
      <c r="B199">
        <v>37.1</v>
      </c>
      <c r="C199" s="25">
        <f t="shared" si="53"/>
        <v>6.5111231687466908E-3</v>
      </c>
      <c r="D199" s="38">
        <f t="shared" si="54"/>
        <v>37.480978632283929</v>
      </c>
      <c r="E199" s="26"/>
      <c r="F199" s="27">
        <v>37.479999999999997</v>
      </c>
      <c r="G199" s="25">
        <f t="shared" si="48"/>
        <v>-1.0164586043006185E-2</v>
      </c>
      <c r="H199" s="25"/>
      <c r="I199" s="25">
        <f t="shared" si="51"/>
        <v>-1.0138740661686074E-2</v>
      </c>
      <c r="J199">
        <v>16242.26</v>
      </c>
      <c r="K199">
        <v>16453.400000000001</v>
      </c>
      <c r="L199" s="25">
        <f t="shared" si="52"/>
        <v>1.2999422494160306E-2</v>
      </c>
      <c r="M199">
        <f t="shared" si="50"/>
        <v>2</v>
      </c>
    </row>
    <row r="200" spans="1:13">
      <c r="A200" s="1">
        <f>A199+1</f>
        <v>42676</v>
      </c>
      <c r="B200">
        <v>36.619999999999997</v>
      </c>
      <c r="C200" s="25">
        <f t="shared" si="53"/>
        <v>-1.2938005390835672E-2</v>
      </c>
      <c r="D200" s="38">
        <f t="shared" si="54"/>
        <v>36.837891839984437</v>
      </c>
      <c r="E200" s="31"/>
      <c r="F200">
        <v>36.840000000000003</v>
      </c>
      <c r="G200" s="35">
        <f t="shared" si="48"/>
        <v>-5.9148835370632646E-3</v>
      </c>
      <c r="H200" s="35"/>
      <c r="I200" s="25">
        <f t="shared" si="51"/>
        <v>-5.9717698154181376E-3</v>
      </c>
      <c r="J200">
        <v>16453.400000000001</v>
      </c>
      <c r="K200">
        <v>16171.52</v>
      </c>
      <c r="L200" s="25">
        <f t="shared" si="52"/>
        <v>-1.7132021345132364E-2</v>
      </c>
      <c r="M200">
        <f t="shared" si="50"/>
        <v>3</v>
      </c>
    </row>
    <row r="201" spans="1:13">
      <c r="A201" s="1">
        <f>A200+1</f>
        <v>42677</v>
      </c>
      <c r="B201">
        <v>36.56</v>
      </c>
      <c r="C201" s="25">
        <f t="shared" si="53"/>
        <v>-1.6384489350080855E-3</v>
      </c>
      <c r="D201" s="38">
        <f t="shared" si="54"/>
        <v>36.675841627750515</v>
      </c>
      <c r="E201" s="38"/>
      <c r="F201">
        <v>36.68</v>
      </c>
      <c r="G201" s="42">
        <f t="shared" si="48"/>
        <v>-3.1585267742803014E-3</v>
      </c>
      <c r="H201" s="42"/>
      <c r="I201" s="25">
        <f t="shared" si="51"/>
        <v>-3.2715376226826187E-3</v>
      </c>
      <c r="J201">
        <v>16171.52</v>
      </c>
      <c r="K201">
        <v>16099.46</v>
      </c>
      <c r="L201" s="25">
        <f t="shared" si="52"/>
        <v>-4.455981874307513E-3</v>
      </c>
      <c r="M201">
        <f t="shared" si="50"/>
        <v>4</v>
      </c>
    </row>
    <row r="202" spans="1:13">
      <c r="A202" s="1">
        <f>A201+1</f>
        <v>42678</v>
      </c>
      <c r="B202">
        <v>36.24</v>
      </c>
      <c r="C202" s="25">
        <f t="shared" si="53"/>
        <v>-8.7527352297592786E-3</v>
      </c>
      <c r="D202" s="38">
        <f t="shared" si="54"/>
        <v>36.644161754493631</v>
      </c>
      <c r="E202" s="38"/>
      <c r="F202">
        <v>36.64</v>
      </c>
      <c r="G202" s="42">
        <f t="shared" si="48"/>
        <v>-1.1029362800039078E-2</v>
      </c>
      <c r="H202" s="42"/>
      <c r="I202" s="25">
        <f t="shared" si="51"/>
        <v>-1.0917030567685559E-2</v>
      </c>
      <c r="J202">
        <v>16099.46</v>
      </c>
      <c r="K202">
        <v>16083.73</v>
      </c>
      <c r="L202" s="25">
        <f t="shared" si="52"/>
        <v>-9.7705140420856207E-4</v>
      </c>
      <c r="M202">
        <f t="shared" si="50"/>
        <v>5</v>
      </c>
    </row>
    <row r="203" spans="1:13">
      <c r="A203" s="1">
        <v>42681</v>
      </c>
      <c r="B203">
        <v>37.36</v>
      </c>
      <c r="C203" s="25">
        <f t="shared" si="53"/>
        <v>3.0905077262693093E-2</v>
      </c>
      <c r="D203" s="38">
        <f t="shared" si="54"/>
        <v>37.075318026353337</v>
      </c>
      <c r="E203" s="38"/>
      <c r="F203">
        <v>37.07</v>
      </c>
      <c r="G203" s="42">
        <f t="shared" si="48"/>
        <v>7.6784769167539402E-3</v>
      </c>
      <c r="H203" s="42"/>
      <c r="I203" s="25">
        <f t="shared" si="51"/>
        <v>7.8230374966279381E-3</v>
      </c>
      <c r="J203">
        <v>16083.73</v>
      </c>
      <c r="K203">
        <v>16274.82</v>
      </c>
      <c r="L203" s="25">
        <f t="shared" si="52"/>
        <v>1.188095050090987E-2</v>
      </c>
      <c r="M203">
        <f t="shared" si="50"/>
        <v>1</v>
      </c>
    </row>
    <row r="204" spans="1:13">
      <c r="A204" s="1">
        <v>42682</v>
      </c>
      <c r="B204">
        <v>37.630000000000003</v>
      </c>
      <c r="C204" s="25">
        <f t="shared" si="53"/>
        <v>7.2269807280513909E-3</v>
      </c>
      <c r="D204" s="38">
        <f t="shared" si="54"/>
        <v>37.294677434220468</v>
      </c>
      <c r="E204" s="38"/>
      <c r="F204">
        <v>37.299999999999997</v>
      </c>
      <c r="G204" s="42">
        <f t="shared" ref="G204:G210" si="55">+B204/D204-1</f>
        <v>8.99116412445089E-3</v>
      </c>
      <c r="H204" s="42"/>
      <c r="I204" s="25">
        <f t="shared" si="51"/>
        <v>8.8471849865954244E-3</v>
      </c>
      <c r="J204">
        <v>16274.82</v>
      </c>
      <c r="K204">
        <v>16373.46</v>
      </c>
      <c r="L204" s="25">
        <f t="shared" si="52"/>
        <v>6.060896526044468E-3</v>
      </c>
      <c r="M204">
        <f t="shared" si="50"/>
        <v>2</v>
      </c>
    </row>
    <row r="205" spans="1:13">
      <c r="A205" s="1">
        <v>42683</v>
      </c>
      <c r="B205">
        <v>36.74</v>
      </c>
      <c r="C205" s="25">
        <f t="shared" si="53"/>
        <v>-2.3651342014350263E-2</v>
      </c>
      <c r="D205" s="38">
        <f t="shared" si="54"/>
        <v>36.325415947515062</v>
      </c>
      <c r="E205" s="38"/>
      <c r="F205">
        <v>36.32</v>
      </c>
      <c r="G205" s="42">
        <f t="shared" si="55"/>
        <v>1.1413057267780635E-2</v>
      </c>
      <c r="H205" s="42"/>
      <c r="I205" s="25">
        <f t="shared" si="51"/>
        <v>1.156387665198233E-2</v>
      </c>
      <c r="J205">
        <v>16373.46</v>
      </c>
      <c r="K205">
        <v>15945.65</v>
      </c>
      <c r="L205" s="25">
        <f t="shared" si="52"/>
        <v>-2.6128258779756997E-2</v>
      </c>
      <c r="M205">
        <f t="shared" si="50"/>
        <v>3</v>
      </c>
    </row>
    <row r="206" spans="1:13">
      <c r="A206" s="1">
        <v>42684</v>
      </c>
      <c r="B206">
        <v>36.39</v>
      </c>
      <c r="C206" s="25">
        <f t="shared" si="53"/>
        <v>-9.5264017419706137E-3</v>
      </c>
      <c r="D206" s="38">
        <f t="shared" si="54"/>
        <v>36.957310865345725</v>
      </c>
      <c r="E206" s="38"/>
      <c r="F206">
        <v>36.96</v>
      </c>
      <c r="G206" s="42">
        <f t="shared" si="55"/>
        <v>-1.5350436816486068E-2</v>
      </c>
      <c r="H206" s="42"/>
      <c r="I206" s="25">
        <f t="shared" si="51"/>
        <v>-1.5422077922077948E-2</v>
      </c>
      <c r="J206">
        <v>15945.65</v>
      </c>
      <c r="K206">
        <v>16225.45</v>
      </c>
      <c r="L206" s="25">
        <f t="shared" si="52"/>
        <v>1.754710532339554E-2</v>
      </c>
      <c r="M206">
        <f t="shared" si="50"/>
        <v>4</v>
      </c>
    </row>
    <row r="207" spans="1:13">
      <c r="A207" s="1">
        <v>42685</v>
      </c>
      <c r="B207">
        <v>35.979999999999997</v>
      </c>
      <c r="C207" s="25">
        <f t="shared" si="53"/>
        <v>-1.1266831547128486E-2</v>
      </c>
      <c r="D207" s="38">
        <f t="shared" si="54"/>
        <v>36.323394469798984</v>
      </c>
      <c r="E207" s="38"/>
      <c r="F207">
        <v>36.32</v>
      </c>
      <c r="G207" s="42">
        <f t="shared" si="55"/>
        <v>-9.4538099979752932E-3</v>
      </c>
      <c r="H207" s="42"/>
      <c r="I207" s="25">
        <f t="shared" si="51"/>
        <v>-9.3612334801762564E-3</v>
      </c>
      <c r="J207">
        <v>16225.45</v>
      </c>
      <c r="K207">
        <v>15945.98</v>
      </c>
      <c r="L207" s="25">
        <f t="shared" si="52"/>
        <v>-1.7224175600676794E-2</v>
      </c>
      <c r="M207">
        <f t="shared" si="50"/>
        <v>5</v>
      </c>
    </row>
    <row r="208" spans="1:13">
      <c r="A208" s="1">
        <v>42688</v>
      </c>
      <c r="B208">
        <v>35.76</v>
      </c>
      <c r="C208" s="25">
        <f t="shared" si="53"/>
        <v>-6.1145080600333301E-3</v>
      </c>
      <c r="D208" s="38">
        <f t="shared" si="54"/>
        <v>35.886555583288079</v>
      </c>
      <c r="E208" s="38"/>
      <c r="F208">
        <v>35.89</v>
      </c>
      <c r="G208" s="42">
        <f t="shared" si="55"/>
        <v>-3.526545839551587E-3</v>
      </c>
      <c r="H208" s="42"/>
      <c r="I208" s="25">
        <f t="shared" si="51"/>
        <v>-3.6221788799108978E-3</v>
      </c>
      <c r="J208">
        <v>15945.98</v>
      </c>
      <c r="K208">
        <v>15755.68</v>
      </c>
      <c r="L208" s="25">
        <f t="shared" si="52"/>
        <v>-1.1934042310350224E-2</v>
      </c>
      <c r="M208">
        <f t="shared" si="50"/>
        <v>1</v>
      </c>
    </row>
    <row r="209" spans="1:14">
      <c r="A209" s="1">
        <v>42689</v>
      </c>
      <c r="B209">
        <v>36.26</v>
      </c>
      <c r="C209" s="25">
        <f t="shared" si="53"/>
        <v>1.3982102908277394E-2</v>
      </c>
      <c r="D209" s="38">
        <f t="shared" si="54"/>
        <v>36.090114276248315</v>
      </c>
      <c r="E209" s="38"/>
      <c r="F209">
        <v>36.090000000000003</v>
      </c>
      <c r="G209" s="42">
        <f t="shared" si="55"/>
        <v>4.7072647775872056E-3</v>
      </c>
      <c r="H209" s="42"/>
      <c r="I209" s="25">
        <f t="shared" si="51"/>
        <v>4.7104461069547021E-3</v>
      </c>
      <c r="J209">
        <v>15755.68</v>
      </c>
      <c r="K209">
        <v>15843.53</v>
      </c>
      <c r="L209" s="25">
        <f t="shared" si="52"/>
        <v>5.5757669615021932E-3</v>
      </c>
      <c r="M209">
        <f t="shared" si="50"/>
        <v>2</v>
      </c>
    </row>
    <row r="210" spans="1:14">
      <c r="A210" s="1">
        <v>42690</v>
      </c>
      <c r="B210">
        <v>35.83</v>
      </c>
      <c r="C210" s="25">
        <f t="shared" si="53"/>
        <v>-1.185879757308328E-2</v>
      </c>
      <c r="D210" s="38">
        <f t="shared" si="54"/>
        <v>36.044487528978706</v>
      </c>
      <c r="E210" s="38"/>
      <c r="F210">
        <v>36.04</v>
      </c>
      <c r="G210" s="42">
        <f t="shared" si="55"/>
        <v>-5.9506333334956585E-3</v>
      </c>
      <c r="H210" s="42"/>
      <c r="I210" s="25">
        <f t="shared" si="51"/>
        <v>-5.8268590455050617E-3</v>
      </c>
      <c r="J210">
        <v>15843.53</v>
      </c>
      <c r="K210">
        <v>15823.55</v>
      </c>
      <c r="L210" s="25">
        <f t="shared" si="52"/>
        <v>-1.2610825996479669E-3</v>
      </c>
      <c r="M210">
        <f t="shared" si="50"/>
        <v>3</v>
      </c>
    </row>
    <row r="211" spans="1:14">
      <c r="A211" s="1">
        <v>42691</v>
      </c>
      <c r="B211">
        <v>35.97</v>
      </c>
      <c r="C211" s="25">
        <f t="shared" si="53"/>
        <v>3.907340217694788E-3</v>
      </c>
      <c r="D211" s="38">
        <f t="shared" si="54"/>
        <v>35.936664477945847</v>
      </c>
      <c r="E211" s="38"/>
      <c r="F211" s="27">
        <v>35.94</v>
      </c>
      <c r="G211" s="42">
        <f t="shared" ref="G211:G216" si="56">+B211/D211-1</f>
        <v>9.2761870191404583E-4</v>
      </c>
      <c r="H211" s="42"/>
      <c r="I211" s="25">
        <f t="shared" si="51"/>
        <v>8.3472454090149917E-4</v>
      </c>
      <c r="J211">
        <v>15823.55</v>
      </c>
      <c r="K211">
        <v>15778.18</v>
      </c>
      <c r="L211" s="25">
        <f t="shared" si="52"/>
        <v>-2.8672453400152564E-3</v>
      </c>
      <c r="M211">
        <f t="shared" si="50"/>
        <v>4</v>
      </c>
    </row>
    <row r="212" spans="1:14">
      <c r="A212" s="1">
        <v>42692</v>
      </c>
      <c r="B212">
        <v>35.94</v>
      </c>
      <c r="C212" s="25">
        <f t="shared" si="53"/>
        <v>-8.3402835696422262E-4</v>
      </c>
      <c r="D212" s="38">
        <f t="shared" si="54"/>
        <v>36.047103531586025</v>
      </c>
      <c r="E212" s="38"/>
      <c r="F212">
        <v>36.04</v>
      </c>
      <c r="G212" s="42">
        <f t="shared" si="56"/>
        <v>-2.9712104744332724E-3</v>
      </c>
      <c r="H212" s="42"/>
      <c r="I212" s="25">
        <f>+B212/F212-1</f>
        <v>-2.7746947835738389E-3</v>
      </c>
      <c r="J212">
        <v>15778.18</v>
      </c>
      <c r="K212">
        <v>15825.2</v>
      </c>
      <c r="L212" s="25">
        <f t="shared" si="52"/>
        <v>2.9800648744024993E-3</v>
      </c>
      <c r="M212">
        <f t="shared" si="50"/>
        <v>5</v>
      </c>
    </row>
    <row r="213" spans="1:14">
      <c r="A213" s="1">
        <v>42695</v>
      </c>
      <c r="B213">
        <v>36.24</v>
      </c>
      <c r="C213" s="25">
        <f t="shared" si="53"/>
        <v>8.3472454090152137E-3</v>
      </c>
      <c r="D213" s="38">
        <f t="shared" si="54"/>
        <v>36.242800722897655</v>
      </c>
      <c r="E213" s="38"/>
      <c r="F213">
        <v>36.24</v>
      </c>
      <c r="G213" s="42">
        <f t="shared" si="56"/>
        <v>-7.7276668518755365E-5</v>
      </c>
      <c r="H213" s="42"/>
      <c r="I213" s="25">
        <f>+B213/F213-1</f>
        <v>0</v>
      </c>
      <c r="J213">
        <v>15825.2</v>
      </c>
      <c r="K213">
        <v>15914.25</v>
      </c>
      <c r="L213" s="25">
        <f t="shared" si="52"/>
        <v>5.627101079291208E-3</v>
      </c>
      <c r="M213">
        <f t="shared" si="50"/>
        <v>1</v>
      </c>
    </row>
    <row r="214" spans="1:14">
      <c r="A214" s="1">
        <v>42696</v>
      </c>
      <c r="B214">
        <v>36.880000000000003</v>
      </c>
      <c r="C214" s="25">
        <f t="shared" si="53"/>
        <v>1.7660044150110465E-2</v>
      </c>
      <c r="D214" s="38">
        <f t="shared" si="54"/>
        <v>36.952764974786746</v>
      </c>
      <c r="E214" s="38"/>
      <c r="F214">
        <v>36.96</v>
      </c>
      <c r="G214" s="42">
        <f t="shared" si="56"/>
        <v>-1.9691347815621318E-3</v>
      </c>
      <c r="H214" s="42"/>
      <c r="I214" s="25">
        <f>+B214/F214-1</f>
        <v>-2.1645021645021467E-3</v>
      </c>
      <c r="J214">
        <v>15914.25</v>
      </c>
      <c r="K214">
        <v>16227.25</v>
      </c>
      <c r="L214" s="25">
        <f t="shared" si="52"/>
        <v>1.9667907692791031E-2</v>
      </c>
      <c r="M214">
        <f t="shared" si="50"/>
        <v>2</v>
      </c>
    </row>
    <row r="215" spans="1:14">
      <c r="A215" s="1">
        <v>42697</v>
      </c>
      <c r="B215">
        <v>36.74</v>
      </c>
      <c r="C215" s="25">
        <f t="shared" si="53"/>
        <v>-3.79609544468551E-3</v>
      </c>
      <c r="D215" s="38">
        <f t="shared" si="54"/>
        <v>36.950319986442558</v>
      </c>
      <c r="E215" s="38"/>
      <c r="F215">
        <v>36.950000000000003</v>
      </c>
      <c r="G215" s="42">
        <f t="shared" si="56"/>
        <v>-5.6919665789016971E-3</v>
      </c>
      <c r="H215" s="42"/>
      <c r="I215" s="25">
        <f>+B215/F215-1</f>
        <v>-5.6833558863329525E-3</v>
      </c>
      <c r="J215">
        <v>16227.25</v>
      </c>
      <c r="K215">
        <v>16223</v>
      </c>
      <c r="L215" s="25">
        <f t="shared" si="52"/>
        <v>-2.6190512871870908E-4</v>
      </c>
      <c r="M215">
        <f t="shared" ref="M215:M246" si="57">WEEKDAY(A215,2)</f>
        <v>3</v>
      </c>
    </row>
    <row r="216" spans="1:14">
      <c r="A216" s="1">
        <v>42698</v>
      </c>
      <c r="B216">
        <v>36.74</v>
      </c>
      <c r="C216" s="25">
        <f t="shared" si="53"/>
        <v>0</v>
      </c>
      <c r="D216" s="38">
        <f t="shared" si="54"/>
        <v>36.918272606792826</v>
      </c>
      <c r="E216" s="38"/>
      <c r="F216">
        <v>36.950000000000003</v>
      </c>
      <c r="G216" s="42">
        <f t="shared" si="56"/>
        <v>-4.8288447482784935E-3</v>
      </c>
      <c r="H216" s="42"/>
      <c r="I216" s="25">
        <f t="shared" ref="I216:I231" si="58">+B216/F216-1</f>
        <v>-5.6833558863329525E-3</v>
      </c>
      <c r="J216">
        <v>16223</v>
      </c>
      <c r="K216">
        <v>16209.07</v>
      </c>
      <c r="L216" s="25">
        <f t="shared" si="52"/>
        <v>-8.5865746162860912E-4</v>
      </c>
      <c r="M216">
        <f t="shared" si="57"/>
        <v>4</v>
      </c>
    </row>
    <row r="217" spans="1:14">
      <c r="A217" s="1">
        <v>42699</v>
      </c>
      <c r="B217">
        <v>37.090000000000003</v>
      </c>
      <c r="C217" s="25">
        <f t="shared" si="53"/>
        <v>9.5264017419707248E-3</v>
      </c>
      <c r="D217" s="38">
        <f t="shared" si="54"/>
        <v>37.26688551533185</v>
      </c>
      <c r="E217" s="31"/>
      <c r="F217">
        <v>37.229999999999997</v>
      </c>
      <c r="G217" s="42">
        <f t="shared" ref="G217:G231" si="59">+B217/D217-1</f>
        <v>-4.7464528598472056E-3</v>
      </c>
      <c r="H217" s="42"/>
      <c r="I217" s="25">
        <f t="shared" si="58"/>
        <v>-3.7604082728980304E-3</v>
      </c>
      <c r="J217">
        <v>16209.07</v>
      </c>
      <c r="K217">
        <v>16348.08</v>
      </c>
      <c r="L217" s="25">
        <f t="shared" si="52"/>
        <v>8.5760626612136903E-3</v>
      </c>
      <c r="M217">
        <f t="shared" si="57"/>
        <v>5</v>
      </c>
      <c r="N217" s="50" t="s">
        <v>89</v>
      </c>
    </row>
    <row r="218" spans="1:14">
      <c r="A218" s="1">
        <v>42702</v>
      </c>
      <c r="B218">
        <v>37.229999999999997</v>
      </c>
      <c r="C218" s="25">
        <f t="shared" si="53"/>
        <v>3.7746023186842059E-3</v>
      </c>
      <c r="D218" s="38">
        <f t="shared" si="54"/>
        <v>37.556250532172584</v>
      </c>
      <c r="E218" s="38"/>
      <c r="F218">
        <v>37.549999999999997</v>
      </c>
      <c r="G218" s="42">
        <f t="shared" si="59"/>
        <v>-8.6869835926007832E-3</v>
      </c>
      <c r="H218" s="42"/>
      <c r="I218" s="25">
        <f t="shared" si="58"/>
        <v>-8.5219707057256899E-3</v>
      </c>
      <c r="J218">
        <v>16348.08</v>
      </c>
      <c r="K218">
        <v>16491.34</v>
      </c>
      <c r="L218" s="25">
        <f t="shared" si="52"/>
        <v>8.7631085729944491E-3</v>
      </c>
      <c r="M218">
        <f t="shared" si="57"/>
        <v>1</v>
      </c>
    </row>
    <row r="219" spans="1:14">
      <c r="A219" s="1">
        <v>42703</v>
      </c>
      <c r="B219">
        <v>37.46</v>
      </c>
      <c r="C219" s="25">
        <f t="shared" si="53"/>
        <v>6.1778135911900733E-3</v>
      </c>
      <c r="D219" s="38">
        <f t="shared" si="54"/>
        <v>37.404730422148837</v>
      </c>
      <c r="E219" s="38"/>
      <c r="F219">
        <v>37.409999999999997</v>
      </c>
      <c r="G219" s="42">
        <f t="shared" si="59"/>
        <v>1.477609308432104E-3</v>
      </c>
      <c r="H219" s="42"/>
      <c r="I219" s="25">
        <f t="shared" si="58"/>
        <v>1.3365410318098014E-3</v>
      </c>
      <c r="J219">
        <v>16491.34</v>
      </c>
      <c r="K219">
        <v>16427.54</v>
      </c>
      <c r="L219" s="25">
        <f t="shared" si="52"/>
        <v>-3.8686971465022868E-3</v>
      </c>
      <c r="M219">
        <f t="shared" si="57"/>
        <v>2</v>
      </c>
    </row>
    <row r="220" spans="1:14">
      <c r="A220" s="1">
        <v>42704</v>
      </c>
      <c r="B220">
        <v>37.590000000000003</v>
      </c>
      <c r="C220" s="25">
        <f t="shared" si="53"/>
        <v>3.4703683929524498E-3</v>
      </c>
      <c r="D220" s="38">
        <f t="shared" si="54"/>
        <v>37.391918449140888</v>
      </c>
      <c r="E220" s="38"/>
      <c r="F220">
        <v>37.39</v>
      </c>
      <c r="G220" s="42">
        <f t="shared" si="59"/>
        <v>5.2974428452645661E-3</v>
      </c>
      <c r="H220" s="42"/>
      <c r="I220" s="25">
        <f t="shared" si="58"/>
        <v>5.3490238031559389E-3</v>
      </c>
      <c r="J220">
        <v>16427.54</v>
      </c>
      <c r="K220">
        <v>16419.599999999999</v>
      </c>
      <c r="L220" s="25">
        <f t="shared" si="52"/>
        <v>-4.8333469283912134E-4</v>
      </c>
      <c r="M220">
        <f t="shared" si="57"/>
        <v>3</v>
      </c>
    </row>
    <row r="221" spans="1:14">
      <c r="A221" s="1">
        <v>42705</v>
      </c>
      <c r="B221">
        <v>37.590000000000003</v>
      </c>
      <c r="C221" s="25">
        <f t="shared" si="53"/>
        <v>0</v>
      </c>
      <c r="D221" s="38">
        <f t="shared" si="54"/>
        <v>37.740659340057007</v>
      </c>
      <c r="E221" s="38"/>
      <c r="F221">
        <v>37.74</v>
      </c>
      <c r="G221" s="42">
        <f t="shared" si="59"/>
        <v>-3.9919636458788377E-3</v>
      </c>
      <c r="H221" s="42"/>
      <c r="I221" s="25">
        <f t="shared" si="58"/>
        <v>-3.9745627980921627E-3</v>
      </c>
      <c r="J221">
        <v>16419.599999999999</v>
      </c>
      <c r="K221">
        <v>16573.59</v>
      </c>
      <c r="L221" s="25">
        <f t="shared" si="52"/>
        <v>9.3784257838194218E-3</v>
      </c>
      <c r="M221">
        <f t="shared" si="57"/>
        <v>4</v>
      </c>
    </row>
    <row r="222" spans="1:14">
      <c r="A222" s="1">
        <v>42706</v>
      </c>
      <c r="B222">
        <v>37.369999999999997</v>
      </c>
      <c r="C222" s="25">
        <f t="shared" si="53"/>
        <v>-5.8526203777602426E-3</v>
      </c>
      <c r="D222" s="38">
        <f t="shared" si="54"/>
        <v>37.272712864261756</v>
      </c>
      <c r="E222" s="38"/>
      <c r="F222">
        <v>37.270000000000003</v>
      </c>
      <c r="G222" s="42">
        <f t="shared" si="59"/>
        <v>2.6101436751475582E-3</v>
      </c>
      <c r="H222" s="42"/>
      <c r="I222" s="25">
        <f t="shared" si="58"/>
        <v>2.6831231553525736E-3</v>
      </c>
      <c r="J222">
        <v>16573.59</v>
      </c>
      <c r="K222">
        <v>16368.38</v>
      </c>
      <c r="L222" s="25">
        <f t="shared" si="52"/>
        <v>-1.2381747104881935E-2</v>
      </c>
      <c r="M222">
        <f t="shared" si="57"/>
        <v>5</v>
      </c>
    </row>
    <row r="223" spans="1:14">
      <c r="A223" s="1">
        <v>42709</v>
      </c>
      <c r="B223">
        <v>37.26</v>
      </c>
      <c r="C223" s="25">
        <f t="shared" si="53"/>
        <v>-2.9435375970029432E-3</v>
      </c>
      <c r="D223" s="38">
        <f t="shared" si="54"/>
        <v>36.962953151136524</v>
      </c>
      <c r="E223" s="38"/>
      <c r="F223">
        <v>36.96</v>
      </c>
      <c r="G223" s="42">
        <f t="shared" si="59"/>
        <v>8.036339727750974E-3</v>
      </c>
      <c r="H223" s="42"/>
      <c r="I223" s="25">
        <f t="shared" si="58"/>
        <v>8.1168831168829669E-3</v>
      </c>
      <c r="J223">
        <v>16368.38</v>
      </c>
      <c r="K223">
        <v>16233.53</v>
      </c>
      <c r="L223" s="25">
        <f t="shared" si="52"/>
        <v>-8.238445099637115E-3</v>
      </c>
      <c r="M223">
        <f t="shared" si="57"/>
        <v>1</v>
      </c>
    </row>
    <row r="224" spans="1:14">
      <c r="A224" s="1">
        <v>42710</v>
      </c>
      <c r="B224">
        <v>37.26</v>
      </c>
      <c r="C224" s="25">
        <f t="shared" si="53"/>
        <v>0</v>
      </c>
      <c r="D224" s="38">
        <f t="shared" si="54"/>
        <v>37.144509370420352</v>
      </c>
      <c r="E224" s="38"/>
      <c r="F224">
        <v>37.14</v>
      </c>
      <c r="G224" s="42">
        <f t="shared" si="59"/>
        <v>3.1092247962660746E-3</v>
      </c>
      <c r="H224" s="42"/>
      <c r="I224" s="25">
        <f t="shared" si="58"/>
        <v>3.2310177705976439E-3</v>
      </c>
      <c r="J224">
        <v>16233.53</v>
      </c>
      <c r="K224">
        <v>16314.57</v>
      </c>
      <c r="L224" s="25">
        <f t="shared" si="52"/>
        <v>4.9921366455722982E-3</v>
      </c>
      <c r="M224">
        <f t="shared" si="57"/>
        <v>2</v>
      </c>
    </row>
    <row r="225" spans="1:14">
      <c r="A225" s="1">
        <v>42711</v>
      </c>
      <c r="B225">
        <v>37.69</v>
      </c>
      <c r="C225" s="25">
        <f t="shared" si="53"/>
        <v>1.1540526033279708E-2</v>
      </c>
      <c r="D225" s="38">
        <f t="shared" si="54"/>
        <v>37.29473321086612</v>
      </c>
      <c r="E225" s="38"/>
      <c r="F225">
        <v>37.299999999999997</v>
      </c>
      <c r="G225" s="42">
        <f t="shared" si="59"/>
        <v>1.0598461367159251E-2</v>
      </c>
      <c r="H225" s="42"/>
      <c r="I225" s="25">
        <f t="shared" si="58"/>
        <v>1.0455764075067098E-2</v>
      </c>
      <c r="J225">
        <v>16314.57</v>
      </c>
      <c r="K225">
        <v>16382.54</v>
      </c>
      <c r="L225" s="25">
        <f t="shared" si="52"/>
        <v>4.1662146167507075E-3</v>
      </c>
      <c r="M225">
        <f t="shared" si="57"/>
        <v>3</v>
      </c>
    </row>
    <row r="226" spans="1:14">
      <c r="A226" s="1">
        <v>42712</v>
      </c>
      <c r="B226">
        <v>37.69</v>
      </c>
      <c r="C226" s="25">
        <f t="shared" si="53"/>
        <v>0</v>
      </c>
      <c r="D226" s="38">
        <f t="shared" si="54"/>
        <v>37.570508297248161</v>
      </c>
      <c r="E226" s="38"/>
      <c r="F226">
        <v>37.57</v>
      </c>
      <c r="G226" s="42">
        <f t="shared" si="59"/>
        <v>3.1804654280014333E-3</v>
      </c>
      <c r="H226" s="42"/>
      <c r="I226" s="25">
        <f t="shared" si="58"/>
        <v>3.1940377961139355E-3</v>
      </c>
      <c r="J226">
        <v>16382.54</v>
      </c>
      <c r="K226">
        <v>16501.349999999999</v>
      </c>
      <c r="L226" s="25">
        <f t="shared" si="52"/>
        <v>7.2522331701920795E-3</v>
      </c>
      <c r="M226">
        <f t="shared" si="57"/>
        <v>4</v>
      </c>
    </row>
    <row r="227" spans="1:14">
      <c r="A227" s="1">
        <v>42713</v>
      </c>
      <c r="B227">
        <v>37.47</v>
      </c>
      <c r="C227" s="25">
        <f t="shared" si="53"/>
        <v>-5.8370920668612269E-3</v>
      </c>
      <c r="D227" s="38">
        <f t="shared" si="54"/>
        <v>37.390293485078494</v>
      </c>
      <c r="E227" s="38"/>
      <c r="F227">
        <v>37.39</v>
      </c>
      <c r="G227" s="42">
        <f t="shared" si="59"/>
        <v>2.1317434952285996E-3</v>
      </c>
      <c r="H227" s="42"/>
      <c r="I227" s="25">
        <f t="shared" si="58"/>
        <v>2.1396095212622424E-3</v>
      </c>
      <c r="J227">
        <v>16501.349999999999</v>
      </c>
      <c r="K227">
        <v>16422.419999999998</v>
      </c>
      <c r="L227" s="25">
        <f t="shared" si="52"/>
        <v>-4.7832450072267108E-3</v>
      </c>
      <c r="M227">
        <f t="shared" si="57"/>
        <v>5</v>
      </c>
    </row>
    <row r="228" spans="1:14">
      <c r="A228" s="1">
        <v>42716</v>
      </c>
      <c r="B228">
        <v>36.61</v>
      </c>
      <c r="C228" s="25">
        <f t="shared" si="53"/>
        <v>-2.2951694689084534E-2</v>
      </c>
      <c r="D228" s="38">
        <f t="shared" si="54"/>
        <v>36.751708779826608</v>
      </c>
      <c r="E228" s="38"/>
      <c r="F228">
        <v>36.75</v>
      </c>
      <c r="G228" s="42">
        <f t="shared" si="59"/>
        <v>-3.8558419331073956E-3</v>
      </c>
      <c r="H228" s="42"/>
      <c r="I228" s="25">
        <f t="shared" si="58"/>
        <v>-3.8095238095238182E-3</v>
      </c>
      <c r="J228">
        <v>16422.419999999998</v>
      </c>
      <c r="K228">
        <v>16142.07</v>
      </c>
      <c r="L228" s="25">
        <f t="shared" si="52"/>
        <v>-1.7071174650264642E-2</v>
      </c>
      <c r="M228">
        <f t="shared" si="57"/>
        <v>1</v>
      </c>
    </row>
    <row r="229" spans="1:14">
      <c r="A229" s="1">
        <v>42717</v>
      </c>
      <c r="B229">
        <v>37.01</v>
      </c>
      <c r="C229" s="25">
        <f t="shared" si="53"/>
        <v>1.0925976509150503E-2</v>
      </c>
      <c r="D229" s="38">
        <f t="shared" si="54"/>
        <v>36.854976778071212</v>
      </c>
      <c r="E229" s="38"/>
      <c r="F229">
        <v>36.85</v>
      </c>
      <c r="G229" s="42">
        <f t="shared" si="59"/>
        <v>4.2063036116475327E-3</v>
      </c>
      <c r="H229" s="42"/>
      <c r="I229" s="25">
        <f t="shared" si="58"/>
        <v>4.3419267299862341E-3</v>
      </c>
      <c r="J229">
        <v>16142.07</v>
      </c>
      <c r="K229">
        <v>16188.18</v>
      </c>
      <c r="L229" s="25">
        <f t="shared" si="52"/>
        <v>2.856510967924164E-3</v>
      </c>
      <c r="M229">
        <f t="shared" si="57"/>
        <v>2</v>
      </c>
    </row>
    <row r="230" spans="1:14">
      <c r="A230" s="1">
        <v>42718</v>
      </c>
      <c r="B230">
        <v>36.200000000000003</v>
      </c>
      <c r="C230" s="25">
        <f t="shared" si="53"/>
        <v>-2.1885976763036941E-2</v>
      </c>
      <c r="D230" s="38">
        <f t="shared" si="54"/>
        <v>36.813214147606466</v>
      </c>
      <c r="E230" s="38"/>
      <c r="F230">
        <v>36.81</v>
      </c>
      <c r="G230" s="42">
        <f t="shared" si="59"/>
        <v>-1.665744656654311E-2</v>
      </c>
      <c r="H230" s="42"/>
      <c r="I230" s="25">
        <f t="shared" si="58"/>
        <v>-1.657158380874757E-2</v>
      </c>
      <c r="J230">
        <v>16188.18</v>
      </c>
      <c r="K230">
        <v>16172.02</v>
      </c>
      <c r="L230" s="25">
        <f t="shared" si="52"/>
        <v>-9.9825922370522235E-4</v>
      </c>
      <c r="M230">
        <f t="shared" si="57"/>
        <v>3</v>
      </c>
    </row>
    <row r="231" spans="1:14">
      <c r="A231" s="1">
        <v>42719</v>
      </c>
      <c r="B231">
        <v>35.880000000000003</v>
      </c>
      <c r="C231" s="25">
        <f t="shared" si="53"/>
        <v>-8.8397790055249059E-3</v>
      </c>
      <c r="D231" s="38">
        <f t="shared" si="54"/>
        <v>35.991768338154422</v>
      </c>
      <c r="E231" s="38"/>
      <c r="F231">
        <v>36</v>
      </c>
      <c r="G231" s="42">
        <f t="shared" si="59"/>
        <v>-3.1053861289703777E-3</v>
      </c>
      <c r="H231" s="42"/>
      <c r="I231" s="25">
        <f t="shared" si="58"/>
        <v>-3.3333333333332993E-3</v>
      </c>
      <c r="J231">
        <v>16172.02</v>
      </c>
      <c r="K231">
        <v>15812.54</v>
      </c>
      <c r="L231" s="25">
        <f t="shared" si="52"/>
        <v>-2.2228515670893234E-2</v>
      </c>
      <c r="M231">
        <f t="shared" si="57"/>
        <v>4</v>
      </c>
    </row>
    <row r="232" spans="1:14">
      <c r="A232" s="1">
        <v>42720</v>
      </c>
      <c r="B232">
        <v>35.5</v>
      </c>
      <c r="C232" s="25">
        <f t="shared" si="53"/>
        <v>-1.0590858416945403E-2</v>
      </c>
      <c r="D232" s="38">
        <f t="shared" si="54"/>
        <v>35.908090667280526</v>
      </c>
      <c r="E232" s="38"/>
      <c r="F232">
        <v>35.9</v>
      </c>
      <c r="G232" s="42">
        <f t="shared" ref="G232:G250" si="60">+B232/D232-1</f>
        <v>-1.1364866794557171E-2</v>
      </c>
      <c r="H232" s="42"/>
      <c r="I232" s="25">
        <f t="shared" ref="I232:I263" si="61">+B232/F232-1</f>
        <v>-1.114206128133699E-2</v>
      </c>
      <c r="J232">
        <v>15812.54</v>
      </c>
      <c r="K232">
        <v>15772.17</v>
      </c>
      <c r="L232" s="25">
        <f t="shared" si="52"/>
        <v>-2.553037019985438E-3</v>
      </c>
      <c r="M232">
        <f t="shared" si="57"/>
        <v>5</v>
      </c>
    </row>
    <row r="233" spans="1:14">
      <c r="A233" s="1">
        <v>42723</v>
      </c>
      <c r="B233">
        <v>35.36</v>
      </c>
      <c r="C233" s="25">
        <f t="shared" ref="C233:C247" si="62">B233/B232-1</f>
        <v>-3.9436619718310473E-3</v>
      </c>
      <c r="D233" s="38">
        <f t="shared" si="54"/>
        <v>35.535768698917138</v>
      </c>
      <c r="E233" s="38"/>
      <c r="F233">
        <v>35.53</v>
      </c>
      <c r="G233" s="42">
        <f t="shared" si="60"/>
        <v>-4.9462472700778637E-3</v>
      </c>
      <c r="H233" s="42"/>
      <c r="I233" s="25">
        <f t="shared" si="61"/>
        <v>-4.784688995215336E-3</v>
      </c>
      <c r="J233">
        <v>15772.17</v>
      </c>
      <c r="K233">
        <v>15612.15</v>
      </c>
      <c r="L233" s="25">
        <f t="shared" si="52"/>
        <v>-1.0145718693115868E-2</v>
      </c>
      <c r="M233">
        <f t="shared" si="57"/>
        <v>1</v>
      </c>
    </row>
    <row r="234" spans="1:14">
      <c r="A234" s="1">
        <v>42724</v>
      </c>
      <c r="B234">
        <v>35.22</v>
      </c>
      <c r="C234" s="25">
        <f t="shared" si="62"/>
        <v>-3.9592760180995334E-3</v>
      </c>
      <c r="D234" s="38">
        <f t="shared" si="54"/>
        <v>35.322174710081569</v>
      </c>
      <c r="E234" s="38"/>
      <c r="F234">
        <v>35.33</v>
      </c>
      <c r="G234" s="42">
        <f t="shared" si="60"/>
        <v>-2.892650606034386E-3</v>
      </c>
      <c r="H234" s="42"/>
      <c r="I234" s="25">
        <f t="shared" si="61"/>
        <v>-3.1135012737050216E-3</v>
      </c>
      <c r="J234">
        <v>15612.15</v>
      </c>
      <c r="K234">
        <v>15520.83</v>
      </c>
      <c r="L234" s="25">
        <f t="shared" si="52"/>
        <v>-5.8492904564714232E-3</v>
      </c>
      <c r="M234">
        <f t="shared" si="57"/>
        <v>2</v>
      </c>
    </row>
    <row r="235" spans="1:14">
      <c r="A235" s="1">
        <v>42725</v>
      </c>
      <c r="B235">
        <v>35.11</v>
      </c>
      <c r="C235" s="25">
        <f t="shared" si="62"/>
        <v>-3.1232254400908044E-3</v>
      </c>
      <c r="D235" s="38">
        <f t="shared" si="54"/>
        <v>35.485835209843799</v>
      </c>
      <c r="E235" s="38"/>
      <c r="F235">
        <v>35.479999999999997</v>
      </c>
      <c r="G235" s="42">
        <f t="shared" si="60"/>
        <v>-1.0591133268283426E-2</v>
      </c>
      <c r="H235" s="42"/>
      <c r="I235" s="25">
        <f t="shared" si="61"/>
        <v>-1.0428410372040564E-2</v>
      </c>
      <c r="J235">
        <v>15520.83</v>
      </c>
      <c r="K235">
        <v>15589.29</v>
      </c>
      <c r="L235" s="25">
        <f t="shared" si="52"/>
        <v>4.4108465848797795E-3</v>
      </c>
      <c r="M235">
        <f t="shared" si="57"/>
        <v>3</v>
      </c>
      <c r="N235" s="50" t="s">
        <v>101</v>
      </c>
    </row>
    <row r="236" spans="1:14">
      <c r="A236" s="1">
        <v>42726</v>
      </c>
      <c r="B236">
        <v>34.06</v>
      </c>
      <c r="C236" s="25">
        <f>B236/(B235-0.689194)-1</f>
        <v>-1.0482206604923716E-2</v>
      </c>
      <c r="D236" s="38">
        <f t="shared" si="54"/>
        <v>35.008269754427552</v>
      </c>
      <c r="E236" s="38"/>
      <c r="F236">
        <v>34.32</v>
      </c>
      <c r="G236" s="42">
        <f t="shared" si="60"/>
        <v>-2.70870214689094E-2</v>
      </c>
      <c r="H236" s="42"/>
      <c r="I236" s="25">
        <f t="shared" si="61"/>
        <v>-7.575757575757569E-3</v>
      </c>
      <c r="J236">
        <v>15589.29</v>
      </c>
      <c r="K236">
        <v>15382.02</v>
      </c>
      <c r="L236" s="25">
        <f>+K236/J236-1</f>
        <v>-1.3295666447926791E-2</v>
      </c>
      <c r="M236">
        <f t="shared" si="57"/>
        <v>4</v>
      </c>
    </row>
    <row r="237" spans="1:14">
      <c r="A237" s="1">
        <v>42727</v>
      </c>
      <c r="B237">
        <v>33.97</v>
      </c>
      <c r="C237" s="25">
        <f t="shared" si="62"/>
        <v>-2.6423957721668501E-3</v>
      </c>
      <c r="D237" s="38">
        <f t="shared" si="54"/>
        <v>34.258754207834862</v>
      </c>
      <c r="E237" s="38"/>
      <c r="F237">
        <v>34.26</v>
      </c>
      <c r="G237" s="42">
        <f t="shared" si="60"/>
        <v>-8.4286254568132213E-3</v>
      </c>
      <c r="H237" s="42"/>
      <c r="I237" s="25">
        <f t="shared" si="61"/>
        <v>-8.4646818447168259E-3</v>
      </c>
      <c r="J237">
        <v>15382.02</v>
      </c>
      <c r="K237">
        <v>15354.57</v>
      </c>
      <c r="L237" s="25">
        <f t="shared" ref="L237:L276" si="63">+K237/J237-1</f>
        <v>-1.7845510537628506E-3</v>
      </c>
      <c r="M237">
        <f t="shared" si="57"/>
        <v>5</v>
      </c>
    </row>
    <row r="238" spans="1:14">
      <c r="A238" s="1">
        <v>42731</v>
      </c>
      <c r="B238">
        <v>34.049999999999997</v>
      </c>
      <c r="C238" s="25">
        <f t="shared" si="62"/>
        <v>2.3550191345305116E-3</v>
      </c>
      <c r="D238" s="38">
        <f t="shared" si="54"/>
        <v>34.26</v>
      </c>
      <c r="E238" s="38"/>
      <c r="F238">
        <v>34.25</v>
      </c>
      <c r="G238" s="42">
        <f t="shared" si="60"/>
        <v>-6.1295971978984065E-3</v>
      </c>
      <c r="H238" s="42"/>
      <c r="I238" s="25">
        <f t="shared" si="61"/>
        <v>-5.8394160583942201E-3</v>
      </c>
      <c r="J238">
        <v>15354.57</v>
      </c>
      <c r="K238">
        <v>15354.57</v>
      </c>
      <c r="L238" s="25">
        <f t="shared" si="63"/>
        <v>0</v>
      </c>
      <c r="M238">
        <f t="shared" si="57"/>
        <v>2</v>
      </c>
    </row>
    <row r="239" spans="1:14">
      <c r="A239" s="1">
        <v>42732</v>
      </c>
      <c r="B239">
        <v>34.36</v>
      </c>
      <c r="C239" s="25">
        <f t="shared" si="62"/>
        <v>9.1042584434655183E-3</v>
      </c>
      <c r="D239" s="38">
        <f t="shared" si="54"/>
        <v>34.714992181480824</v>
      </c>
      <c r="E239" s="38"/>
      <c r="F239">
        <v>34.72</v>
      </c>
      <c r="G239" s="42">
        <f t="shared" si="60"/>
        <v>-1.0225904117305284E-2</v>
      </c>
      <c r="H239" s="42"/>
      <c r="I239" s="25">
        <f t="shared" si="61"/>
        <v>-1.0368663594470084E-2</v>
      </c>
      <c r="J239">
        <v>15354.57</v>
      </c>
      <c r="K239">
        <v>15563.03</v>
      </c>
      <c r="L239" s="25">
        <f t="shared" si="63"/>
        <v>1.3576414057834274E-2</v>
      </c>
      <c r="M239">
        <f t="shared" si="57"/>
        <v>3</v>
      </c>
    </row>
    <row r="240" spans="1:14">
      <c r="A240" s="1">
        <v>42733</v>
      </c>
      <c r="B240">
        <v>34.81</v>
      </c>
      <c r="C240" s="25">
        <f t="shared" si="62"/>
        <v>1.3096623981373678E-2</v>
      </c>
      <c r="D240" s="38">
        <f t="shared" si="54"/>
        <v>34.832371845328318</v>
      </c>
      <c r="E240" s="38"/>
      <c r="F240">
        <v>34.83</v>
      </c>
      <c r="G240" s="42">
        <f t="shared" si="60"/>
        <v>-6.4227166119079637E-4</v>
      </c>
      <c r="H240" s="42"/>
      <c r="I240" s="25">
        <f t="shared" si="61"/>
        <v>-5.7421762848108848E-4</v>
      </c>
      <c r="J240">
        <v>15563.03</v>
      </c>
      <c r="K240">
        <v>15613.4</v>
      </c>
      <c r="L240" s="25">
        <f t="shared" si="63"/>
        <v>3.236516282497659E-3</v>
      </c>
      <c r="M240">
        <f t="shared" si="57"/>
        <v>4</v>
      </c>
    </row>
    <row r="241" spans="1:14">
      <c r="A241" s="1">
        <v>42734</v>
      </c>
      <c r="B241">
        <v>34.71</v>
      </c>
      <c r="C241" s="25">
        <f t="shared" si="62"/>
        <v>-2.8727377190462811E-3</v>
      </c>
      <c r="D241" s="38">
        <f t="shared" si="54"/>
        <v>35.173249522845758</v>
      </c>
      <c r="E241" s="38"/>
      <c r="F241">
        <v>35.17</v>
      </c>
      <c r="G241" s="42">
        <f t="shared" si="60"/>
        <v>-1.3170506823512729E-2</v>
      </c>
      <c r="H241" s="42"/>
      <c r="I241" s="25">
        <f t="shared" si="61"/>
        <v>-1.3079328973557014E-2</v>
      </c>
      <c r="J241">
        <v>15613.4</v>
      </c>
      <c r="K241">
        <v>15767.27</v>
      </c>
      <c r="L241" s="25">
        <f t="shared" si="63"/>
        <v>9.8549963492897685E-3</v>
      </c>
      <c r="M241">
        <f t="shared" si="57"/>
        <v>5</v>
      </c>
    </row>
    <row r="242" spans="1:14">
      <c r="A242" s="1">
        <v>42738</v>
      </c>
      <c r="B242">
        <v>35.15</v>
      </c>
      <c r="C242" s="25">
        <f t="shared" si="62"/>
        <v>1.2676462114664222E-2</v>
      </c>
      <c r="D242" s="38">
        <f t="shared" si="54"/>
        <v>35.305083321335907</v>
      </c>
      <c r="E242" s="38"/>
      <c r="F242">
        <v>35.299999999999997</v>
      </c>
      <c r="G242" s="42">
        <f t="shared" si="60"/>
        <v>-4.3926626634580579E-3</v>
      </c>
      <c r="H242" s="42"/>
      <c r="I242" s="25">
        <f t="shared" si="61"/>
        <v>-4.2492917847024581E-3</v>
      </c>
      <c r="J242">
        <v>15767.27</v>
      </c>
      <c r="K242">
        <v>15827.83</v>
      </c>
      <c r="L242" s="25">
        <f t="shared" si="63"/>
        <v>3.8408678230283932E-3</v>
      </c>
      <c r="M242">
        <f t="shared" si="57"/>
        <v>2</v>
      </c>
    </row>
    <row r="243" spans="1:14">
      <c r="A243" s="1">
        <v>42739</v>
      </c>
      <c r="B243">
        <v>35.51</v>
      </c>
      <c r="C243" s="25">
        <f t="shared" si="62"/>
        <v>1.0241820768136511E-2</v>
      </c>
      <c r="D243" s="38">
        <f t="shared" si="54"/>
        <v>35.262241886601004</v>
      </c>
      <c r="E243" s="38"/>
      <c r="F243">
        <v>35.270000000000003</v>
      </c>
      <c r="G243" s="42">
        <f t="shared" si="60"/>
        <v>7.0261588640834205E-3</v>
      </c>
      <c r="H243" s="42"/>
      <c r="I243" s="25">
        <f t="shared" si="61"/>
        <v>6.804649844059929E-3</v>
      </c>
      <c r="J243">
        <v>15827.83</v>
      </c>
      <c r="K243">
        <v>15810.9</v>
      </c>
      <c r="L243" s="25">
        <f t="shared" si="63"/>
        <v>-1.069634940481401E-3</v>
      </c>
      <c r="M243">
        <f t="shared" si="57"/>
        <v>3</v>
      </c>
      <c r="N243" s="50" t="s">
        <v>102</v>
      </c>
    </row>
    <row r="244" spans="1:14">
      <c r="A244" s="1">
        <v>42740</v>
      </c>
      <c r="B244">
        <v>36.020000000000003</v>
      </c>
      <c r="C244" s="25">
        <f t="shared" si="62"/>
        <v>1.4362151506617904E-2</v>
      </c>
      <c r="D244" s="38">
        <f t="shared" si="54"/>
        <v>35.874128885768677</v>
      </c>
      <c r="E244" s="38"/>
      <c r="F244">
        <v>35.869999999999997</v>
      </c>
      <c r="G244" s="42">
        <f t="shared" si="60"/>
        <v>4.0661925114839903E-3</v>
      </c>
      <c r="H244" s="42"/>
      <c r="I244" s="25">
        <f t="shared" si="61"/>
        <v>4.1817674937274507E-3</v>
      </c>
      <c r="J244">
        <v>15810.9</v>
      </c>
      <c r="K244">
        <v>16081.72</v>
      </c>
      <c r="L244" s="25">
        <f t="shared" si="63"/>
        <v>1.7128689701408462E-2</v>
      </c>
      <c r="M244">
        <f t="shared" si="57"/>
        <v>4</v>
      </c>
    </row>
    <row r="245" spans="1:14">
      <c r="A245" s="1">
        <v>42741</v>
      </c>
      <c r="B245">
        <v>35.75</v>
      </c>
      <c r="C245" s="25">
        <f t="shared" si="62"/>
        <v>-7.4958356468629583E-3</v>
      </c>
      <c r="D245" s="38">
        <f t="shared" si="54"/>
        <v>35.935442365617604</v>
      </c>
      <c r="E245" s="38"/>
      <c r="F245">
        <v>35.93</v>
      </c>
      <c r="G245" s="42">
        <f t="shared" si="60"/>
        <v>-5.1604308562799295E-3</v>
      </c>
      <c r="H245" s="42"/>
      <c r="I245" s="25">
        <f t="shared" si="61"/>
        <v>-5.0097411633732714E-3</v>
      </c>
      <c r="J245">
        <v>16081.72</v>
      </c>
      <c r="K245">
        <v>16111.06</v>
      </c>
      <c r="L245" s="25">
        <f t="shared" si="63"/>
        <v>1.824431715015562E-3</v>
      </c>
      <c r="M245">
        <f t="shared" si="57"/>
        <v>5</v>
      </c>
    </row>
    <row r="246" spans="1:14">
      <c r="A246" s="1">
        <v>42744</v>
      </c>
      <c r="B246">
        <v>35.799999999999997</v>
      </c>
      <c r="C246" s="25">
        <f t="shared" si="62"/>
        <v>1.3986013986013734E-3</v>
      </c>
      <c r="D246" s="38">
        <f t="shared" si="54"/>
        <v>35.940459380078039</v>
      </c>
      <c r="E246" s="38"/>
      <c r="F246">
        <v>35.93</v>
      </c>
      <c r="G246" s="42">
        <f t="shared" si="60"/>
        <v>-3.9081130987407287E-3</v>
      </c>
      <c r="H246" s="42"/>
      <c r="I246" s="25">
        <f t="shared" si="61"/>
        <v>-3.618146395769628E-3</v>
      </c>
      <c r="J246">
        <v>16111.06</v>
      </c>
      <c r="K246">
        <v>16115.75</v>
      </c>
      <c r="L246" s="25">
        <f t="shared" si="63"/>
        <v>2.9110437177948256E-4</v>
      </c>
      <c r="M246">
        <f t="shared" si="57"/>
        <v>1</v>
      </c>
    </row>
    <row r="247" spans="1:14">
      <c r="A247" s="1">
        <v>42745</v>
      </c>
      <c r="B247">
        <v>36.340000000000003</v>
      </c>
      <c r="C247" s="25">
        <f t="shared" si="62"/>
        <v>1.5083798882681743E-2</v>
      </c>
      <c r="D247" s="38">
        <f t="shared" si="54"/>
        <v>36.160173166002203</v>
      </c>
      <c r="E247" s="38"/>
      <c r="F247">
        <v>36.17</v>
      </c>
      <c r="G247" s="42">
        <f t="shared" si="60"/>
        <v>4.9730634079727665E-3</v>
      </c>
      <c r="H247" s="42"/>
      <c r="I247" s="25">
        <f t="shared" si="61"/>
        <v>4.7000276472215496E-3</v>
      </c>
      <c r="J247">
        <v>16115.75</v>
      </c>
      <c r="K247">
        <v>16218.99</v>
      </c>
      <c r="L247" s="25">
        <f t="shared" si="63"/>
        <v>6.4061554690286737E-3</v>
      </c>
      <c r="M247">
        <f t="shared" ref="M247:M258" si="64">WEEKDAY(A247,2)</f>
        <v>2</v>
      </c>
    </row>
    <row r="248" spans="1:14">
      <c r="A248" s="1">
        <v>42746</v>
      </c>
      <c r="B248">
        <v>36.53</v>
      </c>
      <c r="C248" s="25">
        <f t="shared" ref="C248:C279" si="65">B248/B247-1</f>
        <v>5.2283984589982513E-3</v>
      </c>
      <c r="D248" s="38">
        <f t="shared" si="54"/>
        <v>36.461741927210021</v>
      </c>
      <c r="E248" s="38"/>
      <c r="F248">
        <v>36.46</v>
      </c>
      <c r="G248" s="42">
        <f t="shared" si="60"/>
        <v>1.8720464021233507E-3</v>
      </c>
      <c r="H248" s="42"/>
      <c r="I248" s="25">
        <f t="shared" si="61"/>
        <v>1.9199122325836981E-3</v>
      </c>
      <c r="J248">
        <v>16218.99</v>
      </c>
      <c r="K248">
        <v>16349.81</v>
      </c>
      <c r="L248" s="25">
        <f t="shared" si="63"/>
        <v>8.0658536690632054E-3</v>
      </c>
      <c r="M248">
        <f t="shared" si="64"/>
        <v>3</v>
      </c>
      <c r="N248" s="50" t="s">
        <v>122</v>
      </c>
    </row>
    <row r="249" spans="1:14">
      <c r="A249" s="1">
        <v>42747</v>
      </c>
      <c r="B249">
        <v>36.475000000000001</v>
      </c>
      <c r="C249" s="25">
        <f t="shared" si="65"/>
        <v>-1.5056118258964801E-3</v>
      </c>
      <c r="D249" s="38">
        <f t="shared" si="54"/>
        <v>36.386097954655135</v>
      </c>
      <c r="E249" s="38"/>
      <c r="F249">
        <v>36.39</v>
      </c>
      <c r="G249" s="42">
        <f t="shared" si="60"/>
        <v>2.4432970376668806E-3</v>
      </c>
      <c r="H249" s="42"/>
      <c r="I249" s="25">
        <f t="shared" si="61"/>
        <v>2.3358065402583339E-3</v>
      </c>
      <c r="J249">
        <v>16349.81</v>
      </c>
      <c r="K249">
        <v>16316.67</v>
      </c>
      <c r="L249" s="25">
        <f t="shared" si="63"/>
        <v>-2.0269348695794998E-3</v>
      </c>
      <c r="M249">
        <f t="shared" si="64"/>
        <v>4</v>
      </c>
    </row>
    <row r="250" spans="1:14">
      <c r="A250" s="1">
        <v>42748</v>
      </c>
      <c r="B250">
        <v>36.57</v>
      </c>
      <c r="C250" s="25">
        <f t="shared" si="65"/>
        <v>2.6045236463330124E-3</v>
      </c>
      <c r="D250" s="38">
        <f t="shared" si="54"/>
        <v>36.640834471739637</v>
      </c>
      <c r="E250" s="38"/>
      <c r="F250">
        <v>36.64</v>
      </c>
      <c r="G250" s="42">
        <f t="shared" si="60"/>
        <v>-1.9332112044082583E-3</v>
      </c>
      <c r="H250" s="42"/>
      <c r="I250" s="25">
        <f t="shared" si="61"/>
        <v>-1.910480349344934E-3</v>
      </c>
      <c r="J250">
        <v>16316.67</v>
      </c>
      <c r="K250">
        <v>16429.14</v>
      </c>
      <c r="L250" s="25">
        <f t="shared" si="63"/>
        <v>6.8929505836667904E-3</v>
      </c>
      <c r="M250">
        <f t="shared" si="64"/>
        <v>5</v>
      </c>
      <c r="N250" s="50" t="s">
        <v>128</v>
      </c>
    </row>
    <row r="251" spans="1:14">
      <c r="A251" s="1">
        <v>42752</v>
      </c>
      <c r="B251">
        <v>36.4</v>
      </c>
      <c r="C251" s="25">
        <f t="shared" si="65"/>
        <v>-4.6486190866831256E-3</v>
      </c>
      <c r="D251" s="38">
        <f t="shared" si="54"/>
        <v>36.323269312940305</v>
      </c>
      <c r="E251" s="38"/>
      <c r="F251">
        <v>36.32</v>
      </c>
      <c r="G251" s="42">
        <f t="shared" ref="G251:G256" si="66">+B251/D251-1</f>
        <v>2.1124388996658361E-3</v>
      </c>
      <c r="H251" s="42"/>
      <c r="I251" s="25">
        <f t="shared" si="61"/>
        <v>2.2026431718060735E-3</v>
      </c>
      <c r="J251">
        <v>16429.14</v>
      </c>
      <c r="K251">
        <v>16287.12</v>
      </c>
      <c r="L251" s="25">
        <f t="shared" si="63"/>
        <v>-8.6443964808868845E-3</v>
      </c>
      <c r="M251">
        <f t="shared" si="64"/>
        <v>2</v>
      </c>
      <c r="N251" s="50" t="s">
        <v>131</v>
      </c>
    </row>
    <row r="252" spans="1:14">
      <c r="A252" s="1">
        <v>42753</v>
      </c>
      <c r="B252">
        <v>36.58</v>
      </c>
      <c r="C252" s="25">
        <f t="shared" si="65"/>
        <v>4.9450549450549275E-3</v>
      </c>
      <c r="D252" s="38">
        <f t="shared" si="54"/>
        <v>36.731119657741822</v>
      </c>
      <c r="E252" s="38"/>
      <c r="F252">
        <v>36.729999999999997</v>
      </c>
      <c r="G252" s="42">
        <f t="shared" si="66"/>
        <v>-4.1142132107582219E-3</v>
      </c>
      <c r="H252" s="42"/>
      <c r="I252" s="25">
        <f t="shared" si="61"/>
        <v>-4.0838551592703443E-3</v>
      </c>
      <c r="J252">
        <v>16287.12</v>
      </c>
      <c r="K252">
        <v>16471.48</v>
      </c>
      <c r="L252" s="25">
        <f t="shared" si="63"/>
        <v>1.1319373836503832E-2</v>
      </c>
      <c r="M252">
        <f t="shared" si="64"/>
        <v>3</v>
      </c>
    </row>
    <row r="253" spans="1:14">
      <c r="A253" s="1">
        <v>42754</v>
      </c>
      <c r="B253">
        <v>36.43</v>
      </c>
      <c r="C253" s="25">
        <f t="shared" si="65"/>
        <v>-4.100601421541783E-3</v>
      </c>
      <c r="D253" s="38">
        <f t="shared" si="54"/>
        <v>36.666469722210756</v>
      </c>
      <c r="E253" s="38"/>
      <c r="F253">
        <v>36.67</v>
      </c>
      <c r="G253" s="42">
        <f t="shared" si="66"/>
        <v>-6.4492088821824778E-3</v>
      </c>
      <c r="H253" s="42"/>
      <c r="I253" s="25">
        <f t="shared" si="61"/>
        <v>-6.5448595582220381E-3</v>
      </c>
      <c r="J253">
        <v>16471.48</v>
      </c>
      <c r="K253">
        <v>16442.990000000002</v>
      </c>
      <c r="L253" s="25">
        <f t="shared" si="63"/>
        <v>-1.7296563514631602E-3</v>
      </c>
      <c r="M253">
        <f t="shared" si="64"/>
        <v>4</v>
      </c>
    </row>
    <row r="254" spans="1:14" ht="28">
      <c r="A254" s="1">
        <v>42755</v>
      </c>
      <c r="B254">
        <v>36.29</v>
      </c>
      <c r="C254" s="25">
        <f t="shared" si="65"/>
        <v>-3.8429865495470672E-3</v>
      </c>
      <c r="D254" s="38">
        <f t="shared" si="54"/>
        <v>36.355886234802789</v>
      </c>
      <c r="E254" s="38"/>
      <c r="F254">
        <v>36.35</v>
      </c>
      <c r="G254" s="42">
        <f t="shared" si="66"/>
        <v>-1.8122577009198615E-3</v>
      </c>
      <c r="H254" s="42"/>
      <c r="I254" s="25">
        <f t="shared" si="61"/>
        <v>-1.6506189821183792E-3</v>
      </c>
      <c r="J254">
        <v>16442.990000000002</v>
      </c>
      <c r="K254">
        <v>16302.14</v>
      </c>
      <c r="L254" s="25">
        <f t="shared" si="63"/>
        <v>-8.5659603271669438E-3</v>
      </c>
      <c r="M254">
        <f t="shared" si="64"/>
        <v>5</v>
      </c>
      <c r="N254" s="50" t="s">
        <v>134</v>
      </c>
    </row>
    <row r="255" spans="1:14">
      <c r="A255" s="1">
        <v>42758</v>
      </c>
      <c r="B255">
        <v>36.49</v>
      </c>
      <c r="C255" s="25">
        <f t="shared" si="65"/>
        <v>5.5111600992010512E-3</v>
      </c>
      <c r="D255" s="38">
        <f t="shared" si="54"/>
        <v>36.37606599501661</v>
      </c>
      <c r="E255" s="38"/>
      <c r="F255">
        <v>36.380000000000003</v>
      </c>
      <c r="G255" s="42">
        <f t="shared" si="66"/>
        <v>3.1321145337430689E-3</v>
      </c>
      <c r="H255" s="42"/>
      <c r="I255" s="25">
        <f t="shared" si="61"/>
        <v>3.0236393622868896E-3</v>
      </c>
      <c r="J255">
        <v>16302.14</v>
      </c>
      <c r="K255">
        <v>16313.83</v>
      </c>
      <c r="L255" s="25">
        <f t="shared" si="63"/>
        <v>7.1708376937018592E-4</v>
      </c>
      <c r="M255">
        <f t="shared" si="64"/>
        <v>1</v>
      </c>
    </row>
    <row r="256" spans="1:14">
      <c r="A256" s="1">
        <v>42759</v>
      </c>
      <c r="B256">
        <v>36.619999999999997</v>
      </c>
      <c r="C256" s="25">
        <f t="shared" si="65"/>
        <v>3.5626198958618183E-3</v>
      </c>
      <c r="D256" s="38">
        <f t="shared" si="54"/>
        <v>36.526310939859009</v>
      </c>
      <c r="E256" s="38"/>
      <c r="F256">
        <v>36.520000000000003</v>
      </c>
      <c r="G256" s="42">
        <f t="shared" si="66"/>
        <v>2.5649746095424142E-3</v>
      </c>
      <c r="H256" s="42"/>
      <c r="I256" s="25">
        <f t="shared" si="61"/>
        <v>2.7382256297916463E-3</v>
      </c>
      <c r="J256">
        <v>16313.83</v>
      </c>
      <c r="K256">
        <v>16379.44</v>
      </c>
      <c r="L256" s="25">
        <f t="shared" si="63"/>
        <v>4.0217410626444128E-3</v>
      </c>
      <c r="M256">
        <f t="shared" si="64"/>
        <v>2</v>
      </c>
    </row>
    <row r="257" spans="1:14">
      <c r="A257" s="1">
        <v>42760</v>
      </c>
      <c r="B257">
        <v>36.78</v>
      </c>
      <c r="C257" s="25">
        <f t="shared" si="65"/>
        <v>4.3691971600219315E-3</v>
      </c>
      <c r="D257" s="38">
        <f t="shared" si="54"/>
        <v>36.533355450491598</v>
      </c>
      <c r="E257" s="38"/>
      <c r="F257">
        <v>36.53</v>
      </c>
      <c r="G257" s="42">
        <f t="shared" ref="G257:G262" si="67">+B257/D257-1</f>
        <v>6.7512153336872771E-3</v>
      </c>
      <c r="H257" s="42"/>
      <c r="I257" s="25">
        <f t="shared" si="61"/>
        <v>6.8436901177115761E-3</v>
      </c>
      <c r="J257">
        <v>16379.44</v>
      </c>
      <c r="K257">
        <v>16385.43</v>
      </c>
      <c r="L257" s="25">
        <f t="shared" si="63"/>
        <v>3.6570236833499692E-4</v>
      </c>
      <c r="M257">
        <f t="shared" si="64"/>
        <v>3</v>
      </c>
    </row>
    <row r="258" spans="1:14" ht="56">
      <c r="A258" s="1">
        <v>42761</v>
      </c>
      <c r="B258">
        <v>36.85</v>
      </c>
      <c r="C258" s="25">
        <f t="shared" si="65"/>
        <v>1.9032082653616111E-3</v>
      </c>
      <c r="D258" s="38">
        <f t="shared" si="54"/>
        <v>37.028096943443039</v>
      </c>
      <c r="E258" s="38"/>
      <c r="F258">
        <v>37.03</v>
      </c>
      <c r="G258" s="42">
        <f t="shared" si="67"/>
        <v>-4.8097784694434154E-3</v>
      </c>
      <c r="H258" s="42"/>
      <c r="I258" s="25">
        <f t="shared" si="61"/>
        <v>-4.8609235754792923E-3</v>
      </c>
      <c r="J258">
        <v>16385.43</v>
      </c>
      <c r="K258">
        <v>16608.849999999999</v>
      </c>
      <c r="L258" s="25">
        <f t="shared" si="63"/>
        <v>1.3635284518013657E-2</v>
      </c>
      <c r="M258">
        <f t="shared" si="64"/>
        <v>4</v>
      </c>
      <c r="N258" s="50" t="s">
        <v>145</v>
      </c>
    </row>
    <row r="259" spans="1:14">
      <c r="A259" s="1">
        <v>42762</v>
      </c>
      <c r="B259">
        <v>36.82</v>
      </c>
      <c r="C259" s="25">
        <f t="shared" si="65"/>
        <v>-8.141112618724744E-4</v>
      </c>
      <c r="D259" s="38">
        <f t="shared" si="54"/>
        <v>36.851436601570853</v>
      </c>
      <c r="E259" s="38"/>
      <c r="F259">
        <v>36.85</v>
      </c>
      <c r="G259" s="42">
        <f t="shared" si="67"/>
        <v>-8.5306312236177462E-4</v>
      </c>
      <c r="H259" s="42"/>
      <c r="I259" s="25">
        <f t="shared" si="61"/>
        <v>-8.141112618724744E-4</v>
      </c>
      <c r="J259">
        <v>16608.849999999999</v>
      </c>
      <c r="K259">
        <v>16528.759999999998</v>
      </c>
      <c r="L259" s="25">
        <f t="shared" si="63"/>
        <v>-4.8221279618998469E-3</v>
      </c>
      <c r="M259">
        <f t="shared" ref="M259:M282" si="68">WEEKDAY(A259,2)</f>
        <v>5</v>
      </c>
    </row>
    <row r="260" spans="1:14">
      <c r="A260" s="1">
        <v>42765</v>
      </c>
      <c r="B260">
        <v>36.68</v>
      </c>
      <c r="C260" s="25">
        <f t="shared" si="65"/>
        <v>-3.8022813688213253E-3</v>
      </c>
      <c r="D260" s="38">
        <f t="shared" si="54"/>
        <v>36.85</v>
      </c>
      <c r="E260" s="38"/>
      <c r="F260">
        <v>36.85</v>
      </c>
      <c r="G260" s="42">
        <f t="shared" si="67"/>
        <v>-4.6132971506106513E-3</v>
      </c>
      <c r="H260" s="42"/>
      <c r="I260" s="25">
        <f t="shared" si="61"/>
        <v>-4.6132971506106513E-3</v>
      </c>
      <c r="J260">
        <v>16528.759999999998</v>
      </c>
      <c r="K260">
        <v>16528.759999999998</v>
      </c>
      <c r="L260" s="25">
        <f t="shared" si="63"/>
        <v>0</v>
      </c>
      <c r="M260">
        <f t="shared" si="68"/>
        <v>1</v>
      </c>
    </row>
    <row r="261" spans="1:14">
      <c r="A261" s="1">
        <v>42766</v>
      </c>
      <c r="B261">
        <v>36.71</v>
      </c>
      <c r="C261" s="25">
        <f t="shared" si="65"/>
        <v>8.178844056707657E-4</v>
      </c>
      <c r="D261" s="38">
        <f t="shared" ref="D261:D324" si="69">+(F260-O261)*(1+L261)</f>
        <v>36.85</v>
      </c>
      <c r="E261" s="38"/>
      <c r="F261">
        <v>36.85</v>
      </c>
      <c r="G261" s="42">
        <f t="shared" si="67"/>
        <v>-3.7991858887381769E-3</v>
      </c>
      <c r="H261" s="42"/>
      <c r="I261" s="25">
        <f t="shared" si="61"/>
        <v>-3.7991858887381769E-3</v>
      </c>
      <c r="J261">
        <v>16528.759999999998</v>
      </c>
      <c r="K261">
        <v>16528.759999999998</v>
      </c>
      <c r="L261" s="25">
        <f t="shared" si="63"/>
        <v>0</v>
      </c>
      <c r="M261">
        <f t="shared" si="68"/>
        <v>2</v>
      </c>
    </row>
    <row r="262" spans="1:14">
      <c r="A262" s="1">
        <v>42767</v>
      </c>
      <c r="B262">
        <v>36.67</v>
      </c>
      <c r="C262" s="25">
        <f t="shared" si="65"/>
        <v>-1.0896213565785295E-3</v>
      </c>
      <c r="D262" s="38">
        <f t="shared" si="69"/>
        <v>36.783094285354743</v>
      </c>
      <c r="E262" s="38"/>
      <c r="F262">
        <v>36.78</v>
      </c>
      <c r="G262" s="42">
        <f t="shared" si="67"/>
        <v>-3.0746267423121809E-3</v>
      </c>
      <c r="H262" s="42"/>
      <c r="I262" s="25">
        <f t="shared" si="61"/>
        <v>-2.9907558455681826E-3</v>
      </c>
      <c r="J262">
        <v>16528.759999999998</v>
      </c>
      <c r="K262">
        <v>16498.75</v>
      </c>
      <c r="L262" s="25">
        <f t="shared" si="63"/>
        <v>-1.8156231925442468E-3</v>
      </c>
      <c r="M262">
        <f t="shared" si="68"/>
        <v>3</v>
      </c>
    </row>
    <row r="263" spans="1:14">
      <c r="A263" s="1">
        <v>42768</v>
      </c>
      <c r="B263">
        <v>36.68</v>
      </c>
      <c r="C263" s="25">
        <f t="shared" si="65"/>
        <v>2.7270248159250166E-4</v>
      </c>
      <c r="D263" s="38">
        <f t="shared" si="69"/>
        <v>36.553685545874686</v>
      </c>
      <c r="E263" s="38"/>
      <c r="F263">
        <v>36.549999999999997</v>
      </c>
      <c r="G263" s="42">
        <f>+B263/D263-1</f>
        <v>3.4555873707122764E-3</v>
      </c>
      <c r="H263" s="42"/>
      <c r="I263" s="25">
        <f t="shared" si="61"/>
        <v>3.556771545827786E-3</v>
      </c>
      <c r="J263">
        <v>16498.75</v>
      </c>
      <c r="K263">
        <v>16397.23</v>
      </c>
      <c r="L263" s="25">
        <f t="shared" si="63"/>
        <v>-6.1531934237442076E-3</v>
      </c>
      <c r="M263">
        <f t="shared" si="68"/>
        <v>4</v>
      </c>
      <c r="N263" s="50" t="s">
        <v>155</v>
      </c>
    </row>
    <row r="264" spans="1:14">
      <c r="A264" s="1">
        <v>42769</v>
      </c>
      <c r="B264">
        <v>36.630000000000003</v>
      </c>
      <c r="C264" s="25">
        <f t="shared" si="65"/>
        <v>-1.3631406761176468E-3</v>
      </c>
      <c r="D264" s="38">
        <f t="shared" si="69"/>
        <v>36.043058806169704</v>
      </c>
      <c r="E264" s="38"/>
      <c r="F264">
        <v>36.5</v>
      </c>
      <c r="G264" s="42">
        <f t="shared" ref="G264:G278" si="70">+B264/D264-1</f>
        <v>1.6284444585758395E-2</v>
      </c>
      <c r="H264" s="42"/>
      <c r="I264" s="25">
        <f t="shared" ref="I264:I274" si="71">+B264/F264-1</f>
        <v>3.5616438356165236E-3</v>
      </c>
      <c r="J264">
        <v>16603.7</v>
      </c>
      <c r="K264">
        <v>16373.41</v>
      </c>
      <c r="L264" s="25">
        <f t="shared" si="63"/>
        <v>-1.3869800104795993E-2</v>
      </c>
      <c r="M264">
        <f t="shared" si="68"/>
        <v>5</v>
      </c>
      <c r="N264" s="50" t="s">
        <v>160</v>
      </c>
    </row>
    <row r="265" spans="1:14" ht="42">
      <c r="A265" s="1">
        <v>42772</v>
      </c>
      <c r="B265">
        <v>36.761000000000003</v>
      </c>
      <c r="C265" s="25">
        <f t="shared" si="65"/>
        <v>3.5763035763036743E-3</v>
      </c>
      <c r="D265" s="38">
        <f t="shared" si="69"/>
        <v>37.013368015581356</v>
      </c>
      <c r="E265" s="38"/>
      <c r="F265">
        <v>37.01</v>
      </c>
      <c r="G265" s="42">
        <f t="shared" si="70"/>
        <v>-6.8182937439013047E-3</v>
      </c>
      <c r="H265" s="42"/>
      <c r="I265" s="25">
        <f t="shared" si="71"/>
        <v>-6.7279113753038189E-3</v>
      </c>
      <c r="J265">
        <v>16373.41</v>
      </c>
      <c r="K265">
        <v>16603.7</v>
      </c>
      <c r="L265" s="25">
        <f t="shared" si="63"/>
        <v>1.4064877139215337E-2</v>
      </c>
      <c r="M265">
        <f t="shared" si="68"/>
        <v>1</v>
      </c>
      <c r="N265" s="50" t="s">
        <v>167</v>
      </c>
    </row>
    <row r="266" spans="1:14">
      <c r="A266" s="1">
        <v>42773</v>
      </c>
      <c r="B266">
        <v>36.765000000000001</v>
      </c>
      <c r="C266" s="25">
        <f t="shared" si="65"/>
        <v>1.0881096814552293E-4</v>
      </c>
      <c r="D266" s="38">
        <f t="shared" si="69"/>
        <v>36.993616693869427</v>
      </c>
      <c r="E266" s="38"/>
      <c r="F266">
        <v>36.99</v>
      </c>
      <c r="G266" s="42">
        <f t="shared" si="70"/>
        <v>-6.1798957306954394E-3</v>
      </c>
      <c r="H266" s="42"/>
      <c r="I266" s="25">
        <f t="shared" si="71"/>
        <v>-6.0827250608272987E-3</v>
      </c>
      <c r="J266">
        <v>16603.7</v>
      </c>
      <c r="K266">
        <v>16596.349999999999</v>
      </c>
      <c r="L266" s="25">
        <f t="shared" si="63"/>
        <v>-4.4267241638928922E-4</v>
      </c>
      <c r="M266">
        <f t="shared" si="68"/>
        <v>2</v>
      </c>
    </row>
    <row r="267" spans="1:14">
      <c r="A267" s="1">
        <v>42774</v>
      </c>
      <c r="B267">
        <v>37.31</v>
      </c>
      <c r="C267" s="25">
        <f t="shared" si="65"/>
        <v>1.4823881408948747E-2</v>
      </c>
      <c r="D267" s="38">
        <f t="shared" si="69"/>
        <v>37.388041985135288</v>
      </c>
      <c r="E267" s="38"/>
      <c r="F267">
        <v>37.39</v>
      </c>
      <c r="G267" s="42">
        <f t="shared" si="70"/>
        <v>-2.0873514897172818E-3</v>
      </c>
      <c r="H267" s="42"/>
      <c r="I267" s="25">
        <f t="shared" si="71"/>
        <v>-2.1396095212623534E-3</v>
      </c>
      <c r="J267">
        <v>16596.349999999999</v>
      </c>
      <c r="K267">
        <v>16774.939999999999</v>
      </c>
      <c r="L267" s="25">
        <f t="shared" si="63"/>
        <v>1.0760799814417021E-2</v>
      </c>
      <c r="M267">
        <f t="shared" si="68"/>
        <v>3</v>
      </c>
      <c r="N267" s="50" t="s">
        <v>172</v>
      </c>
    </row>
    <row r="268" spans="1:14">
      <c r="A268" s="1">
        <v>42775</v>
      </c>
      <c r="B268">
        <v>37.784999999999997</v>
      </c>
      <c r="C268" s="25">
        <f t="shared" si="65"/>
        <v>1.2731171267756469E-2</v>
      </c>
      <c r="D268" s="38">
        <f t="shared" si="69"/>
        <v>37.735527185194108</v>
      </c>
      <c r="E268" s="38"/>
      <c r="F268">
        <v>37.74</v>
      </c>
      <c r="G268" s="42">
        <f t="shared" si="70"/>
        <v>1.3110407749994391E-3</v>
      </c>
      <c r="H268" s="42"/>
      <c r="I268" s="25">
        <f t="shared" si="71"/>
        <v>1.1923688394275267E-3</v>
      </c>
      <c r="J268">
        <v>16774.939999999999</v>
      </c>
      <c r="K268">
        <v>16929.96</v>
      </c>
      <c r="L268" s="25">
        <f t="shared" si="63"/>
        <v>9.241165691203701E-3</v>
      </c>
      <c r="M268">
        <f t="shared" si="68"/>
        <v>4</v>
      </c>
    </row>
    <row r="269" spans="1:14">
      <c r="A269" s="1">
        <v>42776</v>
      </c>
      <c r="B269">
        <v>37.97</v>
      </c>
      <c r="C269" s="25">
        <f t="shared" si="65"/>
        <v>4.8961228000530266E-3</v>
      </c>
      <c r="D269" s="38">
        <f t="shared" si="69"/>
        <v>37.807789492709965</v>
      </c>
      <c r="E269" s="38"/>
      <c r="F269">
        <v>37.799999999999997</v>
      </c>
      <c r="G269" s="42">
        <f t="shared" si="70"/>
        <v>4.2903991337899239E-3</v>
      </c>
      <c r="H269" s="42"/>
      <c r="I269" s="25">
        <f t="shared" si="71"/>
        <v>4.4973544973545554E-3</v>
      </c>
      <c r="J269">
        <v>16929.96</v>
      </c>
      <c r="K269">
        <v>16960.37</v>
      </c>
      <c r="L269" s="25">
        <f t="shared" si="63"/>
        <v>1.7962239721771578E-3</v>
      </c>
      <c r="M269">
        <f t="shared" si="68"/>
        <v>5</v>
      </c>
    </row>
    <row r="270" spans="1:14">
      <c r="A270" s="1">
        <v>42779</v>
      </c>
      <c r="B270">
        <v>38.29</v>
      </c>
      <c r="C270" s="25">
        <f t="shared" si="65"/>
        <v>8.4277060837503193E-3</v>
      </c>
      <c r="D270" s="38">
        <f t="shared" si="69"/>
        <v>38.210330552930152</v>
      </c>
      <c r="E270" s="38"/>
      <c r="F270">
        <v>38.21</v>
      </c>
      <c r="G270" s="42">
        <f t="shared" si="70"/>
        <v>2.085023759726079E-3</v>
      </c>
      <c r="H270" s="42"/>
      <c r="I270" s="25">
        <f t="shared" si="71"/>
        <v>2.0936927505887937E-3</v>
      </c>
      <c r="J270">
        <v>16960.37</v>
      </c>
      <c r="K270">
        <v>17144.48</v>
      </c>
      <c r="L270" s="25">
        <f t="shared" si="63"/>
        <v>1.0855305633072909E-2</v>
      </c>
      <c r="M270">
        <f t="shared" si="68"/>
        <v>1</v>
      </c>
    </row>
    <row r="271" spans="1:14">
      <c r="A271" s="1">
        <v>42780</v>
      </c>
      <c r="B271">
        <v>38.24</v>
      </c>
      <c r="C271" s="25">
        <f t="shared" si="65"/>
        <v>-1.3058239749280665E-3</v>
      </c>
      <c r="D271" s="38">
        <f t="shared" si="69"/>
        <v>38.100147096908159</v>
      </c>
      <c r="E271" s="38"/>
      <c r="F271">
        <v>38.1</v>
      </c>
      <c r="G271" s="42">
        <f t="shared" si="70"/>
        <v>3.6706656994296427E-3</v>
      </c>
      <c r="H271" s="42"/>
      <c r="I271" s="25">
        <f t="shared" si="71"/>
        <v>3.6745406824147953E-3</v>
      </c>
      <c r="J271">
        <v>17144.48</v>
      </c>
      <c r="K271">
        <v>17095.189999999999</v>
      </c>
      <c r="L271" s="25">
        <f t="shared" si="63"/>
        <v>-2.8749778354316691E-3</v>
      </c>
      <c r="M271">
        <f t="shared" si="68"/>
        <v>2</v>
      </c>
    </row>
    <row r="272" spans="1:14">
      <c r="A272" s="1">
        <v>42781</v>
      </c>
      <c r="B272">
        <v>38.82</v>
      </c>
      <c r="C272" s="25">
        <f t="shared" si="65"/>
        <v>1.5167364016736462E-2</v>
      </c>
      <c r="D272" s="38">
        <f t="shared" si="69"/>
        <v>38.682670564059251</v>
      </c>
      <c r="E272" s="38"/>
      <c r="F272">
        <v>38.68</v>
      </c>
      <c r="G272" s="42">
        <f t="shared" si="70"/>
        <v>3.55015395623548E-3</v>
      </c>
      <c r="H272" s="42"/>
      <c r="I272" s="25">
        <f t="shared" si="71"/>
        <v>3.6194415718717732E-3</v>
      </c>
      <c r="J272">
        <v>17095.189999999999</v>
      </c>
      <c r="K272">
        <v>17356.63</v>
      </c>
      <c r="L272" s="25">
        <f t="shared" si="63"/>
        <v>1.5293190657723166E-2</v>
      </c>
      <c r="M272">
        <f t="shared" si="68"/>
        <v>3</v>
      </c>
    </row>
    <row r="273" spans="1:14" ht="28">
      <c r="A273" s="1">
        <v>42782</v>
      </c>
      <c r="B273">
        <v>38.74</v>
      </c>
      <c r="C273" s="25">
        <f t="shared" si="65"/>
        <v>-2.0607934054610588E-3</v>
      </c>
      <c r="D273" s="38">
        <f t="shared" si="69"/>
        <v>38.806425256515809</v>
      </c>
      <c r="E273" s="38"/>
      <c r="F273">
        <v>38.81</v>
      </c>
      <c r="G273" s="42">
        <f t="shared" si="70"/>
        <v>-1.7117076895571959E-3</v>
      </c>
      <c r="H273" s="42"/>
      <c r="I273" s="25">
        <f t="shared" si="71"/>
        <v>-1.8036588508116846E-3</v>
      </c>
      <c r="J273">
        <v>17356.63</v>
      </c>
      <c r="K273">
        <v>17413.36</v>
      </c>
      <c r="L273" s="25">
        <f t="shared" si="63"/>
        <v>3.2684916369134509E-3</v>
      </c>
      <c r="M273">
        <f t="shared" si="68"/>
        <v>4</v>
      </c>
      <c r="N273" s="50" t="s">
        <v>195</v>
      </c>
    </row>
    <row r="274" spans="1:14" ht="28">
      <c r="A274" s="1">
        <v>42783</v>
      </c>
      <c r="B274">
        <v>38.445</v>
      </c>
      <c r="C274" s="25">
        <f t="shared" si="65"/>
        <v>-7.6148683531234163E-3</v>
      </c>
      <c r="D274" s="38">
        <f t="shared" si="69"/>
        <v>38.473860151056435</v>
      </c>
      <c r="E274" s="38"/>
      <c r="F274">
        <v>38.47</v>
      </c>
      <c r="G274" s="42">
        <f t="shared" si="70"/>
        <v>-7.5012361491999524E-4</v>
      </c>
      <c r="H274" s="42"/>
      <c r="I274" s="25">
        <f t="shared" si="71"/>
        <v>-6.498570314530383E-4</v>
      </c>
      <c r="J274">
        <v>17413.36</v>
      </c>
      <c r="K274">
        <v>17262.54</v>
      </c>
      <c r="L274" s="25">
        <f t="shared" si="63"/>
        <v>-8.6611659093936977E-3</v>
      </c>
      <c r="M274">
        <f t="shared" si="68"/>
        <v>5</v>
      </c>
      <c r="N274" s="50" t="s">
        <v>199</v>
      </c>
    </row>
    <row r="275" spans="1:14">
      <c r="A275" s="1">
        <v>42786</v>
      </c>
      <c r="B275">
        <v>38.46</v>
      </c>
      <c r="C275" s="25">
        <f t="shared" si="65"/>
        <v>3.9016777214206932E-4</v>
      </c>
      <c r="D275" s="38">
        <f t="shared" si="69"/>
        <v>38.759440812302238</v>
      </c>
      <c r="E275" s="38"/>
      <c r="F275" s="38">
        <v>38.76</v>
      </c>
      <c r="G275" s="42">
        <f t="shared" si="70"/>
        <v>-7.7256226103034065E-3</v>
      </c>
      <c r="H275" s="42"/>
      <c r="I275" s="25">
        <f t="shared" ref="I275:I281" si="72">+B275/F275-1</f>
        <v>-7.7399380804953344E-3</v>
      </c>
      <c r="J275">
        <v>17262.54</v>
      </c>
      <c r="K275">
        <v>17392.419999999998</v>
      </c>
      <c r="L275" s="25">
        <f t="shared" si="63"/>
        <v>7.5238058825639609E-3</v>
      </c>
      <c r="M275">
        <f t="shared" si="68"/>
        <v>1</v>
      </c>
    </row>
    <row r="276" spans="1:14">
      <c r="A276" s="1">
        <v>42787</v>
      </c>
      <c r="B276">
        <v>38.82</v>
      </c>
      <c r="C276" s="25">
        <f t="shared" si="65"/>
        <v>9.3603744149766133E-3</v>
      </c>
      <c r="D276" s="38">
        <f t="shared" si="69"/>
        <v>38.599543893259245</v>
      </c>
      <c r="E276" s="38"/>
      <c r="F276">
        <v>38.6</v>
      </c>
      <c r="G276" s="42">
        <f>+B276/D276-1</f>
        <v>5.7113655889404757E-3</v>
      </c>
      <c r="H276" s="42"/>
      <c r="I276" s="25">
        <f t="shared" si="72"/>
        <v>5.6994818652849055E-3</v>
      </c>
      <c r="J276">
        <v>17392.419999999998</v>
      </c>
      <c r="K276">
        <v>17320.419999999998</v>
      </c>
      <c r="L276" s="25">
        <f t="shared" si="63"/>
        <v>-4.1397344360358801E-3</v>
      </c>
      <c r="M276">
        <f t="shared" si="68"/>
        <v>2</v>
      </c>
    </row>
    <row r="277" spans="1:14">
      <c r="A277" s="1">
        <v>42788</v>
      </c>
      <c r="B277">
        <v>39.03</v>
      </c>
      <c r="C277" s="25">
        <f t="shared" si="65"/>
        <v>5.4095826893354459E-3</v>
      </c>
      <c r="D277" s="38">
        <f t="shared" si="69"/>
        <v>39.129890268249845</v>
      </c>
      <c r="E277" s="38"/>
      <c r="F277">
        <v>39.130000000000003</v>
      </c>
      <c r="G277" s="42">
        <f t="shared" si="70"/>
        <v>-2.5527868226835615E-3</v>
      </c>
      <c r="H277" s="42"/>
      <c r="I277" s="25">
        <f t="shared" si="72"/>
        <v>-2.5555839509328049E-3</v>
      </c>
      <c r="J277">
        <v>17320.419999999998</v>
      </c>
      <c r="K277">
        <v>17558.189999999999</v>
      </c>
      <c r="L277" s="25">
        <f t="shared" ref="L277:L282" si="73">+K277/J277-1</f>
        <v>1.3727727156731762E-2</v>
      </c>
      <c r="M277">
        <f t="shared" si="68"/>
        <v>3</v>
      </c>
    </row>
    <row r="278" spans="1:14">
      <c r="A278" s="1">
        <v>42789</v>
      </c>
      <c r="B278">
        <v>38.96</v>
      </c>
      <c r="C278" s="25">
        <f t="shared" si="65"/>
        <v>-1.793492185498291E-3</v>
      </c>
      <c r="D278" s="38">
        <f t="shared" si="69"/>
        <v>39.032855778414522</v>
      </c>
      <c r="E278" s="38"/>
      <c r="F278">
        <v>39.03</v>
      </c>
      <c r="G278" s="42">
        <f t="shared" si="70"/>
        <v>-1.8665244179958407E-3</v>
      </c>
      <c r="H278" s="42"/>
      <c r="I278" s="25">
        <f t="shared" si="72"/>
        <v>-1.793492185498291E-3</v>
      </c>
      <c r="J278">
        <v>17558.189999999999</v>
      </c>
      <c r="K278">
        <v>17514.599999999999</v>
      </c>
      <c r="L278" s="25">
        <f t="shared" si="73"/>
        <v>-2.4826021360971895E-3</v>
      </c>
      <c r="M278">
        <f t="shared" si="68"/>
        <v>4</v>
      </c>
    </row>
    <row r="279" spans="1:14">
      <c r="A279" s="1">
        <v>42790</v>
      </c>
      <c r="B279">
        <v>38.520000000000003</v>
      </c>
      <c r="C279" s="25">
        <f t="shared" si="65"/>
        <v>-1.1293634496919891E-2</v>
      </c>
      <c r="D279" s="38">
        <f t="shared" si="69"/>
        <v>38.660482306190268</v>
      </c>
      <c r="E279" s="38"/>
      <c r="F279">
        <v>38.659999999999997</v>
      </c>
      <c r="G279" s="42">
        <f t="shared" ref="G279:G324" si="74">+B279/D279-1</f>
        <v>-3.6337442734843961E-3</v>
      </c>
      <c r="H279" s="42"/>
      <c r="I279" s="25">
        <f t="shared" si="72"/>
        <v>-3.6213140196583726E-3</v>
      </c>
      <c r="J279">
        <v>17514.599999999999</v>
      </c>
      <c r="K279">
        <v>17348.78</v>
      </c>
      <c r="L279" s="25">
        <f t="shared" si="73"/>
        <v>-9.4675299464446194E-3</v>
      </c>
      <c r="M279">
        <f t="shared" si="68"/>
        <v>5</v>
      </c>
    </row>
    <row r="280" spans="1:14">
      <c r="A280" s="1">
        <v>42793</v>
      </c>
      <c r="B280">
        <v>38.299999999999997</v>
      </c>
      <c r="C280" s="25">
        <f t="shared" ref="C280:C311" si="75">B280/B279-1</f>
        <v>-5.7113187954310751E-3</v>
      </c>
      <c r="D280" s="38">
        <f t="shared" si="69"/>
        <v>38.381962685560595</v>
      </c>
      <c r="E280" s="38"/>
      <c r="F280">
        <v>38.380000000000003</v>
      </c>
      <c r="G280" s="42">
        <f t="shared" si="74"/>
        <v>-2.1354480028045186E-3</v>
      </c>
      <c r="H280" s="42"/>
      <c r="I280" s="25">
        <f t="shared" si="72"/>
        <v>-2.0844189682127645E-3</v>
      </c>
      <c r="J280">
        <v>17348.78</v>
      </c>
      <c r="K280">
        <v>17224.009999999998</v>
      </c>
      <c r="L280" s="25">
        <f t="shared" si="73"/>
        <v>-7.1918601769116464E-3</v>
      </c>
      <c r="M280">
        <f t="shared" si="68"/>
        <v>1</v>
      </c>
    </row>
    <row r="281" spans="1:14">
      <c r="A281" s="1">
        <v>42794</v>
      </c>
      <c r="B281">
        <v>38.200000000000003</v>
      </c>
      <c r="C281" s="25">
        <f t="shared" si="75"/>
        <v>-2.6109660574411553E-3</v>
      </c>
      <c r="D281" s="38">
        <f t="shared" si="69"/>
        <v>38.171298843881303</v>
      </c>
      <c r="E281" s="38"/>
      <c r="F281">
        <v>38.17</v>
      </c>
      <c r="G281" s="42">
        <f t="shared" si="74"/>
        <v>7.5190410041026112E-4</v>
      </c>
      <c r="H281" s="42"/>
      <c r="I281" s="25">
        <f t="shared" si="72"/>
        <v>7.8595755829180547E-4</v>
      </c>
      <c r="J281">
        <v>17224.009999999998</v>
      </c>
      <c r="K281">
        <v>17130.349999999999</v>
      </c>
      <c r="L281" s="25">
        <f t="shared" si="73"/>
        <v>-5.4377581062714508E-3</v>
      </c>
      <c r="M281">
        <f t="shared" si="68"/>
        <v>2</v>
      </c>
    </row>
    <row r="282" spans="1:14">
      <c r="A282" s="1">
        <v>42795</v>
      </c>
      <c r="B282">
        <v>38.634999999999998</v>
      </c>
      <c r="C282" s="25">
        <f t="shared" si="75"/>
        <v>1.1387434554973597E-2</v>
      </c>
      <c r="D282" s="38">
        <f t="shared" si="69"/>
        <v>38.105471067432951</v>
      </c>
      <c r="E282" s="38"/>
      <c r="F282">
        <v>38.11</v>
      </c>
      <c r="G282" s="42">
        <f t="shared" si="74"/>
        <v>1.3896401690717042E-2</v>
      </c>
      <c r="H282" s="42"/>
      <c r="I282" s="25">
        <f t="shared" ref="I282:I386" si="76">+B282/F282-1</f>
        <v>1.3775911834164267E-2</v>
      </c>
      <c r="J282">
        <v>17130.349999999999</v>
      </c>
      <c r="K282">
        <v>17101.39</v>
      </c>
      <c r="L282" s="25">
        <f t="shared" si="73"/>
        <v>-1.690566742652555E-3</v>
      </c>
      <c r="M282">
        <f t="shared" si="68"/>
        <v>3</v>
      </c>
    </row>
    <row r="283" spans="1:14">
      <c r="A283" s="1">
        <v>42796</v>
      </c>
      <c r="B283">
        <v>37.770000000000003</v>
      </c>
      <c r="C283" s="25">
        <f t="shared" si="75"/>
        <v>-2.2389025495017312E-2</v>
      </c>
      <c r="D283" s="38">
        <f t="shared" si="69"/>
        <v>37.985004903110216</v>
      </c>
      <c r="E283" s="38"/>
      <c r="F283">
        <v>37.979999999999997</v>
      </c>
      <c r="G283" s="42">
        <f t="shared" si="74"/>
        <v>-5.6602573478305995E-3</v>
      </c>
      <c r="H283" s="42"/>
      <c r="I283" s="25">
        <f t="shared" si="76"/>
        <v>-5.5292259083726814E-3</v>
      </c>
      <c r="J283">
        <v>17101.39</v>
      </c>
      <c r="K283">
        <v>17045.3</v>
      </c>
      <c r="L283" s="25">
        <f t="shared" ref="L283:L324" si="77">+K283/J283-1</f>
        <v>-3.2798503513457034E-3</v>
      </c>
      <c r="M283">
        <f t="shared" ref="M283:M324" si="78">WEEKDAY(A283,2)</f>
        <v>4</v>
      </c>
    </row>
    <row r="284" spans="1:14">
      <c r="A284" s="1">
        <v>42797</v>
      </c>
      <c r="B284">
        <v>37.869999999999997</v>
      </c>
      <c r="C284" s="25">
        <f t="shared" si="75"/>
        <v>2.6476039184537559E-3</v>
      </c>
      <c r="D284" s="38">
        <f t="shared" si="69"/>
        <v>37.657470915736297</v>
      </c>
      <c r="E284" s="38"/>
      <c r="F284">
        <v>37.659999999999997</v>
      </c>
      <c r="G284" s="42">
        <f t="shared" si="74"/>
        <v>5.6437429040112619E-3</v>
      </c>
      <c r="H284" s="42"/>
      <c r="I284" s="25">
        <f t="shared" si="76"/>
        <v>5.5762081784387352E-3</v>
      </c>
      <c r="J284">
        <v>17045.3</v>
      </c>
      <c r="K284">
        <v>16900.55</v>
      </c>
      <c r="L284" s="25">
        <f t="shared" si="77"/>
        <v>-8.4920769948314545E-3</v>
      </c>
      <c r="M284">
        <f t="shared" si="78"/>
        <v>5</v>
      </c>
    </row>
    <row r="285" spans="1:14">
      <c r="A285" s="1">
        <v>42800</v>
      </c>
      <c r="B285">
        <v>37.840000000000003</v>
      </c>
      <c r="C285" s="25">
        <f t="shared" si="75"/>
        <v>-7.9218378663836742E-4</v>
      </c>
      <c r="D285" s="38">
        <f t="shared" si="69"/>
        <v>37.775538902580095</v>
      </c>
      <c r="E285" s="38"/>
      <c r="F285">
        <v>37.770000000000003</v>
      </c>
      <c r="G285" s="42">
        <f t="shared" si="74"/>
        <v>1.7064242971132071E-3</v>
      </c>
      <c r="H285" s="42"/>
      <c r="I285" s="25">
        <f t="shared" si="76"/>
        <v>1.8533227429176069E-3</v>
      </c>
      <c r="J285">
        <v>16900.55</v>
      </c>
      <c r="K285">
        <v>16952.400000000001</v>
      </c>
      <c r="L285" s="25">
        <f t="shared" si="77"/>
        <v>3.067947492833234E-3</v>
      </c>
      <c r="M285">
        <f t="shared" si="78"/>
        <v>1</v>
      </c>
    </row>
    <row r="286" spans="1:14">
      <c r="A286" s="1">
        <f>+A285+1</f>
        <v>42801</v>
      </c>
      <c r="B286">
        <v>37.96</v>
      </c>
      <c r="C286" s="25">
        <f t="shared" si="75"/>
        <v>3.1712473572937938E-3</v>
      </c>
      <c r="D286" s="38">
        <f t="shared" si="69"/>
        <v>38.032815247398602</v>
      </c>
      <c r="E286" s="38"/>
      <c r="F286">
        <v>38.03</v>
      </c>
      <c r="G286" s="42">
        <f t="shared" si="74"/>
        <v>-1.9145374047371266E-3</v>
      </c>
      <c r="H286" s="42"/>
      <c r="I286" s="25">
        <f t="shared" si="76"/>
        <v>-1.8406521167499967E-3</v>
      </c>
      <c r="J286">
        <v>16952.400000000001</v>
      </c>
      <c r="K286">
        <v>17070.36</v>
      </c>
      <c r="L286" s="25">
        <f t="shared" si="77"/>
        <v>6.958306788419355E-3</v>
      </c>
      <c r="M286">
        <f t="shared" si="78"/>
        <v>2</v>
      </c>
    </row>
    <row r="287" spans="1:14">
      <c r="A287" s="1">
        <f>+A286+1</f>
        <v>42802</v>
      </c>
      <c r="B287">
        <v>37.909999999999997</v>
      </c>
      <c r="C287" s="25">
        <f t="shared" si="75"/>
        <v>-1.3171759747103717E-3</v>
      </c>
      <c r="D287" s="38">
        <f t="shared" si="69"/>
        <v>38.232042645849297</v>
      </c>
      <c r="E287" s="38"/>
      <c r="F287">
        <v>38.229999999999997</v>
      </c>
      <c r="G287" s="42">
        <f t="shared" si="74"/>
        <v>-8.4233701252230953E-3</v>
      </c>
      <c r="H287" s="42"/>
      <c r="I287" s="25">
        <f t="shared" si="76"/>
        <v>-8.3703897462725774E-3</v>
      </c>
      <c r="J287">
        <v>17070.36</v>
      </c>
      <c r="K287">
        <v>17161.05</v>
      </c>
      <c r="L287" s="25">
        <f t="shared" si="77"/>
        <v>5.3127174822322765E-3</v>
      </c>
      <c r="M287">
        <f t="shared" si="78"/>
        <v>3</v>
      </c>
      <c r="N287" s="50" t="s">
        <v>215</v>
      </c>
    </row>
    <row r="288" spans="1:14">
      <c r="A288" s="1">
        <f>+A287+1</f>
        <v>42803</v>
      </c>
      <c r="B288">
        <v>37.47</v>
      </c>
      <c r="C288" s="25">
        <f t="shared" si="75"/>
        <v>-1.1606436296491607E-2</v>
      </c>
      <c r="D288" s="38">
        <f t="shared" si="69"/>
        <v>37.592070339518848</v>
      </c>
      <c r="E288" s="38"/>
      <c r="F288">
        <v>37.590000000000003</v>
      </c>
      <c r="G288" s="42">
        <f t="shared" si="74"/>
        <v>-3.2472364096032269E-3</v>
      </c>
      <c r="H288" s="42"/>
      <c r="I288" s="25">
        <f t="shared" si="76"/>
        <v>-3.1923383878692535E-3</v>
      </c>
      <c r="J288">
        <v>17161.05</v>
      </c>
      <c r="K288">
        <v>16874.689999999999</v>
      </c>
      <c r="L288" s="25">
        <f t="shared" si="77"/>
        <v>-1.6686624652920479E-2</v>
      </c>
      <c r="M288">
        <f t="shared" si="78"/>
        <v>4</v>
      </c>
    </row>
    <row r="289" spans="1:14">
      <c r="A289" s="1">
        <f>+A288+1</f>
        <v>42804</v>
      </c>
      <c r="B289">
        <v>37.65</v>
      </c>
      <c r="C289" s="25">
        <f t="shared" si="75"/>
        <v>4.8038430744594685E-3</v>
      </c>
      <c r="D289" s="38">
        <f t="shared" si="69"/>
        <v>37.585878946516949</v>
      </c>
      <c r="E289" s="38"/>
      <c r="F289">
        <v>37.590000000000003</v>
      </c>
      <c r="G289" s="42">
        <f t="shared" si="74"/>
        <v>1.7059878677918583E-3</v>
      </c>
      <c r="H289" s="42"/>
      <c r="I289" s="25">
        <f t="shared" si="76"/>
        <v>1.5961691939343492E-3</v>
      </c>
      <c r="J289">
        <v>16874.689999999999</v>
      </c>
      <c r="K289">
        <v>16872.84</v>
      </c>
      <c r="L289" s="25">
        <f t="shared" si="77"/>
        <v>-1.0963164360344724E-4</v>
      </c>
      <c r="M289">
        <f t="shared" si="78"/>
        <v>5</v>
      </c>
    </row>
    <row r="290" spans="1:14">
      <c r="A290" s="1">
        <v>42807</v>
      </c>
      <c r="B290">
        <v>38.26</v>
      </c>
      <c r="C290" s="25">
        <f t="shared" si="75"/>
        <v>1.6201859229747706E-2</v>
      </c>
      <c r="D290" s="38">
        <f t="shared" si="69"/>
        <v>38.248861614286639</v>
      </c>
      <c r="E290" s="38"/>
      <c r="F290">
        <v>38.24</v>
      </c>
      <c r="G290" s="42">
        <f t="shared" si="74"/>
        <v>2.9120829335216314E-4</v>
      </c>
      <c r="H290" s="42"/>
      <c r="I290" s="25">
        <f t="shared" si="76"/>
        <v>5.2301255230124966E-4</v>
      </c>
      <c r="J290">
        <v>16872.84</v>
      </c>
      <c r="K290">
        <v>17168.580000000002</v>
      </c>
      <c r="L290" s="25">
        <f t="shared" si="77"/>
        <v>1.7527576863171968E-2</v>
      </c>
      <c r="M290">
        <f t="shared" si="78"/>
        <v>1</v>
      </c>
    </row>
    <row r="291" spans="1:14">
      <c r="A291" s="1">
        <v>42808</v>
      </c>
      <c r="B291">
        <v>38.14</v>
      </c>
      <c r="C291" s="25">
        <f t="shared" si="75"/>
        <v>-3.136434918975417E-3</v>
      </c>
      <c r="D291" s="38">
        <f t="shared" si="69"/>
        <v>38.354105837524124</v>
      </c>
      <c r="E291" s="38"/>
      <c r="F291">
        <v>38.36</v>
      </c>
      <c r="G291" s="42">
        <f t="shared" si="74"/>
        <v>-5.5823446499083662E-3</v>
      </c>
      <c r="H291" s="42"/>
      <c r="I291" s="25">
        <f t="shared" si="76"/>
        <v>-5.7351407716370595E-3</v>
      </c>
      <c r="J291">
        <v>17168.580000000002</v>
      </c>
      <c r="K291">
        <v>17219.810000000001</v>
      </c>
      <c r="L291" s="25">
        <f t="shared" si="77"/>
        <v>2.9839392657982078E-3</v>
      </c>
      <c r="M291">
        <f t="shared" si="78"/>
        <v>2</v>
      </c>
    </row>
    <row r="292" spans="1:14">
      <c r="A292" s="1">
        <v>42809</v>
      </c>
      <c r="B292">
        <v>38.79</v>
      </c>
      <c r="C292" s="25">
        <f t="shared" si="75"/>
        <v>1.704247509176704E-2</v>
      </c>
      <c r="D292" s="38">
        <f t="shared" si="69"/>
        <v>38.252270030854</v>
      </c>
      <c r="E292" s="38"/>
      <c r="F292">
        <v>38.25</v>
      </c>
      <c r="G292" s="42">
        <f t="shared" si="74"/>
        <v>1.4057465575566308E-2</v>
      </c>
      <c r="H292" s="42"/>
      <c r="I292" s="25">
        <f t="shared" si="76"/>
        <v>1.4117647058823568E-2</v>
      </c>
      <c r="J292">
        <v>17219.810000000001</v>
      </c>
      <c r="K292">
        <v>17171.45</v>
      </c>
      <c r="L292" s="25">
        <f t="shared" si="77"/>
        <v>-2.8083933562565999E-3</v>
      </c>
      <c r="M292">
        <f t="shared" si="78"/>
        <v>3</v>
      </c>
    </row>
    <row r="293" spans="1:14">
      <c r="A293" s="1">
        <v>42810</v>
      </c>
      <c r="B293">
        <v>39.340000000000003</v>
      </c>
      <c r="C293" s="25">
        <f t="shared" si="75"/>
        <v>1.4178912090745177E-2</v>
      </c>
      <c r="D293" s="38">
        <f t="shared" si="69"/>
        <v>39.247200440265672</v>
      </c>
      <c r="E293" s="38"/>
      <c r="F293">
        <v>39.25</v>
      </c>
      <c r="G293" s="42">
        <f t="shared" si="74"/>
        <v>2.3644886436058332E-3</v>
      </c>
      <c r="H293" s="42"/>
      <c r="I293" s="25">
        <f t="shared" si="76"/>
        <v>2.2929936305733367E-3</v>
      </c>
      <c r="J293">
        <v>17171.45</v>
      </c>
      <c r="K293">
        <v>17619.12</v>
      </c>
      <c r="L293" s="25">
        <f t="shared" si="77"/>
        <v>2.6070599745507739E-2</v>
      </c>
      <c r="M293">
        <f t="shared" si="78"/>
        <v>4</v>
      </c>
    </row>
    <row r="294" spans="1:14">
      <c r="A294" s="1">
        <v>42811</v>
      </c>
      <c r="B294">
        <v>39.14</v>
      </c>
      <c r="C294" s="25">
        <f t="shared" si="75"/>
        <v>-5.0838840874428692E-3</v>
      </c>
      <c r="D294" s="38">
        <f t="shared" si="69"/>
        <v>39.236188299983198</v>
      </c>
      <c r="E294" s="38"/>
      <c r="F294">
        <v>39.229999999999997</v>
      </c>
      <c r="G294" s="42">
        <f t="shared" si="74"/>
        <v>-2.4515199908763385E-3</v>
      </c>
      <c r="H294" s="42"/>
      <c r="I294" s="25">
        <f t="shared" si="76"/>
        <v>-2.2941626306397511E-3</v>
      </c>
      <c r="J294">
        <v>17619.12</v>
      </c>
      <c r="K294">
        <v>17612.919999999998</v>
      </c>
      <c r="L294" s="25">
        <f t="shared" si="77"/>
        <v>-3.5189044628791688E-4</v>
      </c>
      <c r="M294">
        <f t="shared" si="78"/>
        <v>5</v>
      </c>
    </row>
    <row r="295" spans="1:14">
      <c r="A295" s="1">
        <v>42814</v>
      </c>
      <c r="B295">
        <v>39.6</v>
      </c>
      <c r="C295" s="25">
        <f t="shared" si="75"/>
        <v>1.1752682677567794E-2</v>
      </c>
      <c r="D295" s="38">
        <f t="shared" si="69"/>
        <v>39.551450026457857</v>
      </c>
      <c r="E295" s="38"/>
      <c r="F295">
        <v>39.549999999999997</v>
      </c>
      <c r="G295" s="42">
        <f t="shared" si="74"/>
        <v>1.2275143770876795E-3</v>
      </c>
      <c r="H295" s="42"/>
      <c r="I295" s="25">
        <f t="shared" si="76"/>
        <v>1.2642225031607168E-3</v>
      </c>
      <c r="J295">
        <v>17612.919999999998</v>
      </c>
      <c r="K295">
        <v>17757.240000000002</v>
      </c>
      <c r="L295" s="25">
        <f t="shared" si="77"/>
        <v>8.1939848701977347E-3</v>
      </c>
      <c r="M295">
        <f t="shared" si="78"/>
        <v>1</v>
      </c>
    </row>
    <row r="296" spans="1:14" ht="28">
      <c r="A296" s="1">
        <v>42815</v>
      </c>
      <c r="B296">
        <v>39.17</v>
      </c>
      <c r="C296" s="25">
        <f t="shared" si="75"/>
        <v>-1.0858585858585901E-2</v>
      </c>
      <c r="D296" s="38">
        <f t="shared" si="69"/>
        <v>39.772369692587361</v>
      </c>
      <c r="E296" s="38"/>
      <c r="F296">
        <v>39.770000000000003</v>
      </c>
      <c r="G296" s="42">
        <f t="shared" si="74"/>
        <v>-1.5145431294218969E-2</v>
      </c>
      <c r="H296" s="42"/>
      <c r="I296" s="25">
        <f t="shared" si="76"/>
        <v>-1.5086748805632433E-2</v>
      </c>
      <c r="J296">
        <v>17757.240000000002</v>
      </c>
      <c r="K296">
        <v>17857.080000000002</v>
      </c>
      <c r="L296" s="25">
        <f t="shared" si="77"/>
        <v>5.6224953877967998E-3</v>
      </c>
      <c r="M296">
        <f t="shared" si="78"/>
        <v>2</v>
      </c>
      <c r="N296" s="50" t="s">
        <v>253</v>
      </c>
    </row>
    <row r="297" spans="1:14">
      <c r="A297" s="1">
        <v>42816</v>
      </c>
      <c r="B297">
        <v>39.29</v>
      </c>
      <c r="C297" s="25">
        <f t="shared" si="75"/>
        <v>3.0635690579523533E-3</v>
      </c>
      <c r="D297" s="38">
        <f t="shared" si="69"/>
        <v>39.148230449771184</v>
      </c>
      <c r="E297" s="38"/>
      <c r="F297">
        <v>39.15</v>
      </c>
      <c r="G297" s="42">
        <f t="shared" si="74"/>
        <v>3.6213527048358785E-3</v>
      </c>
      <c r="H297" s="42"/>
      <c r="I297" s="25">
        <f t="shared" si="76"/>
        <v>3.575989782886424E-3</v>
      </c>
      <c r="J297">
        <v>17857.080000000002</v>
      </c>
      <c r="K297">
        <v>17577.900000000001</v>
      </c>
      <c r="L297" s="25">
        <f t="shared" si="77"/>
        <v>-1.5634135032155383E-2</v>
      </c>
      <c r="M297">
        <f t="shared" si="78"/>
        <v>3</v>
      </c>
      <c r="N297" s="50" t="s">
        <v>254</v>
      </c>
    </row>
    <row r="298" spans="1:14" ht="28">
      <c r="A298" s="1">
        <v>42817</v>
      </c>
      <c r="B298">
        <v>39.24</v>
      </c>
      <c r="C298" s="25">
        <f t="shared" si="75"/>
        <v>-1.2725884448968605E-3</v>
      </c>
      <c r="D298" s="38">
        <f t="shared" si="69"/>
        <v>39.102426399057904</v>
      </c>
      <c r="E298" s="38"/>
      <c r="F298">
        <v>39.1</v>
      </c>
      <c r="G298" s="42">
        <f t="shared" si="74"/>
        <v>3.5182880862199006E-3</v>
      </c>
      <c r="H298" s="42"/>
      <c r="I298" s="25">
        <f t="shared" si="76"/>
        <v>3.5805626598466311E-3</v>
      </c>
      <c r="J298">
        <v>17577.900000000001</v>
      </c>
      <c r="K298">
        <v>17556.54</v>
      </c>
      <c r="L298" s="25">
        <f t="shared" si="77"/>
        <v>-1.2151622207431378E-3</v>
      </c>
      <c r="M298">
        <f t="shared" si="78"/>
        <v>4</v>
      </c>
      <c r="N298" s="50" t="s">
        <v>260</v>
      </c>
    </row>
    <row r="299" spans="1:14">
      <c r="A299" s="1">
        <v>42818</v>
      </c>
      <c r="B299">
        <v>39.25</v>
      </c>
      <c r="C299" s="25">
        <f t="shared" si="75"/>
        <v>2.5484199796110829E-4</v>
      </c>
      <c r="D299" s="38">
        <f t="shared" si="69"/>
        <v>39.131290618766563</v>
      </c>
      <c r="E299" s="38"/>
      <c r="F299">
        <v>39.130000000000003</v>
      </c>
      <c r="G299" s="42">
        <f t="shared" si="74"/>
        <v>3.033617837703062E-3</v>
      </c>
      <c r="H299" s="42"/>
      <c r="I299" s="25">
        <f t="shared" si="76"/>
        <v>3.0667007411193659E-3</v>
      </c>
      <c r="J299">
        <v>17556.54</v>
      </c>
      <c r="K299">
        <v>17570.59</v>
      </c>
      <c r="L299" s="25">
        <f t="shared" si="77"/>
        <v>8.0027157970752327E-4</v>
      </c>
      <c r="M299">
        <f t="shared" si="78"/>
        <v>5</v>
      </c>
    </row>
    <row r="300" spans="1:14">
      <c r="A300" s="1">
        <v>42821</v>
      </c>
      <c r="B300">
        <v>39.06</v>
      </c>
      <c r="C300" s="25">
        <f t="shared" si="75"/>
        <v>-4.8407643312101678E-3</v>
      </c>
      <c r="D300" s="38">
        <f t="shared" si="69"/>
        <v>38.721498299146475</v>
      </c>
      <c r="E300" s="38"/>
      <c r="F300">
        <v>38.72</v>
      </c>
      <c r="G300" s="42">
        <f t="shared" si="74"/>
        <v>8.7419577165739337E-3</v>
      </c>
      <c r="H300" s="42"/>
      <c r="I300" s="25">
        <f t="shared" si="76"/>
        <v>8.780991735537258E-3</v>
      </c>
      <c r="J300">
        <v>17570.59</v>
      </c>
      <c r="K300">
        <v>17387.16</v>
      </c>
      <c r="L300" s="25">
        <f t="shared" si="77"/>
        <v>-1.0439603906300277E-2</v>
      </c>
      <c r="M300">
        <f t="shared" si="78"/>
        <v>1</v>
      </c>
    </row>
    <row r="301" spans="1:14">
      <c r="A301" s="1">
        <v>42822</v>
      </c>
      <c r="B301">
        <v>39.229999999999997</v>
      </c>
      <c r="C301" s="25">
        <f t="shared" si="75"/>
        <v>4.3522785458267599E-3</v>
      </c>
      <c r="D301" s="38">
        <f t="shared" si="69"/>
        <v>38.963358984445989</v>
      </c>
      <c r="E301" s="38"/>
      <c r="F301">
        <v>38.96</v>
      </c>
      <c r="G301" s="42">
        <f t="shared" si="74"/>
        <v>6.8433785613928322E-3</v>
      </c>
      <c r="H301" s="42"/>
      <c r="I301" s="25">
        <f t="shared" si="76"/>
        <v>6.93018480492813E-3</v>
      </c>
      <c r="J301">
        <v>17387.16</v>
      </c>
      <c r="K301">
        <v>17496.439999999999</v>
      </c>
      <c r="L301" s="25">
        <f t="shared" si="77"/>
        <v>6.2850977387911566E-3</v>
      </c>
      <c r="M301">
        <f t="shared" si="78"/>
        <v>2</v>
      </c>
    </row>
    <row r="302" spans="1:14" ht="28">
      <c r="A302" s="1">
        <v>42823</v>
      </c>
      <c r="B302">
        <v>39.090000000000003</v>
      </c>
      <c r="C302" s="25">
        <f t="shared" si="75"/>
        <v>-3.5686974254395265E-3</v>
      </c>
      <c r="D302" s="38">
        <f t="shared" si="69"/>
        <v>39.002308035234591</v>
      </c>
      <c r="E302" s="38"/>
      <c r="F302">
        <v>39</v>
      </c>
      <c r="G302" s="42">
        <f t="shared" si="74"/>
        <v>2.2483788571228125E-3</v>
      </c>
      <c r="H302" s="42"/>
      <c r="I302" s="25">
        <f t="shared" si="76"/>
        <v>2.3076923076923439E-3</v>
      </c>
      <c r="J302">
        <v>17496.439999999999</v>
      </c>
      <c r="K302">
        <v>17515.439999999999</v>
      </c>
      <c r="L302" s="25">
        <f t="shared" si="77"/>
        <v>1.0859351959597863E-3</v>
      </c>
      <c r="M302">
        <f t="shared" si="78"/>
        <v>3</v>
      </c>
      <c r="N302" s="50" t="s">
        <v>271</v>
      </c>
    </row>
    <row r="303" spans="1:14">
      <c r="A303" s="1">
        <v>42824</v>
      </c>
      <c r="B303">
        <v>38.799999999999997</v>
      </c>
      <c r="C303" s="25">
        <f t="shared" si="75"/>
        <v>-7.4187771808648106E-3</v>
      </c>
      <c r="D303" s="38">
        <f t="shared" si="69"/>
        <v>38.659596333292235</v>
      </c>
      <c r="E303" s="38"/>
      <c r="F303">
        <v>38.659999999999997</v>
      </c>
      <c r="G303" s="42">
        <f t="shared" si="74"/>
        <v>3.63179339735753E-3</v>
      </c>
      <c r="H303" s="42"/>
      <c r="I303" s="25">
        <f t="shared" si="76"/>
        <v>3.6213140196585947E-3</v>
      </c>
      <c r="J303">
        <v>17515.439999999999</v>
      </c>
      <c r="K303">
        <v>17362.560000000001</v>
      </c>
      <c r="L303" s="25">
        <f t="shared" si="77"/>
        <v>-8.7282991463529802E-3</v>
      </c>
      <c r="M303">
        <f t="shared" si="78"/>
        <v>4</v>
      </c>
    </row>
    <row r="304" spans="1:14">
      <c r="A304" s="1">
        <v>42825</v>
      </c>
      <c r="B304">
        <v>38.49</v>
      </c>
      <c r="C304" s="25">
        <f t="shared" si="75"/>
        <v>-7.9896907216493451E-3</v>
      </c>
      <c r="D304" s="38">
        <f t="shared" si="69"/>
        <v>38.359493991669417</v>
      </c>
      <c r="E304" s="38"/>
      <c r="F304">
        <v>38.36</v>
      </c>
      <c r="G304" s="42">
        <f t="shared" si="74"/>
        <v>3.4021827388788228E-3</v>
      </c>
      <c r="H304" s="42"/>
      <c r="I304" s="25">
        <f t="shared" si="76"/>
        <v>3.3889468196037775E-3</v>
      </c>
      <c r="J304">
        <v>17362.560000000001</v>
      </c>
      <c r="K304">
        <v>17227.599999999999</v>
      </c>
      <c r="L304" s="25">
        <f t="shared" si="77"/>
        <v>-7.7730472925653382E-3</v>
      </c>
      <c r="M304">
        <f t="shared" si="78"/>
        <v>5</v>
      </c>
    </row>
    <row r="305" spans="1:14">
      <c r="A305" s="1">
        <v>42828</v>
      </c>
      <c r="B305">
        <v>38.72</v>
      </c>
      <c r="C305" s="25">
        <f t="shared" si="75"/>
        <v>5.9755780722263729E-3</v>
      </c>
      <c r="D305" s="38">
        <f t="shared" si="69"/>
        <v>38.6315633982679</v>
      </c>
      <c r="E305" s="38"/>
      <c r="F305">
        <v>38.630000000000003</v>
      </c>
      <c r="G305" s="42">
        <f t="shared" si="74"/>
        <v>2.2892317564362497E-3</v>
      </c>
      <c r="H305" s="42"/>
      <c r="I305" s="25">
        <f t="shared" si="76"/>
        <v>2.3297954957286482E-3</v>
      </c>
      <c r="J305">
        <v>17227.599999999999</v>
      </c>
      <c r="K305">
        <v>17349.560000000001</v>
      </c>
      <c r="L305" s="25">
        <f t="shared" si="77"/>
        <v>7.0793378067752766E-3</v>
      </c>
      <c r="M305">
        <f t="shared" si="78"/>
        <v>1</v>
      </c>
    </row>
    <row r="306" spans="1:14" ht="56">
      <c r="A306" s="1">
        <v>42829</v>
      </c>
      <c r="B306">
        <v>38.82</v>
      </c>
      <c r="C306" s="25">
        <f t="shared" si="75"/>
        <v>2.5826446280992066E-3</v>
      </c>
      <c r="D306" s="38">
        <f t="shared" si="69"/>
        <v>38.630000000000003</v>
      </c>
      <c r="E306" s="38"/>
      <c r="F306">
        <v>38.630000000000003</v>
      </c>
      <c r="G306" s="42">
        <f t="shared" si="74"/>
        <v>4.9184571576494918E-3</v>
      </c>
      <c r="H306" s="42"/>
      <c r="I306" s="25">
        <f t="shared" si="76"/>
        <v>4.9184571576494918E-3</v>
      </c>
      <c r="J306">
        <v>17349.560000000001</v>
      </c>
      <c r="K306">
        <v>17349.560000000001</v>
      </c>
      <c r="L306" s="25">
        <f t="shared" si="77"/>
        <v>0</v>
      </c>
      <c r="M306">
        <f t="shared" si="78"/>
        <v>2</v>
      </c>
      <c r="N306" s="50" t="s">
        <v>284</v>
      </c>
    </row>
    <row r="307" spans="1:14" ht="28">
      <c r="A307" s="1">
        <v>42830</v>
      </c>
      <c r="B307">
        <v>38.9</v>
      </c>
      <c r="C307" s="25">
        <f t="shared" si="75"/>
        <v>2.0607934054610588E-3</v>
      </c>
      <c r="D307" s="38">
        <f t="shared" si="69"/>
        <v>38.918941915529849</v>
      </c>
      <c r="E307" s="38"/>
      <c r="F307">
        <v>38.92</v>
      </c>
      <c r="G307" s="42">
        <f t="shared" si="74"/>
        <v>-4.8670170866826901E-4</v>
      </c>
      <c r="H307" s="42"/>
      <c r="I307" s="25">
        <f t="shared" si="76"/>
        <v>-5.1387461459406758E-4</v>
      </c>
      <c r="J307">
        <v>17349.560000000001</v>
      </c>
      <c r="K307">
        <v>17479.330000000002</v>
      </c>
      <c r="L307" s="25">
        <f t="shared" si="77"/>
        <v>7.4797285925407575E-3</v>
      </c>
      <c r="M307">
        <f t="shared" si="78"/>
        <v>3</v>
      </c>
      <c r="N307" s="50" t="s">
        <v>289</v>
      </c>
    </row>
    <row r="308" spans="1:14">
      <c r="A308" s="1">
        <v>42831</v>
      </c>
      <c r="B308">
        <v>38.72</v>
      </c>
      <c r="C308" s="25">
        <f t="shared" si="75"/>
        <v>-4.6272493573265017E-3</v>
      </c>
      <c r="D308" s="38">
        <f t="shared" si="69"/>
        <v>38.63078303344578</v>
      </c>
      <c r="E308" s="38"/>
      <c r="F308">
        <v>38.630000000000003</v>
      </c>
      <c r="G308" s="42">
        <f t="shared" si="74"/>
        <v>2.3094785957866737E-3</v>
      </c>
      <c r="H308" s="42"/>
      <c r="I308" s="25">
        <f t="shared" si="76"/>
        <v>2.3297954957286482E-3</v>
      </c>
      <c r="J308">
        <v>17479.330000000002</v>
      </c>
      <c r="K308">
        <v>17349.439999999999</v>
      </c>
      <c r="L308" s="25">
        <f t="shared" si="77"/>
        <v>-7.4310628611052865E-3</v>
      </c>
      <c r="M308">
        <f t="shared" si="78"/>
        <v>4</v>
      </c>
    </row>
    <row r="309" spans="1:14">
      <c r="A309" s="1">
        <v>42832</v>
      </c>
      <c r="B309">
        <v>38.74</v>
      </c>
      <c r="C309" s="25">
        <f t="shared" si="75"/>
        <v>5.1652892561993013E-4</v>
      </c>
      <c r="D309" s="38">
        <f t="shared" si="69"/>
        <v>38.679118461460433</v>
      </c>
      <c r="E309" s="38"/>
      <c r="F309">
        <v>38.68</v>
      </c>
      <c r="G309" s="42">
        <f t="shared" si="74"/>
        <v>1.5740156694685759E-3</v>
      </c>
      <c r="H309" s="42"/>
      <c r="I309" s="25">
        <f t="shared" si="76"/>
        <v>1.5511892450879028E-3</v>
      </c>
      <c r="J309">
        <v>17349.439999999999</v>
      </c>
      <c r="K309">
        <v>17371.5</v>
      </c>
      <c r="L309" s="25">
        <f t="shared" si="77"/>
        <v>1.2715107807514947E-3</v>
      </c>
      <c r="M309">
        <f t="shared" si="78"/>
        <v>5</v>
      </c>
    </row>
    <row r="310" spans="1:14">
      <c r="A310" s="1">
        <v>42835</v>
      </c>
      <c r="B310">
        <v>38.51</v>
      </c>
      <c r="C310" s="25">
        <f t="shared" si="75"/>
        <v>-5.9370160041302134E-3</v>
      </c>
      <c r="D310" s="38">
        <f t="shared" si="69"/>
        <v>38.571295650922487</v>
      </c>
      <c r="E310" s="38"/>
      <c r="F310">
        <v>38.56</v>
      </c>
      <c r="G310" s="42">
        <f t="shared" si="74"/>
        <v>-1.5891519817541333E-3</v>
      </c>
      <c r="H310" s="42"/>
      <c r="I310" s="25">
        <f t="shared" si="76"/>
        <v>-1.2966804979254176E-3</v>
      </c>
      <c r="J310">
        <v>17371.5</v>
      </c>
      <c r="K310">
        <v>17322.68</v>
      </c>
      <c r="L310" s="25">
        <f t="shared" si="77"/>
        <v>-2.810350286388652E-3</v>
      </c>
      <c r="M310">
        <f t="shared" si="78"/>
        <v>1</v>
      </c>
    </row>
    <row r="311" spans="1:14">
      <c r="A311" s="1">
        <v>42836</v>
      </c>
      <c r="B311">
        <v>38.32</v>
      </c>
      <c r="C311" s="25">
        <f t="shared" si="75"/>
        <v>-4.9337834328745389E-3</v>
      </c>
      <c r="D311" s="38">
        <f t="shared" si="69"/>
        <v>38.267216389149951</v>
      </c>
      <c r="E311" s="38"/>
      <c r="F311">
        <v>38.270000000000003</v>
      </c>
      <c r="G311" s="42">
        <f t="shared" si="74"/>
        <v>1.3793428378297001E-3</v>
      </c>
      <c r="H311" s="42"/>
      <c r="I311" s="25">
        <f t="shared" si="76"/>
        <v>1.3065064018813466E-3</v>
      </c>
      <c r="J311">
        <v>17322.68</v>
      </c>
      <c r="K311">
        <v>17191.150000000001</v>
      </c>
      <c r="L311" s="25">
        <f t="shared" si="77"/>
        <v>-7.5929359660282802E-3</v>
      </c>
      <c r="M311">
        <f t="shared" si="78"/>
        <v>2</v>
      </c>
    </row>
    <row r="312" spans="1:14">
      <c r="A312" s="1">
        <v>42837</v>
      </c>
      <c r="B312">
        <v>38.36</v>
      </c>
      <c r="C312" s="25">
        <f t="shared" ref="C312:C324" si="79">B312/B311-1</f>
        <v>1.0438413361169019E-3</v>
      </c>
      <c r="D312" s="38">
        <f t="shared" si="69"/>
        <v>38.520908851356658</v>
      </c>
      <c r="E312" s="38"/>
      <c r="F312">
        <v>38.520000000000003</v>
      </c>
      <c r="G312" s="42">
        <f t="shared" si="74"/>
        <v>-4.1771821110859753E-3</v>
      </c>
      <c r="H312" s="42"/>
      <c r="I312" s="25">
        <f t="shared" si="76"/>
        <v>-4.1536863966771254E-3</v>
      </c>
      <c r="J312">
        <v>17191.150000000001</v>
      </c>
      <c r="K312">
        <v>17303.86</v>
      </c>
      <c r="L312" s="25">
        <f t="shared" si="77"/>
        <v>6.556280411723403E-3</v>
      </c>
      <c r="M312">
        <f t="shared" si="78"/>
        <v>3</v>
      </c>
    </row>
    <row r="313" spans="1:14">
      <c r="A313" s="1">
        <v>42838</v>
      </c>
      <c r="B313">
        <v>38.26</v>
      </c>
      <c r="C313" s="25">
        <f t="shared" si="79"/>
        <v>-2.6068821689260169E-3</v>
      </c>
      <c r="D313" s="38">
        <f t="shared" si="69"/>
        <v>38.495134542235085</v>
      </c>
      <c r="E313" s="38"/>
      <c r="F313">
        <v>38.5</v>
      </c>
      <c r="G313" s="42">
        <f t="shared" si="74"/>
        <v>-6.1081626296722868E-3</v>
      </c>
      <c r="H313" s="42"/>
      <c r="I313" s="25">
        <f t="shared" si="76"/>
        <v>-6.233766233766258E-3</v>
      </c>
      <c r="J313">
        <v>17303.86</v>
      </c>
      <c r="K313">
        <v>17292.689999999999</v>
      </c>
      <c r="L313" s="25">
        <f t="shared" si="77"/>
        <v>-6.4552071040802073E-4</v>
      </c>
      <c r="M313">
        <f t="shared" si="78"/>
        <v>4</v>
      </c>
    </row>
    <row r="314" spans="1:14">
      <c r="A314" s="1">
        <v>42839</v>
      </c>
      <c r="B314">
        <v>38.26</v>
      </c>
      <c r="C314" s="25">
        <f t="shared" si="79"/>
        <v>0</v>
      </c>
      <c r="D314" s="38">
        <f t="shared" si="69"/>
        <v>38.5</v>
      </c>
      <c r="E314" s="38"/>
      <c r="F314">
        <v>38.5</v>
      </c>
      <c r="G314" s="42">
        <f t="shared" si="74"/>
        <v>-6.233766233766258E-3</v>
      </c>
      <c r="H314" s="42"/>
      <c r="I314" s="25">
        <f t="shared" si="76"/>
        <v>-6.233766233766258E-3</v>
      </c>
      <c r="J314">
        <v>17292.689999999999</v>
      </c>
      <c r="K314">
        <v>17292.689999999999</v>
      </c>
      <c r="L314" s="25">
        <f t="shared" si="77"/>
        <v>0</v>
      </c>
      <c r="M314">
        <f t="shared" si="78"/>
        <v>5</v>
      </c>
    </row>
    <row r="315" spans="1:14">
      <c r="A315" s="1">
        <v>42842</v>
      </c>
      <c r="B315">
        <v>38.46</v>
      </c>
      <c r="C315" s="25">
        <f t="shared" si="79"/>
        <v>5.2273915316258801E-3</v>
      </c>
      <c r="D315" s="38">
        <f t="shared" si="69"/>
        <v>38.5</v>
      </c>
      <c r="E315" s="38"/>
      <c r="F315">
        <v>38.49</v>
      </c>
      <c r="G315" s="42">
        <f t="shared" si="74"/>
        <v>-1.0389610389610615E-3</v>
      </c>
      <c r="H315" s="42"/>
      <c r="I315" s="25">
        <f t="shared" si="76"/>
        <v>-7.7942322681223697E-4</v>
      </c>
      <c r="J315">
        <v>17292.689999999999</v>
      </c>
      <c r="K315">
        <v>17292.689999999999</v>
      </c>
      <c r="L315" s="25">
        <f t="shared" si="77"/>
        <v>0</v>
      </c>
      <c r="M315">
        <f t="shared" si="78"/>
        <v>1</v>
      </c>
    </row>
    <row r="316" spans="1:14">
      <c r="A316" s="1">
        <v>42843</v>
      </c>
      <c r="B316">
        <v>37.799999999999997</v>
      </c>
      <c r="C316" s="25">
        <f t="shared" si="79"/>
        <v>-1.7160686427457161E-2</v>
      </c>
      <c r="D316" s="38">
        <f t="shared" si="69"/>
        <v>37.892485067389757</v>
      </c>
      <c r="E316" s="38"/>
      <c r="F316">
        <v>37.89</v>
      </c>
      <c r="G316" s="42">
        <f t="shared" si="74"/>
        <v>-2.4407231994755252E-3</v>
      </c>
      <c r="H316" s="42"/>
      <c r="I316" s="25">
        <f t="shared" si="76"/>
        <v>-2.3752969121141332E-3</v>
      </c>
      <c r="J316">
        <v>17292.689999999999</v>
      </c>
      <c r="K316">
        <v>17024.240000000002</v>
      </c>
      <c r="L316" s="25">
        <f t="shared" si="77"/>
        <v>-1.5523900561450921E-2</v>
      </c>
      <c r="M316">
        <f t="shared" si="78"/>
        <v>2</v>
      </c>
    </row>
    <row r="317" spans="1:14">
      <c r="A317" s="1">
        <v>42844</v>
      </c>
      <c r="B317">
        <v>37.58</v>
      </c>
      <c r="C317" s="25">
        <f t="shared" si="79"/>
        <v>-5.8201058201058364E-3</v>
      </c>
      <c r="D317" s="38">
        <f t="shared" si="69"/>
        <v>37.715219704374462</v>
      </c>
      <c r="E317" s="38"/>
      <c r="F317">
        <v>37.72</v>
      </c>
      <c r="G317" s="42">
        <f t="shared" si="74"/>
        <v>-3.5852821602091467E-3</v>
      </c>
      <c r="H317" s="42"/>
      <c r="I317" s="25">
        <f t="shared" si="76"/>
        <v>-3.711558854718966E-3</v>
      </c>
      <c r="J317">
        <v>17024.240000000002</v>
      </c>
      <c r="K317">
        <v>16945.71</v>
      </c>
      <c r="L317" s="25">
        <f t="shared" si="77"/>
        <v>-4.6128344055301751E-3</v>
      </c>
      <c r="M317">
        <f t="shared" si="78"/>
        <v>3</v>
      </c>
      <c r="N317" s="50" t="s">
        <v>311</v>
      </c>
    </row>
    <row r="318" spans="1:14">
      <c r="A318" s="1">
        <v>42845</v>
      </c>
      <c r="B318">
        <v>38.08</v>
      </c>
      <c r="C318" s="25">
        <f t="shared" si="79"/>
        <v>1.3304949441192093E-2</v>
      </c>
      <c r="D318" s="38">
        <f t="shared" si="69"/>
        <v>38.06688925987757</v>
      </c>
      <c r="E318" s="38"/>
      <c r="F318">
        <v>38.07</v>
      </c>
      <c r="G318" s="42">
        <f t="shared" si="74"/>
        <v>3.4441322570177846E-4</v>
      </c>
      <c r="H318" s="42"/>
      <c r="I318" s="25">
        <f t="shared" si="76"/>
        <v>2.6267402153923314E-4</v>
      </c>
      <c r="J318">
        <v>16945.71</v>
      </c>
      <c r="K318">
        <v>17101.55</v>
      </c>
      <c r="L318" s="25">
        <f t="shared" si="77"/>
        <v>9.1964278864680171E-3</v>
      </c>
      <c r="M318">
        <f t="shared" si="78"/>
        <v>4</v>
      </c>
    </row>
    <row r="319" spans="1:14">
      <c r="A319" s="1">
        <v>42846</v>
      </c>
      <c r="B319">
        <v>37.96</v>
      </c>
      <c r="C319" s="25">
        <f t="shared" si="79"/>
        <v>-3.1512605042015585E-3</v>
      </c>
      <c r="D319" s="38">
        <f t="shared" si="69"/>
        <v>38.001636038838591</v>
      </c>
      <c r="E319" s="38"/>
      <c r="F319">
        <v>38</v>
      </c>
      <c r="G319" s="42">
        <f t="shared" si="74"/>
        <v>-1.0956380613728056E-3</v>
      </c>
      <c r="H319" s="42"/>
      <c r="I319" s="25">
        <f t="shared" si="76"/>
        <v>-1.0526315789473051E-3</v>
      </c>
      <c r="J319">
        <v>17101.55</v>
      </c>
      <c r="K319">
        <v>17070.84</v>
      </c>
      <c r="L319" s="25">
        <f t="shared" si="77"/>
        <v>-1.7957436606622634E-3</v>
      </c>
      <c r="M319">
        <f t="shared" si="78"/>
        <v>5</v>
      </c>
    </row>
    <row r="320" spans="1:14">
      <c r="A320" s="1">
        <v>42849</v>
      </c>
      <c r="B320">
        <v>38.17</v>
      </c>
      <c r="C320" s="25">
        <f t="shared" si="79"/>
        <v>5.5321390937830284E-3</v>
      </c>
      <c r="D320" s="38">
        <f t="shared" si="69"/>
        <v>38.125525164549607</v>
      </c>
      <c r="E320" s="38"/>
      <c r="F320">
        <v>38.119999999999997</v>
      </c>
      <c r="G320" s="42">
        <f t="shared" si="74"/>
        <v>1.1665369921709523E-3</v>
      </c>
      <c r="H320" s="42"/>
      <c r="I320" s="25">
        <f t="shared" si="76"/>
        <v>1.3116474291712255E-3</v>
      </c>
      <c r="J320">
        <v>17070.84</v>
      </c>
      <c r="K320">
        <v>17127.23</v>
      </c>
      <c r="L320" s="25">
        <f t="shared" si="77"/>
        <v>3.303293803937013E-3</v>
      </c>
      <c r="M320">
        <f t="shared" si="78"/>
        <v>1</v>
      </c>
    </row>
    <row r="321" spans="1:14">
      <c r="A321" s="1">
        <v>42850</v>
      </c>
      <c r="B321">
        <v>38.68</v>
      </c>
      <c r="C321" s="25">
        <f t="shared" si="79"/>
        <v>1.3361278490961359E-2</v>
      </c>
      <c r="D321" s="38">
        <f t="shared" si="69"/>
        <v>38.652475409041628</v>
      </c>
      <c r="E321" s="38"/>
      <c r="F321">
        <v>38.65</v>
      </c>
      <c r="G321" s="42">
        <f t="shared" si="74"/>
        <v>7.1210422274625707E-4</v>
      </c>
      <c r="H321" s="42"/>
      <c r="I321" s="25">
        <f t="shared" si="76"/>
        <v>7.7619663648120785E-4</v>
      </c>
      <c r="J321">
        <v>17127.23</v>
      </c>
      <c r="K321">
        <v>17366.47</v>
      </c>
      <c r="L321" s="25">
        <f t="shared" si="77"/>
        <v>1.3968400027325023E-2</v>
      </c>
      <c r="M321">
        <f t="shared" si="78"/>
        <v>2</v>
      </c>
    </row>
    <row r="322" spans="1:14">
      <c r="A322" s="1">
        <v>42851</v>
      </c>
      <c r="B322">
        <v>38.700000000000003</v>
      </c>
      <c r="C322" s="25">
        <f t="shared" si="79"/>
        <v>5.170630816959676E-4</v>
      </c>
      <c r="D322" s="38">
        <f t="shared" si="69"/>
        <v>38.790677207285064</v>
      </c>
      <c r="E322" s="38"/>
      <c r="F322">
        <v>38.79</v>
      </c>
      <c r="G322" s="42">
        <f t="shared" si="74"/>
        <v>-2.3376030998507602E-3</v>
      </c>
      <c r="H322" s="42"/>
      <c r="I322" s="25">
        <f t="shared" si="76"/>
        <v>-2.3201856148491462E-3</v>
      </c>
      <c r="J322">
        <v>17366.47</v>
      </c>
      <c r="K322">
        <v>17429.68</v>
      </c>
      <c r="L322" s="25">
        <f t="shared" si="77"/>
        <v>3.6397725041414919E-3</v>
      </c>
      <c r="M322">
        <f t="shared" si="78"/>
        <v>3</v>
      </c>
    </row>
    <row r="323" spans="1:14">
      <c r="A323" s="1">
        <v>42852</v>
      </c>
      <c r="B323">
        <v>38.54</v>
      </c>
      <c r="C323" s="25">
        <f t="shared" si="79"/>
        <v>-4.1343669250647475E-3</v>
      </c>
      <c r="D323" s="38">
        <f t="shared" si="69"/>
        <v>38.641424673315861</v>
      </c>
      <c r="E323" s="38"/>
      <c r="F323">
        <v>38.64</v>
      </c>
      <c r="G323" s="42">
        <f t="shared" si="74"/>
        <v>-2.6247653696345186E-3</v>
      </c>
      <c r="H323" s="42"/>
      <c r="I323" s="25">
        <f t="shared" si="76"/>
        <v>-2.5879917184264967E-3</v>
      </c>
      <c r="J323">
        <v>17429.68</v>
      </c>
      <c r="K323">
        <v>17362.919999999998</v>
      </c>
      <c r="L323" s="25">
        <f t="shared" si="77"/>
        <v>-3.8302481743784922E-3</v>
      </c>
      <c r="M323">
        <f t="shared" si="78"/>
        <v>4</v>
      </c>
    </row>
    <row r="324" spans="1:14">
      <c r="A324" s="1">
        <v>42853</v>
      </c>
      <c r="B324">
        <v>38.53</v>
      </c>
      <c r="C324" s="25">
        <f t="shared" si="79"/>
        <v>-2.594706798131341E-4</v>
      </c>
      <c r="D324" s="38">
        <f t="shared" si="69"/>
        <v>38.478745188021371</v>
      </c>
      <c r="E324" s="38"/>
      <c r="F324">
        <v>38.479999999999997</v>
      </c>
      <c r="G324" s="42">
        <f t="shared" si="74"/>
        <v>1.3320291950316143E-3</v>
      </c>
      <c r="H324" s="42"/>
      <c r="I324" s="25">
        <f t="shared" si="76"/>
        <v>1.2993762993764868E-3</v>
      </c>
      <c r="J324">
        <v>17362.919999999998</v>
      </c>
      <c r="K324">
        <v>17290.46</v>
      </c>
      <c r="L324" s="25">
        <f t="shared" si="77"/>
        <v>-4.1732611795711749E-3</v>
      </c>
      <c r="M324">
        <f t="shared" si="78"/>
        <v>5</v>
      </c>
    </row>
    <row r="325" spans="1:14">
      <c r="A325" s="1">
        <v>42856</v>
      </c>
      <c r="B325">
        <v>38.6</v>
      </c>
      <c r="C325" s="25">
        <f t="shared" ref="C325:C388" si="80">B325/B324-1</f>
        <v>1.8167661562418225E-3</v>
      </c>
      <c r="D325" s="38">
        <f t="shared" ref="D325:D388" si="81">+(F324-O325)*(1+L325)</f>
        <v>38.479999999999997</v>
      </c>
      <c r="E325" s="38"/>
      <c r="F325">
        <v>38.479999999999997</v>
      </c>
      <c r="G325" s="42">
        <f t="shared" ref="G325:G362" si="82">+B325/D325-1</f>
        <v>3.1185031185032575E-3</v>
      </c>
      <c r="H325" s="42"/>
      <c r="I325" s="25">
        <f t="shared" si="76"/>
        <v>3.1185031185032575E-3</v>
      </c>
      <c r="J325">
        <v>17290.46</v>
      </c>
      <c r="K325">
        <v>17290.46</v>
      </c>
      <c r="L325" s="25">
        <f t="shared" ref="L325:L388" si="83">+K325/J325-1</f>
        <v>0</v>
      </c>
      <c r="M325">
        <f t="shared" ref="M325:M388" si="84">WEEKDAY(A325,2)</f>
        <v>1</v>
      </c>
    </row>
    <row r="326" spans="1:14">
      <c r="A326" s="1">
        <v>42857</v>
      </c>
      <c r="B326">
        <v>38.47</v>
      </c>
      <c r="C326" s="25">
        <f t="shared" si="80"/>
        <v>-3.3678756476684946E-3</v>
      </c>
      <c r="D326" s="38">
        <f t="shared" si="81"/>
        <v>38.403909994297436</v>
      </c>
      <c r="E326" s="38"/>
      <c r="F326">
        <v>38.4</v>
      </c>
      <c r="G326" s="42">
        <f t="shared" si="82"/>
        <v>1.7209186698015078E-3</v>
      </c>
      <c r="H326" s="42"/>
      <c r="I326" s="25">
        <f t="shared" si="76"/>
        <v>1.8229166666667851E-3</v>
      </c>
      <c r="J326">
        <v>17290.46</v>
      </c>
      <c r="K326">
        <v>17256.27</v>
      </c>
      <c r="L326" s="25">
        <f t="shared" si="83"/>
        <v>-1.9773910005863593E-3</v>
      </c>
      <c r="M326">
        <f t="shared" si="84"/>
        <v>2</v>
      </c>
    </row>
    <row r="327" spans="1:14">
      <c r="A327" s="1">
        <v>42858</v>
      </c>
      <c r="B327">
        <v>38.29</v>
      </c>
      <c r="C327" s="25">
        <f t="shared" si="80"/>
        <v>-4.6789706264621644E-3</v>
      </c>
      <c r="D327" s="38">
        <f t="shared" si="81"/>
        <v>38.4</v>
      </c>
      <c r="E327" s="38"/>
      <c r="F327">
        <v>38.4</v>
      </c>
      <c r="G327" s="42">
        <f t="shared" si="82"/>
        <v>-2.8645833333332815E-3</v>
      </c>
      <c r="H327" s="42"/>
      <c r="I327" s="25">
        <f t="shared" si="76"/>
        <v>-2.8645833333332815E-3</v>
      </c>
      <c r="J327">
        <v>17256.27</v>
      </c>
      <c r="K327">
        <v>17256.27</v>
      </c>
      <c r="L327" s="25">
        <f t="shared" si="83"/>
        <v>0</v>
      </c>
      <c r="M327">
        <f t="shared" si="84"/>
        <v>3</v>
      </c>
    </row>
    <row r="328" spans="1:14">
      <c r="A328" s="1">
        <v>42859</v>
      </c>
      <c r="B328">
        <v>37.75</v>
      </c>
      <c r="C328" s="25">
        <f t="shared" si="80"/>
        <v>-1.4102898929224339E-2</v>
      </c>
      <c r="D328" s="38">
        <f t="shared" si="81"/>
        <v>38.090130022304933</v>
      </c>
      <c r="E328" s="38"/>
      <c r="F328">
        <v>38.090000000000003</v>
      </c>
      <c r="G328" s="42">
        <f t="shared" si="82"/>
        <v>-8.9296104294146472E-3</v>
      </c>
      <c r="H328" s="42"/>
      <c r="I328" s="25">
        <f t="shared" si="76"/>
        <v>-8.9262273562615846E-3</v>
      </c>
      <c r="J328">
        <v>17256.27</v>
      </c>
      <c r="K328">
        <v>17117.02</v>
      </c>
      <c r="L328" s="25">
        <f t="shared" si="83"/>
        <v>-8.0695306691422886E-3</v>
      </c>
      <c r="M328">
        <f t="shared" si="84"/>
        <v>4</v>
      </c>
    </row>
    <row r="329" spans="1:14">
      <c r="A329" s="1">
        <v>42860</v>
      </c>
      <c r="B329">
        <v>37.770000000000003</v>
      </c>
      <c r="C329" s="25">
        <f t="shared" si="80"/>
        <v>5.2980132450342055E-4</v>
      </c>
      <c r="D329" s="38">
        <f t="shared" si="81"/>
        <v>37.601797900569146</v>
      </c>
      <c r="E329" s="38"/>
      <c r="F329">
        <v>37.6</v>
      </c>
      <c r="G329" s="42">
        <f t="shared" si="82"/>
        <v>4.4732461962493364E-3</v>
      </c>
      <c r="H329" s="42"/>
      <c r="I329" s="25">
        <f t="shared" si="76"/>
        <v>4.5212765957447498E-3</v>
      </c>
      <c r="J329">
        <v>17117.02</v>
      </c>
      <c r="K329">
        <v>16897.63</v>
      </c>
      <c r="L329" s="25">
        <f t="shared" si="83"/>
        <v>-1.2817067456835307E-2</v>
      </c>
      <c r="M329">
        <f t="shared" si="84"/>
        <v>5</v>
      </c>
    </row>
    <row r="330" spans="1:14">
      <c r="A330" s="1">
        <v>42863</v>
      </c>
      <c r="B330">
        <v>37.65</v>
      </c>
      <c r="C330" s="25">
        <f t="shared" si="80"/>
        <v>-3.1771247021447069E-3</v>
      </c>
      <c r="D330" s="38">
        <f t="shared" si="81"/>
        <v>37.763638569432516</v>
      </c>
      <c r="E330" s="38"/>
      <c r="F330">
        <v>37.76</v>
      </c>
      <c r="G330" s="42">
        <f t="shared" si="82"/>
        <v>-3.009206044157553E-3</v>
      </c>
      <c r="H330" s="42"/>
      <c r="I330" s="25">
        <f t="shared" si="76"/>
        <v>-2.9131355932203729E-3</v>
      </c>
      <c r="J330">
        <v>16897.63</v>
      </c>
      <c r="K330">
        <v>16971.169999999998</v>
      </c>
      <c r="L330" s="25">
        <f t="shared" si="83"/>
        <v>4.352089612566834E-3</v>
      </c>
      <c r="M330">
        <f t="shared" si="84"/>
        <v>1</v>
      </c>
    </row>
    <row r="331" spans="1:14">
      <c r="A331" s="1">
        <v>42864</v>
      </c>
      <c r="B331">
        <v>38.299999999999997</v>
      </c>
      <c r="C331" s="25">
        <f t="shared" si="80"/>
        <v>1.7264276228419639E-2</v>
      </c>
      <c r="D331" s="38">
        <f t="shared" si="81"/>
        <v>38.312299269879453</v>
      </c>
      <c r="E331" s="38"/>
      <c r="F331">
        <v>38.31</v>
      </c>
      <c r="G331" s="42">
        <f t="shared" si="82"/>
        <v>-3.21026670647373E-4</v>
      </c>
      <c r="H331" s="42"/>
      <c r="I331" s="25">
        <f t="shared" si="76"/>
        <v>-2.6102845210140835E-4</v>
      </c>
      <c r="J331">
        <v>16971.169999999998</v>
      </c>
      <c r="K331">
        <v>17219.400000000001</v>
      </c>
      <c r="L331" s="25">
        <f t="shared" si="83"/>
        <v>1.4626569647231413E-2</v>
      </c>
      <c r="M331">
        <f t="shared" si="84"/>
        <v>2</v>
      </c>
    </row>
    <row r="332" spans="1:14">
      <c r="A332" s="1">
        <v>42865</v>
      </c>
      <c r="B332">
        <v>38.68</v>
      </c>
      <c r="C332" s="25">
        <f t="shared" si="80"/>
        <v>9.9216710182767898E-3</v>
      </c>
      <c r="D332" s="38">
        <f t="shared" si="81"/>
        <v>38.573329244921425</v>
      </c>
      <c r="E332" s="38"/>
      <c r="F332">
        <v>38.58</v>
      </c>
      <c r="G332" s="42">
        <f t="shared" si="82"/>
        <v>2.7654018246978662E-3</v>
      </c>
      <c r="H332" s="42"/>
      <c r="I332" s="25">
        <f t="shared" si="76"/>
        <v>2.5920165889061764E-3</v>
      </c>
      <c r="J332">
        <v>17219.400000000001</v>
      </c>
      <c r="K332">
        <v>17337.759999999998</v>
      </c>
      <c r="L332" s="25">
        <f t="shared" si="83"/>
        <v>6.8736425194837469E-3</v>
      </c>
      <c r="M332">
        <f t="shared" si="84"/>
        <v>3</v>
      </c>
    </row>
    <row r="333" spans="1:14">
      <c r="A333" s="1">
        <v>42866</v>
      </c>
      <c r="B333">
        <v>38.65</v>
      </c>
      <c r="C333" s="25">
        <f t="shared" si="80"/>
        <v>-7.755946225439514E-4</v>
      </c>
      <c r="D333" s="38">
        <f t="shared" si="81"/>
        <v>38.735474790284329</v>
      </c>
      <c r="E333" s="38"/>
      <c r="F333">
        <v>38.729999999999997</v>
      </c>
      <c r="G333" s="42">
        <f t="shared" si="82"/>
        <v>-2.2066281811981003E-3</v>
      </c>
      <c r="H333" s="42"/>
      <c r="I333" s="25">
        <f t="shared" si="76"/>
        <v>-2.0655822359927356E-3</v>
      </c>
      <c r="J333">
        <v>17337.759999999998</v>
      </c>
      <c r="K333">
        <v>17407.63</v>
      </c>
      <c r="L333" s="25">
        <f t="shared" si="83"/>
        <v>4.0299323557368982E-3</v>
      </c>
      <c r="M333">
        <f t="shared" si="84"/>
        <v>4</v>
      </c>
    </row>
    <row r="334" spans="1:14">
      <c r="A334" s="1">
        <v>42867</v>
      </c>
      <c r="B334">
        <v>39.06</v>
      </c>
      <c r="C334" s="25">
        <f t="shared" si="80"/>
        <v>1.0608020698577025E-2</v>
      </c>
      <c r="D334" s="38">
        <f t="shared" si="81"/>
        <v>38.847896732639647</v>
      </c>
      <c r="E334" s="38"/>
      <c r="F334">
        <v>38.85</v>
      </c>
      <c r="G334" s="42">
        <f t="shared" si="82"/>
        <v>5.4598391470226382E-3</v>
      </c>
      <c r="H334" s="42"/>
      <c r="I334" s="25">
        <f t="shared" si="76"/>
        <v>5.4054054054053502E-3</v>
      </c>
      <c r="J334">
        <v>17407.63</v>
      </c>
      <c r="K334">
        <v>17460.62</v>
      </c>
      <c r="L334" s="25">
        <f t="shared" si="83"/>
        <v>3.0440674577756344E-3</v>
      </c>
      <c r="M334">
        <f t="shared" si="84"/>
        <v>5</v>
      </c>
    </row>
    <row r="335" spans="1:14" ht="56">
      <c r="A335" s="1">
        <v>42870</v>
      </c>
      <c r="B335">
        <v>39.57</v>
      </c>
      <c r="C335" s="25">
        <f t="shared" si="80"/>
        <v>1.3056835637480724E-2</v>
      </c>
      <c r="D335" s="38">
        <f t="shared" si="81"/>
        <v>39.39170018017689</v>
      </c>
      <c r="E335" s="38"/>
      <c r="F335">
        <v>39.39</v>
      </c>
      <c r="G335" s="42">
        <f t="shared" si="82"/>
        <v>4.5263296330844138E-3</v>
      </c>
      <c r="H335" s="42"/>
      <c r="I335" s="25">
        <f t="shared" si="76"/>
        <v>4.5696877380045908E-3</v>
      </c>
      <c r="J335">
        <v>17460.62</v>
      </c>
      <c r="K335">
        <v>17704.080000000002</v>
      </c>
      <c r="L335" s="25">
        <f t="shared" si="83"/>
        <v>1.3943376581129652E-2</v>
      </c>
      <c r="M335">
        <f t="shared" si="84"/>
        <v>1</v>
      </c>
      <c r="N335" s="50" t="s">
        <v>344</v>
      </c>
    </row>
    <row r="336" spans="1:14">
      <c r="A336" s="1">
        <v>42871</v>
      </c>
      <c r="B336">
        <v>39.479999999999997</v>
      </c>
      <c r="C336" s="25">
        <f t="shared" si="80"/>
        <v>-2.2744503411676886E-3</v>
      </c>
      <c r="D336" s="38">
        <f t="shared" si="81"/>
        <v>39.352243262569978</v>
      </c>
      <c r="E336" s="38"/>
      <c r="F336">
        <v>39.36</v>
      </c>
      <c r="G336" s="42">
        <f t="shared" si="82"/>
        <v>3.2464918601358139E-3</v>
      </c>
      <c r="H336" s="42"/>
      <c r="I336" s="25">
        <f t="shared" si="76"/>
        <v>3.0487804878047697E-3</v>
      </c>
      <c r="J336">
        <v>17704.080000000002</v>
      </c>
      <c r="K336">
        <v>17687.11</v>
      </c>
      <c r="L336" s="25">
        <f t="shared" si="83"/>
        <v>-9.5853611145013673E-4</v>
      </c>
      <c r="M336">
        <f t="shared" si="84"/>
        <v>2</v>
      </c>
    </row>
    <row r="337" spans="1:13">
      <c r="A337" s="1">
        <v>42872</v>
      </c>
      <c r="B337">
        <v>38.92</v>
      </c>
      <c r="C337" s="25">
        <f t="shared" si="80"/>
        <v>-1.4184397163120477E-2</v>
      </c>
      <c r="D337" s="38">
        <f t="shared" si="81"/>
        <v>39.241299861876811</v>
      </c>
      <c r="E337" s="38"/>
      <c r="F337">
        <v>39.26</v>
      </c>
      <c r="G337" s="42">
        <f t="shared" si="82"/>
        <v>-8.1877986460116015E-3</v>
      </c>
      <c r="H337" s="42"/>
      <c r="I337" s="25">
        <f t="shared" si="76"/>
        <v>-8.6602139582271365E-3</v>
      </c>
      <c r="J337">
        <v>17687.11</v>
      </c>
      <c r="K337">
        <v>17633.77</v>
      </c>
      <c r="L337" s="25">
        <f t="shared" si="83"/>
        <v>-3.0157555417476001E-3</v>
      </c>
      <c r="M337">
        <f t="shared" si="84"/>
        <v>3</v>
      </c>
    </row>
    <row r="338" spans="1:13">
      <c r="A338" s="1">
        <v>42873</v>
      </c>
      <c r="B338">
        <v>39.04</v>
      </c>
      <c r="C338" s="25">
        <f t="shared" si="80"/>
        <v>3.0832476875641834E-3</v>
      </c>
      <c r="D338" s="38">
        <f t="shared" si="81"/>
        <v>39.003562108386348</v>
      </c>
      <c r="E338" s="38"/>
      <c r="F338">
        <v>39</v>
      </c>
      <c r="G338" s="42">
        <f t="shared" si="82"/>
        <v>9.3421958518535853E-4</v>
      </c>
      <c r="H338" s="42"/>
      <c r="I338" s="25">
        <f t="shared" si="76"/>
        <v>1.0256410256410664E-3</v>
      </c>
      <c r="J338">
        <v>17633.77</v>
      </c>
      <c r="K338">
        <v>17518.59</v>
      </c>
      <c r="L338" s="25">
        <f t="shared" si="83"/>
        <v>-6.5317853187378816E-3</v>
      </c>
      <c r="M338">
        <f t="shared" si="84"/>
        <v>4</v>
      </c>
    </row>
    <row r="339" spans="1:13">
      <c r="A339" s="1">
        <v>42874</v>
      </c>
      <c r="B339">
        <v>39.44</v>
      </c>
      <c r="C339" s="25">
        <f t="shared" si="80"/>
        <v>1.0245901639344135E-2</v>
      </c>
      <c r="D339" s="38">
        <f t="shared" si="81"/>
        <v>39.151493356485879</v>
      </c>
      <c r="E339" s="38"/>
      <c r="F339">
        <v>39.159999999999997</v>
      </c>
      <c r="G339" s="42">
        <f t="shared" si="82"/>
        <v>7.3689818390114681E-3</v>
      </c>
      <c r="H339" s="42"/>
      <c r="I339" s="25">
        <f t="shared" si="76"/>
        <v>7.1501532175690663E-3</v>
      </c>
      <c r="J339">
        <v>17518.59</v>
      </c>
      <c r="K339">
        <v>17586.64</v>
      </c>
      <c r="L339" s="25">
        <f t="shared" si="83"/>
        <v>3.8844450380994822E-3</v>
      </c>
      <c r="M339">
        <f t="shared" si="84"/>
        <v>5</v>
      </c>
    </row>
    <row r="340" spans="1:13">
      <c r="A340" s="1">
        <v>42877</v>
      </c>
      <c r="B340">
        <v>39.630000000000003</v>
      </c>
      <c r="C340" s="25">
        <f t="shared" si="80"/>
        <v>4.8174442190671574E-3</v>
      </c>
      <c r="D340" s="38">
        <f t="shared" si="81"/>
        <v>39.546197158752328</v>
      </c>
      <c r="E340" s="38"/>
      <c r="F340">
        <v>39.54</v>
      </c>
      <c r="G340" s="42">
        <f t="shared" si="82"/>
        <v>2.1191125131769795E-3</v>
      </c>
      <c r="H340" s="42"/>
      <c r="I340" s="25">
        <f t="shared" si="76"/>
        <v>2.2761760242793194E-3</v>
      </c>
      <c r="J340">
        <v>17586.64</v>
      </c>
      <c r="K340">
        <v>17760.080000000002</v>
      </c>
      <c r="L340" s="25">
        <f t="shared" si="83"/>
        <v>9.8620316331035074E-3</v>
      </c>
      <c r="M340">
        <f t="shared" si="84"/>
        <v>1</v>
      </c>
    </row>
    <row r="341" spans="1:13">
      <c r="A341" s="1">
        <v>42878</v>
      </c>
      <c r="B341">
        <v>39.58</v>
      </c>
      <c r="C341" s="25">
        <f t="shared" si="80"/>
        <v>-1.2616704516781319E-3</v>
      </c>
      <c r="D341" s="38">
        <f t="shared" si="81"/>
        <v>39.561662301070712</v>
      </c>
      <c r="E341" s="38"/>
      <c r="F341">
        <v>39.57</v>
      </c>
      <c r="G341" s="42">
        <f t="shared" si="82"/>
        <v>4.635219518769329E-4</v>
      </c>
      <c r="H341" s="42"/>
      <c r="I341" s="25">
        <f t="shared" si="76"/>
        <v>2.5271670457405193E-4</v>
      </c>
      <c r="J341">
        <v>17760.080000000002</v>
      </c>
      <c r="K341">
        <v>17769.810000000001</v>
      </c>
      <c r="L341" s="25">
        <f t="shared" si="83"/>
        <v>5.478578925319777E-4</v>
      </c>
      <c r="M341">
        <f t="shared" si="84"/>
        <v>2</v>
      </c>
    </row>
    <row r="342" spans="1:13">
      <c r="A342" s="1">
        <v>42879</v>
      </c>
      <c r="B342">
        <v>39.590000000000003</v>
      </c>
      <c r="C342" s="25">
        <f t="shared" si="80"/>
        <v>2.5265285497733103E-4</v>
      </c>
      <c r="D342" s="38">
        <f t="shared" si="81"/>
        <v>39.579619821483739</v>
      </c>
      <c r="E342" s="38"/>
      <c r="F342">
        <v>39.58</v>
      </c>
      <c r="G342" s="42">
        <f t="shared" si="82"/>
        <v>2.6226069282841991E-4</v>
      </c>
      <c r="H342" s="42"/>
      <c r="I342" s="25">
        <f t="shared" si="76"/>
        <v>2.5265285497733103E-4</v>
      </c>
      <c r="J342">
        <v>17769.810000000001</v>
      </c>
      <c r="K342">
        <v>17774.13</v>
      </c>
      <c r="L342" s="25">
        <f t="shared" si="83"/>
        <v>2.4310895839629865E-4</v>
      </c>
      <c r="M342">
        <f t="shared" si="84"/>
        <v>3</v>
      </c>
    </row>
    <row r="343" spans="1:13">
      <c r="A343" s="1">
        <v>42880</v>
      </c>
      <c r="B343">
        <v>40.24</v>
      </c>
      <c r="C343" s="25">
        <f t="shared" si="80"/>
        <v>1.6418287446324786E-2</v>
      </c>
      <c r="D343" s="38">
        <f t="shared" si="81"/>
        <v>40.187078917505382</v>
      </c>
      <c r="E343" s="38"/>
      <c r="F343">
        <v>40.19</v>
      </c>
      <c r="G343" s="42">
        <f t="shared" si="82"/>
        <v>1.3168681058719489E-3</v>
      </c>
      <c r="H343" s="42"/>
      <c r="I343" s="25">
        <f t="shared" si="76"/>
        <v>1.2440905697936877E-3</v>
      </c>
      <c r="J343">
        <v>17774.13</v>
      </c>
      <c r="K343">
        <v>18046.75</v>
      </c>
      <c r="L343" s="25">
        <f t="shared" si="83"/>
        <v>1.5338022170424015E-2</v>
      </c>
      <c r="M343">
        <f t="shared" si="84"/>
        <v>4</v>
      </c>
    </row>
    <row r="344" spans="1:13">
      <c r="A344" s="1">
        <v>42881</v>
      </c>
      <c r="B344">
        <v>40.229999999999997</v>
      </c>
      <c r="C344" s="25">
        <f t="shared" si="80"/>
        <v>-2.4850894632222342E-4</v>
      </c>
      <c r="D344" s="38">
        <f t="shared" si="81"/>
        <v>40.192182453904437</v>
      </c>
      <c r="E344" s="38"/>
      <c r="F344">
        <v>40.200000000000003</v>
      </c>
      <c r="G344" s="42">
        <f t="shared" si="82"/>
        <v>9.4091795435424785E-4</v>
      </c>
      <c r="H344" s="42"/>
      <c r="I344" s="25">
        <f t="shared" si="76"/>
        <v>7.4626865671634235E-4</v>
      </c>
      <c r="J344">
        <v>18046.75</v>
      </c>
      <c r="K344">
        <v>18047.73</v>
      </c>
      <c r="L344" s="25">
        <f t="shared" si="83"/>
        <v>5.430340643042264E-5</v>
      </c>
      <c r="M344">
        <f t="shared" si="84"/>
        <v>5</v>
      </c>
    </row>
    <row r="345" spans="1:13">
      <c r="A345" s="1">
        <v>42884</v>
      </c>
      <c r="B345">
        <v>40.229999999999997</v>
      </c>
      <c r="C345" s="25">
        <f t="shared" si="80"/>
        <v>0</v>
      </c>
      <c r="D345" s="38">
        <f t="shared" si="81"/>
        <v>40.32919076249479</v>
      </c>
      <c r="E345" s="38"/>
      <c r="F345">
        <v>40.200000000000003</v>
      </c>
      <c r="G345" s="42">
        <f t="shared" si="82"/>
        <v>-2.4595277172543284E-3</v>
      </c>
      <c r="H345" s="42"/>
      <c r="I345" s="25">
        <f t="shared" si="76"/>
        <v>7.4626865671634235E-4</v>
      </c>
      <c r="J345">
        <v>18047.73</v>
      </c>
      <c r="K345">
        <v>18105.73</v>
      </c>
      <c r="L345" s="25">
        <f t="shared" si="83"/>
        <v>3.2137005595718193E-3</v>
      </c>
      <c r="M345">
        <f t="shared" si="84"/>
        <v>1</v>
      </c>
    </row>
    <row r="346" spans="1:13">
      <c r="A346" s="1">
        <v>42885</v>
      </c>
      <c r="B346">
        <v>40.35</v>
      </c>
      <c r="C346" s="25">
        <f t="shared" si="80"/>
        <v>2.9828486204326321E-3</v>
      </c>
      <c r="D346" s="38">
        <f t="shared" si="81"/>
        <v>40.200000000000003</v>
      </c>
      <c r="E346" s="38"/>
      <c r="F346">
        <v>40.340000000000003</v>
      </c>
      <c r="G346" s="42">
        <f t="shared" si="82"/>
        <v>3.7313432835821558E-3</v>
      </c>
      <c r="H346" s="42"/>
      <c r="I346" s="25">
        <f t="shared" si="76"/>
        <v>2.4789291026272586E-4</v>
      </c>
      <c r="J346">
        <v>18105.73</v>
      </c>
      <c r="K346">
        <v>18105.73</v>
      </c>
      <c r="L346" s="25">
        <f t="shared" si="83"/>
        <v>0</v>
      </c>
      <c r="M346">
        <f t="shared" si="84"/>
        <v>2</v>
      </c>
    </row>
    <row r="347" spans="1:13">
      <c r="A347" s="1">
        <v>42886</v>
      </c>
      <c r="B347">
        <v>40.14</v>
      </c>
      <c r="C347" s="25">
        <f t="shared" si="80"/>
        <v>-5.2044609665428121E-3</v>
      </c>
      <c r="D347" s="38">
        <f t="shared" si="81"/>
        <v>40.177398812420158</v>
      </c>
      <c r="E347" s="38"/>
      <c r="F347">
        <v>40.19</v>
      </c>
      <c r="G347" s="42">
        <f t="shared" si="82"/>
        <v>-9.3084205363225259E-4</v>
      </c>
      <c r="H347" s="42"/>
      <c r="I347" s="25">
        <f t="shared" si="76"/>
        <v>-1.2440905697934657E-3</v>
      </c>
      <c r="J347">
        <v>18105.73</v>
      </c>
      <c r="K347">
        <v>18032.75</v>
      </c>
      <c r="L347" s="25">
        <f t="shared" si="83"/>
        <v>-4.0307681601349232E-3</v>
      </c>
      <c r="M347">
        <f t="shared" si="84"/>
        <v>3</v>
      </c>
    </row>
    <row r="348" spans="1:13">
      <c r="A348" s="1">
        <v>42887</v>
      </c>
      <c r="B348">
        <v>40.5</v>
      </c>
      <c r="C348" s="25">
        <f t="shared" si="80"/>
        <v>8.9686098654708779E-3</v>
      </c>
      <c r="D348" s="38">
        <f t="shared" si="81"/>
        <v>40.312869484687589</v>
      </c>
      <c r="E348" s="38"/>
      <c r="F348">
        <v>40.31</v>
      </c>
      <c r="G348" s="42">
        <f t="shared" si="82"/>
        <v>4.6419547331775224E-3</v>
      </c>
      <c r="H348" s="42"/>
      <c r="I348" s="25">
        <f t="shared" si="76"/>
        <v>4.7134706028280071E-3</v>
      </c>
      <c r="J348">
        <v>18032.75</v>
      </c>
      <c r="K348">
        <v>18087.88</v>
      </c>
      <c r="L348" s="25">
        <f t="shared" si="83"/>
        <v>3.0572153443042538E-3</v>
      </c>
      <c r="M348">
        <f t="shared" si="84"/>
        <v>4</v>
      </c>
    </row>
    <row r="349" spans="1:13">
      <c r="A349" s="1">
        <v>42888</v>
      </c>
      <c r="B349">
        <v>40.520000000000003</v>
      </c>
      <c r="C349" s="25">
        <f t="shared" si="80"/>
        <v>4.938271604939537E-4</v>
      </c>
      <c r="D349" s="38">
        <f t="shared" si="81"/>
        <v>40.361970114795106</v>
      </c>
      <c r="E349" s="38"/>
      <c r="F349">
        <v>40.409999999999997</v>
      </c>
      <c r="G349" s="42">
        <f t="shared" si="82"/>
        <v>3.9153164415770547E-3</v>
      </c>
      <c r="H349" s="42"/>
      <c r="I349" s="25">
        <f t="shared" si="76"/>
        <v>2.7220984904727796E-3</v>
      </c>
      <c r="J349">
        <v>18087.88</v>
      </c>
      <c r="K349">
        <v>18111.2</v>
      </c>
      <c r="L349" s="25">
        <f t="shared" si="83"/>
        <v>1.2892610963806117E-3</v>
      </c>
      <c r="M349">
        <f t="shared" si="84"/>
        <v>5</v>
      </c>
    </row>
    <row r="350" spans="1:13">
      <c r="A350" s="1">
        <v>42891</v>
      </c>
      <c r="B350">
        <v>40.29</v>
      </c>
      <c r="C350" s="25">
        <f t="shared" si="80"/>
        <v>-5.6762092793682939E-3</v>
      </c>
      <c r="D350" s="38">
        <f t="shared" si="81"/>
        <v>40.308814352444891</v>
      </c>
      <c r="E350" s="38"/>
      <c r="F350">
        <v>40.31</v>
      </c>
      <c r="G350" s="42">
        <f t="shared" si="82"/>
        <v>-4.6675529278505934E-4</v>
      </c>
      <c r="H350" s="42"/>
      <c r="I350" s="25">
        <f t="shared" si="76"/>
        <v>-4.9615480029774339E-4</v>
      </c>
      <c r="J350">
        <v>18111.2</v>
      </c>
      <c r="K350">
        <v>18065.849999999999</v>
      </c>
      <c r="L350" s="25">
        <f t="shared" si="83"/>
        <v>-2.5039754406114278E-3</v>
      </c>
      <c r="M350">
        <f t="shared" si="84"/>
        <v>1</v>
      </c>
    </row>
    <row r="351" spans="1:13">
      <c r="A351" s="1">
        <v>42892</v>
      </c>
      <c r="B351">
        <v>40.549999999999997</v>
      </c>
      <c r="C351" s="25">
        <f t="shared" si="80"/>
        <v>6.4532141970712331E-3</v>
      </c>
      <c r="D351" s="38">
        <f t="shared" si="81"/>
        <v>40.39974214886098</v>
      </c>
      <c r="E351" s="38"/>
      <c r="F351">
        <v>40.43</v>
      </c>
      <c r="G351" s="42">
        <f t="shared" si="82"/>
        <v>3.7192774791818817E-3</v>
      </c>
      <c r="H351" s="42"/>
      <c r="I351" s="25">
        <f t="shared" si="76"/>
        <v>2.9680930002473627E-3</v>
      </c>
      <c r="J351">
        <v>18065.849999999999</v>
      </c>
      <c r="K351">
        <v>18106.07</v>
      </c>
      <c r="L351" s="25">
        <f t="shared" si="83"/>
        <v>2.2262998973201498E-3</v>
      </c>
      <c r="M351">
        <f t="shared" si="84"/>
        <v>2</v>
      </c>
    </row>
    <row r="352" spans="1:13">
      <c r="A352" s="1">
        <v>42893</v>
      </c>
      <c r="B352">
        <v>40.42</v>
      </c>
      <c r="C352" s="25">
        <f t="shared" si="80"/>
        <v>-3.2059186189887789E-3</v>
      </c>
      <c r="D352" s="38">
        <f t="shared" si="81"/>
        <v>40.437391073822205</v>
      </c>
      <c r="E352" s="38"/>
      <c r="F352">
        <v>40.44</v>
      </c>
      <c r="G352" s="42">
        <f t="shared" si="82"/>
        <v>-4.3007408144735138E-4</v>
      </c>
      <c r="H352" s="42"/>
      <c r="I352" s="25">
        <f t="shared" si="76"/>
        <v>-4.9455984174073819E-4</v>
      </c>
      <c r="J352">
        <v>18106.07</v>
      </c>
      <c r="K352">
        <v>18109.38</v>
      </c>
      <c r="L352" s="25">
        <f t="shared" si="83"/>
        <v>1.8281162063327194E-4</v>
      </c>
      <c r="M352">
        <f t="shared" si="84"/>
        <v>3</v>
      </c>
    </row>
    <row r="353" spans="1:13">
      <c r="A353" s="1">
        <v>42894</v>
      </c>
      <c r="B353">
        <v>40.6</v>
      </c>
      <c r="C353" s="25">
        <f t="shared" si="80"/>
        <v>4.4532409698168074E-3</v>
      </c>
      <c r="D353" s="38">
        <f t="shared" si="81"/>
        <v>40.493170036743379</v>
      </c>
      <c r="E353" s="38"/>
      <c r="F353">
        <v>40.549999999999997</v>
      </c>
      <c r="G353" s="42">
        <f t="shared" si="82"/>
        <v>2.638221783073158E-3</v>
      </c>
      <c r="H353" s="42"/>
      <c r="I353" s="25">
        <f t="shared" si="76"/>
        <v>1.2330456226881115E-3</v>
      </c>
      <c r="J353">
        <v>18109.38</v>
      </c>
      <c r="K353">
        <v>18133.189999999999</v>
      </c>
      <c r="L353" s="25">
        <f t="shared" si="83"/>
        <v>1.3147882478581341E-3</v>
      </c>
      <c r="M353">
        <f t="shared" si="84"/>
        <v>4</v>
      </c>
    </row>
    <row r="354" spans="1:13">
      <c r="A354" s="1">
        <v>42895</v>
      </c>
      <c r="B354">
        <v>40.24</v>
      </c>
      <c r="C354" s="25">
        <f t="shared" si="80"/>
        <v>-8.8669950738916592E-3</v>
      </c>
      <c r="D354" s="38">
        <f t="shared" si="81"/>
        <v>40.349164101848601</v>
      </c>
      <c r="E354" s="38"/>
      <c r="F354">
        <v>40.35</v>
      </c>
      <c r="G354" s="42">
        <f t="shared" si="82"/>
        <v>-2.7054860807784742E-3</v>
      </c>
      <c r="H354" s="42"/>
      <c r="I354" s="25">
        <f t="shared" si="76"/>
        <v>-2.7261462205699916E-3</v>
      </c>
      <c r="J354">
        <v>18133.189999999999</v>
      </c>
      <c r="K354">
        <v>18043.38</v>
      </c>
      <c r="L354" s="25">
        <f t="shared" si="83"/>
        <v>-4.9527965018839604E-3</v>
      </c>
      <c r="M354">
        <f t="shared" si="84"/>
        <v>5</v>
      </c>
    </row>
    <row r="355" spans="1:13">
      <c r="A355" s="1">
        <v>42898</v>
      </c>
      <c r="B355">
        <v>39.880000000000003</v>
      </c>
      <c r="C355" s="25">
        <f t="shared" si="80"/>
        <v>-8.9463220675943811E-3</v>
      </c>
      <c r="D355" s="38">
        <f t="shared" si="81"/>
        <v>39.864124044386365</v>
      </c>
      <c r="E355" s="38"/>
      <c r="F355">
        <v>39.86</v>
      </c>
      <c r="G355" s="42">
        <f t="shared" si="82"/>
        <v>3.9825171113649915E-4</v>
      </c>
      <c r="H355" s="42"/>
      <c r="I355" s="25">
        <f t="shared" si="76"/>
        <v>5.0175614651282174E-4</v>
      </c>
      <c r="J355">
        <v>18043.38</v>
      </c>
      <c r="K355">
        <v>17826.11</v>
      </c>
      <c r="L355" s="25">
        <f t="shared" si="83"/>
        <v>-1.2041535455108776E-2</v>
      </c>
      <c r="M355">
        <f t="shared" si="84"/>
        <v>1</v>
      </c>
    </row>
    <row r="356" spans="1:13">
      <c r="A356" s="1">
        <v>42899</v>
      </c>
      <c r="B356">
        <v>40.11</v>
      </c>
      <c r="C356" s="25">
        <f t="shared" si="80"/>
        <v>5.7673019057171704E-3</v>
      </c>
      <c r="D356" s="38">
        <f t="shared" si="81"/>
        <v>40.042640228294339</v>
      </c>
      <c r="E356" s="38"/>
      <c r="F356">
        <v>40.08</v>
      </c>
      <c r="G356" s="42">
        <f t="shared" si="82"/>
        <v>1.6822010567141277E-3</v>
      </c>
      <c r="H356" s="42"/>
      <c r="I356" s="25">
        <f t="shared" si="76"/>
        <v>7.4850299401196807E-4</v>
      </c>
      <c r="J356">
        <v>17826.11</v>
      </c>
      <c r="K356">
        <v>17907.79</v>
      </c>
      <c r="L356" s="25">
        <f t="shared" si="83"/>
        <v>4.5820428573593031E-3</v>
      </c>
      <c r="M356">
        <f t="shared" si="84"/>
        <v>2</v>
      </c>
    </row>
    <row r="357" spans="1:13">
      <c r="A357" s="1">
        <v>42900</v>
      </c>
      <c r="B357">
        <v>39.93</v>
      </c>
      <c r="C357" s="25">
        <f t="shared" si="80"/>
        <v>-4.487658937920691E-3</v>
      </c>
      <c r="D357" s="38">
        <f t="shared" si="81"/>
        <v>40.13505805015582</v>
      </c>
      <c r="E357" s="38"/>
      <c r="F357">
        <v>40.14</v>
      </c>
      <c r="G357" s="42">
        <f t="shared" si="82"/>
        <v>-5.1092002881760745E-3</v>
      </c>
      <c r="H357" s="42"/>
      <c r="I357" s="25">
        <f t="shared" si="76"/>
        <v>-5.2316890881913825E-3</v>
      </c>
      <c r="J357">
        <v>17907.79</v>
      </c>
      <c r="K357">
        <v>17932.39</v>
      </c>
      <c r="L357" s="25">
        <f t="shared" si="83"/>
        <v>1.373703846203167E-3</v>
      </c>
      <c r="M357">
        <f t="shared" si="84"/>
        <v>3</v>
      </c>
    </row>
    <row r="358" spans="1:13">
      <c r="A358" s="1">
        <v>42901</v>
      </c>
      <c r="B358">
        <v>39.47</v>
      </c>
      <c r="C358" s="25">
        <f t="shared" si="80"/>
        <v>-1.1520160280490854E-2</v>
      </c>
      <c r="D358" s="38">
        <f t="shared" si="81"/>
        <v>39.501337512735333</v>
      </c>
      <c r="E358" s="38"/>
      <c r="F358">
        <v>39.51</v>
      </c>
      <c r="G358" s="42">
        <f t="shared" si="82"/>
        <v>-7.9332788985264635E-4</v>
      </c>
      <c r="H358" s="42"/>
      <c r="I358" s="25">
        <f t="shared" si="76"/>
        <v>-1.0124019235636661E-3</v>
      </c>
      <c r="J358">
        <v>17932.39</v>
      </c>
      <c r="K358">
        <v>17647.07</v>
      </c>
      <c r="L358" s="25">
        <f t="shared" si="83"/>
        <v>-1.5910874122188945E-2</v>
      </c>
      <c r="M358">
        <f t="shared" si="84"/>
        <v>4</v>
      </c>
    </row>
    <row r="359" spans="1:13">
      <c r="A359" s="1">
        <v>42902</v>
      </c>
      <c r="B359">
        <v>39.58</v>
      </c>
      <c r="C359" s="25">
        <f t="shared" si="80"/>
        <v>2.7869267798328323E-3</v>
      </c>
      <c r="D359" s="38">
        <f t="shared" si="81"/>
        <v>39.64650564654643</v>
      </c>
      <c r="E359" s="38"/>
      <c r="F359">
        <v>39.659999999999997</v>
      </c>
      <c r="G359" s="42">
        <f t="shared" si="82"/>
        <v>-1.6774655284714779E-3</v>
      </c>
      <c r="H359" s="42"/>
      <c r="I359" s="25">
        <f t="shared" si="76"/>
        <v>-2.0171457387795355E-3</v>
      </c>
      <c r="J359">
        <v>17647.07</v>
      </c>
      <c r="K359">
        <v>17708.04</v>
      </c>
      <c r="L359" s="25">
        <f t="shared" si="83"/>
        <v>3.4549644785226707E-3</v>
      </c>
      <c r="M359">
        <f t="shared" si="84"/>
        <v>5</v>
      </c>
    </row>
    <row r="360" spans="1:13">
      <c r="A360" s="1">
        <v>42905</v>
      </c>
      <c r="B360">
        <v>40.14</v>
      </c>
      <c r="C360" s="25">
        <f t="shared" si="80"/>
        <v>1.4148559878726763E-2</v>
      </c>
      <c r="D360" s="38">
        <f t="shared" si="81"/>
        <v>40.13939935757994</v>
      </c>
      <c r="E360" s="38"/>
      <c r="F360">
        <v>40.14</v>
      </c>
      <c r="G360" s="42">
        <f t="shared" si="82"/>
        <v>1.4963911510124106E-5</v>
      </c>
      <c r="H360" s="42"/>
      <c r="I360" s="25">
        <f t="shared" si="76"/>
        <v>0</v>
      </c>
      <c r="J360">
        <v>17708.04</v>
      </c>
      <c r="K360">
        <v>17922.09</v>
      </c>
      <c r="L360" s="25">
        <f t="shared" si="83"/>
        <v>1.2087729641450995E-2</v>
      </c>
      <c r="M360">
        <f t="shared" si="84"/>
        <v>1</v>
      </c>
    </row>
    <row r="361" spans="1:13">
      <c r="A361" s="1">
        <v>42906</v>
      </c>
      <c r="B361">
        <v>39.520000000000003</v>
      </c>
      <c r="C361" s="25">
        <f t="shared" si="80"/>
        <v>-1.5445939212755277E-2</v>
      </c>
      <c r="D361" s="38">
        <f t="shared" si="81"/>
        <v>39.983691745772951</v>
      </c>
      <c r="E361" s="38"/>
      <c r="F361">
        <v>39.979999999999997</v>
      </c>
      <c r="G361" s="42">
        <f t="shared" si="82"/>
        <v>-1.1597021823828157E-2</v>
      </c>
      <c r="H361" s="42"/>
      <c r="I361" s="25">
        <f t="shared" si="76"/>
        <v>-1.1505752876438069E-2</v>
      </c>
      <c r="J361">
        <v>17922.09</v>
      </c>
      <c r="K361">
        <v>17852.3</v>
      </c>
      <c r="L361" s="25">
        <f t="shared" si="83"/>
        <v>-3.8940770858756357E-3</v>
      </c>
      <c r="M361">
        <f t="shared" si="84"/>
        <v>2</v>
      </c>
    </row>
    <row r="362" spans="1:13">
      <c r="A362" s="1">
        <v>42907</v>
      </c>
      <c r="B362">
        <v>39.479999999999997</v>
      </c>
      <c r="C362" s="25">
        <f t="shared" si="80"/>
        <v>-1.0121457489880026E-3</v>
      </c>
      <c r="D362" s="38">
        <f t="shared" si="81"/>
        <v>39.743890848798188</v>
      </c>
      <c r="F362">
        <v>39.57</v>
      </c>
      <c r="G362" s="42">
        <f t="shared" si="82"/>
        <v>-6.6397839557816862E-3</v>
      </c>
      <c r="I362" s="25">
        <f t="shared" si="76"/>
        <v>-2.2744503411676886E-3</v>
      </c>
      <c r="J362">
        <v>17852.3</v>
      </c>
      <c r="K362">
        <v>17746.87</v>
      </c>
      <c r="L362" s="25">
        <f t="shared" si="83"/>
        <v>-5.9056816208555851E-3</v>
      </c>
      <c r="M362">
        <f t="shared" si="84"/>
        <v>3</v>
      </c>
    </row>
    <row r="363" spans="1:13">
      <c r="A363" s="1">
        <v>42908</v>
      </c>
      <c r="B363">
        <v>39.74</v>
      </c>
      <c r="C363" s="25">
        <f t="shared" si="80"/>
        <v>6.5856129685917253E-3</v>
      </c>
      <c r="D363" s="38">
        <f t="shared" si="81"/>
        <v>39.536264806132017</v>
      </c>
      <c r="F363">
        <v>39.75</v>
      </c>
      <c r="G363" s="42">
        <f t="shared" ref="G363:G368" si="85">+B363/D363-1</f>
        <v>5.1531219468254896E-3</v>
      </c>
      <c r="I363" s="25">
        <f t="shared" si="76"/>
        <v>-2.5157232704398069E-4</v>
      </c>
      <c r="J363">
        <v>17746.87</v>
      </c>
      <c r="K363">
        <v>17731.740000000002</v>
      </c>
      <c r="L363" s="25">
        <f t="shared" si="83"/>
        <v>-8.5254470224871426E-4</v>
      </c>
      <c r="M363">
        <f t="shared" si="84"/>
        <v>4</v>
      </c>
    </row>
    <row r="364" spans="1:13">
      <c r="A364" s="1">
        <v>42909</v>
      </c>
      <c r="B364">
        <v>39.770000000000003</v>
      </c>
      <c r="C364" s="25">
        <f t="shared" si="80"/>
        <v>7.5490689481627626E-4</v>
      </c>
      <c r="D364" s="38">
        <f t="shared" si="81"/>
        <v>39.819987209377075</v>
      </c>
      <c r="F364">
        <v>39.82</v>
      </c>
      <c r="G364" s="42">
        <f t="shared" si="85"/>
        <v>-1.2553296191240015E-3</v>
      </c>
      <c r="I364" s="25">
        <f t="shared" si="76"/>
        <v>-1.2556504269211066E-3</v>
      </c>
      <c r="J364">
        <v>17731.740000000002</v>
      </c>
      <c r="K364">
        <v>17762.96</v>
      </c>
      <c r="L364" s="25">
        <f t="shared" si="83"/>
        <v>1.7606845126307835E-3</v>
      </c>
      <c r="M364">
        <f t="shared" si="84"/>
        <v>5</v>
      </c>
    </row>
    <row r="365" spans="1:13">
      <c r="A365" s="1">
        <v>42912</v>
      </c>
      <c r="B365">
        <v>40.229999999999997</v>
      </c>
      <c r="C365" s="25">
        <f t="shared" si="80"/>
        <v>1.1566507417651417E-2</v>
      </c>
      <c r="D365" s="38">
        <f t="shared" si="81"/>
        <v>40.187309671361085</v>
      </c>
      <c r="F365">
        <v>40.21</v>
      </c>
      <c r="G365" s="42">
        <f t="shared" si="85"/>
        <v>1.0622838151650438E-3</v>
      </c>
      <c r="I365" s="25">
        <f t="shared" si="76"/>
        <v>4.9738870927629186E-4</v>
      </c>
      <c r="J365">
        <v>17762.96</v>
      </c>
      <c r="K365">
        <v>17926.810000000001</v>
      </c>
      <c r="L365" s="25">
        <f t="shared" si="83"/>
        <v>9.2242509131361672E-3</v>
      </c>
      <c r="M365">
        <f t="shared" si="84"/>
        <v>1</v>
      </c>
    </row>
    <row r="366" spans="1:13">
      <c r="A366" s="1">
        <v>42913</v>
      </c>
      <c r="B366">
        <v>39.83</v>
      </c>
      <c r="C366" s="25">
        <f t="shared" si="80"/>
        <v>-9.9428287347750333E-3</v>
      </c>
      <c r="D366" s="38">
        <f t="shared" si="81"/>
        <v>40.145289184188371</v>
      </c>
      <c r="F366">
        <v>40.15</v>
      </c>
      <c r="G366" s="42">
        <f t="shared" si="85"/>
        <v>-7.8537031516153766E-3</v>
      </c>
      <c r="I366" s="25">
        <f t="shared" si="76"/>
        <v>-7.9701120797011082E-3</v>
      </c>
      <c r="J366">
        <v>17926.810000000001</v>
      </c>
      <c r="K366">
        <v>17897.96</v>
      </c>
      <c r="L366" s="25">
        <f t="shared" si="83"/>
        <v>-1.6093214576381465E-3</v>
      </c>
      <c r="M366">
        <f t="shared" si="84"/>
        <v>2</v>
      </c>
    </row>
    <row r="367" spans="1:13">
      <c r="A367" s="1">
        <v>42914</v>
      </c>
      <c r="B367">
        <v>40.03</v>
      </c>
      <c r="C367" s="25">
        <f t="shared" si="80"/>
        <v>5.0213406979664477E-3</v>
      </c>
      <c r="D367" s="38">
        <f t="shared" si="81"/>
        <v>39.779164636640154</v>
      </c>
      <c r="F367">
        <v>39.79</v>
      </c>
      <c r="G367" s="42">
        <f t="shared" si="85"/>
        <v>6.3056971067916301E-3</v>
      </c>
      <c r="I367" s="25">
        <f t="shared" si="76"/>
        <v>6.0316662478010485E-3</v>
      </c>
      <c r="J367">
        <v>17897.96</v>
      </c>
      <c r="K367">
        <v>17732.650000000001</v>
      </c>
      <c r="L367" s="25">
        <f t="shared" si="83"/>
        <v>-9.236248153420723E-3</v>
      </c>
      <c r="M367">
        <f t="shared" si="84"/>
        <v>3</v>
      </c>
    </row>
    <row r="368" spans="1:13">
      <c r="A368" s="1">
        <v>42915</v>
      </c>
      <c r="B368">
        <v>39.619999999999997</v>
      </c>
      <c r="C368" s="25">
        <f t="shared" si="80"/>
        <v>-1.0242318261304062E-2</v>
      </c>
      <c r="D368" s="38">
        <f t="shared" si="81"/>
        <v>40.02787408537359</v>
      </c>
      <c r="F368">
        <v>40.04</v>
      </c>
      <c r="G368" s="42">
        <f t="shared" si="85"/>
        <v>-1.0189751384339196E-2</v>
      </c>
      <c r="I368" s="25">
        <f t="shared" si="76"/>
        <v>-1.0489510489510523E-2</v>
      </c>
      <c r="J368">
        <v>17732.650000000001</v>
      </c>
      <c r="K368">
        <v>17838.66</v>
      </c>
      <c r="L368" s="25">
        <f t="shared" si="83"/>
        <v>5.9782378832267113E-3</v>
      </c>
      <c r="M368">
        <f t="shared" si="84"/>
        <v>4</v>
      </c>
    </row>
    <row r="369" spans="1:14">
      <c r="A369" s="1">
        <v>42916</v>
      </c>
      <c r="B369">
        <v>39.71</v>
      </c>
      <c r="C369" s="25">
        <f t="shared" si="80"/>
        <v>2.2715800100960859E-3</v>
      </c>
      <c r="D369" s="38">
        <f t="shared" si="81"/>
        <v>39.785668542368086</v>
      </c>
      <c r="F369">
        <v>39.79</v>
      </c>
      <c r="G369" s="42">
        <f>+B369/D369-1</f>
        <v>-1.9019045083408237E-3</v>
      </c>
      <c r="I369" s="25">
        <f t="shared" si="76"/>
        <v>-2.0105554159336458E-3</v>
      </c>
      <c r="J369">
        <v>17838.66</v>
      </c>
      <c r="K369">
        <v>17725.349999999999</v>
      </c>
      <c r="L369" s="25">
        <f t="shared" si="83"/>
        <v>-6.3519345062914567E-3</v>
      </c>
      <c r="M369">
        <f t="shared" si="84"/>
        <v>5</v>
      </c>
    </row>
    <row r="370" spans="1:14">
      <c r="A370" s="1">
        <v>42919</v>
      </c>
      <c r="B370">
        <v>40.119999999999997</v>
      </c>
      <c r="C370" s="25">
        <f t="shared" si="80"/>
        <v>1.0324855200201322E-2</v>
      </c>
      <c r="D370" s="38">
        <f t="shared" si="81"/>
        <v>39.98974297827688</v>
      </c>
      <c r="F370">
        <v>40.119999999999997</v>
      </c>
      <c r="G370" s="42">
        <f>+B370/D370-1</f>
        <v>3.257260787944416E-3</v>
      </c>
      <c r="I370" s="25">
        <f t="shared" si="76"/>
        <v>0</v>
      </c>
      <c r="J370">
        <v>17725.349999999999</v>
      </c>
      <c r="K370">
        <v>17814.330000000002</v>
      </c>
      <c r="L370" s="25">
        <f t="shared" si="83"/>
        <v>5.019929084616237E-3</v>
      </c>
      <c r="M370">
        <f t="shared" si="84"/>
        <v>1</v>
      </c>
    </row>
    <row r="371" spans="1:14">
      <c r="A371" s="1">
        <v>42920</v>
      </c>
      <c r="B371">
        <v>40.119999999999997</v>
      </c>
      <c r="C371" s="25">
        <f t="shared" si="80"/>
        <v>0</v>
      </c>
      <c r="D371" s="38">
        <f t="shared" si="81"/>
        <v>39.633249412130567</v>
      </c>
      <c r="F371">
        <v>39.630000000000003</v>
      </c>
      <c r="G371" s="42">
        <f>+B371/D371-1</f>
        <v>1.228136968553617E-2</v>
      </c>
      <c r="I371" s="25">
        <f t="shared" si="76"/>
        <v>1.2364370426444449E-2</v>
      </c>
      <c r="J371">
        <v>17814.330000000002</v>
      </c>
      <c r="K371">
        <v>17598.2</v>
      </c>
      <c r="L371" s="25">
        <f t="shared" si="83"/>
        <v>-1.2132367593953863E-2</v>
      </c>
      <c r="M371">
        <f t="shared" si="84"/>
        <v>2</v>
      </c>
    </row>
    <row r="372" spans="1:14">
      <c r="A372" s="1">
        <v>42921</v>
      </c>
      <c r="B372">
        <v>39.96</v>
      </c>
      <c r="C372" s="25">
        <f t="shared" si="80"/>
        <v>-3.9880358923229942E-3</v>
      </c>
      <c r="D372" s="38">
        <f t="shared" si="81"/>
        <v>39.817451057494516</v>
      </c>
      <c r="F372">
        <v>39.9</v>
      </c>
      <c r="G372" s="42">
        <f t="shared" ref="G372:G377" si="86">+B372/D372-1</f>
        <v>3.5800619758319385E-3</v>
      </c>
      <c r="I372" s="25">
        <f t="shared" si="76"/>
        <v>1.5037593984963404E-3</v>
      </c>
      <c r="J372">
        <v>17598.2</v>
      </c>
      <c r="K372">
        <v>17681.439999999999</v>
      </c>
      <c r="L372" s="25">
        <f t="shared" si="83"/>
        <v>4.7300292075325157E-3</v>
      </c>
      <c r="M372">
        <f t="shared" si="84"/>
        <v>3</v>
      </c>
    </row>
    <row r="373" spans="1:14">
      <c r="A373" s="1">
        <v>42922</v>
      </c>
      <c r="B373">
        <v>39.5</v>
      </c>
      <c r="C373" s="25">
        <f t="shared" si="80"/>
        <v>-1.151151151151153E-2</v>
      </c>
      <c r="D373" s="38">
        <f t="shared" si="81"/>
        <v>39.76327239184139</v>
      </c>
      <c r="F373">
        <v>39.86</v>
      </c>
      <c r="G373" s="42">
        <f t="shared" si="86"/>
        <v>-6.6209940984487403E-3</v>
      </c>
      <c r="I373" s="25">
        <f t="shared" si="76"/>
        <v>-9.0316106372303473E-3</v>
      </c>
      <c r="J373">
        <v>17681.439999999999</v>
      </c>
      <c r="K373">
        <v>17620.849999999999</v>
      </c>
      <c r="L373" s="25">
        <f t="shared" si="83"/>
        <v>-3.4267570967070338E-3</v>
      </c>
      <c r="M373">
        <f t="shared" si="84"/>
        <v>4</v>
      </c>
    </row>
    <row r="374" spans="1:14">
      <c r="A374" s="1">
        <v>42923</v>
      </c>
      <c r="B374">
        <v>39.479999999999997</v>
      </c>
      <c r="C374" s="25">
        <f t="shared" si="80"/>
        <v>-5.0632911392411994E-4</v>
      </c>
      <c r="D374" s="38">
        <f t="shared" si="81"/>
        <v>39.530141610648748</v>
      </c>
      <c r="F374">
        <v>39.53</v>
      </c>
      <c r="G374" s="42">
        <f t="shared" si="86"/>
        <v>-1.2684399449569561E-3</v>
      </c>
      <c r="I374" s="25">
        <f t="shared" si="76"/>
        <v>-1.2648621300279661E-3</v>
      </c>
      <c r="J374">
        <v>17620.849999999999</v>
      </c>
      <c r="K374">
        <v>17475.03</v>
      </c>
      <c r="L374" s="25">
        <f t="shared" si="83"/>
        <v>-8.2754237167900202E-3</v>
      </c>
      <c r="M374">
        <f t="shared" si="84"/>
        <v>5</v>
      </c>
    </row>
    <row r="375" spans="1:14">
      <c r="A375" s="1">
        <v>42926</v>
      </c>
      <c r="B375">
        <v>39.549999999999997</v>
      </c>
      <c r="C375" s="25">
        <f t="shared" si="80"/>
        <v>1.7730496453900457E-3</v>
      </c>
      <c r="D375" s="38">
        <f t="shared" si="81"/>
        <v>39.480618688494388</v>
      </c>
      <c r="F375">
        <v>39.51</v>
      </c>
      <c r="G375" s="42">
        <f t="shared" si="86"/>
        <v>1.7573511715465173E-3</v>
      </c>
      <c r="I375" s="25">
        <f t="shared" si="76"/>
        <v>1.0124019235635551E-3</v>
      </c>
      <c r="J375">
        <v>17475.03</v>
      </c>
      <c r="K375">
        <v>17453.2</v>
      </c>
      <c r="L375" s="25">
        <f t="shared" si="83"/>
        <v>-1.2492110170911896E-3</v>
      </c>
      <c r="M375">
        <f t="shared" si="84"/>
        <v>1</v>
      </c>
    </row>
    <row r="376" spans="1:14">
      <c r="A376" s="1">
        <v>42927</v>
      </c>
      <c r="B376">
        <v>40.299999999999997</v>
      </c>
      <c r="C376" s="25">
        <f t="shared" si="80"/>
        <v>1.896333754740831E-2</v>
      </c>
      <c r="D376" s="38">
        <f t="shared" si="81"/>
        <v>40.24674337657278</v>
      </c>
      <c r="F376">
        <v>40.28</v>
      </c>
      <c r="G376" s="42">
        <f t="shared" si="86"/>
        <v>1.3232529879230182E-3</v>
      </c>
      <c r="I376" s="25">
        <f t="shared" si="76"/>
        <v>4.9652432969216065E-4</v>
      </c>
      <c r="J376">
        <v>17453.2</v>
      </c>
      <c r="K376">
        <v>17778.650000000001</v>
      </c>
      <c r="L376" s="25">
        <f t="shared" si="83"/>
        <v>1.8647010290376631E-2</v>
      </c>
      <c r="M376">
        <f t="shared" si="84"/>
        <v>2</v>
      </c>
    </row>
    <row r="377" spans="1:14">
      <c r="A377" s="1">
        <v>42928</v>
      </c>
      <c r="B377">
        <v>41.15</v>
      </c>
      <c r="C377" s="25">
        <f t="shared" si="80"/>
        <v>2.1091811414392092E-2</v>
      </c>
      <c r="D377" s="38">
        <f t="shared" si="81"/>
        <v>40.588376102797454</v>
      </c>
      <c r="F377">
        <v>40.590000000000003</v>
      </c>
      <c r="G377" s="42">
        <f t="shared" si="86"/>
        <v>1.3837062507259024E-2</v>
      </c>
      <c r="I377" s="25">
        <f t="shared" si="76"/>
        <v>1.3796501601379463E-2</v>
      </c>
      <c r="J377">
        <v>17778.650000000001</v>
      </c>
      <c r="K377">
        <v>17914.759999999998</v>
      </c>
      <c r="L377" s="25">
        <f t="shared" si="83"/>
        <v>7.6558118867291469E-3</v>
      </c>
      <c r="M377">
        <f t="shared" si="84"/>
        <v>3</v>
      </c>
    </row>
    <row r="378" spans="1:14">
      <c r="A378" s="1">
        <v>42929</v>
      </c>
      <c r="B378">
        <v>41.25</v>
      </c>
      <c r="C378" s="25">
        <f t="shared" si="80"/>
        <v>2.430133657351119E-3</v>
      </c>
      <c r="D378" s="38">
        <f t="shared" si="81"/>
        <v>41.170706467739464</v>
      </c>
      <c r="F378">
        <v>41.17</v>
      </c>
      <c r="G378" s="42">
        <f t="shared" ref="G378:G409" si="87">+B378/D378-1</f>
        <v>1.9259696775586477E-3</v>
      </c>
      <c r="I378" s="25">
        <f t="shared" si="76"/>
        <v>1.9431624969636907E-3</v>
      </c>
      <c r="J378">
        <v>17914.759999999998</v>
      </c>
      <c r="K378">
        <v>18171.060000000001</v>
      </c>
      <c r="L378" s="25">
        <f t="shared" si="83"/>
        <v>1.4306638771605318E-2</v>
      </c>
      <c r="M378">
        <f t="shared" si="84"/>
        <v>4</v>
      </c>
    </row>
    <row r="379" spans="1:14">
      <c r="A379" s="1">
        <v>42930</v>
      </c>
      <c r="B379">
        <v>41.89</v>
      </c>
      <c r="C379" s="25">
        <f t="shared" si="80"/>
        <v>1.5515151515151482E-2</v>
      </c>
      <c r="D379" s="38">
        <f t="shared" si="81"/>
        <v>41.42452768303005</v>
      </c>
      <c r="F379">
        <v>41.42</v>
      </c>
      <c r="G379" s="42">
        <f t="shared" si="87"/>
        <v>1.1236635467074541E-2</v>
      </c>
      <c r="I379" s="25">
        <f t="shared" si="76"/>
        <v>1.1347175277643728E-2</v>
      </c>
      <c r="J379">
        <v>18171.060000000001</v>
      </c>
      <c r="K379">
        <v>18283.400000000001</v>
      </c>
      <c r="L379" s="25">
        <f t="shared" si="83"/>
        <v>6.182358101288532E-3</v>
      </c>
      <c r="M379">
        <f t="shared" si="84"/>
        <v>5</v>
      </c>
      <c r="N379" s="50" t="s">
        <v>373</v>
      </c>
    </row>
    <row r="380" spans="1:14">
      <c r="A380" s="1">
        <v>42933</v>
      </c>
      <c r="B380">
        <v>41.72</v>
      </c>
      <c r="C380" s="25">
        <f t="shared" si="80"/>
        <v>-4.058247791835834E-3</v>
      </c>
      <c r="D380" s="38">
        <f t="shared" si="81"/>
        <v>41.64942140958464</v>
      </c>
      <c r="F380">
        <v>41.65</v>
      </c>
      <c r="G380" s="42">
        <f t="shared" si="87"/>
        <v>1.6945875363136853E-3</v>
      </c>
      <c r="I380" s="25">
        <f t="shared" si="76"/>
        <v>1.6806722689075571E-3</v>
      </c>
      <c r="J380">
        <v>18283.400000000001</v>
      </c>
      <c r="K380">
        <v>18384.669999999998</v>
      </c>
      <c r="L380" s="25">
        <f t="shared" si="83"/>
        <v>5.538904142555312E-3</v>
      </c>
      <c r="M380">
        <f t="shared" si="84"/>
        <v>1</v>
      </c>
    </row>
    <row r="381" spans="1:14">
      <c r="A381" s="1">
        <v>42934</v>
      </c>
      <c r="B381">
        <v>41.66</v>
      </c>
      <c r="C381" s="25">
        <f t="shared" si="80"/>
        <v>-1.4381591562799834E-3</v>
      </c>
      <c r="D381" s="38">
        <f t="shared" si="81"/>
        <v>41.563096400424925</v>
      </c>
      <c r="F381">
        <v>41.56</v>
      </c>
      <c r="G381" s="42">
        <f t="shared" si="87"/>
        <v>2.3314817221866679E-3</v>
      </c>
      <c r="I381" s="25">
        <f t="shared" si="76"/>
        <v>2.4061597690085978E-3</v>
      </c>
      <c r="J381">
        <v>18384.669999999998</v>
      </c>
      <c r="K381">
        <v>18346.310000000001</v>
      </c>
      <c r="L381" s="25">
        <f t="shared" si="83"/>
        <v>-2.086520998201058E-3</v>
      </c>
      <c r="M381">
        <f t="shared" si="84"/>
        <v>2</v>
      </c>
    </row>
    <row r="382" spans="1:14">
      <c r="A382" s="1">
        <v>42935</v>
      </c>
      <c r="B382">
        <v>42.17</v>
      </c>
      <c r="C382" s="25">
        <f t="shared" si="80"/>
        <v>1.2241958713394174E-2</v>
      </c>
      <c r="D382" s="38">
        <f t="shared" si="81"/>
        <v>42.026811538669087</v>
      </c>
      <c r="F382">
        <v>42.02</v>
      </c>
      <c r="G382" s="42">
        <f t="shared" si="87"/>
        <v>3.4070741055187703E-3</v>
      </c>
      <c r="I382" s="25">
        <f t="shared" si="76"/>
        <v>3.5697287006186684E-3</v>
      </c>
      <c r="J382">
        <v>18346.310000000001</v>
      </c>
      <c r="K382">
        <v>18552.38</v>
      </c>
      <c r="L382" s="25">
        <f t="shared" si="83"/>
        <v>1.1232231440545748E-2</v>
      </c>
      <c r="M382">
        <f t="shared" si="84"/>
        <v>3</v>
      </c>
    </row>
    <row r="383" spans="1:14">
      <c r="A383" s="1">
        <v>42936</v>
      </c>
      <c r="B383">
        <v>42.08</v>
      </c>
      <c r="C383" s="25">
        <f t="shared" si="80"/>
        <v>-2.1342186388428885E-3</v>
      </c>
      <c r="D383" s="38">
        <f t="shared" si="81"/>
        <v>42.050304877325708</v>
      </c>
      <c r="F383">
        <v>42.05</v>
      </c>
      <c r="G383" s="42">
        <f t="shared" si="87"/>
        <v>7.0618091262164562E-4</v>
      </c>
      <c r="I383" s="25">
        <f t="shared" si="76"/>
        <v>7.1343638525567243E-4</v>
      </c>
      <c r="J383">
        <v>18552.38</v>
      </c>
      <c r="K383">
        <v>18565.759999999998</v>
      </c>
      <c r="L383" s="25">
        <f t="shared" si="83"/>
        <v>7.2120126905539372E-4</v>
      </c>
      <c r="M383">
        <f t="shared" si="84"/>
        <v>4</v>
      </c>
    </row>
    <row r="384" spans="1:14">
      <c r="A384" s="1">
        <v>42937</v>
      </c>
      <c r="B384">
        <v>42.04</v>
      </c>
      <c r="C384" s="25">
        <f t="shared" si="80"/>
        <v>-9.5057034220524805E-4</v>
      </c>
      <c r="D384" s="38">
        <f t="shared" si="81"/>
        <v>41.957862969250925</v>
      </c>
      <c r="F384">
        <v>41.95</v>
      </c>
      <c r="G384" s="42">
        <f t="shared" si="87"/>
        <v>1.9576075838101392E-3</v>
      </c>
      <c r="I384" s="25">
        <f t="shared" si="76"/>
        <v>2.1454112038139517E-3</v>
      </c>
      <c r="J384">
        <v>18565.759999999998</v>
      </c>
      <c r="K384">
        <v>18525.080000000002</v>
      </c>
      <c r="L384" s="25">
        <f t="shared" si="83"/>
        <v>-2.1911303388602033E-3</v>
      </c>
      <c r="M384">
        <f t="shared" si="84"/>
        <v>5</v>
      </c>
    </row>
    <row r="385" spans="1:14">
      <c r="A385" s="1">
        <v>42940</v>
      </c>
      <c r="B385">
        <v>42.19</v>
      </c>
      <c r="C385" s="25">
        <f t="shared" si="80"/>
        <v>3.5680304471932267E-3</v>
      </c>
      <c r="D385" s="38">
        <f t="shared" si="81"/>
        <v>42.148120898803136</v>
      </c>
      <c r="F385">
        <v>42.16</v>
      </c>
      <c r="G385" s="42">
        <f t="shared" si="87"/>
        <v>9.9361727886781992E-4</v>
      </c>
      <c r="I385" s="25">
        <f t="shared" si="76"/>
        <v>7.1157495256168879E-4</v>
      </c>
      <c r="J385">
        <v>18525.080000000002</v>
      </c>
      <c r="K385">
        <v>18612.57</v>
      </c>
      <c r="L385" s="25">
        <f t="shared" si="83"/>
        <v>4.7227866222439019E-3</v>
      </c>
      <c r="M385">
        <f t="shared" si="84"/>
        <v>1</v>
      </c>
    </row>
    <row r="386" spans="1:14">
      <c r="A386" s="1">
        <v>42941</v>
      </c>
      <c r="B386">
        <v>42.1</v>
      </c>
      <c r="C386" s="25">
        <f t="shared" si="80"/>
        <v>-2.1332069210712179E-3</v>
      </c>
      <c r="D386" s="38">
        <f t="shared" si="81"/>
        <v>42.005268568499673</v>
      </c>
      <c r="F386">
        <v>42.01</v>
      </c>
      <c r="G386" s="42">
        <f t="shared" si="87"/>
        <v>2.2552273733436046E-3</v>
      </c>
      <c r="I386" s="25">
        <f t="shared" si="76"/>
        <v>2.1423470602237593E-3</v>
      </c>
      <c r="J386">
        <v>18612.57</v>
      </c>
      <c r="K386">
        <v>18544.259999999998</v>
      </c>
      <c r="L386" s="25">
        <f t="shared" si="83"/>
        <v>-3.670100367654805E-3</v>
      </c>
      <c r="M386">
        <f t="shared" si="84"/>
        <v>2</v>
      </c>
    </row>
    <row r="387" spans="1:14">
      <c r="A387" s="1">
        <v>42942</v>
      </c>
      <c r="B387">
        <v>42.52</v>
      </c>
      <c r="C387" s="25">
        <f t="shared" si="80"/>
        <v>9.9762470308788487E-3</v>
      </c>
      <c r="D387" s="38">
        <f t="shared" si="81"/>
        <v>42.290681946866577</v>
      </c>
      <c r="F387">
        <v>42.28</v>
      </c>
      <c r="G387" s="42">
        <f t="shared" si="87"/>
        <v>5.4224250491288206E-3</v>
      </c>
      <c r="I387" s="25">
        <f t="shared" ref="I387:I584" si="88">+B387/F387-1</f>
        <v>5.6764427625355385E-3</v>
      </c>
      <c r="J387">
        <v>18544.259999999998</v>
      </c>
      <c r="K387">
        <v>18668.16</v>
      </c>
      <c r="L387" s="25">
        <f t="shared" si="83"/>
        <v>6.6813127080833645E-3</v>
      </c>
      <c r="M387">
        <f t="shared" si="84"/>
        <v>3</v>
      </c>
    </row>
    <row r="388" spans="1:14">
      <c r="A388" s="1">
        <v>42943</v>
      </c>
      <c r="B388">
        <v>42.37</v>
      </c>
      <c r="C388" s="25">
        <f t="shared" si="80"/>
        <v>-3.5277516462842717E-3</v>
      </c>
      <c r="D388" s="38">
        <f t="shared" si="81"/>
        <v>42.637229871610266</v>
      </c>
      <c r="F388">
        <v>42.64</v>
      </c>
      <c r="G388" s="42">
        <f t="shared" si="87"/>
        <v>-6.2675242367985495E-3</v>
      </c>
      <c r="I388" s="25">
        <f t="shared" si="88"/>
        <v>-6.3320825515947865E-3</v>
      </c>
      <c r="J388">
        <v>18668.16</v>
      </c>
      <c r="K388">
        <v>18825.89</v>
      </c>
      <c r="L388" s="25">
        <f t="shared" si="83"/>
        <v>8.4491454969315427E-3</v>
      </c>
      <c r="M388">
        <f t="shared" si="84"/>
        <v>4</v>
      </c>
    </row>
    <row r="389" spans="1:14">
      <c r="A389" s="1">
        <v>42944</v>
      </c>
      <c r="B389">
        <v>42.42</v>
      </c>
      <c r="C389" s="25">
        <f t="shared" ref="C389:C452" si="89">B389/B388-1</f>
        <v>1.1800802454566828E-3</v>
      </c>
      <c r="D389" s="38">
        <f t="shared" ref="D389:D452" si="90">+(F388-O389)*(1+L389)</f>
        <v>42.211060746663236</v>
      </c>
      <c r="F389">
        <v>42.21</v>
      </c>
      <c r="G389" s="42">
        <f t="shared" si="87"/>
        <v>4.9498697649592582E-3</v>
      </c>
      <c r="I389" s="25">
        <f t="shared" si="88"/>
        <v>4.9751243781095411E-3</v>
      </c>
      <c r="J389">
        <v>18825.89</v>
      </c>
      <c r="K389">
        <v>18636.509999999998</v>
      </c>
      <c r="L389" s="25">
        <f t="shared" ref="L389:L452" si="91">+K389/J389-1</f>
        <v>-1.0059550969436337E-2</v>
      </c>
      <c r="M389">
        <f t="shared" ref="M389:M452" si="92">WEEKDAY(A389,2)</f>
        <v>5</v>
      </c>
    </row>
    <row r="390" spans="1:14">
      <c r="A390" s="1">
        <v>42947</v>
      </c>
      <c r="B390">
        <v>42.54</v>
      </c>
      <c r="C390" s="25">
        <f t="shared" si="89"/>
        <v>2.8288543140027045E-3</v>
      </c>
      <c r="D390" s="38">
        <f t="shared" si="90"/>
        <v>42.578863086489903</v>
      </c>
      <c r="F390">
        <v>42.57</v>
      </c>
      <c r="G390" s="42">
        <f t="shared" si="87"/>
        <v>-9.1273189730223248E-4</v>
      </c>
      <c r="I390" s="25">
        <f t="shared" si="88"/>
        <v>-7.0472163495427509E-4</v>
      </c>
      <c r="J390">
        <v>18636.509999999998</v>
      </c>
      <c r="K390">
        <v>18799.37</v>
      </c>
      <c r="L390" s="25">
        <f t="shared" si="91"/>
        <v>8.738760637050591E-3</v>
      </c>
      <c r="M390">
        <f t="shared" si="92"/>
        <v>1</v>
      </c>
      <c r="N390" s="50" t="s">
        <v>389</v>
      </c>
    </row>
    <row r="391" spans="1:14">
      <c r="A391" s="1">
        <v>42948</v>
      </c>
      <c r="B391">
        <v>43.03</v>
      </c>
      <c r="C391" s="25">
        <f t="shared" si="89"/>
        <v>1.1518570756934743E-2</v>
      </c>
      <c r="D391" s="38">
        <f t="shared" si="90"/>
        <v>42.957377337644822</v>
      </c>
      <c r="F391">
        <v>42.97</v>
      </c>
      <c r="G391" s="42">
        <f t="shared" si="87"/>
        <v>1.6905748641116158E-3</v>
      </c>
      <c r="I391" s="25">
        <f t="shared" si="88"/>
        <v>1.3963230160578544E-3</v>
      </c>
      <c r="J391">
        <v>18799.37</v>
      </c>
      <c r="K391">
        <v>18970.439999999999</v>
      </c>
      <c r="L391" s="25">
        <f t="shared" si="91"/>
        <v>9.0997730243087549E-3</v>
      </c>
      <c r="M391">
        <f t="shared" si="92"/>
        <v>2</v>
      </c>
    </row>
    <row r="392" spans="1:14">
      <c r="A392" s="1">
        <v>42949</v>
      </c>
      <c r="B392">
        <v>42.92</v>
      </c>
      <c r="C392" s="25">
        <f t="shared" si="89"/>
        <v>-2.5563560306762767E-3</v>
      </c>
      <c r="D392" s="38">
        <f t="shared" si="90"/>
        <v>43.008755911829141</v>
      </c>
      <c r="F392">
        <v>43</v>
      </c>
      <c r="G392" s="42">
        <f t="shared" si="87"/>
        <v>-2.0636707560454104E-3</v>
      </c>
      <c r="I392" s="25">
        <f t="shared" si="88"/>
        <v>-1.8604651162790198E-3</v>
      </c>
      <c r="J392">
        <v>18970.439999999999</v>
      </c>
      <c r="K392">
        <v>18987.55</v>
      </c>
      <c r="L392" s="25">
        <f t="shared" si="91"/>
        <v>9.0192952825551842E-4</v>
      </c>
      <c r="M392">
        <f t="shared" si="92"/>
        <v>3</v>
      </c>
    </row>
    <row r="393" spans="1:14">
      <c r="A393" s="1">
        <v>42950</v>
      </c>
      <c r="B393">
        <v>42.85</v>
      </c>
      <c r="C393" s="25">
        <f t="shared" si="89"/>
        <v>-1.6309412861137407E-3</v>
      </c>
      <c r="D393" s="38">
        <f t="shared" si="90"/>
        <v>42.783953169313584</v>
      </c>
      <c r="F393">
        <v>42.79</v>
      </c>
      <c r="G393" s="42">
        <f t="shared" si="87"/>
        <v>1.5437290337581011E-3</v>
      </c>
      <c r="I393" s="25">
        <f t="shared" si="88"/>
        <v>1.4021967749475728E-3</v>
      </c>
      <c r="J393">
        <v>18987.55</v>
      </c>
      <c r="K393">
        <v>18892.150000000001</v>
      </c>
      <c r="L393" s="25">
        <f t="shared" si="91"/>
        <v>-5.0243448996841744E-3</v>
      </c>
      <c r="M393">
        <f t="shared" si="92"/>
        <v>4</v>
      </c>
    </row>
    <row r="394" spans="1:14">
      <c r="A394" s="1">
        <v>42951</v>
      </c>
      <c r="B394">
        <v>42.84</v>
      </c>
      <c r="C394" s="25">
        <f t="shared" si="89"/>
        <v>-2.333722287047868E-4</v>
      </c>
      <c r="D394" s="38">
        <f t="shared" si="90"/>
        <v>42.810203460167315</v>
      </c>
      <c r="F394">
        <v>42.81</v>
      </c>
      <c r="G394" s="42">
        <f t="shared" si="87"/>
        <v>6.96014908231124E-4</v>
      </c>
      <c r="I394" s="25">
        <f t="shared" si="88"/>
        <v>7.0077084793274125E-4</v>
      </c>
      <c r="J394">
        <v>18892.150000000001</v>
      </c>
      <c r="K394">
        <v>18901.07</v>
      </c>
      <c r="L394" s="25">
        <f t="shared" si="91"/>
        <v>4.7215377815645887E-4</v>
      </c>
      <c r="M394">
        <f t="shared" si="92"/>
        <v>5</v>
      </c>
    </row>
    <row r="395" spans="1:14">
      <c r="A395" s="1">
        <v>42954</v>
      </c>
      <c r="B395">
        <v>43</v>
      </c>
      <c r="C395" s="25">
        <f t="shared" si="89"/>
        <v>3.7348272642390157E-3</v>
      </c>
      <c r="D395" s="38">
        <f t="shared" si="90"/>
        <v>43.013822952880446</v>
      </c>
      <c r="F395">
        <v>43.01</v>
      </c>
      <c r="G395" s="42">
        <f t="shared" si="87"/>
        <v>-3.2136071456811965E-4</v>
      </c>
      <c r="I395" s="25">
        <f t="shared" si="88"/>
        <v>-2.3250406882113772E-4</v>
      </c>
      <c r="J395">
        <v>18901.07</v>
      </c>
      <c r="K395">
        <v>18991.060000000001</v>
      </c>
      <c r="L395" s="25">
        <f t="shared" si="91"/>
        <v>4.761106117272762E-3</v>
      </c>
      <c r="M395">
        <f t="shared" si="92"/>
        <v>1</v>
      </c>
    </row>
    <row r="396" spans="1:14">
      <c r="A396" s="1">
        <v>42955</v>
      </c>
      <c r="B396">
        <v>43.31</v>
      </c>
      <c r="C396" s="25">
        <f t="shared" si="89"/>
        <v>7.2093023255814792E-3</v>
      </c>
      <c r="D396" s="38">
        <f t="shared" si="90"/>
        <v>43.289877784599696</v>
      </c>
      <c r="F396">
        <v>43.28</v>
      </c>
      <c r="G396" s="42">
        <f t="shared" si="87"/>
        <v>4.6482495285449232E-4</v>
      </c>
      <c r="I396" s="25">
        <f t="shared" si="88"/>
        <v>6.9316081330872414E-4</v>
      </c>
      <c r="J396">
        <v>18991.060000000001</v>
      </c>
      <c r="K396">
        <v>19114.64</v>
      </c>
      <c r="L396" s="25">
        <f t="shared" si="91"/>
        <v>6.5072723692094492E-3</v>
      </c>
      <c r="M396">
        <f t="shared" si="92"/>
        <v>2</v>
      </c>
    </row>
    <row r="397" spans="1:14">
      <c r="A397" s="1">
        <v>42956</v>
      </c>
      <c r="B397">
        <v>42.97</v>
      </c>
      <c r="C397" s="25">
        <f t="shared" si="89"/>
        <v>-7.8503809743708519E-3</v>
      </c>
      <c r="D397" s="38">
        <f t="shared" si="90"/>
        <v>43.023258612246948</v>
      </c>
      <c r="F397">
        <v>43.02</v>
      </c>
      <c r="G397" s="42">
        <f t="shared" si="87"/>
        <v>-1.2379027987384772E-3</v>
      </c>
      <c r="I397" s="25">
        <f t="shared" si="88"/>
        <v>-1.1622501162250609E-3</v>
      </c>
      <c r="J397">
        <v>19114.64</v>
      </c>
      <c r="K397">
        <v>19001.25</v>
      </c>
      <c r="L397" s="25">
        <f t="shared" si="91"/>
        <v>-5.9321023048302113E-3</v>
      </c>
      <c r="M397">
        <f t="shared" si="92"/>
        <v>3</v>
      </c>
    </row>
    <row r="398" spans="1:14">
      <c r="A398" s="1">
        <v>42957</v>
      </c>
      <c r="B398">
        <v>41.74</v>
      </c>
      <c r="C398" s="25">
        <f t="shared" si="89"/>
        <v>-2.8624621829183128E-2</v>
      </c>
      <c r="D398" s="38">
        <f t="shared" si="90"/>
        <v>42.473432895204269</v>
      </c>
      <c r="F398">
        <v>42.48</v>
      </c>
      <c r="G398" s="42">
        <f t="shared" si="87"/>
        <v>-1.726803898836915E-2</v>
      </c>
      <c r="I398" s="25">
        <f t="shared" si="88"/>
        <v>-1.7419962335216477E-2</v>
      </c>
      <c r="J398">
        <v>19001.25</v>
      </c>
      <c r="K398">
        <v>18759.84</v>
      </c>
      <c r="L398" s="25">
        <f t="shared" si="91"/>
        <v>-1.2704953621472281E-2</v>
      </c>
      <c r="M398">
        <f t="shared" si="92"/>
        <v>4</v>
      </c>
      <c r="N398" s="50" t="s">
        <v>402</v>
      </c>
    </row>
    <row r="399" spans="1:14">
      <c r="A399" s="1">
        <v>42958</v>
      </c>
      <c r="B399">
        <v>41.81</v>
      </c>
      <c r="C399" s="25">
        <f t="shared" si="89"/>
        <v>1.6770483948251869E-3</v>
      </c>
      <c r="D399" s="38">
        <f t="shared" si="90"/>
        <v>41.587776526878692</v>
      </c>
      <c r="F399">
        <v>41.58</v>
      </c>
      <c r="G399" s="42">
        <f t="shared" si="87"/>
        <v>5.3434805050873724E-3</v>
      </c>
      <c r="I399" s="25">
        <f t="shared" si="88"/>
        <v>5.5315055315057204E-3</v>
      </c>
      <c r="J399">
        <v>18759.84</v>
      </c>
      <c r="K399">
        <v>18365.82</v>
      </c>
      <c r="L399" s="25">
        <f t="shared" si="91"/>
        <v>-2.1003377427526004E-2</v>
      </c>
      <c r="M399">
        <f t="shared" si="92"/>
        <v>5</v>
      </c>
    </row>
    <row r="400" spans="1:14" ht="28">
      <c r="A400" s="1">
        <v>42961</v>
      </c>
      <c r="B400">
        <v>42.18</v>
      </c>
      <c r="C400" s="25">
        <f t="shared" si="89"/>
        <v>8.8495575221239076E-3</v>
      </c>
      <c r="D400" s="38">
        <f t="shared" si="90"/>
        <v>42.124262766377981</v>
      </c>
      <c r="F400">
        <v>42.12</v>
      </c>
      <c r="G400" s="42">
        <f t="shared" si="87"/>
        <v>1.3231622338683025E-3</v>
      </c>
      <c r="I400" s="25">
        <f t="shared" si="88"/>
        <v>1.4245014245015675E-3</v>
      </c>
      <c r="J400">
        <v>18365.82</v>
      </c>
      <c r="K400">
        <v>18606.22</v>
      </c>
      <c r="L400" s="25">
        <f t="shared" si="91"/>
        <v>1.308953262092305E-2</v>
      </c>
      <c r="M400">
        <f t="shared" si="92"/>
        <v>1</v>
      </c>
      <c r="N400" s="50" t="s">
        <v>405</v>
      </c>
    </row>
    <row r="401" spans="1:13">
      <c r="A401" s="1">
        <v>42962</v>
      </c>
      <c r="B401">
        <v>42.08</v>
      </c>
      <c r="C401" s="25">
        <f t="shared" si="89"/>
        <v>-2.3707918444760834E-3</v>
      </c>
      <c r="D401" s="38">
        <f t="shared" si="90"/>
        <v>42.021435928415329</v>
      </c>
      <c r="F401">
        <v>42.03</v>
      </c>
      <c r="G401" s="42">
        <f t="shared" si="87"/>
        <v>1.3936713558393432E-3</v>
      </c>
      <c r="I401" s="25">
        <f t="shared" si="88"/>
        <v>1.1896264572923698E-3</v>
      </c>
      <c r="J401">
        <v>18606.22</v>
      </c>
      <c r="K401">
        <v>18562.68</v>
      </c>
      <c r="L401" s="25">
        <f t="shared" si="91"/>
        <v>-2.3400776729503026E-3</v>
      </c>
      <c r="M401">
        <f t="shared" si="92"/>
        <v>2</v>
      </c>
    </row>
    <row r="402" spans="1:13">
      <c r="A402" s="1">
        <v>42963</v>
      </c>
      <c r="B402">
        <v>42.72</v>
      </c>
      <c r="C402" s="25">
        <f t="shared" si="89"/>
        <v>1.5209125475285079E-2</v>
      </c>
      <c r="D402" s="38">
        <f t="shared" si="90"/>
        <v>42.366168812908484</v>
      </c>
      <c r="F402">
        <v>42.37</v>
      </c>
      <c r="G402" s="42">
        <f t="shared" si="87"/>
        <v>8.3517390645837519E-3</v>
      </c>
      <c r="I402" s="25">
        <f t="shared" si="88"/>
        <v>8.2605617181967794E-3</v>
      </c>
      <c r="J402">
        <v>18562.68</v>
      </c>
      <c r="K402">
        <v>18711.150000000001</v>
      </c>
      <c r="L402" s="25">
        <f t="shared" si="91"/>
        <v>7.9983062790502935E-3</v>
      </c>
      <c r="M402">
        <f t="shared" si="92"/>
        <v>3</v>
      </c>
    </row>
    <row r="403" spans="1:13">
      <c r="A403" s="1">
        <v>42964</v>
      </c>
      <c r="B403">
        <v>41.92</v>
      </c>
      <c r="C403" s="25">
        <f t="shared" si="89"/>
        <v>-1.872659176029956E-2</v>
      </c>
      <c r="D403" s="38">
        <f t="shared" si="90"/>
        <v>42.384039436378835</v>
      </c>
      <c r="F403">
        <v>42.37</v>
      </c>
      <c r="G403" s="42">
        <f t="shared" si="87"/>
        <v>-1.0948447636176528E-2</v>
      </c>
      <c r="I403" s="25">
        <f t="shared" si="88"/>
        <v>-1.0620722209110145E-2</v>
      </c>
      <c r="J403">
        <v>18711.150000000001</v>
      </c>
      <c r="K403">
        <v>18717.349999999999</v>
      </c>
      <c r="L403" s="25">
        <f t="shared" si="91"/>
        <v>3.3135323056021626E-4</v>
      </c>
      <c r="M403">
        <f t="shared" si="92"/>
        <v>4</v>
      </c>
    </row>
    <row r="404" spans="1:13">
      <c r="A404" s="1">
        <v>42965</v>
      </c>
      <c r="B404">
        <v>42.01</v>
      </c>
      <c r="C404" s="25">
        <f t="shared" si="89"/>
        <v>2.1469465648853436E-3</v>
      </c>
      <c r="D404" s="38">
        <f t="shared" si="90"/>
        <v>41.930394286584374</v>
      </c>
      <c r="F404">
        <v>41.93</v>
      </c>
      <c r="G404" s="42">
        <f t="shared" si="87"/>
        <v>1.8985205069033118E-3</v>
      </c>
      <c r="I404" s="25">
        <f t="shared" si="88"/>
        <v>1.9079418077747601E-3</v>
      </c>
      <c r="J404">
        <v>18717.349999999999</v>
      </c>
      <c r="K404">
        <v>18523.150000000001</v>
      </c>
      <c r="L404" s="25">
        <f t="shared" si="91"/>
        <v>-1.0375400363833442E-2</v>
      </c>
      <c r="M404">
        <f t="shared" si="92"/>
        <v>5</v>
      </c>
    </row>
    <row r="405" spans="1:13">
      <c r="A405" s="1">
        <v>42968</v>
      </c>
      <c r="B405">
        <v>42.48</v>
      </c>
      <c r="C405" s="25">
        <f t="shared" si="89"/>
        <v>1.1187812425612842E-2</v>
      </c>
      <c r="D405" s="38">
        <f t="shared" si="90"/>
        <v>42.361316606516702</v>
      </c>
      <c r="F405">
        <v>42.36</v>
      </c>
      <c r="G405" s="42">
        <f t="shared" si="87"/>
        <v>2.8016927468452746E-3</v>
      </c>
      <c r="I405" s="71">
        <f t="shared" si="88"/>
        <v>2.8328611898016387E-3</v>
      </c>
      <c r="J405">
        <v>18523.150000000001</v>
      </c>
      <c r="K405">
        <v>18713.689999999999</v>
      </c>
      <c r="L405" s="25">
        <f t="shared" si="91"/>
        <v>1.0286587324509933E-2</v>
      </c>
      <c r="M405">
        <f t="shared" si="92"/>
        <v>1</v>
      </c>
    </row>
    <row r="406" spans="1:13">
      <c r="A406" s="1">
        <v>42969</v>
      </c>
      <c r="B406">
        <v>43.13</v>
      </c>
      <c r="C406" s="71">
        <f t="shared" si="89"/>
        <v>1.5301318267420205E-2</v>
      </c>
      <c r="D406" s="38">
        <f t="shared" si="90"/>
        <v>42.91876558818705</v>
      </c>
      <c r="E406" s="70"/>
      <c r="F406">
        <v>42.92</v>
      </c>
      <c r="G406" s="42">
        <f t="shared" si="87"/>
        <v>4.9217261707799054E-3</v>
      </c>
      <c r="H406" s="70"/>
      <c r="I406" s="71">
        <f t="shared" si="88"/>
        <v>4.892823858341222E-3</v>
      </c>
      <c r="J406">
        <v>18713.689999999999</v>
      </c>
      <c r="K406">
        <v>18960.54</v>
      </c>
      <c r="L406" s="71">
        <f t="shared" si="91"/>
        <v>1.3190877908098475E-2</v>
      </c>
      <c r="M406" s="70">
        <f t="shared" si="92"/>
        <v>2</v>
      </c>
    </row>
    <row r="407" spans="1:13">
      <c r="A407" s="1">
        <v>42970</v>
      </c>
      <c r="B407">
        <v>43.35</v>
      </c>
      <c r="C407" s="71">
        <f t="shared" si="89"/>
        <v>5.1008578715510122E-3</v>
      </c>
      <c r="D407" s="38">
        <f t="shared" si="90"/>
        <v>42.92</v>
      </c>
      <c r="E407" s="70"/>
      <c r="F407">
        <v>43.32</v>
      </c>
      <c r="G407" s="42">
        <f t="shared" si="87"/>
        <v>1.0018639328984058E-2</v>
      </c>
      <c r="H407" s="70"/>
      <c r="I407" s="71">
        <f t="shared" si="88"/>
        <v>6.9252077562320657E-4</v>
      </c>
      <c r="J407">
        <v>18960.54</v>
      </c>
      <c r="K407">
        <v>18960.539999999997</v>
      </c>
      <c r="L407" s="71">
        <f t="shared" si="91"/>
        <v>0</v>
      </c>
      <c r="M407" s="70">
        <f t="shared" si="92"/>
        <v>3</v>
      </c>
    </row>
    <row r="408" spans="1:13">
      <c r="A408" s="1">
        <v>42971</v>
      </c>
      <c r="B408">
        <v>43.51</v>
      </c>
      <c r="C408" s="71">
        <f t="shared" si="89"/>
        <v>3.6908881199537724E-3</v>
      </c>
      <c r="D408" s="38">
        <f t="shared" si="90"/>
        <v>43.7224578413906</v>
      </c>
      <c r="E408" s="70"/>
      <c r="F408">
        <v>43.32</v>
      </c>
      <c r="G408" s="42">
        <f t="shared" si="87"/>
        <v>-4.8592382926258004E-3</v>
      </c>
      <c r="H408" s="70"/>
      <c r="I408" s="71">
        <f t="shared" si="88"/>
        <v>4.3859649122806044E-3</v>
      </c>
      <c r="J408">
        <v>18960.539999999997</v>
      </c>
      <c r="K408">
        <v>19136.689999999999</v>
      </c>
      <c r="L408" s="71">
        <f t="shared" si="91"/>
        <v>9.290347215849426E-3</v>
      </c>
      <c r="M408" s="70">
        <f t="shared" si="92"/>
        <v>4</v>
      </c>
    </row>
    <row r="409" spans="1:13">
      <c r="A409" s="1">
        <v>42972</v>
      </c>
      <c r="B409">
        <v>44.21</v>
      </c>
      <c r="C409" s="71">
        <f t="shared" si="89"/>
        <v>1.6088255573431409E-2</v>
      </c>
      <c r="D409" s="38">
        <f t="shared" si="90"/>
        <v>44.041060935825371</v>
      </c>
      <c r="E409" s="70"/>
      <c r="F409">
        <v>44.04</v>
      </c>
      <c r="G409" s="42">
        <f t="shared" si="87"/>
        <v>3.8359444705657886E-3</v>
      </c>
      <c r="H409" s="70"/>
      <c r="I409" s="71">
        <f t="shared" si="88"/>
        <v>3.8601271571299112E-3</v>
      </c>
      <c r="J409">
        <v>19136.689999999999</v>
      </c>
      <c r="K409">
        <v>19455.22</v>
      </c>
      <c r="L409" s="71">
        <f t="shared" si="91"/>
        <v>1.6644989284980927E-2</v>
      </c>
      <c r="M409" s="70">
        <f t="shared" si="92"/>
        <v>5</v>
      </c>
    </row>
    <row r="410" spans="1:13">
      <c r="A410" s="68">
        <v>42975</v>
      </c>
      <c r="B410">
        <v>44.23</v>
      </c>
      <c r="C410" s="71">
        <f t="shared" si="89"/>
        <v>4.523863379324311E-4</v>
      </c>
      <c r="D410" s="38">
        <f t="shared" si="90"/>
        <v>44.161694352466846</v>
      </c>
      <c r="E410" s="70"/>
      <c r="F410">
        <v>44.15</v>
      </c>
      <c r="G410" s="42">
        <f t="shared" ref="G410:G441" si="93">+B410/D410-1</f>
        <v>1.546717093506178E-3</v>
      </c>
      <c r="H410" s="70"/>
      <c r="I410" s="71">
        <f t="shared" si="88"/>
        <v>1.8120045300111798E-3</v>
      </c>
      <c r="J410">
        <v>19455.22</v>
      </c>
      <c r="K410">
        <v>19508.98</v>
      </c>
      <c r="L410" s="71">
        <f t="shared" si="91"/>
        <v>2.7632686754506253E-3</v>
      </c>
      <c r="M410" s="70">
        <f t="shared" si="92"/>
        <v>1</v>
      </c>
    </row>
    <row r="411" spans="1:13">
      <c r="A411" s="68">
        <v>42976</v>
      </c>
      <c r="B411">
        <v>44.27</v>
      </c>
      <c r="C411" s="71">
        <f t="shared" si="89"/>
        <v>9.0436355414880154E-4</v>
      </c>
      <c r="D411" s="38">
        <f t="shared" si="90"/>
        <v>44.034086046528309</v>
      </c>
      <c r="E411" s="70"/>
      <c r="F411">
        <v>44.04</v>
      </c>
      <c r="G411" s="42">
        <f t="shared" si="93"/>
        <v>5.3575303736841384E-3</v>
      </c>
      <c r="H411" s="70"/>
      <c r="I411" s="71">
        <f t="shared" si="88"/>
        <v>5.2225249772934745E-3</v>
      </c>
      <c r="J411">
        <v>19508.98</v>
      </c>
      <c r="K411">
        <v>19457.759999999998</v>
      </c>
      <c r="L411" s="71">
        <f t="shared" si="91"/>
        <v>-2.625457609777726E-3</v>
      </c>
      <c r="M411" s="70">
        <f t="shared" si="92"/>
        <v>2</v>
      </c>
    </row>
    <row r="412" spans="1:13">
      <c r="A412" s="68">
        <v>42977</v>
      </c>
      <c r="B412">
        <v>44.27</v>
      </c>
      <c r="C412" s="71">
        <f t="shared" si="89"/>
        <v>0</v>
      </c>
      <c r="D412" s="38">
        <f t="shared" si="90"/>
        <v>44.357527382391396</v>
      </c>
      <c r="E412" s="70"/>
      <c r="F412">
        <v>44.35</v>
      </c>
      <c r="G412" s="42">
        <f t="shared" si="93"/>
        <v>-1.9732250095197967E-3</v>
      </c>
      <c r="H412" s="70"/>
      <c r="I412" s="71">
        <f t="shared" si="88"/>
        <v>-1.8038331454339751E-3</v>
      </c>
      <c r="J412">
        <v>19457.759999999998</v>
      </c>
      <c r="K412">
        <v>19598.05</v>
      </c>
      <c r="L412" s="71">
        <f t="shared" si="91"/>
        <v>7.2099768935376396E-3</v>
      </c>
      <c r="M412" s="70">
        <f t="shared" si="92"/>
        <v>3</v>
      </c>
    </row>
    <row r="413" spans="1:13">
      <c r="A413" s="68">
        <v>42978</v>
      </c>
      <c r="B413">
        <v>44.24</v>
      </c>
      <c r="C413" s="71">
        <f t="shared" si="89"/>
        <v>-6.7765981477296844E-4</v>
      </c>
      <c r="D413" s="38">
        <f t="shared" si="90"/>
        <v>44.081746321700372</v>
      </c>
      <c r="E413" s="70"/>
      <c r="F413">
        <v>44.08</v>
      </c>
      <c r="G413" s="42">
        <f t="shared" si="93"/>
        <v>3.5900047412986691E-3</v>
      </c>
      <c r="H413" s="70"/>
      <c r="I413" s="71">
        <f t="shared" si="88"/>
        <v>3.6297640653357721E-3</v>
      </c>
      <c r="J413">
        <v>19598.05</v>
      </c>
      <c r="K413">
        <v>19479.509999999998</v>
      </c>
      <c r="L413" s="71">
        <f t="shared" si="91"/>
        <v>-6.0485609537683782E-3</v>
      </c>
      <c r="M413" s="70">
        <f t="shared" si="92"/>
        <v>4</v>
      </c>
    </row>
    <row r="414" spans="1:13">
      <c r="A414" s="68">
        <v>42979</v>
      </c>
      <c r="B414">
        <v>44.26</v>
      </c>
      <c r="C414" s="71">
        <f t="shared" si="89"/>
        <v>4.5207956600346044E-4</v>
      </c>
      <c r="D414" s="38">
        <f t="shared" si="90"/>
        <v>44.009262039958912</v>
      </c>
      <c r="E414" s="70"/>
      <c r="F414">
        <v>44.06</v>
      </c>
      <c r="G414" s="42">
        <f t="shared" si="93"/>
        <v>5.6973906950184006E-3</v>
      </c>
      <c r="H414" s="70"/>
      <c r="I414" s="71">
        <f t="shared" si="88"/>
        <v>4.5392646391284597E-3</v>
      </c>
      <c r="J414">
        <v>19479.509999999998</v>
      </c>
      <c r="K414">
        <v>19448.25</v>
      </c>
      <c r="L414" s="71">
        <f t="shared" si="91"/>
        <v>-1.6047631588268496E-3</v>
      </c>
      <c r="M414" s="70">
        <f t="shared" si="92"/>
        <v>5</v>
      </c>
    </row>
    <row r="415" spans="1:13">
      <c r="A415" s="68">
        <v>42982</v>
      </c>
      <c r="B415">
        <v>44.26</v>
      </c>
      <c r="C415" s="71">
        <f t="shared" si="89"/>
        <v>0</v>
      </c>
      <c r="D415" s="38">
        <f t="shared" si="90"/>
        <v>43.642740308253963</v>
      </c>
      <c r="E415" s="70"/>
      <c r="F415">
        <v>43.64</v>
      </c>
      <c r="G415" s="42">
        <f t="shared" si="93"/>
        <v>1.4143467788371167E-2</v>
      </c>
      <c r="H415" s="70"/>
      <c r="I415" s="71">
        <f t="shared" si="88"/>
        <v>1.4207149404216191E-2</v>
      </c>
      <c r="J415">
        <v>19448.25</v>
      </c>
      <c r="K415">
        <v>19264.07</v>
      </c>
      <c r="L415" s="71">
        <f t="shared" si="91"/>
        <v>-9.4702608203822702E-3</v>
      </c>
      <c r="M415" s="70">
        <f t="shared" si="92"/>
        <v>1</v>
      </c>
    </row>
    <row r="416" spans="1:13">
      <c r="A416" s="68">
        <v>42983</v>
      </c>
      <c r="B416">
        <v>43.65</v>
      </c>
      <c r="C416" s="71">
        <f t="shared" si="89"/>
        <v>-1.3782196113872547E-2</v>
      </c>
      <c r="D416" s="38">
        <f t="shared" si="90"/>
        <v>43.70521963427251</v>
      </c>
      <c r="E416" s="70"/>
      <c r="F416">
        <v>43.72</v>
      </c>
      <c r="G416" s="42">
        <f t="shared" si="93"/>
        <v>-1.2634562812998684E-3</v>
      </c>
      <c r="H416" s="70"/>
      <c r="I416" s="71">
        <f t="shared" si="88"/>
        <v>-1.6010978956999544E-3</v>
      </c>
      <c r="J416">
        <v>19264.07</v>
      </c>
      <c r="K416">
        <v>19292.86</v>
      </c>
      <c r="L416" s="71">
        <f t="shared" si="91"/>
        <v>1.4944920777384407E-3</v>
      </c>
      <c r="M416" s="70">
        <f t="shared" si="92"/>
        <v>2</v>
      </c>
    </row>
    <row r="417" spans="1:13">
      <c r="A417" s="68">
        <v>42984</v>
      </c>
      <c r="B417">
        <v>43.83</v>
      </c>
      <c r="C417" s="71">
        <f t="shared" si="89"/>
        <v>4.1237113402061709E-3</v>
      </c>
      <c r="D417" s="38">
        <f t="shared" si="90"/>
        <v>43.578253986189708</v>
      </c>
      <c r="E417" s="70"/>
      <c r="F417">
        <v>43.58</v>
      </c>
      <c r="G417" s="42">
        <f t="shared" si="93"/>
        <v>5.7768724256384019E-3</v>
      </c>
      <c r="H417" s="70"/>
      <c r="I417" s="71">
        <f t="shared" si="88"/>
        <v>5.7365764111978468E-3</v>
      </c>
      <c r="J417">
        <v>19292.86</v>
      </c>
      <c r="K417">
        <v>19230.310000000001</v>
      </c>
      <c r="L417" s="71">
        <f t="shared" si="91"/>
        <v>-3.2421320633643225E-3</v>
      </c>
      <c r="M417" s="70">
        <f t="shared" si="92"/>
        <v>3</v>
      </c>
    </row>
    <row r="418" spans="1:13">
      <c r="A418" s="68">
        <v>42985</v>
      </c>
      <c r="B418">
        <v>43.97</v>
      </c>
      <c r="C418" s="71">
        <f t="shared" si="89"/>
        <v>3.1941592516542272E-3</v>
      </c>
      <c r="D418" s="38">
        <f t="shared" si="90"/>
        <v>43.642819455328592</v>
      </c>
      <c r="E418" s="70"/>
      <c r="F418">
        <v>43.64</v>
      </c>
      <c r="G418" s="42">
        <f t="shared" si="93"/>
        <v>7.4967783647961195E-3</v>
      </c>
      <c r="H418" s="70"/>
      <c r="I418" s="71">
        <f t="shared" si="88"/>
        <v>7.5618698441795029E-3</v>
      </c>
      <c r="J418">
        <v>19230.310000000001</v>
      </c>
      <c r="K418">
        <v>19258.03</v>
      </c>
      <c r="L418" s="71">
        <f t="shared" si="91"/>
        <v>1.4414744224091613E-3</v>
      </c>
      <c r="M418" s="70">
        <f t="shared" si="92"/>
        <v>4</v>
      </c>
    </row>
    <row r="419" spans="1:13">
      <c r="A419" s="68">
        <v>42986</v>
      </c>
      <c r="B419">
        <v>43.79</v>
      </c>
      <c r="C419" s="71">
        <f t="shared" si="89"/>
        <v>-4.0937002501705289E-3</v>
      </c>
      <c r="D419" s="38">
        <f t="shared" si="90"/>
        <v>43.782399695088237</v>
      </c>
      <c r="E419" s="70"/>
      <c r="F419">
        <v>43.82</v>
      </c>
      <c r="G419" s="42">
        <f t="shared" si="93"/>
        <v>1.7359269854311243E-4</v>
      </c>
      <c r="H419" s="70"/>
      <c r="I419" s="71">
        <f t="shared" si="88"/>
        <v>-6.8461889548154797E-4</v>
      </c>
      <c r="J419">
        <v>19258.03</v>
      </c>
      <c r="K419">
        <v>19320.87</v>
      </c>
      <c r="L419" s="71">
        <f t="shared" si="91"/>
        <v>3.2630544245699777E-3</v>
      </c>
      <c r="M419" s="70">
        <f t="shared" si="92"/>
        <v>5</v>
      </c>
    </row>
    <row r="420" spans="1:13">
      <c r="A420" s="68">
        <v>42989</v>
      </c>
      <c r="B420">
        <v>44.53</v>
      </c>
      <c r="C420" s="71">
        <f t="shared" si="89"/>
        <v>1.6898835350536601E-2</v>
      </c>
      <c r="D420" s="38">
        <f t="shared" si="90"/>
        <v>44.288050010170352</v>
      </c>
      <c r="E420" s="70"/>
      <c r="F420">
        <v>44.31</v>
      </c>
      <c r="G420" s="42">
        <f t="shared" si="93"/>
        <v>5.4630987314656654E-3</v>
      </c>
      <c r="H420" s="70"/>
      <c r="I420" s="71">
        <f t="shared" si="88"/>
        <v>4.9650191830286072E-3</v>
      </c>
      <c r="J420">
        <v>19320.87</v>
      </c>
      <c r="K420">
        <v>19527.240000000002</v>
      </c>
      <c r="L420" s="71">
        <f t="shared" si="91"/>
        <v>1.0681196033097917E-2</v>
      </c>
      <c r="M420" s="70">
        <f t="shared" si="92"/>
        <v>1</v>
      </c>
    </row>
    <row r="421" spans="1:13">
      <c r="A421" s="68">
        <v>42990</v>
      </c>
      <c r="B421">
        <v>44.39</v>
      </c>
      <c r="C421" s="71">
        <f t="shared" si="89"/>
        <v>-3.1439479002919324E-3</v>
      </c>
      <c r="D421" s="38">
        <f t="shared" si="90"/>
        <v>44.395296892955685</v>
      </c>
      <c r="E421" s="70"/>
      <c r="F421">
        <v>44.39</v>
      </c>
      <c r="G421" s="42">
        <f t="shared" si="93"/>
        <v>-1.1931202911996674E-4</v>
      </c>
      <c r="H421" s="70"/>
      <c r="I421" s="71">
        <f t="shared" si="88"/>
        <v>0</v>
      </c>
      <c r="J421">
        <v>19527.240000000002</v>
      </c>
      <c r="K421">
        <v>19564.830000000002</v>
      </c>
      <c r="L421" s="71">
        <f t="shared" si="91"/>
        <v>1.9250032262623229E-3</v>
      </c>
      <c r="M421" s="70">
        <f t="shared" si="92"/>
        <v>2</v>
      </c>
    </row>
    <row r="422" spans="1:13">
      <c r="A422" s="68">
        <v>42991</v>
      </c>
      <c r="B422">
        <v>44.08</v>
      </c>
      <c r="C422" s="71">
        <f t="shared" si="89"/>
        <v>-6.9835548546970383E-3</v>
      </c>
      <c r="D422" s="38">
        <f t="shared" si="90"/>
        <v>44.192812756359238</v>
      </c>
      <c r="E422" s="70"/>
      <c r="F422">
        <v>44.21</v>
      </c>
      <c r="G422" s="42">
        <f t="shared" si="93"/>
        <v>-2.5527398987068572E-3</v>
      </c>
      <c r="H422" s="70"/>
      <c r="I422" s="71">
        <f t="shared" si="88"/>
        <v>-2.9405111965619124E-3</v>
      </c>
      <c r="J422">
        <v>19564.830000000002</v>
      </c>
      <c r="K422">
        <v>19477.919999999998</v>
      </c>
      <c r="L422" s="71">
        <f t="shared" si="91"/>
        <v>-4.4421546213283536E-3</v>
      </c>
      <c r="M422" s="70">
        <f t="shared" si="92"/>
        <v>3</v>
      </c>
    </row>
    <row r="423" spans="1:13">
      <c r="A423" s="68">
        <v>42992</v>
      </c>
      <c r="B423">
        <v>44.01</v>
      </c>
      <c r="C423" s="71">
        <f t="shared" si="89"/>
        <v>-1.5880217785844142E-3</v>
      </c>
      <c r="D423" s="38">
        <f t="shared" si="90"/>
        <v>44.025514757222545</v>
      </c>
      <c r="E423" s="70"/>
      <c r="F423">
        <v>44.03</v>
      </c>
      <c r="G423" s="42">
        <f t="shared" si="93"/>
        <v>-3.5240376650003125E-4</v>
      </c>
      <c r="H423" s="70"/>
      <c r="I423" s="71">
        <f t="shared" si="88"/>
        <v>-4.5423574835345981E-4</v>
      </c>
      <c r="J423">
        <v>19477.919999999998</v>
      </c>
      <c r="K423">
        <v>19396.64</v>
      </c>
      <c r="L423" s="71">
        <f t="shared" si="91"/>
        <v>-4.1729301691350029E-3</v>
      </c>
      <c r="M423" s="70">
        <f t="shared" si="92"/>
        <v>4</v>
      </c>
    </row>
    <row r="424" spans="1:13">
      <c r="A424" s="68">
        <v>42993</v>
      </c>
      <c r="B424">
        <v>44.34</v>
      </c>
      <c r="C424" s="71">
        <f t="shared" si="89"/>
        <v>7.4982958418543522E-3</v>
      </c>
      <c r="D424" s="38">
        <f t="shared" si="90"/>
        <v>44.117507759075799</v>
      </c>
      <c r="E424" s="70"/>
      <c r="F424">
        <v>44.11</v>
      </c>
      <c r="G424" s="42">
        <f t="shared" si="93"/>
        <v>5.0431733845717197E-3</v>
      </c>
      <c r="H424" s="70"/>
      <c r="I424" s="71">
        <f t="shared" si="88"/>
        <v>5.2142371344368055E-3</v>
      </c>
      <c r="J424">
        <v>19396.64</v>
      </c>
      <c r="K424">
        <v>19435.189999999999</v>
      </c>
      <c r="L424" s="71">
        <f t="shared" si="91"/>
        <v>1.9874576215261897E-3</v>
      </c>
      <c r="M424" s="70">
        <f t="shared" si="92"/>
        <v>5</v>
      </c>
    </row>
    <row r="425" spans="1:13">
      <c r="A425" s="68">
        <v>42996</v>
      </c>
      <c r="B425">
        <v>44.82</v>
      </c>
      <c r="C425" s="71">
        <f t="shared" si="89"/>
        <v>1.0825439783491042E-2</v>
      </c>
      <c r="D425" s="38">
        <f t="shared" si="90"/>
        <v>44.872424874673214</v>
      </c>
      <c r="E425" s="70"/>
      <c r="F425">
        <v>44.87</v>
      </c>
      <c r="G425" s="42">
        <f t="shared" si="93"/>
        <v>-1.1683093752931084E-3</v>
      </c>
      <c r="H425" s="70"/>
      <c r="I425" s="71">
        <f t="shared" si="88"/>
        <v>-1.1143302874971894E-3</v>
      </c>
      <c r="J425">
        <v>19435.189999999999</v>
      </c>
      <c r="K425">
        <v>19771.12</v>
      </c>
      <c r="L425" s="71">
        <f t="shared" si="91"/>
        <v>1.7284626494518562E-2</v>
      </c>
      <c r="M425" s="70">
        <f t="shared" si="92"/>
        <v>1</v>
      </c>
    </row>
    <row r="426" spans="1:13">
      <c r="A426" s="68">
        <v>42997</v>
      </c>
      <c r="B426">
        <v>44.88</v>
      </c>
      <c r="C426" s="71">
        <f t="shared" si="89"/>
        <v>1.3386880856760541E-3</v>
      </c>
      <c r="D426" s="38">
        <f t="shared" si="90"/>
        <v>44.74772085749315</v>
      </c>
      <c r="E426" s="70"/>
      <c r="F426">
        <v>44.75</v>
      </c>
      <c r="G426" s="42">
        <f t="shared" si="93"/>
        <v>2.9561090480589858E-3</v>
      </c>
      <c r="H426" s="70"/>
      <c r="I426" s="71">
        <f t="shared" si="88"/>
        <v>2.9050279329609907E-3</v>
      </c>
      <c r="J426">
        <v>19771.12</v>
      </c>
      <c r="K426">
        <v>19717.240000000002</v>
      </c>
      <c r="L426" s="71">
        <f t="shared" si="91"/>
        <v>-2.7251870404912948E-3</v>
      </c>
      <c r="M426" s="70">
        <f t="shared" si="92"/>
        <v>2</v>
      </c>
    </row>
    <row r="427" spans="1:13">
      <c r="A427" s="68">
        <v>42998</v>
      </c>
      <c r="B427">
        <v>44.96</v>
      </c>
      <c r="C427" s="71">
        <f t="shared" si="89"/>
        <v>1.7825311942958333E-3</v>
      </c>
      <c r="D427" s="38">
        <f t="shared" si="90"/>
        <v>45.034515479854178</v>
      </c>
      <c r="E427" s="70"/>
      <c r="F427">
        <v>45.03</v>
      </c>
      <c r="G427" s="42">
        <f t="shared" si="93"/>
        <v>-1.6546304331288564E-3</v>
      </c>
      <c r="H427" s="70"/>
      <c r="I427" s="71">
        <f t="shared" si="88"/>
        <v>-1.554519209415961E-3</v>
      </c>
      <c r="J427">
        <v>19717.240000000002</v>
      </c>
      <c r="K427">
        <v>19842.599999999999</v>
      </c>
      <c r="L427" s="71">
        <f t="shared" si="91"/>
        <v>6.3578878179704201E-3</v>
      </c>
      <c r="M427" s="70">
        <f t="shared" si="92"/>
        <v>3</v>
      </c>
    </row>
    <row r="428" spans="1:13">
      <c r="A428" s="68">
        <v>42999</v>
      </c>
      <c r="B428">
        <v>45.07</v>
      </c>
      <c r="C428" s="71">
        <f t="shared" si="89"/>
        <v>2.4466192170817802E-3</v>
      </c>
      <c r="D428" s="38">
        <f t="shared" si="90"/>
        <v>45.11112961507061</v>
      </c>
      <c r="E428" s="70"/>
      <c r="F428">
        <v>45.11</v>
      </c>
      <c r="G428" s="42">
        <f t="shared" si="93"/>
        <v>-9.1173986157222497E-4</v>
      </c>
      <c r="H428" s="70"/>
      <c r="I428" s="71">
        <f t="shared" si="88"/>
        <v>-8.8672134781642153E-4</v>
      </c>
      <c r="J428">
        <v>19842.599999999999</v>
      </c>
      <c r="K428">
        <v>19878.349999999999</v>
      </c>
      <c r="L428" s="71">
        <f t="shared" si="91"/>
        <v>1.8016792154254002E-3</v>
      </c>
      <c r="M428" s="70">
        <f t="shared" si="92"/>
        <v>4</v>
      </c>
    </row>
    <row r="429" spans="1:13">
      <c r="A429" s="68">
        <v>43000</v>
      </c>
      <c r="B429">
        <v>44.58</v>
      </c>
      <c r="C429" s="71">
        <f t="shared" si="89"/>
        <v>-1.0871976924783699E-2</v>
      </c>
      <c r="D429" s="38">
        <f t="shared" si="90"/>
        <v>44.626956155817773</v>
      </c>
      <c r="E429" s="70"/>
      <c r="F429">
        <v>44.63</v>
      </c>
      <c r="G429" s="42">
        <f t="shared" si="93"/>
        <v>-1.0521926625204348E-3</v>
      </c>
      <c r="H429" s="70"/>
      <c r="I429" s="71">
        <f t="shared" si="88"/>
        <v>-1.1203226529241661E-3</v>
      </c>
      <c r="J429">
        <v>19878.349999999999</v>
      </c>
      <c r="K429">
        <v>19665.490000000002</v>
      </c>
      <c r="L429" s="71">
        <f t="shared" si="91"/>
        <v>-1.0708132214192645E-2</v>
      </c>
      <c r="M429" s="70">
        <f t="shared" si="92"/>
        <v>5</v>
      </c>
    </row>
    <row r="430" spans="1:13">
      <c r="A430" s="68">
        <v>43003</v>
      </c>
      <c r="B430">
        <v>43.39</v>
      </c>
      <c r="C430" s="71">
        <f t="shared" si="89"/>
        <v>-2.6693584567070383E-2</v>
      </c>
      <c r="D430" s="38">
        <f t="shared" si="90"/>
        <v>43.578242469422321</v>
      </c>
      <c r="E430" s="70"/>
      <c r="F430">
        <v>43.59</v>
      </c>
      <c r="G430" s="42">
        <f t="shared" si="93"/>
        <v>-4.3196434448774523E-3</v>
      </c>
      <c r="H430" s="70"/>
      <c r="I430" s="71">
        <f t="shared" si="88"/>
        <v>-4.5882083046571154E-3</v>
      </c>
      <c r="J430">
        <v>19665.490000000002</v>
      </c>
      <c r="K430">
        <v>19202.05</v>
      </c>
      <c r="L430" s="71">
        <f t="shared" si="91"/>
        <v>-2.3566155737792527E-2</v>
      </c>
      <c r="M430" s="70">
        <f t="shared" si="92"/>
        <v>1</v>
      </c>
    </row>
    <row r="431" spans="1:13">
      <c r="A431" s="68">
        <v>43004</v>
      </c>
      <c r="B431">
        <v>43.74</v>
      </c>
      <c r="C431" s="71">
        <f t="shared" si="89"/>
        <v>8.0663747407236919E-3</v>
      </c>
      <c r="D431" s="38">
        <f t="shared" si="90"/>
        <v>43.788449530128304</v>
      </c>
      <c r="E431" s="70"/>
      <c r="F431">
        <v>43.78</v>
      </c>
      <c r="G431" s="42">
        <f t="shared" si="93"/>
        <v>-1.1064454359126508E-3</v>
      </c>
      <c r="H431" s="70"/>
      <c r="I431" s="71">
        <f t="shared" si="88"/>
        <v>-9.1365920511643495E-4</v>
      </c>
      <c r="J431">
        <v>19202.05</v>
      </c>
      <c r="K431">
        <v>19289.47</v>
      </c>
      <c r="L431" s="71">
        <f t="shared" si="91"/>
        <v>4.5526389109498133E-3</v>
      </c>
      <c r="M431" s="70">
        <f t="shared" si="92"/>
        <v>2</v>
      </c>
    </row>
    <row r="432" spans="1:13">
      <c r="A432" s="68">
        <v>43005</v>
      </c>
      <c r="B432">
        <v>43.9</v>
      </c>
      <c r="C432" s="71">
        <f t="shared" si="89"/>
        <v>3.6579789666209006E-3</v>
      </c>
      <c r="D432" s="38">
        <f t="shared" si="90"/>
        <v>44.148406679913968</v>
      </c>
      <c r="E432" s="70"/>
      <c r="F432">
        <v>44.15</v>
      </c>
      <c r="G432" s="42">
        <f t="shared" si="93"/>
        <v>-5.6266284243273734E-3</v>
      </c>
      <c r="H432" s="70"/>
      <c r="I432" s="71">
        <f t="shared" si="88"/>
        <v>-5.6625141562853809E-3</v>
      </c>
      <c r="J432">
        <v>19289.47</v>
      </c>
      <c r="K432">
        <v>19451.79</v>
      </c>
      <c r="L432" s="71">
        <f t="shared" si="91"/>
        <v>8.4149538582449779E-3</v>
      </c>
      <c r="M432" s="70">
        <f t="shared" si="92"/>
        <v>3</v>
      </c>
    </row>
    <row r="433" spans="1:14">
      <c r="A433" s="68">
        <v>43006</v>
      </c>
      <c r="B433">
        <v>43.53</v>
      </c>
      <c r="C433" s="71">
        <f t="shared" si="89"/>
        <v>-8.4282460136673176E-3</v>
      </c>
      <c r="D433" s="38">
        <f t="shared" si="90"/>
        <v>43.487470484721456</v>
      </c>
      <c r="E433" s="70"/>
      <c r="F433">
        <v>43.49</v>
      </c>
      <c r="G433" s="42">
        <f t="shared" si="93"/>
        <v>9.7797169631852476E-4</v>
      </c>
      <c r="H433" s="70"/>
      <c r="I433" s="71">
        <f t="shared" si="88"/>
        <v>9.1975166704982847E-4</v>
      </c>
      <c r="J433">
        <v>19451.79</v>
      </c>
      <c r="K433">
        <v>19159.89</v>
      </c>
      <c r="L433" s="71">
        <f t="shared" si="91"/>
        <v>-1.5006331036886644E-2</v>
      </c>
      <c r="M433" s="70">
        <f t="shared" si="92"/>
        <v>4</v>
      </c>
    </row>
    <row r="434" spans="1:14">
      <c r="A434" s="68">
        <v>43007</v>
      </c>
      <c r="B434">
        <v>44.04</v>
      </c>
      <c r="C434" s="71">
        <f t="shared" si="89"/>
        <v>1.1716057891109521E-2</v>
      </c>
      <c r="D434" s="38">
        <f t="shared" si="90"/>
        <v>43.686977237343221</v>
      </c>
      <c r="E434" s="70"/>
      <c r="F434">
        <v>43.69</v>
      </c>
      <c r="G434" s="42">
        <f t="shared" si="93"/>
        <v>8.0807321765219431E-3</v>
      </c>
      <c r="H434" s="70"/>
      <c r="I434" s="71">
        <f t="shared" si="88"/>
        <v>8.010986495765593E-3</v>
      </c>
      <c r="J434">
        <v>19159.89</v>
      </c>
      <c r="K434">
        <v>19246.669999999998</v>
      </c>
      <c r="L434" s="71">
        <f t="shared" si="91"/>
        <v>4.5292535604326556E-3</v>
      </c>
      <c r="M434" s="70">
        <f t="shared" si="92"/>
        <v>5</v>
      </c>
    </row>
    <row r="435" spans="1:14">
      <c r="A435" s="68">
        <v>43010</v>
      </c>
      <c r="B435">
        <v>44.18</v>
      </c>
      <c r="C435" s="71">
        <f t="shared" si="89"/>
        <v>3.1789282470482405E-3</v>
      </c>
      <c r="D435" s="38">
        <f t="shared" si="90"/>
        <v>43.69</v>
      </c>
      <c r="E435" s="70"/>
      <c r="F435">
        <v>43.7</v>
      </c>
      <c r="G435" s="42">
        <f t="shared" si="93"/>
        <v>1.121538109407183E-2</v>
      </c>
      <c r="H435" s="70"/>
      <c r="I435" s="71">
        <f t="shared" si="88"/>
        <v>1.0983981693363676E-2</v>
      </c>
      <c r="J435">
        <v>19246.669999999998</v>
      </c>
      <c r="K435">
        <v>19246.669999999998</v>
      </c>
      <c r="L435" s="71">
        <f t="shared" si="91"/>
        <v>0</v>
      </c>
      <c r="M435" s="70">
        <f t="shared" si="92"/>
        <v>1</v>
      </c>
    </row>
    <row r="436" spans="1:14">
      <c r="A436" s="68">
        <v>43011</v>
      </c>
      <c r="B436">
        <v>45.53</v>
      </c>
      <c r="C436" s="71">
        <f t="shared" si="89"/>
        <v>3.0556813037573516E-2</v>
      </c>
      <c r="D436" s="38">
        <f t="shared" si="90"/>
        <v>45.221409106094725</v>
      </c>
      <c r="E436" s="70"/>
      <c r="F436">
        <v>45.21</v>
      </c>
      <c r="G436" s="42">
        <f t="shared" si="93"/>
        <v>6.8239999594281731E-3</v>
      </c>
      <c r="H436" s="70"/>
      <c r="I436" s="71">
        <f t="shared" si="88"/>
        <v>7.0780800707808122E-3</v>
      </c>
      <c r="J436">
        <v>19246.669999999998</v>
      </c>
      <c r="K436">
        <v>19916.740000000002</v>
      </c>
      <c r="L436" s="71">
        <f t="shared" si="91"/>
        <v>3.4814853686378155E-2</v>
      </c>
      <c r="M436" s="70">
        <f t="shared" si="92"/>
        <v>2</v>
      </c>
      <c r="N436" s="50" t="s">
        <v>461</v>
      </c>
    </row>
    <row r="437" spans="1:14">
      <c r="A437" s="68">
        <v>43012</v>
      </c>
      <c r="B437">
        <v>45.64</v>
      </c>
      <c r="C437" s="71">
        <f t="shared" si="89"/>
        <v>2.4159894575004337E-3</v>
      </c>
      <c r="D437" s="38">
        <f t="shared" si="90"/>
        <v>45.691047761832507</v>
      </c>
      <c r="E437" s="70"/>
      <c r="F437">
        <v>45.69</v>
      </c>
      <c r="G437" s="42">
        <f t="shared" si="93"/>
        <v>-1.1172377157686597E-3</v>
      </c>
      <c r="H437" s="70"/>
      <c r="I437" s="71">
        <f t="shared" si="88"/>
        <v>-1.0943313635368712E-3</v>
      </c>
      <c r="J437">
        <v>19916.740000000002</v>
      </c>
      <c r="K437">
        <v>20128.66</v>
      </c>
      <c r="L437" s="71">
        <f t="shared" si="91"/>
        <v>1.0640295550376155E-2</v>
      </c>
      <c r="M437" s="70">
        <f t="shared" si="92"/>
        <v>3</v>
      </c>
      <c r="N437" s="50" t="s">
        <v>463</v>
      </c>
    </row>
    <row r="438" spans="1:14">
      <c r="A438" s="68">
        <v>43013</v>
      </c>
      <c r="B438">
        <v>46.37</v>
      </c>
      <c r="C438" s="71">
        <f t="shared" si="89"/>
        <v>1.5994741454864014E-2</v>
      </c>
      <c r="D438" s="38">
        <f t="shared" si="90"/>
        <v>45.69</v>
      </c>
      <c r="E438" s="70"/>
      <c r="F438">
        <v>45.67</v>
      </c>
      <c r="G438" s="42">
        <f t="shared" si="93"/>
        <v>1.4882906544101626E-2</v>
      </c>
      <c r="H438" s="70"/>
      <c r="I438" s="71">
        <f t="shared" si="88"/>
        <v>1.5327348368732174E-2</v>
      </c>
      <c r="J438">
        <v>20128.66</v>
      </c>
      <c r="K438">
        <v>20128.66</v>
      </c>
      <c r="L438" s="71">
        <f t="shared" si="91"/>
        <v>0</v>
      </c>
      <c r="M438" s="70">
        <f t="shared" si="92"/>
        <v>4</v>
      </c>
      <c r="N438" s="50" t="s">
        <v>466</v>
      </c>
    </row>
    <row r="439" spans="1:14">
      <c r="A439" s="68">
        <v>43014</v>
      </c>
      <c r="B439">
        <v>45.82</v>
      </c>
      <c r="C439" s="71">
        <f t="shared" si="89"/>
        <v>-1.1861117101574226E-2</v>
      </c>
      <c r="D439" s="38">
        <f t="shared" si="90"/>
        <v>45.955382762687627</v>
      </c>
      <c r="E439" s="70"/>
      <c r="F439">
        <v>45.97</v>
      </c>
      <c r="G439" s="42">
        <f t="shared" si="93"/>
        <v>-2.9459609418713839E-3</v>
      </c>
      <c r="H439" s="70"/>
      <c r="I439" s="71">
        <f t="shared" si="88"/>
        <v>-3.2629976071351097E-3</v>
      </c>
      <c r="J439">
        <v>20128.66</v>
      </c>
      <c r="K439">
        <v>20254.439999999999</v>
      </c>
      <c r="L439" s="71">
        <f t="shared" si="91"/>
        <v>6.2488014602064545E-3</v>
      </c>
      <c r="M439" s="70">
        <f t="shared" si="92"/>
        <v>5</v>
      </c>
      <c r="N439" s="50" t="s">
        <v>470</v>
      </c>
    </row>
    <row r="440" spans="1:14">
      <c r="A440" s="68">
        <v>43017</v>
      </c>
      <c r="B440">
        <v>45.63</v>
      </c>
      <c r="C440" s="71">
        <f t="shared" si="89"/>
        <v>-4.1466608467917165E-3</v>
      </c>
      <c r="D440" s="38">
        <f t="shared" si="90"/>
        <v>45.560468716982555</v>
      </c>
      <c r="E440" s="70"/>
      <c r="F440">
        <v>45.56</v>
      </c>
      <c r="G440" s="42">
        <f t="shared" si="93"/>
        <v>1.5261318633346121E-3</v>
      </c>
      <c r="H440" s="70"/>
      <c r="I440" s="71">
        <f t="shared" si="88"/>
        <v>1.5364354697102733E-3</v>
      </c>
      <c r="J440">
        <v>20254.439999999999</v>
      </c>
      <c r="K440">
        <v>20074</v>
      </c>
      <c r="L440" s="71">
        <f t="shared" si="91"/>
        <v>-8.9086639768859444E-3</v>
      </c>
      <c r="M440" s="70">
        <f t="shared" si="92"/>
        <v>1</v>
      </c>
      <c r="N440" s="50" t="s">
        <v>477</v>
      </c>
    </row>
    <row r="441" spans="1:14">
      <c r="A441" s="68">
        <v>43018</v>
      </c>
      <c r="B441">
        <v>46.03</v>
      </c>
      <c r="C441" s="71">
        <f t="shared" si="89"/>
        <v>8.7661626123163305E-3</v>
      </c>
      <c r="D441" s="38">
        <f t="shared" si="90"/>
        <v>45.750964351897984</v>
      </c>
      <c r="E441" s="70"/>
      <c r="F441">
        <v>45.75</v>
      </c>
      <c r="G441" s="42">
        <f t="shared" si="93"/>
        <v>6.0990112898120508E-3</v>
      </c>
      <c r="H441" s="70"/>
      <c r="I441" s="71">
        <f t="shared" si="88"/>
        <v>6.1202185792350594E-3</v>
      </c>
      <c r="J441">
        <v>20074</v>
      </c>
      <c r="K441">
        <v>20158.14</v>
      </c>
      <c r="L441" s="71">
        <f t="shared" si="91"/>
        <v>4.1914914815184279E-3</v>
      </c>
      <c r="M441" s="70">
        <f t="shared" si="92"/>
        <v>2</v>
      </c>
    </row>
    <row r="442" spans="1:14" ht="28">
      <c r="A442" s="68">
        <v>43019</v>
      </c>
      <c r="B442">
        <v>45.85</v>
      </c>
      <c r="C442" s="71">
        <f t="shared" si="89"/>
        <v>-3.9104931566369405E-3</v>
      </c>
      <c r="D442" s="38">
        <f t="shared" si="90"/>
        <v>45.626445445859595</v>
      </c>
      <c r="E442" s="70"/>
      <c r="F442">
        <v>45.62</v>
      </c>
      <c r="G442" s="42">
        <f t="shared" ref="G442:G473" si="94">+B442/D442-1</f>
        <v>4.8996706176833715E-3</v>
      </c>
      <c r="H442" s="70"/>
      <c r="I442" s="71">
        <f t="shared" si="88"/>
        <v>5.0416483998247941E-3</v>
      </c>
      <c r="J442">
        <v>20158.14</v>
      </c>
      <c r="K442">
        <v>20103.7</v>
      </c>
      <c r="L442" s="71">
        <f t="shared" si="91"/>
        <v>-2.7006459921400383E-3</v>
      </c>
      <c r="M442" s="70">
        <f t="shared" si="92"/>
        <v>3</v>
      </c>
      <c r="N442" s="50" t="s">
        <v>484</v>
      </c>
    </row>
    <row r="443" spans="1:14">
      <c r="A443" s="68">
        <v>43020</v>
      </c>
      <c r="B443">
        <v>45.87</v>
      </c>
      <c r="C443" s="71">
        <f t="shared" si="89"/>
        <v>4.3620501635754927E-4</v>
      </c>
      <c r="D443" s="38">
        <f t="shared" si="90"/>
        <v>45.859426881618802</v>
      </c>
      <c r="E443" s="70"/>
      <c r="F443">
        <v>45.86</v>
      </c>
      <c r="G443" s="42">
        <f t="shared" si="94"/>
        <v>2.3055496110946372E-4</v>
      </c>
      <c r="H443" s="70"/>
      <c r="I443" s="71">
        <f t="shared" si="88"/>
        <v>2.1805494984739049E-4</v>
      </c>
      <c r="J443">
        <v>20103.7</v>
      </c>
      <c r="K443">
        <v>20209.21</v>
      </c>
      <c r="L443" s="71">
        <f t="shared" si="91"/>
        <v>5.2482876286454871E-3</v>
      </c>
      <c r="M443" s="70">
        <f t="shared" si="92"/>
        <v>4</v>
      </c>
    </row>
    <row r="444" spans="1:14">
      <c r="A444" s="68">
        <v>43021</v>
      </c>
      <c r="B444">
        <v>46.23</v>
      </c>
      <c r="C444" s="71">
        <f t="shared" si="89"/>
        <v>7.8482668410726486E-3</v>
      </c>
      <c r="D444" s="38">
        <f t="shared" si="90"/>
        <v>45.922608949088065</v>
      </c>
      <c r="E444" s="70"/>
      <c r="F444">
        <v>45.92</v>
      </c>
      <c r="G444" s="42">
        <f t="shared" si="94"/>
        <v>6.6936756849489409E-3</v>
      </c>
      <c r="H444" s="70"/>
      <c r="I444" s="71">
        <f t="shared" si="88"/>
        <v>6.7508710801391647E-3</v>
      </c>
      <c r="J444">
        <v>20209.21</v>
      </c>
      <c r="K444">
        <v>20236.8</v>
      </c>
      <c r="L444" s="71">
        <f t="shared" si="91"/>
        <v>1.3652191253394896E-3</v>
      </c>
      <c r="M444" s="70">
        <f t="shared" si="92"/>
        <v>5</v>
      </c>
    </row>
    <row r="445" spans="1:14">
      <c r="A445" s="68">
        <v>43024</v>
      </c>
      <c r="B445">
        <v>46.3</v>
      </c>
      <c r="C445" s="71">
        <f t="shared" si="89"/>
        <v>1.51416828898987E-3</v>
      </c>
      <c r="D445" s="38">
        <f t="shared" si="90"/>
        <v>46.239562065148647</v>
      </c>
      <c r="E445" s="70"/>
      <c r="F445">
        <v>46.24</v>
      </c>
      <c r="G445" s="42">
        <f t="shared" si="94"/>
        <v>1.3070611431440504E-3</v>
      </c>
      <c r="H445" s="70"/>
      <c r="I445" s="71">
        <f t="shared" si="88"/>
        <v>1.2975778546711059E-3</v>
      </c>
      <c r="J445">
        <v>20236.8</v>
      </c>
      <c r="K445">
        <v>20377.63</v>
      </c>
      <c r="L445" s="71">
        <f t="shared" si="91"/>
        <v>6.9591042061987185E-3</v>
      </c>
      <c r="M445" s="70">
        <f t="shared" si="92"/>
        <v>1</v>
      </c>
      <c r="N445" s="50" t="s">
        <v>498</v>
      </c>
    </row>
    <row r="446" spans="1:14">
      <c r="A446" s="68">
        <v>43025</v>
      </c>
      <c r="B446">
        <v>46.02</v>
      </c>
      <c r="C446" s="71">
        <f t="shared" si="89"/>
        <v>-6.0475161987040282E-3</v>
      </c>
      <c r="D446" s="38">
        <f t="shared" si="90"/>
        <v>46.14707810476488</v>
      </c>
      <c r="E446" s="70"/>
      <c r="F446">
        <v>46.15</v>
      </c>
      <c r="G446" s="42">
        <f t="shared" si="94"/>
        <v>-2.7537627512705942E-3</v>
      </c>
      <c r="H446" s="70"/>
      <c r="I446" s="71">
        <f t="shared" si="88"/>
        <v>-2.8169014084505895E-3</v>
      </c>
      <c r="J446">
        <v>20377.63</v>
      </c>
      <c r="K446">
        <v>20336.68</v>
      </c>
      <c r="L446" s="71">
        <f t="shared" si="91"/>
        <v>-2.009556557852954E-3</v>
      </c>
      <c r="M446" s="70">
        <f t="shared" si="92"/>
        <v>2</v>
      </c>
    </row>
    <row r="447" spans="1:14">
      <c r="A447" s="68">
        <v>43026</v>
      </c>
      <c r="B447">
        <v>46.47</v>
      </c>
      <c r="C447" s="71">
        <f t="shared" si="89"/>
        <v>9.7783572359841919E-3</v>
      </c>
      <c r="D447" s="38">
        <f t="shared" si="90"/>
        <v>46.323692116904041</v>
      </c>
      <c r="E447" s="70"/>
      <c r="F447">
        <v>46.32</v>
      </c>
      <c r="G447" s="42">
        <f t="shared" si="94"/>
        <v>3.1583813036044628E-3</v>
      </c>
      <c r="H447" s="70"/>
      <c r="I447" s="71">
        <f t="shared" si="88"/>
        <v>3.2383419689119286E-3</v>
      </c>
      <c r="J447">
        <v>20336.68</v>
      </c>
      <c r="K447">
        <v>20413.22</v>
      </c>
      <c r="L447" s="71">
        <f t="shared" si="91"/>
        <v>3.763642836490666E-3</v>
      </c>
      <c r="M447" s="70">
        <f t="shared" si="92"/>
        <v>3</v>
      </c>
    </row>
    <row r="448" spans="1:14">
      <c r="A448" s="68">
        <v>43027</v>
      </c>
      <c r="B448">
        <v>45.56</v>
      </c>
      <c r="C448" s="71">
        <f t="shared" si="89"/>
        <v>-1.9582526361093144E-2</v>
      </c>
      <c r="D448" s="38">
        <f t="shared" si="90"/>
        <v>45.234590211637361</v>
      </c>
      <c r="E448" s="70"/>
      <c r="F448">
        <v>45.24</v>
      </c>
      <c r="G448" s="42">
        <f t="shared" si="94"/>
        <v>7.1938263802138191E-3</v>
      </c>
      <c r="H448" s="70"/>
      <c r="I448" s="71">
        <f t="shared" si="88"/>
        <v>7.0733863837311173E-3</v>
      </c>
      <c r="J448">
        <v>20413.22</v>
      </c>
      <c r="K448">
        <v>19934.88</v>
      </c>
      <c r="L448" s="71">
        <f t="shared" si="91"/>
        <v>-2.3432853807483611E-2</v>
      </c>
      <c r="M448" s="70">
        <f t="shared" si="92"/>
        <v>4</v>
      </c>
      <c r="N448" s="50" t="s">
        <v>510</v>
      </c>
    </row>
    <row r="449" spans="1:14" ht="28">
      <c r="A449" s="68">
        <v>43028</v>
      </c>
      <c r="B449">
        <v>46.14</v>
      </c>
      <c r="C449" s="71">
        <f t="shared" si="89"/>
        <v>1.2730465320456519E-2</v>
      </c>
      <c r="D449" s="38">
        <f t="shared" si="90"/>
        <v>46.062472008860844</v>
      </c>
      <c r="E449" s="70"/>
      <c r="F449">
        <v>46.06</v>
      </c>
      <c r="G449" s="42">
        <f t="shared" si="94"/>
        <v>1.6831053080312852E-3</v>
      </c>
      <c r="H449" s="70"/>
      <c r="I449" s="71">
        <f t="shared" si="88"/>
        <v>1.7368649587494733E-3</v>
      </c>
      <c r="J449">
        <v>19934.88</v>
      </c>
      <c r="K449">
        <v>20297.3</v>
      </c>
      <c r="L449" s="71">
        <f t="shared" si="91"/>
        <v>1.8180194713988573E-2</v>
      </c>
      <c r="M449" s="70">
        <f t="shared" si="92"/>
        <v>5</v>
      </c>
      <c r="N449" s="50" t="s">
        <v>556</v>
      </c>
    </row>
    <row r="450" spans="1:14" ht="28">
      <c r="A450" s="68">
        <v>43031</v>
      </c>
      <c r="B450">
        <v>45.61</v>
      </c>
      <c r="C450" s="71">
        <f t="shared" si="89"/>
        <v>-1.1486779367143485E-2</v>
      </c>
      <c r="D450" s="38">
        <f t="shared" si="90"/>
        <v>45.773391534834687</v>
      </c>
      <c r="E450" s="70"/>
      <c r="F450">
        <v>45.77</v>
      </c>
      <c r="G450" s="42">
        <f t="shared" si="94"/>
        <v>-3.5695745793785649E-3</v>
      </c>
      <c r="H450" s="70"/>
      <c r="I450" s="71">
        <f t="shared" si="88"/>
        <v>-3.495739567402345E-3</v>
      </c>
      <c r="J450">
        <v>20297.3</v>
      </c>
      <c r="K450">
        <v>20171</v>
      </c>
      <c r="L450" s="71">
        <f t="shared" si="91"/>
        <v>-6.2225025003325163E-3</v>
      </c>
      <c r="M450" s="70">
        <f t="shared" si="92"/>
        <v>1</v>
      </c>
      <c r="N450" s="50" t="s">
        <v>518</v>
      </c>
    </row>
    <row r="451" spans="1:14">
      <c r="A451" s="68">
        <v>43032</v>
      </c>
      <c r="B451">
        <v>45.63</v>
      </c>
      <c r="C451" s="71">
        <f t="shared" si="89"/>
        <v>4.3850032887537971E-4</v>
      </c>
      <c r="D451" s="38">
        <f t="shared" si="90"/>
        <v>45.564419612314715</v>
      </c>
      <c r="E451" s="70"/>
      <c r="F451">
        <v>45.56</v>
      </c>
      <c r="G451" s="42">
        <f t="shared" si="94"/>
        <v>1.4392894333621342E-3</v>
      </c>
      <c r="H451" s="70"/>
      <c r="I451" s="71">
        <f t="shared" si="88"/>
        <v>1.5364354697102733E-3</v>
      </c>
      <c r="J451">
        <v>20171</v>
      </c>
      <c r="K451">
        <v>20080.400000000001</v>
      </c>
      <c r="L451" s="71">
        <f t="shared" si="91"/>
        <v>-4.4915968469584344E-3</v>
      </c>
      <c r="M451" s="70">
        <f t="shared" si="92"/>
        <v>2</v>
      </c>
    </row>
    <row r="452" spans="1:14">
      <c r="A452" s="68">
        <v>43033</v>
      </c>
      <c r="B452">
        <v>45.7</v>
      </c>
      <c r="C452" s="71">
        <f t="shared" si="89"/>
        <v>1.5340784571553634E-3</v>
      </c>
      <c r="D452" s="38">
        <f t="shared" si="90"/>
        <v>45.964949542837786</v>
      </c>
      <c r="E452" s="70"/>
      <c r="F452">
        <v>45.96</v>
      </c>
      <c r="G452" s="42">
        <f t="shared" si="94"/>
        <v>-5.7641647706120347E-3</v>
      </c>
      <c r="H452" s="70"/>
      <c r="I452" s="71">
        <f t="shared" si="88"/>
        <v>-5.6570931244560585E-3</v>
      </c>
      <c r="J452">
        <v>20080.400000000001</v>
      </c>
      <c r="K452">
        <v>20258.88</v>
      </c>
      <c r="L452" s="71">
        <f t="shared" si="91"/>
        <v>8.8882691579847961E-3</v>
      </c>
      <c r="M452" s="70">
        <f t="shared" si="92"/>
        <v>3</v>
      </c>
    </row>
    <row r="453" spans="1:14">
      <c r="A453" s="68">
        <v>43034</v>
      </c>
      <c r="B453">
        <v>45.67</v>
      </c>
      <c r="C453" s="71">
        <f t="shared" ref="C453:C516" si="95">B453/B452-1</f>
        <v>-6.5645514223200419E-4</v>
      </c>
      <c r="D453" s="38">
        <f t="shared" ref="D453:D494" si="96">+(F452-O453)*(1+L453)</f>
        <v>45.676307219352701</v>
      </c>
      <c r="E453" s="70"/>
      <c r="F453">
        <v>45.68</v>
      </c>
      <c r="G453" s="42">
        <f t="shared" si="94"/>
        <v>-1.3808514165580821E-4</v>
      </c>
      <c r="H453" s="70"/>
      <c r="I453" s="71">
        <f t="shared" si="88"/>
        <v>-2.189141856392407E-4</v>
      </c>
      <c r="J453">
        <v>20258.88</v>
      </c>
      <c r="K453">
        <v>20133.830000000002</v>
      </c>
      <c r="L453" s="71">
        <f t="shared" ref="L453:L516" si="97">+K453/J453-1</f>
        <v>-6.1726018417602724E-3</v>
      </c>
      <c r="M453" s="70">
        <f t="shared" ref="M453:M516" si="98">WEEKDAY(A453,2)</f>
        <v>4</v>
      </c>
    </row>
    <row r="454" spans="1:14">
      <c r="A454" s="68">
        <v>43035</v>
      </c>
      <c r="B454">
        <v>46.49</v>
      </c>
      <c r="C454" s="71">
        <f t="shared" si="95"/>
        <v>1.7954893803372007E-2</v>
      </c>
      <c r="D454" s="38">
        <f t="shared" si="96"/>
        <v>46.131721704216233</v>
      </c>
      <c r="E454" s="70"/>
      <c r="F454">
        <v>46.13</v>
      </c>
      <c r="G454" s="42">
        <f t="shared" si="94"/>
        <v>7.7664193433089057E-3</v>
      </c>
      <c r="H454" s="70"/>
      <c r="I454" s="71">
        <f t="shared" si="88"/>
        <v>7.8040320832430954E-3</v>
      </c>
      <c r="J454">
        <v>20133.830000000002</v>
      </c>
      <c r="K454">
        <v>20332.93</v>
      </c>
      <c r="L454" s="71">
        <f t="shared" si="97"/>
        <v>9.8888289014060771E-3</v>
      </c>
      <c r="M454" s="70">
        <f t="shared" si="98"/>
        <v>5</v>
      </c>
      <c r="N454" s="50" t="s">
        <v>555</v>
      </c>
    </row>
    <row r="455" spans="1:14">
      <c r="A455" s="68">
        <v>43038</v>
      </c>
      <c r="B455">
        <v>45.77</v>
      </c>
      <c r="C455" s="71">
        <f t="shared" si="95"/>
        <v>-1.5487201548720075E-2</v>
      </c>
      <c r="D455" s="38">
        <f t="shared" si="96"/>
        <v>45.885838897787977</v>
      </c>
      <c r="E455" s="70"/>
      <c r="F455">
        <v>45.88</v>
      </c>
      <c r="G455" s="42">
        <f t="shared" si="94"/>
        <v>-2.5245021246317334E-3</v>
      </c>
      <c r="H455" s="70"/>
      <c r="I455" s="71">
        <f t="shared" si="88"/>
        <v>-2.3975588491716993E-3</v>
      </c>
      <c r="J455">
        <v>20332.93</v>
      </c>
      <c r="K455">
        <v>20225.310000000001</v>
      </c>
      <c r="L455" s="71">
        <f t="shared" si="97"/>
        <v>-5.2928918753961662E-3</v>
      </c>
      <c r="M455" s="70">
        <f t="shared" si="98"/>
        <v>1</v>
      </c>
    </row>
    <row r="456" spans="1:14">
      <c r="A456" s="68">
        <v>43039</v>
      </c>
      <c r="B456">
        <v>45.93</v>
      </c>
      <c r="C456" s="71">
        <f t="shared" si="95"/>
        <v>3.495739567402234E-3</v>
      </c>
      <c r="D456" s="38">
        <f t="shared" si="96"/>
        <v>45.77438120849569</v>
      </c>
      <c r="E456" s="70"/>
      <c r="F456">
        <v>45.78</v>
      </c>
      <c r="G456" s="42">
        <f t="shared" si="94"/>
        <v>3.3996918668433018E-3</v>
      </c>
      <c r="H456" s="70"/>
      <c r="I456" s="71">
        <f t="shared" si="88"/>
        <v>3.2765399737877399E-3</v>
      </c>
      <c r="J456">
        <v>20225.310000000001</v>
      </c>
      <c r="K456">
        <v>20178.75</v>
      </c>
      <c r="L456" s="71">
        <f t="shared" si="97"/>
        <v>-2.3020660746362331E-3</v>
      </c>
      <c r="M456" s="70">
        <f t="shared" si="98"/>
        <v>2</v>
      </c>
    </row>
    <row r="457" spans="1:14">
      <c r="A457" s="68">
        <v>43040</v>
      </c>
      <c r="B457">
        <v>46.23</v>
      </c>
      <c r="C457" s="71">
        <f t="shared" si="95"/>
        <v>6.5316786414106875E-3</v>
      </c>
      <c r="D457" s="38">
        <f t="shared" si="96"/>
        <v>46.299696443040325</v>
      </c>
      <c r="E457" s="70"/>
      <c r="F457">
        <v>46.3</v>
      </c>
      <c r="G457" s="42">
        <f t="shared" si="94"/>
        <v>-1.5053326132725697E-3</v>
      </c>
      <c r="H457" s="70"/>
      <c r="I457" s="71">
        <f t="shared" si="88"/>
        <v>-1.5118790496759793E-3</v>
      </c>
      <c r="J457">
        <v>20178.75</v>
      </c>
      <c r="K457">
        <v>20407.82</v>
      </c>
      <c r="L457" s="71">
        <f t="shared" si="97"/>
        <v>1.1352041132379309E-2</v>
      </c>
      <c r="M457" s="70">
        <f t="shared" si="98"/>
        <v>3</v>
      </c>
    </row>
    <row r="458" spans="1:14">
      <c r="A458" s="68">
        <v>43041</v>
      </c>
      <c r="B458">
        <v>46.45</v>
      </c>
      <c r="C458" s="71">
        <f t="shared" si="95"/>
        <v>4.7588146225396866E-3</v>
      </c>
      <c r="D458" s="38">
        <f t="shared" si="96"/>
        <v>46.217554055259207</v>
      </c>
      <c r="E458" s="70"/>
      <c r="F458">
        <v>46.21</v>
      </c>
      <c r="G458" s="42">
        <f t="shared" si="94"/>
        <v>5.029386550029713E-3</v>
      </c>
      <c r="H458" s="70"/>
      <c r="I458" s="71">
        <f t="shared" si="88"/>
        <v>5.1936810214239237E-3</v>
      </c>
      <c r="J458">
        <v>20407.82</v>
      </c>
      <c r="K458">
        <v>20371.48</v>
      </c>
      <c r="L458" s="71">
        <f t="shared" si="97"/>
        <v>-1.7806899512049501E-3</v>
      </c>
      <c r="M458" s="70">
        <f t="shared" si="98"/>
        <v>4</v>
      </c>
    </row>
    <row r="459" spans="1:14">
      <c r="A459" s="68">
        <v>43042</v>
      </c>
      <c r="B459">
        <v>46.28</v>
      </c>
      <c r="C459" s="71">
        <f t="shared" si="95"/>
        <v>-3.659849300322926E-3</v>
      </c>
      <c r="D459" s="38">
        <f t="shared" si="96"/>
        <v>46.299623193798389</v>
      </c>
      <c r="E459" s="70"/>
      <c r="F459">
        <v>46.3</v>
      </c>
      <c r="G459" s="42">
        <f t="shared" si="94"/>
        <v>-4.238305291653921E-4</v>
      </c>
      <c r="H459" s="70"/>
      <c r="I459" s="71">
        <f t="shared" si="88"/>
        <v>-4.3196544276447035E-4</v>
      </c>
      <c r="J459">
        <v>20371.48</v>
      </c>
      <c r="K459">
        <v>20410.990000000002</v>
      </c>
      <c r="L459" s="71">
        <f t="shared" si="97"/>
        <v>1.9394761696254204E-3</v>
      </c>
      <c r="M459" s="70">
        <f t="shared" si="98"/>
        <v>5</v>
      </c>
      <c r="N459" s="50" t="s">
        <v>554</v>
      </c>
    </row>
    <row r="460" spans="1:14">
      <c r="A460" s="68">
        <v>43045</v>
      </c>
      <c r="B460">
        <v>46.45</v>
      </c>
      <c r="C460" s="71">
        <f t="shared" si="95"/>
        <v>3.6732929991356578E-3</v>
      </c>
      <c r="D460" s="38">
        <f t="shared" si="96"/>
        <v>46.139466336517721</v>
      </c>
      <c r="E460" s="70"/>
      <c r="F460">
        <v>46.14</v>
      </c>
      <c r="G460" s="42">
        <f t="shared" si="94"/>
        <v>6.7303262941407205E-3</v>
      </c>
      <c r="H460" s="70"/>
      <c r="I460" s="71">
        <f t="shared" si="88"/>
        <v>6.7186822713480865E-3</v>
      </c>
      <c r="J460">
        <v>20410.990000000002</v>
      </c>
      <c r="K460">
        <v>20340.22</v>
      </c>
      <c r="L460" s="71">
        <f t="shared" si="97"/>
        <v>-3.4672497512370226E-3</v>
      </c>
      <c r="M460" s="70">
        <f t="shared" si="98"/>
        <v>1</v>
      </c>
      <c r="N460" s="50" t="s">
        <v>538</v>
      </c>
    </row>
    <row r="461" spans="1:14">
      <c r="A461" s="68">
        <v>43046</v>
      </c>
      <c r="B461">
        <v>46.72</v>
      </c>
      <c r="C461" s="71">
        <f t="shared" si="95"/>
        <v>5.8127018299245492E-3</v>
      </c>
      <c r="D461" s="38">
        <f t="shared" si="96"/>
        <v>46.90459096312626</v>
      </c>
      <c r="E461" s="70"/>
      <c r="F461">
        <v>46.9</v>
      </c>
      <c r="G461" s="42">
        <f t="shared" si="94"/>
        <v>-3.935456195991005E-3</v>
      </c>
      <c r="H461" s="70"/>
      <c r="I461" s="71">
        <f t="shared" si="88"/>
        <v>-3.8379530916844429E-3</v>
      </c>
      <c r="J461">
        <v>20340.22</v>
      </c>
      <c r="K461">
        <v>20677.28</v>
      </c>
      <c r="L461" s="71">
        <f t="shared" si="97"/>
        <v>1.6571108867062367E-2</v>
      </c>
      <c r="M461" s="70">
        <f t="shared" si="98"/>
        <v>2</v>
      </c>
      <c r="N461" s="50" t="s">
        <v>539</v>
      </c>
    </row>
    <row r="462" spans="1:14">
      <c r="A462" s="68">
        <v>43047</v>
      </c>
      <c r="B462">
        <v>46.79</v>
      </c>
      <c r="C462" s="71">
        <f t="shared" si="95"/>
        <v>1.4982876712328341E-3</v>
      </c>
      <c r="D462" s="38">
        <f t="shared" si="96"/>
        <v>46.663427781603772</v>
      </c>
      <c r="E462" s="70"/>
      <c r="F462">
        <v>46.66</v>
      </c>
      <c r="G462" s="42">
        <f t="shared" si="94"/>
        <v>2.7124500795059348E-3</v>
      </c>
      <c r="H462" s="70"/>
      <c r="I462" s="71">
        <f t="shared" si="88"/>
        <v>2.7861123017574041E-3</v>
      </c>
      <c r="J462">
        <v>20677.28</v>
      </c>
      <c r="K462">
        <v>20572.98</v>
      </c>
      <c r="L462" s="71">
        <f t="shared" si="97"/>
        <v>-5.0441837611135965E-3</v>
      </c>
      <c r="M462" s="70">
        <f t="shared" si="98"/>
        <v>3</v>
      </c>
    </row>
    <row r="463" spans="1:14">
      <c r="A463" s="68">
        <v>43048</v>
      </c>
      <c r="B463">
        <v>46.84</v>
      </c>
      <c r="C463" s="71">
        <f t="shared" si="95"/>
        <v>1.0686044026502195E-3</v>
      </c>
      <c r="D463" s="38">
        <f t="shared" si="96"/>
        <v>47.163297072179141</v>
      </c>
      <c r="E463" s="70"/>
      <c r="F463">
        <v>47.17</v>
      </c>
      <c r="G463" s="42">
        <f t="shared" si="94"/>
        <v>-6.8548445984248918E-3</v>
      </c>
      <c r="H463" s="70"/>
      <c r="I463" s="71">
        <f t="shared" si="88"/>
        <v>-6.9959720161119066E-3</v>
      </c>
      <c r="J463">
        <v>20572.98</v>
      </c>
      <c r="K463">
        <v>20794.89</v>
      </c>
      <c r="L463" s="71">
        <f t="shared" si="97"/>
        <v>1.0786478186436854E-2</v>
      </c>
      <c r="M463" s="70">
        <f t="shared" si="98"/>
        <v>4</v>
      </c>
    </row>
    <row r="464" spans="1:14">
      <c r="A464" s="68">
        <v>43049</v>
      </c>
      <c r="B464">
        <v>47.12</v>
      </c>
      <c r="C464" s="71">
        <f t="shared" si="95"/>
        <v>5.9777967549101696E-3</v>
      </c>
      <c r="D464" s="38">
        <f t="shared" si="96"/>
        <v>47.112769637156056</v>
      </c>
      <c r="E464" s="70"/>
      <c r="F464">
        <v>47.11</v>
      </c>
      <c r="G464" s="42">
        <f t="shared" si="94"/>
        <v>1.5346928018944439E-4</v>
      </c>
      <c r="H464" s="70"/>
      <c r="I464" s="71">
        <f t="shared" si="88"/>
        <v>2.122691572914448E-4</v>
      </c>
      <c r="J464">
        <v>20794.89</v>
      </c>
      <c r="K464">
        <v>20769.66</v>
      </c>
      <c r="L464" s="71">
        <f t="shared" si="97"/>
        <v>-1.2132788391763238E-3</v>
      </c>
      <c r="M464" s="70">
        <f t="shared" si="98"/>
        <v>5</v>
      </c>
      <c r="N464" s="50" t="s">
        <v>553</v>
      </c>
    </row>
    <row r="465" spans="1:14">
      <c r="A465" s="68">
        <v>43052</v>
      </c>
      <c r="B465">
        <v>46.96</v>
      </c>
      <c r="C465" s="71">
        <f t="shared" si="95"/>
        <v>-3.3955857385398192E-3</v>
      </c>
      <c r="D465" s="38">
        <f t="shared" si="96"/>
        <v>46.970187388719893</v>
      </c>
      <c r="E465" s="70"/>
      <c r="F465">
        <v>46.97</v>
      </c>
      <c r="G465" s="42">
        <f t="shared" si="94"/>
        <v>-2.1689052750806237E-4</v>
      </c>
      <c r="H465" s="70"/>
      <c r="I465" s="71">
        <f t="shared" si="88"/>
        <v>-2.1290185224609459E-4</v>
      </c>
      <c r="J465">
        <v>20769.66</v>
      </c>
      <c r="K465">
        <v>20708.02</v>
      </c>
      <c r="L465" s="71">
        <f t="shared" si="97"/>
        <v>-2.9677905175145014E-3</v>
      </c>
      <c r="M465" s="70">
        <f t="shared" si="98"/>
        <v>1</v>
      </c>
    </row>
    <row r="466" spans="1:14">
      <c r="A466" s="68">
        <v>43053</v>
      </c>
      <c r="B466">
        <v>46.42</v>
      </c>
      <c r="C466" s="71">
        <f t="shared" si="95"/>
        <v>-1.1499148211243648E-2</v>
      </c>
      <c r="D466" s="38">
        <f t="shared" si="96"/>
        <v>46.685748758210586</v>
      </c>
      <c r="E466" s="70"/>
      <c r="F466">
        <v>46.68</v>
      </c>
      <c r="G466" s="42">
        <f t="shared" si="94"/>
        <v>-5.692288659370548E-3</v>
      </c>
      <c r="H466" s="70"/>
      <c r="I466" s="71">
        <f t="shared" si="88"/>
        <v>-5.569837189374427E-3</v>
      </c>
      <c r="J466">
        <v>20708.02</v>
      </c>
      <c r="K466">
        <v>20582.7</v>
      </c>
      <c r="L466" s="71">
        <f t="shared" si="97"/>
        <v>-6.0517615880224529E-3</v>
      </c>
      <c r="M466" s="70">
        <f t="shared" si="98"/>
        <v>2</v>
      </c>
    </row>
    <row r="467" spans="1:14">
      <c r="A467" s="68">
        <v>43054</v>
      </c>
      <c r="B467">
        <v>45.85</v>
      </c>
      <c r="C467" s="71">
        <f t="shared" si="95"/>
        <v>-1.2279190004308438E-2</v>
      </c>
      <c r="D467" s="38">
        <f t="shared" si="96"/>
        <v>45.923670014138082</v>
      </c>
      <c r="E467" s="70"/>
      <c r="F467">
        <v>45.92</v>
      </c>
      <c r="G467" s="42">
        <f t="shared" si="94"/>
        <v>-1.6041839451289563E-3</v>
      </c>
      <c r="H467" s="70"/>
      <c r="I467" s="71">
        <f t="shared" si="88"/>
        <v>-1.5243902439024959E-3</v>
      </c>
      <c r="J467">
        <v>20582.7</v>
      </c>
      <c r="K467">
        <v>20249.21</v>
      </c>
      <c r="L467" s="71">
        <f t="shared" si="97"/>
        <v>-1.6202441856510652E-2</v>
      </c>
      <c r="M467" s="70">
        <f t="shared" si="98"/>
        <v>3</v>
      </c>
    </row>
    <row r="468" spans="1:14">
      <c r="A468" s="68">
        <v>43055</v>
      </c>
      <c r="B468">
        <v>46.71</v>
      </c>
      <c r="C468" s="71">
        <f t="shared" si="95"/>
        <v>1.8756815703380614E-2</v>
      </c>
      <c r="D468" s="38">
        <f t="shared" si="96"/>
        <v>46.333908414204799</v>
      </c>
      <c r="E468" s="70"/>
      <c r="F468">
        <v>46.34</v>
      </c>
      <c r="G468" s="42">
        <f t="shared" si="94"/>
        <v>8.1169838389869575E-3</v>
      </c>
      <c r="H468" s="70"/>
      <c r="I468" s="71">
        <f t="shared" si="88"/>
        <v>7.9844626672420649E-3</v>
      </c>
      <c r="J468">
        <v>20249.21</v>
      </c>
      <c r="K468">
        <v>20431.73</v>
      </c>
      <c r="L468" s="71">
        <f t="shared" si="97"/>
        <v>9.0136849783275519E-3</v>
      </c>
      <c r="M468" s="70">
        <f t="shared" si="98"/>
        <v>4</v>
      </c>
    </row>
    <row r="469" spans="1:14">
      <c r="A469" s="68">
        <v>43056</v>
      </c>
      <c r="B469">
        <v>46.49</v>
      </c>
      <c r="C469" s="71">
        <f t="shared" si="95"/>
        <v>-4.709912224363122E-3</v>
      </c>
      <c r="D469" s="38">
        <f t="shared" si="96"/>
        <v>46.662764905370224</v>
      </c>
      <c r="E469" s="70"/>
      <c r="F469">
        <v>46.66</v>
      </c>
      <c r="G469" s="42">
        <f t="shared" si="94"/>
        <v>-3.7024146708961592E-3</v>
      </c>
      <c r="H469" s="70"/>
      <c r="I469" s="71">
        <f t="shared" si="88"/>
        <v>-3.6433776253749217E-3</v>
      </c>
      <c r="J469">
        <v>20431.73</v>
      </c>
      <c r="K469">
        <v>20574.04</v>
      </c>
      <c r="L469" s="71">
        <f t="shared" si="97"/>
        <v>6.9651468573634912E-3</v>
      </c>
      <c r="M469" s="70">
        <f t="shared" si="98"/>
        <v>5</v>
      </c>
    </row>
    <row r="470" spans="1:14">
      <c r="A470" s="68">
        <v>43059</v>
      </c>
      <c r="B470">
        <v>46.97</v>
      </c>
      <c r="C470" s="71">
        <f t="shared" si="95"/>
        <v>1.0324801032480124E-2</v>
      </c>
      <c r="D470" s="38">
        <f t="shared" si="96"/>
        <v>46.648909936988552</v>
      </c>
      <c r="E470" s="70"/>
      <c r="F470">
        <v>46.64</v>
      </c>
      <c r="G470" s="42">
        <f t="shared" si="94"/>
        <v>6.8831203868464641E-3</v>
      </c>
      <c r="H470" s="70"/>
      <c r="I470" s="71">
        <f t="shared" si="88"/>
        <v>7.0754716981131782E-3</v>
      </c>
      <c r="J470">
        <v>20574.04</v>
      </c>
      <c r="K470">
        <v>20569.150000000001</v>
      </c>
      <c r="L470" s="71">
        <f t="shared" si="97"/>
        <v>-2.3767816141118114E-4</v>
      </c>
      <c r="M470" s="70">
        <f t="shared" si="98"/>
        <v>1</v>
      </c>
    </row>
    <row r="471" spans="1:14">
      <c r="A471" s="68">
        <v>43060</v>
      </c>
      <c r="B471">
        <v>48.23</v>
      </c>
      <c r="C471" s="71">
        <f t="shared" si="95"/>
        <v>2.6825633383010361E-2</v>
      </c>
      <c r="D471" s="38">
        <f t="shared" si="96"/>
        <v>47.77267097570877</v>
      </c>
      <c r="E471" s="70"/>
      <c r="F471">
        <v>47.78</v>
      </c>
      <c r="G471" s="42">
        <f t="shared" si="94"/>
        <v>9.5730260617783447E-3</v>
      </c>
      <c r="H471" s="70"/>
      <c r="I471" s="71">
        <f t="shared" si="88"/>
        <v>9.418166596902422E-3</v>
      </c>
      <c r="J471">
        <v>20569.150000000001</v>
      </c>
      <c r="K471">
        <v>21068.68</v>
      </c>
      <c r="L471" s="71">
        <f t="shared" si="97"/>
        <v>2.4285398278489856E-2</v>
      </c>
      <c r="M471" s="70">
        <f t="shared" si="98"/>
        <v>2</v>
      </c>
      <c r="N471" s="50" t="s">
        <v>567</v>
      </c>
    </row>
    <row r="472" spans="1:14">
      <c r="A472" s="68">
        <v>43061</v>
      </c>
      <c r="B472">
        <v>48.33</v>
      </c>
      <c r="C472" s="71">
        <f t="shared" si="95"/>
        <v>2.0733982998133449E-3</v>
      </c>
      <c r="D472" s="38">
        <f t="shared" si="96"/>
        <v>48.126318981540365</v>
      </c>
      <c r="E472" s="70"/>
      <c r="F472">
        <v>48.12</v>
      </c>
      <c r="G472" s="42">
        <f t="shared" si="94"/>
        <v>4.2322168570123608E-3</v>
      </c>
      <c r="H472" s="70"/>
      <c r="I472" s="71">
        <f t="shared" si="88"/>
        <v>4.3640897755610197E-3</v>
      </c>
      <c r="J472">
        <v>21068.68</v>
      </c>
      <c r="K472">
        <v>21221.39</v>
      </c>
      <c r="L472" s="71">
        <f t="shared" si="97"/>
        <v>7.2481996973705609E-3</v>
      </c>
      <c r="M472" s="70">
        <f t="shared" si="98"/>
        <v>3</v>
      </c>
    </row>
    <row r="473" spans="1:14">
      <c r="A473" s="68">
        <v>43062</v>
      </c>
      <c r="B473">
        <v>48.32</v>
      </c>
      <c r="C473" s="71">
        <f t="shared" si="95"/>
        <v>-2.0691082143586836E-4</v>
      </c>
      <c r="D473" s="38">
        <f t="shared" si="96"/>
        <v>47.32382715741052</v>
      </c>
      <c r="E473" s="70"/>
      <c r="F473" s="70">
        <v>47.32</v>
      </c>
      <c r="G473" s="42">
        <f t="shared" si="94"/>
        <v>2.1050132722274739E-2</v>
      </c>
      <c r="H473" s="70"/>
      <c r="I473" s="71">
        <f t="shared" si="88"/>
        <v>2.1132713440405793E-2</v>
      </c>
      <c r="J473">
        <v>21221.39</v>
      </c>
      <c r="K473">
        <v>20870.27</v>
      </c>
      <c r="L473" s="71">
        <f t="shared" si="97"/>
        <v>-1.654557029487691E-2</v>
      </c>
      <c r="M473" s="70">
        <f t="shared" si="98"/>
        <v>4</v>
      </c>
    </row>
    <row r="474" spans="1:14">
      <c r="A474" s="68">
        <v>43063</v>
      </c>
      <c r="B474">
        <v>47.94</v>
      </c>
      <c r="C474" s="71">
        <f t="shared" si="95"/>
        <v>-7.864238410596025E-3</v>
      </c>
      <c r="D474" s="38">
        <f t="shared" si="96"/>
        <v>47.702749681724292</v>
      </c>
      <c r="E474" s="70"/>
      <c r="F474">
        <v>47.71</v>
      </c>
      <c r="G474" s="42">
        <f t="shared" ref="G474:G495" si="99">+B474/D474-1</f>
        <v>4.9735145218809951E-3</v>
      </c>
      <c r="H474" s="70"/>
      <c r="I474" s="71">
        <f t="shared" si="88"/>
        <v>4.8207922867322672E-3</v>
      </c>
      <c r="J474">
        <v>20870.27</v>
      </c>
      <c r="K474">
        <v>21039.08</v>
      </c>
      <c r="L474" s="71">
        <f t="shared" si="97"/>
        <v>8.0885393432859054E-3</v>
      </c>
      <c r="M474" s="70">
        <f t="shared" si="98"/>
        <v>5</v>
      </c>
    </row>
    <row r="475" spans="1:14">
      <c r="A475" s="68">
        <v>43066</v>
      </c>
      <c r="B475">
        <v>47.17</v>
      </c>
      <c r="C475" s="71">
        <f t="shared" si="95"/>
        <v>-1.606174384647463E-2</v>
      </c>
      <c r="D475" s="38">
        <f t="shared" si="96"/>
        <v>47.220429548250202</v>
      </c>
      <c r="E475" s="70"/>
      <c r="F475">
        <v>47.21</v>
      </c>
      <c r="G475" s="42">
        <f t="shared" si="99"/>
        <v>-1.0679603877526977E-3</v>
      </c>
      <c r="H475" s="70"/>
      <c r="I475" s="71">
        <f t="shared" si="88"/>
        <v>-8.4727811904250494E-4</v>
      </c>
      <c r="J475">
        <v>21039.08</v>
      </c>
      <c r="K475">
        <v>20823.189999999999</v>
      </c>
      <c r="L475" s="71">
        <f t="shared" si="97"/>
        <v>-1.0261380250467411E-2</v>
      </c>
      <c r="M475" s="70">
        <f t="shared" si="98"/>
        <v>1</v>
      </c>
    </row>
    <row r="476" spans="1:14">
      <c r="A476" s="68">
        <v>43067</v>
      </c>
      <c r="B476">
        <v>47.56</v>
      </c>
      <c r="C476" s="71">
        <f t="shared" si="95"/>
        <v>8.2679669281322532E-3</v>
      </c>
      <c r="D476" s="38">
        <f t="shared" si="96"/>
        <v>47.165449837416844</v>
      </c>
      <c r="E476" s="70"/>
      <c r="F476">
        <v>47.17</v>
      </c>
      <c r="G476" s="42">
        <f t="shared" si="99"/>
        <v>8.3652369254021419E-3</v>
      </c>
      <c r="H476" s="70"/>
      <c r="I476" s="71">
        <f t="shared" si="88"/>
        <v>8.2679669281322532E-3</v>
      </c>
      <c r="J476">
        <v>20823.189999999999</v>
      </c>
      <c r="K476">
        <v>20803.54</v>
      </c>
      <c r="L476" s="71">
        <f t="shared" si="97"/>
        <v>-9.4365944891239284E-4</v>
      </c>
      <c r="M476" s="70">
        <f t="shared" si="98"/>
        <v>2</v>
      </c>
    </row>
    <row r="477" spans="1:14">
      <c r="A477" s="68">
        <v>43068</v>
      </c>
      <c r="B477">
        <v>46.63</v>
      </c>
      <c r="C477" s="71">
        <f t="shared" si="95"/>
        <v>-1.9554247266610592E-2</v>
      </c>
      <c r="D477" s="38">
        <f t="shared" si="96"/>
        <v>46.958405992441669</v>
      </c>
      <c r="E477" s="70"/>
      <c r="F477">
        <v>46.96</v>
      </c>
      <c r="G477" s="42">
        <f t="shared" si="99"/>
        <v>-6.9935506859948315E-3</v>
      </c>
      <c r="H477" s="70"/>
      <c r="I477" s="71">
        <f t="shared" si="88"/>
        <v>-7.0272572402043654E-3</v>
      </c>
      <c r="J477">
        <v>20803.54</v>
      </c>
      <c r="K477">
        <v>20710.22</v>
      </c>
      <c r="L477" s="71">
        <f t="shared" si="97"/>
        <v>-4.4857750171365396E-3</v>
      </c>
      <c r="M477" s="70">
        <f t="shared" si="98"/>
        <v>3</v>
      </c>
      <c r="N477" s="50" t="s">
        <v>581</v>
      </c>
    </row>
    <row r="478" spans="1:14">
      <c r="A478" s="68">
        <v>43069</v>
      </c>
      <c r="B478">
        <v>46.17</v>
      </c>
      <c r="C478" s="71">
        <f t="shared" si="95"/>
        <v>-9.8648938451640911E-3</v>
      </c>
      <c r="D478" s="38">
        <f t="shared" si="96"/>
        <v>46.117858100976228</v>
      </c>
      <c r="E478" s="70"/>
      <c r="F478">
        <v>46.11</v>
      </c>
      <c r="G478" s="42">
        <f t="shared" si="99"/>
        <v>1.1306227385843304E-3</v>
      </c>
      <c r="H478" s="70"/>
      <c r="I478" s="71">
        <f t="shared" si="88"/>
        <v>1.3012361743656164E-3</v>
      </c>
      <c r="J478">
        <v>20710.22</v>
      </c>
      <c r="K478">
        <v>20338.82</v>
      </c>
      <c r="L478" s="71">
        <f t="shared" si="97"/>
        <v>-1.7933175021800918E-2</v>
      </c>
      <c r="M478" s="70">
        <f t="shared" si="98"/>
        <v>4</v>
      </c>
    </row>
    <row r="479" spans="1:14">
      <c r="A479" s="68">
        <v>43070</v>
      </c>
      <c r="B479">
        <v>45.81</v>
      </c>
      <c r="C479" s="71">
        <f t="shared" si="95"/>
        <v>-7.7972709551656916E-3</v>
      </c>
      <c r="D479" s="38">
        <f t="shared" si="96"/>
        <v>45.959215632961993</v>
      </c>
      <c r="E479" s="70"/>
      <c r="F479">
        <v>45.96</v>
      </c>
      <c r="G479" s="42">
        <f t="shared" si="99"/>
        <v>-3.2466966832865873E-3</v>
      </c>
      <c r="H479" s="70"/>
      <c r="I479" s="71">
        <f t="shared" si="88"/>
        <v>-3.2637075718014996E-3</v>
      </c>
      <c r="J479">
        <v>20338.82</v>
      </c>
      <c r="K479">
        <v>20272.310000000001</v>
      </c>
      <c r="L479" s="71">
        <f t="shared" si="97"/>
        <v>-3.2701012153113496E-3</v>
      </c>
      <c r="M479" s="70">
        <f t="shared" si="98"/>
        <v>5</v>
      </c>
      <c r="N479" s="50" t="s">
        <v>589</v>
      </c>
    </row>
    <row r="480" spans="1:14">
      <c r="A480" s="68">
        <v>43073</v>
      </c>
      <c r="B480">
        <v>45.85</v>
      </c>
      <c r="C480" s="71">
        <f t="shared" si="95"/>
        <v>8.7317179655088673E-4</v>
      </c>
      <c r="D480" s="38">
        <f t="shared" si="96"/>
        <v>46.236884814804029</v>
      </c>
      <c r="E480" s="70"/>
      <c r="F480">
        <v>46.24</v>
      </c>
      <c r="G480" s="42">
        <f t="shared" si="99"/>
        <v>-8.3674498477491754E-3</v>
      </c>
      <c r="H480" s="70"/>
      <c r="I480" s="71">
        <f t="shared" si="88"/>
        <v>-8.4342560553632984E-3</v>
      </c>
      <c r="J480">
        <v>20272.310000000001</v>
      </c>
      <c r="K480">
        <v>20394.439999999999</v>
      </c>
      <c r="L480" s="71">
        <f t="shared" si="97"/>
        <v>6.0244737772852108E-3</v>
      </c>
      <c r="M480" s="70">
        <f t="shared" si="98"/>
        <v>1</v>
      </c>
    </row>
    <row r="481" spans="1:15">
      <c r="A481" s="68">
        <v>43074</v>
      </c>
      <c r="B481">
        <v>45.88</v>
      </c>
      <c r="C481" s="71">
        <f t="shared" si="95"/>
        <v>6.5430752453665697E-4</v>
      </c>
      <c r="D481" s="38">
        <f t="shared" si="96"/>
        <v>45.936183861876081</v>
      </c>
      <c r="E481" s="70"/>
      <c r="F481">
        <v>45.93</v>
      </c>
      <c r="G481" s="42">
        <f t="shared" si="99"/>
        <v>-1.2230850965987417E-3</v>
      </c>
      <c r="H481" s="70"/>
      <c r="I481" s="71">
        <f t="shared" si="88"/>
        <v>-1.0886131069017813E-3</v>
      </c>
      <c r="J481">
        <v>20394.439999999999</v>
      </c>
      <c r="K481">
        <v>20260.439999999999</v>
      </c>
      <c r="L481" s="71">
        <f t="shared" si="97"/>
        <v>-6.570418212022533E-3</v>
      </c>
      <c r="M481" s="70">
        <f t="shared" si="98"/>
        <v>2</v>
      </c>
    </row>
    <row r="482" spans="1:15">
      <c r="A482" s="68">
        <v>43075</v>
      </c>
      <c r="B482">
        <v>44.86</v>
      </c>
      <c r="C482" s="71">
        <f t="shared" si="95"/>
        <v>-2.2231909328683575E-2</v>
      </c>
      <c r="D482" s="38">
        <f t="shared" si="96"/>
        <v>44.602298178124471</v>
      </c>
      <c r="E482" s="70"/>
      <c r="F482">
        <v>44.6</v>
      </c>
      <c r="G482" s="42">
        <f t="shared" si="99"/>
        <v>5.7777700343235594E-3</v>
      </c>
      <c r="H482" s="70"/>
      <c r="I482" s="71">
        <f t="shared" si="88"/>
        <v>5.8295964125560928E-3</v>
      </c>
      <c r="J482">
        <v>20260.439999999999</v>
      </c>
      <c r="K482">
        <v>19674.77</v>
      </c>
      <c r="L482" s="71">
        <f t="shared" si="97"/>
        <v>-2.8907072107022258E-2</v>
      </c>
      <c r="M482" s="70">
        <f t="shared" si="98"/>
        <v>3</v>
      </c>
    </row>
    <row r="483" spans="1:15">
      <c r="A483" s="68">
        <v>43076</v>
      </c>
      <c r="B483">
        <v>44.79</v>
      </c>
      <c r="C483" s="71">
        <f t="shared" si="95"/>
        <v>-1.5604101649576707E-3</v>
      </c>
      <c r="D483" s="38">
        <f t="shared" si="96"/>
        <v>44.616434753748074</v>
      </c>
      <c r="E483" s="70"/>
      <c r="F483">
        <v>44.62</v>
      </c>
      <c r="G483" s="42">
        <f t="shared" si="99"/>
        <v>3.8901639543789113E-3</v>
      </c>
      <c r="H483" s="70"/>
      <c r="I483" s="71">
        <f t="shared" si="88"/>
        <v>3.8099506947557593E-3</v>
      </c>
      <c r="J483">
        <v>19674.77</v>
      </c>
      <c r="K483">
        <v>19682.02</v>
      </c>
      <c r="L483" s="71">
        <f t="shared" si="97"/>
        <v>3.684922365039256E-4</v>
      </c>
      <c r="M483" s="70">
        <f t="shared" si="98"/>
        <v>4</v>
      </c>
    </row>
    <row r="484" spans="1:15">
      <c r="A484" s="68">
        <v>43077</v>
      </c>
      <c r="B484">
        <v>45.54</v>
      </c>
      <c r="C484" s="71">
        <f t="shared" si="95"/>
        <v>1.6744809109176195E-2</v>
      </c>
      <c r="D484" s="38">
        <f t="shared" si="96"/>
        <v>45.343572346740828</v>
      </c>
      <c r="E484" s="70"/>
      <c r="F484">
        <v>45.34</v>
      </c>
      <c r="G484" s="42">
        <f t="shared" si="99"/>
        <v>4.3319845149627501E-3</v>
      </c>
      <c r="H484" s="70"/>
      <c r="I484" s="71">
        <f t="shared" si="88"/>
        <v>4.4111160123510018E-3</v>
      </c>
      <c r="J484">
        <v>19682.02</v>
      </c>
      <c r="K484">
        <v>20001.189999999999</v>
      </c>
      <c r="L484" s="71">
        <f t="shared" si="97"/>
        <v>1.6216323324536708E-2</v>
      </c>
      <c r="M484" s="70">
        <f t="shared" si="98"/>
        <v>5</v>
      </c>
    </row>
    <row r="485" spans="1:15">
      <c r="A485" s="68">
        <v>43080</v>
      </c>
      <c r="B485">
        <v>45.93</v>
      </c>
      <c r="C485" s="71">
        <f t="shared" si="95"/>
        <v>8.5638998682477929E-3</v>
      </c>
      <c r="D485" s="38">
        <f t="shared" si="96"/>
        <v>45.858318710036762</v>
      </c>
      <c r="E485" s="70"/>
      <c r="F485">
        <v>45.86</v>
      </c>
      <c r="G485" s="42">
        <f t="shared" si="99"/>
        <v>1.5631033142859962E-3</v>
      </c>
      <c r="H485" s="70"/>
      <c r="I485" s="71">
        <f t="shared" si="88"/>
        <v>1.5263846489315114E-3</v>
      </c>
      <c r="J485">
        <v>20001.189999999999</v>
      </c>
      <c r="K485">
        <v>20229.84</v>
      </c>
      <c r="L485" s="71">
        <f t="shared" si="97"/>
        <v>1.1431819806721588E-2</v>
      </c>
      <c r="M485" s="70">
        <f t="shared" si="98"/>
        <v>1</v>
      </c>
    </row>
    <row r="486" spans="1:15">
      <c r="A486" s="68">
        <v>43081</v>
      </c>
      <c r="B486">
        <v>45.45</v>
      </c>
      <c r="C486" s="71">
        <f t="shared" si="95"/>
        <v>-1.04506858262573E-2</v>
      </c>
      <c r="D486" s="38">
        <f t="shared" si="96"/>
        <v>45.414862045374555</v>
      </c>
      <c r="E486" s="70"/>
      <c r="F486">
        <v>45.41</v>
      </c>
      <c r="G486" s="42">
        <f t="shared" si="99"/>
        <v>7.7371047808849625E-4</v>
      </c>
      <c r="H486" s="70"/>
      <c r="I486" s="71">
        <f t="shared" si="88"/>
        <v>8.8086324598113386E-4</v>
      </c>
      <c r="J486">
        <v>20229.84</v>
      </c>
      <c r="K486">
        <v>20033.48</v>
      </c>
      <c r="L486" s="71">
        <f t="shared" si="97"/>
        <v>-9.7064534371008593E-3</v>
      </c>
      <c r="M486" s="70">
        <f t="shared" si="98"/>
        <v>2</v>
      </c>
    </row>
    <row r="487" spans="1:15">
      <c r="A487" s="68">
        <v>43082</v>
      </c>
      <c r="B487">
        <v>46.44</v>
      </c>
      <c r="C487" s="71">
        <f t="shared" si="95"/>
        <v>2.1782178217821579E-2</v>
      </c>
      <c r="D487" s="38">
        <f t="shared" si="96"/>
        <v>46.093706390502305</v>
      </c>
      <c r="E487" s="70"/>
      <c r="F487">
        <v>46.09</v>
      </c>
      <c r="G487" s="42">
        <f t="shared" si="99"/>
        <v>7.5128176190457641E-3</v>
      </c>
      <c r="H487" s="70"/>
      <c r="I487" s="71">
        <f t="shared" si="88"/>
        <v>7.5938381427640422E-3</v>
      </c>
      <c r="J487">
        <v>20033.48</v>
      </c>
      <c r="K487">
        <v>20335.11</v>
      </c>
      <c r="L487" s="71">
        <f t="shared" si="97"/>
        <v>1.5056295760896399E-2</v>
      </c>
      <c r="M487" s="70">
        <f t="shared" si="98"/>
        <v>3</v>
      </c>
    </row>
    <row r="488" spans="1:15">
      <c r="A488" s="68">
        <v>43083</v>
      </c>
      <c r="B488">
        <v>46.01</v>
      </c>
      <c r="C488" s="71">
        <f t="shared" si="95"/>
        <v>-9.2592592592593004E-3</v>
      </c>
      <c r="D488" s="38">
        <f t="shared" si="96"/>
        <v>46.217945238555394</v>
      </c>
      <c r="E488" s="70"/>
      <c r="F488">
        <v>46.22</v>
      </c>
      <c r="G488" s="42">
        <f t="shared" si="99"/>
        <v>-4.4992315751398726E-3</v>
      </c>
      <c r="H488" s="70"/>
      <c r="I488" s="71">
        <f t="shared" si="88"/>
        <v>-4.5434876676763158E-3</v>
      </c>
      <c r="J488">
        <v>20335.11</v>
      </c>
      <c r="K488">
        <v>20391.560000000001</v>
      </c>
      <c r="L488" s="71">
        <f t="shared" si="97"/>
        <v>2.7759869506485124E-3</v>
      </c>
      <c r="M488" s="70">
        <f t="shared" si="98"/>
        <v>4</v>
      </c>
    </row>
    <row r="489" spans="1:15">
      <c r="A489" s="68">
        <v>43084</v>
      </c>
      <c r="B489">
        <v>45.75</v>
      </c>
      <c r="C489" s="71">
        <f t="shared" si="95"/>
        <v>-5.6509454466420195E-3</v>
      </c>
      <c r="D489" s="38">
        <f t="shared" si="96"/>
        <v>45.468931459878497</v>
      </c>
      <c r="E489" s="70"/>
      <c r="F489">
        <v>45.47</v>
      </c>
      <c r="G489" s="42">
        <f t="shared" si="99"/>
        <v>6.181551470359814E-3</v>
      </c>
      <c r="H489" s="70"/>
      <c r="I489" s="71">
        <f t="shared" si="88"/>
        <v>6.1579063118539779E-3</v>
      </c>
      <c r="J489">
        <v>20391.560000000001</v>
      </c>
      <c r="K489">
        <v>20060.2</v>
      </c>
      <c r="L489" s="71">
        <f t="shared" si="97"/>
        <v>-1.6249860236293823E-2</v>
      </c>
      <c r="M489" s="70">
        <f t="shared" si="98"/>
        <v>5</v>
      </c>
    </row>
    <row r="490" spans="1:15">
      <c r="A490" s="68">
        <v>43087</v>
      </c>
      <c r="B490">
        <v>45.98</v>
      </c>
      <c r="C490" s="71">
        <f t="shared" si="95"/>
        <v>5.027322404371537E-3</v>
      </c>
      <c r="D490" s="38">
        <f t="shared" si="96"/>
        <v>45.625040727410493</v>
      </c>
      <c r="E490" s="70"/>
      <c r="F490">
        <v>45.62</v>
      </c>
      <c r="G490" s="42">
        <f t="shared" si="99"/>
        <v>7.7799223174446208E-3</v>
      </c>
      <c r="H490" s="70"/>
      <c r="I490" s="71">
        <f t="shared" si="88"/>
        <v>7.8912757562472624E-3</v>
      </c>
      <c r="J490">
        <v>20060.2</v>
      </c>
      <c r="K490">
        <v>20128.599999999999</v>
      </c>
      <c r="L490" s="71">
        <f t="shared" si="97"/>
        <v>3.4097366925553985E-3</v>
      </c>
      <c r="M490" s="70">
        <f t="shared" si="98"/>
        <v>1</v>
      </c>
    </row>
    <row r="491" spans="1:15">
      <c r="A491" s="68">
        <v>43088</v>
      </c>
      <c r="B491">
        <v>45.88</v>
      </c>
      <c r="C491" s="71">
        <f t="shared" si="95"/>
        <v>-2.1748586341886478E-3</v>
      </c>
      <c r="D491" s="38">
        <f t="shared" si="96"/>
        <v>46.032738998241307</v>
      </c>
      <c r="E491" s="70"/>
      <c r="F491">
        <v>46.03</v>
      </c>
      <c r="G491" s="42">
        <f t="shared" si="99"/>
        <v>-3.3180514904216363E-3</v>
      </c>
      <c r="H491" s="70"/>
      <c r="I491" s="71">
        <f t="shared" si="88"/>
        <v>-3.2587442971974134E-3</v>
      </c>
      <c r="J491">
        <v>20128.599999999999</v>
      </c>
      <c r="K491">
        <v>20310.71</v>
      </c>
      <c r="L491" s="71">
        <f t="shared" si="97"/>
        <v>9.0473256957761539E-3</v>
      </c>
      <c r="M491" s="70">
        <f t="shared" si="98"/>
        <v>2</v>
      </c>
    </row>
    <row r="492" spans="1:15">
      <c r="A492" s="68">
        <v>43089</v>
      </c>
      <c r="B492">
        <v>45.76</v>
      </c>
      <c r="C492" s="71">
        <f t="shared" si="95"/>
        <v>-2.6155187445511263E-3</v>
      </c>
      <c r="D492" s="38">
        <f t="shared" si="96"/>
        <v>45.797501101635547</v>
      </c>
      <c r="E492" s="70"/>
      <c r="F492">
        <v>45.8</v>
      </c>
      <c r="G492" s="42">
        <f t="shared" si="99"/>
        <v>-8.1884602289383768E-4</v>
      </c>
      <c r="H492" s="70"/>
      <c r="I492" s="71">
        <f t="shared" si="88"/>
        <v>-8.7336244541480479E-4</v>
      </c>
      <c r="J492">
        <v>20310.71</v>
      </c>
      <c r="K492">
        <v>20208.12</v>
      </c>
      <c r="L492" s="71">
        <f t="shared" si="97"/>
        <v>-5.0510297276658012E-3</v>
      </c>
      <c r="M492" s="70">
        <f t="shared" si="98"/>
        <v>3</v>
      </c>
    </row>
    <row r="493" spans="1:15">
      <c r="A493" s="68">
        <v>43090</v>
      </c>
      <c r="B493">
        <v>45.71</v>
      </c>
      <c r="C493" s="71">
        <f t="shared" si="95"/>
        <v>-1.0926573426572883E-3</v>
      </c>
      <c r="D493" s="38">
        <f t="shared" si="96"/>
        <v>46.224454328260123</v>
      </c>
      <c r="E493" s="70"/>
      <c r="F493">
        <v>46.22</v>
      </c>
      <c r="G493" s="42">
        <f t="shared" si="99"/>
        <v>-1.1129484073662765E-2</v>
      </c>
      <c r="H493" s="70"/>
      <c r="I493" s="71">
        <f t="shared" si="88"/>
        <v>-1.1034184335785291E-2</v>
      </c>
      <c r="J493">
        <v>20208.12</v>
      </c>
      <c r="K493">
        <v>20395.400000000001</v>
      </c>
      <c r="L493" s="71">
        <f t="shared" si="97"/>
        <v>9.2675617524045073E-3</v>
      </c>
      <c r="M493" s="70">
        <f t="shared" si="98"/>
        <v>4</v>
      </c>
    </row>
    <row r="494" spans="1:15" ht="28">
      <c r="A494" s="68">
        <v>43091</v>
      </c>
      <c r="B494">
        <v>45.98</v>
      </c>
      <c r="C494" s="71">
        <f t="shared" si="95"/>
        <v>5.9068037628526859E-3</v>
      </c>
      <c r="D494" s="38">
        <f t="shared" si="96"/>
        <v>45.681428571651445</v>
      </c>
      <c r="E494" s="70"/>
      <c r="F494">
        <v>45.68</v>
      </c>
      <c r="G494" s="42">
        <f t="shared" si="99"/>
        <v>6.535947707507539E-3</v>
      </c>
      <c r="H494" s="70"/>
      <c r="I494" s="71">
        <f t="shared" si="88"/>
        <v>6.5674255691767769E-3</v>
      </c>
      <c r="J494">
        <v>20395.400000000001</v>
      </c>
      <c r="K494">
        <v>20554.34</v>
      </c>
      <c r="L494" s="71">
        <f t="shared" si="97"/>
        <v>7.7929337007363042E-3</v>
      </c>
      <c r="M494" s="70">
        <f t="shared" si="98"/>
        <v>5</v>
      </c>
      <c r="N494" s="50" t="s">
        <v>614</v>
      </c>
      <c r="O494" s="50">
        <v>0.89181100000000002</v>
      </c>
    </row>
    <row r="495" spans="1:15">
      <c r="A495" s="68">
        <v>43094</v>
      </c>
      <c r="B495">
        <v>45.98</v>
      </c>
      <c r="C495" s="71">
        <f t="shared" si="95"/>
        <v>0</v>
      </c>
      <c r="D495" s="38">
        <f t="shared" ref="D495:D526" si="100">+(F494-O495)*(1+L495)</f>
        <v>45.68</v>
      </c>
      <c r="E495" s="70"/>
      <c r="F495">
        <v>45.68</v>
      </c>
      <c r="G495" s="42">
        <f t="shared" si="99"/>
        <v>6.5674255691767769E-3</v>
      </c>
      <c r="H495" s="70"/>
      <c r="I495" s="71">
        <f t="shared" si="88"/>
        <v>6.5674255691767769E-3</v>
      </c>
      <c r="J495">
        <v>20554.34</v>
      </c>
      <c r="K495">
        <v>20554.34</v>
      </c>
      <c r="L495" s="71">
        <f t="shared" si="97"/>
        <v>0</v>
      </c>
      <c r="M495" s="70">
        <f t="shared" si="98"/>
        <v>1</v>
      </c>
    </row>
    <row r="496" spans="1:15">
      <c r="A496" s="68">
        <v>43095</v>
      </c>
      <c r="B496">
        <v>45.98</v>
      </c>
      <c r="C496" s="71">
        <f t="shared" si="95"/>
        <v>0</v>
      </c>
      <c r="D496" s="38">
        <f t="shared" si="100"/>
        <v>45.68</v>
      </c>
      <c r="E496" s="70"/>
      <c r="F496">
        <v>45.69</v>
      </c>
      <c r="G496" s="42">
        <f t="shared" ref="G496:G501" si="101">+B496/D496-1</f>
        <v>6.5674255691767769E-3</v>
      </c>
      <c r="H496" s="70"/>
      <c r="I496" s="71">
        <f t="shared" si="88"/>
        <v>6.3471219085138308E-3</v>
      </c>
      <c r="J496">
        <v>20554.34</v>
      </c>
      <c r="K496">
        <v>20554.34</v>
      </c>
      <c r="L496" s="71">
        <f t="shared" si="97"/>
        <v>0</v>
      </c>
      <c r="M496" s="70">
        <f t="shared" si="98"/>
        <v>2</v>
      </c>
    </row>
    <row r="497" spans="1:13">
      <c r="A497" s="68">
        <v>43096</v>
      </c>
      <c r="B497">
        <v>45.69</v>
      </c>
      <c r="C497" s="71">
        <f t="shared" si="95"/>
        <v>-6.3070900391474227E-3</v>
      </c>
      <c r="D497" s="38">
        <f t="shared" si="100"/>
        <v>45.710094909396261</v>
      </c>
      <c r="E497" s="70"/>
      <c r="F497">
        <v>45.7</v>
      </c>
      <c r="G497" s="42">
        <f t="shared" si="101"/>
        <v>-4.3961644437828795E-4</v>
      </c>
      <c r="H497" s="70"/>
      <c r="I497" s="71">
        <f t="shared" si="88"/>
        <v>-2.1881838074411242E-4</v>
      </c>
      <c r="J497">
        <v>20554.34</v>
      </c>
      <c r="K497">
        <v>20563.38</v>
      </c>
      <c r="L497" s="71">
        <f t="shared" si="97"/>
        <v>4.3980979199531589E-4</v>
      </c>
      <c r="M497" s="70">
        <f t="shared" si="98"/>
        <v>3</v>
      </c>
    </row>
    <row r="498" spans="1:13">
      <c r="A498" s="68">
        <v>43097</v>
      </c>
      <c r="B498">
        <v>46.07</v>
      </c>
      <c r="C498" s="71">
        <f t="shared" si="95"/>
        <v>8.3169183628803989E-3</v>
      </c>
      <c r="D498" s="38">
        <f t="shared" si="100"/>
        <v>46.116166116659805</v>
      </c>
      <c r="E498" s="70"/>
      <c r="F498">
        <v>46.11</v>
      </c>
      <c r="G498" s="42">
        <f t="shared" si="101"/>
        <v>-1.0010831460494085E-3</v>
      </c>
      <c r="H498" s="70"/>
      <c r="I498" s="71">
        <f t="shared" si="88"/>
        <v>-8.6749078291037396E-4</v>
      </c>
      <c r="J498">
        <v>20563.38</v>
      </c>
      <c r="K498">
        <v>20750.64</v>
      </c>
      <c r="L498" s="71">
        <f t="shared" si="97"/>
        <v>9.1064795768009965E-3</v>
      </c>
      <c r="M498" s="70">
        <f t="shared" si="98"/>
        <v>4</v>
      </c>
    </row>
    <row r="499" spans="1:13">
      <c r="A499" s="68">
        <v>43098</v>
      </c>
      <c r="B499">
        <v>46.17</v>
      </c>
      <c r="C499" s="71">
        <f t="shared" si="95"/>
        <v>2.1706099413936197E-3</v>
      </c>
      <c r="D499" s="38">
        <f t="shared" si="100"/>
        <v>46.181596066434579</v>
      </c>
      <c r="E499" s="70"/>
      <c r="F499">
        <v>46.18</v>
      </c>
      <c r="G499" s="42">
        <f t="shared" si="101"/>
        <v>-2.5109713440596426E-4</v>
      </c>
      <c r="H499" s="70"/>
      <c r="I499" s="71">
        <f t="shared" si="88"/>
        <v>-2.165439584235207E-4</v>
      </c>
      <c r="J499">
        <v>20750.64</v>
      </c>
      <c r="K499">
        <v>20782.86</v>
      </c>
      <c r="L499" s="71">
        <f t="shared" si="97"/>
        <v>1.5527231931160568E-3</v>
      </c>
      <c r="M499" s="70">
        <f t="shared" si="98"/>
        <v>5</v>
      </c>
    </row>
    <row r="500" spans="1:13">
      <c r="A500" s="68">
        <v>43102</v>
      </c>
      <c r="B500">
        <v>47.77</v>
      </c>
      <c r="C500" s="71">
        <f t="shared" si="95"/>
        <v>3.4654537578514111E-2</v>
      </c>
      <c r="D500" s="38">
        <f t="shared" si="100"/>
        <v>47.546233271070484</v>
      </c>
      <c r="E500" s="70"/>
      <c r="F500">
        <v>47.54</v>
      </c>
      <c r="G500" s="42">
        <f t="shared" si="101"/>
        <v>4.7062977135072792E-3</v>
      </c>
      <c r="H500" s="70"/>
      <c r="I500" s="71">
        <f t="shared" si="88"/>
        <v>4.8380311316786884E-3</v>
      </c>
      <c r="J500">
        <v>20782.86</v>
      </c>
      <c r="K500">
        <v>21397.72</v>
      </c>
      <c r="L500" s="71">
        <f t="shared" si="97"/>
        <v>2.9584956064757195E-2</v>
      </c>
      <c r="M500" s="70">
        <f t="shared" si="98"/>
        <v>2</v>
      </c>
    </row>
    <row r="501" spans="1:13">
      <c r="A501" s="68">
        <v>43103</v>
      </c>
      <c r="B501">
        <v>48.18</v>
      </c>
      <c r="C501" s="71">
        <f t="shared" si="95"/>
        <v>8.582792547624063E-3</v>
      </c>
      <c r="D501" s="38">
        <f t="shared" si="100"/>
        <v>47.670904451502302</v>
      </c>
      <c r="E501" s="70"/>
      <c r="F501">
        <v>47.67</v>
      </c>
      <c r="G501" s="42">
        <f t="shared" si="101"/>
        <v>1.0679376746787428E-2</v>
      </c>
      <c r="H501" s="70"/>
      <c r="I501" s="71">
        <f t="shared" si="88"/>
        <v>1.0698552548772833E-2</v>
      </c>
      <c r="J501">
        <v>21397.72</v>
      </c>
      <c r="K501">
        <v>21456.639999999999</v>
      </c>
      <c r="L501" s="71">
        <f t="shared" si="97"/>
        <v>2.7535643984497593E-3</v>
      </c>
      <c r="M501" s="70">
        <f t="shared" si="98"/>
        <v>3</v>
      </c>
    </row>
    <row r="502" spans="1:13">
      <c r="A502" s="68">
        <v>43104</v>
      </c>
      <c r="B502">
        <v>48.34</v>
      </c>
      <c r="C502" s="71">
        <f t="shared" si="95"/>
        <v>3.3208800332089616E-3</v>
      </c>
      <c r="D502" s="38">
        <f t="shared" si="100"/>
        <v>48.101763211761025</v>
      </c>
      <c r="E502" s="70"/>
      <c r="F502">
        <v>48.1</v>
      </c>
      <c r="G502" s="42">
        <f t="shared" ref="G502:G533" si="102">+B502/D502-1</f>
        <v>4.9527662258486149E-3</v>
      </c>
      <c r="H502" s="70"/>
      <c r="I502" s="71">
        <f t="shared" si="88"/>
        <v>4.9896049896049899E-3</v>
      </c>
      <c r="J502">
        <v>21456.639999999999</v>
      </c>
      <c r="K502">
        <v>21650.98</v>
      </c>
      <c r="L502" s="71">
        <f t="shared" si="97"/>
        <v>9.0573360973573713E-3</v>
      </c>
      <c r="M502" s="70">
        <f t="shared" si="98"/>
        <v>4</v>
      </c>
    </row>
    <row r="503" spans="1:13">
      <c r="A503" s="68">
        <v>43105</v>
      </c>
      <c r="B503">
        <v>48.54</v>
      </c>
      <c r="C503" s="71">
        <f t="shared" si="95"/>
        <v>4.1373603640875167E-3</v>
      </c>
      <c r="D503" s="38">
        <f t="shared" si="100"/>
        <v>48.255334862440407</v>
      </c>
      <c r="E503" s="70"/>
      <c r="F503">
        <v>48.26</v>
      </c>
      <c r="G503" s="42">
        <f t="shared" si="102"/>
        <v>5.8991433459341103E-3</v>
      </c>
      <c r="H503" s="70"/>
      <c r="I503" s="71">
        <f t="shared" si="88"/>
        <v>5.8019063406549165E-3</v>
      </c>
      <c r="J503">
        <v>21650.98</v>
      </c>
      <c r="K503">
        <v>21720.9</v>
      </c>
      <c r="L503" s="71">
        <f t="shared" si="97"/>
        <v>3.2294150195510962E-3</v>
      </c>
      <c r="M503" s="70">
        <f t="shared" si="98"/>
        <v>5</v>
      </c>
    </row>
    <row r="504" spans="1:13">
      <c r="A504" s="68">
        <v>43108</v>
      </c>
      <c r="B504">
        <v>48.71</v>
      </c>
      <c r="C504" s="71">
        <f t="shared" si="95"/>
        <v>3.5022661722290405E-3</v>
      </c>
      <c r="D504" s="38">
        <f t="shared" si="100"/>
        <v>48.571832889060765</v>
      </c>
      <c r="E504" s="70"/>
      <c r="F504">
        <v>48.57</v>
      </c>
      <c r="G504" s="42">
        <f t="shared" si="102"/>
        <v>2.8445933110001764E-3</v>
      </c>
      <c r="H504" s="70"/>
      <c r="I504" s="71">
        <f t="shared" si="88"/>
        <v>2.8824377187564032E-3</v>
      </c>
      <c r="J504">
        <v>21720.9</v>
      </c>
      <c r="K504">
        <v>21861.25</v>
      </c>
      <c r="L504" s="71">
        <f t="shared" si="97"/>
        <v>6.4615186295227112E-3</v>
      </c>
      <c r="M504" s="70">
        <f t="shared" si="98"/>
        <v>1</v>
      </c>
    </row>
    <row r="505" spans="1:13">
      <c r="A505" s="68">
        <v>43109</v>
      </c>
      <c r="B505">
        <v>48.57</v>
      </c>
      <c r="C505" s="71">
        <f t="shared" si="95"/>
        <v>-2.8741531513036822E-3</v>
      </c>
      <c r="D505" s="38">
        <f t="shared" si="100"/>
        <v>48.628853876150728</v>
      </c>
      <c r="E505" s="70"/>
      <c r="F505">
        <v>48.62</v>
      </c>
      <c r="G505" s="42">
        <f t="shared" si="102"/>
        <v>-1.2102665693215497E-3</v>
      </c>
      <c r="H505" s="70"/>
      <c r="I505" s="71">
        <f t="shared" si="88"/>
        <v>-1.0283833813244936E-3</v>
      </c>
      <c r="J505">
        <v>21861.25</v>
      </c>
      <c r="K505">
        <v>21887.74</v>
      </c>
      <c r="L505" s="71">
        <f t="shared" si="97"/>
        <v>1.2117330893706146E-3</v>
      </c>
      <c r="M505" s="70">
        <f t="shared" si="98"/>
        <v>2</v>
      </c>
    </row>
    <row r="506" spans="1:13">
      <c r="A506" s="68">
        <v>43110</v>
      </c>
      <c r="B506">
        <v>48.62</v>
      </c>
      <c r="C506" s="71">
        <f t="shared" si="95"/>
        <v>1.0294420424130646E-3</v>
      </c>
      <c r="D506" s="38">
        <f t="shared" si="100"/>
        <v>48.785422807471214</v>
      </c>
      <c r="E506" s="70"/>
      <c r="F506">
        <v>48.79</v>
      </c>
      <c r="G506" s="42">
        <f t="shared" si="102"/>
        <v>-3.3908245117408864E-3</v>
      </c>
      <c r="H506" s="70"/>
      <c r="I506" s="71">
        <f t="shared" si="88"/>
        <v>-3.4843205574913716E-3</v>
      </c>
      <c r="J506">
        <v>21887.74</v>
      </c>
      <c r="K506">
        <v>21962.21</v>
      </c>
      <c r="L506" s="71">
        <f t="shared" si="97"/>
        <v>3.4023613219089643E-3</v>
      </c>
      <c r="M506" s="70">
        <f t="shared" si="98"/>
        <v>3</v>
      </c>
    </row>
    <row r="507" spans="1:13">
      <c r="A507" s="68">
        <v>43111</v>
      </c>
      <c r="B507">
        <v>48.96</v>
      </c>
      <c r="C507" s="71">
        <f t="shared" si="95"/>
        <v>6.9930069930070893E-3</v>
      </c>
      <c r="D507" s="38">
        <f t="shared" si="100"/>
        <v>48.64762129129992</v>
      </c>
      <c r="E507" s="70"/>
      <c r="F507">
        <v>48.65</v>
      </c>
      <c r="G507" s="42">
        <f t="shared" si="102"/>
        <v>6.4212535044534391E-3</v>
      </c>
      <c r="H507" s="70"/>
      <c r="I507" s="71">
        <f t="shared" si="88"/>
        <v>6.3720452209661271E-3</v>
      </c>
      <c r="J507">
        <v>21962.21</v>
      </c>
      <c r="K507">
        <v>21898.12</v>
      </c>
      <c r="L507" s="71">
        <f t="shared" si="97"/>
        <v>-2.9181944804279603E-3</v>
      </c>
      <c r="M507" s="70">
        <f t="shared" si="98"/>
        <v>4</v>
      </c>
    </row>
    <row r="508" spans="1:13">
      <c r="A508" s="68">
        <v>43112</v>
      </c>
      <c r="B508">
        <v>49.79</v>
      </c>
      <c r="C508" s="71">
        <f t="shared" si="95"/>
        <v>1.6952614379085018E-2</v>
      </c>
      <c r="D508" s="38">
        <f t="shared" si="100"/>
        <v>49.311763452753027</v>
      </c>
      <c r="E508" s="70"/>
      <c r="F508">
        <v>49.31</v>
      </c>
      <c r="G508" s="42">
        <f t="shared" si="102"/>
        <v>9.698224394371513E-3</v>
      </c>
      <c r="H508" s="70"/>
      <c r="I508" s="71">
        <f t="shared" si="88"/>
        <v>9.7343338065301044E-3</v>
      </c>
      <c r="J508">
        <v>21898.12</v>
      </c>
      <c r="K508">
        <v>22195.99</v>
      </c>
      <c r="L508" s="71">
        <f t="shared" si="97"/>
        <v>1.3602537569435302E-2</v>
      </c>
      <c r="M508" s="70">
        <f t="shared" si="98"/>
        <v>5</v>
      </c>
    </row>
    <row r="509" spans="1:13">
      <c r="A509" s="68">
        <v>43115</v>
      </c>
      <c r="B509">
        <v>49.79</v>
      </c>
      <c r="C509" s="71">
        <f t="shared" si="95"/>
        <v>0</v>
      </c>
      <c r="D509" s="38">
        <f t="shared" si="100"/>
        <v>49.002023410534967</v>
      </c>
      <c r="E509" s="70"/>
      <c r="F509">
        <v>49</v>
      </c>
      <c r="G509" s="42">
        <f t="shared" si="102"/>
        <v>1.6080490857763641E-2</v>
      </c>
      <c r="H509" s="70"/>
      <c r="I509" s="71">
        <f t="shared" si="88"/>
        <v>1.6122448979591919E-2</v>
      </c>
      <c r="J509">
        <v>22195.99</v>
      </c>
      <c r="K509">
        <v>22057.360000000001</v>
      </c>
      <c r="L509" s="71">
        <f t="shared" si="97"/>
        <v>-6.2457227634361567E-3</v>
      </c>
      <c r="M509" s="70">
        <f t="shared" si="98"/>
        <v>1</v>
      </c>
    </row>
    <row r="510" spans="1:13">
      <c r="A510" s="68">
        <v>43116</v>
      </c>
      <c r="B510">
        <v>49.8</v>
      </c>
      <c r="C510" s="71">
        <f t="shared" si="95"/>
        <v>2.0084354287996931E-4</v>
      </c>
      <c r="D510" s="38">
        <f t="shared" si="100"/>
        <v>50.184537950144531</v>
      </c>
      <c r="E510" s="70"/>
      <c r="F510">
        <v>50.18</v>
      </c>
      <c r="G510" s="42">
        <f t="shared" si="102"/>
        <v>-7.6624786408624468E-3</v>
      </c>
      <c r="H510" s="70"/>
      <c r="I510" s="71">
        <f t="shared" si="88"/>
        <v>-7.5727381426863305E-3</v>
      </c>
      <c r="J510">
        <v>22057.360000000001</v>
      </c>
      <c r="K510">
        <v>22590.58</v>
      </c>
      <c r="L510" s="71">
        <f t="shared" si="97"/>
        <v>2.4174243880500601E-2</v>
      </c>
      <c r="M510" s="70">
        <f t="shared" si="98"/>
        <v>2</v>
      </c>
    </row>
    <row r="511" spans="1:13">
      <c r="A511" s="68">
        <v>43117</v>
      </c>
      <c r="B511">
        <v>50.72</v>
      </c>
      <c r="C511" s="71">
        <f t="shared" si="95"/>
        <v>1.8473895582329369E-2</v>
      </c>
      <c r="D511" s="38">
        <f t="shared" si="100"/>
        <v>50.329803112624816</v>
      </c>
      <c r="E511" s="70"/>
      <c r="F511">
        <v>50.33</v>
      </c>
      <c r="G511" s="42">
        <f t="shared" si="102"/>
        <v>7.752799797408727E-3</v>
      </c>
      <c r="H511" s="70"/>
      <c r="I511" s="71">
        <f t="shared" si="88"/>
        <v>7.7488575402344662E-3</v>
      </c>
      <c r="J511">
        <v>22590.58</v>
      </c>
      <c r="K511">
        <v>22658.02</v>
      </c>
      <c r="L511" s="71">
        <f t="shared" si="97"/>
        <v>2.9853151180712079E-3</v>
      </c>
      <c r="M511" s="70">
        <f t="shared" si="98"/>
        <v>3</v>
      </c>
    </row>
    <row r="512" spans="1:13">
      <c r="A512" s="68">
        <v>43118</v>
      </c>
      <c r="B512">
        <v>51.07</v>
      </c>
      <c r="C512" s="71">
        <f t="shared" si="95"/>
        <v>6.900630914826511E-3</v>
      </c>
      <c r="D512" s="38">
        <f t="shared" si="100"/>
        <v>50.935678744215068</v>
      </c>
      <c r="E512" s="70"/>
      <c r="F512">
        <v>50.93</v>
      </c>
      <c r="G512" s="42">
        <f t="shared" si="102"/>
        <v>2.6370759965614887E-3</v>
      </c>
      <c r="H512" s="70"/>
      <c r="I512" s="71">
        <f t="shared" si="88"/>
        <v>2.7488709994110128E-3</v>
      </c>
      <c r="J512">
        <v>22658.02</v>
      </c>
      <c r="K512">
        <v>22930.69</v>
      </c>
      <c r="L512" s="71">
        <f t="shared" si="97"/>
        <v>1.2034149497617053E-2</v>
      </c>
      <c r="M512" s="70">
        <f t="shared" si="98"/>
        <v>4</v>
      </c>
    </row>
    <row r="513" spans="1:14" ht="42">
      <c r="A513" s="68">
        <v>43119</v>
      </c>
      <c r="B513">
        <v>51.92</v>
      </c>
      <c r="C513" s="71">
        <f t="shared" si="95"/>
        <v>1.664382220481686E-2</v>
      </c>
      <c r="D513" s="38">
        <f t="shared" si="100"/>
        <v>51.362081293672375</v>
      </c>
      <c r="E513" s="70"/>
      <c r="F513">
        <v>51.36</v>
      </c>
      <c r="G513" s="42">
        <f t="shared" si="102"/>
        <v>1.0862462974146725E-2</v>
      </c>
      <c r="H513" s="70"/>
      <c r="I513" s="71">
        <f t="shared" si="88"/>
        <v>1.0903426791277315E-2</v>
      </c>
      <c r="J513">
        <v>22930.69</v>
      </c>
      <c r="K513">
        <v>23125.23</v>
      </c>
      <c r="L513" s="71">
        <f t="shared" si="97"/>
        <v>8.4838266968854104E-3</v>
      </c>
      <c r="M513" s="70">
        <f t="shared" si="98"/>
        <v>5</v>
      </c>
      <c r="N513" s="50" t="s">
        <v>635</v>
      </c>
    </row>
    <row r="514" spans="1:14">
      <c r="A514" s="68">
        <v>43122</v>
      </c>
      <c r="B514">
        <v>52.21</v>
      </c>
      <c r="C514" s="71">
        <f t="shared" si="95"/>
        <v>5.5855161787365937E-3</v>
      </c>
      <c r="D514" s="38">
        <f t="shared" si="100"/>
        <v>51.701448988831679</v>
      </c>
      <c r="E514" s="70"/>
      <c r="F514">
        <v>51.7</v>
      </c>
      <c r="G514" s="42">
        <f t="shared" si="102"/>
        <v>9.836300937681175E-3</v>
      </c>
      <c r="H514" s="70"/>
      <c r="I514" s="71">
        <f t="shared" si="88"/>
        <v>9.8646034816247674E-3</v>
      </c>
      <c r="J514">
        <v>23125.23</v>
      </c>
      <c r="K514">
        <v>23278.97</v>
      </c>
      <c r="L514" s="71">
        <f t="shared" si="97"/>
        <v>6.6481500940747118E-3</v>
      </c>
      <c r="M514" s="70">
        <f t="shared" si="98"/>
        <v>1</v>
      </c>
      <c r="N514" s="50" t="s">
        <v>638</v>
      </c>
    </row>
    <row r="515" spans="1:14">
      <c r="A515" s="68">
        <v>43123</v>
      </c>
      <c r="B515">
        <v>53.03</v>
      </c>
      <c r="C515" s="71">
        <f t="shared" si="95"/>
        <v>1.5705803485922321E-2</v>
      </c>
      <c r="D515" s="38">
        <f t="shared" si="100"/>
        <v>52.813153803626193</v>
      </c>
      <c r="E515" s="70"/>
      <c r="F515">
        <v>52.81</v>
      </c>
      <c r="G515" s="42">
        <f t="shared" si="102"/>
        <v>4.1059126516114208E-3</v>
      </c>
      <c r="H515" s="70"/>
      <c r="I515" s="71">
        <f t="shared" si="88"/>
        <v>4.1658776746829052E-3</v>
      </c>
      <c r="J515">
        <v>23278.97</v>
      </c>
      <c r="K515">
        <v>23780.19</v>
      </c>
      <c r="L515" s="71">
        <f t="shared" si="97"/>
        <v>2.1531021346734791E-2</v>
      </c>
      <c r="M515" s="70">
        <f t="shared" si="98"/>
        <v>2</v>
      </c>
    </row>
    <row r="516" spans="1:14">
      <c r="A516" s="68">
        <v>43124</v>
      </c>
      <c r="B516">
        <v>53.35</v>
      </c>
      <c r="C516" s="71">
        <f t="shared" si="95"/>
        <v>6.0343201961154946E-3</v>
      </c>
      <c r="D516" s="38">
        <f t="shared" si="100"/>
        <v>53.141292382441023</v>
      </c>
      <c r="E516" s="70"/>
      <c r="F516">
        <v>53.14</v>
      </c>
      <c r="G516" s="42">
        <f t="shared" si="102"/>
        <v>3.9274095190793279E-3</v>
      </c>
      <c r="H516" s="70"/>
      <c r="I516" s="71">
        <f t="shared" si="88"/>
        <v>3.9518253669552639E-3</v>
      </c>
      <c r="J516">
        <v>23780.19</v>
      </c>
      <c r="K516">
        <v>23929.37</v>
      </c>
      <c r="L516" s="71">
        <f t="shared" si="97"/>
        <v>6.2732888172887247E-3</v>
      </c>
      <c r="M516" s="70">
        <f t="shared" si="98"/>
        <v>3</v>
      </c>
    </row>
    <row r="517" spans="1:14">
      <c r="A517" s="68">
        <v>43125</v>
      </c>
      <c r="B517">
        <v>52.64</v>
      </c>
      <c r="C517" s="71">
        <f t="shared" ref="C517:C580" si="103">B517/B516-1</f>
        <v>-1.3308341143392743E-2</v>
      </c>
      <c r="D517" s="38">
        <f t="shared" si="100"/>
        <v>52.340613898318267</v>
      </c>
      <c r="E517" s="70"/>
      <c r="F517">
        <v>52.34</v>
      </c>
      <c r="G517" s="42">
        <f t="shared" si="102"/>
        <v>5.7199577800777224E-3</v>
      </c>
      <c r="H517" s="70"/>
      <c r="I517" s="71">
        <f t="shared" si="88"/>
        <v>5.7317539166985565E-3</v>
      </c>
      <c r="J517">
        <v>23929.37</v>
      </c>
      <c r="K517">
        <v>23569.4</v>
      </c>
      <c r="L517" s="71">
        <f t="shared" ref="L517:L580" si="104">+K517/J517-1</f>
        <v>-1.5043020355320569E-2</v>
      </c>
      <c r="M517" s="70">
        <f t="shared" ref="M517:M580" si="105">WEEKDAY(A517,2)</f>
        <v>4</v>
      </c>
    </row>
    <row r="518" spans="1:14">
      <c r="A518" s="68">
        <v>43126</v>
      </c>
      <c r="B518">
        <v>54</v>
      </c>
      <c r="C518" s="71">
        <f t="shared" si="103"/>
        <v>2.5835866261398222E-2</v>
      </c>
      <c r="D518" s="38">
        <f t="shared" si="100"/>
        <v>53.421002851154462</v>
      </c>
      <c r="E518" s="70"/>
      <c r="F518">
        <v>53.42</v>
      </c>
      <c r="G518" s="42">
        <f t="shared" si="102"/>
        <v>1.0838380373703993E-2</v>
      </c>
      <c r="H518" s="70"/>
      <c r="I518" s="71">
        <f t="shared" si="88"/>
        <v>1.0857356795207718E-2</v>
      </c>
      <c r="J518">
        <v>23569.4</v>
      </c>
      <c r="K518">
        <v>24056.19</v>
      </c>
      <c r="L518" s="71">
        <f t="shared" si="104"/>
        <v>2.0653474420222695E-2</v>
      </c>
      <c r="M518" s="70">
        <f t="shared" si="105"/>
        <v>5</v>
      </c>
    </row>
    <row r="519" spans="1:14">
      <c r="A519" s="68">
        <v>43129</v>
      </c>
      <c r="B519">
        <v>52.85</v>
      </c>
      <c r="C519" s="71">
        <f t="shared" si="103"/>
        <v>-2.1296296296296258E-2</v>
      </c>
      <c r="D519" s="38">
        <f t="shared" si="100"/>
        <v>53.14470796913394</v>
      </c>
      <c r="E519" s="70"/>
      <c r="F519">
        <v>53.15</v>
      </c>
      <c r="G519" s="42">
        <f t="shared" si="102"/>
        <v>-5.5453869330714944E-3</v>
      </c>
      <c r="H519" s="70"/>
      <c r="I519" s="71">
        <f t="shared" si="88"/>
        <v>-5.6444026340545239E-3</v>
      </c>
      <c r="J519">
        <v>24056.19</v>
      </c>
      <c r="K519">
        <v>23932.22</v>
      </c>
      <c r="L519" s="71">
        <f t="shared" si="104"/>
        <v>-5.1533513827417554E-3</v>
      </c>
      <c r="M519" s="70">
        <f t="shared" si="105"/>
        <v>1</v>
      </c>
    </row>
    <row r="520" spans="1:14">
      <c r="A520" s="68">
        <v>43130</v>
      </c>
      <c r="B520">
        <v>51.98</v>
      </c>
      <c r="C520" s="71">
        <f t="shared" si="103"/>
        <v>-1.6461684011352951E-2</v>
      </c>
      <c r="D520" s="38">
        <f t="shared" si="100"/>
        <v>52.220438764143061</v>
      </c>
      <c r="E520" s="70"/>
      <c r="F520">
        <v>52.22</v>
      </c>
      <c r="G520" s="42">
        <f t="shared" si="102"/>
        <v>-4.6043037904951456E-3</v>
      </c>
      <c r="H520" s="70"/>
      <c r="I520" s="71">
        <f t="shared" si="88"/>
        <v>-4.5959402527767645E-3</v>
      </c>
      <c r="J520">
        <v>23932.22</v>
      </c>
      <c r="K520">
        <v>23513.66</v>
      </c>
      <c r="L520" s="71">
        <f t="shared" si="104"/>
        <v>-1.7489392960619687E-2</v>
      </c>
      <c r="M520" s="70">
        <f t="shared" si="105"/>
        <v>2</v>
      </c>
      <c r="N520" s="50" t="s">
        <v>655</v>
      </c>
    </row>
    <row r="521" spans="1:14">
      <c r="A521" s="68">
        <v>43131</v>
      </c>
      <c r="B521">
        <v>52.67</v>
      </c>
      <c r="C521" s="71">
        <f t="shared" si="103"/>
        <v>1.3274336283185972E-2</v>
      </c>
      <c r="D521" s="38">
        <f t="shared" si="100"/>
        <v>52.614886980589162</v>
      </c>
      <c r="E521" s="70"/>
      <c r="F521">
        <v>52.61</v>
      </c>
      <c r="G521" s="42">
        <f t="shared" si="102"/>
        <v>1.047479574196819E-3</v>
      </c>
      <c r="H521" s="70"/>
      <c r="I521" s="71">
        <f t="shared" si="88"/>
        <v>1.1404675917126017E-3</v>
      </c>
      <c r="J521">
        <v>23513.66</v>
      </c>
      <c r="K521">
        <v>23691.47</v>
      </c>
      <c r="L521" s="71">
        <f t="shared" si="104"/>
        <v>7.5619873724466213E-3</v>
      </c>
      <c r="M521" s="70">
        <f t="shared" si="105"/>
        <v>3</v>
      </c>
    </row>
    <row r="522" spans="1:14">
      <c r="A522" s="68">
        <v>43132</v>
      </c>
      <c r="B522">
        <v>51.91</v>
      </c>
      <c r="C522" s="71">
        <f t="shared" si="103"/>
        <v>-1.442946648946275E-2</v>
      </c>
      <c r="D522" s="38">
        <f t="shared" si="100"/>
        <v>52.20726645919396</v>
      </c>
      <c r="E522" s="70"/>
      <c r="F522">
        <v>52.21</v>
      </c>
      <c r="G522" s="42">
        <f t="shared" si="102"/>
        <v>-5.6939671305393791E-3</v>
      </c>
      <c r="H522" s="70"/>
      <c r="I522" s="71">
        <f t="shared" si="88"/>
        <v>-5.7460256655813557E-3</v>
      </c>
      <c r="J522">
        <v>23691.47</v>
      </c>
      <c r="K522">
        <v>23510.11</v>
      </c>
      <c r="L522" s="71">
        <f t="shared" si="104"/>
        <v>-7.6550758564158938E-3</v>
      </c>
      <c r="M522" s="70">
        <f t="shared" si="105"/>
        <v>4</v>
      </c>
    </row>
    <row r="523" spans="1:14">
      <c r="A523" s="68">
        <v>43133</v>
      </c>
      <c r="B523">
        <v>51.07</v>
      </c>
      <c r="C523" s="71">
        <f t="shared" si="103"/>
        <v>-1.618185320747445E-2</v>
      </c>
      <c r="D523" s="38">
        <f t="shared" si="100"/>
        <v>52.498186303679567</v>
      </c>
      <c r="E523" s="70"/>
      <c r="F523">
        <v>52.49</v>
      </c>
      <c r="G523" s="42">
        <f t="shared" si="102"/>
        <v>-2.7204488464003695E-2</v>
      </c>
      <c r="H523" s="70"/>
      <c r="I523" s="71">
        <f t="shared" si="88"/>
        <v>-2.7052771956563193E-2</v>
      </c>
      <c r="J523">
        <v>23510.11</v>
      </c>
      <c r="K523">
        <v>23639.88</v>
      </c>
      <c r="L523" s="71">
        <f t="shared" si="104"/>
        <v>5.5197529913726395E-3</v>
      </c>
      <c r="M523" s="70">
        <f t="shared" si="105"/>
        <v>5</v>
      </c>
    </row>
    <row r="524" spans="1:14">
      <c r="A524" s="68">
        <v>43136</v>
      </c>
      <c r="B524">
        <v>49.88</v>
      </c>
      <c r="C524" s="71">
        <f t="shared" si="103"/>
        <v>-2.3301351086743693E-2</v>
      </c>
      <c r="D524" s="38">
        <f t="shared" si="100"/>
        <v>52.067968487995714</v>
      </c>
      <c r="E524" s="70"/>
      <c r="F524">
        <v>52.07</v>
      </c>
      <c r="G524" s="42">
        <f t="shared" si="102"/>
        <v>-4.2021391491395499E-2</v>
      </c>
      <c r="H524" s="70"/>
      <c r="I524" s="71">
        <f t="shared" si="88"/>
        <v>-4.2058767044363288E-2</v>
      </c>
      <c r="J524">
        <v>23639.88</v>
      </c>
      <c r="K524">
        <v>23449.81</v>
      </c>
      <c r="L524" s="71">
        <f t="shared" si="104"/>
        <v>-8.0402269385462244E-3</v>
      </c>
      <c r="M524" s="70">
        <f t="shared" si="105"/>
        <v>1</v>
      </c>
      <c r="N524" s="50" t="s">
        <v>663</v>
      </c>
    </row>
    <row r="525" spans="1:14">
      <c r="A525" s="68">
        <v>43137</v>
      </c>
      <c r="B525">
        <v>50.77</v>
      </c>
      <c r="C525" s="71">
        <f t="shared" si="103"/>
        <v>1.7842822774659206E-2</v>
      </c>
      <c r="D525" s="38">
        <f t="shared" si="100"/>
        <v>48.860996489950239</v>
      </c>
      <c r="E525" s="70"/>
      <c r="F525">
        <v>48.86</v>
      </c>
      <c r="G525" s="42">
        <f t="shared" si="102"/>
        <v>3.9070089584489098E-2</v>
      </c>
      <c r="H525" s="70"/>
      <c r="I525" s="71">
        <f t="shared" si="88"/>
        <v>3.9091281211625084E-2</v>
      </c>
      <c r="J525">
        <v>23449.81</v>
      </c>
      <c r="K525">
        <v>22004.63</v>
      </c>
      <c r="L525" s="71">
        <f t="shared" si="104"/>
        <v>-6.162864432590287E-2</v>
      </c>
      <c r="M525" s="70">
        <f t="shared" si="105"/>
        <v>2</v>
      </c>
    </row>
    <row r="526" spans="1:14" ht="70">
      <c r="A526" s="68">
        <v>43138</v>
      </c>
      <c r="B526">
        <v>48.06</v>
      </c>
      <c r="C526" s="71">
        <f t="shared" si="103"/>
        <v>-5.3377979121528529E-2</v>
      </c>
      <c r="D526" s="38">
        <f t="shared" si="100"/>
        <v>47.992651028442644</v>
      </c>
      <c r="E526" s="70"/>
      <c r="F526">
        <v>47.99</v>
      </c>
      <c r="G526" s="42">
        <f t="shared" si="102"/>
        <v>1.403318427178446E-3</v>
      </c>
      <c r="H526" s="70"/>
      <c r="I526" s="71">
        <f t="shared" si="88"/>
        <v>1.4586372160867445E-3</v>
      </c>
      <c r="J526">
        <v>22004.63</v>
      </c>
      <c r="K526">
        <v>21614.01</v>
      </c>
      <c r="L526" s="71">
        <f t="shared" si="104"/>
        <v>-1.7751718615582335E-2</v>
      </c>
      <c r="M526" s="70">
        <f t="shared" si="105"/>
        <v>3</v>
      </c>
      <c r="N526" s="50" t="s">
        <v>670</v>
      </c>
    </row>
    <row r="527" spans="1:14">
      <c r="A527" s="68">
        <v>43139</v>
      </c>
      <c r="B527">
        <v>46.05</v>
      </c>
      <c r="C527" s="71">
        <f t="shared" si="103"/>
        <v>-4.1822721598002599E-2</v>
      </c>
      <c r="D527" s="38">
        <f t="shared" ref="D527:D558" si="106">+(F526-O527)*(1+L527)</f>
        <v>47.870946487949254</v>
      </c>
      <c r="E527" s="70"/>
      <c r="F527">
        <v>47.87</v>
      </c>
      <c r="G527" s="42">
        <f t="shared" si="102"/>
        <v>-3.8038656461652609E-2</v>
      </c>
      <c r="H527" s="70"/>
      <c r="I527" s="71">
        <f t="shared" si="88"/>
        <v>-3.8019636515562949E-2</v>
      </c>
      <c r="J527">
        <v>21614.01</v>
      </c>
      <c r="K527">
        <v>21560.39</v>
      </c>
      <c r="L527" s="71">
        <f t="shared" si="104"/>
        <v>-2.4807983340434658E-3</v>
      </c>
      <c r="M527" s="70">
        <f t="shared" si="105"/>
        <v>4</v>
      </c>
      <c r="N527" s="50" t="s">
        <v>674</v>
      </c>
    </row>
    <row r="528" spans="1:14">
      <c r="A528" s="68">
        <v>43140</v>
      </c>
      <c r="B528">
        <v>46.12</v>
      </c>
      <c r="C528" s="71">
        <f t="shared" si="103"/>
        <v>1.5200868621063623E-3</v>
      </c>
      <c r="D528" s="38">
        <f t="shared" si="106"/>
        <v>46.024440615406306</v>
      </c>
      <c r="E528" s="70"/>
      <c r="F528">
        <v>46.03</v>
      </c>
      <c r="G528" s="42">
        <f t="shared" si="102"/>
        <v>2.0762747643630064E-3</v>
      </c>
      <c r="H528" s="70"/>
      <c r="I528" s="71">
        <f t="shared" si="88"/>
        <v>1.9552465783183592E-3</v>
      </c>
      <c r="J528">
        <v>21560.39</v>
      </c>
      <c r="K528">
        <v>20729.16</v>
      </c>
      <c r="L528" s="71">
        <f t="shared" si="104"/>
        <v>-3.855356976381219E-2</v>
      </c>
      <c r="M528" s="70">
        <f t="shared" si="105"/>
        <v>5</v>
      </c>
    </row>
    <row r="529" spans="1:14">
      <c r="A529" s="68">
        <v>43143</v>
      </c>
      <c r="B529">
        <v>46.69</v>
      </c>
      <c r="C529" s="71">
        <f t="shared" si="103"/>
        <v>1.235906331309633E-2</v>
      </c>
      <c r="D529" s="38">
        <f t="shared" si="106"/>
        <v>46.005018886438236</v>
      </c>
      <c r="E529" s="70"/>
      <c r="F529">
        <v>46</v>
      </c>
      <c r="G529" s="42">
        <f t="shared" si="102"/>
        <v>1.4889269261091131E-2</v>
      </c>
      <c r="H529" s="70"/>
      <c r="I529" s="71">
        <f t="shared" si="88"/>
        <v>1.4999999999999902E-2</v>
      </c>
      <c r="J529">
        <v>20729.16</v>
      </c>
      <c r="K529">
        <v>20717.91</v>
      </c>
      <c r="L529" s="71">
        <f t="shared" si="104"/>
        <v>-5.4271374238035186E-4</v>
      </c>
      <c r="M529" s="70">
        <f t="shared" si="105"/>
        <v>1</v>
      </c>
    </row>
    <row r="530" spans="1:14">
      <c r="A530" s="68">
        <v>43144</v>
      </c>
      <c r="B530">
        <v>46.69</v>
      </c>
      <c r="C530" s="71">
        <f t="shared" si="103"/>
        <v>0</v>
      </c>
      <c r="D530" s="38">
        <f t="shared" si="106"/>
        <v>46.447657123715665</v>
      </c>
      <c r="E530" s="70"/>
      <c r="F530">
        <v>46.44</v>
      </c>
      <c r="G530" s="42">
        <f t="shared" si="102"/>
        <v>5.2175479085809773E-3</v>
      </c>
      <c r="H530" s="70"/>
      <c r="I530" s="71">
        <f t="shared" si="88"/>
        <v>5.3832902670112315E-3</v>
      </c>
      <c r="J530">
        <v>20717.91</v>
      </c>
      <c r="K530">
        <v>20919.53</v>
      </c>
      <c r="L530" s="71">
        <f t="shared" si="104"/>
        <v>9.7316766025143941E-3</v>
      </c>
      <c r="M530" s="70">
        <f t="shared" si="105"/>
        <v>2</v>
      </c>
    </row>
    <row r="531" spans="1:14">
      <c r="A531" s="68">
        <v>43145</v>
      </c>
      <c r="B531">
        <v>48.11</v>
      </c>
      <c r="C531" s="71">
        <f t="shared" si="103"/>
        <v>3.0413364746198379E-2</v>
      </c>
      <c r="D531" s="38">
        <f t="shared" si="106"/>
        <v>47.456730299390088</v>
      </c>
      <c r="E531" s="70"/>
      <c r="F531">
        <v>47.46</v>
      </c>
      <c r="G531" s="42">
        <f t="shared" si="102"/>
        <v>1.3765585966176497E-2</v>
      </c>
      <c r="H531" s="70"/>
      <c r="I531" s="71">
        <f t="shared" si="88"/>
        <v>1.3695743784239323E-2</v>
      </c>
      <c r="J531">
        <v>20919.53</v>
      </c>
      <c r="K531">
        <v>21377.53</v>
      </c>
      <c r="L531" s="71">
        <f t="shared" si="104"/>
        <v>2.1893417299528206E-2</v>
      </c>
      <c r="M531" s="70">
        <f t="shared" si="105"/>
        <v>3</v>
      </c>
    </row>
    <row r="532" spans="1:14">
      <c r="A532" s="68">
        <v>43146</v>
      </c>
      <c r="B532">
        <v>49.36</v>
      </c>
      <c r="C532" s="71">
        <f t="shared" si="103"/>
        <v>2.5982124298482567E-2</v>
      </c>
      <c r="D532" s="38">
        <f t="shared" si="106"/>
        <v>48.639022188250934</v>
      </c>
      <c r="E532" s="70"/>
      <c r="F532">
        <v>48.64</v>
      </c>
      <c r="G532" s="42">
        <f t="shared" si="102"/>
        <v>1.4823032604533326E-2</v>
      </c>
      <c r="H532" s="70"/>
      <c r="I532" s="71">
        <f t="shared" si="88"/>
        <v>1.4802631578947345E-2</v>
      </c>
      <c r="J532">
        <v>21377.53</v>
      </c>
      <c r="K532">
        <v>21908.6</v>
      </c>
      <c r="L532" s="71">
        <f t="shared" si="104"/>
        <v>2.4842439701873831E-2</v>
      </c>
      <c r="M532" s="70">
        <f t="shared" si="105"/>
        <v>4</v>
      </c>
    </row>
    <row r="533" spans="1:14">
      <c r="A533" s="68">
        <v>43147</v>
      </c>
      <c r="B533">
        <v>49.37</v>
      </c>
      <c r="C533" s="71">
        <f t="shared" si="103"/>
        <v>2.0259319286863864E-4</v>
      </c>
      <c r="D533" s="38">
        <f t="shared" si="106"/>
        <v>48.64</v>
      </c>
      <c r="E533" s="70"/>
      <c r="F533">
        <v>48.63</v>
      </c>
      <c r="G533" s="42">
        <f t="shared" si="102"/>
        <v>1.5008223684210398E-2</v>
      </c>
      <c r="H533" s="70"/>
      <c r="I533" s="71">
        <f t="shared" si="88"/>
        <v>1.5216944273082289E-2</v>
      </c>
      <c r="J533">
        <v>21908.6</v>
      </c>
      <c r="K533">
        <v>21908.6</v>
      </c>
      <c r="L533" s="71">
        <f t="shared" si="104"/>
        <v>0</v>
      </c>
      <c r="M533" s="70">
        <f t="shared" si="105"/>
        <v>5</v>
      </c>
      <c r="N533" s="50" t="s">
        <v>687</v>
      </c>
    </row>
    <row r="534" spans="1:14">
      <c r="A534" s="68">
        <v>43150</v>
      </c>
      <c r="B534">
        <v>49.37</v>
      </c>
      <c r="C534" s="71">
        <f t="shared" si="103"/>
        <v>0</v>
      </c>
      <c r="D534" s="38">
        <f t="shared" si="106"/>
        <v>48.63</v>
      </c>
      <c r="E534" s="70"/>
      <c r="F534" s="70">
        <v>48.63</v>
      </c>
      <c r="G534" s="42">
        <f t="shared" ref="G534:G565" si="107">+B534/D534-1</f>
        <v>1.5216944273082289E-2</v>
      </c>
      <c r="H534" s="70"/>
      <c r="I534" s="71">
        <f t="shared" si="88"/>
        <v>1.5216944273082289E-2</v>
      </c>
      <c r="J534">
        <v>21908.6</v>
      </c>
      <c r="K534">
        <v>21908.6</v>
      </c>
      <c r="L534" s="71">
        <f t="shared" si="104"/>
        <v>0</v>
      </c>
      <c r="M534" s="70">
        <f t="shared" si="105"/>
        <v>1</v>
      </c>
      <c r="N534" s="50" t="s">
        <v>697</v>
      </c>
    </row>
    <row r="535" spans="1:14">
      <c r="A535" s="68">
        <v>43151</v>
      </c>
      <c r="B535">
        <v>48.37</v>
      </c>
      <c r="C535" s="71">
        <f t="shared" si="103"/>
        <v>-2.0255215718047448E-2</v>
      </c>
      <c r="D535" s="38">
        <f t="shared" si="106"/>
        <v>48.185909364359205</v>
      </c>
      <c r="E535" s="70"/>
      <c r="F535" s="70">
        <v>48.19</v>
      </c>
      <c r="G535" s="42">
        <f t="shared" si="107"/>
        <v>3.8204246442417045E-3</v>
      </c>
      <c r="H535" s="70"/>
      <c r="I535" s="71">
        <f t="shared" si="88"/>
        <v>3.7352147748495046E-3</v>
      </c>
      <c r="J535">
        <v>21908.6</v>
      </c>
      <c r="K535">
        <v>21708.53</v>
      </c>
      <c r="L535" s="71">
        <f t="shared" si="104"/>
        <v>-9.1320303442483652E-3</v>
      </c>
      <c r="M535" s="70">
        <f t="shared" si="105"/>
        <v>2</v>
      </c>
    </row>
    <row r="536" spans="1:14">
      <c r="A536" s="68">
        <v>43152</v>
      </c>
      <c r="B536">
        <v>49.08</v>
      </c>
      <c r="C536" s="71">
        <f t="shared" si="103"/>
        <v>1.4678519743642759E-2</v>
      </c>
      <c r="D536" s="38">
        <f t="shared" si="106"/>
        <v>49.339223968642742</v>
      </c>
      <c r="E536" s="70"/>
      <c r="F536">
        <v>49.34</v>
      </c>
      <c r="G536" s="42">
        <f t="shared" si="107"/>
        <v>-5.253912562700469E-3</v>
      </c>
      <c r="H536" s="70"/>
      <c r="I536" s="71">
        <f t="shared" si="88"/>
        <v>-5.2695581678152692E-3</v>
      </c>
      <c r="J536">
        <v>21708.53</v>
      </c>
      <c r="K536">
        <v>22226.23</v>
      </c>
      <c r="L536" s="71">
        <f t="shared" si="104"/>
        <v>2.3847768596031216E-2</v>
      </c>
      <c r="M536" s="70">
        <f t="shared" si="105"/>
        <v>3</v>
      </c>
    </row>
    <row r="537" spans="1:14">
      <c r="A537" s="68">
        <v>43153</v>
      </c>
      <c r="B537">
        <v>48.78</v>
      </c>
      <c r="C537" s="71">
        <f t="shared" si="103"/>
        <v>-6.1124694376527566E-3</v>
      </c>
      <c r="D537" s="38">
        <f t="shared" si="106"/>
        <v>48.61318265850754</v>
      </c>
      <c r="E537" s="70"/>
      <c r="F537">
        <v>48.61</v>
      </c>
      <c r="G537" s="42">
        <f t="shared" si="107"/>
        <v>3.4315247916250069E-3</v>
      </c>
      <c r="H537" s="70"/>
      <c r="I537" s="71">
        <f t="shared" si="88"/>
        <v>3.4972227936638234E-3</v>
      </c>
      <c r="J537">
        <v>22226.23</v>
      </c>
      <c r="K537">
        <v>21898.82</v>
      </c>
      <c r="L537" s="71">
        <f t="shared" si="104"/>
        <v>-1.4730793301428124E-2</v>
      </c>
      <c r="M537" s="70">
        <f t="shared" si="105"/>
        <v>4</v>
      </c>
    </row>
    <row r="538" spans="1:14">
      <c r="A538" s="68">
        <v>43154</v>
      </c>
      <c r="B538">
        <v>49.7</v>
      </c>
      <c r="C538" s="71">
        <f t="shared" si="103"/>
        <v>1.8860188601885985E-2</v>
      </c>
      <c r="D538" s="38">
        <f t="shared" si="106"/>
        <v>49.393928430846955</v>
      </c>
      <c r="E538" s="70"/>
      <c r="F538">
        <v>49.39</v>
      </c>
      <c r="G538" s="42">
        <f t="shared" si="107"/>
        <v>6.1965423459191538E-3</v>
      </c>
      <c r="H538" s="70"/>
      <c r="I538" s="71">
        <f t="shared" si="88"/>
        <v>6.2765742053048079E-3</v>
      </c>
      <c r="J538">
        <v>21898.82</v>
      </c>
      <c r="K538">
        <v>22251.98</v>
      </c>
      <c r="L538" s="71">
        <f t="shared" si="104"/>
        <v>1.6126896335053598E-2</v>
      </c>
      <c r="M538" s="70">
        <f t="shared" si="105"/>
        <v>5</v>
      </c>
      <c r="N538" s="50" t="s">
        <v>698</v>
      </c>
    </row>
    <row r="539" spans="1:14">
      <c r="A539" s="68">
        <v>43157</v>
      </c>
      <c r="B539">
        <v>50.34</v>
      </c>
      <c r="C539" s="71">
        <f t="shared" si="103"/>
        <v>1.2877263581488885E-2</v>
      </c>
      <c r="D539" s="38">
        <f t="shared" si="106"/>
        <v>49.6845823607607</v>
      </c>
      <c r="E539" s="70"/>
      <c r="F539">
        <v>49.68</v>
      </c>
      <c r="G539" s="42">
        <f t="shared" si="107"/>
        <v>1.3191569861255914E-2</v>
      </c>
      <c r="H539" s="70"/>
      <c r="I539" s="71">
        <f t="shared" si="88"/>
        <v>1.3285024154589431E-2</v>
      </c>
      <c r="J539">
        <v>22251.98</v>
      </c>
      <c r="K539">
        <v>22384.7</v>
      </c>
      <c r="L539" s="71">
        <f t="shared" si="104"/>
        <v>5.9644130544787011E-3</v>
      </c>
      <c r="M539" s="70">
        <f t="shared" si="105"/>
        <v>1</v>
      </c>
    </row>
    <row r="540" spans="1:14">
      <c r="A540" s="68">
        <v>43158</v>
      </c>
      <c r="B540">
        <v>48.2</v>
      </c>
      <c r="C540" s="71">
        <f t="shared" si="103"/>
        <v>-4.251092570520465E-2</v>
      </c>
      <c r="D540" s="38">
        <f t="shared" si="106"/>
        <v>48.925723873896004</v>
      </c>
      <c r="E540" s="70"/>
      <c r="F540">
        <v>48.93</v>
      </c>
      <c r="G540" s="42">
        <f t="shared" si="107"/>
        <v>-1.4833176015270122E-2</v>
      </c>
      <c r="H540" s="70"/>
      <c r="I540" s="71">
        <f t="shared" si="88"/>
        <v>-1.4919272430002017E-2</v>
      </c>
      <c r="J540">
        <v>22384.7</v>
      </c>
      <c r="K540">
        <v>22044.84</v>
      </c>
      <c r="L540" s="71">
        <f t="shared" si="104"/>
        <v>-1.5182691749275223E-2</v>
      </c>
      <c r="M540" s="70">
        <f t="shared" si="105"/>
        <v>2</v>
      </c>
      <c r="N540" s="50" t="s">
        <v>702</v>
      </c>
    </row>
    <row r="541" spans="1:14">
      <c r="A541" s="68">
        <v>43159</v>
      </c>
      <c r="B541">
        <v>47.22</v>
      </c>
      <c r="C541" s="71">
        <f t="shared" si="103"/>
        <v>-2.0331950207468918E-2</v>
      </c>
      <c r="D541" s="38">
        <f t="shared" si="106"/>
        <v>47.976096678406371</v>
      </c>
      <c r="E541" s="70"/>
      <c r="F541">
        <v>47.97</v>
      </c>
      <c r="G541" s="42">
        <f t="shared" si="107"/>
        <v>-1.5759862322161089E-2</v>
      </c>
      <c r="H541" s="70"/>
      <c r="I541" s="71">
        <f t="shared" si="88"/>
        <v>-1.5634771732332742E-2</v>
      </c>
      <c r="J541">
        <v>22044.84</v>
      </c>
      <c r="K541">
        <v>21615.07</v>
      </c>
      <c r="L541" s="71">
        <f t="shared" si="104"/>
        <v>-1.9495265105122117E-2</v>
      </c>
      <c r="M541" s="70">
        <f t="shared" si="105"/>
        <v>3</v>
      </c>
    </row>
    <row r="542" spans="1:14">
      <c r="A542" s="68">
        <v>43160</v>
      </c>
      <c r="B542">
        <v>47.26</v>
      </c>
      <c r="C542" s="71">
        <f t="shared" si="103"/>
        <v>8.4709868699706092E-4</v>
      </c>
      <c r="D542" s="38">
        <f t="shared" si="106"/>
        <v>48.210415140917888</v>
      </c>
      <c r="E542" s="70"/>
      <c r="F542">
        <v>48.21</v>
      </c>
      <c r="G542" s="42">
        <f t="shared" si="107"/>
        <v>-1.971389663706169E-2</v>
      </c>
      <c r="H542" s="70"/>
      <c r="I542" s="71">
        <f t="shared" si="88"/>
        <v>-1.9705455299730446E-2</v>
      </c>
      <c r="J542">
        <v>21615.07</v>
      </c>
      <c r="K542">
        <v>21723.4</v>
      </c>
      <c r="L542" s="71">
        <f t="shared" si="104"/>
        <v>5.0117811323304728E-3</v>
      </c>
      <c r="M542" s="70">
        <f t="shared" si="105"/>
        <v>4</v>
      </c>
    </row>
    <row r="543" spans="1:14">
      <c r="A543" s="68">
        <v>43161</v>
      </c>
      <c r="B543">
        <v>47.26</v>
      </c>
      <c r="C543" s="71">
        <f t="shared" si="103"/>
        <v>0</v>
      </c>
      <c r="D543" s="38">
        <f t="shared" si="106"/>
        <v>47.294042401281558</v>
      </c>
      <c r="E543" s="70"/>
      <c r="F543">
        <v>47.3</v>
      </c>
      <c r="G543" s="42">
        <f t="shared" si="107"/>
        <v>-7.1980316236697206E-4</v>
      </c>
      <c r="H543" s="70"/>
      <c r="I543" s="71">
        <f t="shared" si="88"/>
        <v>-8.4566596194501908E-4</v>
      </c>
      <c r="J543">
        <v>21723.4</v>
      </c>
      <c r="K543">
        <v>21310.67</v>
      </c>
      <c r="L543" s="71">
        <f t="shared" si="104"/>
        <v>-1.8999327913678532E-2</v>
      </c>
      <c r="M543" s="70">
        <f t="shared" si="105"/>
        <v>5</v>
      </c>
      <c r="N543" s="50" t="s">
        <v>710</v>
      </c>
    </row>
    <row r="544" spans="1:14">
      <c r="A544" s="68">
        <v>43164</v>
      </c>
      <c r="B544">
        <v>47.25</v>
      </c>
      <c r="C544" s="71">
        <f t="shared" si="103"/>
        <v>-2.1159542953863575E-4</v>
      </c>
      <c r="D544" s="38">
        <f t="shared" si="106"/>
        <v>46.361598391791532</v>
      </c>
      <c r="E544" s="70"/>
      <c r="F544">
        <v>46.36</v>
      </c>
      <c r="G544" s="42">
        <f t="shared" si="107"/>
        <v>1.9162445623655655E-2</v>
      </c>
      <c r="H544" s="70"/>
      <c r="I544" s="71">
        <f t="shared" si="88"/>
        <v>1.9197584124245104E-2</v>
      </c>
      <c r="J544">
        <v>21310.67</v>
      </c>
      <c r="K544">
        <v>20887.88</v>
      </c>
      <c r="L544" s="71">
        <f t="shared" si="104"/>
        <v>-1.9839357467409391E-2</v>
      </c>
      <c r="M544" s="70">
        <f t="shared" si="105"/>
        <v>1</v>
      </c>
      <c r="N544" s="50" t="s">
        <v>716</v>
      </c>
    </row>
    <row r="545" spans="1:14">
      <c r="A545" s="68">
        <v>43165</v>
      </c>
      <c r="B545">
        <v>47.62</v>
      </c>
      <c r="C545" s="71">
        <f t="shared" si="103"/>
        <v>7.8306878306877437E-3</v>
      </c>
      <c r="D545" s="38">
        <f t="shared" si="106"/>
        <v>47.571341735015714</v>
      </c>
      <c r="E545" s="70"/>
      <c r="F545">
        <v>47.57</v>
      </c>
      <c r="G545" s="42">
        <f t="shared" si="107"/>
        <v>1.0228482781780013E-3</v>
      </c>
      <c r="H545" s="70"/>
      <c r="I545" s="71">
        <f t="shared" si="88"/>
        <v>1.0510826150935682E-3</v>
      </c>
      <c r="J545">
        <v>20887.88</v>
      </c>
      <c r="K545">
        <v>21433.66</v>
      </c>
      <c r="L545" s="71">
        <f t="shared" si="104"/>
        <v>2.6129027933902371E-2</v>
      </c>
      <c r="M545" s="70">
        <f t="shared" si="105"/>
        <v>2</v>
      </c>
    </row>
    <row r="546" spans="1:14">
      <c r="A546" s="68">
        <v>43166</v>
      </c>
      <c r="B546">
        <v>47.5</v>
      </c>
      <c r="C546" s="71">
        <f t="shared" si="103"/>
        <v>-2.5199496010078759E-3</v>
      </c>
      <c r="D546" s="38">
        <f t="shared" si="106"/>
        <v>47.070744553193435</v>
      </c>
      <c r="E546" s="70"/>
      <c r="F546">
        <v>47.07</v>
      </c>
      <c r="G546" s="42">
        <f t="shared" si="107"/>
        <v>9.1193681103021174E-3</v>
      </c>
      <c r="H546" s="70"/>
      <c r="I546" s="71">
        <f t="shared" si="88"/>
        <v>9.135330359039795E-3</v>
      </c>
      <c r="J546">
        <v>21433.66</v>
      </c>
      <c r="K546">
        <v>21208.71</v>
      </c>
      <c r="L546" s="71">
        <f t="shared" si="104"/>
        <v>-1.0495174412582853E-2</v>
      </c>
      <c r="M546" s="70">
        <f t="shared" si="105"/>
        <v>3</v>
      </c>
    </row>
    <row r="547" spans="1:14">
      <c r="A547" s="68">
        <v>43167</v>
      </c>
      <c r="B547" s="70">
        <v>47.68</v>
      </c>
      <c r="C547" s="71">
        <f t="shared" si="103"/>
        <v>3.7894736842105647E-3</v>
      </c>
      <c r="D547" s="38">
        <f t="shared" si="106"/>
        <v>47.664702704690662</v>
      </c>
      <c r="E547" s="70"/>
      <c r="F547">
        <v>47.66</v>
      </c>
      <c r="G547" s="42">
        <f t="shared" si="107"/>
        <v>3.2093550240119839E-4</v>
      </c>
      <c r="H547" s="70"/>
      <c r="I547" s="71">
        <f t="shared" si="88"/>
        <v>4.1963911036524415E-4</v>
      </c>
      <c r="J547">
        <v>21208.71</v>
      </c>
      <c r="K547">
        <v>21476.67</v>
      </c>
      <c r="L547" s="71">
        <f t="shared" si="104"/>
        <v>1.2634431797124757E-2</v>
      </c>
      <c r="M547" s="70">
        <f t="shared" si="105"/>
        <v>4</v>
      </c>
    </row>
    <row r="548" spans="1:14">
      <c r="A548" s="68">
        <v>43168</v>
      </c>
      <c r="B548">
        <v>49.01</v>
      </c>
      <c r="C548" s="71">
        <f t="shared" si="103"/>
        <v>2.7894295302013372E-2</v>
      </c>
      <c r="D548" s="38">
        <f t="shared" si="106"/>
        <v>48.218449657232711</v>
      </c>
      <c r="E548" s="70"/>
      <c r="F548">
        <v>48.22</v>
      </c>
      <c r="G548" s="42">
        <f t="shared" si="107"/>
        <v>1.6415922709961173E-2</v>
      </c>
      <c r="H548" s="70"/>
      <c r="I548" s="71">
        <f t="shared" si="88"/>
        <v>1.6383243467440911E-2</v>
      </c>
      <c r="J548">
        <v>21476.67</v>
      </c>
      <c r="K548">
        <v>21728.32</v>
      </c>
      <c r="L548" s="71">
        <f t="shared" si="104"/>
        <v>1.1717365867241147E-2</v>
      </c>
      <c r="M548" s="70">
        <f t="shared" si="105"/>
        <v>5</v>
      </c>
    </row>
    <row r="549" spans="1:14">
      <c r="A549" s="68">
        <v>43171</v>
      </c>
      <c r="B549">
        <v>49.12</v>
      </c>
      <c r="C549" s="71">
        <f t="shared" si="103"/>
        <v>2.2444399102223844E-3</v>
      </c>
      <c r="D549" s="38">
        <f t="shared" si="106"/>
        <v>49.212902819914284</v>
      </c>
      <c r="E549" s="70"/>
      <c r="F549">
        <v>49.21</v>
      </c>
      <c r="G549" s="42">
        <f t="shared" si="107"/>
        <v>-1.8877736242108867E-3</v>
      </c>
      <c r="H549" s="70"/>
      <c r="I549" s="71">
        <f t="shared" si="88"/>
        <v>-1.8288965657387024E-3</v>
      </c>
      <c r="J549">
        <v>21728.32</v>
      </c>
      <c r="K549">
        <v>22175.73</v>
      </c>
      <c r="L549" s="71">
        <f t="shared" si="104"/>
        <v>2.059109954198024E-2</v>
      </c>
      <c r="M549" s="70">
        <f t="shared" si="105"/>
        <v>1</v>
      </c>
    </row>
    <row r="550" spans="1:14">
      <c r="A550" s="68">
        <v>43172</v>
      </c>
      <c r="B550">
        <v>48.43</v>
      </c>
      <c r="C550" s="71">
        <f t="shared" si="103"/>
        <v>-1.4047231270358229E-2</v>
      </c>
      <c r="D550" s="38">
        <f t="shared" si="106"/>
        <v>49.26316946048675</v>
      </c>
      <c r="E550" s="70"/>
      <c r="F550">
        <v>49.26</v>
      </c>
      <c r="G550" s="42">
        <f t="shared" si="107"/>
        <v>-1.6912623966572449E-2</v>
      </c>
      <c r="H550" s="70"/>
      <c r="I550" s="71">
        <f t="shared" si="88"/>
        <v>-1.6849370686155107E-2</v>
      </c>
      <c r="J550">
        <v>22175.73</v>
      </c>
      <c r="K550">
        <v>22199.69</v>
      </c>
      <c r="L550" s="71">
        <f t="shared" si="104"/>
        <v>1.0804604854044442E-3</v>
      </c>
      <c r="M550" s="70">
        <f t="shared" si="105"/>
        <v>2</v>
      </c>
    </row>
    <row r="551" spans="1:14" ht="28">
      <c r="A551" s="68">
        <v>43173</v>
      </c>
      <c r="B551">
        <v>48.71</v>
      </c>
      <c r="C551" s="71">
        <f t="shared" si="103"/>
        <v>5.7815403675407495E-3</v>
      </c>
      <c r="D551" s="38">
        <f t="shared" si="106"/>
        <v>49.062557837519357</v>
      </c>
      <c r="E551" s="70"/>
      <c r="F551">
        <v>49.06</v>
      </c>
      <c r="G551" s="42">
        <f t="shared" si="107"/>
        <v>-7.185883758586753E-3</v>
      </c>
      <c r="H551" s="70"/>
      <c r="I551" s="71">
        <f t="shared" si="88"/>
        <v>-7.1341214838972489E-3</v>
      </c>
      <c r="J551">
        <v>22199.69</v>
      </c>
      <c r="K551">
        <v>22110.71</v>
      </c>
      <c r="L551" s="71">
        <f t="shared" si="104"/>
        <v>-4.0081640779667804E-3</v>
      </c>
      <c r="M551" s="70">
        <f t="shared" si="105"/>
        <v>3</v>
      </c>
      <c r="N551" s="50" t="s">
        <v>724</v>
      </c>
    </row>
    <row r="552" spans="1:14">
      <c r="A552" s="68">
        <v>43174</v>
      </c>
      <c r="B552">
        <v>49.01</v>
      </c>
      <c r="C552" s="71">
        <f t="shared" si="103"/>
        <v>6.1588996099362081E-3</v>
      </c>
      <c r="D552" s="38">
        <f t="shared" si="106"/>
        <v>49.28902806829813</v>
      </c>
      <c r="E552" s="70"/>
      <c r="F552">
        <v>49.29</v>
      </c>
      <c r="G552" s="42">
        <f t="shared" si="107"/>
        <v>-5.6610584390403007E-3</v>
      </c>
      <c r="H552" s="70"/>
      <c r="I552" s="71">
        <f t="shared" si="88"/>
        <v>-5.6806654493812836E-3</v>
      </c>
      <c r="J552">
        <v>22110.71</v>
      </c>
      <c r="K552">
        <v>22213.93</v>
      </c>
      <c r="L552" s="71">
        <f t="shared" si="104"/>
        <v>4.668325892746239E-3</v>
      </c>
      <c r="M552" s="70">
        <f t="shared" si="105"/>
        <v>4</v>
      </c>
      <c r="N552" s="50" t="s">
        <v>727</v>
      </c>
    </row>
    <row r="553" spans="1:14">
      <c r="A553" s="68">
        <v>43175</v>
      </c>
      <c r="B553">
        <v>49.19</v>
      </c>
      <c r="C553" s="71">
        <f t="shared" si="103"/>
        <v>3.6727198530912553E-3</v>
      </c>
      <c r="D553" s="38">
        <f t="shared" si="106"/>
        <v>49.181940642650801</v>
      </c>
      <c r="E553" s="70"/>
      <c r="F553">
        <v>49.18</v>
      </c>
      <c r="G553" s="42">
        <f t="shared" si="107"/>
        <v>1.6386822569192105E-4</v>
      </c>
      <c r="H553" s="70"/>
      <c r="I553" s="71">
        <f t="shared" si="88"/>
        <v>2.0333468889788264E-4</v>
      </c>
      <c r="J553">
        <v>22213.93</v>
      </c>
      <c r="K553">
        <v>22165.23</v>
      </c>
      <c r="L553" s="71">
        <f t="shared" si="104"/>
        <v>-2.19231806348541E-3</v>
      </c>
      <c r="M553" s="70">
        <f t="shared" si="105"/>
        <v>5</v>
      </c>
    </row>
    <row r="554" spans="1:14">
      <c r="A554" s="68">
        <v>43178</v>
      </c>
      <c r="B554">
        <v>48.57</v>
      </c>
      <c r="C554" s="71">
        <f t="shared" si="103"/>
        <v>-1.2604187843057502E-2</v>
      </c>
      <c r="D554" s="38">
        <f t="shared" si="106"/>
        <v>49.098415076225244</v>
      </c>
      <c r="E554" s="70"/>
      <c r="F554">
        <v>49.09</v>
      </c>
      <c r="G554" s="42">
        <f t="shared" si="107"/>
        <v>-1.0762365249568195E-2</v>
      </c>
      <c r="H554" s="70"/>
      <c r="I554" s="71">
        <f t="shared" si="88"/>
        <v>-1.0592788755347415E-2</v>
      </c>
      <c r="J554">
        <v>22165.23</v>
      </c>
      <c r="K554">
        <v>22128.46</v>
      </c>
      <c r="L554" s="71">
        <f t="shared" si="104"/>
        <v>-1.6589045094501653E-3</v>
      </c>
      <c r="M554" s="70">
        <f t="shared" si="105"/>
        <v>1</v>
      </c>
    </row>
    <row r="555" spans="1:14" ht="28">
      <c r="A555" s="68">
        <v>43179</v>
      </c>
      <c r="B555">
        <v>49.23</v>
      </c>
      <c r="C555" s="71">
        <f t="shared" si="103"/>
        <v>1.3588634959851742E-2</v>
      </c>
      <c r="D555" s="38">
        <f t="shared" si="106"/>
        <v>49.074981363366454</v>
      </c>
      <c r="E555" s="70"/>
      <c r="F555">
        <v>49.07</v>
      </c>
      <c r="G555" s="42">
        <f t="shared" si="107"/>
        <v>3.1588119307828233E-3</v>
      </c>
      <c r="H555" s="70"/>
      <c r="I555" s="71">
        <f t="shared" si="88"/>
        <v>3.2606480538006632E-3</v>
      </c>
      <c r="J555">
        <v>22128.46</v>
      </c>
      <c r="K555">
        <v>22121.69</v>
      </c>
      <c r="L555" s="71">
        <f t="shared" si="104"/>
        <v>-3.0594085625479384E-4</v>
      </c>
      <c r="M555" s="70">
        <f t="shared" si="105"/>
        <v>2</v>
      </c>
      <c r="N555" s="50" t="s">
        <v>736</v>
      </c>
    </row>
    <row r="556" spans="1:14" ht="28">
      <c r="A556" s="68">
        <v>43180</v>
      </c>
      <c r="B556">
        <v>49</v>
      </c>
      <c r="C556" s="71">
        <f t="shared" si="103"/>
        <v>-4.6719479991874646E-3</v>
      </c>
      <c r="D556" s="38">
        <f t="shared" si="106"/>
        <v>48.835338213310109</v>
      </c>
      <c r="E556" s="70"/>
      <c r="F556">
        <v>48.84</v>
      </c>
      <c r="G556" s="42">
        <f t="shared" si="107"/>
        <v>3.3717752904802722E-3</v>
      </c>
      <c r="H556" s="70"/>
      <c r="I556" s="71">
        <f t="shared" si="88"/>
        <v>3.2760032760033031E-3</v>
      </c>
      <c r="J556">
        <v>22121.69</v>
      </c>
      <c r="K556">
        <v>22015.9</v>
      </c>
      <c r="L556" s="71">
        <f t="shared" si="104"/>
        <v>-4.7821843629486382E-3</v>
      </c>
      <c r="M556" s="70">
        <f t="shared" si="105"/>
        <v>3</v>
      </c>
      <c r="N556" s="50" t="s">
        <v>739</v>
      </c>
    </row>
    <row r="557" spans="1:14">
      <c r="A557" s="68">
        <v>43181</v>
      </c>
      <c r="B557">
        <v>47.12</v>
      </c>
      <c r="C557" s="71">
        <f t="shared" si="103"/>
        <v>-3.8367346938775526E-2</v>
      </c>
      <c r="D557" s="38">
        <f t="shared" si="106"/>
        <v>48.373160597568116</v>
      </c>
      <c r="E557" s="70"/>
      <c r="F557">
        <v>48.37</v>
      </c>
      <c r="G557" s="42">
        <f t="shared" si="107"/>
        <v>-2.5906113681377296E-2</v>
      </c>
      <c r="H557" s="70"/>
      <c r="I557" s="71">
        <f t="shared" si="88"/>
        <v>-2.5842464337399229E-2</v>
      </c>
      <c r="J557">
        <v>22015.9</v>
      </c>
      <c r="K557">
        <v>21805.46</v>
      </c>
      <c r="L557" s="71">
        <f t="shared" si="104"/>
        <v>-9.5585463233391899E-3</v>
      </c>
      <c r="M557" s="70">
        <f t="shared" si="105"/>
        <v>4</v>
      </c>
    </row>
    <row r="558" spans="1:14">
      <c r="A558" s="68">
        <v>43182</v>
      </c>
      <c r="B558">
        <v>45.97</v>
      </c>
      <c r="C558" s="71">
        <f t="shared" si="103"/>
        <v>-2.4405772495755484E-2</v>
      </c>
      <c r="D558" s="38">
        <f t="shared" si="106"/>
        <v>46.973388692556824</v>
      </c>
      <c r="E558" s="70"/>
      <c r="F558">
        <v>46.97</v>
      </c>
      <c r="G558" s="42">
        <f t="shared" si="107"/>
        <v>-2.136079002356106E-2</v>
      </c>
      <c r="H558" s="70"/>
      <c r="I558" s="71">
        <f t="shared" si="88"/>
        <v>-2.1290185224611458E-2</v>
      </c>
      <c r="J558">
        <v>21805.46</v>
      </c>
      <c r="K558">
        <v>21175.86</v>
      </c>
      <c r="L558" s="71">
        <f t="shared" si="104"/>
        <v>-2.8873502324647027E-2</v>
      </c>
      <c r="M558" s="70">
        <f t="shared" si="105"/>
        <v>5</v>
      </c>
    </row>
    <row r="559" spans="1:14">
      <c r="A559" s="68">
        <v>43185</v>
      </c>
      <c r="B559">
        <v>47.74</v>
      </c>
      <c r="C559" s="71">
        <f t="shared" si="103"/>
        <v>3.850337176419405E-2</v>
      </c>
      <c r="D559" s="38">
        <f t="shared" ref="D559:D590" si="108">+(F558-O559)*(1+L559)</f>
        <v>47.341685631657931</v>
      </c>
      <c r="E559" s="70"/>
      <c r="F559">
        <v>47.34</v>
      </c>
      <c r="G559" s="42">
        <f t="shared" si="107"/>
        <v>8.4136076488943168E-3</v>
      </c>
      <c r="H559" s="70"/>
      <c r="I559" s="71">
        <f t="shared" si="88"/>
        <v>8.449514152936155E-3</v>
      </c>
      <c r="J559">
        <v>21175.86</v>
      </c>
      <c r="K559">
        <v>21343.43</v>
      </c>
      <c r="L559" s="71">
        <f t="shared" si="104"/>
        <v>7.9132559433241489E-3</v>
      </c>
      <c r="M559" s="70">
        <f t="shared" si="105"/>
        <v>1</v>
      </c>
      <c r="N559" s="50" t="s">
        <v>742</v>
      </c>
    </row>
    <row r="560" spans="1:14">
      <c r="A560" s="68">
        <v>43186</v>
      </c>
      <c r="B560">
        <v>47.06</v>
      </c>
      <c r="C560" s="71">
        <f t="shared" si="103"/>
        <v>-1.4243820695433618E-2</v>
      </c>
      <c r="D560" s="38">
        <f t="shared" si="108"/>
        <v>47.88234847913386</v>
      </c>
      <c r="E560" s="70"/>
      <c r="F560">
        <v>47.88</v>
      </c>
      <c r="G560" s="42">
        <f t="shared" si="107"/>
        <v>-1.7174355587262435E-2</v>
      </c>
      <c r="H560" s="70"/>
      <c r="I560" s="71">
        <f t="shared" si="88"/>
        <v>-1.71261487050961E-2</v>
      </c>
      <c r="J560">
        <v>21343.43</v>
      </c>
      <c r="K560">
        <v>21587.95</v>
      </c>
      <c r="L560" s="71">
        <f t="shared" si="104"/>
        <v>1.1456452875662437E-2</v>
      </c>
      <c r="M560" s="70">
        <f t="shared" si="105"/>
        <v>2</v>
      </c>
    </row>
    <row r="561" spans="1:14" ht="28">
      <c r="A561" s="68">
        <v>43187</v>
      </c>
      <c r="B561">
        <v>46.65</v>
      </c>
      <c r="C561" s="71">
        <f t="shared" si="103"/>
        <v>-8.7122821929452865E-3</v>
      </c>
      <c r="D561" s="38">
        <f t="shared" si="108"/>
        <v>46.512662202756637</v>
      </c>
      <c r="E561" s="70"/>
      <c r="F561">
        <v>46.52</v>
      </c>
      <c r="G561" s="42">
        <f t="shared" si="107"/>
        <v>2.9526969805486747E-3</v>
      </c>
      <c r="H561" s="70"/>
      <c r="I561" s="71">
        <f t="shared" si="88"/>
        <v>2.7944969905415729E-3</v>
      </c>
      <c r="J561">
        <v>21587.95</v>
      </c>
      <c r="K561">
        <v>20971.45</v>
      </c>
      <c r="L561" s="71">
        <f t="shared" si="104"/>
        <v>-2.8557598104498094E-2</v>
      </c>
      <c r="M561" s="70">
        <f t="shared" si="105"/>
        <v>3</v>
      </c>
      <c r="N561" s="50" t="s">
        <v>747</v>
      </c>
    </row>
    <row r="562" spans="1:14">
      <c r="A562" s="68">
        <v>43188</v>
      </c>
      <c r="B562">
        <v>47.24</v>
      </c>
      <c r="C562" s="71">
        <f t="shared" si="103"/>
        <v>1.2647374062165095E-2</v>
      </c>
      <c r="D562" s="38">
        <f t="shared" si="108"/>
        <v>46.524569602960206</v>
      </c>
      <c r="E562" s="70"/>
      <c r="F562">
        <v>46.52</v>
      </c>
      <c r="G562" s="42">
        <f t="shared" si="107"/>
        <v>1.5377474808370373E-2</v>
      </c>
      <c r="H562" s="70"/>
      <c r="I562" s="71">
        <f t="shared" si="88"/>
        <v>1.5477214101461634E-2</v>
      </c>
      <c r="J562">
        <v>20971.45</v>
      </c>
      <c r="K562">
        <v>20973.51</v>
      </c>
      <c r="L562" s="71">
        <f t="shared" si="104"/>
        <v>9.8228782463571918E-5</v>
      </c>
      <c r="M562" s="70">
        <f t="shared" si="105"/>
        <v>4</v>
      </c>
    </row>
    <row r="563" spans="1:14">
      <c r="A563" s="68">
        <v>43189</v>
      </c>
      <c r="B563">
        <v>47.24</v>
      </c>
      <c r="C563" s="71">
        <f t="shared" si="103"/>
        <v>0</v>
      </c>
      <c r="D563" s="38">
        <f t="shared" si="108"/>
        <v>46.52</v>
      </c>
      <c r="E563" s="70"/>
      <c r="F563" s="70">
        <v>46.52</v>
      </c>
      <c r="G563" s="42">
        <f t="shared" si="107"/>
        <v>1.5477214101461634E-2</v>
      </c>
      <c r="H563" s="70"/>
      <c r="I563" s="71">
        <f t="shared" si="88"/>
        <v>1.5477214101461634E-2</v>
      </c>
      <c r="J563">
        <v>20973.51</v>
      </c>
      <c r="K563">
        <v>20973.51</v>
      </c>
      <c r="L563" s="71">
        <f t="shared" si="104"/>
        <v>0</v>
      </c>
      <c r="M563" s="70">
        <f t="shared" si="105"/>
        <v>5</v>
      </c>
    </row>
    <row r="564" spans="1:14">
      <c r="A564" s="68">
        <v>43192</v>
      </c>
      <c r="B564">
        <v>46.21</v>
      </c>
      <c r="C564" s="71">
        <f t="shared" si="103"/>
        <v>-2.1803556308213401E-2</v>
      </c>
      <c r="D564" s="38">
        <f t="shared" si="108"/>
        <v>46.52</v>
      </c>
      <c r="E564" s="70"/>
      <c r="F564" s="70">
        <v>46.51</v>
      </c>
      <c r="G564" s="42">
        <f t="shared" si="107"/>
        <v>-6.6638005159072033E-3</v>
      </c>
      <c r="H564" s="70"/>
      <c r="I564" s="71">
        <f t="shared" si="88"/>
        <v>-6.4502257579014399E-3</v>
      </c>
      <c r="J564">
        <v>20973.51</v>
      </c>
      <c r="K564">
        <v>20973.51</v>
      </c>
      <c r="L564" s="71">
        <f t="shared" si="104"/>
        <v>0</v>
      </c>
      <c r="M564" s="70">
        <f t="shared" si="105"/>
        <v>1</v>
      </c>
    </row>
    <row r="565" spans="1:14">
      <c r="A565" s="68">
        <v>43193</v>
      </c>
      <c r="B565">
        <v>46.93</v>
      </c>
      <c r="C565" s="71">
        <f t="shared" si="103"/>
        <v>1.5581043064271771E-2</v>
      </c>
      <c r="D565" s="38">
        <f t="shared" si="108"/>
        <v>46.817908094544023</v>
      </c>
      <c r="E565" s="70"/>
      <c r="F565">
        <v>46.82</v>
      </c>
      <c r="G565" s="42">
        <f t="shared" si="107"/>
        <v>2.3942100366727281E-3</v>
      </c>
      <c r="H565" s="70"/>
      <c r="I565" s="71">
        <f t="shared" si="88"/>
        <v>2.3494233233660733E-3</v>
      </c>
      <c r="J565">
        <v>20973.51</v>
      </c>
      <c r="K565">
        <v>21112.36</v>
      </c>
      <c r="L565" s="71">
        <f t="shared" si="104"/>
        <v>6.620255741647485E-3</v>
      </c>
      <c r="M565" s="70">
        <f t="shared" si="105"/>
        <v>2</v>
      </c>
    </row>
    <row r="566" spans="1:14">
      <c r="A566" s="68">
        <v>43194</v>
      </c>
      <c r="B566">
        <v>46.89</v>
      </c>
      <c r="C566" s="71">
        <f t="shared" si="103"/>
        <v>-8.5233326230549356E-4</v>
      </c>
      <c r="D566" s="38">
        <f t="shared" si="108"/>
        <v>45.631956105333558</v>
      </c>
      <c r="E566" s="70"/>
      <c r="F566">
        <v>45.63</v>
      </c>
      <c r="G566" s="42">
        <f t="shared" ref="G566:G597" si="109">+B566/D566-1</f>
        <v>2.7569361518547719E-2</v>
      </c>
      <c r="H566" s="70"/>
      <c r="I566" s="71">
        <f t="shared" si="88"/>
        <v>2.7613412228796763E-2</v>
      </c>
      <c r="J566">
        <v>21112.36</v>
      </c>
      <c r="K566">
        <v>20576.64</v>
      </c>
      <c r="L566" s="71">
        <f t="shared" si="104"/>
        <v>-2.5374709411927432E-2</v>
      </c>
      <c r="M566" s="70">
        <f t="shared" si="105"/>
        <v>3</v>
      </c>
    </row>
    <row r="567" spans="1:14">
      <c r="A567" s="68">
        <v>43195</v>
      </c>
      <c r="B567">
        <v>46.99</v>
      </c>
      <c r="C567" s="71">
        <f t="shared" si="103"/>
        <v>2.1326508850501025E-3</v>
      </c>
      <c r="D567" s="38">
        <f t="shared" si="108"/>
        <v>45.63</v>
      </c>
      <c r="E567" s="70"/>
      <c r="F567">
        <v>45.63</v>
      </c>
      <c r="G567" s="42">
        <f t="shared" si="109"/>
        <v>2.9804952881876012E-2</v>
      </c>
      <c r="H567" s="70"/>
      <c r="I567" s="71">
        <f t="shared" si="88"/>
        <v>2.9804952881876012E-2</v>
      </c>
      <c r="J567">
        <v>20576.64</v>
      </c>
      <c r="K567">
        <v>20576.64</v>
      </c>
      <c r="L567" s="71">
        <f t="shared" si="104"/>
        <v>0</v>
      </c>
      <c r="M567" s="70">
        <f t="shared" si="105"/>
        <v>4</v>
      </c>
    </row>
    <row r="568" spans="1:14">
      <c r="A568" s="68">
        <v>43196</v>
      </c>
      <c r="B568">
        <v>45.97</v>
      </c>
      <c r="C568" s="71">
        <f t="shared" si="103"/>
        <v>-2.1706746116195053E-2</v>
      </c>
      <c r="D568" s="38">
        <f t="shared" si="108"/>
        <v>46.257082526593258</v>
      </c>
      <c r="E568" s="70"/>
      <c r="F568">
        <v>46.26</v>
      </c>
      <c r="G568" s="42">
        <f t="shared" si="109"/>
        <v>-6.2062393673059102E-3</v>
      </c>
      <c r="H568" s="70"/>
      <c r="I568" s="71">
        <f t="shared" si="88"/>
        <v>-6.268914829226091E-3</v>
      </c>
      <c r="J568">
        <v>20576.64</v>
      </c>
      <c r="K568">
        <v>20859.419999999998</v>
      </c>
      <c r="L568" s="71">
        <f t="shared" si="104"/>
        <v>1.3742768498646862E-2</v>
      </c>
      <c r="M568" s="70">
        <f t="shared" si="105"/>
        <v>5</v>
      </c>
    </row>
    <row r="569" spans="1:14">
      <c r="A569" s="68">
        <v>43199</v>
      </c>
      <c r="B569">
        <v>46.53</v>
      </c>
      <c r="C569" s="71">
        <f t="shared" si="103"/>
        <v>1.218185773330438E-2</v>
      </c>
      <c r="D569" s="38">
        <f t="shared" si="108"/>
        <v>46.84709253660936</v>
      </c>
      <c r="E569" s="70"/>
      <c r="F569">
        <v>46.84</v>
      </c>
      <c r="G569" s="42">
        <f t="shared" si="109"/>
        <v>-6.7686705714247175E-3</v>
      </c>
      <c r="H569" s="70"/>
      <c r="I569" s="71">
        <f t="shared" si="88"/>
        <v>-6.6182749786507511E-3</v>
      </c>
      <c r="J569">
        <v>20859.419999999998</v>
      </c>
      <c r="K569">
        <v>21124.15</v>
      </c>
      <c r="L569" s="71">
        <f t="shared" si="104"/>
        <v>1.2691148651304829E-2</v>
      </c>
      <c r="M569" s="70">
        <f t="shared" si="105"/>
        <v>1</v>
      </c>
    </row>
    <row r="570" spans="1:14">
      <c r="A570" s="68">
        <v>43200</v>
      </c>
      <c r="B570">
        <v>48</v>
      </c>
      <c r="C570" s="71">
        <f t="shared" si="103"/>
        <v>3.1592520954223158E-2</v>
      </c>
      <c r="D570" s="38">
        <f t="shared" si="108"/>
        <v>47.955579675395221</v>
      </c>
      <c r="E570" s="70"/>
      <c r="F570">
        <v>47.96</v>
      </c>
      <c r="G570" s="42">
        <f t="shared" si="109"/>
        <v>9.2628063106436898E-4</v>
      </c>
      <c r="H570" s="70"/>
      <c r="I570" s="71">
        <f t="shared" si="88"/>
        <v>8.3402835696411159E-4</v>
      </c>
      <c r="J570">
        <v>21124.15</v>
      </c>
      <c r="K570">
        <v>21627.26</v>
      </c>
      <c r="L570" s="71">
        <f t="shared" si="104"/>
        <v>2.3816816297933752E-2</v>
      </c>
      <c r="M570" s="70">
        <f t="shared" si="105"/>
        <v>2</v>
      </c>
    </row>
    <row r="571" spans="1:14">
      <c r="A571" s="68">
        <v>43201</v>
      </c>
      <c r="B571">
        <v>48.06</v>
      </c>
      <c r="C571" s="71">
        <f t="shared" si="103"/>
        <v>1.2499999999999734E-3</v>
      </c>
      <c r="D571" s="38">
        <f t="shared" si="108"/>
        <v>48.026017109888173</v>
      </c>
      <c r="E571" s="70"/>
      <c r="F571">
        <v>48.04</v>
      </c>
      <c r="G571" s="42">
        <f t="shared" si="109"/>
        <v>7.0759334537506824E-4</v>
      </c>
      <c r="H571" s="70"/>
      <c r="I571" s="71">
        <f t="shared" si="88"/>
        <v>4.1631973355538143E-4</v>
      </c>
      <c r="J571">
        <v>21627.26</v>
      </c>
      <c r="K571">
        <v>21657.03</v>
      </c>
      <c r="L571" s="71">
        <f t="shared" si="104"/>
        <v>1.3765035422887983E-3</v>
      </c>
      <c r="M571" s="70">
        <f t="shared" si="105"/>
        <v>3</v>
      </c>
    </row>
    <row r="572" spans="1:14">
      <c r="A572" s="68">
        <v>43202</v>
      </c>
      <c r="B572">
        <v>48.24</v>
      </c>
      <c r="C572" s="71">
        <f t="shared" si="103"/>
        <v>3.7453183520599342E-3</v>
      </c>
      <c r="D572" s="38">
        <f t="shared" si="108"/>
        <v>47.927469833121165</v>
      </c>
      <c r="E572" s="70"/>
      <c r="F572">
        <v>47.93</v>
      </c>
      <c r="G572" s="42">
        <f t="shared" si="109"/>
        <v>6.5208985153406562E-3</v>
      </c>
      <c r="H572" s="70"/>
      <c r="I572" s="71">
        <f t="shared" si="88"/>
        <v>6.4677654913416482E-3</v>
      </c>
      <c r="J572">
        <v>21657.03</v>
      </c>
      <c r="K572">
        <v>21606.3</v>
      </c>
      <c r="L572" s="71">
        <f t="shared" si="104"/>
        <v>-2.3424264545969242E-3</v>
      </c>
      <c r="M572" s="70">
        <f t="shared" si="105"/>
        <v>4</v>
      </c>
    </row>
    <row r="573" spans="1:14">
      <c r="A573" s="68">
        <v>43203</v>
      </c>
      <c r="B573">
        <v>47.6</v>
      </c>
      <c r="C573" s="71">
        <f t="shared" si="103"/>
        <v>-1.3266998341625258E-2</v>
      </c>
      <c r="D573" s="38">
        <f t="shared" si="108"/>
        <v>47.807082087169022</v>
      </c>
      <c r="E573" s="70"/>
      <c r="F573">
        <v>47.8</v>
      </c>
      <c r="G573" s="42">
        <f t="shared" si="109"/>
        <v>-4.3316194615566905E-3</v>
      </c>
      <c r="H573" s="70"/>
      <c r="I573" s="71">
        <f t="shared" si="88"/>
        <v>-4.1841004184099972E-3</v>
      </c>
      <c r="J573">
        <v>21606.3</v>
      </c>
      <c r="K573">
        <v>21550.89</v>
      </c>
      <c r="L573" s="71">
        <f t="shared" si="104"/>
        <v>-2.5645297899223873E-3</v>
      </c>
      <c r="M573" s="70">
        <f t="shared" si="105"/>
        <v>5</v>
      </c>
    </row>
    <row r="574" spans="1:14">
      <c r="A574" s="68">
        <v>43206</v>
      </c>
      <c r="B574">
        <v>47.01</v>
      </c>
      <c r="C574" s="71">
        <f t="shared" si="103"/>
        <v>-1.2394957983193344E-2</v>
      </c>
      <c r="D574" s="38">
        <f t="shared" si="108"/>
        <v>46.829467182097815</v>
      </c>
      <c r="E574" s="70"/>
      <c r="F574">
        <v>46.83</v>
      </c>
      <c r="G574" s="42">
        <f t="shared" si="109"/>
        <v>3.8551115091738364E-3</v>
      </c>
      <c r="H574" s="70"/>
      <c r="I574" s="71">
        <f t="shared" si="88"/>
        <v>3.8436899423446302E-3</v>
      </c>
      <c r="J574">
        <v>21550.89</v>
      </c>
      <c r="K574">
        <v>21113.32</v>
      </c>
      <c r="L574" s="71">
        <f t="shared" si="104"/>
        <v>-2.0304033847326042E-2</v>
      </c>
      <c r="M574" s="70">
        <f t="shared" si="105"/>
        <v>1</v>
      </c>
    </row>
    <row r="575" spans="1:14">
      <c r="A575" s="68">
        <v>43207</v>
      </c>
      <c r="B575">
        <v>47.03</v>
      </c>
      <c r="C575" s="71">
        <f t="shared" si="103"/>
        <v>4.2544139544786752E-4</v>
      </c>
      <c r="D575" s="38">
        <f t="shared" si="108"/>
        <v>46.279529046118753</v>
      </c>
      <c r="E575" s="70"/>
      <c r="F575">
        <v>46.23</v>
      </c>
      <c r="G575" s="42">
        <f t="shared" si="109"/>
        <v>1.6216045611297858E-2</v>
      </c>
      <c r="H575" s="70"/>
      <c r="I575" s="71">
        <f t="shared" si="88"/>
        <v>1.7304780445598134E-2</v>
      </c>
      <c r="J575">
        <v>21113.32</v>
      </c>
      <c r="K575">
        <v>20865.14</v>
      </c>
      <c r="L575" s="71">
        <f t="shared" si="104"/>
        <v>-1.1754664827701156E-2</v>
      </c>
      <c r="M575" s="70">
        <f t="shared" si="105"/>
        <v>2</v>
      </c>
    </row>
    <row r="576" spans="1:14">
      <c r="A576" s="68">
        <v>43208</v>
      </c>
      <c r="B576">
        <v>46.92</v>
      </c>
      <c r="C576" s="71">
        <f t="shared" si="103"/>
        <v>-2.3389325962152041E-3</v>
      </c>
      <c r="D576" s="38">
        <f t="shared" si="108"/>
        <v>46.542917282127028</v>
      </c>
      <c r="E576" s="70"/>
      <c r="F576">
        <v>46.52</v>
      </c>
      <c r="G576" s="42">
        <f t="shared" si="109"/>
        <v>8.1018281597440289E-3</v>
      </c>
      <c r="H576" s="70"/>
      <c r="I576" s="71">
        <f t="shared" si="88"/>
        <v>8.5984522785897965E-3</v>
      </c>
      <c r="J576">
        <v>20865.14</v>
      </c>
      <c r="K576">
        <v>21006.37</v>
      </c>
      <c r="L576" s="71">
        <f t="shared" si="104"/>
        <v>6.7687060810519561E-3</v>
      </c>
      <c r="M576" s="70">
        <f t="shared" si="105"/>
        <v>3</v>
      </c>
    </row>
    <row r="577" spans="1:16">
      <c r="A577" s="68">
        <v>43209</v>
      </c>
      <c r="B577">
        <v>47.08</v>
      </c>
      <c r="C577" s="71">
        <f t="shared" si="103"/>
        <v>3.4100596760442414E-3</v>
      </c>
      <c r="D577" s="38">
        <f t="shared" si="108"/>
        <v>47.486702500241591</v>
      </c>
      <c r="E577" s="70"/>
      <c r="F577">
        <v>47.48</v>
      </c>
      <c r="G577" s="42">
        <f t="shared" si="109"/>
        <v>-8.5645555245602578E-3</v>
      </c>
      <c r="H577" s="70"/>
      <c r="I577" s="71">
        <f t="shared" si="88"/>
        <v>-8.4245998315080062E-3</v>
      </c>
      <c r="J577">
        <v>21006.37</v>
      </c>
      <c r="K577">
        <v>21442.89</v>
      </c>
      <c r="L577" s="71">
        <f t="shared" si="104"/>
        <v>2.078036328980204E-2</v>
      </c>
      <c r="M577" s="70">
        <f t="shared" si="105"/>
        <v>4</v>
      </c>
    </row>
    <row r="578" spans="1:16">
      <c r="A578" s="68">
        <v>43210</v>
      </c>
      <c r="B578">
        <v>46.42</v>
      </c>
      <c r="C578" s="71">
        <f t="shared" si="103"/>
        <v>-1.4018691588784993E-2</v>
      </c>
      <c r="D578" s="38">
        <f t="shared" si="108"/>
        <v>46.730231531290791</v>
      </c>
      <c r="E578" s="70"/>
      <c r="F578">
        <v>46.76</v>
      </c>
      <c r="G578" s="42">
        <f t="shared" si="109"/>
        <v>-6.6387758229500271E-3</v>
      </c>
      <c r="H578" s="70"/>
      <c r="I578" s="71">
        <f t="shared" si="88"/>
        <v>-7.2711719418305787E-3</v>
      </c>
      <c r="J578">
        <v>21442.89</v>
      </c>
      <c r="K578">
        <v>21104.28</v>
      </c>
      <c r="L578" s="71">
        <f t="shared" si="104"/>
        <v>-1.5791248287894022E-2</v>
      </c>
      <c r="M578" s="70">
        <f t="shared" si="105"/>
        <v>5</v>
      </c>
    </row>
    <row r="579" spans="1:16">
      <c r="A579" s="68">
        <v>43213</v>
      </c>
      <c r="B579">
        <v>46.39</v>
      </c>
      <c r="C579" s="71">
        <f t="shared" si="103"/>
        <v>-6.4627315812149089E-4</v>
      </c>
      <c r="D579" s="38">
        <f t="shared" si="108"/>
        <v>46.387724082508377</v>
      </c>
      <c r="E579" s="70"/>
      <c r="F579">
        <v>46.39</v>
      </c>
      <c r="G579" s="42">
        <f t="shared" si="109"/>
        <v>4.9062926380516458E-5</v>
      </c>
      <c r="H579" s="70"/>
      <c r="I579" s="71">
        <f t="shared" si="88"/>
        <v>0</v>
      </c>
      <c r="J579">
        <v>21104.28</v>
      </c>
      <c r="K579">
        <v>20936.259999999998</v>
      </c>
      <c r="L579" s="71">
        <f t="shared" si="104"/>
        <v>-7.9614182526008825E-3</v>
      </c>
      <c r="M579" s="70">
        <f t="shared" si="105"/>
        <v>1</v>
      </c>
    </row>
    <row r="580" spans="1:16">
      <c r="A580" s="68">
        <v>43214</v>
      </c>
      <c r="B580">
        <v>46.97</v>
      </c>
      <c r="C580" s="71">
        <f t="shared" si="103"/>
        <v>1.2502694546238313E-2</v>
      </c>
      <c r="D580" s="38">
        <f t="shared" si="108"/>
        <v>47.34229492755631</v>
      </c>
      <c r="E580" s="70"/>
      <c r="F580">
        <v>47.33</v>
      </c>
      <c r="G580" s="42">
        <f t="shared" si="109"/>
        <v>-7.8638969261207725E-3</v>
      </c>
      <c r="H580" s="70"/>
      <c r="I580" s="71">
        <f t="shared" si="88"/>
        <v>-7.6061694485527465E-3</v>
      </c>
      <c r="J580">
        <v>20936.259999999998</v>
      </c>
      <c r="K580">
        <v>21366.04</v>
      </c>
      <c r="L580" s="71">
        <f t="shared" si="104"/>
        <v>2.0528021719256495E-2</v>
      </c>
      <c r="M580" s="70">
        <f t="shared" si="105"/>
        <v>2</v>
      </c>
    </row>
    <row r="581" spans="1:16">
      <c r="A581" s="68">
        <v>43215</v>
      </c>
      <c r="B581">
        <v>46.58</v>
      </c>
      <c r="C581" s="71">
        <f t="shared" ref="C581:C629" si="110">B581/B580-1</f>
        <v>-8.3031722375984662E-3</v>
      </c>
      <c r="D581" s="38">
        <f t="shared" si="108"/>
        <v>46.740336557452849</v>
      </c>
      <c r="E581" s="70"/>
      <c r="F581">
        <v>46.76</v>
      </c>
      <c r="G581" s="42">
        <f t="shared" si="109"/>
        <v>-3.4303680559887306E-3</v>
      </c>
      <c r="H581" s="70"/>
      <c r="I581" s="71">
        <f t="shared" si="88"/>
        <v>-3.8494439692043914E-3</v>
      </c>
      <c r="J581">
        <v>21366.04</v>
      </c>
      <c r="K581">
        <v>21099.85</v>
      </c>
      <c r="L581" s="71">
        <f t="shared" ref="L581:L628" si="111">+K581/J581-1</f>
        <v>-1.2458555726751586E-2</v>
      </c>
      <c r="M581" s="70">
        <f t="shared" ref="M581:M628" si="112">WEEKDAY(A581,2)</f>
        <v>3</v>
      </c>
    </row>
    <row r="582" spans="1:16">
      <c r="A582" s="68">
        <v>43216</v>
      </c>
      <c r="B582">
        <v>46.79</v>
      </c>
      <c r="C582" s="71">
        <f t="shared" si="110"/>
        <v>4.5083726921426592E-3</v>
      </c>
      <c r="D582" s="38">
        <f t="shared" si="108"/>
        <v>46.135228771768517</v>
      </c>
      <c r="E582" s="70"/>
      <c r="F582">
        <v>46.14</v>
      </c>
      <c r="G582" s="42">
        <f t="shared" si="109"/>
        <v>1.4192434841293178E-2</v>
      </c>
      <c r="H582" s="70"/>
      <c r="I582" s="71">
        <f t="shared" si="88"/>
        <v>1.4087559601213773E-2</v>
      </c>
      <c r="J582">
        <v>21099.85</v>
      </c>
      <c r="K582">
        <v>20817.93</v>
      </c>
      <c r="L582" s="71">
        <f t="shared" si="111"/>
        <v>-1.3361232425822878E-2</v>
      </c>
      <c r="M582" s="70">
        <f t="shared" si="112"/>
        <v>4</v>
      </c>
    </row>
    <row r="583" spans="1:16">
      <c r="A583" s="68">
        <v>43217</v>
      </c>
      <c r="B583">
        <v>46.87</v>
      </c>
      <c r="C583" s="71">
        <f t="shared" si="110"/>
        <v>1.7097670442400847E-3</v>
      </c>
      <c r="D583" s="38">
        <f t="shared" si="108"/>
        <v>46.68934666414961</v>
      </c>
      <c r="E583" s="70"/>
      <c r="F583">
        <v>46.66</v>
      </c>
      <c r="G583" s="42">
        <f t="shared" si="109"/>
        <v>3.8692624497378425E-3</v>
      </c>
      <c r="H583" s="70"/>
      <c r="I583" s="71">
        <f t="shared" si="88"/>
        <v>4.5006429489926614E-3</v>
      </c>
      <c r="J583">
        <v>20817.93</v>
      </c>
      <c r="K583">
        <v>21065.79</v>
      </c>
      <c r="L583" s="71">
        <f t="shared" si="111"/>
        <v>1.1906082881439239E-2</v>
      </c>
      <c r="M583" s="70">
        <f t="shared" si="112"/>
        <v>5</v>
      </c>
    </row>
    <row r="584" spans="1:16">
      <c r="A584" s="68">
        <v>43220</v>
      </c>
      <c r="B584">
        <v>46.88</v>
      </c>
      <c r="C584" s="71">
        <f t="shared" si="110"/>
        <v>2.1335609131645228E-4</v>
      </c>
      <c r="D584" s="38">
        <f t="shared" si="108"/>
        <v>46.66</v>
      </c>
      <c r="F584">
        <v>47.59</v>
      </c>
      <c r="G584" s="42">
        <f t="shared" si="109"/>
        <v>4.7149592798971796E-3</v>
      </c>
      <c r="I584" s="71">
        <f t="shared" si="88"/>
        <v>-1.4919100651397343E-2</v>
      </c>
      <c r="J584" s="70">
        <v>21065.79</v>
      </c>
      <c r="K584" s="70">
        <v>21065.79</v>
      </c>
      <c r="L584" s="71">
        <f t="shared" si="111"/>
        <v>0</v>
      </c>
      <c r="M584" s="70">
        <f t="shared" si="112"/>
        <v>1</v>
      </c>
    </row>
    <row r="585" spans="1:16" s="70" customFormat="1">
      <c r="A585" s="68">
        <v>43221</v>
      </c>
      <c r="B585" s="70">
        <v>46.88</v>
      </c>
      <c r="C585" s="71">
        <f t="shared" si="110"/>
        <v>0</v>
      </c>
      <c r="D585" s="38">
        <f t="shared" si="108"/>
        <v>47.59</v>
      </c>
      <c r="F585" s="70">
        <v>47.59</v>
      </c>
      <c r="G585" s="42">
        <f t="shared" si="109"/>
        <v>-1.4919100651397343E-2</v>
      </c>
      <c r="I585" s="71">
        <f t="shared" ref="I585:I628" si="113">+B585/F585-1</f>
        <v>-1.4919100651397343E-2</v>
      </c>
      <c r="J585" s="70">
        <v>21065.79</v>
      </c>
      <c r="K585" s="70">
        <v>21065.79</v>
      </c>
      <c r="L585" s="71">
        <f t="shared" si="111"/>
        <v>0</v>
      </c>
      <c r="M585" s="70">
        <f t="shared" si="112"/>
        <v>2</v>
      </c>
      <c r="N585" s="50"/>
      <c r="O585" s="50"/>
      <c r="P585" s="50"/>
    </row>
    <row r="586" spans="1:16" s="70" customFormat="1">
      <c r="A586" s="68">
        <v>43222</v>
      </c>
      <c r="B586" s="70">
        <v>46.75</v>
      </c>
      <c r="C586" s="71">
        <f t="shared" si="110"/>
        <v>-2.7730375426621157E-3</v>
      </c>
      <c r="D586" s="38">
        <f t="shared" si="108"/>
        <v>47.327197632483902</v>
      </c>
      <c r="F586" s="70">
        <v>47.32</v>
      </c>
      <c r="G586" s="42">
        <f t="shared" si="109"/>
        <v>-1.2195897102678432E-2</v>
      </c>
      <c r="I586" s="71">
        <f t="shared" si="113"/>
        <v>-1.2045646661031251E-2</v>
      </c>
      <c r="J586" s="70">
        <v>21484.12</v>
      </c>
      <c r="K586" s="70">
        <v>21365.48</v>
      </c>
      <c r="L586" s="71">
        <f t="shared" si="111"/>
        <v>-5.5222182709834255E-3</v>
      </c>
      <c r="M586" s="70">
        <f t="shared" si="112"/>
        <v>3</v>
      </c>
      <c r="N586" s="50"/>
      <c r="O586" s="50"/>
      <c r="P586" s="50"/>
    </row>
    <row r="587" spans="1:16">
      <c r="A587" s="68">
        <v>43223</v>
      </c>
      <c r="B587">
        <v>46.45</v>
      </c>
      <c r="C587" s="71">
        <f t="shared" si="110"/>
        <v>-6.4171122994651775E-3</v>
      </c>
      <c r="D587" s="38">
        <f t="shared" si="108"/>
        <v>46.562409756298479</v>
      </c>
      <c r="E587" s="70"/>
      <c r="F587" s="70">
        <v>46.56</v>
      </c>
      <c r="G587" s="42">
        <f t="shared" si="109"/>
        <v>-2.4141739417442576E-3</v>
      </c>
      <c r="H587" s="70"/>
      <c r="I587" s="71">
        <f t="shared" si="113"/>
        <v>-2.3625429553264521E-3</v>
      </c>
      <c r="J587" s="70">
        <v>21365.48</v>
      </c>
      <c r="K587" s="70">
        <v>21023.42</v>
      </c>
      <c r="L587" s="71">
        <f t="shared" si="111"/>
        <v>-1.6009937525391482E-2</v>
      </c>
      <c r="M587" s="70">
        <f t="shared" si="112"/>
        <v>4</v>
      </c>
    </row>
    <row r="588" spans="1:16">
      <c r="A588" s="68">
        <v>43224</v>
      </c>
      <c r="B588">
        <v>46.54</v>
      </c>
      <c r="C588" s="71">
        <f t="shared" si="110"/>
        <v>1.9375672766415164E-3</v>
      </c>
      <c r="D588" s="38">
        <f t="shared" si="108"/>
        <v>46.080899796512661</v>
      </c>
      <c r="E588" s="70"/>
      <c r="F588">
        <v>46.08</v>
      </c>
      <c r="G588" s="42">
        <f t="shared" si="109"/>
        <v>9.9629175106099588E-3</v>
      </c>
      <c r="H588" s="70"/>
      <c r="I588" s="71">
        <f t="shared" si="113"/>
        <v>9.9826388888888395E-3</v>
      </c>
      <c r="J588">
        <v>21023.42</v>
      </c>
      <c r="K588">
        <v>20807.09</v>
      </c>
      <c r="L588" s="71">
        <f t="shared" si="111"/>
        <v>-1.0289952824040882E-2</v>
      </c>
      <c r="M588" s="70">
        <f t="shared" si="112"/>
        <v>5</v>
      </c>
    </row>
    <row r="589" spans="1:16">
      <c r="A589" s="68">
        <v>43227</v>
      </c>
      <c r="B589">
        <v>46.29</v>
      </c>
      <c r="C589" s="71">
        <f t="shared" si="110"/>
        <v>-5.3717232488181832E-3</v>
      </c>
      <c r="D589" s="38">
        <f t="shared" si="108"/>
        <v>46.389405918847856</v>
      </c>
      <c r="E589" s="70"/>
      <c r="F589">
        <v>46.39</v>
      </c>
      <c r="G589" s="42">
        <f t="shared" si="109"/>
        <v>-2.1428581996018048E-3</v>
      </c>
      <c r="H589" s="70"/>
      <c r="I589" s="71">
        <f t="shared" si="113"/>
        <v>-2.155636990730847E-3</v>
      </c>
      <c r="J589">
        <v>20807.09</v>
      </c>
      <c r="K589">
        <v>20946.8</v>
      </c>
      <c r="L589" s="71">
        <f t="shared" si="111"/>
        <v>6.714538169441342E-3</v>
      </c>
      <c r="M589" s="70">
        <f t="shared" si="112"/>
        <v>1</v>
      </c>
    </row>
    <row r="590" spans="1:16">
      <c r="A590" s="68">
        <v>43228</v>
      </c>
      <c r="B590">
        <v>46.97</v>
      </c>
      <c r="C590" s="71">
        <f t="shared" si="110"/>
        <v>1.4689997839706148E-2</v>
      </c>
      <c r="D590" s="38">
        <f t="shared" si="108"/>
        <v>47.105998959268241</v>
      </c>
      <c r="E590" s="70"/>
      <c r="F590">
        <v>47.1</v>
      </c>
      <c r="G590" s="42">
        <f t="shared" si="109"/>
        <v>-2.8870836469435668E-3</v>
      </c>
      <c r="H590" s="70"/>
      <c r="I590" s="71">
        <f t="shared" si="113"/>
        <v>-2.7600849256900206E-3</v>
      </c>
      <c r="J590">
        <v>20946.8</v>
      </c>
      <c r="K590">
        <v>21270.1</v>
      </c>
      <c r="L590" s="71">
        <f t="shared" si="111"/>
        <v>1.5434338419233473E-2</v>
      </c>
      <c r="M590" s="70">
        <f t="shared" si="112"/>
        <v>2</v>
      </c>
    </row>
    <row r="591" spans="1:16">
      <c r="A591" s="68">
        <v>43229</v>
      </c>
      <c r="B591">
        <v>47.42</v>
      </c>
      <c r="C591" s="71">
        <f t="shared" si="110"/>
        <v>9.5805833510751448E-3</v>
      </c>
      <c r="D591" s="38">
        <f t="shared" ref="D591:D622" si="114">+(F590-O591)*(1+L591)</f>
        <v>47.331911603612589</v>
      </c>
      <c r="E591" s="70"/>
      <c r="F591">
        <v>47.34</v>
      </c>
      <c r="G591" s="42">
        <f t="shared" si="109"/>
        <v>1.8610783592498681E-3</v>
      </c>
      <c r="H591" s="70"/>
      <c r="I591" s="71">
        <f t="shared" si="113"/>
        <v>1.689902830587231E-3</v>
      </c>
      <c r="J591">
        <v>21270.1</v>
      </c>
      <c r="K591">
        <v>21374.83</v>
      </c>
      <c r="L591" s="71">
        <f t="shared" si="111"/>
        <v>4.9238132401823176E-3</v>
      </c>
      <c r="M591" s="70">
        <f t="shared" si="112"/>
        <v>3</v>
      </c>
    </row>
    <row r="592" spans="1:16">
      <c r="A592" s="68">
        <v>43230</v>
      </c>
      <c r="B592">
        <v>48.02</v>
      </c>
      <c r="C592" s="71">
        <f t="shared" si="110"/>
        <v>1.2652889076339102E-2</v>
      </c>
      <c r="D592" s="38">
        <f t="shared" si="114"/>
        <v>47.602802763811461</v>
      </c>
      <c r="E592" s="70"/>
      <c r="F592">
        <v>47.6</v>
      </c>
      <c r="G592" s="42">
        <f t="shared" si="109"/>
        <v>8.7641317730497992E-3</v>
      </c>
      <c r="H592" s="70"/>
      <c r="I592" s="71">
        <f t="shared" si="113"/>
        <v>8.8235294117646745E-3</v>
      </c>
      <c r="J592">
        <v>21374.83</v>
      </c>
      <c r="K592">
        <v>21493.49</v>
      </c>
      <c r="L592" s="71">
        <f t="shared" si="111"/>
        <v>5.5513891806391324E-3</v>
      </c>
      <c r="M592" s="70">
        <f t="shared" si="112"/>
        <v>4</v>
      </c>
    </row>
    <row r="593" spans="1:13">
      <c r="A593" s="68">
        <v>43231</v>
      </c>
      <c r="B593">
        <v>48.16</v>
      </c>
      <c r="C593" s="71">
        <f t="shared" si="110"/>
        <v>2.9154518950436081E-3</v>
      </c>
      <c r="D593" s="38">
        <f t="shared" si="114"/>
        <v>47.991811287976034</v>
      </c>
      <c r="E593" s="70"/>
      <c r="F593">
        <v>47.99</v>
      </c>
      <c r="G593" s="42">
        <f t="shared" si="109"/>
        <v>3.5045293667859134E-3</v>
      </c>
      <c r="H593" s="70"/>
      <c r="I593" s="71">
        <f t="shared" si="113"/>
        <v>3.5424046676388876E-3</v>
      </c>
      <c r="J593">
        <v>21493.49</v>
      </c>
      <c r="K593">
        <v>21670.41</v>
      </c>
      <c r="L593" s="71">
        <f t="shared" si="111"/>
        <v>8.2313295793283725E-3</v>
      </c>
      <c r="M593" s="70">
        <f t="shared" si="112"/>
        <v>5</v>
      </c>
    </row>
    <row r="594" spans="1:13">
      <c r="A594" s="68">
        <v>43234</v>
      </c>
      <c r="B594">
        <v>48.63</v>
      </c>
      <c r="C594" s="71">
        <f t="shared" si="110"/>
        <v>9.7591362126248082E-3</v>
      </c>
      <c r="D594" s="38">
        <f t="shared" si="114"/>
        <v>48.756718202378266</v>
      </c>
      <c r="E594" s="70"/>
      <c r="F594">
        <v>48.75</v>
      </c>
      <c r="G594" s="42">
        <f t="shared" si="109"/>
        <v>-2.5989895762115189E-3</v>
      </c>
      <c r="H594" s="70"/>
      <c r="I594" s="71">
        <f t="shared" si="113"/>
        <v>-2.4615384615384039E-3</v>
      </c>
      <c r="J594">
        <v>21670.41</v>
      </c>
      <c r="K594">
        <v>22016.63</v>
      </c>
      <c r="L594" s="71">
        <f t="shared" si="111"/>
        <v>1.5976624346285995E-2</v>
      </c>
      <c r="M594" s="70">
        <f t="shared" si="112"/>
        <v>1</v>
      </c>
    </row>
    <row r="595" spans="1:13">
      <c r="A595" s="68">
        <v>43235</v>
      </c>
      <c r="B595">
        <v>47.81</v>
      </c>
      <c r="C595" s="71">
        <f t="shared" si="110"/>
        <v>-1.6862019329631939E-2</v>
      </c>
      <c r="D595" s="38">
        <f t="shared" si="114"/>
        <v>48.291454005449516</v>
      </c>
      <c r="E595" s="70"/>
      <c r="F595">
        <v>48.29</v>
      </c>
      <c r="G595" s="42">
        <f t="shared" si="109"/>
        <v>-9.969755837030414E-3</v>
      </c>
      <c r="H595" s="70"/>
      <c r="I595" s="71">
        <f t="shared" si="113"/>
        <v>-9.9399461586249238E-3</v>
      </c>
      <c r="J595">
        <v>22016.63</v>
      </c>
      <c r="K595">
        <v>21809.54</v>
      </c>
      <c r="L595" s="71">
        <f t="shared" si="111"/>
        <v>-9.4060716830868252E-3</v>
      </c>
      <c r="M595" s="70">
        <f t="shared" si="112"/>
        <v>2</v>
      </c>
    </row>
    <row r="596" spans="1:13">
      <c r="A596" s="68">
        <v>43236</v>
      </c>
      <c r="B596">
        <v>48.6</v>
      </c>
      <c r="C596" s="71">
        <f t="shared" si="110"/>
        <v>1.6523739803388393E-2</v>
      </c>
      <c r="D596" s="38">
        <f t="shared" si="114"/>
        <v>48.320378394042237</v>
      </c>
      <c r="E596" s="70"/>
      <c r="F596">
        <v>48.33</v>
      </c>
      <c r="G596" s="42">
        <f t="shared" si="109"/>
        <v>5.786825667578821E-3</v>
      </c>
      <c r="H596" s="70"/>
      <c r="I596" s="71">
        <f t="shared" si="113"/>
        <v>5.5865921787709993E-3</v>
      </c>
      <c r="J596">
        <v>21809.54</v>
      </c>
      <c r="K596">
        <v>21823.26</v>
      </c>
      <c r="L596" s="71">
        <f t="shared" si="111"/>
        <v>6.2908250242776909E-4</v>
      </c>
      <c r="M596" s="70">
        <f t="shared" si="112"/>
        <v>3</v>
      </c>
    </row>
    <row r="597" spans="1:13">
      <c r="A597" s="68">
        <v>43237</v>
      </c>
      <c r="B597">
        <v>47.79</v>
      </c>
      <c r="C597" s="71">
        <f t="shared" si="110"/>
        <v>-1.6666666666666718E-2</v>
      </c>
      <c r="D597" s="38">
        <f t="shared" si="114"/>
        <v>47.888606170663785</v>
      </c>
      <c r="E597" s="70"/>
      <c r="F597">
        <v>47.94</v>
      </c>
      <c r="G597" s="42">
        <f t="shared" si="109"/>
        <v>-2.0590737243922907E-3</v>
      </c>
      <c r="H597" s="70"/>
      <c r="I597" s="71">
        <f t="shared" si="113"/>
        <v>-3.1289111389236623E-3</v>
      </c>
      <c r="J597">
        <v>21823.26</v>
      </c>
      <c r="K597">
        <v>21623.95</v>
      </c>
      <c r="L597" s="71">
        <f t="shared" si="111"/>
        <v>-9.1329159804720561E-3</v>
      </c>
      <c r="M597" s="70">
        <f t="shared" si="112"/>
        <v>4</v>
      </c>
    </row>
    <row r="598" spans="1:13">
      <c r="A598" s="68">
        <v>43238</v>
      </c>
      <c r="B598">
        <v>47.89</v>
      </c>
      <c r="C598" s="71">
        <f t="shared" si="110"/>
        <v>2.0924879681942787E-3</v>
      </c>
      <c r="D598" s="38">
        <f t="shared" si="114"/>
        <v>48.25576535276857</v>
      </c>
      <c r="E598" s="70"/>
      <c r="F598">
        <v>48.26</v>
      </c>
      <c r="G598" s="42">
        <f t="shared" ref="G598:G629" si="115">+B598/D598-1</f>
        <v>-7.5797233780188211E-3</v>
      </c>
      <c r="H598" s="70"/>
      <c r="I598" s="71">
        <f t="shared" si="113"/>
        <v>-7.6668048072937589E-3</v>
      </c>
      <c r="J598">
        <v>21623.95</v>
      </c>
      <c r="K598">
        <v>21766.38</v>
      </c>
      <c r="L598" s="71">
        <f t="shared" si="111"/>
        <v>6.5866781970915778E-3</v>
      </c>
      <c r="M598" s="70">
        <f t="shared" si="112"/>
        <v>5</v>
      </c>
    </row>
    <row r="599" spans="1:13">
      <c r="A599" s="68">
        <v>43241</v>
      </c>
      <c r="B599">
        <v>48.28</v>
      </c>
      <c r="C599" s="71">
        <f t="shared" si="110"/>
        <v>8.1436625600335155E-3</v>
      </c>
      <c r="D599" s="38">
        <f t="shared" si="114"/>
        <v>48.178962041460267</v>
      </c>
      <c r="E599" s="70"/>
      <c r="F599">
        <v>48.2</v>
      </c>
      <c r="G599" s="42">
        <f t="shared" si="115"/>
        <v>2.0971385488293137E-3</v>
      </c>
      <c r="H599" s="70"/>
      <c r="I599" s="71">
        <f t="shared" si="113"/>
        <v>1.6597510373443924E-3</v>
      </c>
      <c r="J599">
        <v>21766.38</v>
      </c>
      <c r="K599">
        <v>21729.83</v>
      </c>
      <c r="L599" s="71">
        <f t="shared" si="111"/>
        <v>-1.6791951624477441E-3</v>
      </c>
      <c r="M599" s="70">
        <f t="shared" si="112"/>
        <v>1</v>
      </c>
    </row>
    <row r="600" spans="1:13">
      <c r="A600" s="68">
        <v>43242</v>
      </c>
      <c r="B600">
        <v>48.03</v>
      </c>
      <c r="C600" s="71">
        <f t="shared" si="110"/>
        <v>-5.1781275890637746E-3</v>
      </c>
      <c r="D600" s="38">
        <f t="shared" si="114"/>
        <v>48.2</v>
      </c>
      <c r="E600" s="70"/>
      <c r="F600">
        <v>48.19</v>
      </c>
      <c r="G600" s="42">
        <f t="shared" si="115"/>
        <v>-3.5269709543568339E-3</v>
      </c>
      <c r="H600" s="70"/>
      <c r="I600" s="71">
        <f t="shared" si="113"/>
        <v>-3.3201909109773498E-3</v>
      </c>
      <c r="J600">
        <v>21729.83</v>
      </c>
      <c r="K600">
        <v>21729.83</v>
      </c>
      <c r="L600" s="71">
        <f t="shared" si="111"/>
        <v>0</v>
      </c>
      <c r="M600" s="70">
        <f t="shared" si="112"/>
        <v>2</v>
      </c>
    </row>
    <row r="601" spans="1:13">
      <c r="A601" s="68">
        <v>43243</v>
      </c>
      <c r="B601">
        <v>47.51</v>
      </c>
      <c r="C601" s="71">
        <f t="shared" si="110"/>
        <v>-1.082656672912774E-2</v>
      </c>
      <c r="D601" s="38">
        <f t="shared" si="114"/>
        <v>47.15010355810422</v>
      </c>
      <c r="E601" s="70"/>
      <c r="F601">
        <v>47.16</v>
      </c>
      <c r="G601" s="42">
        <f t="shared" si="115"/>
        <v>7.6329936678138921E-3</v>
      </c>
      <c r="H601" s="70"/>
      <c r="I601" s="71">
        <f t="shared" si="113"/>
        <v>7.4215436810856072E-3</v>
      </c>
      <c r="J601">
        <v>21729.83</v>
      </c>
      <c r="K601">
        <v>21260.92</v>
      </c>
      <c r="L601" s="71">
        <f t="shared" si="111"/>
        <v>-2.1579091967125485E-2</v>
      </c>
      <c r="M601" s="70">
        <f t="shared" si="112"/>
        <v>3</v>
      </c>
    </row>
    <row r="602" spans="1:13">
      <c r="A602" s="68">
        <v>43244</v>
      </c>
      <c r="B602">
        <v>47.22</v>
      </c>
      <c r="C602" s="71">
        <f t="shared" si="110"/>
        <v>-6.1039781098716217E-3</v>
      </c>
      <c r="D602" s="38">
        <f t="shared" si="114"/>
        <v>47.358768802102631</v>
      </c>
      <c r="E602" s="70"/>
      <c r="F602">
        <v>47.41</v>
      </c>
      <c r="G602" s="42">
        <f t="shared" si="115"/>
        <v>-2.9301606780045564E-3</v>
      </c>
      <c r="H602" s="70"/>
      <c r="I602" s="71">
        <f t="shared" si="113"/>
        <v>-4.0075933347394344E-3</v>
      </c>
      <c r="J602">
        <v>21260.92</v>
      </c>
      <c r="K602">
        <v>21350.53</v>
      </c>
      <c r="L602" s="71">
        <f t="shared" si="111"/>
        <v>4.2147752778336489E-3</v>
      </c>
      <c r="M602" s="70">
        <f t="shared" si="112"/>
        <v>4</v>
      </c>
    </row>
    <row r="603" spans="1:13">
      <c r="A603" s="68">
        <v>43245</v>
      </c>
      <c r="B603">
        <v>47.12</v>
      </c>
      <c r="C603" s="71">
        <f t="shared" si="110"/>
        <v>-2.1177467174926523E-3</v>
      </c>
      <c r="D603" s="38">
        <f t="shared" si="114"/>
        <v>46.954364570809247</v>
      </c>
      <c r="E603" s="70"/>
      <c r="F603">
        <v>47.07</v>
      </c>
      <c r="G603" s="42">
        <f t="shared" si="115"/>
        <v>3.5275832333108159E-3</v>
      </c>
      <c r="H603" s="70"/>
      <c r="I603" s="71">
        <f t="shared" si="113"/>
        <v>1.0622477161672528E-3</v>
      </c>
      <c r="J603">
        <v>21350.53</v>
      </c>
      <c r="K603">
        <v>21145.34</v>
      </c>
      <c r="L603" s="71">
        <f t="shared" si="111"/>
        <v>-9.610534258400083E-3</v>
      </c>
      <c r="M603" s="70">
        <f t="shared" si="112"/>
        <v>5</v>
      </c>
    </row>
    <row r="604" spans="1:13">
      <c r="A604" s="68">
        <v>43248</v>
      </c>
      <c r="B604">
        <v>47.12</v>
      </c>
      <c r="C604" s="71">
        <f t="shared" si="110"/>
        <v>0</v>
      </c>
      <c r="D604" s="38">
        <f t="shared" si="114"/>
        <v>47.02970899498424</v>
      </c>
      <c r="E604" s="70"/>
      <c r="F604">
        <v>47.03</v>
      </c>
      <c r="G604" s="42">
        <f t="shared" si="115"/>
        <v>1.9198716501815927E-3</v>
      </c>
      <c r="H604" s="70"/>
      <c r="I604" s="71">
        <f t="shared" si="113"/>
        <v>1.9136721241759247E-3</v>
      </c>
      <c r="J604">
        <v>21145.34</v>
      </c>
      <c r="K604">
        <v>21127.24</v>
      </c>
      <c r="L604" s="71">
        <f t="shared" si="111"/>
        <v>-8.5598056120161914E-4</v>
      </c>
      <c r="M604" s="70">
        <f t="shared" si="112"/>
        <v>1</v>
      </c>
    </row>
    <row r="605" spans="1:13">
      <c r="A605" s="68">
        <v>43249</v>
      </c>
      <c r="B605">
        <v>46.11</v>
      </c>
      <c r="C605" s="71">
        <f t="shared" si="110"/>
        <v>-2.1434634974533018E-2</v>
      </c>
      <c r="D605" s="38">
        <f t="shared" si="114"/>
        <v>46.679599649551953</v>
      </c>
      <c r="E605" s="70"/>
      <c r="F605">
        <v>46.7</v>
      </c>
      <c r="G605" s="42">
        <f t="shared" si="115"/>
        <v>-1.2202325080511334E-2</v>
      </c>
      <c r="H605" s="70"/>
      <c r="I605" s="71">
        <f t="shared" si="113"/>
        <v>-1.2633832976445492E-2</v>
      </c>
      <c r="J605">
        <v>21127.24</v>
      </c>
      <c r="K605">
        <v>20969.830000000002</v>
      </c>
      <c r="L605" s="71">
        <f t="shared" si="111"/>
        <v>-7.4505709217105309E-3</v>
      </c>
      <c r="M605" s="70">
        <f t="shared" si="112"/>
        <v>2</v>
      </c>
    </row>
    <row r="606" spans="1:13">
      <c r="A606" s="68">
        <v>43250</v>
      </c>
      <c r="B606">
        <v>46.32</v>
      </c>
      <c r="C606" s="71">
        <f t="shared" si="110"/>
        <v>4.5543266102798796E-3</v>
      </c>
      <c r="D606" s="38">
        <f t="shared" si="114"/>
        <v>45.911839247146965</v>
      </c>
      <c r="E606" s="70"/>
      <c r="F606">
        <v>45.91</v>
      </c>
      <c r="G606" s="42">
        <f t="shared" si="115"/>
        <v>8.8900980563177967E-3</v>
      </c>
      <c r="H606" s="70"/>
      <c r="I606" s="71">
        <f t="shared" si="113"/>
        <v>8.930516227401597E-3</v>
      </c>
      <c r="J606">
        <v>20969.830000000002</v>
      </c>
      <c r="K606">
        <v>20615.919999999998</v>
      </c>
      <c r="L606" s="71">
        <f t="shared" si="111"/>
        <v>-1.6877103915482583E-2</v>
      </c>
      <c r="M606" s="70">
        <f t="shared" si="112"/>
        <v>3</v>
      </c>
    </row>
    <row r="607" spans="1:13">
      <c r="A607" s="68">
        <v>43251</v>
      </c>
      <c r="B607">
        <v>46.7</v>
      </c>
      <c r="C607" s="71">
        <f t="shared" si="110"/>
        <v>8.2037996545769598E-3</v>
      </c>
      <c r="D607" s="38">
        <f t="shared" si="114"/>
        <v>46.708061241021511</v>
      </c>
      <c r="E607" s="70"/>
      <c r="F607" s="70">
        <v>46.73</v>
      </c>
      <c r="G607" s="42">
        <f t="shared" si="115"/>
        <v>-1.725877890736971E-4</v>
      </c>
      <c r="H607" s="70"/>
      <c r="I607" s="71">
        <f t="shared" si="113"/>
        <v>-6.4198587631059123E-4</v>
      </c>
      <c r="J607">
        <v>20615.919999999998</v>
      </c>
      <c r="K607">
        <v>20974.29</v>
      </c>
      <c r="L607" s="71">
        <f t="shared" si="111"/>
        <v>1.7383167959518886E-2</v>
      </c>
      <c r="M607" s="70">
        <f t="shared" si="112"/>
        <v>4</v>
      </c>
    </row>
    <row r="608" spans="1:13">
      <c r="A608" s="68">
        <v>43252</v>
      </c>
      <c r="B608">
        <v>47.28</v>
      </c>
      <c r="C608" s="71">
        <f t="shared" si="110"/>
        <v>1.2419700214132634E-2</v>
      </c>
      <c r="D608" s="38">
        <f t="shared" si="114"/>
        <v>46.956740075587774</v>
      </c>
      <c r="E608" s="70"/>
      <c r="F608">
        <v>46.97</v>
      </c>
      <c r="G608" s="42">
        <f t="shared" si="115"/>
        <v>6.8842071211048239E-3</v>
      </c>
      <c r="H608" s="70"/>
      <c r="I608" s="71">
        <f t="shared" si="113"/>
        <v>6.5999574196295985E-3</v>
      </c>
      <c r="J608">
        <v>20974.29</v>
      </c>
      <c r="K608">
        <v>21076.06</v>
      </c>
      <c r="L608" s="71">
        <f t="shared" si="111"/>
        <v>4.852130870699245E-3</v>
      </c>
      <c r="M608" s="70">
        <f t="shared" si="112"/>
        <v>5</v>
      </c>
    </row>
    <row r="609" spans="1:13">
      <c r="A609" s="68">
        <v>43255</v>
      </c>
      <c r="B609">
        <v>47.97</v>
      </c>
      <c r="C609" s="71">
        <f t="shared" si="110"/>
        <v>1.4593908629441543E-2</v>
      </c>
      <c r="D609" s="38">
        <f t="shared" si="114"/>
        <v>47.941533664261719</v>
      </c>
      <c r="E609" s="70"/>
      <c r="F609">
        <v>47.96</v>
      </c>
      <c r="G609" s="42">
        <f t="shared" si="115"/>
        <v>5.9377190428722137E-4</v>
      </c>
      <c r="H609" s="70"/>
      <c r="I609" s="71">
        <f t="shared" si="113"/>
        <v>2.085070892410279E-4</v>
      </c>
      <c r="J609">
        <v>21076.06</v>
      </c>
      <c r="K609">
        <v>21512</v>
      </c>
      <c r="L609" s="71">
        <f t="shared" si="111"/>
        <v>2.0684131664077565E-2</v>
      </c>
      <c r="M609" s="70">
        <f t="shared" si="112"/>
        <v>1</v>
      </c>
    </row>
    <row r="610" spans="1:13">
      <c r="A610" s="68">
        <v>43256</v>
      </c>
      <c r="B610">
        <v>48.06</v>
      </c>
      <c r="C610" s="71">
        <f t="shared" si="110"/>
        <v>1.8761726078799779E-3</v>
      </c>
      <c r="D610" s="38">
        <f t="shared" si="114"/>
        <v>48.15222346597249</v>
      </c>
      <c r="E610" s="70"/>
      <c r="F610">
        <v>48.16</v>
      </c>
      <c r="G610" s="42">
        <f t="shared" si="115"/>
        <v>-1.9152483381719154E-3</v>
      </c>
      <c r="H610" s="70"/>
      <c r="I610" s="71">
        <f t="shared" si="113"/>
        <v>-2.0764119601327513E-3</v>
      </c>
      <c r="J610">
        <v>21512</v>
      </c>
      <c r="K610">
        <v>21598.22</v>
      </c>
      <c r="L610" s="71">
        <f t="shared" si="111"/>
        <v>4.0079955373746312E-3</v>
      </c>
      <c r="M610" s="70">
        <f t="shared" si="112"/>
        <v>2</v>
      </c>
    </row>
    <row r="611" spans="1:13">
      <c r="A611" s="68">
        <v>43257</v>
      </c>
      <c r="B611">
        <v>48.77</v>
      </c>
      <c r="C611" s="71">
        <f t="shared" si="110"/>
        <v>1.4773200166458667E-2</v>
      </c>
      <c r="D611" s="38">
        <f t="shared" si="114"/>
        <v>48.36322519170561</v>
      </c>
      <c r="E611" s="70"/>
      <c r="F611">
        <v>48.36</v>
      </c>
      <c r="G611" s="42">
        <f t="shared" si="115"/>
        <v>8.4108288204931547E-3</v>
      </c>
      <c r="H611" s="70"/>
      <c r="I611" s="71">
        <f t="shared" si="113"/>
        <v>8.4780810587263833E-3</v>
      </c>
      <c r="J611">
        <v>21598.22</v>
      </c>
      <c r="K611">
        <v>21689.360000000001</v>
      </c>
      <c r="L611" s="71">
        <f t="shared" si="111"/>
        <v>4.2197921865783083E-3</v>
      </c>
      <c r="M611" s="70">
        <f t="shared" si="112"/>
        <v>3</v>
      </c>
    </row>
    <row r="612" spans="1:13">
      <c r="A612" s="68">
        <v>43258</v>
      </c>
      <c r="B612">
        <v>48.47</v>
      </c>
      <c r="C612" s="71">
        <f t="shared" si="110"/>
        <v>-6.1513225343449163E-3</v>
      </c>
      <c r="D612" s="38">
        <f t="shared" si="114"/>
        <v>48.845777044596986</v>
      </c>
      <c r="E612" s="70"/>
      <c r="F612">
        <v>48.92</v>
      </c>
      <c r="G612" s="42">
        <f t="shared" si="115"/>
        <v>-7.6931326991460658E-3</v>
      </c>
      <c r="H612" s="70"/>
      <c r="I612" s="71">
        <f t="shared" si="113"/>
        <v>-9.198691741619025E-3</v>
      </c>
      <c r="J612">
        <v>21689.360000000001</v>
      </c>
      <c r="K612">
        <v>21907.23</v>
      </c>
      <c r="L612" s="71">
        <f t="shared" si="111"/>
        <v>1.0045017464784589E-2</v>
      </c>
      <c r="M612" s="70">
        <f t="shared" si="112"/>
        <v>4</v>
      </c>
    </row>
    <row r="613" spans="1:13">
      <c r="A613" s="68">
        <v>43259</v>
      </c>
      <c r="B613">
        <v>48.21</v>
      </c>
      <c r="C613" s="71">
        <f t="shared" si="110"/>
        <v>-5.3641427687228793E-3</v>
      </c>
      <c r="D613" s="38">
        <f t="shared" si="114"/>
        <v>47.968630210209142</v>
      </c>
      <c r="E613" s="70"/>
      <c r="F613">
        <v>47.98</v>
      </c>
      <c r="G613" s="42">
        <f t="shared" si="115"/>
        <v>5.0318257730754823E-3</v>
      </c>
      <c r="H613" s="70"/>
      <c r="I613" s="71">
        <f t="shared" si="113"/>
        <v>4.7936640266779129E-3</v>
      </c>
      <c r="J613">
        <v>21907.23</v>
      </c>
      <c r="K613">
        <v>21481.19</v>
      </c>
      <c r="L613" s="71">
        <f t="shared" si="111"/>
        <v>-1.9447460952388806E-2</v>
      </c>
      <c r="M613" s="70">
        <f t="shared" si="112"/>
        <v>5</v>
      </c>
    </row>
    <row r="614" spans="1:13">
      <c r="A614" s="68">
        <v>43262</v>
      </c>
      <c r="B614">
        <v>48.02</v>
      </c>
      <c r="C614" s="71">
        <f t="shared" si="110"/>
        <v>-3.9410910599460003E-3</v>
      </c>
      <c r="D614" s="38">
        <f t="shared" si="114"/>
        <v>48.060230266572752</v>
      </c>
      <c r="E614" s="70"/>
      <c r="F614">
        <v>48.11</v>
      </c>
      <c r="G614" s="42">
        <f t="shared" si="115"/>
        <v>-8.3708018770622949E-4</v>
      </c>
      <c r="H614" s="70"/>
      <c r="I614" s="71">
        <f t="shared" si="113"/>
        <v>-1.8707129494907049E-3</v>
      </c>
      <c r="J614">
        <v>21481.19</v>
      </c>
      <c r="K614">
        <v>21517.11</v>
      </c>
      <c r="L614" s="71">
        <f t="shared" si="111"/>
        <v>1.6721606205243322E-3</v>
      </c>
      <c r="M614" s="70">
        <f t="shared" si="112"/>
        <v>1</v>
      </c>
    </row>
    <row r="615" spans="1:13">
      <c r="A615" s="68">
        <v>43263</v>
      </c>
      <c r="B615">
        <v>47.96</v>
      </c>
      <c r="C615" s="71">
        <f t="shared" si="110"/>
        <v>-1.2494793835902129E-3</v>
      </c>
      <c r="D615" s="38">
        <f t="shared" si="114"/>
        <v>48.273622800645633</v>
      </c>
      <c r="E615" s="70"/>
      <c r="F615">
        <v>48.27</v>
      </c>
      <c r="G615" s="42">
        <f t="shared" si="115"/>
        <v>-6.4967736509189411E-3</v>
      </c>
      <c r="H615" s="70"/>
      <c r="I615" s="71">
        <f t="shared" si="113"/>
        <v>-6.4222084110213684E-3</v>
      </c>
      <c r="J615">
        <v>21517.11</v>
      </c>
      <c r="K615">
        <v>21590.29</v>
      </c>
      <c r="L615" s="71">
        <f t="shared" si="111"/>
        <v>3.4010143555525119E-3</v>
      </c>
      <c r="M615" s="70">
        <f t="shared" si="112"/>
        <v>2</v>
      </c>
    </row>
    <row r="616" spans="1:13">
      <c r="A616" s="68">
        <v>43264</v>
      </c>
      <c r="B616">
        <v>47.22</v>
      </c>
      <c r="C616" s="71">
        <f t="shared" si="110"/>
        <v>-1.542952460383662E-2</v>
      </c>
      <c r="D616" s="38">
        <f t="shared" si="114"/>
        <v>47.471554722053291</v>
      </c>
      <c r="E616" s="70"/>
      <c r="F616">
        <v>47.62</v>
      </c>
      <c r="G616" s="42">
        <f t="shared" si="115"/>
        <v>-5.2990622179144298E-3</v>
      </c>
      <c r="H616" s="70"/>
      <c r="I616" s="71">
        <f t="shared" si="113"/>
        <v>-8.3998320033599194E-3</v>
      </c>
      <c r="J616">
        <v>21590.29</v>
      </c>
      <c r="K616">
        <v>21233.16</v>
      </c>
      <c r="L616" s="71">
        <f t="shared" si="111"/>
        <v>-1.6541232192805233E-2</v>
      </c>
      <c r="M616" s="70">
        <f t="shared" si="112"/>
        <v>3</v>
      </c>
    </row>
    <row r="617" spans="1:13">
      <c r="A617" s="68">
        <v>43265</v>
      </c>
      <c r="B617">
        <v>47.07</v>
      </c>
      <c r="C617" s="71">
        <f t="shared" si="110"/>
        <v>-3.1766200762388674E-3</v>
      </c>
      <c r="D617" s="38">
        <f t="shared" si="114"/>
        <v>47.167419413784856</v>
      </c>
      <c r="E617" s="70"/>
      <c r="F617">
        <v>47.17</v>
      </c>
      <c r="G617" s="42">
        <f t="shared" si="115"/>
        <v>-2.0653963052382762E-3</v>
      </c>
      <c r="H617" s="70"/>
      <c r="I617" s="71">
        <f t="shared" si="113"/>
        <v>-2.1199915200339481E-3</v>
      </c>
      <c r="J617">
        <v>21233.16</v>
      </c>
      <c r="K617">
        <v>21031.360000000001</v>
      </c>
      <c r="L617" s="71">
        <f t="shared" si="111"/>
        <v>-9.5040022304734295E-3</v>
      </c>
      <c r="M617" s="70">
        <f t="shared" si="112"/>
        <v>4</v>
      </c>
    </row>
    <row r="618" spans="1:13">
      <c r="A618" s="68">
        <v>43266</v>
      </c>
      <c r="B618">
        <v>46.81</v>
      </c>
      <c r="C618" s="71">
        <f t="shared" si="110"/>
        <v>-5.5236881240704472E-3</v>
      </c>
      <c r="D618" s="38">
        <f t="shared" si="114"/>
        <v>46.831196413356054</v>
      </c>
      <c r="E618" s="70"/>
      <c r="F618">
        <v>46.83</v>
      </c>
      <c r="G618" s="42">
        <f t="shared" si="115"/>
        <v>-4.5261310791555598E-4</v>
      </c>
      <c r="H618" s="70"/>
      <c r="I618" s="71">
        <f t="shared" si="113"/>
        <v>-4.2707666026042812E-4</v>
      </c>
      <c r="J618">
        <v>21031.360000000001</v>
      </c>
      <c r="K618">
        <v>20880.3</v>
      </c>
      <c r="L618" s="71">
        <f t="shared" si="111"/>
        <v>-7.182607306422506E-3</v>
      </c>
      <c r="M618" s="70">
        <f t="shared" si="112"/>
        <v>5</v>
      </c>
    </row>
    <row r="619" spans="1:13">
      <c r="A619" s="68">
        <v>43269</v>
      </c>
      <c r="B619">
        <v>46.25</v>
      </c>
      <c r="C619" s="71">
        <f t="shared" si="110"/>
        <v>-1.1963255714590892E-2</v>
      </c>
      <c r="D619" s="38">
        <f t="shared" si="114"/>
        <v>46.83</v>
      </c>
      <c r="E619" s="70"/>
      <c r="F619">
        <v>46.83</v>
      </c>
      <c r="G619" s="42">
        <f t="shared" si="115"/>
        <v>-1.2385223147554969E-2</v>
      </c>
      <c r="H619" s="70"/>
      <c r="I619" s="71">
        <f t="shared" si="113"/>
        <v>-1.2385223147554969E-2</v>
      </c>
      <c r="J619">
        <v>20880.3</v>
      </c>
      <c r="K619">
        <v>20880.3</v>
      </c>
      <c r="L619" s="71">
        <f t="shared" si="111"/>
        <v>0</v>
      </c>
      <c r="M619" s="70">
        <f t="shared" si="112"/>
        <v>1</v>
      </c>
    </row>
    <row r="620" spans="1:13">
      <c r="A620" s="68">
        <v>43270</v>
      </c>
      <c r="B620">
        <v>44.97</v>
      </c>
      <c r="C620" s="71">
        <f t="shared" si="110"/>
        <v>-2.7675675675675748E-2</v>
      </c>
      <c r="D620" s="38">
        <f t="shared" si="114"/>
        <v>45.360707432364478</v>
      </c>
      <c r="E620" s="70"/>
      <c r="F620">
        <v>44.72</v>
      </c>
      <c r="G620" s="42">
        <f t="shared" si="115"/>
        <v>-8.6133452161664126E-3</v>
      </c>
      <c r="H620" s="70"/>
      <c r="I620" s="71">
        <f t="shared" si="113"/>
        <v>5.5903398926655523E-3</v>
      </c>
      <c r="J620">
        <v>20880.3</v>
      </c>
      <c r="K620">
        <v>20225.18</v>
      </c>
      <c r="L620" s="71">
        <f t="shared" si="111"/>
        <v>-3.1375028136568894E-2</v>
      </c>
      <c r="M620" s="70">
        <f t="shared" si="112"/>
        <v>2</v>
      </c>
    </row>
    <row r="621" spans="1:13">
      <c r="A621" s="68">
        <v>43271</v>
      </c>
      <c r="B621">
        <v>44.72</v>
      </c>
      <c r="C621" s="71">
        <f t="shared" si="110"/>
        <v>-5.5592617300422864E-3</v>
      </c>
      <c r="D621" s="38">
        <f t="shared" si="114"/>
        <v>44.807316543041885</v>
      </c>
      <c r="E621" s="70"/>
      <c r="F621">
        <v>44.84</v>
      </c>
      <c r="G621" s="42">
        <f t="shared" si="115"/>
        <v>-1.9487117234081586E-3</v>
      </c>
      <c r="H621" s="70"/>
      <c r="I621" s="71">
        <f t="shared" si="113"/>
        <v>-2.6761819803747811E-3</v>
      </c>
      <c r="J621">
        <v>20225.18</v>
      </c>
      <c r="K621">
        <v>20264.669999999998</v>
      </c>
      <c r="L621" s="71">
        <f t="shared" si="111"/>
        <v>1.9525166154268359E-3</v>
      </c>
      <c r="M621" s="70">
        <f t="shared" si="112"/>
        <v>3</v>
      </c>
    </row>
    <row r="622" spans="1:13">
      <c r="A622" s="68">
        <v>43272</v>
      </c>
      <c r="B622">
        <v>43.66</v>
      </c>
      <c r="C622" s="71">
        <f t="shared" si="110"/>
        <v>-2.3703041144901627E-2</v>
      </c>
      <c r="D622" s="38">
        <f t="shared" si="114"/>
        <v>44.175874820562093</v>
      </c>
      <c r="E622" s="70"/>
      <c r="F622">
        <v>44.18</v>
      </c>
      <c r="G622" s="42">
        <f t="shared" si="115"/>
        <v>-1.1677749963244111E-2</v>
      </c>
      <c r="H622" s="70"/>
      <c r="I622" s="71">
        <f t="shared" si="113"/>
        <v>-1.1770031688546956E-2</v>
      </c>
      <c r="J622">
        <v>20264.669999999998</v>
      </c>
      <c r="K622">
        <v>19964.53</v>
      </c>
      <c r="L622" s="71">
        <f t="shared" si="111"/>
        <v>-1.4810998649373519E-2</v>
      </c>
      <c r="M622" s="70">
        <f t="shared" si="112"/>
        <v>4</v>
      </c>
    </row>
    <row r="623" spans="1:13">
      <c r="A623" s="68">
        <v>43273</v>
      </c>
      <c r="B623">
        <v>44.2</v>
      </c>
      <c r="C623" s="71">
        <f t="shared" si="110"/>
        <v>1.2368300503893925E-2</v>
      </c>
      <c r="D623" s="38">
        <f t="shared" ref="D623:D628" si="116">+(F622-O623)*(1+L623)</f>
        <v>44.128084788372178</v>
      </c>
      <c r="E623" s="70"/>
      <c r="F623">
        <v>44.12</v>
      </c>
      <c r="G623" s="42">
        <f t="shared" si="115"/>
        <v>1.6296925636523074E-3</v>
      </c>
      <c r="H623" s="70"/>
      <c r="I623" s="71">
        <f t="shared" si="113"/>
        <v>1.8132366273799772E-3</v>
      </c>
      <c r="J623">
        <v>19964.53</v>
      </c>
      <c r="K623">
        <v>19941.07</v>
      </c>
      <c r="L623" s="71">
        <f t="shared" si="111"/>
        <v>-1.1750840114943539E-3</v>
      </c>
      <c r="M623" s="70">
        <f t="shared" si="112"/>
        <v>5</v>
      </c>
    </row>
    <row r="624" spans="1:13">
      <c r="A624" s="68">
        <v>43276</v>
      </c>
      <c r="B624">
        <v>43.25</v>
      </c>
      <c r="C624" s="71">
        <f t="shared" si="110"/>
        <v>-2.1493212669683293E-2</v>
      </c>
      <c r="D624" s="38">
        <f t="shared" si="116"/>
        <v>43.444009012555497</v>
      </c>
      <c r="E624" s="70"/>
      <c r="F624">
        <v>43.45</v>
      </c>
      <c r="G624" s="42">
        <f t="shared" si="115"/>
        <v>-4.4657253546611653E-3</v>
      </c>
      <c r="H624" s="70"/>
      <c r="I624" s="71">
        <f t="shared" si="113"/>
        <v>-4.602991944764212E-3</v>
      </c>
      <c r="J624">
        <v>19941.07</v>
      </c>
      <c r="K624">
        <v>19635.54</v>
      </c>
      <c r="L624" s="71">
        <f t="shared" si="111"/>
        <v>-1.5321645227663216E-2</v>
      </c>
      <c r="M624" s="70">
        <f t="shared" si="112"/>
        <v>1</v>
      </c>
    </row>
    <row r="625" spans="1:13">
      <c r="A625" s="68">
        <v>43277</v>
      </c>
      <c r="B625">
        <v>43.2</v>
      </c>
      <c r="C625" s="71">
        <f t="shared" si="110"/>
        <v>-1.1560693641617936E-3</v>
      </c>
      <c r="D625" s="38">
        <f t="shared" si="116"/>
        <v>43.1053526157162</v>
      </c>
      <c r="E625" s="70"/>
      <c r="F625">
        <v>43.11</v>
      </c>
      <c r="G625" s="42">
        <f t="shared" si="115"/>
        <v>2.1957223068695964E-3</v>
      </c>
      <c r="H625" s="70"/>
      <c r="I625" s="71">
        <f t="shared" si="113"/>
        <v>2.0876826722338038E-3</v>
      </c>
      <c r="J625">
        <v>19635.54</v>
      </c>
      <c r="K625">
        <v>19479.79</v>
      </c>
      <c r="L625" s="71">
        <f t="shared" si="111"/>
        <v>-7.9320456682118179E-3</v>
      </c>
      <c r="M625" s="70">
        <f t="shared" si="112"/>
        <v>2</v>
      </c>
    </row>
    <row r="626" spans="1:13">
      <c r="A626" s="68">
        <v>43278</v>
      </c>
      <c r="B626">
        <v>41.99</v>
      </c>
      <c r="C626" s="71">
        <f t="shared" si="110"/>
        <v>-2.8009259259259234E-2</v>
      </c>
      <c r="D626" s="38">
        <f t="shared" si="116"/>
        <v>42.104118663496884</v>
      </c>
      <c r="E626" s="70"/>
      <c r="F626">
        <v>42.12</v>
      </c>
      <c r="G626" s="42">
        <f t="shared" si="115"/>
        <v>-2.7103919312250202E-3</v>
      </c>
      <c r="H626" s="70"/>
      <c r="I626" s="71">
        <f t="shared" si="113"/>
        <v>-3.0864197530863224E-3</v>
      </c>
      <c r="J626">
        <v>19479.79</v>
      </c>
      <c r="K626">
        <v>19025.27</v>
      </c>
      <c r="L626" s="71">
        <f t="shared" si="111"/>
        <v>-2.3332900406010548E-2</v>
      </c>
      <c r="M626" s="70">
        <f t="shared" si="112"/>
        <v>3</v>
      </c>
    </row>
    <row r="627" spans="1:13">
      <c r="A627" s="68">
        <v>43279</v>
      </c>
      <c r="B627">
        <v>42.36</v>
      </c>
      <c r="C627" s="71">
        <f t="shared" si="110"/>
        <v>8.8116218147176184E-3</v>
      </c>
      <c r="D627" s="38">
        <f t="shared" si="116"/>
        <v>42.116413485853286</v>
      </c>
      <c r="E627" s="70"/>
      <c r="F627">
        <v>42.16</v>
      </c>
      <c r="G627" s="42">
        <f t="shared" si="115"/>
        <v>5.7836480836273019E-3</v>
      </c>
      <c r="H627" s="70"/>
      <c r="I627" s="71">
        <f t="shared" si="113"/>
        <v>4.7438330170779253E-3</v>
      </c>
      <c r="J627">
        <v>19025.27</v>
      </c>
      <c r="K627">
        <v>19023.650000000001</v>
      </c>
      <c r="L627" s="71">
        <f t="shared" si="111"/>
        <v>-8.5149908516379824E-5</v>
      </c>
      <c r="M627" s="70">
        <f t="shared" si="112"/>
        <v>4</v>
      </c>
    </row>
    <row r="628" spans="1:13">
      <c r="A628" s="68">
        <v>43280</v>
      </c>
      <c r="B628">
        <v>42.97</v>
      </c>
      <c r="C628" s="71">
        <f t="shared" si="110"/>
        <v>1.4400377714825385E-2</v>
      </c>
      <c r="D628" s="38">
        <f t="shared" si="116"/>
        <v>43.226430048912789</v>
      </c>
      <c r="E628" s="70"/>
      <c r="F628">
        <v>43.23</v>
      </c>
      <c r="G628" s="42">
        <f t="shared" si="115"/>
        <v>-5.9322513708077729E-3</v>
      </c>
      <c r="H628" s="70"/>
      <c r="I628" s="71">
        <f t="shared" si="113"/>
        <v>-6.0143418922044001E-3</v>
      </c>
      <c r="J628">
        <v>19023.650000000001</v>
      </c>
      <c r="K628">
        <v>19504.849999999999</v>
      </c>
      <c r="L628" s="71">
        <f t="shared" si="111"/>
        <v>2.5294830382182054E-2</v>
      </c>
      <c r="M628" s="70">
        <f t="shared" si="112"/>
        <v>5</v>
      </c>
    </row>
    <row r="629" spans="1:13">
      <c r="A629" s="68">
        <v>43283</v>
      </c>
      <c r="B629">
        <v>43</v>
      </c>
      <c r="C629" s="71">
        <f t="shared" si="110"/>
        <v>6.9816150802881616E-4</v>
      </c>
      <c r="D629">
        <v>43.226430048912789</v>
      </c>
      <c r="G629" s="42">
        <f t="shared" si="115"/>
        <v>-5.2382315323419304E-3</v>
      </c>
    </row>
    <row r="630" spans="1:13">
      <c r="A630" s="68">
        <v>43284</v>
      </c>
    </row>
    <row r="631" spans="1:13">
      <c r="A631" s="68">
        <v>43285</v>
      </c>
    </row>
    <row r="632" spans="1:13">
      <c r="A632" s="68">
        <v>43286</v>
      </c>
    </row>
    <row r="633" spans="1:13">
      <c r="A633" s="68">
        <v>43287</v>
      </c>
    </row>
  </sheetData>
  <phoneticPr fontId="1" type="noConversion"/>
  <pageMargins left="0.7" right="0.7" top="0.75" bottom="0.75" header="0.3" footer="0.3"/>
  <pageSetup paperSize="9" orientation="portrait" r:id="rId1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"/>
  <dimension ref="A1:N633"/>
  <sheetViews>
    <sheetView zoomScale="115" zoomScaleNormal="115" workbookViewId="0">
      <pane xSplit="1" ySplit="2" topLeftCell="B617" activePane="bottomRight" state="frozen"/>
      <selection pane="topRight" activeCell="B1" sqref="B1"/>
      <selection pane="bottomLeft" activeCell="A3" sqref="A3"/>
      <selection pane="bottomRight" activeCell="A633" sqref="A633"/>
    </sheetView>
  </sheetViews>
  <sheetFormatPr defaultRowHeight="14"/>
  <cols>
    <col min="1" max="1" width="11.6328125" bestFit="1" customWidth="1" collapsed="1"/>
    <col min="2" max="2" width="6.453125" bestFit="1" customWidth="1" collapsed="1"/>
    <col min="3" max="3" width="15" bestFit="1" customWidth="1" collapsed="1"/>
    <col min="4" max="4" width="17.08984375" bestFit="1" customWidth="1" collapsed="1"/>
    <col min="5" max="5" width="17.08984375" customWidth="1" collapsed="1"/>
    <col min="6" max="7" width="15" bestFit="1" customWidth="1" collapsed="1"/>
    <col min="8" max="8" width="15" customWidth="1" collapsed="1"/>
    <col min="9" max="9" width="16.08984375" bestFit="1" customWidth="1" collapsed="1"/>
    <col min="10" max="10" width="11.6328125" bestFit="1" customWidth="1" collapsed="1"/>
    <col min="11" max="11" width="12.90625" bestFit="1" customWidth="1" collapsed="1"/>
    <col min="12" max="12" width="13.90625" bestFit="1" customWidth="1" collapsed="1"/>
    <col min="14" max="14" width="23.453125" customWidth="1"/>
  </cols>
  <sheetData>
    <row r="1" spans="1:14">
      <c r="J1" t="s">
        <v>216</v>
      </c>
    </row>
    <row r="2" spans="1:14">
      <c r="B2" t="s">
        <v>26</v>
      </c>
      <c r="C2" t="s">
        <v>33</v>
      </c>
      <c r="D2" t="s">
        <v>220</v>
      </c>
      <c r="E2" t="s">
        <v>222</v>
      </c>
      <c r="F2" t="s">
        <v>27</v>
      </c>
      <c r="G2" t="s">
        <v>224</v>
      </c>
      <c r="H2" t="s">
        <v>226</v>
      </c>
      <c r="I2" t="s">
        <v>31</v>
      </c>
      <c r="J2" t="s">
        <v>28</v>
      </c>
      <c r="K2" t="s">
        <v>29</v>
      </c>
      <c r="L2" t="s">
        <v>30</v>
      </c>
      <c r="M2" t="s">
        <v>48</v>
      </c>
    </row>
    <row r="3" spans="1:14">
      <c r="A3" s="1">
        <v>42401</v>
      </c>
      <c r="B3">
        <v>29.2</v>
      </c>
      <c r="F3">
        <v>29.346599999999999</v>
      </c>
      <c r="I3" s="25">
        <f t="shared" ref="I3:I38" si="0">+B3/F3-1</f>
        <v>-4.995467958809563E-3</v>
      </c>
      <c r="M3">
        <f>WEEKDAY(A3,2)</f>
        <v>1</v>
      </c>
      <c r="N3" s="50"/>
    </row>
    <row r="4" spans="1:14">
      <c r="A4" s="1">
        <f>A5-1</f>
        <v>42402</v>
      </c>
      <c r="B4">
        <v>30.18</v>
      </c>
      <c r="C4" s="25">
        <f t="shared" ref="C4:C12" si="1">B4/B3-1</f>
        <v>3.356164383561655E-2</v>
      </c>
      <c r="D4" s="26">
        <f t="shared" ref="D4:D13" si="2">+F3*(1+L4)</f>
        <v>30.562907368896468</v>
      </c>
      <c r="E4" s="26"/>
      <c r="F4">
        <v>30.3904</v>
      </c>
      <c r="G4" s="25">
        <f t="shared" ref="G4:G12" si="3">+B4/D4-1</f>
        <v>-1.2528499474043775E-2</v>
      </c>
      <c r="H4" s="25"/>
      <c r="I4" s="25">
        <f t="shared" si="0"/>
        <v>-6.9232389175528652E-3</v>
      </c>
      <c r="J4">
        <v>1992.7</v>
      </c>
      <c r="K4">
        <v>2075.29</v>
      </c>
      <c r="L4" s="25">
        <f t="shared" ref="L4:L9" si="4">+K4/J4-1</f>
        <v>4.144627891805075E-2</v>
      </c>
      <c r="M4">
        <f t="shared" ref="M4:M67" si="5">WEEKDAY(A4,2)</f>
        <v>2</v>
      </c>
      <c r="N4" s="50"/>
    </row>
    <row r="5" spans="1:14">
      <c r="A5" s="1">
        <v>42403</v>
      </c>
      <c r="B5">
        <v>30.65</v>
      </c>
      <c r="C5" s="25">
        <f t="shared" si="1"/>
        <v>1.5573227302849491E-2</v>
      </c>
      <c r="D5" s="26">
        <f t="shared" si="2"/>
        <v>30.613280603674671</v>
      </c>
      <c r="E5" s="26"/>
      <c r="F5">
        <v>30.7623</v>
      </c>
      <c r="G5" s="25">
        <f t="shared" si="3"/>
        <v>1.1994596985767103E-3</v>
      </c>
      <c r="H5" s="25"/>
      <c r="I5" s="25">
        <f t="shared" si="0"/>
        <v>-3.650572291408638E-3</v>
      </c>
      <c r="J5">
        <v>2075.29</v>
      </c>
      <c r="K5">
        <v>2090.5100000000002</v>
      </c>
      <c r="L5" s="25">
        <f t="shared" si="4"/>
        <v>7.3339147781756875E-3</v>
      </c>
      <c r="M5">
        <f t="shared" si="5"/>
        <v>3</v>
      </c>
      <c r="N5" s="50"/>
    </row>
    <row r="6" spans="1:14">
      <c r="A6" s="1">
        <v>42404</v>
      </c>
      <c r="B6">
        <v>31.32</v>
      </c>
      <c r="C6" s="25">
        <f t="shared" si="1"/>
        <v>2.1859706362153508E-2</v>
      </c>
      <c r="D6" s="26">
        <f t="shared" si="2"/>
        <v>31.29396064692347</v>
      </c>
      <c r="E6" s="26"/>
      <c r="F6">
        <v>31.3584</v>
      </c>
      <c r="G6" s="25">
        <f t="shared" si="3"/>
        <v>8.3208876531548626E-4</v>
      </c>
      <c r="H6" s="25"/>
      <c r="I6" s="25">
        <f t="shared" si="0"/>
        <v>-1.2245522730751635E-3</v>
      </c>
      <c r="J6">
        <v>2090.5100000000002</v>
      </c>
      <c r="K6">
        <v>2126.64</v>
      </c>
      <c r="L6" s="25">
        <f t="shared" si="4"/>
        <v>1.7282863990126573E-2</v>
      </c>
      <c r="M6">
        <f t="shared" si="5"/>
        <v>4</v>
      </c>
      <c r="N6" s="50"/>
    </row>
    <row r="7" spans="1:14">
      <c r="A7" s="1">
        <v>42405</v>
      </c>
      <c r="B7">
        <v>30.49</v>
      </c>
      <c r="C7" s="25">
        <f t="shared" si="1"/>
        <v>-2.6500638569604162E-2</v>
      </c>
      <c r="D7" s="26">
        <f t="shared" si="2"/>
        <v>30.921195508407628</v>
      </c>
      <c r="E7" s="26"/>
      <c r="F7">
        <v>30.6374</v>
      </c>
      <c r="G7" s="25">
        <f t="shared" si="3"/>
        <v>-1.3944981793811428E-2</v>
      </c>
      <c r="H7" s="25"/>
      <c r="I7" s="25">
        <f t="shared" si="0"/>
        <v>-4.8111132145678415E-3</v>
      </c>
      <c r="J7">
        <v>2126.64</v>
      </c>
      <c r="K7">
        <v>2096.9899999999998</v>
      </c>
      <c r="L7" s="25">
        <f t="shared" si="4"/>
        <v>-1.3942181093179906E-2</v>
      </c>
      <c r="M7">
        <f t="shared" si="5"/>
        <v>5</v>
      </c>
      <c r="N7" s="50"/>
    </row>
    <row r="8" spans="1:14">
      <c r="A8" s="1">
        <v>42408</v>
      </c>
      <c r="B8">
        <v>30.18</v>
      </c>
      <c r="C8" s="25">
        <f t="shared" si="1"/>
        <v>-1.0167267956707082E-2</v>
      </c>
      <c r="D8" s="26">
        <f t="shared" si="2"/>
        <v>30.6374</v>
      </c>
      <c r="E8" s="26"/>
      <c r="F8">
        <v>30.4438</v>
      </c>
      <c r="G8" s="25">
        <f t="shared" si="3"/>
        <v>-1.4929465294052369E-2</v>
      </c>
      <c r="H8" s="25"/>
      <c r="I8" s="25">
        <f t="shared" si="0"/>
        <v>-8.6651469264678038E-3</v>
      </c>
      <c r="J8">
        <v>2096.9899999999998</v>
      </c>
      <c r="K8">
        <v>2096.9899999999998</v>
      </c>
      <c r="L8" s="25">
        <f t="shared" si="4"/>
        <v>0</v>
      </c>
      <c r="M8">
        <f t="shared" si="5"/>
        <v>1</v>
      </c>
      <c r="N8" s="50"/>
    </row>
    <row r="9" spans="1:14">
      <c r="A9" s="1">
        <v>42409</v>
      </c>
      <c r="B9">
        <v>29.95</v>
      </c>
      <c r="C9" s="25">
        <f t="shared" si="1"/>
        <v>-7.620941020543448E-3</v>
      </c>
      <c r="D9" s="26">
        <f t="shared" si="2"/>
        <v>30.4438</v>
      </c>
      <c r="E9" s="26"/>
      <c r="F9">
        <v>30.5351</v>
      </c>
      <c r="G9" s="25">
        <f t="shared" si="3"/>
        <v>-1.6220051373350253E-2</v>
      </c>
      <c r="H9" s="25"/>
      <c r="I9" s="25">
        <f t="shared" si="0"/>
        <v>-1.9161555062862101E-2</v>
      </c>
      <c r="J9">
        <v>2096.9899999999998</v>
      </c>
      <c r="K9">
        <v>2096.9899999999998</v>
      </c>
      <c r="L9" s="25">
        <f t="shared" si="4"/>
        <v>0</v>
      </c>
      <c r="M9">
        <f t="shared" si="5"/>
        <v>2</v>
      </c>
      <c r="N9" s="50"/>
    </row>
    <row r="10" spans="1:14">
      <c r="A10" s="1">
        <v>42410</v>
      </c>
      <c r="B10">
        <v>30.1</v>
      </c>
      <c r="C10" s="25">
        <f t="shared" si="1"/>
        <v>5.008347245408995E-3</v>
      </c>
      <c r="D10" s="26">
        <f t="shared" si="2"/>
        <v>30.5351</v>
      </c>
      <c r="E10" s="26"/>
      <c r="F10">
        <v>30.666699999999999</v>
      </c>
      <c r="G10" s="25">
        <f t="shared" si="3"/>
        <v>-1.4249175538969872E-2</v>
      </c>
      <c r="H10" s="25"/>
      <c r="I10" s="25">
        <f t="shared" si="0"/>
        <v>-1.8479327739861051E-2</v>
      </c>
      <c r="J10">
        <v>2096.9899999999998</v>
      </c>
      <c r="K10">
        <v>2096.9899999999998</v>
      </c>
      <c r="L10" s="25">
        <f t="shared" ref="L10:L20" si="6">+K10/J10-1</f>
        <v>0</v>
      </c>
      <c r="M10">
        <f t="shared" si="5"/>
        <v>3</v>
      </c>
      <c r="N10" s="50"/>
    </row>
    <row r="11" spans="1:14">
      <c r="A11" s="1">
        <v>42411</v>
      </c>
      <c r="B11">
        <v>29.18</v>
      </c>
      <c r="C11" s="25">
        <f t="shared" si="1"/>
        <v>-3.0564784053156213E-2</v>
      </c>
      <c r="D11" s="26">
        <f t="shared" si="2"/>
        <v>30.666699999999999</v>
      </c>
      <c r="E11" s="26"/>
      <c r="F11">
        <v>30.474699999999999</v>
      </c>
      <c r="G11" s="25">
        <f t="shared" si="3"/>
        <v>-4.8479295131200861E-2</v>
      </c>
      <c r="H11" s="25"/>
      <c r="I11" s="25">
        <f t="shared" si="0"/>
        <v>-4.24844215037391E-2</v>
      </c>
      <c r="J11">
        <v>2096.9899999999998</v>
      </c>
      <c r="K11">
        <v>2096.9899999999998</v>
      </c>
      <c r="L11" s="25">
        <f t="shared" si="6"/>
        <v>0</v>
      </c>
      <c r="M11">
        <f t="shared" si="5"/>
        <v>4</v>
      </c>
      <c r="N11" s="50"/>
    </row>
    <row r="12" spans="1:14">
      <c r="A12" s="1">
        <v>42412</v>
      </c>
      <c r="B12">
        <v>29.55</v>
      </c>
      <c r="C12" s="25">
        <f t="shared" si="1"/>
        <v>1.2679917751884817E-2</v>
      </c>
      <c r="D12" s="26">
        <f t="shared" si="2"/>
        <v>30.474699999999999</v>
      </c>
      <c r="E12" s="26"/>
      <c r="F12">
        <v>30.932300000000001</v>
      </c>
      <c r="G12" s="25">
        <f t="shared" si="3"/>
        <v>-3.03432027222581E-2</v>
      </c>
      <c r="H12" s="25"/>
      <c r="I12" s="25">
        <f t="shared" si="0"/>
        <v>-4.4687915221305885E-2</v>
      </c>
      <c r="J12">
        <v>2096.9899999999998</v>
      </c>
      <c r="K12">
        <v>2096.9899999999998</v>
      </c>
      <c r="L12" s="25">
        <f t="shared" si="6"/>
        <v>0</v>
      </c>
      <c r="M12">
        <f t="shared" si="5"/>
        <v>5</v>
      </c>
      <c r="N12" s="50"/>
    </row>
    <row r="13" spans="1:14">
      <c r="A13" s="1">
        <v>42415</v>
      </c>
      <c r="B13">
        <v>29.55</v>
      </c>
      <c r="C13" s="25">
        <f t="shared" ref="C13:C88" si="7">B13/B12-1</f>
        <v>0</v>
      </c>
      <c r="D13" s="26">
        <f t="shared" si="2"/>
        <v>31.225103568448112</v>
      </c>
      <c r="E13" s="26"/>
      <c r="F13" s="27">
        <f>+F12*(1+L13)</f>
        <v>31.225103568448112</v>
      </c>
      <c r="G13" s="25">
        <f t="shared" ref="G13:G26" si="8">+B13/D13-1</f>
        <v>-5.3646053239699953E-2</v>
      </c>
      <c r="H13" s="25"/>
      <c r="I13" s="25"/>
      <c r="J13">
        <v>2096.9899999999998</v>
      </c>
      <c r="K13">
        <v>2116.84</v>
      </c>
      <c r="L13" s="25">
        <f t="shared" si="6"/>
        <v>9.465948812345415E-3</v>
      </c>
      <c r="M13">
        <f t="shared" si="5"/>
        <v>1</v>
      </c>
      <c r="N13" s="50"/>
    </row>
    <row r="14" spans="1:14">
      <c r="A14" s="1">
        <v>42416</v>
      </c>
      <c r="B14">
        <v>32.369999999999997</v>
      </c>
      <c r="C14" s="25">
        <f t="shared" si="7"/>
        <v>9.543147208121816E-2</v>
      </c>
      <c r="D14" s="26">
        <f t="shared" ref="D14:D19" si="9">+F13*(1+L14)</f>
        <v>32.480249948259171</v>
      </c>
      <c r="E14" s="26"/>
      <c r="F14">
        <v>32.7746</v>
      </c>
      <c r="G14" s="25">
        <f t="shared" si="8"/>
        <v>-3.3943688375182024E-3</v>
      </c>
      <c r="H14" s="25"/>
      <c r="I14" s="25">
        <f t="shared" si="0"/>
        <v>-1.234492564363876E-2</v>
      </c>
      <c r="J14">
        <v>2116.84</v>
      </c>
      <c r="K14">
        <v>2201.9299999999998</v>
      </c>
      <c r="L14" s="25">
        <f t="shared" si="6"/>
        <v>4.0196708301052375E-2</v>
      </c>
      <c r="M14">
        <f t="shared" si="5"/>
        <v>2</v>
      </c>
      <c r="N14" s="50"/>
    </row>
    <row r="15" spans="1:14">
      <c r="A15" s="1">
        <v>42417</v>
      </c>
      <c r="B15">
        <v>33.42</v>
      </c>
      <c r="C15" s="25">
        <f t="shared" si="7"/>
        <v>3.2437442075996525E-2</v>
      </c>
      <c r="D15" s="26">
        <f t="shared" si="9"/>
        <v>32.974350732088361</v>
      </c>
      <c r="E15" s="26"/>
      <c r="F15">
        <v>33.489600000000003</v>
      </c>
      <c r="G15" s="25">
        <f t="shared" si="8"/>
        <v>1.3515027832768478E-2</v>
      </c>
      <c r="H15" s="25"/>
      <c r="I15" s="25">
        <f t="shared" si="0"/>
        <v>-2.0782571305719699E-3</v>
      </c>
      <c r="J15">
        <v>2201.92</v>
      </c>
      <c r="K15">
        <v>2215.34</v>
      </c>
      <c r="L15" s="25">
        <f t="shared" si="6"/>
        <v>6.0946810056679013E-3</v>
      </c>
      <c r="M15">
        <f t="shared" si="5"/>
        <v>3</v>
      </c>
      <c r="N15" s="50"/>
    </row>
    <row r="16" spans="1:14">
      <c r="A16" s="1">
        <v>42418</v>
      </c>
      <c r="B16">
        <v>32.770000000000003</v>
      </c>
      <c r="C16" s="25">
        <f t="shared" si="7"/>
        <v>-1.9449431478156698E-2</v>
      </c>
      <c r="D16" s="26">
        <f t="shared" si="9"/>
        <v>33.120288324139864</v>
      </c>
      <c r="E16" s="26"/>
      <c r="F16">
        <v>32.688099999999999</v>
      </c>
      <c r="G16" s="25">
        <f t="shared" si="8"/>
        <v>-1.0576246218380603E-2</v>
      </c>
      <c r="H16" s="25"/>
      <c r="I16" s="25">
        <f t="shared" si="0"/>
        <v>2.5054989430406405E-3</v>
      </c>
      <c r="J16">
        <v>2215.3399999999997</v>
      </c>
      <c r="K16">
        <v>2190.91</v>
      </c>
      <c r="L16" s="25">
        <f t="shared" si="6"/>
        <v>-1.1027652640226759E-2</v>
      </c>
      <c r="M16">
        <f t="shared" si="5"/>
        <v>4</v>
      </c>
      <c r="N16" s="50"/>
    </row>
    <row r="17" spans="1:14">
      <c r="A17" s="1">
        <v>42419</v>
      </c>
      <c r="B17">
        <v>32.99</v>
      </c>
      <c r="C17" s="25">
        <f t="shared" si="7"/>
        <v>6.7134574305767192E-3</v>
      </c>
      <c r="D17" s="26">
        <f t="shared" si="9"/>
        <v>32.987989456892343</v>
      </c>
      <c r="E17" s="26"/>
      <c r="F17">
        <v>32.814599999999999</v>
      </c>
      <c r="G17" s="25">
        <f t="shared" si="8"/>
        <v>6.0947731000293714E-5</v>
      </c>
      <c r="H17" s="25"/>
      <c r="I17" s="25">
        <f t="shared" si="0"/>
        <v>5.3451817178939987E-3</v>
      </c>
      <c r="J17">
        <v>2190.91</v>
      </c>
      <c r="K17">
        <v>2211.0100000000002</v>
      </c>
      <c r="L17" s="25">
        <f t="shared" si="6"/>
        <v>9.174270052170197E-3</v>
      </c>
      <c r="M17">
        <f t="shared" si="5"/>
        <v>5</v>
      </c>
      <c r="N17" s="50"/>
    </row>
    <row r="18" spans="1:14">
      <c r="A18" s="1">
        <v>42422</v>
      </c>
      <c r="B18">
        <v>33.71</v>
      </c>
      <c r="C18" s="25">
        <f t="shared" si="7"/>
        <v>2.1824795392543228E-2</v>
      </c>
      <c r="D18" s="26">
        <f t="shared" si="9"/>
        <v>33.327372185562254</v>
      </c>
      <c r="E18" s="26"/>
      <c r="F18">
        <v>33.779600000000002</v>
      </c>
      <c r="G18" s="25">
        <f t="shared" si="8"/>
        <v>1.1480887611160284E-2</v>
      </c>
      <c r="H18" s="25"/>
      <c r="I18" s="25">
        <f t="shared" si="0"/>
        <v>-2.0604151618136557E-3</v>
      </c>
      <c r="J18">
        <v>2211.0100000000002</v>
      </c>
      <c r="K18">
        <v>2245.56</v>
      </c>
      <c r="L18" s="25">
        <f t="shared" si="6"/>
        <v>1.5626342712154129E-2</v>
      </c>
      <c r="M18">
        <f t="shared" si="5"/>
        <v>1</v>
      </c>
      <c r="N18" s="50"/>
    </row>
    <row r="19" spans="1:14">
      <c r="A19" s="1">
        <v>42423</v>
      </c>
      <c r="B19">
        <v>32.86</v>
      </c>
      <c r="C19" s="25">
        <f t="shared" si="7"/>
        <v>-2.5215069712251625E-2</v>
      </c>
      <c r="D19" s="26">
        <f t="shared" si="9"/>
        <v>33.366824467838761</v>
      </c>
      <c r="E19" s="26"/>
      <c r="F19">
        <v>33.083599999999997</v>
      </c>
      <c r="G19" s="25">
        <f t="shared" si="8"/>
        <v>-1.5189472655010139E-2</v>
      </c>
      <c r="H19" s="25"/>
      <c r="I19" s="25">
        <f t="shared" si="0"/>
        <v>-6.7586356986542029E-3</v>
      </c>
      <c r="J19">
        <v>2245.56</v>
      </c>
      <c r="K19">
        <v>2218.12</v>
      </c>
      <c r="L19" s="25">
        <f t="shared" si="6"/>
        <v>-1.2219669035786196E-2</v>
      </c>
      <c r="M19">
        <f t="shared" si="5"/>
        <v>2</v>
      </c>
      <c r="N19" s="50"/>
    </row>
    <row r="20" spans="1:14">
      <c r="A20" s="1">
        <v>42424</v>
      </c>
      <c r="B20">
        <v>33.11</v>
      </c>
      <c r="C20" s="25">
        <f t="shared" si="7"/>
        <v>7.6080340839927985E-3</v>
      </c>
      <c r="D20" s="26">
        <f>+F19*(1+L20)</f>
        <v>32.869120094494434</v>
      </c>
      <c r="E20" s="26"/>
      <c r="F20">
        <v>33.101599999999998</v>
      </c>
      <c r="G20" s="25">
        <f t="shared" si="8"/>
        <v>7.3284561562056982E-3</v>
      </c>
      <c r="H20" s="25"/>
      <c r="I20" s="25">
        <f t="shared" si="0"/>
        <v>2.5376416849942629E-4</v>
      </c>
      <c r="J20">
        <v>2218.12</v>
      </c>
      <c r="K20">
        <v>2203.7399999999998</v>
      </c>
      <c r="L20" s="25">
        <f t="shared" si="6"/>
        <v>-6.4829675581122848E-3</v>
      </c>
      <c r="M20">
        <f t="shared" si="5"/>
        <v>3</v>
      </c>
      <c r="N20" s="50"/>
    </row>
    <row r="21" spans="1:14">
      <c r="A21" s="1">
        <v>42425</v>
      </c>
      <c r="B21">
        <v>30.38</v>
      </c>
      <c r="C21" s="25">
        <f t="shared" si="7"/>
        <v>-8.2452431289640638E-2</v>
      </c>
      <c r="D21" s="26">
        <f>+F20*(1+L21)</f>
        <v>30.599160256654596</v>
      </c>
      <c r="E21" s="26"/>
      <c r="G21" s="25">
        <f t="shared" si="8"/>
        <v>-7.1622964426591995E-3</v>
      </c>
      <c r="H21" s="25"/>
      <c r="J21">
        <v>2203.7399999999998</v>
      </c>
      <c r="K21">
        <v>2037.14</v>
      </c>
      <c r="L21" s="25">
        <f t="shared" ref="L21:L26" si="10">+K21/J21-1</f>
        <v>-7.5598754844037774E-2</v>
      </c>
      <c r="M21">
        <f t="shared" si="5"/>
        <v>4</v>
      </c>
      <c r="N21" s="50"/>
    </row>
    <row r="22" spans="1:14">
      <c r="A22" s="1">
        <v>42426</v>
      </c>
      <c r="B22">
        <v>30.26</v>
      </c>
      <c r="C22" s="25">
        <f t="shared" si="7"/>
        <v>-3.9499670836075085E-3</v>
      </c>
      <c r="F22">
        <v>30.0733</v>
      </c>
      <c r="I22" s="25">
        <f t="shared" si="0"/>
        <v>6.2081647175402654E-3</v>
      </c>
      <c r="J22">
        <v>2037.14</v>
      </c>
      <c r="K22">
        <v>2014.92</v>
      </c>
      <c r="L22" s="25">
        <f t="shared" si="10"/>
        <v>-1.0907448678048604E-2</v>
      </c>
      <c r="M22">
        <f t="shared" si="5"/>
        <v>5</v>
      </c>
      <c r="N22" s="50"/>
    </row>
    <row r="23" spans="1:14">
      <c r="A23" s="1">
        <v>42429</v>
      </c>
      <c r="B23">
        <v>28.63</v>
      </c>
      <c r="C23" s="25">
        <f t="shared" si="7"/>
        <v>-5.3866490416391355E-2</v>
      </c>
      <c r="D23" s="26">
        <f t="shared" ref="D23:D29" si="11">+F22*(1+L23)</f>
        <v>28.0618163475473</v>
      </c>
      <c r="E23" s="26"/>
      <c r="F23">
        <v>28.031600000000001</v>
      </c>
      <c r="G23" s="25">
        <f t="shared" si="8"/>
        <v>2.024757219617257E-2</v>
      </c>
      <c r="H23" s="25"/>
      <c r="I23" s="25">
        <f t="shared" si="0"/>
        <v>2.1347336577291376E-2</v>
      </c>
      <c r="J23">
        <v>2014.92</v>
      </c>
      <c r="K23">
        <v>1880.15</v>
      </c>
      <c r="L23" s="25">
        <f t="shared" si="10"/>
        <v>-6.6886030214599046E-2</v>
      </c>
      <c r="M23">
        <f t="shared" si="5"/>
        <v>1</v>
      </c>
      <c r="N23" s="50"/>
    </row>
    <row r="24" spans="1:14">
      <c r="A24" s="1">
        <v>42430</v>
      </c>
      <c r="B24">
        <v>29.48</v>
      </c>
      <c r="C24" s="25">
        <f t="shared" si="7"/>
        <v>2.9689137268599453E-2</v>
      </c>
      <c r="D24" s="26">
        <f t="shared" si="11"/>
        <v>28.848178853814858</v>
      </c>
      <c r="E24" s="26"/>
      <c r="F24">
        <v>29.3843</v>
      </c>
      <c r="G24" s="25">
        <f t="shared" si="8"/>
        <v>2.1901595569925991E-2</v>
      </c>
      <c r="H24" s="25"/>
      <c r="I24" s="25">
        <f t="shared" si="0"/>
        <v>3.2568412383484624E-3</v>
      </c>
      <c r="J24">
        <v>1880.15</v>
      </c>
      <c r="K24">
        <v>1934.92</v>
      </c>
      <c r="L24" s="25">
        <f t="shared" si="10"/>
        <v>2.9130654469058381E-2</v>
      </c>
      <c r="M24">
        <f t="shared" si="5"/>
        <v>2</v>
      </c>
      <c r="N24" s="50"/>
    </row>
    <row r="25" spans="1:14">
      <c r="A25" s="1">
        <v>42431</v>
      </c>
      <c r="B25">
        <v>30.68</v>
      </c>
      <c r="C25" s="25">
        <f t="shared" si="7"/>
        <v>4.0705563093622832E-2</v>
      </c>
      <c r="D25" s="26">
        <f t="shared" si="11"/>
        <v>30.639904326793872</v>
      </c>
      <c r="E25" s="26"/>
      <c r="F25">
        <v>30.442799999999998</v>
      </c>
      <c r="G25" s="25">
        <f t="shared" si="8"/>
        <v>1.3086096085184185E-3</v>
      </c>
      <c r="H25" s="25"/>
      <c r="I25" s="25">
        <f t="shared" si="0"/>
        <v>7.7916617393931631E-3</v>
      </c>
      <c r="J25">
        <v>1934.92</v>
      </c>
      <c r="K25">
        <v>2017.6</v>
      </c>
      <c r="L25" s="25">
        <f t="shared" si="10"/>
        <v>4.2730448804084942E-2</v>
      </c>
      <c r="M25">
        <f t="shared" si="5"/>
        <v>3</v>
      </c>
      <c r="N25" s="50"/>
    </row>
    <row r="26" spans="1:14">
      <c r="A26" s="1">
        <v>42432</v>
      </c>
      <c r="B26">
        <v>30.77</v>
      </c>
      <c r="C26" s="25">
        <f t="shared" si="7"/>
        <v>2.9335071707952132E-3</v>
      </c>
      <c r="D26" s="26">
        <f t="shared" si="11"/>
        <v>30.284067716098335</v>
      </c>
      <c r="E26" s="26"/>
      <c r="F26">
        <v>30.526800000000001</v>
      </c>
      <c r="G26" s="25">
        <f t="shared" si="8"/>
        <v>1.6045806278637942E-2</v>
      </c>
      <c r="H26" s="25"/>
      <c r="I26" s="25">
        <f t="shared" si="0"/>
        <v>7.966770182266103E-3</v>
      </c>
      <c r="J26">
        <v>2017.6</v>
      </c>
      <c r="K26">
        <v>2007.08</v>
      </c>
      <c r="L26" s="25">
        <f t="shared" si="10"/>
        <v>-5.2141157811260719E-3</v>
      </c>
      <c r="M26">
        <f t="shared" si="5"/>
        <v>4</v>
      </c>
      <c r="N26" s="50"/>
    </row>
    <row r="27" spans="1:14">
      <c r="A27" s="1">
        <v>42433</v>
      </c>
      <c r="B27">
        <v>29.95</v>
      </c>
      <c r="C27" s="25">
        <f t="shared" si="7"/>
        <v>-2.6649333766655792E-2</v>
      </c>
      <c r="D27" s="26">
        <f t="shared" si="11"/>
        <v>29.005235801263527</v>
      </c>
      <c r="E27" s="26"/>
      <c r="F27">
        <v>29.6663</v>
      </c>
      <c r="G27" s="25">
        <f t="shared" ref="G27:G39" si="12">+B27/D27-1</f>
        <v>3.2572195075735833E-2</v>
      </c>
      <c r="H27" s="25"/>
      <c r="I27" s="25">
        <f t="shared" si="0"/>
        <v>9.563039543185381E-3</v>
      </c>
      <c r="J27">
        <v>2007.08</v>
      </c>
      <c r="K27">
        <v>1907.04</v>
      </c>
      <c r="L27" s="25">
        <f t="shared" ref="L27:L59" si="13">+K27/J27-1</f>
        <v>-4.9843553819479025E-2</v>
      </c>
      <c r="M27">
        <f t="shared" si="5"/>
        <v>5</v>
      </c>
      <c r="N27" s="50"/>
    </row>
    <row r="28" spans="1:14">
      <c r="A28" s="1">
        <v>42436</v>
      </c>
      <c r="B28">
        <v>30.08</v>
      </c>
      <c r="C28" s="25">
        <f t="shared" si="7"/>
        <v>4.3405676126877513E-3</v>
      </c>
      <c r="D28" s="26">
        <f t="shared" si="11"/>
        <v>30.386396603637049</v>
      </c>
      <c r="E28" s="26"/>
      <c r="F28">
        <v>30.122900000000001</v>
      </c>
      <c r="G28" s="25">
        <f t="shared" si="12"/>
        <v>-1.0083347743851223E-2</v>
      </c>
      <c r="H28" s="25"/>
      <c r="I28" s="25">
        <f t="shared" si="0"/>
        <v>-1.424165667980315E-3</v>
      </c>
      <c r="J28">
        <v>1907.04</v>
      </c>
      <c r="K28">
        <v>1953.33</v>
      </c>
      <c r="L28" s="25">
        <f t="shared" si="13"/>
        <v>2.4273219229801191E-2</v>
      </c>
      <c r="M28">
        <f t="shared" si="5"/>
        <v>1</v>
      </c>
      <c r="N28" s="50"/>
    </row>
    <row r="29" spans="1:14">
      <c r="A29" s="1">
        <v>42437</v>
      </c>
      <c r="B29">
        <v>29.94</v>
      </c>
      <c r="C29" s="25">
        <f t="shared" si="7"/>
        <v>-4.65425531914887E-3</v>
      </c>
      <c r="D29" s="26">
        <f t="shared" si="11"/>
        <v>30.876385019940308</v>
      </c>
      <c r="E29" s="26"/>
      <c r="F29">
        <v>30.342400000000001</v>
      </c>
      <c r="G29" s="25">
        <f t="shared" si="12"/>
        <v>-3.0326899322429712E-2</v>
      </c>
      <c r="H29" s="25"/>
      <c r="I29" s="25">
        <f t="shared" si="0"/>
        <v>-1.3261970048512928E-2</v>
      </c>
      <c r="J29">
        <v>1953.33</v>
      </c>
      <c r="K29">
        <v>2002.19</v>
      </c>
      <c r="L29" s="25">
        <f t="shared" si="13"/>
        <v>2.5013694562618705E-2</v>
      </c>
      <c r="M29">
        <f t="shared" si="5"/>
        <v>2</v>
      </c>
      <c r="N29" s="50"/>
    </row>
    <row r="30" spans="1:14">
      <c r="A30" s="1">
        <v>42438</v>
      </c>
      <c r="B30">
        <v>29.66</v>
      </c>
      <c r="C30" s="25">
        <f t="shared" si="7"/>
        <v>-9.352037408149716E-3</v>
      </c>
      <c r="D30" s="26">
        <f t="shared" ref="D30:D53" si="14">+F29*(1+L30)</f>
        <v>29.86684847292215</v>
      </c>
      <c r="E30" s="26"/>
      <c r="F30">
        <v>29.915900000000001</v>
      </c>
      <c r="G30" s="25">
        <f t="shared" si="12"/>
        <v>-6.9256879616770295E-3</v>
      </c>
      <c r="H30" s="25"/>
      <c r="I30" s="25">
        <f t="shared" si="0"/>
        <v>-8.5539796563032233E-3</v>
      </c>
      <c r="J30">
        <v>2002.19</v>
      </c>
      <c r="K30">
        <v>1970.81</v>
      </c>
      <c r="L30" s="25">
        <f t="shared" si="13"/>
        <v>-1.5672838242124953E-2</v>
      </c>
      <c r="M30">
        <f t="shared" si="5"/>
        <v>3</v>
      </c>
      <c r="N30" s="50"/>
    </row>
    <row r="31" spans="1:14">
      <c r="A31" s="1">
        <v>42439</v>
      </c>
      <c r="B31">
        <v>28.96</v>
      </c>
      <c r="C31" s="25">
        <f t="shared" si="7"/>
        <v>-2.3600809170600145E-2</v>
      </c>
      <c r="D31" s="26">
        <f t="shared" si="14"/>
        <v>29.402225898488439</v>
      </c>
      <c r="E31" s="26"/>
      <c r="F31">
        <v>29.342099999999999</v>
      </c>
      <c r="G31" s="25">
        <f t="shared" si="12"/>
        <v>-1.5040558494286427E-2</v>
      </c>
      <c r="H31" s="25"/>
      <c r="I31" s="25">
        <f t="shared" si="0"/>
        <v>-1.3022244488294921E-2</v>
      </c>
      <c r="J31">
        <v>1970.81</v>
      </c>
      <c r="K31">
        <v>1936.97</v>
      </c>
      <c r="L31" s="25">
        <f t="shared" si="13"/>
        <v>-1.7170604979678372E-2</v>
      </c>
      <c r="M31">
        <f t="shared" si="5"/>
        <v>4</v>
      </c>
      <c r="N31" s="50"/>
    </row>
    <row r="32" spans="1:14">
      <c r="A32" s="1">
        <v>42440</v>
      </c>
      <c r="B32">
        <v>29.47</v>
      </c>
      <c r="C32" s="25">
        <f t="shared" si="7"/>
        <v>1.7610497237569023E-2</v>
      </c>
      <c r="D32" s="26">
        <f t="shared" si="14"/>
        <v>29.310288247623863</v>
      </c>
      <c r="E32" s="26"/>
      <c r="F32">
        <v>29.745100000000001</v>
      </c>
      <c r="G32" s="25">
        <f t="shared" si="12"/>
        <v>5.4489997173290394E-3</v>
      </c>
      <c r="H32" s="25"/>
      <c r="I32" s="25">
        <f t="shared" si="0"/>
        <v>-9.2485821194079332E-3</v>
      </c>
      <c r="J32">
        <v>1936.97</v>
      </c>
      <c r="K32">
        <v>1934.87</v>
      </c>
      <c r="L32" s="25">
        <f t="shared" si="13"/>
        <v>-1.0841675400239392E-3</v>
      </c>
      <c r="M32">
        <f t="shared" si="5"/>
        <v>5</v>
      </c>
      <c r="N32" s="50"/>
    </row>
    <row r="33" spans="1:14">
      <c r="A33" s="1">
        <v>42443</v>
      </c>
      <c r="B33">
        <v>30.46</v>
      </c>
      <c r="C33" s="25">
        <f t="shared" si="7"/>
        <v>3.3593484899898218E-2</v>
      </c>
      <c r="D33" s="26">
        <f t="shared" si="14"/>
        <v>31.101936648457009</v>
      </c>
      <c r="E33" s="26"/>
      <c r="F33">
        <v>30.748100000000001</v>
      </c>
      <c r="G33" s="25">
        <f t="shared" si="12"/>
        <v>-2.0639764517328074E-2</v>
      </c>
      <c r="H33" s="25"/>
      <c r="I33" s="25">
        <f t="shared" si="0"/>
        <v>-9.3696846309202497E-3</v>
      </c>
      <c r="J33">
        <v>1934.87</v>
      </c>
      <c r="K33">
        <v>2023.13</v>
      </c>
      <c r="L33" s="25">
        <f t="shared" si="13"/>
        <v>4.5615467705840906E-2</v>
      </c>
      <c r="M33">
        <f t="shared" si="5"/>
        <v>1</v>
      </c>
      <c r="N33" s="50"/>
    </row>
    <row r="34" spans="1:14">
      <c r="A34" s="1">
        <v>42444</v>
      </c>
      <c r="B34">
        <v>30.38</v>
      </c>
      <c r="C34" s="25">
        <f t="shared" si="7"/>
        <v>-2.6263952724885353E-3</v>
      </c>
      <c r="D34" s="26">
        <f t="shared" si="14"/>
        <v>30.349753032182807</v>
      </c>
      <c r="E34" s="26"/>
      <c r="F34">
        <v>30.273800000000001</v>
      </c>
      <c r="G34" s="25">
        <f t="shared" si="12"/>
        <v>9.9661330967393269E-4</v>
      </c>
      <c r="H34" s="25"/>
      <c r="I34" s="25">
        <f t="shared" si="0"/>
        <v>3.5079838011744524E-3</v>
      </c>
      <c r="J34">
        <v>2023.13</v>
      </c>
      <c r="K34">
        <v>1996.92</v>
      </c>
      <c r="L34" s="25">
        <f t="shared" si="13"/>
        <v>-1.2955173419404553E-2</v>
      </c>
      <c r="M34">
        <f t="shared" si="5"/>
        <v>2</v>
      </c>
      <c r="N34" s="50"/>
    </row>
    <row r="35" spans="1:14">
      <c r="A35" s="1">
        <v>42445</v>
      </c>
      <c r="B35">
        <v>30.2</v>
      </c>
      <c r="C35" s="25">
        <f t="shared" si="7"/>
        <v>-5.9249506254114293E-3</v>
      </c>
      <c r="D35" s="26">
        <f t="shared" si="14"/>
        <v>29.9799944174028</v>
      </c>
      <c r="E35" s="26"/>
      <c r="F35">
        <v>29.9879</v>
      </c>
      <c r="G35" s="25">
        <f t="shared" si="12"/>
        <v>7.3384130608606934E-3</v>
      </c>
      <c r="H35" s="25"/>
      <c r="I35" s="25">
        <f t="shared" si="0"/>
        <v>7.0728527172625455E-3</v>
      </c>
      <c r="J35">
        <v>1996.92</v>
      </c>
      <c r="K35">
        <v>1977.54</v>
      </c>
      <c r="L35" s="25">
        <f t="shared" si="13"/>
        <v>-9.7049456162491277E-3</v>
      </c>
      <c r="M35">
        <f t="shared" si="5"/>
        <v>3</v>
      </c>
      <c r="N35" s="50"/>
    </row>
    <row r="36" spans="1:14">
      <c r="A36" s="1">
        <v>42446</v>
      </c>
      <c r="B36">
        <v>31.74</v>
      </c>
      <c r="C36" s="25">
        <f t="shared" si="7"/>
        <v>5.099337748344368E-2</v>
      </c>
      <c r="D36" s="26">
        <f t="shared" si="14"/>
        <v>31.652175830071705</v>
      </c>
      <c r="E36" s="26"/>
      <c r="F36">
        <v>31.583600000000001</v>
      </c>
      <c r="G36" s="25">
        <f t="shared" si="12"/>
        <v>2.7746645412241033E-3</v>
      </c>
      <c r="H36" s="25"/>
      <c r="I36" s="25">
        <f t="shared" si="0"/>
        <v>4.9519370812700636E-3</v>
      </c>
      <c r="J36">
        <v>1977.54</v>
      </c>
      <c r="K36">
        <v>2087.29</v>
      </c>
      <c r="L36" s="25">
        <f t="shared" si="13"/>
        <v>5.5498245294659077E-2</v>
      </c>
      <c r="M36">
        <f t="shared" si="5"/>
        <v>4</v>
      </c>
      <c r="N36" s="50"/>
    </row>
    <row r="37" spans="1:14">
      <c r="A37" s="1">
        <v>42447</v>
      </c>
      <c r="B37">
        <v>33.630000000000003</v>
      </c>
      <c r="C37" s="25">
        <f t="shared" si="7"/>
        <v>5.9546313799622164E-2</v>
      </c>
      <c r="D37" s="26">
        <f t="shared" si="14"/>
        <v>32.954201348159579</v>
      </c>
      <c r="E37" s="26"/>
      <c r="F37">
        <v>32.969299999999997</v>
      </c>
      <c r="G37" s="25">
        <f t="shared" si="12"/>
        <v>2.0507207706254027E-2</v>
      </c>
      <c r="H37" s="25"/>
      <c r="I37" s="25">
        <f t="shared" si="0"/>
        <v>2.0039855259286865E-2</v>
      </c>
      <c r="J37">
        <v>2087.29</v>
      </c>
      <c r="K37">
        <v>2177.87</v>
      </c>
      <c r="L37" s="25">
        <f t="shared" si="13"/>
        <v>4.3395982350320272E-2</v>
      </c>
      <c r="M37">
        <f t="shared" si="5"/>
        <v>5</v>
      </c>
      <c r="N37" s="50"/>
    </row>
    <row r="38" spans="1:14">
      <c r="A38" s="1">
        <v>42450</v>
      </c>
      <c r="B38">
        <v>33.979999999999997</v>
      </c>
      <c r="C38" s="25">
        <f t="shared" si="7"/>
        <v>1.0407374368123445E-2</v>
      </c>
      <c r="D38" s="26">
        <f t="shared" si="14"/>
        <v>33.713499969695164</v>
      </c>
      <c r="E38" s="26"/>
      <c r="F38" s="27">
        <v>33.871665804564074</v>
      </c>
      <c r="G38" s="25">
        <f t="shared" si="12"/>
        <v>7.9048461460360375E-3</v>
      </c>
      <c r="H38" s="25"/>
      <c r="I38" s="35">
        <f t="shared" si="0"/>
        <v>3.1983722342148191E-3</v>
      </c>
      <c r="J38">
        <v>2177.87</v>
      </c>
      <c r="K38">
        <v>2227.0300000000002</v>
      </c>
      <c r="L38" s="25">
        <f t="shared" si="13"/>
        <v>2.257251351090761E-2</v>
      </c>
      <c r="M38">
        <f t="shared" si="5"/>
        <v>1</v>
      </c>
      <c r="N38" s="50"/>
    </row>
    <row r="39" spans="1:14">
      <c r="A39" s="1">
        <v>42451</v>
      </c>
      <c r="B39">
        <v>33.81</v>
      </c>
      <c r="C39" s="25">
        <f t="shared" si="7"/>
        <v>-5.0029429075925114E-3</v>
      </c>
      <c r="D39" s="26">
        <f t="shared" si="14"/>
        <v>33.790599999999998</v>
      </c>
      <c r="E39" s="26"/>
      <c r="F39">
        <v>33.790599999999998</v>
      </c>
      <c r="G39" s="25">
        <f t="shared" si="12"/>
        <v>5.7412416470858929E-4</v>
      </c>
      <c r="H39" s="25"/>
      <c r="I39" s="25">
        <f t="shared" ref="I39:I52" si="15">+B39/F39-1</f>
        <v>5.7412416470858929E-4</v>
      </c>
      <c r="J39">
        <v>2227.0300000000002</v>
      </c>
      <c r="K39">
        <v>2221.6999999999998</v>
      </c>
      <c r="L39" s="25">
        <f t="shared" si="13"/>
        <v>-2.3933220477498907E-3</v>
      </c>
      <c r="M39">
        <f t="shared" si="5"/>
        <v>2</v>
      </c>
      <c r="N39" s="50"/>
    </row>
    <row r="40" spans="1:14">
      <c r="A40" s="1">
        <v>42452</v>
      </c>
      <c r="B40">
        <v>34.1</v>
      </c>
      <c r="C40" s="25">
        <f t="shared" si="7"/>
        <v>8.5773439810705732E-3</v>
      </c>
      <c r="D40" s="26">
        <f t="shared" si="14"/>
        <v>34.359581566368092</v>
      </c>
      <c r="E40" s="26"/>
      <c r="F40" s="27">
        <v>34.244735681624675</v>
      </c>
      <c r="G40" s="25">
        <f t="shared" ref="G40:G53" si="16">+B40/D40-1</f>
        <v>-7.5548523740515128E-3</v>
      </c>
      <c r="H40" s="25"/>
      <c r="I40" s="35">
        <f t="shared" si="15"/>
        <v>-4.2265089434559977E-3</v>
      </c>
      <c r="J40">
        <v>2221.6999999999998</v>
      </c>
      <c r="K40">
        <v>2259.11</v>
      </c>
      <c r="L40" s="25">
        <f t="shared" si="13"/>
        <v>1.6838457037403831E-2</v>
      </c>
      <c r="M40">
        <f t="shared" si="5"/>
        <v>3</v>
      </c>
      <c r="N40" s="50"/>
    </row>
    <row r="41" spans="1:14">
      <c r="A41" s="1">
        <v>42453</v>
      </c>
      <c r="B41">
        <v>33.49</v>
      </c>
      <c r="C41" s="25">
        <f t="shared" si="7"/>
        <v>-1.7888563049853312E-2</v>
      </c>
      <c r="D41" s="26">
        <f t="shared" si="14"/>
        <v>33.648400000000002</v>
      </c>
      <c r="E41" s="26"/>
      <c r="F41">
        <v>33.648400000000002</v>
      </c>
      <c r="G41" s="25">
        <f t="shared" si="16"/>
        <v>-4.7075046658979769E-3</v>
      </c>
      <c r="H41" s="25"/>
      <c r="I41" s="25">
        <f t="shared" si="15"/>
        <v>-4.7075046658979769E-3</v>
      </c>
      <c r="J41">
        <v>2259.11</v>
      </c>
      <c r="K41">
        <v>2219.77</v>
      </c>
      <c r="L41" s="25">
        <f t="shared" si="13"/>
        <v>-1.7413937347008357E-2</v>
      </c>
      <c r="M41">
        <f t="shared" si="5"/>
        <v>4</v>
      </c>
      <c r="N41" s="50"/>
    </row>
    <row r="42" spans="1:14">
      <c r="A42" s="1">
        <v>42454</v>
      </c>
      <c r="B42">
        <v>33.49</v>
      </c>
      <c r="C42" s="25">
        <f t="shared" si="7"/>
        <v>0</v>
      </c>
      <c r="D42" s="26">
        <f t="shared" si="14"/>
        <v>33.592616692720419</v>
      </c>
      <c r="E42" s="26"/>
      <c r="F42" s="27">
        <v>33.592616692720419</v>
      </c>
      <c r="G42" s="25">
        <f t="shared" si="16"/>
        <v>-3.0547394881166312E-3</v>
      </c>
      <c r="H42" s="25"/>
      <c r="I42" s="35">
        <f t="shared" si="15"/>
        <v>-3.0547394881166312E-3</v>
      </c>
      <c r="J42">
        <v>2219.77</v>
      </c>
      <c r="K42">
        <v>2216.09</v>
      </c>
      <c r="L42" s="25">
        <f t="shared" si="13"/>
        <v>-1.6578294147591155E-3</v>
      </c>
      <c r="M42">
        <f t="shared" si="5"/>
        <v>5</v>
      </c>
      <c r="N42" s="50"/>
    </row>
    <row r="43" spans="1:14">
      <c r="A43" s="1">
        <v>42457</v>
      </c>
      <c r="B43">
        <v>33.79</v>
      </c>
      <c r="C43" s="25">
        <f t="shared" si="7"/>
        <v>8.9578978799640385E-3</v>
      </c>
      <c r="D43" s="26">
        <f t="shared" si="14"/>
        <v>33.344017171148366</v>
      </c>
      <c r="E43" s="26"/>
      <c r="F43">
        <v>32.964700000000001</v>
      </c>
      <c r="G43" s="25">
        <f t="shared" si="16"/>
        <v>1.3375197912191883E-2</v>
      </c>
      <c r="H43" s="25"/>
      <c r="I43" s="25">
        <f t="shared" si="15"/>
        <v>2.5035871705187729E-2</v>
      </c>
      <c r="J43">
        <v>2216.09</v>
      </c>
      <c r="K43">
        <v>2199.69</v>
      </c>
      <c r="L43" s="25">
        <f t="shared" si="13"/>
        <v>-7.400421463027218E-3</v>
      </c>
      <c r="M43">
        <f t="shared" si="5"/>
        <v>1</v>
      </c>
      <c r="N43" s="50"/>
    </row>
    <row r="44" spans="1:14">
      <c r="A44" s="1">
        <v>42458</v>
      </c>
      <c r="B44">
        <v>33.17</v>
      </c>
      <c r="C44" s="25">
        <f t="shared" si="7"/>
        <v>-1.8348623853210899E-2</v>
      </c>
      <c r="D44" s="26">
        <f t="shared" si="14"/>
        <v>32.258256838463609</v>
      </c>
      <c r="E44" s="26"/>
      <c r="F44">
        <v>32.445599999999999</v>
      </c>
      <c r="G44" s="25">
        <f t="shared" si="16"/>
        <v>2.8263869498653893E-2</v>
      </c>
      <c r="H44" s="25"/>
      <c r="I44" s="25">
        <f t="shared" si="15"/>
        <v>2.232660206622783E-2</v>
      </c>
      <c r="J44">
        <v>2199.69</v>
      </c>
      <c r="K44">
        <v>2152.5500000000002</v>
      </c>
      <c r="L44" s="25">
        <f t="shared" si="13"/>
        <v>-2.1430292450299704E-2</v>
      </c>
      <c r="M44">
        <f t="shared" si="5"/>
        <v>2</v>
      </c>
      <c r="N44" s="50"/>
    </row>
    <row r="45" spans="1:14">
      <c r="A45" s="1">
        <v>42459</v>
      </c>
      <c r="B45">
        <v>34.69</v>
      </c>
      <c r="C45" s="25">
        <f t="shared" si="7"/>
        <v>4.5824540247211276E-2</v>
      </c>
      <c r="D45" s="26">
        <f t="shared" si="14"/>
        <v>33.896084350189312</v>
      </c>
      <c r="E45" s="26"/>
      <c r="F45">
        <v>34.162999999999997</v>
      </c>
      <c r="G45" s="25">
        <f t="shared" si="16"/>
        <v>2.3422046086755577E-2</v>
      </c>
      <c r="H45" s="25"/>
      <c r="I45" s="25">
        <f t="shared" si="15"/>
        <v>1.542604572197992E-2</v>
      </c>
      <c r="J45">
        <v>2152.5500000000002</v>
      </c>
      <c r="K45">
        <v>2248.7800000000002</v>
      </c>
      <c r="L45" s="25">
        <f t="shared" si="13"/>
        <v>4.4705117186592647E-2</v>
      </c>
      <c r="M45">
        <f t="shared" si="5"/>
        <v>3</v>
      </c>
      <c r="N45" s="50"/>
    </row>
    <row r="46" spans="1:14">
      <c r="A46" s="1">
        <v>42460</v>
      </c>
      <c r="B46">
        <v>34.22</v>
      </c>
      <c r="C46" s="25">
        <f t="shared" si="7"/>
        <v>-1.3548573075814363E-2</v>
      </c>
      <c r="D46" s="26">
        <f t="shared" si="14"/>
        <v>34.003638092654676</v>
      </c>
      <c r="E46" s="26"/>
      <c r="F46">
        <v>34.100700000000003</v>
      </c>
      <c r="G46" s="25">
        <f t="shared" si="16"/>
        <v>6.362904662017943E-3</v>
      </c>
      <c r="H46" s="25"/>
      <c r="I46" s="25">
        <f t="shared" si="15"/>
        <v>3.4984619084064139E-3</v>
      </c>
      <c r="J46">
        <v>2248.7800000000002</v>
      </c>
      <c r="K46">
        <v>2238.29</v>
      </c>
      <c r="L46" s="25">
        <f t="shared" si="13"/>
        <v>-4.6647515541761164E-3</v>
      </c>
      <c r="M46">
        <f t="shared" si="5"/>
        <v>4</v>
      </c>
      <c r="N46" s="50"/>
    </row>
    <row r="47" spans="1:14">
      <c r="A47" s="1">
        <v>42461</v>
      </c>
      <c r="B47">
        <v>33.99</v>
      </c>
      <c r="C47" s="25">
        <f t="shared" si="7"/>
        <v>-6.7212156633547071E-3</v>
      </c>
      <c r="D47" s="26">
        <f t="shared" si="14"/>
        <v>33.599158625111137</v>
      </c>
      <c r="E47" s="26"/>
      <c r="F47">
        <v>33.8215</v>
      </c>
      <c r="G47" s="25">
        <f t="shared" si="16"/>
        <v>1.1632475064323744E-2</v>
      </c>
      <c r="H47" s="25"/>
      <c r="I47" s="25">
        <f t="shared" si="15"/>
        <v>4.9820380527179076E-3</v>
      </c>
      <c r="J47">
        <v>2238.29</v>
      </c>
      <c r="K47">
        <v>2205.37</v>
      </c>
      <c r="L47" s="25">
        <f t="shared" si="13"/>
        <v>-1.4707656291186644E-2</v>
      </c>
      <c r="M47">
        <f t="shared" si="5"/>
        <v>5</v>
      </c>
      <c r="N47" s="50"/>
    </row>
    <row r="48" spans="1:14">
      <c r="A48" s="1">
        <v>42464</v>
      </c>
      <c r="B48">
        <v>33.799999999999997</v>
      </c>
      <c r="C48" s="25">
        <f t="shared" si="7"/>
        <v>-5.5898793762872989E-3</v>
      </c>
      <c r="D48" s="26">
        <f t="shared" si="14"/>
        <v>33.8215</v>
      </c>
      <c r="E48" s="26"/>
      <c r="F48">
        <v>33.7699</v>
      </c>
      <c r="G48" s="25">
        <f t="shared" si="16"/>
        <v>-6.3569031533206033E-4</v>
      </c>
      <c r="H48" s="25"/>
      <c r="I48" s="25">
        <f t="shared" si="15"/>
        <v>8.913262994558746E-4</v>
      </c>
      <c r="J48">
        <v>2205.37</v>
      </c>
      <c r="K48">
        <v>2205.37</v>
      </c>
      <c r="L48" s="25">
        <f t="shared" si="13"/>
        <v>0</v>
      </c>
      <c r="M48">
        <f t="shared" si="5"/>
        <v>1</v>
      </c>
      <c r="N48" s="50"/>
    </row>
    <row r="49" spans="1:14">
      <c r="A49" s="1">
        <v>42465</v>
      </c>
      <c r="B49">
        <v>34.51</v>
      </c>
      <c r="C49" s="25">
        <f t="shared" si="7"/>
        <v>2.100591715976341E-2</v>
      </c>
      <c r="D49" s="26">
        <f t="shared" si="14"/>
        <v>34.905327653863075</v>
      </c>
      <c r="E49" s="26"/>
      <c r="F49">
        <v>34.597200000000001</v>
      </c>
      <c r="G49" s="25">
        <f t="shared" si="16"/>
        <v>-1.1325711014184559E-2</v>
      </c>
      <c r="H49" s="25"/>
      <c r="I49" s="25">
        <f t="shared" si="15"/>
        <v>-2.5204351797255553E-3</v>
      </c>
      <c r="J49">
        <v>2205.37</v>
      </c>
      <c r="K49">
        <v>2279.52</v>
      </c>
      <c r="L49" s="25">
        <f t="shared" si="13"/>
        <v>3.3622476047103333E-2</v>
      </c>
      <c r="M49">
        <f t="shared" si="5"/>
        <v>2</v>
      </c>
      <c r="N49" s="50"/>
    </row>
    <row r="50" spans="1:14">
      <c r="A50" s="1">
        <v>42466</v>
      </c>
      <c r="B50">
        <v>35.14</v>
      </c>
      <c r="C50" s="25">
        <f t="shared" si="7"/>
        <v>1.8255578093306468E-2</v>
      </c>
      <c r="D50" s="26">
        <f t="shared" si="14"/>
        <v>34.863108149084013</v>
      </c>
      <c r="E50" s="26"/>
      <c r="F50">
        <v>35.054900000000004</v>
      </c>
      <c r="G50" s="25">
        <f t="shared" si="16"/>
        <v>7.9422594718727701E-3</v>
      </c>
      <c r="H50" s="25"/>
      <c r="I50" s="25">
        <f t="shared" si="15"/>
        <v>2.4276206749982432E-3</v>
      </c>
      <c r="J50">
        <v>2279.52</v>
      </c>
      <c r="K50">
        <v>2297.04</v>
      </c>
      <c r="L50" s="25">
        <f t="shared" si="13"/>
        <v>7.6858285954937156E-3</v>
      </c>
      <c r="M50">
        <f t="shared" si="5"/>
        <v>3</v>
      </c>
      <c r="N50" s="50"/>
    </row>
    <row r="51" spans="1:14">
      <c r="A51" s="1">
        <v>42467</v>
      </c>
      <c r="B51">
        <v>33.99</v>
      </c>
      <c r="C51" s="25">
        <f t="shared" si="7"/>
        <v>-3.2726237905520761E-2</v>
      </c>
      <c r="D51" s="26">
        <f t="shared" si="14"/>
        <v>34.316882828335601</v>
      </c>
      <c r="E51" s="26"/>
      <c r="G51" s="25">
        <f t="shared" si="16"/>
        <v>-9.5254230977438459E-3</v>
      </c>
      <c r="H51" s="25"/>
      <c r="J51">
        <v>2297.04</v>
      </c>
      <c r="K51">
        <v>2248.6799999999998</v>
      </c>
      <c r="L51" s="25">
        <f t="shared" si="13"/>
        <v>-2.1053181485738204E-2</v>
      </c>
      <c r="M51">
        <f t="shared" si="5"/>
        <v>4</v>
      </c>
      <c r="N51" s="50"/>
    </row>
    <row r="52" spans="1:14">
      <c r="A52" s="1">
        <v>42468</v>
      </c>
      <c r="B52">
        <v>34.270000000000003</v>
      </c>
      <c r="C52" s="25">
        <f t="shared" si="7"/>
        <v>8.2377169755811774E-3</v>
      </c>
      <c r="F52">
        <v>33.886299999999999</v>
      </c>
      <c r="G52" s="25"/>
      <c r="H52" s="25"/>
      <c r="I52" s="25">
        <f t="shared" si="15"/>
        <v>1.1323160097148621E-2</v>
      </c>
      <c r="J52">
        <v>2248.6799999999998</v>
      </c>
      <c r="K52">
        <v>2229.9299999999998</v>
      </c>
      <c r="L52" s="25">
        <f t="shared" si="13"/>
        <v>-8.3382250920539525E-3</v>
      </c>
      <c r="M52">
        <f t="shared" si="5"/>
        <v>5</v>
      </c>
      <c r="N52" s="50"/>
    </row>
    <row r="53" spans="1:14">
      <c r="A53" s="1">
        <v>42471</v>
      </c>
      <c r="B53">
        <v>34.74</v>
      </c>
      <c r="C53" s="25">
        <f t="shared" si="7"/>
        <v>1.3714619200466904E-2</v>
      </c>
      <c r="D53" s="26">
        <f t="shared" si="14"/>
        <v>34.694885930051619</v>
      </c>
      <c r="E53" s="26"/>
      <c r="G53" s="25">
        <f t="shared" si="16"/>
        <v>1.3003089285070768E-3</v>
      </c>
      <c r="H53" s="25"/>
      <c r="I53" s="25"/>
      <c r="J53">
        <v>2229.9299999999998</v>
      </c>
      <c r="K53">
        <v>2283.14</v>
      </c>
      <c r="L53" s="25">
        <f t="shared" si="13"/>
        <v>2.3861735570174902E-2</v>
      </c>
      <c r="M53">
        <f t="shared" si="5"/>
        <v>1</v>
      </c>
      <c r="N53" s="50"/>
    </row>
    <row r="54" spans="1:14">
      <c r="A54" s="1">
        <v>42472</v>
      </c>
      <c r="B54">
        <v>34.61</v>
      </c>
      <c r="C54" s="25">
        <f t="shared" si="7"/>
        <v>-3.7420840529649446E-3</v>
      </c>
      <c r="D54" s="26"/>
      <c r="E54" s="26"/>
      <c r="F54">
        <v>34.523699999999998</v>
      </c>
      <c r="G54" s="25"/>
      <c r="H54" s="25"/>
      <c r="I54" s="25">
        <f>+B54/F54-1</f>
        <v>2.49973206811549E-3</v>
      </c>
      <c r="J54">
        <v>2283.14</v>
      </c>
      <c r="K54">
        <v>2264.02</v>
      </c>
      <c r="L54" s="25">
        <f t="shared" si="13"/>
        <v>-8.3744317037062199E-3</v>
      </c>
      <c r="M54">
        <f t="shared" si="5"/>
        <v>2</v>
      </c>
      <c r="N54" s="50"/>
    </row>
    <row r="55" spans="1:14">
      <c r="A55" s="1">
        <v>42473</v>
      </c>
      <c r="B55">
        <v>35.43</v>
      </c>
      <c r="C55" s="25">
        <f t="shared" si="7"/>
        <v>2.3692574400462352E-2</v>
      </c>
      <c r="D55" s="26">
        <f>+F54*(1+L55)</f>
        <v>34.981012993259782</v>
      </c>
      <c r="E55" s="26"/>
      <c r="F55">
        <v>34.967599999999997</v>
      </c>
      <c r="G55" s="25">
        <f>+B55/D55-1</f>
        <v>1.283516308766508E-2</v>
      </c>
      <c r="H55" s="25"/>
      <c r="I55" s="25">
        <f>+B55/F55-1</f>
        <v>1.3223669911575309E-2</v>
      </c>
      <c r="J55">
        <v>2264.02</v>
      </c>
      <c r="K55">
        <v>2294.0100000000002</v>
      </c>
      <c r="L55" s="25">
        <f t="shared" si="13"/>
        <v>1.3246349413874592E-2</v>
      </c>
      <c r="M55">
        <f t="shared" si="5"/>
        <v>3</v>
      </c>
      <c r="N55" s="50"/>
    </row>
    <row r="56" spans="1:14">
      <c r="A56" s="1">
        <v>42474</v>
      </c>
      <c r="B56">
        <v>35.42</v>
      </c>
      <c r="C56" s="25">
        <f t="shared" si="7"/>
        <v>-2.8224668360143923E-4</v>
      </c>
      <c r="D56" s="26">
        <f>+F55*(1+L56)</f>
        <v>35.430682413764536</v>
      </c>
      <c r="E56" s="26"/>
      <c r="G56" s="25">
        <f>+B56/D56-1</f>
        <v>-3.0150177859356031E-4</v>
      </c>
      <c r="H56" s="25"/>
      <c r="J56">
        <v>2294.0100000000002</v>
      </c>
      <c r="K56">
        <v>2324.39</v>
      </c>
      <c r="L56" s="25">
        <f t="shared" si="13"/>
        <v>1.3243185513576616E-2</v>
      </c>
      <c r="M56">
        <f t="shared" si="5"/>
        <v>4</v>
      </c>
      <c r="N56" s="50"/>
    </row>
    <row r="57" spans="1:14">
      <c r="A57" s="1">
        <v>42475</v>
      </c>
      <c r="B57">
        <v>35.06</v>
      </c>
      <c r="C57" s="25">
        <f t="shared" si="7"/>
        <v>-1.0163749294184066E-2</v>
      </c>
      <c r="D57" s="26"/>
      <c r="E57" s="26"/>
      <c r="F57">
        <v>35.004600000000003</v>
      </c>
      <c r="I57" s="25">
        <f>+B57/F57-1</f>
        <v>1.5826491375419138E-3</v>
      </c>
      <c r="J57">
        <v>2324.39</v>
      </c>
      <c r="K57">
        <v>2309.6799999999998</v>
      </c>
      <c r="L57" s="25">
        <f t="shared" si="13"/>
        <v>-6.3285421121240804E-3</v>
      </c>
      <c r="M57">
        <f t="shared" si="5"/>
        <v>5</v>
      </c>
      <c r="N57" s="50"/>
    </row>
    <row r="58" spans="1:14">
      <c r="A58" s="1">
        <v>42478</v>
      </c>
      <c r="B58">
        <v>34.770000000000003</v>
      </c>
      <c r="C58" s="25">
        <f t="shared" si="7"/>
        <v>-8.2715345122646999E-3</v>
      </c>
      <c r="D58" s="26">
        <f>+F57*(1+L58)</f>
        <v>34.336389332721424</v>
      </c>
      <c r="E58" s="26"/>
      <c r="G58" s="25">
        <f>+B58/D58-1</f>
        <v>1.2628312868801395E-2</v>
      </c>
      <c r="H58" s="25"/>
      <c r="J58">
        <v>2309.6799999999998</v>
      </c>
      <c r="K58">
        <v>2265.59</v>
      </c>
      <c r="L58" s="25">
        <f t="shared" si="13"/>
        <v>-1.9089224481313338E-2</v>
      </c>
      <c r="M58">
        <f t="shared" si="5"/>
        <v>1</v>
      </c>
      <c r="N58" s="50"/>
    </row>
    <row r="59" spans="1:14">
      <c r="A59" s="1">
        <v>42479</v>
      </c>
      <c r="B59">
        <v>34.92</v>
      </c>
      <c r="C59" s="25">
        <f t="shared" si="7"/>
        <v>4.3140638481449223E-3</v>
      </c>
      <c r="D59" s="26"/>
      <c r="E59" s="26"/>
      <c r="F59">
        <v>34.5441</v>
      </c>
      <c r="I59" s="25">
        <f>+B59/F59-1</f>
        <v>1.0881742468323186E-2</v>
      </c>
      <c r="J59">
        <v>2265.59</v>
      </c>
      <c r="K59">
        <v>2272.52</v>
      </c>
      <c r="L59" s="25">
        <f t="shared" si="13"/>
        <v>3.0588058739664525E-3</v>
      </c>
      <c r="M59">
        <f t="shared" si="5"/>
        <v>2</v>
      </c>
      <c r="N59" s="50"/>
    </row>
    <row r="60" spans="1:14">
      <c r="A60" s="1">
        <v>42480</v>
      </c>
      <c r="B60">
        <v>33.049999999999997</v>
      </c>
      <c r="C60" s="25">
        <f t="shared" si="7"/>
        <v>-5.355097365406658E-2</v>
      </c>
      <c r="F60">
        <v>32.862900000000003</v>
      </c>
      <c r="I60" s="25">
        <f>+B60/F60-1</f>
        <v>5.6933502521077095E-3</v>
      </c>
      <c r="M60">
        <f t="shared" si="5"/>
        <v>3</v>
      </c>
      <c r="N60" s="50"/>
    </row>
    <row r="61" spans="1:14">
      <c r="A61" s="1">
        <v>42481</v>
      </c>
      <c r="B61">
        <v>32.25</v>
      </c>
      <c r="C61" s="25">
        <f t="shared" si="7"/>
        <v>-2.4205748865355425E-2</v>
      </c>
      <c r="D61" s="26">
        <f>+F60*(1+L61)</f>
        <v>32.325509996084357</v>
      </c>
      <c r="E61" s="26"/>
      <c r="G61" s="25">
        <f>+B61/D61-1</f>
        <v>-2.3359259016640932E-3</v>
      </c>
      <c r="H61" s="25"/>
      <c r="J61">
        <v>2145.2399999999998</v>
      </c>
      <c r="K61">
        <v>2110.16</v>
      </c>
      <c r="L61" s="25">
        <f t="shared" ref="L61:L95" si="17">+K61/J61-1</f>
        <v>-1.6352482705897731E-2</v>
      </c>
      <c r="M61">
        <f t="shared" si="5"/>
        <v>4</v>
      </c>
      <c r="N61" s="50"/>
    </row>
    <row r="62" spans="1:14">
      <c r="A62" s="1">
        <v>42482</v>
      </c>
      <c r="B62">
        <v>32.58</v>
      </c>
      <c r="C62" s="25">
        <f t="shared" si="7"/>
        <v>1.0232558139534831E-2</v>
      </c>
      <c r="D62" s="26"/>
      <c r="E62" s="26"/>
      <c r="F62">
        <v>32.678100000000001</v>
      </c>
      <c r="I62" s="25">
        <f>+B62/F62-1</f>
        <v>-3.0020105208076187E-3</v>
      </c>
      <c r="J62">
        <v>2110.16</v>
      </c>
      <c r="K62">
        <v>2136.92</v>
      </c>
      <c r="L62" s="25">
        <f t="shared" si="17"/>
        <v>1.2681502824430479E-2</v>
      </c>
      <c r="M62">
        <f t="shared" si="5"/>
        <v>5</v>
      </c>
      <c r="N62" s="50"/>
    </row>
    <row r="63" spans="1:14">
      <c r="A63" s="1">
        <v>42485</v>
      </c>
      <c r="B63">
        <v>32.71</v>
      </c>
      <c r="C63" s="25">
        <f t="shared" si="7"/>
        <v>3.9901780233273509E-3</v>
      </c>
      <c r="D63" s="26">
        <f>+F62*(1+L63)</f>
        <v>32.523802212062222</v>
      </c>
      <c r="E63" s="26"/>
      <c r="F63">
        <v>32.539400000000001</v>
      </c>
      <c r="G63" s="25">
        <f>+B63/D63-1</f>
        <v>5.724969876637731E-3</v>
      </c>
      <c r="H63" s="25"/>
      <c r="I63" s="25">
        <f>+B63/F63-1</f>
        <v>5.2428747917909746E-3</v>
      </c>
      <c r="J63">
        <v>2136.92</v>
      </c>
      <c r="K63">
        <v>2126.83</v>
      </c>
      <c r="L63" s="25">
        <f t="shared" si="17"/>
        <v>-4.7217490593939315E-3</v>
      </c>
      <c r="M63">
        <f t="shared" si="5"/>
        <v>1</v>
      </c>
      <c r="N63" s="50"/>
    </row>
    <row r="64" spans="1:14">
      <c r="A64" s="1">
        <v>42486</v>
      </c>
      <c r="B64">
        <v>33.26</v>
      </c>
      <c r="C64" s="25">
        <f t="shared" si="7"/>
        <v>1.6814429837969991E-2</v>
      </c>
      <c r="D64" s="26">
        <f>+F63*(1+L64)</f>
        <v>32.980941011077469</v>
      </c>
      <c r="E64" s="26"/>
      <c r="F64">
        <v>32.970399999999998</v>
      </c>
      <c r="G64" s="25">
        <f>+B64/D64-1</f>
        <v>8.4612197338091999E-3</v>
      </c>
      <c r="H64" s="25"/>
      <c r="I64" s="25">
        <f>+B64/F64-1</f>
        <v>8.783636231286307E-3</v>
      </c>
      <c r="J64">
        <v>2126.8399999999997</v>
      </c>
      <c r="K64">
        <v>2155.6999999999998</v>
      </c>
      <c r="L64" s="25">
        <f t="shared" si="17"/>
        <v>1.3569426943258689E-2</v>
      </c>
      <c r="M64">
        <f t="shared" si="5"/>
        <v>2</v>
      </c>
      <c r="N64" s="50"/>
    </row>
    <row r="65" spans="1:14">
      <c r="A65" s="1">
        <v>42487</v>
      </c>
      <c r="B65">
        <v>33.130000000000003</v>
      </c>
      <c r="C65" s="25">
        <f t="shared" si="7"/>
        <v>-3.9085989176186331E-3</v>
      </c>
      <c r="D65" s="26">
        <f>+F64*(1+L65)</f>
        <v>32.831372799554671</v>
      </c>
      <c r="E65" s="26"/>
      <c r="F65">
        <v>32.830599999999997</v>
      </c>
      <c r="G65" s="25">
        <f>+B65/D65-1</f>
        <v>9.0957878084640953E-3</v>
      </c>
      <c r="H65" s="25"/>
      <c r="I65" s="25">
        <f>+B65/F65-1</f>
        <v>9.11954091609668E-3</v>
      </c>
      <c r="J65">
        <v>2155.6999999999998</v>
      </c>
      <c r="K65">
        <v>2146.61</v>
      </c>
      <c r="L65" s="25">
        <f t="shared" si="17"/>
        <v>-4.2167277450478879E-3</v>
      </c>
      <c r="M65">
        <f t="shared" si="5"/>
        <v>3</v>
      </c>
      <c r="N65" s="50"/>
    </row>
    <row r="66" spans="1:14">
      <c r="A66" s="1">
        <v>42488</v>
      </c>
      <c r="B66">
        <v>33.06</v>
      </c>
      <c r="C66" s="25">
        <f t="shared" si="7"/>
        <v>-2.1128886205855624E-3</v>
      </c>
      <c r="D66" s="26">
        <f>+F65*(1+L66)</f>
        <v>32.962435672059662</v>
      </c>
      <c r="E66" s="26"/>
      <c r="G66" s="25">
        <f>+B66/D66-1</f>
        <v>2.9598640376882202E-3</v>
      </c>
      <c r="H66" s="25"/>
      <c r="J66">
        <v>2146.61</v>
      </c>
      <c r="K66">
        <v>2155.23</v>
      </c>
      <c r="L66" s="25">
        <f t="shared" si="17"/>
        <v>4.0156339530701413E-3</v>
      </c>
      <c r="M66">
        <f t="shared" si="5"/>
        <v>4</v>
      </c>
      <c r="N66" s="50"/>
    </row>
    <row r="67" spans="1:14">
      <c r="A67" s="1">
        <v>42489</v>
      </c>
      <c r="B67">
        <v>33</v>
      </c>
      <c r="C67" s="25">
        <f t="shared" si="7"/>
        <v>-1.8148820326679971E-3</v>
      </c>
      <c r="D67" s="26"/>
      <c r="E67" s="26"/>
      <c r="F67">
        <v>32.786799999999999</v>
      </c>
      <c r="I67" s="25">
        <f>+B67/F67-1</f>
        <v>6.5026169068038708E-3</v>
      </c>
      <c r="J67">
        <v>2155.23</v>
      </c>
      <c r="K67">
        <v>2138.7399999999998</v>
      </c>
      <c r="L67" s="25">
        <f t="shared" si="17"/>
        <v>-7.6511555611235016E-3</v>
      </c>
      <c r="M67">
        <f t="shared" si="5"/>
        <v>5</v>
      </c>
      <c r="N67" s="50"/>
    </row>
    <row r="68" spans="1:14">
      <c r="A68" s="1">
        <v>42492</v>
      </c>
      <c r="B68">
        <v>33.01</v>
      </c>
      <c r="C68" s="25">
        <f t="shared" si="7"/>
        <v>3.0303030303024947E-4</v>
      </c>
      <c r="D68" s="26"/>
      <c r="E68" s="26"/>
      <c r="F68">
        <v>32.942799999999998</v>
      </c>
      <c r="I68" s="25">
        <f>+B68/F68-1</f>
        <v>2.0398994620980382E-3</v>
      </c>
      <c r="L68" s="25"/>
      <c r="M68">
        <f t="shared" ref="M68:M131" si="18">WEEKDAY(A68,2)</f>
        <v>1</v>
      </c>
      <c r="N68" s="50"/>
    </row>
    <row r="69" spans="1:14">
      <c r="A69" s="1">
        <v>42493</v>
      </c>
      <c r="B69">
        <v>33.51</v>
      </c>
      <c r="C69" s="25">
        <f t="shared" si="7"/>
        <v>1.5146925174189585E-2</v>
      </c>
      <c r="D69" s="26">
        <f>+F68*(1+L69)</f>
        <v>34.151773681700448</v>
      </c>
      <c r="E69" s="26"/>
      <c r="G69" s="25">
        <f>+B69/D69-1</f>
        <v>-1.8791811156921856E-2</v>
      </c>
      <c r="H69" s="25"/>
      <c r="J69">
        <v>2138.7399999999998</v>
      </c>
      <c r="K69">
        <v>2217.23</v>
      </c>
      <c r="L69" s="25">
        <f t="shared" si="17"/>
        <v>3.6699178020703993E-2</v>
      </c>
      <c r="M69">
        <f t="shared" si="18"/>
        <v>2</v>
      </c>
      <c r="N69" s="50"/>
    </row>
    <row r="70" spans="1:14">
      <c r="A70" s="1">
        <v>42494</v>
      </c>
      <c r="B70">
        <v>33.450000000000003</v>
      </c>
      <c r="C70" s="25">
        <f t="shared" si="7"/>
        <v>-1.790510295434089E-3</v>
      </c>
      <c r="F70">
        <v>33.720300000000002</v>
      </c>
      <c r="I70" s="25">
        <f>+B70/F70-1</f>
        <v>-8.0159429186572595E-3</v>
      </c>
      <c r="J70">
        <v>2217.23</v>
      </c>
      <c r="K70">
        <v>2211.02</v>
      </c>
      <c r="L70" s="25">
        <f t="shared" si="17"/>
        <v>-2.8007919791812608E-3</v>
      </c>
      <c r="M70">
        <f t="shared" si="18"/>
        <v>3</v>
      </c>
      <c r="N70" s="50"/>
    </row>
    <row r="71" spans="1:14">
      <c r="A71" s="1">
        <v>42495</v>
      </c>
      <c r="B71">
        <v>33.64</v>
      </c>
      <c r="C71" s="25">
        <f t="shared" si="7"/>
        <v>5.6801195814648597E-3</v>
      </c>
      <c r="J71">
        <v>2211.02</v>
      </c>
      <c r="K71">
        <v>2224.09</v>
      </c>
      <c r="L71" s="25">
        <f t="shared" si="17"/>
        <v>5.9112988575409364E-3</v>
      </c>
      <c r="M71">
        <f t="shared" si="18"/>
        <v>4</v>
      </c>
      <c r="N71" s="50"/>
    </row>
    <row r="72" spans="1:14">
      <c r="A72" s="1">
        <v>42496</v>
      </c>
      <c r="B72">
        <v>32.36</v>
      </c>
      <c r="C72" s="25">
        <f t="shared" si="7"/>
        <v>-3.8049940546967975E-2</v>
      </c>
      <c r="F72">
        <v>32.627200000000002</v>
      </c>
      <c r="I72" s="25">
        <f t="shared" ref="I72:I94" si="19">+B72/F72-1</f>
        <v>-8.189486072969876E-3</v>
      </c>
      <c r="J72">
        <f>+K72+94.9</f>
        <v>2224.09</v>
      </c>
      <c r="K72">
        <v>2129.19</v>
      </c>
      <c r="L72" s="25">
        <f t="shared" si="17"/>
        <v>-4.26691365906956E-2</v>
      </c>
      <c r="M72">
        <f t="shared" si="18"/>
        <v>5</v>
      </c>
      <c r="N72" s="50"/>
    </row>
    <row r="73" spans="1:14">
      <c r="A73" s="1">
        <v>42499</v>
      </c>
      <c r="B73">
        <v>31.04</v>
      </c>
      <c r="C73" s="25">
        <f t="shared" si="7"/>
        <v>-4.0791100123609425E-2</v>
      </c>
      <c r="D73" s="26">
        <f t="shared" ref="D73:D81" si="20">+F72*(1+L73)</f>
        <v>31.468876859275124</v>
      </c>
      <c r="E73" s="26"/>
      <c r="F73">
        <v>31.399100000000001</v>
      </c>
      <c r="G73" s="25">
        <f t="shared" ref="G73:G81" si="21">+B73/D73-1</f>
        <v>-1.3628603943922402E-2</v>
      </c>
      <c r="H73" s="25"/>
      <c r="I73" s="25">
        <f t="shared" si="19"/>
        <v>-1.1436633534082197E-2</v>
      </c>
      <c r="J73">
        <v>2129.19</v>
      </c>
      <c r="K73">
        <v>2053.6</v>
      </c>
      <c r="L73" s="25">
        <f t="shared" si="17"/>
        <v>-3.5501763581455958E-2</v>
      </c>
      <c r="M73">
        <f t="shared" si="18"/>
        <v>1</v>
      </c>
      <c r="N73" s="50"/>
    </row>
    <row r="74" spans="1:14">
      <c r="A74" s="1">
        <v>42500</v>
      </c>
      <c r="B74">
        <v>31.61</v>
      </c>
      <c r="C74" s="25">
        <f t="shared" si="7"/>
        <v>1.8363402061855716E-2</v>
      </c>
      <c r="D74" s="26">
        <f t="shared" si="20"/>
        <v>31.408579665952473</v>
      </c>
      <c r="E74" s="26"/>
      <c r="F74">
        <v>31.5505</v>
      </c>
      <c r="G74" s="25">
        <f t="shared" si="21"/>
        <v>6.4129080712895803E-3</v>
      </c>
      <c r="H74" s="25"/>
      <c r="I74" s="25">
        <f t="shared" si="19"/>
        <v>1.8858655171867245E-3</v>
      </c>
      <c r="J74">
        <v>2053.6</v>
      </c>
      <c r="K74">
        <v>2054.2199999999998</v>
      </c>
      <c r="L74" s="25">
        <f t="shared" si="17"/>
        <v>3.019088430074035E-4</v>
      </c>
      <c r="M74">
        <f t="shared" si="18"/>
        <v>2</v>
      </c>
      <c r="N74" s="50"/>
    </row>
    <row r="75" spans="1:14">
      <c r="A75" s="1">
        <v>42501</v>
      </c>
      <c r="B75">
        <v>31.04</v>
      </c>
      <c r="C75" s="25">
        <f t="shared" si="7"/>
        <v>-1.8032268269534968E-2</v>
      </c>
      <c r="D75" s="26">
        <f t="shared" si="20"/>
        <v>31.254227378274969</v>
      </c>
      <c r="E75" s="26"/>
      <c r="F75">
        <v>31.121700000000001</v>
      </c>
      <c r="G75" s="25">
        <f t="shared" si="21"/>
        <v>-6.8543488751822146E-3</v>
      </c>
      <c r="H75" s="25"/>
      <c r="I75" s="25">
        <f t="shared" si="19"/>
        <v>-2.6251779305115353E-3</v>
      </c>
      <c r="J75">
        <v>2054.2199999999998</v>
      </c>
      <c r="K75">
        <v>2034.93</v>
      </c>
      <c r="L75" s="25">
        <f t="shared" si="17"/>
        <v>-9.3904255629873035E-3</v>
      </c>
      <c r="M75">
        <f t="shared" si="18"/>
        <v>3</v>
      </c>
      <c r="N75" s="50"/>
    </row>
    <row r="76" spans="1:14">
      <c r="A76" s="1">
        <v>42502</v>
      </c>
      <c r="B76">
        <v>31.17</v>
      </c>
      <c r="C76" s="25">
        <f t="shared" si="7"/>
        <v>4.1881443298970034E-3</v>
      </c>
      <c r="D76" s="26">
        <f t="shared" si="20"/>
        <v>31.116041314443248</v>
      </c>
      <c r="E76" s="26"/>
      <c r="F76">
        <v>31.3079</v>
      </c>
      <c r="G76" s="25">
        <f t="shared" si="21"/>
        <v>1.7341115153908238E-3</v>
      </c>
      <c r="H76" s="25"/>
      <c r="I76" s="25">
        <f t="shared" si="19"/>
        <v>-4.4046390847037875E-3</v>
      </c>
      <c r="J76">
        <v>2034.93</v>
      </c>
      <c r="K76">
        <v>2034.56</v>
      </c>
      <c r="L76" s="25">
        <f t="shared" si="17"/>
        <v>-1.8182443622150046E-4</v>
      </c>
      <c r="M76">
        <f t="shared" si="18"/>
        <v>4</v>
      </c>
      <c r="N76" s="50"/>
    </row>
    <row r="77" spans="1:14">
      <c r="A77" s="1">
        <v>42503</v>
      </c>
      <c r="B77">
        <v>30.76</v>
      </c>
      <c r="C77" s="25">
        <f t="shared" si="7"/>
        <v>-1.3153673403914046E-2</v>
      </c>
      <c r="D77" s="26">
        <f t="shared" si="20"/>
        <v>31.164175663534134</v>
      </c>
      <c r="E77" s="26"/>
      <c r="F77">
        <v>31.03</v>
      </c>
      <c r="G77" s="25">
        <f t="shared" si="21"/>
        <v>-1.2969239677565692E-2</v>
      </c>
      <c r="H77" s="25"/>
      <c r="I77" s="25">
        <f t="shared" si="19"/>
        <v>-8.7012568482114361E-3</v>
      </c>
      <c r="J77">
        <v>2034.56</v>
      </c>
      <c r="K77">
        <v>2025.22</v>
      </c>
      <c r="L77" s="25">
        <f t="shared" si="17"/>
        <v>-4.5906731676627066E-3</v>
      </c>
      <c r="M77">
        <f t="shared" si="18"/>
        <v>5</v>
      </c>
      <c r="N77" s="50"/>
    </row>
    <row r="78" spans="1:14">
      <c r="A78" s="1">
        <v>42506</v>
      </c>
      <c r="B78">
        <v>31.47</v>
      </c>
      <c r="C78" s="25">
        <f t="shared" si="7"/>
        <v>2.3081924577373014E-2</v>
      </c>
      <c r="D78" s="26">
        <f t="shared" si="20"/>
        <v>31.530103297419544</v>
      </c>
      <c r="E78" s="26"/>
      <c r="F78">
        <v>31.824400000000001</v>
      </c>
      <c r="G78" s="25">
        <f t="shared" si="21"/>
        <v>-1.9062194897554452E-3</v>
      </c>
      <c r="H78" s="25"/>
      <c r="I78" s="25">
        <f t="shared" si="19"/>
        <v>-1.1136109400334382E-2</v>
      </c>
      <c r="J78">
        <v>2025.22</v>
      </c>
      <c r="K78">
        <v>2057.86</v>
      </c>
      <c r="L78" s="25">
        <f t="shared" si="17"/>
        <v>1.6116767561055179E-2</v>
      </c>
      <c r="M78">
        <f t="shared" si="18"/>
        <v>1</v>
      </c>
      <c r="N78" s="50"/>
    </row>
    <row r="79" spans="1:14">
      <c r="A79" s="1">
        <v>42507</v>
      </c>
      <c r="B79">
        <v>31.37</v>
      </c>
      <c r="C79" s="25">
        <f t="shared" si="7"/>
        <v>-3.1776294884016121E-3</v>
      </c>
      <c r="D79" s="26">
        <f t="shared" si="20"/>
        <v>32.189060060451148</v>
      </c>
      <c r="E79" s="26"/>
      <c r="F79">
        <v>31.609200000000001</v>
      </c>
      <c r="G79" s="25">
        <f t="shared" si="21"/>
        <v>-2.5445292870091563E-2</v>
      </c>
      <c r="H79" s="25"/>
      <c r="I79" s="25">
        <f t="shared" si="19"/>
        <v>-7.5674170811029784E-3</v>
      </c>
      <c r="J79">
        <v>2057.86</v>
      </c>
      <c r="K79">
        <v>2081.44</v>
      </c>
      <c r="L79" s="25">
        <f t="shared" si="17"/>
        <v>1.1458505437687672E-2</v>
      </c>
      <c r="M79">
        <f t="shared" si="18"/>
        <v>2</v>
      </c>
      <c r="N79" s="50"/>
    </row>
    <row r="80" spans="1:14">
      <c r="A80" s="1">
        <v>42508</v>
      </c>
      <c r="B80">
        <v>30.72</v>
      </c>
      <c r="C80" s="25">
        <f t="shared" si="7"/>
        <v>-2.0720433535224791E-2</v>
      </c>
      <c r="D80" s="26">
        <f t="shared" si="20"/>
        <v>30.683296335229457</v>
      </c>
      <c r="E80" s="26"/>
      <c r="F80">
        <v>30.953800000000001</v>
      </c>
      <c r="G80" s="25">
        <f t="shared" si="21"/>
        <v>1.1962099628910483E-3</v>
      </c>
      <c r="H80" s="25"/>
      <c r="I80" s="25">
        <f t="shared" si="19"/>
        <v>-7.5531921767280075E-3</v>
      </c>
      <c r="J80">
        <v>2081.44</v>
      </c>
      <c r="K80">
        <v>2020.47</v>
      </c>
      <c r="L80" s="25">
        <f t="shared" si="17"/>
        <v>-2.9292220770235966E-2</v>
      </c>
      <c r="M80">
        <f t="shared" si="18"/>
        <v>3</v>
      </c>
      <c r="N80" s="50"/>
    </row>
    <row r="81" spans="1:14">
      <c r="A81" s="1">
        <v>42509</v>
      </c>
      <c r="B81">
        <v>30.88</v>
      </c>
      <c r="C81" s="25">
        <f t="shared" si="7"/>
        <v>5.2083333333332593E-3</v>
      </c>
      <c r="D81" s="26">
        <f t="shared" si="20"/>
        <v>31.213169272496003</v>
      </c>
      <c r="E81" s="26"/>
      <c r="F81">
        <v>31.0809</v>
      </c>
      <c r="G81" s="25">
        <f t="shared" si="21"/>
        <v>-1.0673996914167261E-2</v>
      </c>
      <c r="H81" s="25"/>
      <c r="I81" s="25">
        <f t="shared" si="19"/>
        <v>-6.4637767889604847E-3</v>
      </c>
      <c r="J81">
        <v>2020.47</v>
      </c>
      <c r="K81">
        <v>2037.4</v>
      </c>
      <c r="L81" s="25">
        <f t="shared" si="17"/>
        <v>8.3792384940137854E-3</v>
      </c>
      <c r="M81">
        <f t="shared" si="18"/>
        <v>4</v>
      </c>
      <c r="N81" s="50"/>
    </row>
    <row r="82" spans="1:14">
      <c r="A82" s="1">
        <v>42510</v>
      </c>
      <c r="B82">
        <v>31.13</v>
      </c>
      <c r="C82" s="25">
        <f t="shared" si="7"/>
        <v>8.0958549222798215E-3</v>
      </c>
      <c r="D82" s="26">
        <f>+F81*(1+L82)</f>
        <v>31.506519470894276</v>
      </c>
      <c r="E82" s="26"/>
      <c r="F82">
        <v>31.475000000000001</v>
      </c>
      <c r="G82" s="25">
        <f>+B82/D82-1</f>
        <v>-1.1950525707611237E-2</v>
      </c>
      <c r="H82" s="25"/>
      <c r="I82" s="25">
        <f t="shared" si="19"/>
        <v>-1.0961080222398834E-2</v>
      </c>
      <c r="J82">
        <v>2037.4</v>
      </c>
      <c r="K82">
        <v>2065.3000000000002</v>
      </c>
      <c r="L82" s="25">
        <f t="shared" si="17"/>
        <v>1.369392362815347E-2</v>
      </c>
      <c r="M82">
        <f t="shared" si="18"/>
        <v>5</v>
      </c>
      <c r="N82" s="50"/>
    </row>
    <row r="83" spans="1:14">
      <c r="A83" s="1">
        <v>42513</v>
      </c>
      <c r="B83">
        <v>31.47</v>
      </c>
      <c r="C83" s="25">
        <f t="shared" si="7"/>
        <v>1.0921940250562256E-2</v>
      </c>
      <c r="D83" s="26">
        <f>+F82*(1+L83)</f>
        <v>31.976850457560648</v>
      </c>
      <c r="E83" s="26"/>
      <c r="F83">
        <v>31.7148</v>
      </c>
      <c r="G83" s="25">
        <f>+B83/D83-1</f>
        <v>-1.5850543449653864E-2</v>
      </c>
      <c r="H83" s="25"/>
      <c r="I83" s="25">
        <f t="shared" si="19"/>
        <v>-7.7187937492906311E-3</v>
      </c>
      <c r="J83">
        <v>2065.3000000000002</v>
      </c>
      <c r="K83">
        <v>2098.23</v>
      </c>
      <c r="L83" s="25">
        <f t="shared" si="17"/>
        <v>1.5944414854984768E-2</v>
      </c>
      <c r="M83">
        <f t="shared" si="18"/>
        <v>1</v>
      </c>
      <c r="N83" s="50"/>
    </row>
    <row r="84" spans="1:14">
      <c r="A84" s="1">
        <v>42514</v>
      </c>
      <c r="B84">
        <v>31.57</v>
      </c>
      <c r="C84" s="25">
        <f t="shared" si="7"/>
        <v>3.1776294884016121E-3</v>
      </c>
      <c r="D84" s="26">
        <f>+F83*(1+L84)</f>
        <v>31.371386620151274</v>
      </c>
      <c r="E84" s="26"/>
      <c r="G84" s="25">
        <f>+B84/D84-1</f>
        <v>6.3310360569510671E-3</v>
      </c>
      <c r="H84" s="25"/>
      <c r="I84" s="25"/>
      <c r="J84">
        <v>2098.23</v>
      </c>
      <c r="K84">
        <v>2075.5100000000002</v>
      </c>
      <c r="L84" s="25">
        <f t="shared" si="17"/>
        <v>-1.0828174223035503E-2</v>
      </c>
      <c r="M84">
        <f t="shared" si="18"/>
        <v>2</v>
      </c>
      <c r="N84" s="50"/>
    </row>
    <row r="85" spans="1:14">
      <c r="A85" s="1">
        <v>42515</v>
      </c>
      <c r="B85">
        <v>31.33</v>
      </c>
      <c r="C85" s="25">
        <f t="shared" si="7"/>
        <v>-7.6021539436174068E-3</v>
      </c>
      <c r="D85" s="26"/>
      <c r="E85" s="26"/>
      <c r="F85">
        <v>31.388400000000001</v>
      </c>
      <c r="I85" s="25">
        <f t="shared" si="19"/>
        <v>-1.8605599520843397E-3</v>
      </c>
      <c r="J85">
        <v>2075.5100000000002</v>
      </c>
      <c r="K85">
        <v>2067.25</v>
      </c>
      <c r="L85" s="25">
        <f t="shared" si="17"/>
        <v>-3.9797447374381179E-3</v>
      </c>
      <c r="M85">
        <f t="shared" si="18"/>
        <v>3</v>
      </c>
      <c r="N85" s="50"/>
    </row>
    <row r="86" spans="1:14">
      <c r="A86" s="1">
        <v>42516</v>
      </c>
      <c r="B86">
        <v>31.45</v>
      </c>
      <c r="C86" s="25">
        <f t="shared" si="7"/>
        <v>3.8301947015639826E-3</v>
      </c>
      <c r="D86" s="26">
        <f t="shared" ref="D86:D93" si="22">+F85*(1+L86)</f>
        <v>31.673245269802873</v>
      </c>
      <c r="E86" s="26"/>
      <c r="F86">
        <v>31.521899999999999</v>
      </c>
      <c r="G86" s="25">
        <f t="shared" ref="G86:G95" si="23">+B86/D86-1</f>
        <v>-7.0483863557775361E-3</v>
      </c>
      <c r="H86" s="25"/>
      <c r="I86" s="25">
        <f t="shared" si="19"/>
        <v>-2.2809538765112825E-3</v>
      </c>
      <c r="J86">
        <v>2067.25</v>
      </c>
      <c r="K86">
        <v>2086.0099999999998</v>
      </c>
      <c r="L86" s="25">
        <f t="shared" si="17"/>
        <v>9.0748579030111021E-3</v>
      </c>
      <c r="M86">
        <f t="shared" si="18"/>
        <v>4</v>
      </c>
      <c r="N86" s="50"/>
    </row>
    <row r="87" spans="1:14">
      <c r="A87" s="1">
        <v>42517</v>
      </c>
      <c r="B87">
        <v>31.36</v>
      </c>
      <c r="C87" s="25">
        <f t="shared" si="7"/>
        <v>-2.8616852146263749E-3</v>
      </c>
      <c r="D87" s="26">
        <f t="shared" si="22"/>
        <v>31.278309112132732</v>
      </c>
      <c r="E87" s="26"/>
      <c r="F87">
        <v>31.417300000000001</v>
      </c>
      <c r="G87" s="25">
        <f t="shared" si="23"/>
        <v>2.6117424562308589E-3</v>
      </c>
      <c r="H87" s="25"/>
      <c r="I87" s="25">
        <f t="shared" si="19"/>
        <v>-1.8238359120612557E-3</v>
      </c>
      <c r="J87">
        <v>2086.0099999999998</v>
      </c>
      <c r="K87">
        <v>2069.89</v>
      </c>
      <c r="L87" s="25">
        <f t="shared" si="17"/>
        <v>-7.727671487672616E-3</v>
      </c>
      <c r="M87">
        <f t="shared" si="18"/>
        <v>5</v>
      </c>
      <c r="N87" s="50"/>
    </row>
    <row r="88" spans="1:14">
      <c r="A88" s="1">
        <v>42520</v>
      </c>
      <c r="B88">
        <v>31.36</v>
      </c>
      <c r="C88" s="25">
        <f t="shared" si="7"/>
        <v>0</v>
      </c>
      <c r="D88" s="26">
        <f t="shared" si="22"/>
        <v>31.244723340853866</v>
      </c>
      <c r="E88" s="26"/>
      <c r="F88">
        <v>31.24</v>
      </c>
      <c r="G88" s="25">
        <f t="shared" si="23"/>
        <v>3.6894760721213338E-3</v>
      </c>
      <c r="H88" s="25"/>
      <c r="I88" s="25">
        <f t="shared" si="19"/>
        <v>3.8412291933418441E-3</v>
      </c>
      <c r="J88">
        <v>2069.89</v>
      </c>
      <c r="K88">
        <v>2058.52</v>
      </c>
      <c r="L88" s="25">
        <f t="shared" si="17"/>
        <v>-5.493045524158191E-3</v>
      </c>
      <c r="M88">
        <f t="shared" si="18"/>
        <v>1</v>
      </c>
      <c r="N88" s="50"/>
    </row>
    <row r="89" spans="1:14">
      <c r="A89" s="1">
        <v>42521</v>
      </c>
      <c r="B89">
        <v>32.86</v>
      </c>
      <c r="C89" s="25">
        <f t="shared" ref="C89:C100" si="24">B89/B88-1</f>
        <v>4.7831632653061229E-2</v>
      </c>
      <c r="D89" s="26">
        <f t="shared" si="22"/>
        <v>32.777020383576556</v>
      </c>
      <c r="E89" s="26"/>
      <c r="F89">
        <v>32.694099999999999</v>
      </c>
      <c r="G89" s="25">
        <f t="shared" si="23"/>
        <v>2.531640016461667E-3</v>
      </c>
      <c r="H89" s="25"/>
      <c r="I89" s="25">
        <f t="shared" si="19"/>
        <v>5.0743100437082855E-3</v>
      </c>
      <c r="J89">
        <v>2058.52</v>
      </c>
      <c r="K89">
        <v>2159.8000000000002</v>
      </c>
      <c r="L89" s="25">
        <f t="shared" si="17"/>
        <v>4.9200396401298141E-2</v>
      </c>
      <c r="M89">
        <f t="shared" si="18"/>
        <v>2</v>
      </c>
      <c r="N89" s="50"/>
    </row>
    <row r="90" spans="1:14">
      <c r="A90" s="1">
        <v>42522</v>
      </c>
      <c r="B90">
        <v>32.659999999999997</v>
      </c>
      <c r="C90" s="25">
        <f t="shared" si="24"/>
        <v>-6.0864272671942166E-3</v>
      </c>
      <c r="D90" s="26">
        <f t="shared" si="22"/>
        <v>32.830640782479861</v>
      </c>
      <c r="E90" s="26"/>
      <c r="F90">
        <v>32.860900000000001</v>
      </c>
      <c r="G90" s="25">
        <f t="shared" si="23"/>
        <v>-5.1976074305234432E-3</v>
      </c>
      <c r="H90" s="25"/>
      <c r="I90" s="25">
        <f t="shared" si="19"/>
        <v>-6.1136487436438403E-3</v>
      </c>
      <c r="J90">
        <v>2159.8000000000002</v>
      </c>
      <c r="K90">
        <v>2168.8200000000002</v>
      </c>
      <c r="L90" s="25">
        <f t="shared" si="17"/>
        <v>4.1763126215390578E-3</v>
      </c>
      <c r="M90">
        <f t="shared" si="18"/>
        <v>3</v>
      </c>
      <c r="N90" s="50"/>
    </row>
    <row r="91" spans="1:14">
      <c r="A91" s="1">
        <v>42523</v>
      </c>
      <c r="B91">
        <v>33.03</v>
      </c>
      <c r="C91" s="25">
        <f t="shared" si="24"/>
        <v>1.1328842620943247E-2</v>
      </c>
      <c r="D91" s="26">
        <f t="shared" si="22"/>
        <v>33.159990826347965</v>
      </c>
      <c r="E91" s="26"/>
      <c r="G91" s="25">
        <f t="shared" si="23"/>
        <v>-3.9201104435975243E-3</v>
      </c>
      <c r="H91" s="25"/>
      <c r="J91">
        <v>2168.8200000000002</v>
      </c>
      <c r="K91">
        <v>2188.56</v>
      </c>
      <c r="L91" s="25">
        <f t="shared" si="17"/>
        <v>9.1017235178574296E-3</v>
      </c>
      <c r="M91">
        <f t="shared" si="18"/>
        <v>4</v>
      </c>
      <c r="N91" s="50"/>
    </row>
    <row r="92" spans="1:14">
      <c r="A92" s="1">
        <v>42524</v>
      </c>
      <c r="B92">
        <v>33.86</v>
      </c>
      <c r="C92" s="25">
        <f t="shared" si="24"/>
        <v>2.5128670905237627E-2</v>
      </c>
      <c r="F92">
        <v>33.979500000000002</v>
      </c>
      <c r="I92" s="25">
        <f t="shared" si="19"/>
        <v>-3.516826321752875E-3</v>
      </c>
      <c r="J92">
        <v>2188.56</v>
      </c>
      <c r="K92">
        <v>2204.9699999999998</v>
      </c>
      <c r="L92" s="25">
        <f t="shared" si="17"/>
        <v>7.4980809299265427E-3</v>
      </c>
      <c r="M92">
        <f t="shared" si="18"/>
        <v>5</v>
      </c>
      <c r="N92" s="50"/>
    </row>
    <row r="93" spans="1:14">
      <c r="A93" s="1">
        <v>42527</v>
      </c>
      <c r="B93">
        <v>33.83</v>
      </c>
      <c r="C93" s="25">
        <f t="shared" si="24"/>
        <v>-8.8600118133497219E-4</v>
      </c>
      <c r="D93" s="26">
        <f t="shared" si="22"/>
        <v>33.892122954053804</v>
      </c>
      <c r="E93" s="26"/>
      <c r="F93">
        <v>34.072000000000003</v>
      </c>
      <c r="G93" s="25">
        <f t="shared" si="23"/>
        <v>-1.8329614269965155E-3</v>
      </c>
      <c r="H93" s="25"/>
      <c r="I93" s="25">
        <f t="shared" si="19"/>
        <v>-7.1026062455976646E-3</v>
      </c>
      <c r="J93">
        <v>2204.9699999999998</v>
      </c>
      <c r="K93" s="39">
        <v>2199.3000000000002</v>
      </c>
      <c r="L93" s="25">
        <f t="shared" si="17"/>
        <v>-2.5714635573271805E-3</v>
      </c>
      <c r="M93">
        <f t="shared" si="18"/>
        <v>1</v>
      </c>
      <c r="N93" s="50"/>
    </row>
    <row r="94" spans="1:14">
      <c r="A94" s="1">
        <v>42528</v>
      </c>
      <c r="B94">
        <v>33.67</v>
      </c>
      <c r="C94" s="25">
        <f t="shared" si="24"/>
        <v>-4.7295300029558396E-3</v>
      </c>
      <c r="D94" s="26">
        <f>+F93*(1+L94)</f>
        <v>34.032185040694763</v>
      </c>
      <c r="E94" s="26"/>
      <c r="F94">
        <v>33.845300000000002</v>
      </c>
      <c r="G94" s="25">
        <f t="shared" si="23"/>
        <v>-1.0642426875079325E-2</v>
      </c>
      <c r="H94" s="25"/>
      <c r="I94" s="25">
        <f t="shared" si="19"/>
        <v>-5.1794488451867293E-3</v>
      </c>
      <c r="J94" s="39">
        <v>2199.3000000000002</v>
      </c>
      <c r="K94" s="39">
        <v>2196.73</v>
      </c>
      <c r="L94" s="25">
        <f t="shared" si="17"/>
        <v>-1.168553630700786E-3</v>
      </c>
      <c r="M94">
        <f t="shared" si="18"/>
        <v>2</v>
      </c>
      <c r="N94" s="50"/>
    </row>
    <row r="95" spans="1:14">
      <c r="A95" s="1">
        <v>42529</v>
      </c>
      <c r="B95">
        <v>33.57</v>
      </c>
      <c r="C95" s="25">
        <f t="shared" si="24"/>
        <v>-2.9700029700030495E-3</v>
      </c>
      <c r="D95" s="26">
        <f>+F94*(1+L95)</f>
        <v>33.688301367031912</v>
      </c>
      <c r="E95" s="26"/>
      <c r="G95" s="25">
        <f t="shared" si="23"/>
        <v>-3.5116453555501526E-3</v>
      </c>
      <c r="H95" s="25"/>
      <c r="I95" s="25"/>
      <c r="J95" s="39">
        <v>2196.73</v>
      </c>
      <c r="K95" s="39">
        <v>2186.54</v>
      </c>
      <c r="L95" s="25">
        <f t="shared" si="17"/>
        <v>-4.6387129961351636E-3</v>
      </c>
      <c r="M95">
        <f t="shared" si="18"/>
        <v>3</v>
      </c>
      <c r="N95" s="50"/>
    </row>
    <row r="96" spans="1:14">
      <c r="A96" s="1">
        <v>42530</v>
      </c>
      <c r="B96">
        <v>33.44</v>
      </c>
      <c r="C96" s="25">
        <f t="shared" si="24"/>
        <v>-3.8725052129878756E-3</v>
      </c>
      <c r="D96" s="26"/>
      <c r="E96" s="26"/>
      <c r="J96" s="39">
        <v>2186.54</v>
      </c>
      <c r="K96" s="39">
        <v>2186.54</v>
      </c>
      <c r="L96" s="25">
        <f t="shared" ref="L96:L102" si="25">+K96/J96-1</f>
        <v>0</v>
      </c>
      <c r="M96">
        <f t="shared" si="18"/>
        <v>4</v>
      </c>
      <c r="N96" s="50"/>
    </row>
    <row r="97" spans="1:14">
      <c r="A97" s="1">
        <v>42531</v>
      </c>
      <c r="B97">
        <v>32.83</v>
      </c>
      <c r="C97" s="25">
        <f t="shared" si="24"/>
        <v>-1.8241626794258337E-2</v>
      </c>
      <c r="D97" s="26"/>
      <c r="E97" s="26"/>
      <c r="F97">
        <v>33.321100000000001</v>
      </c>
      <c r="I97" s="25">
        <f t="shared" ref="I97:I124" si="26">+B97/F97-1</f>
        <v>-1.4738408996101682E-2</v>
      </c>
      <c r="J97" s="39">
        <v>2186.54</v>
      </c>
      <c r="K97" s="39">
        <v>2186.54</v>
      </c>
      <c r="L97" s="25">
        <f t="shared" si="25"/>
        <v>0</v>
      </c>
      <c r="M97">
        <f t="shared" si="18"/>
        <v>5</v>
      </c>
      <c r="N97" s="50"/>
    </row>
    <row r="98" spans="1:14">
      <c r="A98" s="1">
        <v>42534</v>
      </c>
      <c r="B98">
        <v>31.42</v>
      </c>
      <c r="C98" s="25">
        <f t="shared" si="24"/>
        <v>-4.294852269265903E-2</v>
      </c>
      <c r="D98" s="26">
        <f>+F97*(1+L98)</f>
        <v>31.312117492019357</v>
      </c>
      <c r="E98" s="26"/>
      <c r="F98">
        <v>31.642199999999999</v>
      </c>
      <c r="G98" s="25">
        <f>+B98/D98-1</f>
        <v>3.4453916445651434E-3</v>
      </c>
      <c r="H98" s="25"/>
      <c r="I98" s="25">
        <f t="shared" si="26"/>
        <v>-7.0222677310679549E-3</v>
      </c>
      <c r="J98" s="39">
        <v>2186.54</v>
      </c>
      <c r="K98" s="39">
        <v>2054.71</v>
      </c>
      <c r="L98" s="25">
        <f t="shared" si="25"/>
        <v>-6.0291602257447785E-2</v>
      </c>
      <c r="M98">
        <f t="shared" si="18"/>
        <v>1</v>
      </c>
      <c r="N98" s="50"/>
    </row>
    <row r="99" spans="1:14">
      <c r="A99" s="1">
        <v>42535</v>
      </c>
      <c r="B99">
        <v>31.6</v>
      </c>
      <c r="C99" s="25">
        <f t="shared" si="24"/>
        <v>5.7288351368554036E-3</v>
      </c>
      <c r="D99" s="26">
        <f>+F98*(1+L99)</f>
        <v>31.697639414807927</v>
      </c>
      <c r="E99" s="26"/>
      <c r="F99">
        <v>31.798999999999999</v>
      </c>
      <c r="G99" s="25">
        <f>+B99/D99-1</f>
        <v>-3.0803371042927852E-3</v>
      </c>
      <c r="H99" s="25"/>
      <c r="I99" s="25">
        <f t="shared" si="26"/>
        <v>-6.258058429510327E-3</v>
      </c>
      <c r="J99" s="39">
        <v>2054.71</v>
      </c>
      <c r="K99" s="39">
        <v>2058.31</v>
      </c>
      <c r="L99" s="25">
        <f t="shared" si="25"/>
        <v>1.7520720685644253E-3</v>
      </c>
      <c r="M99">
        <f t="shared" si="18"/>
        <v>2</v>
      </c>
      <c r="N99" s="50"/>
    </row>
    <row r="100" spans="1:14">
      <c r="A100" s="1">
        <v>42536</v>
      </c>
      <c r="B100">
        <v>32.46</v>
      </c>
      <c r="C100" s="25">
        <f t="shared" si="24"/>
        <v>2.7215189873417645E-2</v>
      </c>
      <c r="D100" s="26">
        <f>+F99*(1+L100)</f>
        <v>32.888005791158768</v>
      </c>
      <c r="E100" s="26"/>
      <c r="F100">
        <v>32.818100000000001</v>
      </c>
      <c r="G100" s="25">
        <f>+B100/D100-1</f>
        <v>-1.301403903528342E-2</v>
      </c>
      <c r="H100" s="25"/>
      <c r="I100" s="25">
        <f t="shared" si="26"/>
        <v>-1.0911661552618801E-2</v>
      </c>
      <c r="J100" s="39">
        <v>2058.31</v>
      </c>
      <c r="K100" s="39">
        <v>2128.8000000000002</v>
      </c>
      <c r="L100" s="25">
        <f t="shared" si="25"/>
        <v>3.4246542066064034E-2</v>
      </c>
      <c r="M100">
        <f t="shared" si="18"/>
        <v>3</v>
      </c>
      <c r="N100" s="50"/>
    </row>
    <row r="101" spans="1:14">
      <c r="A101" s="1">
        <v>42537</v>
      </c>
      <c r="B101">
        <v>32.39</v>
      </c>
      <c r="C101" s="25">
        <f t="shared" ref="C101:C136" si="27">B101/B100-1</f>
        <v>-2.1565003080714629E-3</v>
      </c>
      <c r="D101" s="26">
        <f>+F100*(1+L101)</f>
        <v>32.396003242202177</v>
      </c>
      <c r="E101" s="26"/>
      <c r="G101" s="25">
        <f>+B101/D101-1</f>
        <v>-1.8530811215489162E-4</v>
      </c>
      <c r="H101" s="25"/>
      <c r="I101" s="25"/>
      <c r="J101" s="39">
        <v>2128.8000000000002</v>
      </c>
      <c r="K101" s="39">
        <v>2101.42</v>
      </c>
      <c r="L101" s="25">
        <f t="shared" si="25"/>
        <v>-1.2861706125516736E-2</v>
      </c>
      <c r="M101">
        <f t="shared" si="18"/>
        <v>4</v>
      </c>
      <c r="N101" s="50"/>
    </row>
    <row r="102" spans="1:14">
      <c r="A102" s="1">
        <v>42538</v>
      </c>
      <c r="B102">
        <v>32.57</v>
      </c>
      <c r="C102" s="25">
        <f t="shared" si="27"/>
        <v>5.5572707625810569E-3</v>
      </c>
      <c r="F102">
        <v>32.793100000000003</v>
      </c>
      <c r="I102" s="25">
        <f t="shared" si="26"/>
        <v>-6.8032604419833165E-3</v>
      </c>
      <c r="J102" s="39">
        <v>2101.42</v>
      </c>
      <c r="K102">
        <v>2122.89</v>
      </c>
      <c r="L102" s="25">
        <f t="shared" si="25"/>
        <v>1.0216900952689123E-2</v>
      </c>
      <c r="M102">
        <f t="shared" si="18"/>
        <v>5</v>
      </c>
      <c r="N102" s="50"/>
    </row>
    <row r="103" spans="1:14">
      <c r="A103" s="1">
        <v>42541</v>
      </c>
      <c r="B103">
        <v>32.82</v>
      </c>
      <c r="C103" s="25">
        <f t="shared" si="27"/>
        <v>7.675775253300543E-3</v>
      </c>
      <c r="D103" s="26"/>
      <c r="E103" s="26"/>
      <c r="G103" s="25"/>
      <c r="H103" s="25"/>
      <c r="I103" s="25"/>
      <c r="M103">
        <f t="shared" si="18"/>
        <v>1</v>
      </c>
      <c r="N103" s="50"/>
    </row>
    <row r="104" spans="1:14">
      <c r="A104" s="1">
        <v>42542</v>
      </c>
      <c r="B104">
        <v>32.5</v>
      </c>
      <c r="C104" s="25">
        <f t="shared" si="27"/>
        <v>-9.750152346130414E-3</v>
      </c>
      <c r="F104">
        <v>32.544800000000002</v>
      </c>
      <c r="I104" s="25">
        <f t="shared" si="26"/>
        <v>-1.3765639979351763E-3</v>
      </c>
      <c r="J104">
        <v>2119.63</v>
      </c>
      <c r="K104">
        <v>2092</v>
      </c>
      <c r="L104" s="25">
        <f t="shared" ref="L104:L111" si="28">+K104/J104-1</f>
        <v>-1.3035293895632738E-2</v>
      </c>
      <c r="M104">
        <f t="shared" si="18"/>
        <v>2</v>
      </c>
      <c r="N104" s="50"/>
    </row>
    <row r="105" spans="1:14">
      <c r="A105" s="1">
        <v>42543</v>
      </c>
      <c r="B105">
        <v>33.119999999999997</v>
      </c>
      <c r="C105" s="25">
        <f t="shared" si="27"/>
        <v>1.9076923076922991E-2</v>
      </c>
      <c r="D105" s="26">
        <f t="shared" ref="D105:D111" si="29">+F104*(1+L105)</f>
        <v>33.366509529636716</v>
      </c>
      <c r="E105" s="26"/>
      <c r="F105">
        <v>33.211199999999998</v>
      </c>
      <c r="G105" s="25">
        <f t="shared" ref="G105:G111" si="30">+B105/D105-1</f>
        <v>-7.3879327838521913E-3</v>
      </c>
      <c r="H105" s="25"/>
      <c r="I105" s="25">
        <f t="shared" si="26"/>
        <v>-2.7460615695910073E-3</v>
      </c>
      <c r="J105">
        <v>2092</v>
      </c>
      <c r="K105">
        <v>2144.8200000000002</v>
      </c>
      <c r="L105" s="25">
        <f t="shared" si="28"/>
        <v>2.5248565965583225E-2</v>
      </c>
      <c r="M105">
        <f t="shared" si="18"/>
        <v>3</v>
      </c>
      <c r="N105" s="50"/>
    </row>
    <row r="106" spans="1:14">
      <c r="A106" s="1">
        <v>42544</v>
      </c>
      <c r="B106">
        <v>33.15</v>
      </c>
      <c r="C106" s="25">
        <f t="shared" si="27"/>
        <v>9.0579710144922387E-4</v>
      </c>
      <c r="D106" s="26">
        <f t="shared" si="29"/>
        <v>33.09769952163817</v>
      </c>
      <c r="E106" s="26"/>
      <c r="F106">
        <v>33.211199999999998</v>
      </c>
      <c r="G106" s="25">
        <f t="shared" si="30"/>
        <v>1.5801846991703172E-3</v>
      </c>
      <c r="H106" s="25"/>
      <c r="I106" s="25">
        <f t="shared" si="26"/>
        <v>-1.8427518427518441E-3</v>
      </c>
      <c r="J106">
        <v>2144.8200000000002</v>
      </c>
      <c r="K106">
        <v>2137.4899999999998</v>
      </c>
      <c r="L106" s="25">
        <f t="shared" si="28"/>
        <v>-3.4175362035044898E-3</v>
      </c>
      <c r="M106">
        <f t="shared" si="18"/>
        <v>4</v>
      </c>
      <c r="N106" s="50"/>
    </row>
    <row r="107" spans="1:14">
      <c r="A107" s="1">
        <v>42545</v>
      </c>
      <c r="B107">
        <v>32.049999999999997</v>
      </c>
      <c r="C107" s="25">
        <f t="shared" si="27"/>
        <v>-3.3182503770739058E-2</v>
      </c>
      <c r="D107" s="26">
        <f t="shared" si="29"/>
        <v>33.053805366106978</v>
      </c>
      <c r="E107" s="26"/>
      <c r="F107">
        <v>32.582599999999999</v>
      </c>
      <c r="G107" s="25">
        <f t="shared" si="30"/>
        <v>-3.0368829095129612E-2</v>
      </c>
      <c r="H107" s="25"/>
      <c r="I107" s="25">
        <f t="shared" si="26"/>
        <v>-1.6346147943994693E-2</v>
      </c>
      <c r="J107">
        <v>2137.4899999999998</v>
      </c>
      <c r="K107">
        <v>2127.36</v>
      </c>
      <c r="L107" s="25">
        <f t="shared" si="28"/>
        <v>-4.7392034582616205E-3</v>
      </c>
      <c r="M107">
        <f t="shared" si="18"/>
        <v>5</v>
      </c>
      <c r="N107" s="50"/>
    </row>
    <row r="108" spans="1:14">
      <c r="A108" s="1">
        <v>42548</v>
      </c>
      <c r="B108">
        <v>32.69</v>
      </c>
      <c r="C108" s="25">
        <f t="shared" si="27"/>
        <v>1.9968798751950123E-2</v>
      </c>
      <c r="D108" s="26">
        <f t="shared" si="29"/>
        <v>33.569714813665762</v>
      </c>
      <c r="E108" s="26"/>
      <c r="F108">
        <v>32.671399999999998</v>
      </c>
      <c r="G108" s="25">
        <f t="shared" si="30"/>
        <v>-2.6205608791994961E-2</v>
      </c>
      <c r="H108" s="25"/>
      <c r="I108" s="25">
        <f t="shared" si="26"/>
        <v>5.6930526393106362E-4</v>
      </c>
      <c r="J108">
        <v>2127.36</v>
      </c>
      <c r="K108">
        <v>2191.81</v>
      </c>
      <c r="L108" s="25">
        <f t="shared" si="28"/>
        <v>3.0295765643802541E-2</v>
      </c>
      <c r="M108">
        <f t="shared" si="18"/>
        <v>1</v>
      </c>
      <c r="N108" s="50"/>
    </row>
    <row r="109" spans="1:14">
      <c r="A109" s="1">
        <v>42549</v>
      </c>
      <c r="B109">
        <v>33.450000000000003</v>
      </c>
      <c r="C109" s="25">
        <f t="shared" si="27"/>
        <v>2.3248699908228865E-2</v>
      </c>
      <c r="D109" s="26">
        <f t="shared" si="29"/>
        <v>33.042562582523118</v>
      </c>
      <c r="E109" s="26"/>
      <c r="F109">
        <v>33.577800000000003</v>
      </c>
      <c r="G109" s="25">
        <f t="shared" si="30"/>
        <v>1.2330684596853381E-2</v>
      </c>
      <c r="H109" s="25"/>
      <c r="I109" s="25">
        <f t="shared" si="26"/>
        <v>-3.8060861640727417E-3</v>
      </c>
      <c r="J109">
        <v>2191.81</v>
      </c>
      <c r="K109">
        <v>2216.71</v>
      </c>
      <c r="L109" s="25">
        <f t="shared" si="28"/>
        <v>1.136047376369298E-2</v>
      </c>
      <c r="M109">
        <f t="shared" si="18"/>
        <v>2</v>
      </c>
      <c r="N109" s="50"/>
    </row>
    <row r="110" spans="1:14">
      <c r="A110" s="1">
        <v>42550</v>
      </c>
      <c r="B110">
        <v>33.630000000000003</v>
      </c>
      <c r="C110" s="25">
        <f t="shared" si="27"/>
        <v>5.3811659192823935E-3</v>
      </c>
      <c r="D110" s="26">
        <f t="shared" si="29"/>
        <v>33.472978721618979</v>
      </c>
      <c r="E110" s="26"/>
      <c r="F110">
        <v>33.746499999999997</v>
      </c>
      <c r="G110" s="25">
        <f t="shared" si="30"/>
        <v>4.6909861141102294E-3</v>
      </c>
      <c r="H110" s="25"/>
      <c r="I110" s="25">
        <f t="shared" si="26"/>
        <v>-3.452209858800015E-3</v>
      </c>
      <c r="J110">
        <v>2216.71</v>
      </c>
      <c r="K110">
        <v>2209.79</v>
      </c>
      <c r="L110" s="25">
        <f t="shared" si="28"/>
        <v>-3.1217434847138348E-3</v>
      </c>
      <c r="M110">
        <f t="shared" si="18"/>
        <v>3</v>
      </c>
      <c r="N110" s="50"/>
    </row>
    <row r="111" spans="1:14">
      <c r="A111" s="1">
        <v>42551</v>
      </c>
      <c r="B111">
        <v>33.65</v>
      </c>
      <c r="C111" s="25">
        <f t="shared" si="27"/>
        <v>5.9470710674980332E-4</v>
      </c>
      <c r="D111" s="26">
        <f t="shared" si="29"/>
        <v>34.021384491286504</v>
      </c>
      <c r="E111" s="26"/>
      <c r="G111" s="25">
        <f t="shared" si="30"/>
        <v>-1.0916207463033234E-2</v>
      </c>
      <c r="H111" s="25"/>
      <c r="J111">
        <v>2209.79</v>
      </c>
      <c r="K111">
        <v>2227.79</v>
      </c>
      <c r="L111" s="25">
        <f t="shared" si="28"/>
        <v>8.1455703935668922E-3</v>
      </c>
      <c r="M111">
        <f t="shared" si="18"/>
        <v>4</v>
      </c>
      <c r="N111" s="50"/>
    </row>
    <row r="112" spans="1:14">
      <c r="A112" s="1">
        <v>42552</v>
      </c>
      <c r="B112">
        <v>33.369999999999997</v>
      </c>
      <c r="C112" s="25">
        <f t="shared" si="27"/>
        <v>-8.3209509658247471E-3</v>
      </c>
      <c r="D112" s="26"/>
      <c r="E112" s="26"/>
      <c r="F112">
        <v>33.4664</v>
      </c>
      <c r="I112" s="25">
        <f t="shared" si="26"/>
        <v>-2.8805010398490483E-3</v>
      </c>
      <c r="J112">
        <v>2227.79</v>
      </c>
      <c r="K112">
        <v>2211.1799999999998</v>
      </c>
      <c r="L112" s="25">
        <f>+K112/J112-1</f>
        <v>-7.4558194443821169E-3</v>
      </c>
      <c r="M112">
        <f t="shared" si="18"/>
        <v>5</v>
      </c>
      <c r="N112" s="50"/>
    </row>
    <row r="113" spans="1:14">
      <c r="A113" s="1">
        <v>42555</v>
      </c>
      <c r="B113">
        <v>33.369999999999997</v>
      </c>
      <c r="C113" s="25">
        <f t="shared" si="27"/>
        <v>0</v>
      </c>
      <c r="D113" s="26">
        <f>+F112*(1+L113)</f>
        <v>34.034419786720221</v>
      </c>
      <c r="E113" s="26"/>
      <c r="J113">
        <v>2211.1799999999998</v>
      </c>
      <c r="K113">
        <v>2248.71</v>
      </c>
      <c r="L113" s="25">
        <f>+K113/J113-1</f>
        <v>1.697283803218208E-2</v>
      </c>
      <c r="M113">
        <f t="shared" si="18"/>
        <v>1</v>
      </c>
      <c r="N113" s="50"/>
    </row>
    <row r="114" spans="1:14">
      <c r="A114" s="1">
        <v>42556</v>
      </c>
      <c r="B114">
        <v>33.46</v>
      </c>
      <c r="C114" s="25">
        <f t="shared" si="27"/>
        <v>2.6970332634104199E-3</v>
      </c>
      <c r="D114" s="26"/>
      <c r="E114" s="26"/>
      <c r="F114">
        <v>33.767400000000002</v>
      </c>
      <c r="I114" s="25">
        <f t="shared" si="26"/>
        <v>-9.1034548114453662E-3</v>
      </c>
      <c r="J114">
        <v>2248.71</v>
      </c>
      <c r="K114">
        <v>2246.02</v>
      </c>
      <c r="L114" s="25">
        <f>+K114/J114-1</f>
        <v>-1.196241400625242E-3</v>
      </c>
      <c r="M114">
        <f t="shared" si="18"/>
        <v>2</v>
      </c>
      <c r="N114" s="50"/>
    </row>
    <row r="115" spans="1:14">
      <c r="A115" s="1">
        <v>42557</v>
      </c>
      <c r="B115">
        <v>33.81</v>
      </c>
      <c r="C115" s="25">
        <f t="shared" si="27"/>
        <v>1.0460251046025215E-2</v>
      </c>
      <c r="D115" s="26">
        <f>+F114*(1+L115)</f>
        <v>33.700346899849514</v>
      </c>
      <c r="E115" s="26"/>
      <c r="G115" s="25">
        <f>+B115/D115-1</f>
        <v>3.253767697892096E-3</v>
      </c>
      <c r="H115" s="25"/>
      <c r="J115">
        <v>2246.02</v>
      </c>
      <c r="K115">
        <v>2241.56</v>
      </c>
      <c r="L115" s="25">
        <f>+K115/J115-1</f>
        <v>-1.9857347663867486E-3</v>
      </c>
      <c r="M115">
        <f t="shared" si="18"/>
        <v>3</v>
      </c>
      <c r="N115" s="50"/>
    </row>
    <row r="116" spans="1:14">
      <c r="A116" s="1">
        <v>42558</v>
      </c>
      <c r="B116">
        <v>33.619999999999997</v>
      </c>
      <c r="C116" s="25">
        <f t="shared" si="27"/>
        <v>-5.6196391600119577E-3</v>
      </c>
      <c r="D116" s="26"/>
      <c r="E116" s="26"/>
      <c r="F116">
        <v>33.792499999999997</v>
      </c>
      <c r="I116" s="25">
        <f t="shared" si="26"/>
        <v>-5.1046829917881231E-3</v>
      </c>
      <c r="J116">
        <v>2241.56</v>
      </c>
      <c r="K116">
        <v>2233.92</v>
      </c>
      <c r="L116" s="25">
        <f>+K116/J116-1</f>
        <v>-3.408340619925343E-3</v>
      </c>
      <c r="M116">
        <f t="shared" si="18"/>
        <v>4</v>
      </c>
      <c r="N116" s="50"/>
    </row>
    <row r="117" spans="1:14">
      <c r="A117" s="1">
        <v>42559</v>
      </c>
      <c r="B117">
        <v>33.909999999999997</v>
      </c>
      <c r="C117" s="25">
        <f t="shared" si="27"/>
        <v>8.6258179654967737E-3</v>
      </c>
      <c r="F117">
        <v>34.098199999999999</v>
      </c>
      <c r="I117" s="25">
        <f t="shared" si="26"/>
        <v>-5.5193529277205444E-3</v>
      </c>
      <c r="J117">
        <v>2233.92</v>
      </c>
      <c r="K117">
        <v>2239</v>
      </c>
      <c r="L117" s="25">
        <f t="shared" ref="L117:L123" si="31">+K117/J117-1</f>
        <v>2.2740295086662865E-3</v>
      </c>
      <c r="M117">
        <f t="shared" si="18"/>
        <v>5</v>
      </c>
      <c r="N117" s="50"/>
    </row>
    <row r="118" spans="1:14">
      <c r="A118" s="1">
        <v>42562</v>
      </c>
      <c r="B118">
        <v>33.450000000000003</v>
      </c>
      <c r="C118" s="25">
        <f t="shared" si="27"/>
        <v>-1.3565319964612077E-2</v>
      </c>
      <c r="D118" s="26">
        <f t="shared" ref="D118:D123" si="32">+F117*(1+L118)</f>
        <v>33.787371834747653</v>
      </c>
      <c r="E118" s="26"/>
      <c r="F118">
        <v>33.619900000000001</v>
      </c>
      <c r="G118" s="25">
        <f t="shared" ref="G118:G123" si="33">+B118/D118-1</f>
        <v>-9.9851458230524326E-3</v>
      </c>
      <c r="H118" s="25"/>
      <c r="I118" s="25">
        <f t="shared" si="26"/>
        <v>-5.0535545911796209E-3</v>
      </c>
      <c r="J118">
        <v>2239</v>
      </c>
      <c r="K118">
        <v>2218.59</v>
      </c>
      <c r="L118" s="25">
        <f t="shared" si="31"/>
        <v>-9.1156766413577062E-3</v>
      </c>
      <c r="M118">
        <f t="shared" si="18"/>
        <v>1</v>
      </c>
      <c r="N118" s="50"/>
    </row>
    <row r="119" spans="1:14">
      <c r="A119" s="1">
        <v>42563</v>
      </c>
      <c r="B119">
        <v>34.159999999999997</v>
      </c>
      <c r="C119" s="25">
        <f t="shared" si="27"/>
        <v>2.1225710014947552E-2</v>
      </c>
      <c r="D119" s="26">
        <f t="shared" si="32"/>
        <v>34.055721095380399</v>
      </c>
      <c r="E119" s="26"/>
      <c r="F119">
        <v>34.189900000000002</v>
      </c>
      <c r="G119" s="25">
        <f t="shared" si="33"/>
        <v>3.0620084163697214E-3</v>
      </c>
      <c r="H119" s="25"/>
      <c r="I119" s="25">
        <f t="shared" si="26"/>
        <v>-8.7452727267423036E-4</v>
      </c>
      <c r="J119">
        <v>2218.59</v>
      </c>
      <c r="K119">
        <v>2247.35</v>
      </c>
      <c r="L119" s="25">
        <f t="shared" si="31"/>
        <v>1.296318833132748E-2</v>
      </c>
      <c r="M119">
        <f t="shared" si="18"/>
        <v>2</v>
      </c>
      <c r="N119" s="50"/>
    </row>
    <row r="120" spans="1:14">
      <c r="A120" s="1">
        <v>42564</v>
      </c>
      <c r="B120">
        <v>34.549999999999997</v>
      </c>
      <c r="C120" s="25">
        <f t="shared" si="27"/>
        <v>1.1416861826697877E-2</v>
      </c>
      <c r="D120" s="26">
        <f t="shared" si="32"/>
        <v>34.768314576278726</v>
      </c>
      <c r="E120" s="26"/>
      <c r="F120">
        <v>34.592399999999998</v>
      </c>
      <c r="G120" s="25">
        <f t="shared" si="33"/>
        <v>-6.2791245114791616E-3</v>
      </c>
      <c r="H120" s="25"/>
      <c r="I120" s="25">
        <f t="shared" si="26"/>
        <v>-1.2257027555185873E-3</v>
      </c>
      <c r="J120">
        <v>2247.35</v>
      </c>
      <c r="K120">
        <v>2285.37</v>
      </c>
      <c r="L120" s="25">
        <f t="shared" si="31"/>
        <v>1.6917703072507617E-2</v>
      </c>
      <c r="M120">
        <f t="shared" si="18"/>
        <v>3</v>
      </c>
      <c r="N120" s="50"/>
    </row>
    <row r="121" spans="1:14">
      <c r="A121" s="1">
        <v>42565</v>
      </c>
      <c r="B121">
        <v>34.54</v>
      </c>
      <c r="C121" s="25">
        <f t="shared" si="27"/>
        <v>-2.8943560057881346E-4</v>
      </c>
      <c r="D121" s="26">
        <f t="shared" si="32"/>
        <v>34.709102067498911</v>
      </c>
      <c r="E121" s="26"/>
      <c r="G121" s="25">
        <f t="shared" si="33"/>
        <v>-4.8719804727318516E-3</v>
      </c>
      <c r="H121" s="25"/>
      <c r="J121">
        <v>2285.37</v>
      </c>
      <c r="K121">
        <v>2293.08</v>
      </c>
      <c r="L121" s="25">
        <f t="shared" si="31"/>
        <v>3.3736331534937047E-3</v>
      </c>
      <c r="M121">
        <f t="shared" si="18"/>
        <v>4</v>
      </c>
      <c r="N121" s="50"/>
    </row>
    <row r="122" spans="1:14">
      <c r="A122" s="1">
        <v>42566</v>
      </c>
      <c r="B122">
        <v>34.32</v>
      </c>
      <c r="C122" s="25">
        <f t="shared" si="27"/>
        <v>-6.3694267515923553E-3</v>
      </c>
      <c r="F122">
        <v>34.448099999999997</v>
      </c>
      <c r="I122" s="25">
        <f t="shared" si="26"/>
        <v>-3.71863760265434E-3</v>
      </c>
      <c r="J122">
        <v>2293.08</v>
      </c>
      <c r="K122">
        <v>2263.7800000000002</v>
      </c>
      <c r="L122" s="25">
        <f t="shared" si="31"/>
        <v>-1.2777574266924718E-2</v>
      </c>
      <c r="M122">
        <f t="shared" si="18"/>
        <v>5</v>
      </c>
      <c r="N122" s="50"/>
    </row>
    <row r="123" spans="1:14">
      <c r="A123" s="1">
        <v>42569</v>
      </c>
      <c r="B123">
        <v>34</v>
      </c>
      <c r="C123" s="25">
        <f t="shared" si="27"/>
        <v>-9.3240093240093413E-3</v>
      </c>
      <c r="D123" s="26">
        <f t="shared" si="32"/>
        <v>34.236430548463183</v>
      </c>
      <c r="E123" s="26"/>
      <c r="G123" s="25">
        <f t="shared" si="33"/>
        <v>-6.9058177115896013E-3</v>
      </c>
      <c r="H123" s="25"/>
      <c r="J123">
        <v>2263.7800000000002</v>
      </c>
      <c r="K123">
        <v>2249.87</v>
      </c>
      <c r="L123" s="25">
        <f t="shared" si="31"/>
        <v>-6.1445900219987415E-3</v>
      </c>
      <c r="M123">
        <f t="shared" si="18"/>
        <v>1</v>
      </c>
      <c r="N123" s="50"/>
    </row>
    <row r="124" spans="1:14">
      <c r="A124" s="1">
        <v>42570</v>
      </c>
      <c r="B124">
        <v>34</v>
      </c>
      <c r="C124" s="25">
        <f t="shared" si="27"/>
        <v>0</v>
      </c>
      <c r="F124">
        <v>34.256300000000003</v>
      </c>
      <c r="I124" s="25">
        <f t="shared" si="26"/>
        <v>-7.4818354580034052E-3</v>
      </c>
      <c r="J124">
        <v>2249.87</v>
      </c>
      <c r="K124">
        <v>2273.7199999999998</v>
      </c>
      <c r="L124" s="25">
        <f t="shared" ref="L124:L130" si="34">+K124/J124-1</f>
        <v>1.0600612479832128E-2</v>
      </c>
      <c r="M124">
        <f t="shared" si="18"/>
        <v>2</v>
      </c>
      <c r="N124" s="50"/>
    </row>
    <row r="125" spans="1:14">
      <c r="A125" s="1">
        <v>42571</v>
      </c>
      <c r="B125">
        <v>34.229999999999997</v>
      </c>
      <c r="C125" s="25">
        <f t="shared" si="27"/>
        <v>6.7647058823527839E-3</v>
      </c>
      <c r="F125">
        <v>34.383099999999999</v>
      </c>
      <c r="I125" s="25">
        <f t="shared" ref="I125:I158" si="35">+B125/F125-1</f>
        <v>-4.4527689475353238E-3</v>
      </c>
      <c r="J125">
        <v>2273.7199999999998</v>
      </c>
      <c r="K125">
        <v>2268.54</v>
      </c>
      <c r="L125" s="25">
        <f t="shared" si="34"/>
        <v>-2.2782048801083254E-3</v>
      </c>
      <c r="M125">
        <f t="shared" si="18"/>
        <v>3</v>
      </c>
      <c r="N125" s="50"/>
    </row>
    <row r="126" spans="1:14">
      <c r="A126" s="1">
        <v>42572</v>
      </c>
      <c r="B126">
        <v>34.15</v>
      </c>
      <c r="C126" s="25">
        <f t="shared" si="27"/>
        <v>-2.3371311714869281E-3</v>
      </c>
      <c r="D126" s="26">
        <f>+F125*(1+L126)</f>
        <v>34.331416374849027</v>
      </c>
      <c r="E126" s="26"/>
      <c r="G126" s="25">
        <f t="shared" ref="G126:G133" si="36">+B126/D126-1</f>
        <v>-5.2842671233900296E-3</v>
      </c>
      <c r="H126" s="25"/>
      <c r="J126">
        <v>2268.54</v>
      </c>
      <c r="K126">
        <v>2265.13</v>
      </c>
      <c r="L126" s="25">
        <f t="shared" si="34"/>
        <v>-1.5031694393750072E-3</v>
      </c>
      <c r="M126">
        <f t="shared" si="18"/>
        <v>4</v>
      </c>
      <c r="N126" s="50"/>
    </row>
    <row r="127" spans="1:14">
      <c r="A127" s="1">
        <v>42573</v>
      </c>
      <c r="B127">
        <v>34</v>
      </c>
      <c r="C127" s="25">
        <f t="shared" si="27"/>
        <v>-4.3923865300146137E-3</v>
      </c>
      <c r="D127" s="26"/>
      <c r="E127" s="26"/>
      <c r="F127">
        <v>34.18</v>
      </c>
      <c r="I127" s="25">
        <f t="shared" si="35"/>
        <v>-5.2662375658280025E-3</v>
      </c>
      <c r="J127">
        <v>2265.13</v>
      </c>
      <c r="K127">
        <v>2250</v>
      </c>
      <c r="L127" s="25">
        <f t="shared" si="34"/>
        <v>-6.6795283272925721E-3</v>
      </c>
      <c r="M127">
        <f t="shared" si="18"/>
        <v>5</v>
      </c>
      <c r="N127" s="50"/>
    </row>
    <row r="128" spans="1:14">
      <c r="A128" s="1">
        <v>42576</v>
      </c>
      <c r="B128">
        <v>33.89</v>
      </c>
      <c r="C128" s="25">
        <f t="shared" si="27"/>
        <v>-3.2352941176470029E-3</v>
      </c>
      <c r="D128" s="26">
        <f>+F127*(1+L128)</f>
        <v>34.117564533333329</v>
      </c>
      <c r="E128" s="26"/>
      <c r="G128" s="25">
        <f t="shared" si="36"/>
        <v>-6.6700110762887288E-3</v>
      </c>
      <c r="H128" s="25"/>
      <c r="J128">
        <v>2250</v>
      </c>
      <c r="K128">
        <v>2245.89</v>
      </c>
      <c r="L128" s="25">
        <f t="shared" si="34"/>
        <v>-1.8266666666667541E-3</v>
      </c>
      <c r="M128">
        <f t="shared" si="18"/>
        <v>1</v>
      </c>
      <c r="N128" s="50"/>
    </row>
    <row r="129" spans="1:14">
      <c r="A129" s="1">
        <v>42577</v>
      </c>
      <c r="B129">
        <v>34.380000000000003</v>
      </c>
      <c r="C129" s="25">
        <f t="shared" si="27"/>
        <v>1.4458542342874026E-2</v>
      </c>
      <c r="D129" s="26"/>
      <c r="E129" s="26"/>
      <c r="F129">
        <v>34.588799999999999</v>
      </c>
      <c r="I129" s="25">
        <f t="shared" si="35"/>
        <v>-6.0366361365528087E-3</v>
      </c>
      <c r="J129">
        <v>2245.89</v>
      </c>
      <c r="K129">
        <v>2279.5500000000002</v>
      </c>
      <c r="L129" s="25">
        <f t="shared" si="34"/>
        <v>1.4987376941880681E-2</v>
      </c>
      <c r="M129">
        <f t="shared" si="18"/>
        <v>2</v>
      </c>
      <c r="N129" s="50"/>
    </row>
    <row r="130" spans="1:14">
      <c r="A130" s="1">
        <v>42578</v>
      </c>
      <c r="B130">
        <v>32.9</v>
      </c>
      <c r="C130" s="25">
        <f t="shared" si="27"/>
        <v>-4.3048283885980365E-2</v>
      </c>
      <c r="D130" s="26">
        <f t="shared" ref="D130:D136" si="37">+F129*(1+L130)</f>
        <v>32.704855621504237</v>
      </c>
      <c r="E130" s="26"/>
      <c r="F130">
        <f>F131/(1+L131)</f>
        <v>33.237734769644916</v>
      </c>
      <c r="G130" s="25">
        <f t="shared" si="36"/>
        <v>5.9668319822041571E-3</v>
      </c>
      <c r="H130" s="25"/>
      <c r="I130" s="25">
        <f t="shared" si="35"/>
        <v>-1.0161184929887601E-2</v>
      </c>
      <c r="J130">
        <v>2279.5500000000002</v>
      </c>
      <c r="K130">
        <v>2155.39</v>
      </c>
      <c r="L130" s="25">
        <f t="shared" si="34"/>
        <v>-5.4466890395034273E-2</v>
      </c>
      <c r="M130">
        <f t="shared" si="18"/>
        <v>3</v>
      </c>
      <c r="N130" s="50"/>
    </row>
    <row r="131" spans="1:14">
      <c r="A131" s="1">
        <v>42579</v>
      </c>
      <c r="B131">
        <v>32.869999999999997</v>
      </c>
      <c r="C131" s="25">
        <f t="shared" si="27"/>
        <v>-9.1185410334349015E-4</v>
      </c>
      <c r="D131" s="26">
        <f t="shared" si="37"/>
        <v>32.996400000000001</v>
      </c>
      <c r="E131" s="26"/>
      <c r="F131">
        <v>32.996400000000001</v>
      </c>
      <c r="G131" s="25">
        <f t="shared" si="36"/>
        <v>-3.8307209271315479E-3</v>
      </c>
      <c r="H131" s="25"/>
      <c r="I131" s="25">
        <f t="shared" si="35"/>
        <v>-3.8307209271315479E-3</v>
      </c>
      <c r="J131">
        <v>2155.39</v>
      </c>
      <c r="K131">
        <v>2139.7399999999998</v>
      </c>
      <c r="L131" s="25">
        <f t="shared" ref="L131:L175" si="38">+K131/J131-1</f>
        <v>-7.260866942873534E-3</v>
      </c>
      <c r="M131">
        <f t="shared" si="18"/>
        <v>4</v>
      </c>
      <c r="N131" s="50"/>
    </row>
    <row r="132" spans="1:14">
      <c r="A132" s="1">
        <v>42580</v>
      </c>
      <c r="B132">
        <v>32.75</v>
      </c>
      <c r="C132" s="25">
        <f t="shared" si="27"/>
        <v>-3.6507453605110207E-3</v>
      </c>
      <c r="D132" s="26">
        <f t="shared" si="37"/>
        <v>32.729158366904393</v>
      </c>
      <c r="E132" s="26"/>
      <c r="F132">
        <v>32.994700000000002</v>
      </c>
      <c r="G132" s="25">
        <f t="shared" si="36"/>
        <v>6.3679098808355761E-4</v>
      </c>
      <c r="H132" s="25"/>
      <c r="I132" s="25">
        <f t="shared" si="35"/>
        <v>-7.4163426247246811E-3</v>
      </c>
      <c r="J132">
        <v>2139.7399999999998</v>
      </c>
      <c r="K132">
        <v>2122.41</v>
      </c>
      <c r="L132" s="25">
        <f t="shared" si="38"/>
        <v>-8.0991148457288942E-3</v>
      </c>
      <c r="M132">
        <f t="shared" ref="M132:M195" si="39">WEEKDAY(A132,2)</f>
        <v>5</v>
      </c>
      <c r="N132" s="50"/>
    </row>
    <row r="133" spans="1:14">
      <c r="A133" s="1">
        <v>42583</v>
      </c>
      <c r="B133">
        <v>32.07</v>
      </c>
      <c r="C133" s="25">
        <f t="shared" si="27"/>
        <v>-2.0763358778625896E-2</v>
      </c>
      <c r="D133" s="26">
        <f t="shared" si="37"/>
        <v>32.633569548767674</v>
      </c>
      <c r="E133" s="26"/>
      <c r="F133">
        <v>32.293900000000001</v>
      </c>
      <c r="G133" s="25">
        <f t="shared" si="36"/>
        <v>-1.7269626233363033E-2</v>
      </c>
      <c r="H133" s="25"/>
      <c r="I133" s="25">
        <f t="shared" si="35"/>
        <v>-6.9331979104413355E-3</v>
      </c>
      <c r="J133">
        <v>2122.41</v>
      </c>
      <c r="K133">
        <v>2099.1799999999998</v>
      </c>
      <c r="L133" s="25">
        <f t="shared" si="38"/>
        <v>-1.0945104857214227E-2</v>
      </c>
      <c r="M133">
        <f t="shared" si="39"/>
        <v>1</v>
      </c>
      <c r="N133" s="50"/>
    </row>
    <row r="134" spans="1:14">
      <c r="A134" s="1">
        <v>42584</v>
      </c>
      <c r="B134">
        <v>32.299999999999997</v>
      </c>
      <c r="C134" s="25">
        <f t="shared" si="27"/>
        <v>7.1718116619892136E-3</v>
      </c>
      <c r="D134" s="26">
        <f t="shared" si="37"/>
        <v>32.509738287807622</v>
      </c>
      <c r="E134" s="26"/>
      <c r="F134">
        <v>32.558799999999998</v>
      </c>
      <c r="G134" s="25">
        <f>+B134/D134-1</f>
        <v>-6.4515526378839949E-3</v>
      </c>
      <c r="H134" s="25"/>
      <c r="I134" s="25">
        <f t="shared" si="35"/>
        <v>-7.9486958978832734E-3</v>
      </c>
      <c r="J134">
        <v>2099.1799999999998</v>
      </c>
      <c r="K134">
        <v>2113.21</v>
      </c>
      <c r="L134" s="25">
        <f t="shared" si="38"/>
        <v>6.6835621528407163E-3</v>
      </c>
      <c r="M134">
        <f t="shared" si="39"/>
        <v>2</v>
      </c>
      <c r="N134" s="50"/>
    </row>
    <row r="135" spans="1:14">
      <c r="A135" s="1">
        <v>42585</v>
      </c>
      <c r="B135">
        <v>32.520000000000003</v>
      </c>
      <c r="C135" s="25">
        <f t="shared" si="27"/>
        <v>6.8111455108361696E-3</v>
      </c>
      <c r="D135" s="26">
        <f t="shared" si="37"/>
        <v>32.483304370128849</v>
      </c>
      <c r="E135" s="26"/>
      <c r="F135">
        <v>32.7453</v>
      </c>
      <c r="G135" s="25">
        <f>+B135/D135-1</f>
        <v>1.1296766318176221E-3</v>
      </c>
      <c r="H135" s="25"/>
      <c r="I135" s="25">
        <f t="shared" si="35"/>
        <v>-6.8803767258200921E-3</v>
      </c>
      <c r="J135">
        <v>2113.21</v>
      </c>
      <c r="K135">
        <v>2108.31</v>
      </c>
      <c r="L135" s="25">
        <f t="shared" si="38"/>
        <v>-2.3187473085969357E-3</v>
      </c>
      <c r="M135">
        <f t="shared" si="39"/>
        <v>3</v>
      </c>
      <c r="N135" s="50"/>
    </row>
    <row r="136" spans="1:14">
      <c r="A136" s="1">
        <v>42586</v>
      </c>
      <c r="B136">
        <v>32.770000000000003</v>
      </c>
      <c r="C136" s="25">
        <f t="shared" si="27"/>
        <v>7.6875768757687091E-3</v>
      </c>
      <c r="D136" s="26">
        <f t="shared" si="37"/>
        <v>33.076743052492283</v>
      </c>
      <c r="E136" s="26"/>
      <c r="G136" s="25">
        <f>+B136/D136-1</f>
        <v>-9.2736776412805089E-3</v>
      </c>
      <c r="H136" s="25"/>
      <c r="J136">
        <v>2108.31</v>
      </c>
      <c r="K136">
        <v>2129.65</v>
      </c>
      <c r="L136" s="25">
        <f t="shared" si="38"/>
        <v>1.012185115092179E-2</v>
      </c>
      <c r="M136">
        <f t="shared" si="39"/>
        <v>4</v>
      </c>
      <c r="N136" s="50"/>
    </row>
    <row r="137" spans="1:14">
      <c r="A137" s="1">
        <v>42587</v>
      </c>
      <c r="B137">
        <v>32.56</v>
      </c>
      <c r="C137" s="25">
        <f t="shared" ref="C137:C157" si="40">B137/B136-1</f>
        <v>-6.4083002746414541E-3</v>
      </c>
      <c r="D137" s="26"/>
      <c r="E137" s="26"/>
      <c r="F137">
        <v>32.757100000000001</v>
      </c>
      <c r="I137" s="25">
        <f t="shared" si="35"/>
        <v>-6.0170161583289472E-3</v>
      </c>
      <c r="J137">
        <v>2129.65</v>
      </c>
      <c r="K137">
        <v>2109.0500000000002</v>
      </c>
      <c r="L137" s="25">
        <f t="shared" si="38"/>
        <v>-9.6729509543821424E-3</v>
      </c>
      <c r="M137">
        <f t="shared" si="39"/>
        <v>5</v>
      </c>
      <c r="N137" s="50"/>
    </row>
    <row r="138" spans="1:14">
      <c r="A138" s="1">
        <v>42590</v>
      </c>
      <c r="B138">
        <v>32.93</v>
      </c>
      <c r="C138" s="25">
        <f t="shared" si="40"/>
        <v>1.1363636363636243E-2</v>
      </c>
      <c r="F138">
        <v>33.071899999999999</v>
      </c>
      <c r="I138" s="25">
        <f t="shared" si="35"/>
        <v>-4.2906515803445844E-3</v>
      </c>
      <c r="J138">
        <v>2109.0500000000002</v>
      </c>
      <c r="K138">
        <v>2130.59</v>
      </c>
      <c r="L138" s="25">
        <f t="shared" si="38"/>
        <v>1.0213129133970211E-2</v>
      </c>
      <c r="M138">
        <f t="shared" si="39"/>
        <v>1</v>
      </c>
      <c r="N138" s="50"/>
    </row>
    <row r="139" spans="1:14">
      <c r="A139" s="1">
        <v>42591</v>
      </c>
      <c r="B139">
        <v>33.200000000000003</v>
      </c>
      <c r="C139" s="25">
        <f t="shared" si="40"/>
        <v>8.1992104464014837E-3</v>
      </c>
      <c r="D139" s="26">
        <f t="shared" ref="D139:D144" si="41">+F138*(1+L139)</f>
        <v>33.443040918243298</v>
      </c>
      <c r="E139" s="26"/>
      <c r="F139">
        <v>33.443800000000003</v>
      </c>
      <c r="G139" s="25">
        <f>+B139/D139-1</f>
        <v>-7.267309179133763E-3</v>
      </c>
      <c r="H139" s="25"/>
      <c r="I139" s="25">
        <f t="shared" si="35"/>
        <v>-7.2898414653836952E-3</v>
      </c>
      <c r="J139">
        <v>2130.59</v>
      </c>
      <c r="K139">
        <v>2154.5</v>
      </c>
      <c r="L139" s="25">
        <f t="shared" si="38"/>
        <v>1.1222243603884241E-2</v>
      </c>
      <c r="M139">
        <f t="shared" si="39"/>
        <v>2</v>
      </c>
      <c r="N139" s="50"/>
    </row>
    <row r="140" spans="1:14">
      <c r="A140" s="1">
        <v>42592</v>
      </c>
      <c r="B140">
        <v>33.11</v>
      </c>
      <c r="C140" s="25">
        <f t="shared" si="40"/>
        <v>-2.7108433734940318E-3</v>
      </c>
      <c r="D140" s="26">
        <f t="shared" si="41"/>
        <v>33.172151589695986</v>
      </c>
      <c r="E140" s="26"/>
      <c r="G140" s="25">
        <f>+B140/D140-1</f>
        <v>-1.8736074302545536E-3</v>
      </c>
      <c r="H140" s="25"/>
      <c r="I140" s="25"/>
      <c r="J140">
        <v>2154.5</v>
      </c>
      <c r="K140">
        <v>2137</v>
      </c>
      <c r="L140" s="25">
        <f t="shared" si="38"/>
        <v>-8.1225342306799897E-3</v>
      </c>
      <c r="M140">
        <f t="shared" si="39"/>
        <v>3</v>
      </c>
      <c r="N140" s="50"/>
    </row>
    <row r="141" spans="1:14">
      <c r="A141" s="1">
        <v>42593</v>
      </c>
      <c r="B141">
        <v>32.770000000000003</v>
      </c>
      <c r="C141" s="25">
        <f t="shared" si="40"/>
        <v>-1.0268800966475311E-2</v>
      </c>
      <c r="D141" s="26">
        <f t="shared" si="41"/>
        <v>0</v>
      </c>
      <c r="E141" s="26"/>
      <c r="F141">
        <v>32.845799999999997</v>
      </c>
      <c r="G141" s="25"/>
      <c r="H141" s="25"/>
      <c r="I141" s="25">
        <f t="shared" si="35"/>
        <v>-2.3077531982778066E-3</v>
      </c>
      <c r="J141">
        <v>2137</v>
      </c>
      <c r="K141">
        <v>2103.4</v>
      </c>
      <c r="L141" s="25">
        <f t="shared" si="38"/>
        <v>-1.5722976134768363E-2</v>
      </c>
      <c r="M141">
        <f t="shared" si="39"/>
        <v>4</v>
      </c>
      <c r="N141" s="50"/>
    </row>
    <row r="142" spans="1:14">
      <c r="A142" s="1">
        <v>42594</v>
      </c>
      <c r="B142">
        <v>33.11</v>
      </c>
      <c r="C142" s="25">
        <f t="shared" si="40"/>
        <v>1.0375343301800344E-2</v>
      </c>
      <c r="D142" s="26">
        <f t="shared" si="41"/>
        <v>33.164982348578484</v>
      </c>
      <c r="E142" s="26"/>
      <c r="F142">
        <v>33.159300000000002</v>
      </c>
      <c r="G142" s="25">
        <f t="shared" ref="G142:G150" si="42">+B142/D142-1</f>
        <v>-1.6578434446488099E-3</v>
      </c>
      <c r="H142" s="25"/>
      <c r="I142" s="25">
        <f t="shared" si="35"/>
        <v>-1.4867623864195378E-3</v>
      </c>
      <c r="J142">
        <v>2103.4</v>
      </c>
      <c r="K142">
        <v>2123.84</v>
      </c>
      <c r="L142" s="25">
        <f t="shared" si="38"/>
        <v>9.7176000760672565E-3</v>
      </c>
      <c r="M142">
        <f t="shared" si="39"/>
        <v>5</v>
      </c>
      <c r="N142" s="50"/>
    </row>
    <row r="143" spans="1:14">
      <c r="A143" s="1">
        <v>42597</v>
      </c>
      <c r="B143">
        <v>34.380000000000003</v>
      </c>
      <c r="C143" s="25">
        <f t="shared" si="40"/>
        <v>3.8356991845364119E-2</v>
      </c>
      <c r="D143" s="26">
        <f t="shared" si="41"/>
        <v>34.242366822830348</v>
      </c>
      <c r="E143" s="26"/>
      <c r="F143">
        <v>34.263399999999997</v>
      </c>
      <c r="G143" s="25">
        <f t="shared" si="42"/>
        <v>4.0193827103647273E-3</v>
      </c>
      <c r="H143" s="25"/>
      <c r="I143" s="25">
        <f t="shared" si="35"/>
        <v>3.4030481505047394E-3</v>
      </c>
      <c r="J143">
        <v>2123.84</v>
      </c>
      <c r="K143">
        <v>2193.21</v>
      </c>
      <c r="L143" s="25">
        <f t="shared" si="38"/>
        <v>3.2662535784239832E-2</v>
      </c>
      <c r="M143">
        <f t="shared" si="39"/>
        <v>1</v>
      </c>
      <c r="N143" s="50"/>
    </row>
    <row r="144" spans="1:14">
      <c r="A144" s="1">
        <v>42598</v>
      </c>
      <c r="B144">
        <v>34.25</v>
      </c>
      <c r="C144" s="25">
        <f t="shared" si="40"/>
        <v>-3.7812681791740133E-3</v>
      </c>
      <c r="D144" s="26">
        <f t="shared" si="41"/>
        <v>34.38666144144883</v>
      </c>
      <c r="E144" s="26"/>
      <c r="F144">
        <v>34.260899999999999</v>
      </c>
      <c r="G144" s="25">
        <f t="shared" si="42"/>
        <v>-3.9742573346798205E-3</v>
      </c>
      <c r="H144" s="25"/>
      <c r="I144" s="25">
        <f t="shared" si="35"/>
        <v>-3.181469255040259E-4</v>
      </c>
      <c r="J144">
        <v>2193.21</v>
      </c>
      <c r="K144">
        <v>2201.1</v>
      </c>
      <c r="L144" s="25">
        <f t="shared" si="38"/>
        <v>3.5974667268523497E-3</v>
      </c>
      <c r="M144">
        <f t="shared" si="39"/>
        <v>2</v>
      </c>
      <c r="N144" s="50"/>
    </row>
    <row r="145" spans="1:14">
      <c r="A145" s="1">
        <v>42599</v>
      </c>
      <c r="B145">
        <v>34.200000000000003</v>
      </c>
      <c r="C145" s="25">
        <f t="shared" si="40"/>
        <v>-1.4598540145984717E-3</v>
      </c>
      <c r="D145" s="26">
        <f t="shared" ref="D145:D157" si="43">+F144*(1+L145)</f>
        <v>34.371414011176228</v>
      </c>
      <c r="E145" s="26"/>
      <c r="F145">
        <v>34.365000000000002</v>
      </c>
      <c r="G145" s="25">
        <f t="shared" si="42"/>
        <v>-4.9871096696949557E-3</v>
      </c>
      <c r="H145" s="25"/>
      <c r="I145" s="25">
        <f t="shared" si="35"/>
        <v>-4.8013967699693794E-3</v>
      </c>
      <c r="J145">
        <v>2201.1</v>
      </c>
      <c r="K145">
        <v>2208.1999999999998</v>
      </c>
      <c r="L145" s="25">
        <f t="shared" si="38"/>
        <v>3.2256598973239292E-3</v>
      </c>
      <c r="M145">
        <f t="shared" si="39"/>
        <v>3</v>
      </c>
      <c r="N145" s="50"/>
    </row>
    <row r="146" spans="1:14">
      <c r="A146" s="1">
        <v>42600</v>
      </c>
      <c r="B146">
        <v>34.19</v>
      </c>
      <c r="C146" s="25">
        <f t="shared" si="40"/>
        <v>-2.923976608188994E-4</v>
      </c>
      <c r="D146" s="26">
        <f t="shared" si="43"/>
        <v>34.262132211756189</v>
      </c>
      <c r="E146" s="26"/>
      <c r="F146">
        <v>34.326300000000003</v>
      </c>
      <c r="G146" s="25">
        <f t="shared" si="42"/>
        <v>-2.1053042265548605E-3</v>
      </c>
      <c r="H146" s="25"/>
      <c r="I146" s="25">
        <f t="shared" si="35"/>
        <v>-3.9707163312097116E-3</v>
      </c>
      <c r="J146">
        <v>2208.1999999999998</v>
      </c>
      <c r="K146">
        <v>2201.59</v>
      </c>
      <c r="L146" s="25">
        <f t="shared" si="38"/>
        <v>-2.9933882800469158E-3</v>
      </c>
      <c r="M146">
        <f t="shared" si="39"/>
        <v>4</v>
      </c>
      <c r="N146" s="50"/>
    </row>
    <row r="147" spans="1:14">
      <c r="A147" s="1">
        <v>42601</v>
      </c>
      <c r="B147">
        <v>34</v>
      </c>
      <c r="C147" s="25">
        <f t="shared" si="40"/>
        <v>-5.55718046212339E-3</v>
      </c>
      <c r="D147" s="26">
        <f t="shared" si="43"/>
        <v>34.372607037640975</v>
      </c>
      <c r="E147" s="26"/>
      <c r="F147">
        <v>34.166800000000002</v>
      </c>
      <c r="G147" s="25">
        <f t="shared" si="42"/>
        <v>-1.0840232084605606E-2</v>
      </c>
      <c r="H147" s="25"/>
      <c r="I147" s="25">
        <f t="shared" si="35"/>
        <v>-4.881932168069647E-3</v>
      </c>
      <c r="J147">
        <v>2201.59</v>
      </c>
      <c r="K147">
        <v>2204.56</v>
      </c>
      <c r="L147" s="25">
        <f t="shared" si="38"/>
        <v>1.3490250228243017E-3</v>
      </c>
      <c r="M147">
        <f t="shared" si="39"/>
        <v>5</v>
      </c>
      <c r="N147" s="50"/>
    </row>
    <row r="148" spans="1:14">
      <c r="A148" s="1">
        <v>42604</v>
      </c>
      <c r="B148">
        <v>33.54</v>
      </c>
      <c r="C148" s="25">
        <f t="shared" si="40"/>
        <v>-1.3529411764705901E-2</v>
      </c>
      <c r="D148" s="26">
        <f t="shared" si="43"/>
        <v>33.590885401168492</v>
      </c>
      <c r="E148" s="26"/>
      <c r="F148">
        <v>33.730899999999998</v>
      </c>
      <c r="G148" s="25">
        <f t="shared" si="42"/>
        <v>-1.5148573954149036E-3</v>
      </c>
      <c r="H148" s="25"/>
      <c r="I148" s="25">
        <f t="shared" si="35"/>
        <v>-5.6594991535950934E-3</v>
      </c>
      <c r="J148">
        <v>2204.56</v>
      </c>
      <c r="K148">
        <v>2167.4</v>
      </c>
      <c r="L148" s="25">
        <f t="shared" si="38"/>
        <v>-1.6855971259571056E-2</v>
      </c>
      <c r="M148">
        <f t="shared" si="39"/>
        <v>1</v>
      </c>
      <c r="N148" s="50"/>
    </row>
    <row r="149" spans="1:14">
      <c r="A149" s="1">
        <v>42605</v>
      </c>
      <c r="B149">
        <v>33.61</v>
      </c>
      <c r="C149" s="25">
        <f t="shared" si="40"/>
        <v>2.0870602265952165E-3</v>
      </c>
      <c r="D149" s="26">
        <f t="shared" si="43"/>
        <v>33.836104800221456</v>
      </c>
      <c r="E149" s="26"/>
      <c r="F149" s="27">
        <f>+D150/(1+L150)</f>
        <v>33.512394750407125</v>
      </c>
      <c r="G149" s="25">
        <f t="shared" si="42"/>
        <v>-6.6823531123468838E-3</v>
      </c>
      <c r="H149" s="25"/>
      <c r="I149" s="25">
        <f t="shared" si="35"/>
        <v>2.9125119323705206E-3</v>
      </c>
      <c r="J149">
        <v>2167.4</v>
      </c>
      <c r="K149">
        <v>2174.16</v>
      </c>
      <c r="L149" s="25">
        <f t="shared" si="38"/>
        <v>3.1189443572943176E-3</v>
      </c>
      <c r="M149">
        <f t="shared" si="39"/>
        <v>2</v>
      </c>
      <c r="N149" s="50"/>
    </row>
    <row r="150" spans="1:14">
      <c r="A150" s="1">
        <v>42606</v>
      </c>
      <c r="B150">
        <v>33.619999999999997</v>
      </c>
      <c r="C150" s="25">
        <f t="shared" si="40"/>
        <v>2.975304968759751E-4</v>
      </c>
      <c r="D150" s="31">
        <v>33.79</v>
      </c>
      <c r="E150" s="31"/>
      <c r="F150">
        <v>33.792900000000003</v>
      </c>
      <c r="G150" s="35">
        <f t="shared" si="42"/>
        <v>-5.0310742823320709E-3</v>
      </c>
      <c r="H150" s="35"/>
      <c r="I150" s="25">
        <f t="shared" si="35"/>
        <v>-5.1164593746024778E-3</v>
      </c>
      <c r="J150">
        <v>2174.16</v>
      </c>
      <c r="K150">
        <v>2192.17</v>
      </c>
      <c r="L150" s="25">
        <f t="shared" si="38"/>
        <v>8.2836589763404245E-3</v>
      </c>
      <c r="M150">
        <f t="shared" si="39"/>
        <v>3</v>
      </c>
      <c r="N150" s="50"/>
    </row>
    <row r="151" spans="1:14">
      <c r="A151" s="1">
        <v>42607</v>
      </c>
      <c r="B151">
        <v>33.380000000000003</v>
      </c>
      <c r="C151" s="25">
        <f t="shared" si="40"/>
        <v>-7.1386079714453876E-3</v>
      </c>
      <c r="D151" s="26">
        <f t="shared" si="43"/>
        <v>33.615470202584653</v>
      </c>
      <c r="E151" s="26"/>
      <c r="F151">
        <v>33.584600000000002</v>
      </c>
      <c r="G151" s="42">
        <f>+B151/D151-1</f>
        <v>-7.0048165670621998E-3</v>
      </c>
      <c r="H151" s="42"/>
      <c r="I151" s="25">
        <f t="shared" si="35"/>
        <v>-6.092077916664107E-3</v>
      </c>
      <c r="J151">
        <v>2192.17</v>
      </c>
      <c r="K151">
        <v>2180.66</v>
      </c>
      <c r="L151" s="25">
        <f t="shared" si="38"/>
        <v>-5.2505052071692981E-3</v>
      </c>
      <c r="M151">
        <f t="shared" si="39"/>
        <v>4</v>
      </c>
      <c r="N151" s="50"/>
    </row>
    <row r="152" spans="1:14">
      <c r="A152" s="1">
        <v>42608</v>
      </c>
      <c r="B152">
        <v>33.369999999999997</v>
      </c>
      <c r="C152" s="25">
        <f t="shared" si="40"/>
        <v>-2.9958058717804992E-4</v>
      </c>
      <c r="D152" s="26">
        <f t="shared" si="43"/>
        <v>33.724596154375284</v>
      </c>
      <c r="E152" s="26"/>
      <c r="F152">
        <v>33.604900000000001</v>
      </c>
      <c r="G152" s="42">
        <f>+B152/D152-1</f>
        <v>-1.0514467030297792E-2</v>
      </c>
      <c r="H152" s="42"/>
      <c r="I152" s="25">
        <f t="shared" si="35"/>
        <v>-6.9900520459814652E-3</v>
      </c>
      <c r="J152">
        <v>2180.66</v>
      </c>
      <c r="K152">
        <v>2189.75</v>
      </c>
      <c r="L152" s="25">
        <f t="shared" si="38"/>
        <v>4.1684627589813061E-3</v>
      </c>
      <c r="M152">
        <f t="shared" si="39"/>
        <v>5</v>
      </c>
      <c r="N152" s="50"/>
    </row>
    <row r="153" spans="1:14">
      <c r="A153" s="1">
        <v>42611</v>
      </c>
      <c r="B153">
        <v>33.619999999999997</v>
      </c>
      <c r="C153" s="25">
        <f t="shared" si="40"/>
        <v>7.4917590650285248E-3</v>
      </c>
      <c r="D153" s="26">
        <f t="shared" si="43"/>
        <v>33.657845270007989</v>
      </c>
      <c r="E153" s="26"/>
      <c r="G153" s="42">
        <f>+B153/D153-1</f>
        <v>-1.1244115511374053E-3</v>
      </c>
      <c r="H153" s="42"/>
      <c r="I153" s="25"/>
      <c r="J153">
        <v>2189.75</v>
      </c>
      <c r="K153">
        <v>2193.1999999999998</v>
      </c>
      <c r="L153" s="25">
        <f t="shared" si="38"/>
        <v>1.5755223198994361E-3</v>
      </c>
      <c r="M153">
        <f t="shared" si="39"/>
        <v>1</v>
      </c>
      <c r="N153" s="50"/>
    </row>
    <row r="154" spans="1:14">
      <c r="A154" s="1">
        <v>42612</v>
      </c>
      <c r="B154">
        <v>33.51</v>
      </c>
      <c r="C154" s="25">
        <f t="shared" si="40"/>
        <v>-3.2718619869125387E-3</v>
      </c>
      <c r="D154" s="26"/>
      <c r="E154" s="26"/>
      <c r="F154">
        <v>33.686599999999999</v>
      </c>
      <c r="I154" s="25">
        <f t="shared" si="35"/>
        <v>-5.2424406143689595E-3</v>
      </c>
      <c r="J154">
        <v>2193.1999999999998</v>
      </c>
      <c r="K154">
        <v>2195.5300000000002</v>
      </c>
      <c r="L154" s="25">
        <f t="shared" si="38"/>
        <v>1.0623746124385214E-3</v>
      </c>
      <c r="M154">
        <f t="shared" si="39"/>
        <v>2</v>
      </c>
      <c r="N154" s="50"/>
    </row>
    <row r="155" spans="1:14">
      <c r="A155" s="1">
        <v>42613</v>
      </c>
      <c r="B155">
        <v>33.46</v>
      </c>
      <c r="C155" s="25">
        <f t="shared" si="40"/>
        <v>-1.4920919128617038E-3</v>
      </c>
      <c r="D155" s="26">
        <f t="shared" si="43"/>
        <v>33.628755888555382</v>
      </c>
      <c r="E155" s="26"/>
      <c r="F155">
        <v>33.689700000000002</v>
      </c>
      <c r="G155" s="42">
        <f t="shared" ref="G155:G163" si="44">+B155/D155-1</f>
        <v>-5.0182019553335344E-3</v>
      </c>
      <c r="H155" s="42"/>
      <c r="I155" s="25">
        <f t="shared" si="35"/>
        <v>-6.818107611525237E-3</v>
      </c>
      <c r="J155">
        <v>2195.5300000000002</v>
      </c>
      <c r="K155">
        <v>2191.7600000000002</v>
      </c>
      <c r="L155" s="25">
        <f t="shared" si="38"/>
        <v>-1.7171252499396106E-3</v>
      </c>
      <c r="M155">
        <f t="shared" si="39"/>
        <v>3</v>
      </c>
      <c r="N155" s="50"/>
    </row>
    <row r="156" spans="1:14">
      <c r="A156" s="1">
        <v>42614</v>
      </c>
      <c r="B156">
        <v>33.24</v>
      </c>
      <c r="C156" s="25">
        <f t="shared" si="40"/>
        <v>-6.5750149432157734E-3</v>
      </c>
      <c r="D156" s="26">
        <f t="shared" si="43"/>
        <v>33.52937972268861</v>
      </c>
      <c r="E156" s="26"/>
      <c r="F156" s="27">
        <v>33.53</v>
      </c>
      <c r="G156" s="42">
        <f t="shared" si="44"/>
        <v>-8.6306315560258362E-3</v>
      </c>
      <c r="H156" s="42"/>
      <c r="I156" s="25">
        <f t="shared" si="35"/>
        <v>-8.6489710706829648E-3</v>
      </c>
      <c r="J156">
        <v>2191.7600000000002</v>
      </c>
      <c r="K156">
        <v>2181.33</v>
      </c>
      <c r="L156" s="25">
        <f t="shared" si="38"/>
        <v>-4.7587327079608999E-3</v>
      </c>
      <c r="M156">
        <f t="shared" si="39"/>
        <v>4</v>
      </c>
      <c r="N156" s="50"/>
    </row>
    <row r="157" spans="1:14">
      <c r="A157" s="1">
        <v>42615</v>
      </c>
      <c r="B157">
        <v>33.15</v>
      </c>
      <c r="C157" s="25">
        <f t="shared" si="40"/>
        <v>-2.7075812274369726E-3</v>
      </c>
      <c r="D157" s="31">
        <f t="shared" si="43"/>
        <v>33.369061902600713</v>
      </c>
      <c r="E157" s="31"/>
      <c r="F157">
        <v>33.3232</v>
      </c>
      <c r="G157" s="42">
        <f t="shared" si="44"/>
        <v>-6.5648205286717998E-3</v>
      </c>
      <c r="H157" s="42"/>
      <c r="I157" s="25">
        <f t="shared" si="35"/>
        <v>-5.1975800643395687E-3</v>
      </c>
      <c r="J157">
        <v>2181.33</v>
      </c>
      <c r="K157">
        <v>2170.86</v>
      </c>
      <c r="L157" s="25">
        <f t="shared" si="38"/>
        <v>-4.7998239606110715E-3</v>
      </c>
      <c r="M157">
        <f t="shared" si="39"/>
        <v>5</v>
      </c>
      <c r="N157" s="50"/>
    </row>
    <row r="158" spans="1:14">
      <c r="A158" s="1">
        <v>42618</v>
      </c>
      <c r="B158">
        <v>33.15</v>
      </c>
      <c r="C158" s="25">
        <f t="shared" ref="C158:C175" si="45">B158/B157-1</f>
        <v>0</v>
      </c>
      <c r="D158" s="31">
        <f t="shared" ref="D158:D163" si="46">+F157*(1+L158)</f>
        <v>33.504793219277154</v>
      </c>
      <c r="E158" s="31"/>
      <c r="F158">
        <v>33.5</v>
      </c>
      <c r="G158" s="42">
        <f t="shared" si="44"/>
        <v>-1.0589327233126222E-2</v>
      </c>
      <c r="H158" s="42"/>
      <c r="I158" s="25">
        <f t="shared" si="35"/>
        <v>-1.0447761194029903E-2</v>
      </c>
      <c r="J158">
        <v>2170.86</v>
      </c>
      <c r="K158">
        <v>2182.69</v>
      </c>
      <c r="L158" s="25">
        <f t="shared" si="38"/>
        <v>5.4494532120910044E-3</v>
      </c>
      <c r="M158">
        <f t="shared" si="39"/>
        <v>1</v>
      </c>
      <c r="N158" s="50"/>
    </row>
    <row r="159" spans="1:14">
      <c r="A159" s="1">
        <v>42619</v>
      </c>
      <c r="B159">
        <v>33.799999999999997</v>
      </c>
      <c r="C159" s="25">
        <f t="shared" si="45"/>
        <v>1.9607843137254832E-2</v>
      </c>
      <c r="D159" s="31">
        <f t="shared" si="46"/>
        <v>34.116223559002883</v>
      </c>
      <c r="E159" s="31"/>
      <c r="F159">
        <v>34.087899999999998</v>
      </c>
      <c r="G159" s="42">
        <f t="shared" si="44"/>
        <v>-9.2690082903222892E-3</v>
      </c>
      <c r="H159" s="42"/>
      <c r="I159" s="25">
        <f>+B159/F159-1</f>
        <v>-8.4458121503524497E-3</v>
      </c>
      <c r="J159">
        <v>2182.69</v>
      </c>
      <c r="K159">
        <v>2222.84</v>
      </c>
      <c r="L159" s="25">
        <f t="shared" si="38"/>
        <v>1.8394733104563743E-2</v>
      </c>
      <c r="M159">
        <f t="shared" si="39"/>
        <v>2</v>
      </c>
      <c r="N159" s="50"/>
    </row>
    <row r="160" spans="1:14">
      <c r="A160" s="1">
        <v>42620</v>
      </c>
      <c r="B160">
        <v>33.68</v>
      </c>
      <c r="C160" s="25">
        <f t="shared" si="45"/>
        <v>-3.5502958579880506E-3</v>
      </c>
      <c r="D160" s="31">
        <f t="shared" si="46"/>
        <v>33.922432201597957</v>
      </c>
      <c r="E160" s="31"/>
      <c r="F160">
        <v>33.933500000000002</v>
      </c>
      <c r="G160" s="42">
        <f t="shared" si="44"/>
        <v>-7.1466633099066534E-3</v>
      </c>
      <c r="H160" s="42"/>
      <c r="I160" s="25">
        <f>+B160/F160-1</f>
        <v>-7.470493759853869E-3</v>
      </c>
      <c r="J160">
        <v>2222.84</v>
      </c>
      <c r="K160">
        <v>2212.0500000000002</v>
      </c>
      <c r="L160" s="25">
        <f t="shared" si="38"/>
        <v>-4.8541505461481282E-3</v>
      </c>
      <c r="M160">
        <f t="shared" si="39"/>
        <v>3</v>
      </c>
      <c r="N160" s="50"/>
    </row>
    <row r="161" spans="1:14">
      <c r="A161" s="1">
        <v>42621</v>
      </c>
      <c r="B161">
        <v>33.770000000000003</v>
      </c>
      <c r="C161" s="25">
        <f t="shared" si="45"/>
        <v>2.6722090261284137E-3</v>
      </c>
      <c r="D161" s="31">
        <f t="shared" si="46"/>
        <v>34.108686171198663</v>
      </c>
      <c r="E161" s="31"/>
      <c r="F161">
        <v>34.11</v>
      </c>
      <c r="G161" s="42">
        <f t="shared" si="44"/>
        <v>-9.9296164472217896E-3</v>
      </c>
      <c r="H161" s="42"/>
      <c r="I161" s="25">
        <f>+B161/F161-1</f>
        <v>-9.9677513925533479E-3</v>
      </c>
      <c r="J161">
        <v>2212.0500000000002</v>
      </c>
      <c r="K161">
        <v>2223.4699999999998</v>
      </c>
      <c r="L161" s="25">
        <f t="shared" si="38"/>
        <v>5.1626319477406923E-3</v>
      </c>
      <c r="M161">
        <f t="shared" si="39"/>
        <v>4</v>
      </c>
      <c r="N161" s="50"/>
    </row>
    <row r="162" spans="1:14">
      <c r="A162" s="1">
        <v>42622</v>
      </c>
      <c r="B162">
        <v>32.799999999999997</v>
      </c>
      <c r="C162" s="25">
        <f t="shared" si="45"/>
        <v>-2.872371927746542E-2</v>
      </c>
      <c r="D162" s="31">
        <f t="shared" si="46"/>
        <v>33.795511835104591</v>
      </c>
      <c r="E162" s="31"/>
      <c r="F162">
        <v>33.185499999999998</v>
      </c>
      <c r="G162" s="42">
        <f t="shared" si="44"/>
        <v>-2.9456924338412294E-2</v>
      </c>
      <c r="H162" s="42"/>
      <c r="I162" s="25">
        <f>+B162/F162-1</f>
        <v>-1.1616519262931058E-2</v>
      </c>
      <c r="J162">
        <v>2223.4699999999998</v>
      </c>
      <c r="K162">
        <v>2202.9699999999998</v>
      </c>
      <c r="L162" s="25">
        <f t="shared" si="38"/>
        <v>-9.2198230693465444E-3</v>
      </c>
      <c r="M162">
        <f t="shared" si="39"/>
        <v>5</v>
      </c>
      <c r="N162" s="50"/>
    </row>
    <row r="163" spans="1:14">
      <c r="A163" s="1">
        <v>42625</v>
      </c>
      <c r="B163">
        <v>32.5</v>
      </c>
      <c r="C163" s="25">
        <f t="shared" si="45"/>
        <v>-9.1463414634145312E-3</v>
      </c>
      <c r="D163" s="31">
        <f t="shared" si="46"/>
        <v>32.320676804495747</v>
      </c>
      <c r="E163" s="31"/>
      <c r="G163" s="42">
        <f t="shared" si="44"/>
        <v>5.5482500131094348E-3</v>
      </c>
      <c r="H163" s="42"/>
      <c r="I163" s="25"/>
      <c r="J163">
        <v>2202.9699999999998</v>
      </c>
      <c r="K163">
        <v>2145.56</v>
      </c>
      <c r="L163" s="25">
        <f t="shared" si="38"/>
        <v>-2.6060273176666038E-2</v>
      </c>
      <c r="M163">
        <f t="shared" si="39"/>
        <v>1</v>
      </c>
      <c r="N163" s="50"/>
    </row>
    <row r="164" spans="1:14">
      <c r="A164" s="1">
        <v>42626</v>
      </c>
      <c r="B164">
        <v>32.24</v>
      </c>
      <c r="C164" s="25">
        <f t="shared" si="45"/>
        <v>-7.9999999999998961E-3</v>
      </c>
      <c r="D164" s="26">
        <f t="shared" ref="D164:D203" si="47">+F163*(1+L164)</f>
        <v>0</v>
      </c>
      <c r="E164" s="26"/>
      <c r="F164">
        <v>32.518900000000002</v>
      </c>
      <c r="G164" s="25" t="e">
        <f t="shared" ref="G164:G173" si="48">+B164/D164-1</f>
        <v>#DIV/0!</v>
      </c>
      <c r="H164" s="25"/>
      <c r="I164" s="25">
        <f t="shared" ref="I164:I172" si="49">+B164/F164-1</f>
        <v>-8.5765508673417701E-3</v>
      </c>
      <c r="J164">
        <f>K164+8.47</f>
        <v>2154.3399999999997</v>
      </c>
      <c r="K164">
        <v>2145.87</v>
      </c>
      <c r="L164" s="25">
        <f t="shared" si="38"/>
        <v>-3.9315985406201959E-3</v>
      </c>
      <c r="M164">
        <f t="shared" si="39"/>
        <v>2</v>
      </c>
      <c r="N164" s="50"/>
    </row>
    <row r="165" spans="1:14">
      <c r="A165" s="1">
        <v>42627</v>
      </c>
      <c r="B165">
        <v>32.36</v>
      </c>
      <c r="C165" s="25">
        <f t="shared" si="45"/>
        <v>3.7220843672456372E-3</v>
      </c>
      <c r="D165" s="26">
        <f t="shared" si="47"/>
        <v>32.49904802434444</v>
      </c>
      <c r="E165" s="26"/>
      <c r="F165">
        <v>32.537300000000002</v>
      </c>
      <c r="G165" s="25">
        <f t="shared" si="48"/>
        <v>-4.2785260737570052E-3</v>
      </c>
      <c r="H165" s="25"/>
      <c r="I165" s="25">
        <f t="shared" si="49"/>
        <v>-5.449130690008186E-3</v>
      </c>
      <c r="J165">
        <v>2145.87</v>
      </c>
      <c r="K165">
        <v>2144.56</v>
      </c>
      <c r="L165" s="25">
        <f t="shared" si="38"/>
        <v>-6.1047500547561917E-4</v>
      </c>
      <c r="M165">
        <f t="shared" si="39"/>
        <v>3</v>
      </c>
      <c r="N165" s="50"/>
    </row>
    <row r="166" spans="1:14">
      <c r="A166" s="1">
        <v>42628</v>
      </c>
      <c r="B166">
        <v>32.590000000000003</v>
      </c>
      <c r="C166" s="25">
        <f t="shared" si="45"/>
        <v>7.1075401730533727E-3</v>
      </c>
      <c r="D166" s="26">
        <f t="shared" si="47"/>
        <v>32.537300000000002</v>
      </c>
      <c r="E166" s="26"/>
      <c r="F166">
        <v>32.802199999999999</v>
      </c>
      <c r="G166" s="25">
        <f t="shared" si="48"/>
        <v>1.6196795677576592E-3</v>
      </c>
      <c r="H166" s="25"/>
      <c r="I166" s="25">
        <f t="shared" si="49"/>
        <v>-6.4690782935289404E-3</v>
      </c>
      <c r="J166">
        <v>2144.56</v>
      </c>
      <c r="K166">
        <v>2144.56</v>
      </c>
      <c r="L166" s="25">
        <f t="shared" si="38"/>
        <v>0</v>
      </c>
      <c r="M166">
        <f t="shared" si="39"/>
        <v>4</v>
      </c>
      <c r="N166" s="50"/>
    </row>
    <row r="167" spans="1:14">
      <c r="A167" s="1">
        <v>42629</v>
      </c>
      <c r="B167">
        <v>32.58</v>
      </c>
      <c r="C167" s="25">
        <f t="shared" si="45"/>
        <v>-3.0684258975166578E-4</v>
      </c>
      <c r="D167" s="26">
        <f t="shared" si="47"/>
        <v>32.802199999999999</v>
      </c>
      <c r="E167" s="26"/>
      <c r="F167">
        <v>32.7821</v>
      </c>
      <c r="G167" s="25">
        <f t="shared" si="48"/>
        <v>-6.7739358945436701E-3</v>
      </c>
      <c r="H167" s="25"/>
      <c r="I167" s="25">
        <f t="shared" si="49"/>
        <v>-6.1649497744196147E-3</v>
      </c>
      <c r="J167">
        <v>2144.56</v>
      </c>
      <c r="K167">
        <v>2144.56</v>
      </c>
      <c r="L167" s="25">
        <f t="shared" si="38"/>
        <v>0</v>
      </c>
      <c r="M167">
        <f t="shared" si="39"/>
        <v>5</v>
      </c>
      <c r="N167" s="50"/>
    </row>
    <row r="168" spans="1:14">
      <c r="A168" s="1">
        <v>42632</v>
      </c>
      <c r="B168">
        <v>32.700000000000003</v>
      </c>
      <c r="C168" s="25">
        <f t="shared" si="45"/>
        <v>3.6832412523022384E-3</v>
      </c>
      <c r="D168" s="26">
        <f t="shared" si="47"/>
        <v>33.082333162903858</v>
      </c>
      <c r="E168" s="26"/>
      <c r="F168" s="27">
        <v>33.08</v>
      </c>
      <c r="G168" s="25">
        <f t="shared" si="48"/>
        <v>-1.1557019301545957E-2</v>
      </c>
      <c r="H168" s="25"/>
      <c r="I168" s="25">
        <f t="shared" si="49"/>
        <v>-1.1487303506650393E-2</v>
      </c>
      <c r="J168">
        <v>2145.56</v>
      </c>
      <c r="K168">
        <v>2165.21</v>
      </c>
      <c r="L168" s="25">
        <f t="shared" si="38"/>
        <v>9.1584481440742938E-3</v>
      </c>
      <c r="M168">
        <f t="shared" si="39"/>
        <v>1</v>
      </c>
      <c r="N168" s="50"/>
    </row>
    <row r="169" spans="1:14">
      <c r="A169" s="1">
        <v>42633</v>
      </c>
      <c r="B169">
        <v>32.56</v>
      </c>
      <c r="C169" s="25">
        <f t="shared" si="45"/>
        <v>-4.2813455657492172E-3</v>
      </c>
      <c r="D169" s="31">
        <f t="shared" si="47"/>
        <v>32.976415405434111</v>
      </c>
      <c r="E169" s="31"/>
      <c r="F169">
        <v>32.747799999999998</v>
      </c>
      <c r="G169" s="35">
        <f t="shared" si="48"/>
        <v>-1.262767345432847E-2</v>
      </c>
      <c r="H169" s="35"/>
      <c r="I169" s="25">
        <f t="shared" si="49"/>
        <v>-5.7347363792376038E-3</v>
      </c>
      <c r="J169">
        <v>2165.21</v>
      </c>
      <c r="K169">
        <v>2158.4299999999998</v>
      </c>
      <c r="L169" s="25">
        <f t="shared" si="38"/>
        <v>-3.1313359905045246E-3</v>
      </c>
      <c r="M169">
        <f t="shared" si="39"/>
        <v>2</v>
      </c>
      <c r="N169" s="50"/>
    </row>
    <row r="170" spans="1:14">
      <c r="A170" s="1">
        <v>42634</v>
      </c>
      <c r="B170">
        <v>32.89</v>
      </c>
      <c r="C170" s="25">
        <f t="shared" si="45"/>
        <v>1.0135135135135087E-2</v>
      </c>
      <c r="D170" s="26">
        <f t="shared" si="47"/>
        <v>32.803936571489466</v>
      </c>
      <c r="E170" s="26"/>
      <c r="G170" s="35">
        <f t="shared" si="48"/>
        <v>2.6235701414365487E-3</v>
      </c>
      <c r="H170" s="35"/>
      <c r="J170">
        <v>2158.4299999999998</v>
      </c>
      <c r="K170">
        <v>2162.13</v>
      </c>
      <c r="L170" s="25">
        <f t="shared" si="38"/>
        <v>1.7142089389048376E-3</v>
      </c>
      <c r="M170">
        <f t="shared" si="39"/>
        <v>3</v>
      </c>
      <c r="N170" s="50"/>
    </row>
    <row r="171" spans="1:14">
      <c r="A171" s="1">
        <v>42635</v>
      </c>
      <c r="B171">
        <v>32.89</v>
      </c>
      <c r="C171" s="25">
        <f t="shared" si="45"/>
        <v>0</v>
      </c>
      <c r="D171" s="26"/>
      <c r="E171" s="26"/>
      <c r="F171">
        <v>33.1357</v>
      </c>
      <c r="I171" s="25">
        <f t="shared" si="49"/>
        <v>-7.4149633175094598E-3</v>
      </c>
      <c r="J171">
        <v>2162.13</v>
      </c>
      <c r="K171">
        <v>2168.42</v>
      </c>
      <c r="L171" s="25">
        <f t="shared" si="38"/>
        <v>2.9091682738779934E-3</v>
      </c>
      <c r="M171">
        <f t="shared" si="39"/>
        <v>4</v>
      </c>
      <c r="N171" s="50"/>
    </row>
    <row r="172" spans="1:14">
      <c r="A172" s="1">
        <v>42636</v>
      </c>
      <c r="B172">
        <v>32.56</v>
      </c>
      <c r="C172" s="25">
        <f t="shared" si="45"/>
        <v>-1.0033444816053505E-2</v>
      </c>
      <c r="D172" s="26">
        <f t="shared" si="47"/>
        <v>32.953702883666452</v>
      </c>
      <c r="E172" s="26"/>
      <c r="F172">
        <v>32.8489</v>
      </c>
      <c r="G172" s="35">
        <f t="shared" si="48"/>
        <v>-1.1947151585856797E-2</v>
      </c>
      <c r="H172" s="35"/>
      <c r="I172" s="25">
        <f t="shared" si="49"/>
        <v>-8.7948150470791298E-3</v>
      </c>
      <c r="J172">
        <v>2168.42</v>
      </c>
      <c r="K172">
        <v>2156.5100000000002</v>
      </c>
      <c r="L172" s="25">
        <f t="shared" si="38"/>
        <v>-5.4924783944069189E-3</v>
      </c>
      <c r="M172">
        <f t="shared" si="39"/>
        <v>5</v>
      </c>
      <c r="N172" s="50"/>
    </row>
    <row r="173" spans="1:14">
      <c r="A173" s="1">
        <v>42639</v>
      </c>
      <c r="B173">
        <v>31.75</v>
      </c>
      <c r="C173" s="25">
        <f t="shared" si="45"/>
        <v>-2.4877149877149951E-2</v>
      </c>
      <c r="D173" s="26">
        <f t="shared" si="47"/>
        <v>32.336937834742244</v>
      </c>
      <c r="E173" s="26"/>
      <c r="F173">
        <v>32.083300000000001</v>
      </c>
      <c r="G173" s="42">
        <f t="shared" si="48"/>
        <v>-1.8150693109588389E-2</v>
      </c>
      <c r="H173" s="42"/>
      <c r="I173" s="25">
        <f>+B173/F173-1</f>
        <v>-1.0388582221903642E-2</v>
      </c>
      <c r="J173">
        <v>2156.5100000000002</v>
      </c>
      <c r="K173">
        <v>2122.9</v>
      </c>
      <c r="L173" s="25">
        <f t="shared" si="38"/>
        <v>-1.558536709776448E-2</v>
      </c>
      <c r="M173">
        <f t="shared" si="39"/>
        <v>1</v>
      </c>
      <c r="N173" s="50"/>
    </row>
    <row r="174" spans="1:14">
      <c r="A174" s="1">
        <v>42640</v>
      </c>
      <c r="B174">
        <v>32.1</v>
      </c>
      <c r="C174" s="25">
        <f t="shared" si="45"/>
        <v>1.1023622047244164E-2</v>
      </c>
      <c r="D174" s="26">
        <f t="shared" si="47"/>
        <v>32.3538219605257</v>
      </c>
      <c r="E174" s="26"/>
      <c r="G174" s="42">
        <f>+B174/D174-1</f>
        <v>-7.8451924732534373E-3</v>
      </c>
      <c r="H174" s="42"/>
      <c r="I174" s="25"/>
      <c r="J174">
        <v>2122.9</v>
      </c>
      <c r="K174">
        <v>2140.8000000000002</v>
      </c>
      <c r="L174" s="25">
        <f t="shared" si="38"/>
        <v>8.4318620754628704E-3</v>
      </c>
      <c r="M174">
        <f t="shared" si="39"/>
        <v>2</v>
      </c>
      <c r="N174" s="50"/>
    </row>
    <row r="175" spans="1:14">
      <c r="A175" s="1">
        <v>42641</v>
      </c>
      <c r="B175">
        <v>32.24</v>
      </c>
      <c r="C175" s="25">
        <f t="shared" si="45"/>
        <v>4.3613707165108817E-3</v>
      </c>
      <c r="D175" s="26"/>
      <c r="E175" s="26"/>
      <c r="F175">
        <v>32.363599999999998</v>
      </c>
      <c r="G175" s="42"/>
      <c r="H175" s="42"/>
      <c r="I175" s="25">
        <f t="shared" ref="I175:I204" si="50">+B175/F175-1</f>
        <v>-3.8191054147250769E-3</v>
      </c>
      <c r="J175">
        <v>2140.8000000000002</v>
      </c>
      <c r="K175">
        <v>2139.63</v>
      </c>
      <c r="L175" s="25">
        <f t="shared" si="38"/>
        <v>-5.4652466367721697E-4</v>
      </c>
      <c r="M175">
        <f t="shared" si="39"/>
        <v>3</v>
      </c>
      <c r="N175" s="50"/>
    </row>
    <row r="176" spans="1:14">
      <c r="A176" s="1">
        <v>42642</v>
      </c>
      <c r="B176">
        <v>32.299999999999997</v>
      </c>
      <c r="C176" s="25">
        <f t="shared" ref="C176:C233" si="51">B176/B175-1</f>
        <v>1.8610421836227076E-3</v>
      </c>
      <c r="D176" s="26">
        <f t="shared" si="47"/>
        <v>32.462673942691019</v>
      </c>
      <c r="E176" s="26"/>
      <c r="F176">
        <v>32.423900000000003</v>
      </c>
      <c r="G176" s="42">
        <f>+B176/D176-1</f>
        <v>-5.0111073098354497E-3</v>
      </c>
      <c r="H176" s="42"/>
      <c r="I176" s="25">
        <f t="shared" si="50"/>
        <v>-3.8212553085842371E-3</v>
      </c>
      <c r="J176">
        <v>2139.63</v>
      </c>
      <c r="K176">
        <v>2146.1799999999998</v>
      </c>
      <c r="L176" s="25">
        <f t="shared" ref="L176:L184" si="52">+K176/J176-1</f>
        <v>3.0612769497528891E-3</v>
      </c>
      <c r="M176">
        <f t="shared" si="39"/>
        <v>4</v>
      </c>
      <c r="N176" s="50"/>
    </row>
    <row r="177" spans="1:14">
      <c r="A177" s="1">
        <v>42643</v>
      </c>
      <c r="B177">
        <v>32.58</v>
      </c>
      <c r="C177" s="25">
        <f t="shared" si="51"/>
        <v>8.6687306501549433E-3</v>
      </c>
      <c r="D177" s="26">
        <f t="shared" si="47"/>
        <v>32.480100741783083</v>
      </c>
      <c r="E177" s="26"/>
      <c r="F177">
        <v>32.7654</v>
      </c>
      <c r="G177" s="42">
        <f>+B177/D177-1</f>
        <v>3.0757065383237858E-3</v>
      </c>
      <c r="H177" s="42"/>
      <c r="I177" s="25">
        <f t="shared" si="50"/>
        <v>-5.6584079547328248E-3</v>
      </c>
      <c r="J177">
        <v>2146.1799999999998</v>
      </c>
      <c r="K177">
        <v>2149.9</v>
      </c>
      <c r="L177" s="25">
        <f t="shared" si="52"/>
        <v>1.7333122105323007E-3</v>
      </c>
      <c r="M177">
        <f t="shared" si="39"/>
        <v>5</v>
      </c>
      <c r="N177" s="50"/>
    </row>
    <row r="178" spans="1:14">
      <c r="A178" s="1">
        <v>42646</v>
      </c>
      <c r="B178">
        <v>32.44</v>
      </c>
      <c r="C178" s="25">
        <f t="shared" si="51"/>
        <v>-4.2971147943523524E-3</v>
      </c>
      <c r="D178" s="26">
        <f t="shared" si="47"/>
        <v>32.7654</v>
      </c>
      <c r="E178" s="26"/>
      <c r="F178">
        <v>32.697499999999998</v>
      </c>
      <c r="G178" s="42">
        <f t="shared" ref="G178:G203" si="53">+B178/D178-1</f>
        <v>-9.9312079205503556E-3</v>
      </c>
      <c r="H178" s="42"/>
      <c r="I178" s="25">
        <f t="shared" si="50"/>
        <v>-7.8752198180288557E-3</v>
      </c>
      <c r="J178">
        <v>2149.9</v>
      </c>
      <c r="K178">
        <v>2149.9</v>
      </c>
      <c r="L178" s="25">
        <f t="shared" si="52"/>
        <v>0</v>
      </c>
      <c r="M178">
        <f t="shared" si="39"/>
        <v>1</v>
      </c>
      <c r="N178" s="50"/>
    </row>
    <row r="179" spans="1:14">
      <c r="A179" s="1">
        <v>42647</v>
      </c>
      <c r="B179">
        <v>32.4</v>
      </c>
      <c r="C179" s="25">
        <f t="shared" si="51"/>
        <v>-1.2330456226880004E-3</v>
      </c>
      <c r="D179" s="26">
        <f t="shared" si="47"/>
        <v>32.697499999999998</v>
      </c>
      <c r="E179" s="26"/>
      <c r="F179">
        <v>32.561900000000001</v>
      </c>
      <c r="G179" s="42">
        <f t="shared" si="53"/>
        <v>-9.0985549353925776E-3</v>
      </c>
      <c r="H179" s="42"/>
      <c r="I179" s="25">
        <f t="shared" si="50"/>
        <v>-4.9720685832216338E-3</v>
      </c>
      <c r="J179">
        <v>2149.9</v>
      </c>
      <c r="K179">
        <v>2149.9</v>
      </c>
      <c r="L179" s="25">
        <f t="shared" si="52"/>
        <v>0</v>
      </c>
      <c r="M179">
        <f t="shared" si="39"/>
        <v>2</v>
      </c>
      <c r="N179" s="50"/>
    </row>
    <row r="180" spans="1:14">
      <c r="A180" s="1">
        <v>42648</v>
      </c>
      <c r="B180">
        <v>32.53</v>
      </c>
      <c r="C180" s="25">
        <f t="shared" si="51"/>
        <v>4.0123456790124301E-3</v>
      </c>
      <c r="D180" s="26">
        <f t="shared" si="47"/>
        <v>32.561900000000001</v>
      </c>
      <c r="E180" s="26"/>
      <c r="F180">
        <v>32.549300000000002</v>
      </c>
      <c r="G180" s="42">
        <f t="shared" si="53"/>
        <v>-9.7967256210484965E-4</v>
      </c>
      <c r="H180" s="42"/>
      <c r="I180" s="25">
        <f t="shared" si="50"/>
        <v>-5.9294669931464483E-4</v>
      </c>
      <c r="J180">
        <v>2149.9</v>
      </c>
      <c r="K180">
        <v>2149.9</v>
      </c>
      <c r="L180" s="25">
        <f t="shared" si="52"/>
        <v>0</v>
      </c>
      <c r="M180">
        <f t="shared" si="39"/>
        <v>3</v>
      </c>
      <c r="N180" s="50"/>
    </row>
    <row r="181" spans="1:14">
      <c r="A181" s="1">
        <v>42649</v>
      </c>
      <c r="B181">
        <v>32.619999999999997</v>
      </c>
      <c r="C181" s="25">
        <f t="shared" si="51"/>
        <v>2.7666769136180935E-3</v>
      </c>
      <c r="D181" s="26">
        <f t="shared" si="47"/>
        <v>32.549300000000002</v>
      </c>
      <c r="E181" s="26"/>
      <c r="F181">
        <v>32.519599999999997</v>
      </c>
      <c r="G181" s="42">
        <f t="shared" si="53"/>
        <v>2.1720897223593827E-3</v>
      </c>
      <c r="H181" s="42"/>
      <c r="I181" s="25">
        <f t="shared" si="50"/>
        <v>3.0873688483252781E-3</v>
      </c>
      <c r="J181">
        <v>2149.9</v>
      </c>
      <c r="K181">
        <v>2149.9</v>
      </c>
      <c r="L181" s="25">
        <f t="shared" si="52"/>
        <v>0</v>
      </c>
      <c r="M181">
        <f t="shared" si="39"/>
        <v>4</v>
      </c>
      <c r="N181" s="50"/>
    </row>
    <row r="182" spans="1:14">
      <c r="A182" s="1">
        <v>42650</v>
      </c>
      <c r="B182">
        <v>32.619999999999997</v>
      </c>
      <c r="C182" s="25">
        <f t="shared" si="51"/>
        <v>0</v>
      </c>
      <c r="D182" s="26">
        <f t="shared" si="47"/>
        <v>32.519599999999997</v>
      </c>
      <c r="E182" s="26"/>
      <c r="F182">
        <v>32.528199999999998</v>
      </c>
      <c r="G182" s="42">
        <f t="shared" si="53"/>
        <v>3.0873688483252781E-3</v>
      </c>
      <c r="H182" s="42"/>
      <c r="I182" s="25">
        <f t="shared" si="50"/>
        <v>2.8221666123549038E-3</v>
      </c>
      <c r="J182">
        <v>2149.9</v>
      </c>
      <c r="K182">
        <v>2149.9</v>
      </c>
      <c r="L182" s="25">
        <f t="shared" si="52"/>
        <v>0</v>
      </c>
      <c r="M182">
        <f t="shared" si="39"/>
        <v>5</v>
      </c>
      <c r="N182" s="50"/>
    </row>
    <row r="183" spans="1:14">
      <c r="A183" s="1">
        <v>42653</v>
      </c>
      <c r="B183">
        <v>33.020000000000003</v>
      </c>
      <c r="C183" s="25">
        <f t="shared" si="51"/>
        <v>1.226241569589237E-2</v>
      </c>
      <c r="D183" s="26">
        <f t="shared" si="47"/>
        <v>33.41436990278617</v>
      </c>
      <c r="E183" s="26"/>
      <c r="F183" s="31">
        <v>33.409999999999997</v>
      </c>
      <c r="G183" s="42">
        <f t="shared" si="53"/>
        <v>-1.1802404292929225E-2</v>
      </c>
      <c r="H183" s="42"/>
      <c r="I183" s="35">
        <f t="shared" si="50"/>
        <v>-1.167315175097261E-2</v>
      </c>
      <c r="J183">
        <v>2149.9</v>
      </c>
      <c r="K183">
        <v>2208.4699999999998</v>
      </c>
      <c r="L183" s="25">
        <f t="shared" si="52"/>
        <v>2.7243127587329496E-2</v>
      </c>
      <c r="M183">
        <f t="shared" si="39"/>
        <v>1</v>
      </c>
      <c r="N183" s="50"/>
    </row>
    <row r="184" spans="1:14">
      <c r="A184" s="1">
        <v>42654</v>
      </c>
      <c r="B184">
        <v>32.840000000000003</v>
      </c>
      <c r="C184" s="25">
        <f t="shared" si="51"/>
        <v>-5.4512416717140688E-3</v>
      </c>
      <c r="D184" s="26">
        <f>+F183*(1+L184)</f>
        <v>33.446156207691303</v>
      </c>
      <c r="E184" s="26"/>
      <c r="F184">
        <v>33.012999999999998</v>
      </c>
      <c r="G184" s="42">
        <f t="shared" si="53"/>
        <v>-1.8123344396505203E-2</v>
      </c>
      <c r="H184" s="42"/>
      <c r="I184" s="25">
        <f t="shared" si="50"/>
        <v>-5.2403598582374533E-3</v>
      </c>
      <c r="J184">
        <v>2208.4699999999998</v>
      </c>
      <c r="K184">
        <v>2210.86</v>
      </c>
      <c r="L184" s="25">
        <f t="shared" si="52"/>
        <v>1.0821971772314587E-3</v>
      </c>
      <c r="M184">
        <f t="shared" si="39"/>
        <v>2</v>
      </c>
      <c r="N184" s="50"/>
    </row>
    <row r="185" spans="1:14">
      <c r="A185" s="1">
        <v>42655</v>
      </c>
      <c r="B185">
        <v>32.97</v>
      </c>
      <c r="C185" s="25">
        <f t="shared" si="51"/>
        <v>3.9585870889158326E-3</v>
      </c>
      <c r="D185" s="26">
        <f t="shared" si="47"/>
        <v>32.995529327953825</v>
      </c>
      <c r="E185" s="26"/>
      <c r="F185">
        <v>33.238799999999998</v>
      </c>
      <c r="G185" s="42">
        <f t="shared" si="53"/>
        <v>-7.7372081835935802E-4</v>
      </c>
      <c r="H185" s="42"/>
      <c r="I185" s="25">
        <f t="shared" si="50"/>
        <v>-8.0869345463734366E-3</v>
      </c>
      <c r="J185">
        <v>2210.86</v>
      </c>
      <c r="K185">
        <v>2209.69</v>
      </c>
      <c r="L185" s="25">
        <f t="shared" ref="L185:L206" si="54">+K185/J185-1</f>
        <v>-5.2920582940574334E-4</v>
      </c>
      <c r="M185">
        <f t="shared" si="39"/>
        <v>3</v>
      </c>
      <c r="N185" s="50"/>
    </row>
    <row r="186" spans="1:14">
      <c r="A186" s="1">
        <v>42656</v>
      </c>
      <c r="B186">
        <v>32.979999999999997</v>
      </c>
      <c r="C186" s="25">
        <f t="shared" si="51"/>
        <v>3.0330603578998527E-4</v>
      </c>
      <c r="D186" s="26">
        <f t="shared" si="47"/>
        <v>33.221952634079891</v>
      </c>
      <c r="E186" s="26"/>
      <c r="F186">
        <v>33.239400000000003</v>
      </c>
      <c r="G186" s="42">
        <f t="shared" si="53"/>
        <v>-7.2829143050336942E-3</v>
      </c>
      <c r="H186" s="42"/>
      <c r="I186" s="25">
        <f t="shared" si="50"/>
        <v>-7.8039916484655691E-3</v>
      </c>
      <c r="J186">
        <v>2209.69</v>
      </c>
      <c r="K186">
        <v>2208.5700000000002</v>
      </c>
      <c r="L186" s="25">
        <f t="shared" si="54"/>
        <v>-5.0685842810527237E-4</v>
      </c>
      <c r="M186">
        <f t="shared" si="39"/>
        <v>4</v>
      </c>
      <c r="N186" s="50"/>
    </row>
    <row r="187" spans="1:14">
      <c r="A187" s="1">
        <v>42657</v>
      </c>
      <c r="B187">
        <v>32.86</v>
      </c>
      <c r="C187" s="25">
        <f t="shared" si="51"/>
        <v>-3.6385688295935692E-3</v>
      </c>
      <c r="D187" s="26">
        <f t="shared" si="47"/>
        <v>33.023580263247261</v>
      </c>
      <c r="E187" s="26"/>
      <c r="F187">
        <v>33.028799999999997</v>
      </c>
      <c r="G187" s="42">
        <f t="shared" si="53"/>
        <v>-4.9534381779104963E-3</v>
      </c>
      <c r="H187" s="42"/>
      <c r="I187" s="25">
        <f t="shared" si="50"/>
        <v>-5.1106912754927958E-3</v>
      </c>
      <c r="J187">
        <v>2208.5700000000002</v>
      </c>
      <c r="K187">
        <v>2194.23</v>
      </c>
      <c r="L187" s="25">
        <f t="shared" si="54"/>
        <v>-6.492889063964502E-3</v>
      </c>
      <c r="M187">
        <f t="shared" si="39"/>
        <v>5</v>
      </c>
      <c r="N187" s="50"/>
    </row>
    <row r="188" spans="1:14">
      <c r="A188" s="1">
        <v>42660</v>
      </c>
      <c r="B188">
        <v>32.32</v>
      </c>
      <c r="C188" s="25">
        <f t="shared" si="51"/>
        <v>-1.6433353621424174E-2</v>
      </c>
      <c r="D188" s="26">
        <f t="shared" si="47"/>
        <v>32.631863737165197</v>
      </c>
      <c r="E188" s="26"/>
      <c r="F188">
        <v>32.578499999999998</v>
      </c>
      <c r="G188" s="42">
        <f t="shared" si="53"/>
        <v>-9.5570311177172185E-3</v>
      </c>
      <c r="H188" s="42"/>
      <c r="I188" s="25">
        <f t="shared" si="50"/>
        <v>-7.9346808477983588E-3</v>
      </c>
      <c r="J188">
        <v>2194.23</v>
      </c>
      <c r="K188">
        <v>2167.86</v>
      </c>
      <c r="L188" s="25">
        <f t="shared" si="54"/>
        <v>-1.2017883266567275E-2</v>
      </c>
      <c r="M188">
        <f t="shared" si="39"/>
        <v>1</v>
      </c>
      <c r="N188" s="50"/>
    </row>
    <row r="189" spans="1:14">
      <c r="A189" s="1">
        <v>42661</v>
      </c>
      <c r="B189">
        <v>32.94</v>
      </c>
      <c r="C189" s="25">
        <f t="shared" si="51"/>
        <v>1.9183168316831534E-2</v>
      </c>
      <c r="D189" s="26">
        <f t="shared" si="47"/>
        <v>33.033546442113412</v>
      </c>
      <c r="E189" s="26"/>
      <c r="F189">
        <v>33.111899999999999</v>
      </c>
      <c r="G189" s="42">
        <f t="shared" si="53"/>
        <v>-2.8318619158055336E-3</v>
      </c>
      <c r="H189" s="42"/>
      <c r="I189" s="25">
        <f t="shared" si="50"/>
        <v>-5.1914870484629505E-3</v>
      </c>
      <c r="J189">
        <v>2167.86</v>
      </c>
      <c r="K189">
        <v>2198.14</v>
      </c>
      <c r="L189" s="25">
        <f t="shared" si="54"/>
        <v>1.3967691640603963E-2</v>
      </c>
      <c r="M189">
        <f t="shared" si="39"/>
        <v>2</v>
      </c>
      <c r="N189" s="50"/>
    </row>
    <row r="190" spans="1:14">
      <c r="A190" s="1">
        <v>42662</v>
      </c>
      <c r="B190">
        <v>32.94</v>
      </c>
      <c r="C190" s="25">
        <f t="shared" si="51"/>
        <v>0</v>
      </c>
      <c r="D190" s="26">
        <f t="shared" si="47"/>
        <v>32.912608582255906</v>
      </c>
      <c r="E190" s="26"/>
      <c r="F190">
        <v>32.986499999999999</v>
      </c>
      <c r="G190" s="42">
        <f t="shared" si="53"/>
        <v>8.3224693890904256E-4</v>
      </c>
      <c r="H190" s="42"/>
      <c r="I190" s="25">
        <f t="shared" si="50"/>
        <v>-1.4096675912873557E-3</v>
      </c>
      <c r="J190">
        <v>2198.14</v>
      </c>
      <c r="K190">
        <v>2184.91</v>
      </c>
      <c r="L190" s="25">
        <f t="shared" si="54"/>
        <v>-6.0187249219795236E-3</v>
      </c>
      <c r="M190">
        <f t="shared" si="39"/>
        <v>3</v>
      </c>
      <c r="N190" s="50"/>
    </row>
    <row r="191" spans="1:14">
      <c r="A191" s="1">
        <v>42663</v>
      </c>
      <c r="B191">
        <v>32.840000000000003</v>
      </c>
      <c r="C191" s="25">
        <f t="shared" si="51"/>
        <v>-3.0358227079536615E-3</v>
      </c>
      <c r="D191" s="26">
        <f t="shared" si="47"/>
        <v>33.112563441972448</v>
      </c>
      <c r="E191" s="26"/>
      <c r="F191">
        <v>33.046900000000001</v>
      </c>
      <c r="G191" s="42">
        <f t="shared" si="53"/>
        <v>-8.2314207551491547E-3</v>
      </c>
      <c r="H191" s="42"/>
      <c r="I191" s="25">
        <f t="shared" si="50"/>
        <v>-6.2607990462039131E-3</v>
      </c>
      <c r="J191">
        <v>2184.91</v>
      </c>
      <c r="K191">
        <v>2193.2600000000002</v>
      </c>
      <c r="L191" s="25">
        <f t="shared" si="54"/>
        <v>3.8216677117137721E-3</v>
      </c>
      <c r="M191">
        <f t="shared" si="39"/>
        <v>4</v>
      </c>
      <c r="N191" s="50"/>
    </row>
    <row r="192" spans="1:14">
      <c r="A192" s="1">
        <v>42664</v>
      </c>
      <c r="B192">
        <v>32.630000000000003</v>
      </c>
      <c r="C192" s="25">
        <f t="shared" si="51"/>
        <v>-6.3946406820950541E-3</v>
      </c>
      <c r="D192" s="26">
        <f t="shared" si="47"/>
        <v>32.862172701822857</v>
      </c>
      <c r="E192" s="26"/>
      <c r="F192">
        <v>32.79</v>
      </c>
      <c r="G192" s="42">
        <f t="shared" si="53"/>
        <v>-7.065044174939028E-3</v>
      </c>
      <c r="H192" s="42"/>
      <c r="I192" s="25">
        <f t="shared" si="50"/>
        <v>-4.8795364440377131E-3</v>
      </c>
      <c r="J192">
        <v>2193.2600000000002</v>
      </c>
      <c r="K192">
        <v>2181</v>
      </c>
      <c r="L192" s="25">
        <f t="shared" si="54"/>
        <v>-5.589852548261609E-3</v>
      </c>
      <c r="M192">
        <f t="shared" si="39"/>
        <v>5</v>
      </c>
      <c r="N192" s="50"/>
    </row>
    <row r="193" spans="1:14">
      <c r="A193" s="1">
        <v>42667</v>
      </c>
      <c r="B193">
        <v>32.880000000000003</v>
      </c>
      <c r="C193" s="25">
        <f t="shared" si="51"/>
        <v>7.6616610481152758E-3</v>
      </c>
      <c r="D193" s="26">
        <f t="shared" si="47"/>
        <v>33.087680880330126</v>
      </c>
      <c r="E193" s="26"/>
      <c r="F193">
        <v>33.040700000000001</v>
      </c>
      <c r="G193" s="42">
        <f t="shared" si="53"/>
        <v>-6.2766828863362045E-3</v>
      </c>
      <c r="H193" s="42"/>
      <c r="I193" s="25">
        <f t="shared" si="50"/>
        <v>-4.8636984083266777E-3</v>
      </c>
      <c r="J193">
        <v>2181</v>
      </c>
      <c r="K193">
        <v>2200.8000000000002</v>
      </c>
      <c r="L193" s="25">
        <f t="shared" si="54"/>
        <v>9.0784044016507526E-3</v>
      </c>
      <c r="M193">
        <f t="shared" si="39"/>
        <v>1</v>
      </c>
      <c r="N193" s="50"/>
    </row>
    <row r="194" spans="1:14">
      <c r="A194" s="1">
        <v>42668</v>
      </c>
      <c r="B194">
        <v>32.81</v>
      </c>
      <c r="C194" s="25">
        <f t="shared" si="51"/>
        <v>-2.1289537712895212E-3</v>
      </c>
      <c r="D194" s="26">
        <f t="shared" si="47"/>
        <v>33.031842305979644</v>
      </c>
      <c r="E194" s="26"/>
      <c r="F194">
        <v>32.976799999999997</v>
      </c>
      <c r="G194" s="42">
        <f t="shared" si="53"/>
        <v>-6.7160137156346833E-3</v>
      </c>
      <c r="H194" s="42"/>
      <c r="I194" s="25">
        <f t="shared" si="50"/>
        <v>-5.0581014531426716E-3</v>
      </c>
      <c r="J194">
        <v>2200.8000000000002</v>
      </c>
      <c r="K194">
        <v>2200.21</v>
      </c>
      <c r="L194" s="25">
        <f t="shared" si="54"/>
        <v>-2.6808433296987566E-4</v>
      </c>
      <c r="M194">
        <f t="shared" si="39"/>
        <v>2</v>
      </c>
      <c r="N194" s="50"/>
    </row>
    <row r="195" spans="1:14">
      <c r="A195" s="1">
        <v>42669</v>
      </c>
      <c r="B195">
        <v>32.630000000000003</v>
      </c>
      <c r="C195" s="25">
        <f t="shared" si="51"/>
        <v>-5.4861322767448817E-3</v>
      </c>
      <c r="D195" s="26">
        <f t="shared" si="47"/>
        <v>32.741188264756538</v>
      </c>
      <c r="E195" s="26"/>
      <c r="F195">
        <v>32.909199999999998</v>
      </c>
      <c r="G195" s="42">
        <f t="shared" si="53"/>
        <v>-3.3959752424813638E-3</v>
      </c>
      <c r="H195" s="42"/>
      <c r="I195" s="25">
        <f t="shared" si="50"/>
        <v>-8.4839497769619854E-3</v>
      </c>
      <c r="J195">
        <v>2200.21</v>
      </c>
      <c r="K195">
        <v>2184.4899999999998</v>
      </c>
      <c r="L195" s="25">
        <f t="shared" si="54"/>
        <v>-7.1447725444390153E-3</v>
      </c>
      <c r="M195">
        <f t="shared" si="39"/>
        <v>3</v>
      </c>
      <c r="N195" s="50"/>
    </row>
    <row r="196" spans="1:14">
      <c r="A196" s="1">
        <v>42670</v>
      </c>
      <c r="B196">
        <v>32.54</v>
      </c>
      <c r="C196" s="25">
        <f t="shared" si="51"/>
        <v>-2.7581979773215748E-3</v>
      </c>
      <c r="D196" s="26">
        <f t="shared" si="47"/>
        <v>32.878919480519485</v>
      </c>
      <c r="E196" s="26"/>
      <c r="F196">
        <v>32.7639</v>
      </c>
      <c r="G196" s="42">
        <f t="shared" si="53"/>
        <v>-1.030810883916955E-2</v>
      </c>
      <c r="H196" s="42"/>
      <c r="I196" s="25">
        <f t="shared" si="50"/>
        <v>-6.8337407939836892E-3</v>
      </c>
      <c r="J196">
        <v>2184.4899999999998</v>
      </c>
      <c r="K196">
        <v>2182.48</v>
      </c>
      <c r="L196" s="25">
        <f t="shared" si="54"/>
        <v>-9.2012323242485206E-4</v>
      </c>
      <c r="M196">
        <f t="shared" ref="M196:M259" si="55">WEEKDAY(A196,2)</f>
        <v>4</v>
      </c>
      <c r="N196" s="50"/>
    </row>
    <row r="197" spans="1:14">
      <c r="A197" s="1">
        <v>42671</v>
      </c>
      <c r="B197">
        <v>32.369999999999997</v>
      </c>
      <c r="C197" s="25">
        <f t="shared" si="51"/>
        <v>-5.2243392747388651E-3</v>
      </c>
      <c r="D197" s="26">
        <f t="shared" si="47"/>
        <v>32.507941413896113</v>
      </c>
      <c r="E197" s="26"/>
      <c r="F197">
        <v>32.552599999999998</v>
      </c>
      <c r="G197" s="42">
        <f t="shared" si="53"/>
        <v>-4.2433143378666216E-3</v>
      </c>
      <c r="H197" s="42"/>
      <c r="I197" s="25">
        <f t="shared" si="50"/>
        <v>-5.6093829678736107E-3</v>
      </c>
      <c r="J197">
        <v>2182.48</v>
      </c>
      <c r="K197">
        <v>2165.4299999999998</v>
      </c>
      <c r="L197" s="25">
        <f t="shared" si="54"/>
        <v>-7.8122136285327937E-3</v>
      </c>
      <c r="M197">
        <f t="shared" si="55"/>
        <v>5</v>
      </c>
      <c r="N197" s="50"/>
    </row>
    <row r="198" spans="1:14">
      <c r="A198" s="1">
        <v>42674</v>
      </c>
      <c r="B198">
        <v>32.18</v>
      </c>
      <c r="C198" s="25">
        <f t="shared" si="51"/>
        <v>-5.8696323756564084E-3</v>
      </c>
      <c r="D198" s="26">
        <f t="shared" si="47"/>
        <v>32.467363699588539</v>
      </c>
      <c r="E198" s="26"/>
      <c r="F198">
        <v>32.471499999999999</v>
      </c>
      <c r="G198" s="42">
        <f t="shared" si="53"/>
        <v>-8.8508479545008623E-3</v>
      </c>
      <c r="H198" s="42"/>
      <c r="I198" s="25">
        <f t="shared" si="50"/>
        <v>-8.9771029980135753E-3</v>
      </c>
      <c r="J198">
        <v>2165.4299999999998</v>
      </c>
      <c r="K198">
        <v>2159.7600000000002</v>
      </c>
      <c r="L198" s="25">
        <f t="shared" si="54"/>
        <v>-2.6184175891160733E-3</v>
      </c>
      <c r="M198">
        <f t="shared" si="55"/>
        <v>1</v>
      </c>
      <c r="N198" s="50"/>
    </row>
    <row r="199" spans="1:14">
      <c r="A199" s="1">
        <f>A198+1</f>
        <v>42675</v>
      </c>
      <c r="B199">
        <v>32.369999999999997</v>
      </c>
      <c r="C199" s="25">
        <f t="shared" si="51"/>
        <v>5.9042883778743782E-3</v>
      </c>
      <c r="D199" s="26">
        <f t="shared" si="47"/>
        <v>32.722430351057518</v>
      </c>
      <c r="E199" s="26"/>
      <c r="F199" s="43">
        <v>32.72</v>
      </c>
      <c r="G199" s="42">
        <f t="shared" si="53"/>
        <v>-1.0770298760713226E-2</v>
      </c>
      <c r="H199" s="42"/>
      <c r="I199" s="44">
        <f t="shared" si="50"/>
        <v>-1.0696821515892463E-2</v>
      </c>
      <c r="J199">
        <v>2159.7600000000002</v>
      </c>
      <c r="K199">
        <v>2176.4499999999998</v>
      </c>
      <c r="L199" s="25">
        <f t="shared" si="54"/>
        <v>7.7277104863502366E-3</v>
      </c>
      <c r="M199">
        <f t="shared" si="55"/>
        <v>2</v>
      </c>
      <c r="N199" s="50"/>
    </row>
    <row r="200" spans="1:14">
      <c r="A200" s="1">
        <f>A199+1</f>
        <v>42676</v>
      </c>
      <c r="B200">
        <v>32.14</v>
      </c>
      <c r="C200" s="25">
        <f t="shared" si="51"/>
        <v>-7.1053444547419797E-3</v>
      </c>
      <c r="D200" s="26">
        <f t="shared" si="47"/>
        <v>32.268238645500702</v>
      </c>
      <c r="E200" s="26"/>
      <c r="F200">
        <v>32.412599999999998</v>
      </c>
      <c r="G200" s="42">
        <f t="shared" si="53"/>
        <v>-3.9741445732298653E-3</v>
      </c>
      <c r="H200" s="42"/>
      <c r="I200" s="25">
        <f t="shared" si="50"/>
        <v>-8.410309570969221E-3</v>
      </c>
      <c r="J200">
        <v>2176.4499999999998</v>
      </c>
      <c r="K200">
        <v>2146.4</v>
      </c>
      <c r="L200" s="25">
        <f t="shared" si="54"/>
        <v>-1.380688736244795E-2</v>
      </c>
      <c r="M200">
        <f t="shared" si="55"/>
        <v>3</v>
      </c>
      <c r="N200" s="50"/>
    </row>
    <row r="201" spans="1:14">
      <c r="A201" s="1">
        <f>A200+1</f>
        <v>42677</v>
      </c>
      <c r="B201">
        <v>32.200000000000003</v>
      </c>
      <c r="C201" s="25">
        <f t="shared" si="51"/>
        <v>1.8668326073429942E-3</v>
      </c>
      <c r="D201" s="26">
        <f t="shared" si="47"/>
        <v>32.514984191203865</v>
      </c>
      <c r="E201" s="26"/>
      <c r="F201">
        <v>32.604799999999997</v>
      </c>
      <c r="G201" s="42">
        <f t="shared" si="53"/>
        <v>-9.6873548931041276E-3</v>
      </c>
      <c r="H201" s="42"/>
      <c r="I201" s="25">
        <f t="shared" si="50"/>
        <v>-1.2415349887132998E-2</v>
      </c>
      <c r="J201">
        <v>2146.4</v>
      </c>
      <c r="K201">
        <v>2153.1799999999998</v>
      </c>
      <c r="L201" s="25">
        <f t="shared" si="54"/>
        <v>3.1587774878865105E-3</v>
      </c>
      <c r="M201">
        <f t="shared" si="55"/>
        <v>4</v>
      </c>
      <c r="N201" s="50"/>
    </row>
    <row r="202" spans="1:14">
      <c r="A202" s="1">
        <f>A201+1</f>
        <v>42678</v>
      </c>
      <c r="B202">
        <v>32.19</v>
      </c>
      <c r="C202" s="25">
        <f t="shared" si="51"/>
        <v>-3.1055900621135279E-4</v>
      </c>
      <c r="D202" s="26">
        <f t="shared" si="47"/>
        <v>32.484416121271792</v>
      </c>
      <c r="E202" s="26"/>
      <c r="F202">
        <v>32.424900000000001</v>
      </c>
      <c r="G202" s="42">
        <f t="shared" si="53"/>
        <v>-9.0633034675048352E-3</v>
      </c>
      <c r="H202" s="42"/>
      <c r="I202" s="25">
        <f t="shared" si="50"/>
        <v>-7.2444325194527259E-3</v>
      </c>
      <c r="J202">
        <v>2153.1799999999998</v>
      </c>
      <c r="K202">
        <v>2145.23</v>
      </c>
      <c r="L202" s="25">
        <f t="shared" si="54"/>
        <v>-3.6922133774230925E-3</v>
      </c>
      <c r="M202">
        <f t="shared" si="55"/>
        <v>5</v>
      </c>
      <c r="N202" s="50"/>
    </row>
    <row r="203" spans="1:14">
      <c r="A203" s="1">
        <v>42681</v>
      </c>
      <c r="B203">
        <v>32.03</v>
      </c>
      <c r="C203" s="25">
        <f t="shared" si="51"/>
        <v>-4.9704877291083527E-3</v>
      </c>
      <c r="D203" s="26">
        <f t="shared" si="47"/>
        <v>32.199234799998138</v>
      </c>
      <c r="E203" s="26"/>
      <c r="F203">
        <v>32.325200000000002</v>
      </c>
      <c r="G203" s="42">
        <f t="shared" si="53"/>
        <v>-5.2558640305994109E-3</v>
      </c>
      <c r="H203" s="42"/>
      <c r="I203" s="25">
        <f t="shared" si="50"/>
        <v>-9.1321940776855071E-3</v>
      </c>
      <c r="J203">
        <v>2145.23</v>
      </c>
      <c r="K203">
        <v>2130.3000000000002</v>
      </c>
      <c r="L203" s="25">
        <f t="shared" si="54"/>
        <v>-6.959626706693367E-3</v>
      </c>
      <c r="M203">
        <f t="shared" si="55"/>
        <v>1</v>
      </c>
      <c r="N203" s="50"/>
    </row>
    <row r="204" spans="1:14">
      <c r="A204" s="1">
        <v>42682</v>
      </c>
      <c r="B204">
        <v>32.33</v>
      </c>
      <c r="C204" s="25">
        <f t="shared" si="51"/>
        <v>9.3662191695285113E-3</v>
      </c>
      <c r="D204" s="26">
        <f>+F203*(1+L204)</f>
        <v>32.628680260996106</v>
      </c>
      <c r="E204" s="26"/>
      <c r="F204">
        <v>32.511200000000002</v>
      </c>
      <c r="G204" s="42">
        <f>+B204/D204-1</f>
        <v>-9.1539179215025523E-3</v>
      </c>
      <c r="H204" s="42"/>
      <c r="I204" s="25">
        <f t="shared" si="50"/>
        <v>-5.5734639139743969E-3</v>
      </c>
      <c r="J204">
        <v>2130.3000000000002</v>
      </c>
      <c r="K204">
        <v>2150.3000000000002</v>
      </c>
      <c r="L204" s="25">
        <f t="shared" si="54"/>
        <v>9.3883490588180241E-3</v>
      </c>
      <c r="M204">
        <f t="shared" si="55"/>
        <v>2</v>
      </c>
      <c r="N204" s="50"/>
    </row>
    <row r="205" spans="1:14">
      <c r="A205" s="1">
        <v>42683</v>
      </c>
      <c r="B205">
        <v>31.98</v>
      </c>
      <c r="C205" s="25">
        <f t="shared" si="51"/>
        <v>-1.0825858335910876E-2</v>
      </c>
      <c r="D205" s="26">
        <f>+F204*(1+L205)</f>
        <v>32.111141239826999</v>
      </c>
      <c r="E205" s="26"/>
      <c r="G205" s="42">
        <f t="shared" ref="G205:G210" si="56">+B205/D205-1</f>
        <v>-4.0839794153546549E-3</v>
      </c>
      <c r="H205" s="42"/>
      <c r="I205" s="25"/>
      <c r="J205">
        <v>2150.3000000000002</v>
      </c>
      <c r="K205">
        <v>2123.84</v>
      </c>
      <c r="L205" s="25">
        <f t="shared" si="54"/>
        <v>-1.2305259731200335E-2</v>
      </c>
      <c r="M205">
        <f t="shared" si="55"/>
        <v>3</v>
      </c>
      <c r="N205" s="50"/>
    </row>
    <row r="206" spans="1:14">
      <c r="A206" s="1">
        <v>42684</v>
      </c>
      <c r="B206">
        <v>31.78</v>
      </c>
      <c r="C206" s="25">
        <f t="shared" si="51"/>
        <v>-6.2539086929330745E-3</v>
      </c>
      <c r="D206" s="26"/>
      <c r="E206" s="26"/>
      <c r="F206">
        <v>32.139299999999999</v>
      </c>
      <c r="G206" s="42"/>
      <c r="H206" s="42"/>
      <c r="I206" s="25">
        <f>+B206/F206-1</f>
        <v>-1.1179459415730841E-2</v>
      </c>
      <c r="J206">
        <v>2123.84</v>
      </c>
      <c r="K206">
        <v>2143.3200000000002</v>
      </c>
      <c r="L206" s="25">
        <f t="shared" si="54"/>
        <v>9.1720656923308663E-3</v>
      </c>
      <c r="M206">
        <f t="shared" si="55"/>
        <v>4</v>
      </c>
      <c r="N206" s="50"/>
    </row>
    <row r="207" spans="1:14">
      <c r="A207" s="1">
        <v>42685</v>
      </c>
      <c r="B207">
        <v>32.01</v>
      </c>
      <c r="C207" s="25">
        <f t="shared" si="51"/>
        <v>7.2372561359344001E-3</v>
      </c>
      <c r="D207" s="26">
        <f t="shared" ref="D207:D219" si="57">+F206*(1+L207)</f>
        <v>32.196131433010471</v>
      </c>
      <c r="E207" s="26"/>
      <c r="F207">
        <v>32.391800000000003</v>
      </c>
      <c r="G207" s="42">
        <f t="shared" si="56"/>
        <v>-5.7811738468565022E-3</v>
      </c>
      <c r="H207" s="42"/>
      <c r="I207" s="25">
        <f>+B207/F207-1</f>
        <v>-1.1786933730141724E-2</v>
      </c>
      <c r="J207">
        <v>2143.3200000000002</v>
      </c>
      <c r="K207">
        <v>2147.11</v>
      </c>
      <c r="L207" s="25">
        <f t="shared" ref="L207:L249" si="58">+K207/J207-1</f>
        <v>1.768284717167834E-3</v>
      </c>
      <c r="M207">
        <f t="shared" si="55"/>
        <v>5</v>
      </c>
      <c r="N207" s="50"/>
    </row>
    <row r="208" spans="1:14">
      <c r="A208" s="1">
        <v>42688</v>
      </c>
      <c r="B208">
        <v>31.98</v>
      </c>
      <c r="C208" s="25">
        <f t="shared" si="51"/>
        <v>-9.3720712277400864E-4</v>
      </c>
      <c r="D208" s="26">
        <f t="shared" si="57"/>
        <v>32.611757265347379</v>
      </c>
      <c r="E208" s="26"/>
      <c r="F208">
        <v>32.255200000000002</v>
      </c>
      <c r="G208" s="42">
        <f t="shared" si="56"/>
        <v>-1.9372070637195371E-2</v>
      </c>
      <c r="H208" s="42"/>
      <c r="I208" s="25">
        <f>+B208/F208-1</f>
        <v>-8.5319576378383166E-3</v>
      </c>
      <c r="J208">
        <v>2147.11</v>
      </c>
      <c r="K208">
        <v>2161.69</v>
      </c>
      <c r="L208" s="25">
        <f t="shared" si="58"/>
        <v>6.7905230752034473E-3</v>
      </c>
      <c r="M208">
        <f t="shared" si="55"/>
        <v>1</v>
      </c>
      <c r="N208" s="50"/>
    </row>
    <row r="209" spans="1:14">
      <c r="A209" s="1">
        <v>42689</v>
      </c>
      <c r="B209">
        <v>32.119999999999997</v>
      </c>
      <c r="C209" s="25">
        <f t="shared" si="51"/>
        <v>4.3777360850529856E-3</v>
      </c>
      <c r="D209" s="26">
        <f t="shared" si="57"/>
        <v>32.517963889364339</v>
      </c>
      <c r="E209" s="26"/>
      <c r="F209">
        <v>32.451000000000001</v>
      </c>
      <c r="G209" s="42">
        <f t="shared" si="56"/>
        <v>-1.2238278224255716E-2</v>
      </c>
      <c r="H209" s="42"/>
      <c r="I209" s="25">
        <f>+B209/F209-1</f>
        <v>-1.0199993836861876E-2</v>
      </c>
      <c r="J209">
        <v>2161.69</v>
      </c>
      <c r="K209">
        <v>2179.3000000000002</v>
      </c>
      <c r="L209" s="25">
        <f t="shared" si="58"/>
        <v>8.1464039709671088E-3</v>
      </c>
      <c r="M209">
        <f t="shared" si="55"/>
        <v>2</v>
      </c>
      <c r="N209" s="50"/>
    </row>
    <row r="210" spans="1:14">
      <c r="A210" s="1">
        <v>42690</v>
      </c>
      <c r="B210">
        <v>31.89</v>
      </c>
      <c r="C210" s="25">
        <f t="shared" si="51"/>
        <v>-7.1606475716063933E-3</v>
      </c>
      <c r="D210" s="26">
        <f t="shared" si="57"/>
        <v>32.498203078970306</v>
      </c>
      <c r="E210" s="26"/>
      <c r="F210">
        <v>32.3339</v>
      </c>
      <c r="G210" s="42">
        <f t="shared" si="56"/>
        <v>-1.871497564011082E-2</v>
      </c>
      <c r="H210" s="42"/>
      <c r="I210" s="25">
        <f>+B210/F210-1</f>
        <v>-1.372862537460684E-2</v>
      </c>
      <c r="J210">
        <v>2179.3000000000002</v>
      </c>
      <c r="K210">
        <v>2182.4699999999998</v>
      </c>
      <c r="L210" s="25">
        <f t="shared" si="58"/>
        <v>1.4545955123201892E-3</v>
      </c>
      <c r="M210">
        <f t="shared" si="55"/>
        <v>3</v>
      </c>
      <c r="N210" s="50"/>
    </row>
    <row r="211" spans="1:14">
      <c r="A211" s="1">
        <v>42691</v>
      </c>
      <c r="B211">
        <v>31.94</v>
      </c>
      <c r="C211" s="25">
        <f t="shared" si="51"/>
        <v>1.5678896205706394E-3</v>
      </c>
      <c r="D211" s="26">
        <f t="shared" si="57"/>
        <v>32.046039146471664</v>
      </c>
      <c r="E211" s="26"/>
      <c r="G211" s="42">
        <f t="shared" ref="G211:G220" si="59">+B211/D211-1</f>
        <v>-3.3089626454924082E-3</v>
      </c>
      <c r="H211" s="42"/>
      <c r="I211" s="25"/>
      <c r="J211">
        <v>2182.4699999999998</v>
      </c>
      <c r="K211">
        <v>2163.04</v>
      </c>
      <c r="L211" s="25">
        <f t="shared" si="58"/>
        <v>-8.9027569680223406E-3</v>
      </c>
      <c r="M211">
        <f t="shared" si="55"/>
        <v>4</v>
      </c>
      <c r="N211" s="50"/>
    </row>
    <row r="212" spans="1:14">
      <c r="A212" s="1">
        <v>42692</v>
      </c>
      <c r="B212">
        <v>31.67</v>
      </c>
      <c r="C212" s="25">
        <f t="shared" si="51"/>
        <v>-8.4533500313086485E-3</v>
      </c>
      <c r="D212" s="26"/>
      <c r="E212" s="26"/>
      <c r="F212">
        <v>31.927399999999999</v>
      </c>
      <c r="G212" s="42"/>
      <c r="H212" s="42"/>
      <c r="I212" s="25">
        <f t="shared" ref="I212:I246" si="60">+B212/F212-1</f>
        <v>-8.0620407549627515E-3</v>
      </c>
      <c r="J212">
        <v>2163.04</v>
      </c>
      <c r="K212">
        <v>2157.96</v>
      </c>
      <c r="L212" s="25">
        <f t="shared" si="58"/>
        <v>-2.3485464901249475E-3</v>
      </c>
      <c r="M212">
        <f t="shared" si="55"/>
        <v>5</v>
      </c>
      <c r="N212" s="50"/>
    </row>
    <row r="213" spans="1:14">
      <c r="A213" s="1">
        <v>42695</v>
      </c>
      <c r="B213">
        <v>31.69</v>
      </c>
      <c r="C213" s="25">
        <f t="shared" si="51"/>
        <v>6.3151247237125396E-4</v>
      </c>
      <c r="D213" s="26">
        <f t="shared" si="57"/>
        <v>31.848097851674726</v>
      </c>
      <c r="E213" s="26"/>
      <c r="F213">
        <v>31.951499999999999</v>
      </c>
      <c r="G213" s="42">
        <f t="shared" si="59"/>
        <v>-4.9641222659836393E-3</v>
      </c>
      <c r="H213" s="42"/>
      <c r="I213" s="25">
        <f t="shared" si="60"/>
        <v>-8.1842792983114476E-3</v>
      </c>
      <c r="J213">
        <v>2157.96</v>
      </c>
      <c r="K213">
        <v>2152.6</v>
      </c>
      <c r="L213" s="25">
        <f t="shared" si="58"/>
        <v>-2.4838273183933612E-3</v>
      </c>
      <c r="M213">
        <f t="shared" si="55"/>
        <v>1</v>
      </c>
      <c r="N213" s="50"/>
    </row>
    <row r="214" spans="1:14">
      <c r="A214" s="1">
        <v>42696</v>
      </c>
      <c r="B214">
        <v>32.020000000000003</v>
      </c>
      <c r="C214" s="25">
        <f t="shared" si="51"/>
        <v>1.0413379615020535E-2</v>
      </c>
      <c r="D214" s="26">
        <f t="shared" si="57"/>
        <v>32.323322482114655</v>
      </c>
      <c r="E214" s="26"/>
      <c r="F214">
        <v>32.152099999999997</v>
      </c>
      <c r="G214" s="42">
        <f t="shared" si="59"/>
        <v>-9.3840131156841533E-3</v>
      </c>
      <c r="H214" s="42"/>
      <c r="I214" s="25">
        <f t="shared" si="60"/>
        <v>-4.1085963280779181E-3</v>
      </c>
      <c r="J214">
        <v>2152.6</v>
      </c>
      <c r="K214">
        <v>2177.65</v>
      </c>
      <c r="L214" s="25">
        <f t="shared" si="58"/>
        <v>1.1637090030660602E-2</v>
      </c>
      <c r="M214">
        <f t="shared" si="55"/>
        <v>2</v>
      </c>
      <c r="N214" s="50"/>
    </row>
    <row r="215" spans="1:14">
      <c r="A215" s="1">
        <v>42697</v>
      </c>
      <c r="B215">
        <v>31.67</v>
      </c>
      <c r="C215" s="25">
        <f t="shared" si="51"/>
        <v>-1.0930668332292393E-2</v>
      </c>
      <c r="D215" s="26">
        <f t="shared" si="57"/>
        <v>31.975810847013982</v>
      </c>
      <c r="E215" s="26"/>
      <c r="F215">
        <v>31.878399999999999</v>
      </c>
      <c r="G215" s="42">
        <f t="shared" si="59"/>
        <v>-9.5638183649856545E-3</v>
      </c>
      <c r="H215" s="42"/>
      <c r="I215" s="25">
        <f t="shared" si="60"/>
        <v>-6.537341899216953E-3</v>
      </c>
      <c r="J215">
        <v>2177.65</v>
      </c>
      <c r="K215">
        <v>2165.71</v>
      </c>
      <c r="L215" s="25">
        <f t="shared" si="58"/>
        <v>-5.4829747663766026E-3</v>
      </c>
      <c r="M215">
        <f t="shared" si="55"/>
        <v>3</v>
      </c>
      <c r="N215" s="50"/>
    </row>
    <row r="216" spans="1:14">
      <c r="A216" s="1">
        <v>42698</v>
      </c>
      <c r="B216">
        <v>31.67</v>
      </c>
      <c r="C216" s="25">
        <f t="shared" si="51"/>
        <v>0</v>
      </c>
      <c r="D216" s="26">
        <f t="shared" si="57"/>
        <v>31.5975498991093</v>
      </c>
      <c r="E216" s="26"/>
      <c r="F216">
        <v>31.878399999999999</v>
      </c>
      <c r="G216" s="42">
        <f t="shared" si="59"/>
        <v>2.2929024915550045E-3</v>
      </c>
      <c r="H216" s="42"/>
      <c r="I216" s="25">
        <f t="shared" si="60"/>
        <v>-6.537341899216953E-3</v>
      </c>
      <c r="J216">
        <v>2165.71</v>
      </c>
      <c r="K216">
        <v>2146.63</v>
      </c>
      <c r="L216" s="25">
        <f t="shared" si="58"/>
        <v>-8.8100438193479125E-3</v>
      </c>
      <c r="M216">
        <f t="shared" si="55"/>
        <v>4</v>
      </c>
      <c r="N216" s="50"/>
    </row>
    <row r="217" spans="1:14">
      <c r="A217" s="1">
        <v>42699</v>
      </c>
      <c r="B217">
        <v>31.73</v>
      </c>
      <c r="C217" s="25">
        <f t="shared" si="51"/>
        <v>1.8945374171139839E-3</v>
      </c>
      <c r="D217" s="26">
        <f>+F216*(1+L217+L216)</f>
        <v>31.907924094941833</v>
      </c>
      <c r="E217" s="26"/>
      <c r="F217">
        <v>31.933700000000002</v>
      </c>
      <c r="G217" s="42">
        <f t="shared" si="59"/>
        <v>-5.5761726902828768E-3</v>
      </c>
      <c r="H217" s="42"/>
      <c r="I217" s="25">
        <f t="shared" si="60"/>
        <v>-6.3788411615315344E-3</v>
      </c>
      <c r="J217">
        <v>2146.63</v>
      </c>
      <c r="K217">
        <v>2167.5300000000002</v>
      </c>
      <c r="L217" s="25">
        <f t="shared" si="58"/>
        <v>9.7361911461220085E-3</v>
      </c>
      <c r="M217">
        <f t="shared" si="55"/>
        <v>5</v>
      </c>
      <c r="N217" s="50"/>
    </row>
    <row r="218" spans="1:14">
      <c r="A218" s="1">
        <v>42702</v>
      </c>
      <c r="B218">
        <v>31.76</v>
      </c>
      <c r="C218" s="25">
        <f t="shared" si="51"/>
        <v>9.4547746612039241E-4</v>
      </c>
      <c r="D218" s="26">
        <f t="shared" si="57"/>
        <v>31.911748187106983</v>
      </c>
      <c r="E218" s="26"/>
      <c r="F218">
        <v>31.967199999999998</v>
      </c>
      <c r="G218" s="42">
        <f t="shared" si="59"/>
        <v>-4.7552451911202498E-3</v>
      </c>
      <c r="H218" s="42"/>
      <c r="I218" s="25">
        <f t="shared" si="60"/>
        <v>-6.4816436847767722E-3</v>
      </c>
      <c r="J218">
        <v>2167.5300000000002</v>
      </c>
      <c r="K218">
        <v>2166.04</v>
      </c>
      <c r="L218" s="25">
        <f t="shared" si="58"/>
        <v>-6.8741839789998593E-4</v>
      </c>
      <c r="M218">
        <f t="shared" si="55"/>
        <v>1</v>
      </c>
      <c r="N218" s="50"/>
    </row>
    <row r="219" spans="1:14">
      <c r="A219" s="1">
        <v>42703</v>
      </c>
      <c r="B219">
        <v>31.94</v>
      </c>
      <c r="C219" s="25">
        <f t="shared" si="51"/>
        <v>5.667506297229119E-3</v>
      </c>
      <c r="D219" s="26">
        <f t="shared" si="57"/>
        <v>31.883224926594149</v>
      </c>
      <c r="E219" s="26"/>
      <c r="F219">
        <v>32.131</v>
      </c>
      <c r="G219" s="42">
        <f t="shared" si="59"/>
        <v>1.7807192822107965E-3</v>
      </c>
      <c r="H219" s="42"/>
      <c r="I219" s="25">
        <f t="shared" si="60"/>
        <v>-5.9444150508853877E-3</v>
      </c>
      <c r="J219">
        <v>2166.04</v>
      </c>
      <c r="K219">
        <v>2160.35</v>
      </c>
      <c r="L219" s="25">
        <f t="shared" si="58"/>
        <v>-2.6269136304039042E-3</v>
      </c>
      <c r="M219">
        <f t="shared" si="55"/>
        <v>2</v>
      </c>
      <c r="N219" s="50"/>
    </row>
    <row r="220" spans="1:14">
      <c r="A220" s="1">
        <v>42704</v>
      </c>
      <c r="B220">
        <v>32.020000000000003</v>
      </c>
      <c r="C220" s="25">
        <f t="shared" si="51"/>
        <v>2.5046963055730398E-3</v>
      </c>
      <c r="D220" s="26">
        <f>+F219*(1+L220)</f>
        <v>32.468618302589867</v>
      </c>
      <c r="E220" s="26"/>
      <c r="G220" s="42">
        <f t="shared" si="59"/>
        <v>-1.3816981628506197E-2</v>
      </c>
      <c r="H220" s="42"/>
      <c r="I220" s="25"/>
      <c r="J220">
        <v>2160.35</v>
      </c>
      <c r="K220">
        <v>2183.0500000000002</v>
      </c>
      <c r="L220" s="25">
        <f t="shared" si="58"/>
        <v>1.0507556645914073E-2</v>
      </c>
      <c r="M220">
        <f t="shared" si="55"/>
        <v>3</v>
      </c>
      <c r="N220" s="50"/>
    </row>
    <row r="221" spans="1:14">
      <c r="A221" s="1">
        <v>42705</v>
      </c>
      <c r="B221">
        <v>32.11</v>
      </c>
      <c r="C221" s="25">
        <f t="shared" si="51"/>
        <v>2.8107432854465042E-3</v>
      </c>
      <c r="D221" s="26"/>
      <c r="E221" s="26"/>
      <c r="F221">
        <v>32.391199999999998</v>
      </c>
      <c r="I221" s="25">
        <f t="shared" si="60"/>
        <v>-8.681370248709519E-3</v>
      </c>
      <c r="J221">
        <v>2183.0500000000002</v>
      </c>
      <c r="K221">
        <v>2181.9299999999998</v>
      </c>
      <c r="L221" s="25">
        <f t="shared" si="58"/>
        <v>-5.1304367742399659E-4</v>
      </c>
      <c r="M221">
        <f t="shared" si="55"/>
        <v>4</v>
      </c>
      <c r="N221" s="50"/>
    </row>
    <row r="222" spans="1:14">
      <c r="A222" s="1">
        <v>42706</v>
      </c>
      <c r="B222">
        <v>31.88</v>
      </c>
      <c r="C222" s="25">
        <f t="shared" si="51"/>
        <v>-7.1628776082217627E-3</v>
      </c>
      <c r="D222" s="26">
        <f t="shared" ref="D222:D233" si="61">+F221*(1+L222)</f>
        <v>31.819956478897122</v>
      </c>
      <c r="E222" s="26"/>
      <c r="F222">
        <v>32.07</v>
      </c>
      <c r="G222" s="42">
        <f>+B222/D222-1</f>
        <v>1.886976845574706E-3</v>
      </c>
      <c r="H222" s="42"/>
      <c r="I222" s="25">
        <f t="shared" si="60"/>
        <v>-5.9245400685999927E-3</v>
      </c>
      <c r="J222">
        <v>2181.9299999999998</v>
      </c>
      <c r="K222">
        <v>2143.4499999999998</v>
      </c>
      <c r="L222" s="25">
        <f t="shared" si="58"/>
        <v>-1.76357628338214E-2</v>
      </c>
      <c r="M222">
        <f t="shared" si="55"/>
        <v>5</v>
      </c>
      <c r="N222" s="50"/>
    </row>
    <row r="223" spans="1:14">
      <c r="A223" s="1">
        <v>42709</v>
      </c>
      <c r="B223">
        <v>31.82</v>
      </c>
      <c r="C223" s="25">
        <f t="shared" si="51"/>
        <v>-1.8820577164365693E-3</v>
      </c>
      <c r="D223" s="26">
        <f t="shared" si="61"/>
        <v>32.076433600037326</v>
      </c>
      <c r="E223" s="26"/>
      <c r="F223">
        <v>32.029000000000003</v>
      </c>
      <c r="G223" s="42">
        <f>+B223/D223-1</f>
        <v>-7.9944548460345599E-3</v>
      </c>
      <c r="H223" s="42"/>
      <c r="I223" s="25">
        <f t="shared" si="60"/>
        <v>-6.5253364138749825E-3</v>
      </c>
      <c r="J223">
        <v>2143.4499999999998</v>
      </c>
      <c r="K223">
        <v>2143.88</v>
      </c>
      <c r="L223" s="25">
        <f t="shared" si="58"/>
        <v>2.0061116424474612E-4</v>
      </c>
      <c r="M223">
        <f t="shared" si="55"/>
        <v>1</v>
      </c>
      <c r="N223" s="50"/>
    </row>
    <row r="224" spans="1:14">
      <c r="A224" s="1">
        <v>42710</v>
      </c>
      <c r="B224">
        <v>31.56</v>
      </c>
      <c r="C224" s="25">
        <f t="shared" si="51"/>
        <v>-8.1709616593338419E-3</v>
      </c>
      <c r="D224" s="26">
        <f t="shared" si="61"/>
        <v>31.706002919939554</v>
      </c>
      <c r="E224" s="26"/>
      <c r="F224">
        <v>31.8049</v>
      </c>
      <c r="G224" s="42">
        <f>+B224/D224-1</f>
        <v>-4.6048983313420333E-3</v>
      </c>
      <c r="H224" s="42"/>
      <c r="I224" s="25">
        <f t="shared" si="60"/>
        <v>-7.7000713726501635E-3</v>
      </c>
      <c r="J224">
        <v>2143.88</v>
      </c>
      <c r="K224">
        <v>2122.2600000000002</v>
      </c>
      <c r="L224" s="25">
        <f t="shared" si="58"/>
        <v>-1.0084519655950808E-2</v>
      </c>
      <c r="M224">
        <f t="shared" si="55"/>
        <v>2</v>
      </c>
      <c r="N224" s="50"/>
    </row>
    <row r="225" spans="1:14">
      <c r="A225" s="1">
        <v>42711</v>
      </c>
      <c r="B225">
        <v>31.76</v>
      </c>
      <c r="C225" s="25">
        <f t="shared" si="51"/>
        <v>6.3371356147021718E-3</v>
      </c>
      <c r="D225" s="26">
        <f t="shared" si="61"/>
        <v>31.995676048646246</v>
      </c>
      <c r="E225" s="26"/>
      <c r="G225" s="42">
        <f>+B225/D225-1</f>
        <v>-7.3658718224275388E-3</v>
      </c>
      <c r="H225" s="42"/>
      <c r="I225" s="25"/>
      <c r="J225">
        <v>2122.2600000000002</v>
      </c>
      <c r="K225">
        <v>2134.9899999999998</v>
      </c>
      <c r="L225" s="25">
        <f t="shared" si="58"/>
        <v>5.998322542949186E-3</v>
      </c>
      <c r="M225">
        <f t="shared" si="55"/>
        <v>3</v>
      </c>
      <c r="N225" s="50"/>
    </row>
    <row r="226" spans="1:14">
      <c r="A226" s="1">
        <v>42712</v>
      </c>
      <c r="B226">
        <v>31.4</v>
      </c>
      <c r="C226" s="25">
        <f t="shared" si="51"/>
        <v>-1.1335012594458571E-2</v>
      </c>
      <c r="D226" s="26"/>
      <c r="E226" s="26"/>
      <c r="F226">
        <v>31.654299999999999</v>
      </c>
      <c r="G226" s="42"/>
      <c r="H226" s="42"/>
      <c r="I226" s="25">
        <f t="shared" si="60"/>
        <v>-8.0336636728659538E-3</v>
      </c>
      <c r="J226">
        <v>2134.9899999999998</v>
      </c>
      <c r="K226">
        <v>2114.71</v>
      </c>
      <c r="L226" s="25">
        <f t="shared" si="58"/>
        <v>-9.4988735310234107E-3</v>
      </c>
      <c r="M226">
        <f t="shared" si="55"/>
        <v>4</v>
      </c>
      <c r="N226" s="50"/>
    </row>
    <row r="227" spans="1:14">
      <c r="A227" s="1">
        <v>42713</v>
      </c>
      <c r="B227">
        <v>31.19</v>
      </c>
      <c r="C227" s="25">
        <f t="shared" si="51"/>
        <v>-6.6878980891719175E-3</v>
      </c>
      <c r="D227" s="26">
        <f t="shared" si="61"/>
        <v>31.432464984324088</v>
      </c>
      <c r="E227" s="26"/>
      <c r="F227">
        <v>31.397500000000001</v>
      </c>
      <c r="G227" s="42">
        <f t="shared" ref="G227:G234" si="62">+B227/D227-1</f>
        <v>-7.7138393201108268E-3</v>
      </c>
      <c r="H227" s="42"/>
      <c r="I227" s="25">
        <f t="shared" si="60"/>
        <v>-6.608806433633263E-3</v>
      </c>
      <c r="J227">
        <v>2114.71</v>
      </c>
      <c r="K227">
        <v>2099.89</v>
      </c>
      <c r="L227" s="25">
        <f t="shared" si="58"/>
        <v>-7.0080531136658131E-3</v>
      </c>
      <c r="M227">
        <f t="shared" si="55"/>
        <v>5</v>
      </c>
      <c r="N227" s="50"/>
    </row>
    <row r="228" spans="1:14">
      <c r="A228" s="1">
        <v>42716</v>
      </c>
      <c r="B228">
        <v>29.41</v>
      </c>
      <c r="C228" s="25">
        <f t="shared" si="51"/>
        <v>-5.7069573581276067E-2</v>
      </c>
      <c r="D228" s="26">
        <f t="shared" si="61"/>
        <v>29.670547040559271</v>
      </c>
      <c r="E228" s="26"/>
      <c r="F228">
        <v>29.7471</v>
      </c>
      <c r="G228" s="42">
        <f t="shared" si="62"/>
        <v>-8.7813359222229659E-3</v>
      </c>
      <c r="H228" s="42"/>
      <c r="I228" s="25">
        <f t="shared" si="60"/>
        <v>-1.13321970881195E-2</v>
      </c>
      <c r="J228">
        <v>2099.89</v>
      </c>
      <c r="K228">
        <v>1984.39</v>
      </c>
      <c r="L228" s="25">
        <f t="shared" si="58"/>
        <v>-5.5002881103295764E-2</v>
      </c>
      <c r="M228">
        <f t="shared" si="55"/>
        <v>1</v>
      </c>
      <c r="N228" s="50"/>
    </row>
    <row r="229" spans="1:14">
      <c r="A229" s="1">
        <v>42717</v>
      </c>
      <c r="B229">
        <v>29.71</v>
      </c>
      <c r="C229" s="25">
        <f t="shared" si="51"/>
        <v>1.0200612036722179E-2</v>
      </c>
      <c r="D229" s="26">
        <f t="shared" si="61"/>
        <v>29.756843858314141</v>
      </c>
      <c r="E229" s="26"/>
      <c r="F229">
        <v>29.943000000000001</v>
      </c>
      <c r="G229" s="42">
        <f t="shared" si="62"/>
        <v>-1.5742213299630992E-3</v>
      </c>
      <c r="H229" s="42"/>
      <c r="I229" s="25">
        <f t="shared" si="60"/>
        <v>-7.7814514243730315E-3</v>
      </c>
      <c r="J229">
        <v>1984.39</v>
      </c>
      <c r="K229">
        <v>1985.04</v>
      </c>
      <c r="L229" s="25">
        <f t="shared" si="58"/>
        <v>3.2755657909988578E-4</v>
      </c>
      <c r="M229">
        <f t="shared" si="55"/>
        <v>2</v>
      </c>
      <c r="N229" s="50"/>
    </row>
    <row r="230" spans="1:14">
      <c r="A230" s="1">
        <v>42718</v>
      </c>
      <c r="B230">
        <v>29.28</v>
      </c>
      <c r="C230" s="25">
        <f t="shared" si="51"/>
        <v>-1.4473241332884523E-2</v>
      </c>
      <c r="D230" s="26">
        <f t="shared" si="61"/>
        <v>29.611748095756258</v>
      </c>
      <c r="E230" s="26"/>
      <c r="F230">
        <v>29.588200000000001</v>
      </c>
      <c r="G230" s="42">
        <f t="shared" si="62"/>
        <v>-1.1203259418642753E-2</v>
      </c>
      <c r="H230" s="42"/>
      <c r="I230" s="25">
        <f t="shared" si="60"/>
        <v>-1.0416314611906063E-2</v>
      </c>
      <c r="J230">
        <v>1985.04</v>
      </c>
      <c r="K230">
        <v>1963.08</v>
      </c>
      <c r="L230" s="25">
        <f t="shared" si="58"/>
        <v>-1.1062749365252089E-2</v>
      </c>
      <c r="M230">
        <f t="shared" si="55"/>
        <v>3</v>
      </c>
      <c r="N230" s="50"/>
    </row>
    <row r="231" spans="1:14">
      <c r="A231" s="1">
        <v>42719</v>
      </c>
      <c r="B231">
        <v>29.23</v>
      </c>
      <c r="C231" s="25">
        <f t="shared" si="51"/>
        <v>-1.7076502732240595E-3</v>
      </c>
      <c r="D231" s="26">
        <f t="shared" si="61"/>
        <v>29.780673721906389</v>
      </c>
      <c r="E231" s="26"/>
      <c r="F231">
        <v>29.636099999999999</v>
      </c>
      <c r="G231" s="42">
        <f t="shared" si="62"/>
        <v>-1.8490975961410805E-2</v>
      </c>
      <c r="H231" s="42"/>
      <c r="I231" s="25">
        <f t="shared" si="60"/>
        <v>-1.3702882633005009E-2</v>
      </c>
      <c r="J231">
        <v>1963.08</v>
      </c>
      <c r="K231">
        <v>1975.85</v>
      </c>
      <c r="L231" s="25">
        <f t="shared" si="58"/>
        <v>6.5050838478308837E-3</v>
      </c>
      <c r="M231">
        <f t="shared" si="55"/>
        <v>4</v>
      </c>
      <c r="N231" s="50"/>
    </row>
    <row r="232" spans="1:14">
      <c r="A232" s="1">
        <v>42720</v>
      </c>
      <c r="B232">
        <v>29.4</v>
      </c>
      <c r="C232" s="25">
        <f t="shared" si="51"/>
        <v>5.8159425248032193E-3</v>
      </c>
      <c r="D232" s="26">
        <f t="shared" si="61"/>
        <v>29.969981411038287</v>
      </c>
      <c r="E232" s="26"/>
      <c r="F232">
        <v>29.175999999999998</v>
      </c>
      <c r="G232" s="42">
        <f t="shared" si="62"/>
        <v>-1.901841056292275E-2</v>
      </c>
      <c r="H232" s="42"/>
      <c r="I232" s="25">
        <f t="shared" si="60"/>
        <v>7.6775431861804133E-3</v>
      </c>
      <c r="J232">
        <v>1975.85</v>
      </c>
      <c r="K232">
        <v>1998.11</v>
      </c>
      <c r="L232" s="25">
        <f t="shared" si="58"/>
        <v>1.1266037401624684E-2</v>
      </c>
      <c r="M232">
        <f t="shared" si="55"/>
        <v>5</v>
      </c>
      <c r="N232" s="50"/>
    </row>
    <row r="233" spans="1:14">
      <c r="A233" s="1">
        <v>42723</v>
      </c>
      <c r="B233">
        <v>29.36</v>
      </c>
      <c r="C233" s="25">
        <f t="shared" si="51"/>
        <v>-1.3605442176870541E-3</v>
      </c>
      <c r="D233" s="26">
        <f t="shared" si="61"/>
        <v>28.91754816301405</v>
      </c>
      <c r="E233" s="26"/>
      <c r="F233">
        <v>29.6738</v>
      </c>
      <c r="G233" s="42">
        <f t="shared" si="62"/>
        <v>1.5300461660572306E-2</v>
      </c>
      <c r="H233" s="42"/>
      <c r="I233" s="25">
        <f t="shared" si="60"/>
        <v>-1.0574985340603527E-2</v>
      </c>
      <c r="J233">
        <v>1998.11</v>
      </c>
      <c r="K233">
        <v>1980.41</v>
      </c>
      <c r="L233" s="25">
        <f t="shared" si="58"/>
        <v>-8.8583711607468363E-3</v>
      </c>
      <c r="M233">
        <f t="shared" si="55"/>
        <v>1</v>
      </c>
      <c r="N233" s="50"/>
    </row>
    <row r="234" spans="1:14">
      <c r="A234" s="1">
        <v>42724</v>
      </c>
      <c r="B234">
        <v>29.27</v>
      </c>
      <c r="C234" s="25">
        <f t="shared" ref="C234:C242" si="63">B234/B233-1</f>
        <v>-3.065395095367851E-3</v>
      </c>
      <c r="D234" s="26">
        <f t="shared" ref="D234:D248" si="64">+F233*(1+L234)</f>
        <v>29.702119126847467</v>
      </c>
      <c r="E234" s="26"/>
      <c r="F234">
        <v>29.616399999999999</v>
      </c>
      <c r="G234" s="42">
        <f t="shared" si="62"/>
        <v>-1.4548427504517014E-2</v>
      </c>
      <c r="H234" s="42"/>
      <c r="I234" s="25">
        <f t="shared" si="60"/>
        <v>-1.1696222363285158E-2</v>
      </c>
      <c r="J234">
        <v>1980.41</v>
      </c>
      <c r="K234">
        <v>1982.3</v>
      </c>
      <c r="L234" s="25">
        <f t="shared" si="58"/>
        <v>9.5434783706394022E-4</v>
      </c>
      <c r="M234">
        <f t="shared" si="55"/>
        <v>2</v>
      </c>
      <c r="N234" s="50"/>
    </row>
    <row r="235" spans="1:14">
      <c r="A235" s="1">
        <v>42725</v>
      </c>
      <c r="B235">
        <v>29.48</v>
      </c>
      <c r="C235" s="25">
        <f t="shared" si="63"/>
        <v>7.1745814827468557E-3</v>
      </c>
      <c r="D235" s="26">
        <f t="shared" si="64"/>
        <v>29.756839973767843</v>
      </c>
      <c r="E235" s="26"/>
      <c r="F235">
        <v>29.811499999999999</v>
      </c>
      <c r="G235" s="42">
        <f t="shared" ref="G235:G243" si="65">+B235/D235-1</f>
        <v>-9.3034063432774206E-3</v>
      </c>
      <c r="H235" s="42"/>
      <c r="I235" s="25">
        <f t="shared" si="60"/>
        <v>-1.1119869848883801E-2</v>
      </c>
      <c r="J235">
        <v>1982.3</v>
      </c>
      <c r="K235">
        <v>1991.7</v>
      </c>
      <c r="L235" s="25">
        <f t="shared" si="58"/>
        <v>4.7419664026635555E-3</v>
      </c>
      <c r="M235">
        <f t="shared" si="55"/>
        <v>3</v>
      </c>
      <c r="N235" s="50"/>
    </row>
    <row r="236" spans="1:14">
      <c r="A236" s="1">
        <v>42726</v>
      </c>
      <c r="B236">
        <v>29.36</v>
      </c>
      <c r="C236" s="25">
        <f t="shared" si="63"/>
        <v>-4.070556309362261E-3</v>
      </c>
      <c r="D236" s="26">
        <f t="shared" si="64"/>
        <v>29.730224484109051</v>
      </c>
      <c r="E236" s="26"/>
      <c r="F236">
        <v>29.733000000000001</v>
      </c>
      <c r="G236" s="42">
        <f t="shared" si="65"/>
        <v>-1.2452798138370524E-2</v>
      </c>
      <c r="H236" s="42"/>
      <c r="I236" s="25">
        <f t="shared" si="60"/>
        <v>-1.2544983688157929E-2</v>
      </c>
      <c r="J236">
        <v>1991.7</v>
      </c>
      <c r="K236">
        <v>1986.27</v>
      </c>
      <c r="L236" s="25">
        <f t="shared" si="58"/>
        <v>-2.7263142039464228E-3</v>
      </c>
      <c r="M236">
        <f t="shared" si="55"/>
        <v>4</v>
      </c>
      <c r="N236" s="50"/>
    </row>
    <row r="237" spans="1:14">
      <c r="A237" s="1">
        <v>42727</v>
      </c>
      <c r="B237">
        <v>29.07</v>
      </c>
      <c r="C237" s="25">
        <f t="shared" si="63"/>
        <v>-9.8773841961852238E-3</v>
      </c>
      <c r="D237" s="26">
        <f t="shared" si="64"/>
        <v>29.407717893337765</v>
      </c>
      <c r="E237" s="26"/>
      <c r="F237">
        <v>29.442900000000002</v>
      </c>
      <c r="G237" s="42">
        <f t="shared" si="65"/>
        <v>-1.1483988474137008E-2</v>
      </c>
      <c r="H237" s="42"/>
      <c r="I237" s="25">
        <f t="shared" si="60"/>
        <v>-1.2665192627084987E-2</v>
      </c>
      <c r="J237">
        <v>1986.27</v>
      </c>
      <c r="K237">
        <v>1964.54</v>
      </c>
      <c r="L237" s="25">
        <f t="shared" si="58"/>
        <v>-1.0940103812673962E-2</v>
      </c>
      <c r="M237">
        <f t="shared" si="55"/>
        <v>5</v>
      </c>
      <c r="N237" s="50"/>
    </row>
    <row r="238" spans="1:14">
      <c r="A238" s="1">
        <v>42731</v>
      </c>
      <c r="B238">
        <v>29.2</v>
      </c>
      <c r="C238" s="25">
        <f t="shared" si="63"/>
        <v>4.4719642242860846E-3</v>
      </c>
      <c r="D238" s="26">
        <f t="shared" si="64"/>
        <v>29.504047664084215</v>
      </c>
      <c r="E238" s="26"/>
      <c r="F238">
        <v>29.439599999999999</v>
      </c>
      <c r="G238" s="42">
        <f t="shared" si="65"/>
        <v>-1.0305286499870281E-2</v>
      </c>
      <c r="H238" s="42"/>
      <c r="I238" s="25">
        <f t="shared" si="60"/>
        <v>-8.138697536651307E-3</v>
      </c>
      <c r="J238">
        <v>1964.54</v>
      </c>
      <c r="K238">
        <v>1968.62</v>
      </c>
      <c r="L238" s="25">
        <f t="shared" si="58"/>
        <v>2.0768220550357874E-3</v>
      </c>
      <c r="M238">
        <f t="shared" si="55"/>
        <v>2</v>
      </c>
      <c r="N238" s="50"/>
    </row>
    <row r="239" spans="1:14">
      <c r="A239" s="1">
        <v>42732</v>
      </c>
      <c r="B239">
        <v>28.92</v>
      </c>
      <c r="C239" s="25">
        <f t="shared" si="63"/>
        <v>-9.5890410958903161E-3</v>
      </c>
      <c r="D239" s="26">
        <f t="shared" si="64"/>
        <v>29.268072629557764</v>
      </c>
      <c r="E239" s="26"/>
      <c r="F239">
        <v>29.1845</v>
      </c>
      <c r="G239" s="42">
        <f t="shared" si="65"/>
        <v>-1.1892570924067036E-2</v>
      </c>
      <c r="H239" s="42"/>
      <c r="I239" s="25">
        <f t="shared" si="60"/>
        <v>-9.0630300330654112E-3</v>
      </c>
      <c r="J239">
        <v>1968.62</v>
      </c>
      <c r="K239">
        <v>1957.15</v>
      </c>
      <c r="L239" s="25">
        <f t="shared" si="58"/>
        <v>-5.8264164744845637E-3</v>
      </c>
      <c r="M239">
        <f t="shared" si="55"/>
        <v>3</v>
      </c>
      <c r="N239" s="50"/>
    </row>
    <row r="240" spans="1:14">
      <c r="A240" s="1">
        <v>42733</v>
      </c>
      <c r="B240">
        <v>29.02</v>
      </c>
      <c r="C240" s="25">
        <f t="shared" si="63"/>
        <v>3.4578146611341509E-3</v>
      </c>
      <c r="D240" s="26">
        <f t="shared" si="64"/>
        <v>29.214025233119585</v>
      </c>
      <c r="E240" s="26"/>
      <c r="F240">
        <v>29.227900000000002</v>
      </c>
      <c r="G240" s="42">
        <f t="shared" si="65"/>
        <v>-6.6415097396308465E-3</v>
      </c>
      <c r="H240" s="42"/>
      <c r="I240" s="25">
        <f t="shared" si="60"/>
        <v>-7.1130666246976837E-3</v>
      </c>
      <c r="J240">
        <v>1957.15</v>
      </c>
      <c r="K240">
        <v>1959.13</v>
      </c>
      <c r="L240" s="25">
        <f t="shared" si="58"/>
        <v>1.0116751398716595E-3</v>
      </c>
      <c r="M240">
        <f t="shared" si="55"/>
        <v>4</v>
      </c>
      <c r="N240" s="50"/>
    </row>
    <row r="241" spans="1:14">
      <c r="A241" s="1">
        <v>42734</v>
      </c>
      <c r="B241">
        <v>28.84</v>
      </c>
      <c r="C241" s="25">
        <f t="shared" si="63"/>
        <v>-6.2026188835285767E-3</v>
      </c>
      <c r="D241" s="26">
        <f t="shared" si="64"/>
        <v>29.271612130894837</v>
      </c>
      <c r="E241" s="26"/>
      <c r="F241">
        <v>29.196300000000001</v>
      </c>
      <c r="G241" s="42">
        <f t="shared" si="65"/>
        <v>-1.4745075500617544E-2</v>
      </c>
      <c r="H241" s="42"/>
      <c r="I241" s="25">
        <f t="shared" si="60"/>
        <v>-1.2203601141240528E-2</v>
      </c>
      <c r="J241">
        <v>1959.13</v>
      </c>
      <c r="K241">
        <v>1962.06</v>
      </c>
      <c r="L241" s="25">
        <f t="shared" si="58"/>
        <v>1.4955618054952602E-3</v>
      </c>
      <c r="M241">
        <f t="shared" si="55"/>
        <v>5</v>
      </c>
      <c r="N241" s="50"/>
    </row>
    <row r="242" spans="1:14">
      <c r="A242" s="1">
        <v>42738</v>
      </c>
      <c r="B242">
        <v>29.27</v>
      </c>
      <c r="C242" s="25">
        <f t="shared" si="63"/>
        <v>1.4909847434119161E-2</v>
      </c>
      <c r="D242" s="26">
        <f t="shared" si="64"/>
        <v>29.214156518149291</v>
      </c>
      <c r="E242" s="26"/>
      <c r="F242">
        <v>29.416599999999999</v>
      </c>
      <c r="G242" s="42">
        <f t="shared" si="65"/>
        <v>1.9115212796239067E-3</v>
      </c>
      <c r="H242" s="42"/>
      <c r="I242" s="25">
        <f t="shared" si="60"/>
        <v>-4.9835806993330234E-3</v>
      </c>
      <c r="J242">
        <v>1962.06</v>
      </c>
      <c r="K242">
        <v>1963.26</v>
      </c>
      <c r="L242" s="25">
        <f t="shared" si="58"/>
        <v>6.1160209167909763E-4</v>
      </c>
      <c r="M242">
        <f t="shared" si="55"/>
        <v>2</v>
      </c>
      <c r="N242" s="50"/>
    </row>
    <row r="243" spans="1:14" ht="28">
      <c r="A243" s="1">
        <v>42739</v>
      </c>
      <c r="B243">
        <v>30.23</v>
      </c>
      <c r="C243" s="25">
        <f t="shared" ref="C243:C250" si="66">B243/B242-1</f>
        <v>3.279808677827134E-2</v>
      </c>
      <c r="D243" s="26">
        <f t="shared" si="64"/>
        <v>29.840634401964078</v>
      </c>
      <c r="E243" s="26">
        <f>D243*(1-VLOOKUP(A243,USD!A:M,13,0))</f>
        <v>30.240477463161657</v>
      </c>
      <c r="F243">
        <v>30.260300000000001</v>
      </c>
      <c r="G243" s="42">
        <f t="shared" si="65"/>
        <v>1.3048167568793234E-2</v>
      </c>
      <c r="H243" s="25">
        <f>(B243/(D243*(1-VLOOKUP(A243,USD!A:M,13,0))))-1</f>
        <v>-3.4647148592215071E-4</v>
      </c>
      <c r="I243" s="25">
        <f t="shared" si="60"/>
        <v>-1.0013119499806544E-3</v>
      </c>
      <c r="J243">
        <v>1963.26</v>
      </c>
      <c r="K243">
        <v>1991.56</v>
      </c>
      <c r="L243" s="25">
        <f t="shared" si="58"/>
        <v>1.441479987367944E-2</v>
      </c>
      <c r="M243">
        <f t="shared" si="55"/>
        <v>3</v>
      </c>
      <c r="N243" s="50" t="s">
        <v>107</v>
      </c>
    </row>
    <row r="244" spans="1:14">
      <c r="A244" s="1">
        <v>42740</v>
      </c>
      <c r="B244">
        <v>30.52</v>
      </c>
      <c r="C244" s="25">
        <f t="shared" si="66"/>
        <v>9.593119417796947E-3</v>
      </c>
      <c r="D244" s="26">
        <f t="shared" si="64"/>
        <v>30.144975492076565</v>
      </c>
      <c r="E244" s="26">
        <f>D244*(1-VLOOKUP(A244,USD!A:M,13,0))</f>
        <v>30.457745595397927</v>
      </c>
      <c r="F244">
        <f>+B244/(1+H244)</f>
        <v>30.457745595397924</v>
      </c>
      <c r="G244" s="42">
        <f t="shared" ref="G244:G250" si="67">+B244/D244-1</f>
        <v>1.2440697058188288E-2</v>
      </c>
      <c r="H244" s="25">
        <f>(B244/(D244*(1-VLOOKUP(A244,USD!A:M,13,0))))-1</f>
        <v>2.0439597017147815E-3</v>
      </c>
      <c r="I244" s="25">
        <f t="shared" si="60"/>
        <v>2.0439597017147815E-3</v>
      </c>
      <c r="J244">
        <v>1991.56</v>
      </c>
      <c r="K244">
        <v>1983.97</v>
      </c>
      <c r="L244" s="25">
        <f t="shared" si="58"/>
        <v>-3.8110827692863225E-3</v>
      </c>
      <c r="M244">
        <f t="shared" si="55"/>
        <v>4</v>
      </c>
      <c r="N244" s="50"/>
    </row>
    <row r="245" spans="1:14">
      <c r="A245" s="1">
        <v>42741</v>
      </c>
      <c r="B245">
        <v>29.909099999999999</v>
      </c>
      <c r="C245" s="25">
        <f t="shared" si="66"/>
        <v>-2.001638269986894E-2</v>
      </c>
      <c r="D245" s="26">
        <f t="shared" si="64"/>
        <v>30.166980260449897</v>
      </c>
      <c r="E245" s="26">
        <f>D245*(1-VLOOKUP(A245,USD!A:M,13,0))</f>
        <v>29.93052354327974</v>
      </c>
      <c r="F245">
        <v>30.070499999999999</v>
      </c>
      <c r="G245" s="42">
        <f t="shared" si="67"/>
        <v>-8.5484280568840498E-3</v>
      </c>
      <c r="H245" s="25">
        <f>(B245/(D245*(1-VLOOKUP(A245,USD!A:M,13,0))))-1</f>
        <v>-7.1577576144843391E-4</v>
      </c>
      <c r="I245" s="25">
        <f t="shared" si="60"/>
        <v>-5.3673866413926907E-3</v>
      </c>
      <c r="J245">
        <v>1983.97</v>
      </c>
      <c r="K245">
        <v>1965.03</v>
      </c>
      <c r="L245" s="25">
        <f t="shared" si="58"/>
        <v>-9.5465153202921593E-3</v>
      </c>
      <c r="M245">
        <f t="shared" si="55"/>
        <v>5</v>
      </c>
      <c r="N245" s="50"/>
    </row>
    <row r="246" spans="1:14">
      <c r="A246" s="1">
        <v>42744</v>
      </c>
      <c r="B246">
        <v>29.7</v>
      </c>
      <c r="C246" s="25">
        <f t="shared" si="66"/>
        <v>-6.9911832853546407E-3</v>
      </c>
      <c r="D246" s="26">
        <f t="shared" si="64"/>
        <v>30.018317384467409</v>
      </c>
      <c r="E246" s="26">
        <f>D246*(1-VLOOKUP(A246,USD!A:M,13,0))</f>
        <v>29.879484140840333</v>
      </c>
      <c r="F246">
        <v>29.887</v>
      </c>
      <c r="G246" s="42">
        <f t="shared" si="67"/>
        <v>-1.0604104833408123E-2</v>
      </c>
      <c r="H246" s="25">
        <f>(B246/(D246*(1-VLOOKUP(A246,USD!A:M,13,0))))-1</f>
        <v>-6.0069357286864911E-3</v>
      </c>
      <c r="I246" s="25">
        <f t="shared" si="60"/>
        <v>-6.2569009937430975E-3</v>
      </c>
      <c r="J246">
        <v>1965.03</v>
      </c>
      <c r="K246">
        <v>1961.62</v>
      </c>
      <c r="L246" s="25">
        <f t="shared" si="58"/>
        <v>-1.7353424629650283E-3</v>
      </c>
      <c r="M246">
        <f t="shared" si="55"/>
        <v>1</v>
      </c>
      <c r="N246" s="50"/>
    </row>
    <row r="247" spans="1:14">
      <c r="A247" s="1">
        <v>42745</v>
      </c>
      <c r="B247">
        <v>29.7</v>
      </c>
      <c r="C247" s="25">
        <f t="shared" si="66"/>
        <v>0</v>
      </c>
      <c r="D247" s="26">
        <f t="shared" si="64"/>
        <v>29.735555387893683</v>
      </c>
      <c r="E247" s="26">
        <f>D247*(1-VLOOKUP(A247,USD!A:M,13,0))</f>
        <v>29.610064613850781</v>
      </c>
      <c r="F247">
        <v>29.771699999999999</v>
      </c>
      <c r="G247" s="42">
        <f t="shared" si="67"/>
        <v>-1.1957196504276402E-3</v>
      </c>
      <c r="H247" s="25">
        <f>(B247/(D247*(1-VLOOKUP(A247,USD!A:M,13,0))))-1</f>
        <v>3.0373248867261449E-3</v>
      </c>
      <c r="I247" s="25">
        <f t="shared" ref="I247:I259" si="68">+B247/F247-1</f>
        <v>-2.4083273712955933E-3</v>
      </c>
      <c r="J247">
        <v>1961.62</v>
      </c>
      <c r="K247">
        <v>1951.68</v>
      </c>
      <c r="L247" s="25">
        <f t="shared" si="58"/>
        <v>-5.0672403421661016E-3</v>
      </c>
      <c r="M247">
        <f t="shared" si="55"/>
        <v>2</v>
      </c>
      <c r="N247" s="50"/>
    </row>
    <row r="248" spans="1:14">
      <c r="A248" s="1">
        <v>42746</v>
      </c>
      <c r="B248">
        <v>29.35</v>
      </c>
      <c r="C248" s="25">
        <f t="shared" si="66"/>
        <v>-1.1784511784511675E-2</v>
      </c>
      <c r="D248" s="26">
        <f t="shared" si="64"/>
        <v>29.556109618328822</v>
      </c>
      <c r="E248" s="26">
        <f>D248*(1-VLOOKUP(A248,USD!A:M,13,0))</f>
        <v>29.652399550465297</v>
      </c>
      <c r="F248">
        <v>29.468499999999999</v>
      </c>
      <c r="G248" s="42">
        <f t="shared" si="67"/>
        <v>-6.9735029741873067E-3</v>
      </c>
      <c r="H248" s="25">
        <f>(B248/(D248*(1-VLOOKUP(A248,USD!A:M,13,0))))-1</f>
        <v>-1.0198147706415583E-2</v>
      </c>
      <c r="I248" s="25">
        <f t="shared" si="68"/>
        <v>-4.0212430222100748E-3</v>
      </c>
      <c r="J248">
        <v>1951.68</v>
      </c>
      <c r="K248">
        <v>1937.547</v>
      </c>
      <c r="L248" s="25">
        <f t="shared" si="58"/>
        <v>-7.2414535169700311E-3</v>
      </c>
      <c r="M248">
        <f t="shared" si="55"/>
        <v>3</v>
      </c>
      <c r="N248" s="50"/>
    </row>
    <row r="249" spans="1:14">
      <c r="A249" s="1">
        <v>42747</v>
      </c>
      <c r="B249">
        <v>29.3</v>
      </c>
      <c r="C249" s="25">
        <f t="shared" si="66"/>
        <v>-1.7035775127768327E-3</v>
      </c>
      <c r="D249" s="26">
        <f t="shared" ref="D249:D264" si="69">+F248*(1+L249)</f>
        <v>29.355921653771496</v>
      </c>
      <c r="E249" s="26">
        <f>D249*(1-VLOOKUP(A249,USD!A:M,13,0))</f>
        <v>29.486422533544836</v>
      </c>
      <c r="F249">
        <v>29.5001</v>
      </c>
      <c r="G249" s="42">
        <f t="shared" si="67"/>
        <v>-1.9049530936566805E-3</v>
      </c>
      <c r="H249" s="25">
        <f>(B249/(D249*(1-VLOOKUP(A249,USD!A:M,13,0))))-1</f>
        <v>-6.3223177831340793E-3</v>
      </c>
      <c r="I249" s="25">
        <f t="shared" si="68"/>
        <v>-6.7830278541428646E-3</v>
      </c>
      <c r="J249">
        <v>1937.547</v>
      </c>
      <c r="K249">
        <v>1930.145</v>
      </c>
      <c r="L249" s="25">
        <f t="shared" si="58"/>
        <v>-3.8202944238255876E-3</v>
      </c>
      <c r="M249">
        <f t="shared" si="55"/>
        <v>4</v>
      </c>
      <c r="N249" s="50"/>
    </row>
    <row r="250" spans="1:14">
      <c r="A250" s="1">
        <v>42748</v>
      </c>
      <c r="B250">
        <v>29.13</v>
      </c>
      <c r="C250" s="25">
        <f t="shared" si="66"/>
        <v>-5.8020477815700078E-3</v>
      </c>
      <c r="D250" s="26">
        <f t="shared" si="69"/>
        <v>29.039280390556151</v>
      </c>
      <c r="E250" s="26">
        <f>D250*(1-VLOOKUP(A250,USD!A:M,13,0))</f>
        <v>29.103618418670028</v>
      </c>
      <c r="F250">
        <v>29.057700000000001</v>
      </c>
      <c r="G250" s="42">
        <f t="shared" si="67"/>
        <v>3.1240309065423411E-3</v>
      </c>
      <c r="H250" s="25">
        <f>(B250/(D250*(1-VLOOKUP(A250,USD!A:M,13,0))))-1</f>
        <v>9.0647083639083803E-4</v>
      </c>
      <c r="I250" s="25">
        <f t="shared" si="68"/>
        <v>2.4881528820244192E-3</v>
      </c>
      <c r="J250">
        <v>1930.145</v>
      </c>
      <c r="K250">
        <v>1899.9943000000001</v>
      </c>
      <c r="L250" s="25">
        <f t="shared" ref="L250:L258" si="70">+K250/J250-1</f>
        <v>-1.5620950757585517E-2</v>
      </c>
      <c r="M250">
        <f t="shared" si="55"/>
        <v>5</v>
      </c>
      <c r="N250" s="50" t="s">
        <v>127</v>
      </c>
    </row>
    <row r="251" spans="1:14">
      <c r="A251" s="1">
        <v>42752</v>
      </c>
      <c r="B251">
        <v>28.77</v>
      </c>
      <c r="C251" s="25">
        <f t="shared" ref="C251:C282" si="71">B251/B250-1</f>
        <v>-1.2358393408856805E-2</v>
      </c>
      <c r="D251" s="26">
        <f t="shared" si="69"/>
        <v>28.566374111543386</v>
      </c>
      <c r="E251" s="26">
        <f>D251*(1-VLOOKUP(A251,USD!A:M,13,0))</f>
        <v>28.795352155610328</v>
      </c>
      <c r="F251">
        <v>28.8797</v>
      </c>
      <c r="G251" s="42">
        <f t="shared" ref="G251:G282" si="72">+B251/D251-1</f>
        <v>7.1281671121967705E-3</v>
      </c>
      <c r="H251" s="25">
        <f>(B251/(D251*(1-VLOOKUP(A251,USD!A:M,13,0))))-1</f>
        <v>-8.8042526701270774E-4</v>
      </c>
      <c r="I251" s="25">
        <f t="shared" si="68"/>
        <v>-3.7985159125614176E-3</v>
      </c>
      <c r="J251">
        <v>1899.9943000000001</v>
      </c>
      <c r="K251">
        <v>1867.8679999999999</v>
      </c>
      <c r="L251" s="25">
        <f t="shared" si="70"/>
        <v>-1.6908629673257458E-2</v>
      </c>
      <c r="M251">
        <f t="shared" si="55"/>
        <v>2</v>
      </c>
      <c r="N251" s="50" t="s">
        <v>140</v>
      </c>
    </row>
    <row r="252" spans="1:14">
      <c r="A252" s="1">
        <v>42753</v>
      </c>
      <c r="B252">
        <v>28.51</v>
      </c>
      <c r="C252" s="25">
        <f t="shared" si="71"/>
        <v>-9.0371915189432217E-3</v>
      </c>
      <c r="D252" s="26">
        <f t="shared" si="69"/>
        <v>28.538298650600581</v>
      </c>
      <c r="E252" s="26">
        <f>D252*(1-VLOOKUP(A252,USD!A:M,13,0))</f>
        <v>28.390600585742188</v>
      </c>
      <c r="F252">
        <v>28.656600000000001</v>
      </c>
      <c r="G252" s="42">
        <f t="shared" si="72"/>
        <v>-9.9160258104535881E-4</v>
      </c>
      <c r="H252" s="25">
        <f>(B252/(D252*(1-VLOOKUP(A252,USD!A:M,13,0))))-1</f>
        <v>4.2055966339005213E-3</v>
      </c>
      <c r="I252" s="25">
        <f t="shared" si="68"/>
        <v>-5.115749949400783E-3</v>
      </c>
      <c r="J252">
        <v>1867.8679999999999</v>
      </c>
      <c r="K252">
        <v>1845.787</v>
      </c>
      <c r="L252" s="25">
        <f t="shared" si="70"/>
        <v>-1.1821499163752414E-2</v>
      </c>
      <c r="M252">
        <f t="shared" si="55"/>
        <v>3</v>
      </c>
      <c r="N252" s="50"/>
    </row>
    <row r="253" spans="1:14">
      <c r="A253" s="1">
        <v>42754</v>
      </c>
      <c r="B253">
        <v>28.34</v>
      </c>
      <c r="C253" s="25">
        <f t="shared" si="71"/>
        <v>-5.9628200631357542E-3</v>
      </c>
      <c r="D253" s="26">
        <f t="shared" si="69"/>
        <v>28.63102964968331</v>
      </c>
      <c r="E253" s="26">
        <f>D253*(1-VLOOKUP(A253,USD!A:M,13,0))</f>
        <v>28.593372927119919</v>
      </c>
      <c r="F253">
        <v>28.4129</v>
      </c>
      <c r="G253" s="42">
        <f t="shared" si="72"/>
        <v>-1.0164833512598781E-2</v>
      </c>
      <c r="H253" s="25">
        <f>(B253/(D253*(1-VLOOKUP(A253,USD!A:M,13,0))))-1</f>
        <v>-8.8612465470837565E-3</v>
      </c>
      <c r="I253" s="25">
        <f t="shared" si="68"/>
        <v>-2.5657359861189777E-3</v>
      </c>
      <c r="J253">
        <v>1845.787</v>
      </c>
      <c r="K253">
        <v>1844.14</v>
      </c>
      <c r="L253" s="25">
        <f t="shared" si="70"/>
        <v>-8.9230230790438014E-4</v>
      </c>
      <c r="M253">
        <f t="shared" si="55"/>
        <v>4</v>
      </c>
      <c r="N253" s="50"/>
    </row>
    <row r="254" spans="1:14">
      <c r="A254" s="1">
        <v>42755</v>
      </c>
      <c r="B254">
        <v>28.852499999999999</v>
      </c>
      <c r="C254" s="25">
        <f t="shared" si="71"/>
        <v>1.8083980239943509E-2</v>
      </c>
      <c r="D254" s="26">
        <f t="shared" si="69"/>
        <v>28.976924121379074</v>
      </c>
      <c r="E254" s="26">
        <f>D254*(1-VLOOKUP(A254,USD!A:M,13,0))</f>
        <v>29.016942678068972</v>
      </c>
      <c r="F254">
        <v>28.886199999999999</v>
      </c>
      <c r="G254" s="42">
        <f t="shared" si="72"/>
        <v>-4.293903688945222E-3</v>
      </c>
      <c r="H254" s="25">
        <f>(B254/(D254*(1-VLOOKUP(A254,USD!A:M,13,0))))-1</f>
        <v>-5.6671262680357826E-3</v>
      </c>
      <c r="I254" s="25">
        <f t="shared" si="68"/>
        <v>-1.1666470494561265E-3</v>
      </c>
      <c r="J254">
        <v>1844.14</v>
      </c>
      <c r="K254">
        <v>1880.748</v>
      </c>
      <c r="L254" s="25">
        <f t="shared" si="70"/>
        <v>1.9850987452145752E-2</v>
      </c>
      <c r="M254">
        <f t="shared" si="55"/>
        <v>5</v>
      </c>
      <c r="N254" s="50" t="s">
        <v>135</v>
      </c>
    </row>
    <row r="255" spans="1:14">
      <c r="A255" s="1">
        <v>42758</v>
      </c>
      <c r="B255">
        <v>29.053100000000001</v>
      </c>
      <c r="C255" s="25">
        <f t="shared" si="71"/>
        <v>6.9526037605061042E-3</v>
      </c>
      <c r="D255" s="26">
        <f t="shared" si="69"/>
        <v>28.987200054871789</v>
      </c>
      <c r="E255" s="26">
        <f>D255*(1-VLOOKUP(A255,USD!A:M,13,0))</f>
        <v>29.095288872549137</v>
      </c>
      <c r="F255">
        <v>29.1112</v>
      </c>
      <c r="G255" s="42">
        <f t="shared" si="72"/>
        <v>2.2734153351640085E-3</v>
      </c>
      <c r="H255" s="25">
        <f>(B255/(D255*(1-VLOOKUP(A255,USD!A:M,13,0))))-1</f>
        <v>-1.4500241854942253E-3</v>
      </c>
      <c r="I255" s="25">
        <f t="shared" si="68"/>
        <v>-1.9957954326856875E-3</v>
      </c>
      <c r="J255">
        <v>1880.748</v>
      </c>
      <c r="K255">
        <v>1887.3240000000001</v>
      </c>
      <c r="L255" s="25">
        <f t="shared" si="70"/>
        <v>3.4964811872724155E-3</v>
      </c>
      <c r="M255">
        <f t="shared" si="55"/>
        <v>1</v>
      </c>
      <c r="N255" s="50"/>
    </row>
    <row r="256" spans="1:14">
      <c r="A256" s="1">
        <v>42759</v>
      </c>
      <c r="B256">
        <v>28.76</v>
      </c>
      <c r="C256" s="25">
        <f t="shared" si="71"/>
        <v>-1.0088424298956067E-2</v>
      </c>
      <c r="D256" s="26">
        <f t="shared" si="69"/>
        <v>28.708494789024034</v>
      </c>
      <c r="E256" s="26">
        <f>D256*(1-VLOOKUP(A256,USD!A:M,13,0))</f>
        <v>28.678379618295587</v>
      </c>
      <c r="F256">
        <v>28.959800000000001</v>
      </c>
      <c r="G256" s="42">
        <f t="shared" si="72"/>
        <v>1.7940756335179664E-3</v>
      </c>
      <c r="H256" s="25">
        <f>(B256/(D256*(1-VLOOKUP(A256,USD!A:M,13,0))))-1</f>
        <v>2.8460597422437228E-3</v>
      </c>
      <c r="I256" s="25">
        <f t="shared" si="68"/>
        <v>-6.8992189172577545E-3</v>
      </c>
      <c r="J256">
        <v>1887.3240000000001</v>
      </c>
      <c r="K256">
        <v>1861.2159999999999</v>
      </c>
      <c r="L256" s="25">
        <f t="shared" si="70"/>
        <v>-1.3833342870646526E-2</v>
      </c>
      <c r="M256">
        <f t="shared" si="55"/>
        <v>2</v>
      </c>
      <c r="N256" s="50"/>
    </row>
    <row r="257" spans="1:14">
      <c r="A257" s="1">
        <v>42760</v>
      </c>
      <c r="B257">
        <v>29</v>
      </c>
      <c r="C257" s="25">
        <f t="shared" si="71"/>
        <v>8.3449235048678183E-3</v>
      </c>
      <c r="D257" s="26">
        <f t="shared" si="69"/>
        <v>29.10741404511889</v>
      </c>
      <c r="E257" s="26">
        <f>D257*(1-VLOOKUP(A257,USD!A:M,13,0))</f>
        <v>29.08096322953288</v>
      </c>
      <c r="F257">
        <v>29.012699999999999</v>
      </c>
      <c r="G257" s="42">
        <f t="shared" si="72"/>
        <v>-3.6902641008366155E-3</v>
      </c>
      <c r="H257" s="25">
        <f>(B257/(D257*(1-VLOOKUP(A257,USD!A:M,13,0))))-1</f>
        <v>-2.784062855616054E-3</v>
      </c>
      <c r="I257" s="25">
        <f t="shared" si="68"/>
        <v>-4.3773933484292371E-4</v>
      </c>
      <c r="J257">
        <v>1861.2159999999999</v>
      </c>
      <c r="K257">
        <v>1870.703</v>
      </c>
      <c r="L257" s="25">
        <f t="shared" si="70"/>
        <v>5.0972052679538749E-3</v>
      </c>
      <c r="M257">
        <f t="shared" si="55"/>
        <v>3</v>
      </c>
      <c r="N257" s="50"/>
    </row>
    <row r="258" spans="1:14" ht="42">
      <c r="A258" s="1">
        <v>42761</v>
      </c>
      <c r="B258">
        <v>29.09</v>
      </c>
      <c r="C258" s="25">
        <f t="shared" si="71"/>
        <v>3.1034482758620641E-3</v>
      </c>
      <c r="D258" s="26">
        <f t="shared" si="69"/>
        <v>29.253538988497905</v>
      </c>
      <c r="E258" s="26">
        <f>D258*(1-VLOOKUP(A258,USD!A:M,13,0))</f>
        <v>29.148299545488381</v>
      </c>
      <c r="F258">
        <v>29.075600000000001</v>
      </c>
      <c r="G258" s="42">
        <f t="shared" si="72"/>
        <v>-5.5904001414053273E-3</v>
      </c>
      <c r="H258" s="25">
        <f>(B258/(D258*(1-VLOOKUP(A258,USD!A:M,13,0))))-1</f>
        <v>-2.000101082994532E-3</v>
      </c>
      <c r="I258" s="25">
        <f t="shared" si="68"/>
        <v>4.9526063090699068E-4</v>
      </c>
      <c r="J258">
        <v>1870.703</v>
      </c>
      <c r="K258">
        <v>1886.232</v>
      </c>
      <c r="L258" s="25">
        <f t="shared" si="70"/>
        <v>8.3011573723887899E-3</v>
      </c>
      <c r="M258">
        <f t="shared" si="55"/>
        <v>4</v>
      </c>
      <c r="N258" s="50" t="s">
        <v>144</v>
      </c>
    </row>
    <row r="259" spans="1:14">
      <c r="A259" s="1">
        <v>42762</v>
      </c>
      <c r="B259">
        <v>29.12</v>
      </c>
      <c r="C259" s="25">
        <f t="shared" si="71"/>
        <v>1.031282227569541E-3</v>
      </c>
      <c r="D259" s="26">
        <f t="shared" si="69"/>
        <v>29.075600000000001</v>
      </c>
      <c r="E259" s="26">
        <f>D259*(1-VLOOKUP(A259,USD!A:M,13,0))</f>
        <v>28.997820024101809</v>
      </c>
      <c r="F259">
        <v>29.011900000000001</v>
      </c>
      <c r="G259" s="42">
        <f t="shared" si="72"/>
        <v>1.5270536119633693E-3</v>
      </c>
      <c r="H259" s="25">
        <f>(B259/(D259*(1-VLOOKUP(A259,USD!A:M,13,0))))-1</f>
        <v>4.2134193465799274E-3</v>
      </c>
      <c r="I259" s="25">
        <f t="shared" si="68"/>
        <v>3.7260572385813262E-3</v>
      </c>
      <c r="J259">
        <v>1886.232</v>
      </c>
      <c r="K259">
        <v>1886.232</v>
      </c>
      <c r="L259" s="25">
        <f>+K259/J259-1</f>
        <v>0</v>
      </c>
      <c r="M259">
        <f t="shared" si="55"/>
        <v>5</v>
      </c>
      <c r="N259" s="50"/>
    </row>
    <row r="260" spans="1:14">
      <c r="A260" s="1">
        <v>42765</v>
      </c>
      <c r="B260">
        <v>29.11</v>
      </c>
      <c r="C260" s="25">
        <f t="shared" si="71"/>
        <v>-3.4340659340659219E-4</v>
      </c>
      <c r="D260" s="26">
        <f t="shared" si="69"/>
        <v>29.011900000000001</v>
      </c>
      <c r="E260" s="26">
        <f>D260*(1-VLOOKUP(A260,USD!A:M,13,0))</f>
        <v>29.038733233652387</v>
      </c>
      <c r="F260">
        <v>29</v>
      </c>
      <c r="G260" s="42">
        <f t="shared" si="72"/>
        <v>3.3813710925516549E-3</v>
      </c>
      <c r="H260" s="25">
        <f>(B260/(D260*(1-VLOOKUP(A260,USD!A:M,13,0))))-1</f>
        <v>2.454196805838027E-3</v>
      </c>
      <c r="I260" s="25">
        <f>+B260/F260-1</f>
        <v>3.7931034482758808E-3</v>
      </c>
      <c r="J260">
        <v>1886.232</v>
      </c>
      <c r="K260">
        <v>1886.232</v>
      </c>
      <c r="L260" s="25">
        <f>+K260/J260-1</f>
        <v>0</v>
      </c>
      <c r="M260">
        <f t="shared" ref="M260:M299" si="73">WEEKDAY(A260,2)</f>
        <v>1</v>
      </c>
      <c r="N260" s="50"/>
    </row>
    <row r="261" spans="1:14">
      <c r="A261" s="1">
        <v>42766</v>
      </c>
      <c r="B261">
        <v>29.23</v>
      </c>
      <c r="C261" s="25">
        <f t="shared" si="71"/>
        <v>4.1222947440742175E-3</v>
      </c>
      <c r="D261" s="26">
        <f t="shared" si="69"/>
        <v>29</v>
      </c>
      <c r="E261" s="26">
        <f>D261*(1-VLOOKUP(A261,USD!A:M,13,0))</f>
        <v>29.148583240841955</v>
      </c>
      <c r="F261">
        <v>29.1401</v>
      </c>
      <c r="G261" s="42">
        <f t="shared" si="72"/>
        <v>7.9310344827585588E-3</v>
      </c>
      <c r="H261" s="25">
        <f>(B261/(D261*(1-VLOOKUP(A261,USD!A:M,13,0))))-1</f>
        <v>2.7931635127969034E-3</v>
      </c>
      <c r="I261" s="25">
        <f>+B261/F261-1</f>
        <v>3.0850957958277192E-3</v>
      </c>
      <c r="J261">
        <v>1886.232</v>
      </c>
      <c r="K261">
        <v>1886.232</v>
      </c>
      <c r="L261" s="25">
        <f>+K261/J261-1</f>
        <v>0</v>
      </c>
      <c r="M261">
        <f t="shared" si="73"/>
        <v>2</v>
      </c>
      <c r="N261" s="50"/>
    </row>
    <row r="262" spans="1:14">
      <c r="A262" s="1">
        <v>42767</v>
      </c>
      <c r="B262">
        <v>29.24</v>
      </c>
      <c r="C262" s="25">
        <f t="shared" si="71"/>
        <v>3.4211426616481688E-4</v>
      </c>
      <c r="D262" s="26">
        <f t="shared" si="69"/>
        <v>29.1401</v>
      </c>
      <c r="E262" s="26">
        <f>D262*(1-VLOOKUP(A262,USD!A:M,13,0))</f>
        <v>29.135960184107578</v>
      </c>
      <c r="F262">
        <v>29.1007</v>
      </c>
      <c r="G262" s="42">
        <f t="shared" si="72"/>
        <v>3.4282655172768184E-3</v>
      </c>
      <c r="H262" s="25">
        <f>(B262/(D262*(1-VLOOKUP(A262,USD!A:M,13,0))))-1</f>
        <v>3.5708387585307033E-3</v>
      </c>
      <c r="I262" s="25">
        <f>+B262/F262-1</f>
        <v>4.7868264337282973E-3</v>
      </c>
      <c r="J262">
        <v>1886.232</v>
      </c>
      <c r="K262">
        <v>1886.232</v>
      </c>
      <c r="L262" s="25">
        <f>+K262/J262-1</f>
        <v>0</v>
      </c>
      <c r="M262">
        <f t="shared" si="73"/>
        <v>3</v>
      </c>
      <c r="N262" s="50"/>
    </row>
    <row r="263" spans="1:14">
      <c r="A263" s="1">
        <v>42768</v>
      </c>
      <c r="B263">
        <v>29.22</v>
      </c>
      <c r="C263" s="25">
        <f t="shared" si="71"/>
        <v>-6.8399452804379646E-4</v>
      </c>
      <c r="D263" s="26">
        <f t="shared" si="69"/>
        <v>29.1007</v>
      </c>
      <c r="E263" s="26">
        <f>D263*(1-VLOOKUP(A263,USD!A:M,13,0))</f>
        <v>29.178367916235171</v>
      </c>
      <c r="F263">
        <v>29.2654</v>
      </c>
      <c r="G263" s="42">
        <f t="shared" si="72"/>
        <v>4.0995577425972929E-3</v>
      </c>
      <c r="H263" s="25">
        <f>(B263/(D263*(1-VLOOKUP(A263,USD!A:M,13,0))))-1</f>
        <v>1.4268133119832438E-3</v>
      </c>
      <c r="I263" s="25">
        <f>+B263/F263-1</f>
        <v>-1.5513199887922102E-3</v>
      </c>
      <c r="J263">
        <v>1886.232</v>
      </c>
      <c r="K263">
        <v>1886.232</v>
      </c>
      <c r="L263" s="25">
        <f t="shared" ref="L263:L268" si="74">+K263/J263-1</f>
        <v>0</v>
      </c>
      <c r="M263">
        <f t="shared" si="73"/>
        <v>4</v>
      </c>
      <c r="N263" s="50"/>
    </row>
    <row r="264" spans="1:14" ht="28">
      <c r="A264" s="1">
        <v>42769</v>
      </c>
      <c r="B264">
        <v>29.18</v>
      </c>
      <c r="C264" s="25">
        <f t="shared" si="71"/>
        <v>-1.3689253935660339E-3</v>
      </c>
      <c r="D264" s="26">
        <f t="shared" si="69"/>
        <v>29.118454871617065</v>
      </c>
      <c r="E264" s="26">
        <f>D264*(1-VLOOKUP(A264,USD!A:M,13,0))</f>
        <v>29.160387644652005</v>
      </c>
      <c r="F264">
        <v>29.270499999999998</v>
      </c>
      <c r="G264" s="42">
        <f t="shared" si="72"/>
        <v>2.1136124376890386E-3</v>
      </c>
      <c r="H264" s="25">
        <f>(B264/(D264*(1-VLOOKUP(A264,USD!A:M,13,0))))-1</f>
        <v>6.7256840296470166E-4</v>
      </c>
      <c r="I264" s="25">
        <f>+B264/F264-1</f>
        <v>-3.0918501563006462E-3</v>
      </c>
      <c r="J264">
        <v>1886.232</v>
      </c>
      <c r="K264">
        <v>1876.761</v>
      </c>
      <c r="L264" s="25">
        <f t="shared" si="74"/>
        <v>-5.0211214739226406E-3</v>
      </c>
      <c r="M264">
        <f t="shared" si="73"/>
        <v>5</v>
      </c>
      <c r="N264" s="50" t="s">
        <v>159</v>
      </c>
    </row>
    <row r="265" spans="1:14" ht="42">
      <c r="A265" s="1">
        <v>42772</v>
      </c>
      <c r="B265">
        <v>29.3</v>
      </c>
      <c r="C265" s="25">
        <f t="shared" si="71"/>
        <v>4.1124057573680428E-3</v>
      </c>
      <c r="D265" s="26">
        <f t="shared" ref="D265:D270" si="75">+F264*(1+L265)</f>
        <v>29.639913613667375</v>
      </c>
      <c r="E265" s="26">
        <f>D265*(1-VLOOKUP(A265,USD!A:M,13,0))</f>
        <v>29.641221228070812</v>
      </c>
      <c r="F265">
        <v>29.421199999999999</v>
      </c>
      <c r="G265" s="42">
        <f t="shared" si="72"/>
        <v>-1.1468104060554207E-2</v>
      </c>
      <c r="H265" s="25">
        <f>(B265/(D265*(1-VLOOKUP(A265,USD!A:M,13,0))))-1</f>
        <v>-1.1511712875975189E-2</v>
      </c>
      <c r="I265" s="25">
        <f t="shared" ref="I265:I283" si="76">+B265/F265-1</f>
        <v>-4.119478471306337E-3</v>
      </c>
      <c r="J265">
        <v>1876.761</v>
      </c>
      <c r="K265">
        <v>1900.4469999999999</v>
      </c>
      <c r="L265" s="25">
        <f t="shared" si="74"/>
        <v>1.2620679990686057E-2</v>
      </c>
      <c r="M265">
        <f t="shared" si="73"/>
        <v>1</v>
      </c>
      <c r="N265" s="50" t="s">
        <v>168</v>
      </c>
    </row>
    <row r="266" spans="1:14">
      <c r="A266" s="1">
        <v>42773</v>
      </c>
      <c r="B266">
        <v>29.01</v>
      </c>
      <c r="C266" s="25">
        <f t="shared" si="71"/>
        <v>-9.8976109215016539E-3</v>
      </c>
      <c r="D266" s="26">
        <f t="shared" si="75"/>
        <v>29.246061184973851</v>
      </c>
      <c r="E266" s="26">
        <f>D266*(1-VLOOKUP(A266,USD!A:M,13,0))</f>
        <v>29.095488176324114</v>
      </c>
      <c r="F266">
        <v>29.154</v>
      </c>
      <c r="G266" s="42">
        <f t="shared" si="72"/>
        <v>-8.0715547806873289E-3</v>
      </c>
      <c r="H266" s="25">
        <f>(B266/(D266*(1-VLOOKUP(A266,USD!A:M,13,0))))-1</f>
        <v>-2.9381935716643603E-3</v>
      </c>
      <c r="I266" s="25">
        <f t="shared" si="76"/>
        <v>-4.9392879193248529E-3</v>
      </c>
      <c r="J266">
        <v>1900.4469999999999</v>
      </c>
      <c r="K266">
        <v>1889.134</v>
      </c>
      <c r="L266" s="25">
        <f t="shared" si="74"/>
        <v>-5.9528100494251612E-3</v>
      </c>
      <c r="M266">
        <f t="shared" si="73"/>
        <v>2</v>
      </c>
      <c r="N266" s="50"/>
    </row>
    <row r="267" spans="1:14" ht="28">
      <c r="A267" s="1">
        <v>42774</v>
      </c>
      <c r="B267">
        <v>29.25</v>
      </c>
      <c r="C267" s="25">
        <f t="shared" si="71"/>
        <v>8.2730093071354815E-3</v>
      </c>
      <c r="D267" s="26">
        <f t="shared" si="75"/>
        <v>29.377678191171192</v>
      </c>
      <c r="E267" s="26">
        <f>D267*(1-VLOOKUP(A267,USD!A:M,13,0))</f>
        <v>29.345460404771927</v>
      </c>
      <c r="F267">
        <v>29.4129</v>
      </c>
      <c r="G267" s="42">
        <f t="shared" si="72"/>
        <v>-4.3460953701086602E-3</v>
      </c>
      <c r="H267" s="25">
        <f>(B267/(D267*(1-VLOOKUP(A267,USD!A:M,13,0))))-1</f>
        <v>-3.2529871215244421E-3</v>
      </c>
      <c r="I267" s="25">
        <f t="shared" si="76"/>
        <v>-5.5383862182919463E-3</v>
      </c>
      <c r="J267">
        <v>1889.134</v>
      </c>
      <c r="K267">
        <v>1903.6279999999999</v>
      </c>
      <c r="L267" s="25">
        <f t="shared" si="74"/>
        <v>7.6722985240855746E-3</v>
      </c>
      <c r="M267">
        <f t="shared" si="73"/>
        <v>3</v>
      </c>
      <c r="N267" s="50" t="s">
        <v>173</v>
      </c>
    </row>
    <row r="268" spans="1:14">
      <c r="A268" s="1">
        <v>42775</v>
      </c>
      <c r="B268">
        <v>29.3582</v>
      </c>
      <c r="C268" s="25">
        <f t="shared" si="71"/>
        <v>3.6991452991452789E-3</v>
      </c>
      <c r="D268" s="26">
        <f t="shared" si="75"/>
        <v>29.57442444521724</v>
      </c>
      <c r="E268" s="26">
        <f>D268*(1-VLOOKUP(A268,USD!A:M,13,0))</f>
        <v>29.484230159463657</v>
      </c>
      <c r="F268">
        <v>29.467199999999998</v>
      </c>
      <c r="G268" s="42">
        <f t="shared" si="72"/>
        <v>-7.3111970654836655E-3</v>
      </c>
      <c r="H268" s="25">
        <f>(B268/(D268*(1-VLOOKUP(A268,USD!A:M,13,0))))-1</f>
        <v>-4.2744938152371459E-3</v>
      </c>
      <c r="I268" s="25">
        <f t="shared" si="76"/>
        <v>-3.6990280718900426E-3</v>
      </c>
      <c r="J268">
        <v>1903.6279999999999</v>
      </c>
      <c r="K268">
        <v>1914.0820000000001</v>
      </c>
      <c r="L268" s="25">
        <f t="shared" si="74"/>
        <v>5.4916191608864739E-3</v>
      </c>
      <c r="M268">
        <f t="shared" si="73"/>
        <v>4</v>
      </c>
      <c r="N268" s="50"/>
    </row>
    <row r="269" spans="1:14" ht="28">
      <c r="A269" s="1">
        <v>42776</v>
      </c>
      <c r="B269">
        <v>29.3064</v>
      </c>
      <c r="C269" s="25">
        <f t="shared" si="71"/>
        <v>-1.7644133495923198E-3</v>
      </c>
      <c r="D269" s="26">
        <f t="shared" si="75"/>
        <v>29.322533638579742</v>
      </c>
      <c r="E269" s="26">
        <f>D269*(1-VLOOKUP(A269,USD!A:M,13,0))</f>
        <v>29.308011612067926</v>
      </c>
      <c r="F269">
        <v>29.402799999999999</v>
      </c>
      <c r="G269" s="42">
        <f t="shared" si="72"/>
        <v>-5.5021297881685527E-4</v>
      </c>
      <c r="H269" s="25">
        <f>(B269/(D269*(1-VLOOKUP(A269,USD!A:M,13,0))))-1</f>
        <v>-5.4988789047083486E-5</v>
      </c>
      <c r="I269" s="25">
        <f t="shared" si="76"/>
        <v>-3.2785993170718619E-3</v>
      </c>
      <c r="J269">
        <v>1914.0820000000001</v>
      </c>
      <c r="K269">
        <v>1904.6849999999999</v>
      </c>
      <c r="L269" s="25">
        <f>+K269/J269-1</f>
        <v>-4.9094030454286397E-3</v>
      </c>
      <c r="M269">
        <f t="shared" si="73"/>
        <v>5</v>
      </c>
      <c r="N269" s="50" t="s">
        <v>181</v>
      </c>
    </row>
    <row r="270" spans="1:14">
      <c r="A270" s="1">
        <v>42779</v>
      </c>
      <c r="B270">
        <v>29.437000000000001</v>
      </c>
      <c r="C270" s="25">
        <f t="shared" si="71"/>
        <v>4.4563644801136615E-3</v>
      </c>
      <c r="D270" s="26">
        <f t="shared" si="75"/>
        <v>29.541672091080677</v>
      </c>
      <c r="E270" s="26">
        <f>D270*(1-VLOOKUP(A270,USD!A:M,13,0))</f>
        <v>29.518665143245386</v>
      </c>
      <c r="F270">
        <v>29.624099999999999</v>
      </c>
      <c r="G270" s="42">
        <f t="shared" si="72"/>
        <v>-3.5432013041766242E-3</v>
      </c>
      <c r="H270" s="25">
        <f>(B270/(D270*(1-VLOOKUP(A270,USD!A:M,13,0))))-1</f>
        <v>-2.7665594920734948E-3</v>
      </c>
      <c r="I270" s="25">
        <f t="shared" si="76"/>
        <v>-6.3158036868630196E-3</v>
      </c>
      <c r="J270">
        <v>1904.6849999999999</v>
      </c>
      <c r="K270">
        <v>1913.681</v>
      </c>
      <c r="L270" s="25">
        <f>+K270/J270-1</f>
        <v>4.7230906947868245E-3</v>
      </c>
      <c r="M270">
        <f t="shared" si="73"/>
        <v>1</v>
      </c>
      <c r="N270" s="50"/>
    </row>
    <row r="271" spans="1:14">
      <c r="A271" s="1">
        <v>42780</v>
      </c>
      <c r="B271">
        <v>29.569099999999999</v>
      </c>
      <c r="C271" s="25">
        <f t="shared" si="71"/>
        <v>4.4875496823724159E-3</v>
      </c>
      <c r="D271" s="26">
        <f t="shared" ref="D271:D302" si="77">+F270*(1+L271)</f>
        <v>29.557752007518491</v>
      </c>
      <c r="E271" s="26">
        <f>D271*(1-VLOOKUP(A271,USD!A:M,13,0))</f>
        <v>29.619967319800775</v>
      </c>
      <c r="F271">
        <v>29.6571</v>
      </c>
      <c r="G271" s="42">
        <f t="shared" si="72"/>
        <v>3.8392610096393831E-4</v>
      </c>
      <c r="H271" s="25">
        <f>(B271/(D271*(1-VLOOKUP(A271,USD!A:M,13,0))))-1</f>
        <v>-1.7173320703419703E-3</v>
      </c>
      <c r="I271" s="25">
        <f t="shared" si="76"/>
        <v>-2.9672489892808018E-3</v>
      </c>
      <c r="J271">
        <v>1913.681</v>
      </c>
      <c r="K271">
        <v>1909.395</v>
      </c>
      <c r="L271" s="25">
        <f t="shared" ref="L271:L276" si="78">+K271/J271-1</f>
        <v>-2.2396627233065569E-3</v>
      </c>
      <c r="M271">
        <f t="shared" si="73"/>
        <v>2</v>
      </c>
      <c r="N271" s="50"/>
    </row>
    <row r="272" spans="1:14">
      <c r="A272" s="1">
        <v>42781</v>
      </c>
      <c r="B272">
        <v>29.37</v>
      </c>
      <c r="C272" s="25">
        <f t="shared" si="71"/>
        <v>-6.7333804545961495E-3</v>
      </c>
      <c r="D272" s="26">
        <f t="shared" si="77"/>
        <v>29.392462421185769</v>
      </c>
      <c r="E272" s="26">
        <f>D272*(1-VLOOKUP(A272,USD!A:M,13,0))</f>
        <v>29.446944958404927</v>
      </c>
      <c r="F272">
        <v>29.431100000000001</v>
      </c>
      <c r="G272" s="42">
        <f t="shared" si="72"/>
        <v>-7.6422386337993142E-4</v>
      </c>
      <c r="H272" s="25">
        <f>(B272/(D272*(1-VLOOKUP(A272,USD!A:M,13,0))))-1</f>
        <v>-2.6130030980672236E-3</v>
      </c>
      <c r="I272" s="25">
        <f t="shared" si="76"/>
        <v>-2.0760352144499894E-3</v>
      </c>
      <c r="J272">
        <v>1909.395</v>
      </c>
      <c r="K272">
        <v>1892.357</v>
      </c>
      <c r="L272" s="25">
        <f t="shared" si="78"/>
        <v>-8.9232453211619545E-3</v>
      </c>
      <c r="M272">
        <f t="shared" si="73"/>
        <v>3</v>
      </c>
      <c r="N272" s="50"/>
    </row>
    <row r="273" spans="1:14">
      <c r="A273" s="1">
        <v>42782</v>
      </c>
      <c r="B273">
        <v>29.417000000000002</v>
      </c>
      <c r="C273" s="25">
        <f t="shared" si="71"/>
        <v>1.6002723867891699E-3</v>
      </c>
      <c r="D273" s="26">
        <f t="shared" si="77"/>
        <v>29.513108939275202</v>
      </c>
      <c r="E273" s="26">
        <f>D273*(1-VLOOKUP(A273,USD!A:M,13,0))</f>
        <v>29.493928698903641</v>
      </c>
      <c r="F273">
        <v>29.626000000000001</v>
      </c>
      <c r="G273" s="42">
        <f t="shared" si="72"/>
        <v>-3.2564830588655003E-3</v>
      </c>
      <c r="H273" s="25">
        <f>(B273/(D273*(1-VLOOKUP(A273,USD!A:M,13,0))))-1</f>
        <v>-2.6082893089282022E-3</v>
      </c>
      <c r="I273" s="25">
        <f t="shared" si="76"/>
        <v>-7.0546141902383397E-3</v>
      </c>
      <c r="J273">
        <v>1892.357</v>
      </c>
      <c r="K273">
        <v>1897.63</v>
      </c>
      <c r="L273" s="25">
        <f t="shared" si="78"/>
        <v>2.7864721085926192E-3</v>
      </c>
      <c r="M273">
        <f t="shared" si="73"/>
        <v>4</v>
      </c>
      <c r="N273" s="50" t="s">
        <v>196</v>
      </c>
    </row>
    <row r="274" spans="1:14">
      <c r="A274" s="1">
        <v>42783</v>
      </c>
      <c r="B274">
        <v>29.251000000000001</v>
      </c>
      <c r="C274" s="25">
        <f t="shared" si="71"/>
        <v>-5.6429955467927062E-3</v>
      </c>
      <c r="D274" s="26">
        <f t="shared" si="77"/>
        <v>29.395549708847351</v>
      </c>
      <c r="E274" s="26">
        <f>D274*(1-VLOOKUP(A274,USD!A:M,13,0))</f>
        <v>29.385466171339544</v>
      </c>
      <c r="F274">
        <v>29.445</v>
      </c>
      <c r="G274" s="42">
        <f t="shared" si="72"/>
        <v>-4.9174011127216533E-3</v>
      </c>
      <c r="H274" s="25">
        <f>(B274/(D274*(1-VLOOKUP(A274,USD!A:M,13,0))))-1</f>
        <v>-4.5759414043494706E-3</v>
      </c>
      <c r="I274" s="25">
        <f t="shared" si="76"/>
        <v>-6.5885549329257609E-3</v>
      </c>
      <c r="J274">
        <v>1897.63</v>
      </c>
      <c r="K274">
        <v>1882.8689999999999</v>
      </c>
      <c r="L274" s="25">
        <f t="shared" si="78"/>
        <v>-7.7786502110528399E-3</v>
      </c>
      <c r="M274">
        <f t="shared" si="73"/>
        <v>5</v>
      </c>
      <c r="N274" s="50"/>
    </row>
    <row r="275" spans="1:14">
      <c r="A275" s="1">
        <v>42786</v>
      </c>
      <c r="B275">
        <v>29.25</v>
      </c>
      <c r="C275" s="25">
        <f t="shared" si="71"/>
        <v>-3.4186865406349298E-5</v>
      </c>
      <c r="D275" s="26">
        <f t="shared" si="77"/>
        <v>29.634146071766011</v>
      </c>
      <c r="E275" s="26">
        <f>D275*(1-VLOOKUP(A275,USD!A:M,13,0))</f>
        <v>29.611124641037453</v>
      </c>
      <c r="F275" s="27">
        <v>29.61</v>
      </c>
      <c r="G275" s="42">
        <f t="shared" si="72"/>
        <v>-1.2962953980037439E-2</v>
      </c>
      <c r="H275" s="25">
        <f>(B275/(D275*(1-VLOOKUP(A275,USD!A:M,13,0))))-1</f>
        <v>-1.2195573299400353E-2</v>
      </c>
      <c r="I275" s="25">
        <f t="shared" si="76"/>
        <v>-1.2158054711246202E-2</v>
      </c>
      <c r="J275">
        <v>1882.8689999999999</v>
      </c>
      <c r="K275">
        <v>1894.9639999999999</v>
      </c>
      <c r="L275" s="25">
        <f t="shared" si="78"/>
        <v>6.4237076503994572E-3</v>
      </c>
      <c r="M275">
        <f t="shared" si="73"/>
        <v>1</v>
      </c>
      <c r="N275" s="50"/>
    </row>
    <row r="276" spans="1:14">
      <c r="A276" s="1">
        <v>42787</v>
      </c>
      <c r="B276">
        <v>29.978999999999999</v>
      </c>
      <c r="C276" s="25">
        <f t="shared" si="71"/>
        <v>2.4923076923076826E-2</v>
      </c>
      <c r="D276" s="26">
        <f t="shared" si="77"/>
        <v>30.01803198899821</v>
      </c>
      <c r="E276" s="26">
        <f>D276*(1-VLOOKUP(A276,USD!A:M,13,0))</f>
        <v>29.999323677415795</v>
      </c>
      <c r="F276">
        <v>30.064599999999999</v>
      </c>
      <c r="G276" s="42">
        <f t="shared" si="72"/>
        <v>-1.3002847426012432E-3</v>
      </c>
      <c r="H276" s="25">
        <f>(B276/(D276*(1-VLOOKUP(A276,USD!A:M,13,0))))-1</f>
        <v>-6.7747118682870422E-4</v>
      </c>
      <c r="I276" s="25">
        <f t="shared" si="76"/>
        <v>-2.8472023575899508E-3</v>
      </c>
      <c r="J276">
        <v>1894.9639999999999</v>
      </c>
      <c r="K276">
        <v>1921.077</v>
      </c>
      <c r="L276" s="25">
        <f t="shared" si="78"/>
        <v>1.3780209017163481E-2</v>
      </c>
      <c r="M276">
        <f t="shared" si="73"/>
        <v>2</v>
      </c>
      <c r="N276" s="50"/>
    </row>
    <row r="277" spans="1:14">
      <c r="A277" s="1">
        <v>42788</v>
      </c>
      <c r="B277">
        <v>29.99</v>
      </c>
      <c r="C277" s="25">
        <f t="shared" si="71"/>
        <v>3.669235131258386E-4</v>
      </c>
      <c r="D277" s="26">
        <f t="shared" si="77"/>
        <v>30.047322546571532</v>
      </c>
      <c r="E277" s="26">
        <f>D277*(1-VLOOKUP(A277,USD!A:M,13,0))</f>
        <v>30.062762906251095</v>
      </c>
      <c r="F277">
        <v>30.120200000000001</v>
      </c>
      <c r="G277" s="42">
        <f t="shared" si="72"/>
        <v>-1.9077422450098913E-3</v>
      </c>
      <c r="H277" s="25">
        <f>(B277/(D277*(1-VLOOKUP(A277,USD!A:M,13,0))))-1</f>
        <v>-2.4203665670385899E-3</v>
      </c>
      <c r="I277" s="25">
        <f t="shared" si="76"/>
        <v>-4.3226804602891633E-3</v>
      </c>
      <c r="J277">
        <v>1921.077</v>
      </c>
      <c r="K277">
        <v>1919.973</v>
      </c>
      <c r="L277" s="25">
        <f t="shared" ref="L277:L287" si="79">+K277/J277-1</f>
        <v>-5.7467764176033498E-4</v>
      </c>
      <c r="M277">
        <f t="shared" si="73"/>
        <v>3</v>
      </c>
      <c r="N277" s="50"/>
    </row>
    <row r="278" spans="1:14">
      <c r="A278" s="1">
        <v>42789</v>
      </c>
      <c r="B278">
        <v>30.05</v>
      </c>
      <c r="C278" s="25">
        <f t="shared" si="71"/>
        <v>2.0006668889631651E-3</v>
      </c>
      <c r="D278" s="26">
        <f t="shared" si="77"/>
        <v>30.21398181651513</v>
      </c>
      <c r="E278" s="26">
        <f>D278*(1-VLOOKUP(A278,USD!A:M,13,0))</f>
        <v>30.250240208081152</v>
      </c>
      <c r="F278">
        <v>30.1357</v>
      </c>
      <c r="G278" s="42">
        <f t="shared" si="72"/>
        <v>-5.4273487523414099E-3</v>
      </c>
      <c r="H278" s="25">
        <f>(B278/(D278*(1-VLOOKUP(A278,USD!A:M,13,0))))-1</f>
        <v>-6.6194584473963092E-3</v>
      </c>
      <c r="I278" s="25">
        <f t="shared" si="76"/>
        <v>-2.8438031968728295E-3</v>
      </c>
      <c r="J278">
        <v>1919.973</v>
      </c>
      <c r="K278">
        <v>1925.951</v>
      </c>
      <c r="L278" s="25">
        <f t="shared" si="79"/>
        <v>3.1135854514621197E-3</v>
      </c>
      <c r="M278">
        <f t="shared" si="73"/>
        <v>4</v>
      </c>
      <c r="N278" s="50"/>
    </row>
    <row r="279" spans="1:14">
      <c r="A279" s="1">
        <v>42790</v>
      </c>
      <c r="B279">
        <v>30.0076</v>
      </c>
      <c r="C279" s="25">
        <f t="shared" si="71"/>
        <v>-1.410981697171354E-3</v>
      </c>
      <c r="D279" s="26">
        <f t="shared" si="77"/>
        <v>30.331180206973073</v>
      </c>
      <c r="E279" s="26">
        <f>D279*(1-VLOOKUP(A279,USD!A:M,13,0))</f>
        <v>30.314911409423164</v>
      </c>
      <c r="F279">
        <v>30.198499999999999</v>
      </c>
      <c r="G279" s="42">
        <f t="shared" si="72"/>
        <v>-1.0668236605533843E-2</v>
      </c>
      <c r="H279" s="25">
        <f>(B279/(D279*(1-VLOOKUP(A279,USD!A:M,13,0))))-1</f>
        <v>-1.0137301912999774E-2</v>
      </c>
      <c r="I279" s="25">
        <f t="shared" si="76"/>
        <v>-6.3215060350679808E-3</v>
      </c>
      <c r="J279">
        <v>1925.951</v>
      </c>
      <c r="K279">
        <v>1938.444</v>
      </c>
      <c r="L279" s="25">
        <f t="shared" si="79"/>
        <v>6.4866655486042202E-3</v>
      </c>
      <c r="M279">
        <f t="shared" si="73"/>
        <v>5</v>
      </c>
      <c r="N279" s="50"/>
    </row>
    <row r="280" spans="1:14">
      <c r="A280" s="1">
        <v>42793</v>
      </c>
      <c r="B280">
        <v>29.87</v>
      </c>
      <c r="C280" s="25">
        <f t="shared" si="71"/>
        <v>-4.5855050053985602E-3</v>
      </c>
      <c r="D280" s="26">
        <f t="shared" si="77"/>
        <v>30.016649458792724</v>
      </c>
      <c r="E280" s="26">
        <f>D280*(1-VLOOKUP(A280,USD!A:M,13,0))</f>
        <v>29.982397052884121</v>
      </c>
      <c r="F280">
        <v>29.9941</v>
      </c>
      <c r="G280" s="42">
        <f t="shared" si="72"/>
        <v>-4.8856038710798355E-3</v>
      </c>
      <c r="H280" s="25">
        <f>(B280/(D280*(1-VLOOKUP(A280,USD!A:M,13,0))))-1</f>
        <v>-3.7487680750097896E-3</v>
      </c>
      <c r="I280" s="25">
        <f t="shared" si="76"/>
        <v>-4.1374803711395902E-3</v>
      </c>
      <c r="J280">
        <v>1938.444</v>
      </c>
      <c r="K280">
        <v>1926.771</v>
      </c>
      <c r="L280" s="25">
        <f t="shared" si="79"/>
        <v>-6.0218401976017688E-3</v>
      </c>
      <c r="M280">
        <f t="shared" si="73"/>
        <v>1</v>
      </c>
      <c r="N280" s="50"/>
    </row>
    <row r="281" spans="1:14">
      <c r="A281" s="1">
        <v>42794</v>
      </c>
      <c r="B281">
        <v>29.9101</v>
      </c>
      <c r="C281" s="25">
        <f t="shared" si="71"/>
        <v>1.3424840977569463E-3</v>
      </c>
      <c r="D281" s="26">
        <f t="shared" si="77"/>
        <v>30.000155574274267</v>
      </c>
      <c r="E281" s="26">
        <f>D281*(1-VLOOKUP(A281,USD!A:M,13,0))</f>
        <v>30.022244343323091</v>
      </c>
      <c r="F281">
        <v>30.088799999999999</v>
      </c>
      <c r="G281" s="42">
        <f t="shared" si="72"/>
        <v>-3.0018369088555819E-3</v>
      </c>
      <c r="H281" s="25">
        <f>(B281/(D281*(1-VLOOKUP(A281,USD!A:M,13,0))))-1</f>
        <v>-3.7353750785801276E-3</v>
      </c>
      <c r="I281" s="25">
        <f t="shared" si="76"/>
        <v>-5.9390869692377279E-3</v>
      </c>
      <c r="J281">
        <v>1926.771</v>
      </c>
      <c r="K281">
        <v>1927.16</v>
      </c>
      <c r="L281" s="25">
        <f t="shared" si="79"/>
        <v>2.0189218127120157E-4</v>
      </c>
      <c r="M281">
        <f t="shared" si="73"/>
        <v>2</v>
      </c>
      <c r="N281" s="50"/>
    </row>
    <row r="282" spans="1:14">
      <c r="A282" s="1">
        <v>42795</v>
      </c>
      <c r="B282">
        <v>30.18</v>
      </c>
      <c r="C282" s="25">
        <f t="shared" si="71"/>
        <v>9.023707710773321E-3</v>
      </c>
      <c r="D282" s="26">
        <f t="shared" si="77"/>
        <v>30.163867431038422</v>
      </c>
      <c r="E282" s="26">
        <f>D282*(1-VLOOKUP(A282,USD!A:M,13,0))</f>
        <v>30.10936287608466</v>
      </c>
      <c r="F282">
        <v>30.145600000000002</v>
      </c>
      <c r="G282" s="42">
        <f t="shared" si="72"/>
        <v>5.348309197572565E-4</v>
      </c>
      <c r="H282" s="25">
        <f>(B282/(D282*(1-VLOOKUP(A282,USD!A:M,13,0))))-1</f>
        <v>2.3460185526358313E-3</v>
      </c>
      <c r="I282" s="25">
        <f t="shared" si="76"/>
        <v>1.1411283902127423E-3</v>
      </c>
      <c r="J282">
        <v>1927.16</v>
      </c>
      <c r="K282">
        <v>1931.9680000000001</v>
      </c>
      <c r="L282" s="25">
        <f t="shared" si="79"/>
        <v>2.4948629070757899E-3</v>
      </c>
      <c r="M282">
        <f t="shared" si="73"/>
        <v>3</v>
      </c>
      <c r="N282" s="50"/>
    </row>
    <row r="283" spans="1:14">
      <c r="A283" s="1">
        <v>42796</v>
      </c>
      <c r="B283">
        <v>29.59</v>
      </c>
      <c r="C283" s="25">
        <f t="shared" ref="C283:C314" si="80">B283/B282-1</f>
        <v>-1.9549370444002623E-2</v>
      </c>
      <c r="D283" s="26">
        <f t="shared" si="77"/>
        <v>29.965175907675491</v>
      </c>
      <c r="E283" s="26">
        <f>D283*(1-VLOOKUP(A283,USD!A:M,13,0))</f>
        <v>29.893061189779658</v>
      </c>
      <c r="F283">
        <v>29.850999999999999</v>
      </c>
      <c r="G283" s="42">
        <f t="shared" ref="G283:G314" si="81">+B283/D283-1</f>
        <v>-1.2520397304905839E-2</v>
      </c>
      <c r="H283" s="25">
        <f>(B283/(D283*(1-VLOOKUP(A283,USD!A:M,13,0))))-1</f>
        <v>-1.0138178484151883E-2</v>
      </c>
      <c r="I283" s="25">
        <f t="shared" si="76"/>
        <v>-8.7434256808817112E-3</v>
      </c>
      <c r="J283">
        <v>1931.9680000000001</v>
      </c>
      <c r="K283">
        <v>1920.405</v>
      </c>
      <c r="L283" s="25">
        <f t="shared" si="79"/>
        <v>-5.9850887799384189E-3</v>
      </c>
      <c r="M283">
        <f t="shared" si="73"/>
        <v>4</v>
      </c>
      <c r="N283" s="50"/>
    </row>
    <row r="284" spans="1:14">
      <c r="A284" s="1">
        <v>42797</v>
      </c>
      <c r="B284">
        <v>29.89</v>
      </c>
      <c r="C284" s="25">
        <f t="shared" si="80"/>
        <v>1.0138560324433943E-2</v>
      </c>
      <c r="D284" s="26">
        <f t="shared" si="77"/>
        <v>29.973549818397682</v>
      </c>
      <c r="E284" s="26">
        <f>D284*(1-VLOOKUP(A284,USD!A:M,13,0))</f>
        <v>29.917878518331687</v>
      </c>
      <c r="F284">
        <v>30.009699999999999</v>
      </c>
      <c r="G284" s="42">
        <f t="shared" si="81"/>
        <v>-2.7874515665942123E-3</v>
      </c>
      <c r="H284" s="25">
        <f>(B284/(D284*(1-VLOOKUP(A284,USD!A:M,13,0))))-1</f>
        <v>-9.3183473268676487E-4</v>
      </c>
      <c r="I284" s="25">
        <f t="shared" ref="I284:I298" si="82">+B284/F284-1</f>
        <v>-3.9887103169974347E-3</v>
      </c>
      <c r="J284">
        <v>1920.405</v>
      </c>
      <c r="K284">
        <v>1928.289</v>
      </c>
      <c r="L284" s="25">
        <f t="shared" si="79"/>
        <v>4.105384020558267E-3</v>
      </c>
      <c r="M284">
        <f t="shared" si="73"/>
        <v>5</v>
      </c>
      <c r="N284" s="50"/>
    </row>
    <row r="285" spans="1:14">
      <c r="A285" s="1">
        <v>42800</v>
      </c>
      <c r="B285">
        <v>30.260100000000001</v>
      </c>
      <c r="C285" s="25">
        <f t="shared" si="80"/>
        <v>1.2382067581130807E-2</v>
      </c>
      <c r="D285" s="26">
        <f t="shared" si="77"/>
        <v>30.546323123245532</v>
      </c>
      <c r="E285" s="26">
        <f>D285*(1-VLOOKUP(A285,USD!A:M,13,0))</f>
        <v>30.533262374764838</v>
      </c>
      <c r="F285">
        <v>30.4069</v>
      </c>
      <c r="G285" s="42">
        <f t="shared" si="81"/>
        <v>-9.3701334229557842E-3</v>
      </c>
      <c r="H285" s="25">
        <f>(B285/(D285*(1-VLOOKUP(A285,USD!A:M,13,0))))-1</f>
        <v>-8.9463867768876382E-3</v>
      </c>
      <c r="I285" s="25">
        <f t="shared" si="82"/>
        <v>-4.8278515731626781E-3</v>
      </c>
      <c r="J285">
        <v>1928.289</v>
      </c>
      <c r="K285">
        <v>1962.77</v>
      </c>
      <c r="L285" s="25">
        <f t="shared" si="79"/>
        <v>1.7881655706172728E-2</v>
      </c>
      <c r="M285">
        <f t="shared" si="73"/>
        <v>1</v>
      </c>
      <c r="N285" s="50"/>
    </row>
    <row r="286" spans="1:14">
      <c r="A286" s="1">
        <f>+A285+1</f>
        <v>42801</v>
      </c>
      <c r="B286">
        <v>30.4</v>
      </c>
      <c r="C286" s="25">
        <f t="shared" si="80"/>
        <v>4.6232497579319354E-3</v>
      </c>
      <c r="D286" s="26">
        <f t="shared" si="77"/>
        <v>30.640563278275092</v>
      </c>
      <c r="E286" s="26">
        <f>D286*(1-VLOOKUP(A286,USD!A:M,13,0))</f>
        <v>30.677215869839806</v>
      </c>
      <c r="F286">
        <v>30.530100000000001</v>
      </c>
      <c r="G286" s="42">
        <f t="shared" si="81"/>
        <v>-7.851137594642732E-3</v>
      </c>
      <c r="H286" s="25">
        <f>(B286/(D286*(1-VLOOKUP(A286,USD!A:M,13,0))))-1</f>
        <v>-9.0365393983601328E-3</v>
      </c>
      <c r="I286" s="25">
        <f t="shared" si="82"/>
        <v>-4.2613682890001447E-3</v>
      </c>
      <c r="J286">
        <v>1962.77</v>
      </c>
      <c r="K286">
        <v>1977.8530000000001</v>
      </c>
      <c r="L286" s="25">
        <f t="shared" si="79"/>
        <v>7.6845478583837945E-3</v>
      </c>
      <c r="M286">
        <f t="shared" si="73"/>
        <v>2</v>
      </c>
      <c r="N286" s="50"/>
    </row>
    <row r="287" spans="1:14">
      <c r="A287" s="1">
        <f>+A286+1</f>
        <v>42802</v>
      </c>
      <c r="B287">
        <v>30</v>
      </c>
      <c r="C287" s="25">
        <f t="shared" si="80"/>
        <v>-1.3157894736842035E-2</v>
      </c>
      <c r="D287" s="26">
        <f t="shared" si="77"/>
        <v>30.325959160160032</v>
      </c>
      <c r="E287" s="26">
        <f>D287*(1-VLOOKUP(A287,USD!A:M,13,0))</f>
        <v>30.220329270964037</v>
      </c>
      <c r="F287">
        <v>30.201599999999999</v>
      </c>
      <c r="G287" s="42">
        <f t="shared" si="81"/>
        <v>-1.0748519393518507E-2</v>
      </c>
      <c r="H287" s="25">
        <f>(B287/(D287*(1-VLOOKUP(A287,USD!A:M,13,0))))-1</f>
        <v>-7.2907634125526366E-3</v>
      </c>
      <c r="I287" s="25">
        <f t="shared" si="82"/>
        <v>-6.6751430387793631E-3</v>
      </c>
      <c r="J287">
        <v>1977.8530000000001</v>
      </c>
      <c r="K287">
        <v>1964.6279999999999</v>
      </c>
      <c r="L287" s="25">
        <f t="shared" si="79"/>
        <v>-6.6865434387692879E-3</v>
      </c>
      <c r="M287">
        <f t="shared" si="73"/>
        <v>3</v>
      </c>
      <c r="N287" s="50"/>
    </row>
    <row r="288" spans="1:14">
      <c r="A288" s="1">
        <f>+A287+1</f>
        <v>42803</v>
      </c>
      <c r="B288">
        <v>29.8</v>
      </c>
      <c r="C288" s="25">
        <f t="shared" si="80"/>
        <v>-6.6666666666665986E-3</v>
      </c>
      <c r="D288" s="26">
        <f t="shared" si="77"/>
        <v>30.037342900946133</v>
      </c>
      <c r="E288" s="26">
        <f>D288*(1-VLOOKUP(A288,USD!A:M,13,0))</f>
        <v>30.093307620336269</v>
      </c>
      <c r="F288">
        <v>30.09</v>
      </c>
      <c r="G288" s="42">
        <f t="shared" si="81"/>
        <v>-7.9015944162842411E-3</v>
      </c>
      <c r="H288" s="25">
        <f>(B288/(D288*(1-VLOOKUP(A288,USD!A:M,13,0))))-1</f>
        <v>-9.7466062566701206E-3</v>
      </c>
      <c r="I288" s="25">
        <f t="shared" si="82"/>
        <v>-9.6377534064473469E-3</v>
      </c>
      <c r="J288">
        <v>1964.6279999999999</v>
      </c>
      <c r="K288">
        <v>1953.943</v>
      </c>
      <c r="L288" s="25">
        <f t="shared" ref="L288:L324" si="83">+K288/J288-1</f>
        <v>-5.438688647418255E-3</v>
      </c>
      <c r="M288">
        <f t="shared" si="73"/>
        <v>4</v>
      </c>
      <c r="N288" s="50"/>
    </row>
    <row r="289" spans="1:14">
      <c r="A289" s="1">
        <f>+A288+1</f>
        <v>42804</v>
      </c>
      <c r="B289">
        <v>30</v>
      </c>
      <c r="C289" s="25">
        <f t="shared" si="80"/>
        <v>6.7114093959730337E-3</v>
      </c>
      <c r="D289" s="26">
        <f t="shared" si="77"/>
        <v>30.02940245442165</v>
      </c>
      <c r="E289" s="26">
        <f>D289*(1-VLOOKUP(A289,USD!A:M,13,0))</f>
        <v>30.114014002114374</v>
      </c>
      <c r="F289">
        <v>30.211300000000001</v>
      </c>
      <c r="G289" s="42">
        <f t="shared" si="81"/>
        <v>-9.791221941987116E-4</v>
      </c>
      <c r="H289" s="25">
        <f>(B289/(D289*(1-VLOOKUP(A289,USD!A:M,13,0))))-1</f>
        <v>-3.7860778741209966E-3</v>
      </c>
      <c r="I289" s="25">
        <f t="shared" si="82"/>
        <v>-6.9940717546084219E-3</v>
      </c>
      <c r="J289">
        <v>1953.943</v>
      </c>
      <c r="K289">
        <v>1950.008</v>
      </c>
      <c r="L289" s="25">
        <f t="shared" si="83"/>
        <v>-2.0138765562761618E-3</v>
      </c>
      <c r="M289">
        <f t="shared" si="73"/>
        <v>5</v>
      </c>
      <c r="N289" s="50"/>
    </row>
    <row r="290" spans="1:14">
      <c r="A290" s="1">
        <v>42807</v>
      </c>
      <c r="B290">
        <v>30.42</v>
      </c>
      <c r="C290" s="25">
        <f t="shared" si="80"/>
        <v>1.4000000000000012E-2</v>
      </c>
      <c r="D290" s="26">
        <f t="shared" si="77"/>
        <v>30.534652541271626</v>
      </c>
      <c r="E290" s="26">
        <f>D290*(1-VLOOKUP(A290,USD!A:M,13,0))</f>
        <v>30.481917563286729</v>
      </c>
      <c r="F290">
        <v>30.601600000000001</v>
      </c>
      <c r="G290" s="42">
        <f t="shared" si="81"/>
        <v>-3.7548336637089896E-3</v>
      </c>
      <c r="H290" s="25">
        <f>(B290/(D290*(1-VLOOKUP(A290,USD!A:M,13,0))))-1</f>
        <v>-2.0312883255514391E-3</v>
      </c>
      <c r="I290" s="25">
        <f t="shared" si="82"/>
        <v>-5.9343302310990165E-3</v>
      </c>
      <c r="J290">
        <v>1950.008</v>
      </c>
      <c r="K290">
        <v>1970.8789999999999</v>
      </c>
      <c r="L290" s="25">
        <f t="shared" si="83"/>
        <v>1.070303301319786E-2</v>
      </c>
      <c r="M290">
        <f t="shared" si="73"/>
        <v>1</v>
      </c>
      <c r="N290" s="50"/>
    </row>
    <row r="291" spans="1:14">
      <c r="A291" s="1">
        <v>42808</v>
      </c>
      <c r="B291">
        <v>30.2</v>
      </c>
      <c r="C291" s="25">
        <f t="shared" si="80"/>
        <v>-7.2320841551611892E-3</v>
      </c>
      <c r="D291" s="26">
        <f t="shared" si="77"/>
        <v>30.401986441988576</v>
      </c>
      <c r="E291" s="26">
        <f>D291*(1-VLOOKUP(A291,USD!A:M,13,0))</f>
        <v>30.384688202032635</v>
      </c>
      <c r="F291">
        <v>30.402999999999999</v>
      </c>
      <c r="G291" s="42">
        <f t="shared" si="81"/>
        <v>-6.6438567221256406E-3</v>
      </c>
      <c r="H291" s="25">
        <f>(B291/(D291*(1-VLOOKUP(A291,USD!A:M,13,0))))-1</f>
        <v>-6.078331322823316E-3</v>
      </c>
      <c r="I291" s="25">
        <f t="shared" si="82"/>
        <v>-6.6769726671709329E-3</v>
      </c>
      <c r="J291">
        <v>1970.8789999999999</v>
      </c>
      <c r="K291">
        <v>1958.0229999999999</v>
      </c>
      <c r="L291" s="25">
        <f t="shared" si="83"/>
        <v>-6.5229778185266207E-3</v>
      </c>
      <c r="M291">
        <f t="shared" si="73"/>
        <v>2</v>
      </c>
      <c r="N291" s="50"/>
    </row>
    <row r="292" spans="1:14">
      <c r="A292" s="1">
        <v>42809</v>
      </c>
      <c r="B292">
        <v>30.554500000000001</v>
      </c>
      <c r="C292" s="25">
        <f t="shared" si="80"/>
        <v>1.1738410596026538E-2</v>
      </c>
      <c r="D292" s="26">
        <f t="shared" si="77"/>
        <v>30.399847938456286</v>
      </c>
      <c r="E292" s="26">
        <f>D292*(1-VLOOKUP(A292,USD!A:M,13,0))</f>
        <v>30.631584038590596</v>
      </c>
      <c r="F292">
        <v>30.6129</v>
      </c>
      <c r="G292" s="42">
        <f t="shared" si="81"/>
        <v>5.0872643131900652E-3</v>
      </c>
      <c r="H292" s="25">
        <f>(B292/(D292*(1-VLOOKUP(A292,USD!A:M,13,0))))-1</f>
        <v>-2.5164888140777331E-3</v>
      </c>
      <c r="I292" s="25">
        <f t="shared" si="82"/>
        <v>-1.9076925087135876E-3</v>
      </c>
      <c r="J292">
        <v>1958.0229999999999</v>
      </c>
      <c r="K292">
        <v>1957.82</v>
      </c>
      <c r="L292" s="25">
        <f t="shared" si="83"/>
        <v>-1.0367600380589703E-4</v>
      </c>
      <c r="M292">
        <f t="shared" si="73"/>
        <v>3</v>
      </c>
      <c r="N292" s="50"/>
    </row>
    <row r="293" spans="1:14">
      <c r="A293" s="1">
        <v>42810</v>
      </c>
      <c r="B293">
        <v>30.7</v>
      </c>
      <c r="C293" s="25">
        <f t="shared" si="80"/>
        <v>4.761982686674493E-3</v>
      </c>
      <c r="D293" s="26">
        <f t="shared" si="77"/>
        <v>30.752171792248525</v>
      </c>
      <c r="E293" s="26">
        <f>D293*(1-VLOOKUP(A293,USD!A:M,13,0))</f>
        <v>30.652525510868863</v>
      </c>
      <c r="F293">
        <v>30.741099999999999</v>
      </c>
      <c r="G293" s="42">
        <f t="shared" si="81"/>
        <v>-1.696523829308072E-3</v>
      </c>
      <c r="H293" s="25">
        <f>(B293/(D293*(1-VLOOKUP(A293,USD!A:M,13,0))))-1</f>
        <v>1.5487953550288314E-3</v>
      </c>
      <c r="I293" s="25">
        <f t="shared" si="82"/>
        <v>-1.3369723269499589E-3</v>
      </c>
      <c r="J293">
        <v>1957.82</v>
      </c>
      <c r="K293">
        <v>1966.7270000000001</v>
      </c>
      <c r="L293" s="25">
        <f t="shared" si="83"/>
        <v>4.5494478552676743E-3</v>
      </c>
      <c r="M293">
        <f t="shared" si="73"/>
        <v>4</v>
      </c>
      <c r="N293" s="50"/>
    </row>
    <row r="294" spans="1:14">
      <c r="A294" s="1">
        <v>42811</v>
      </c>
      <c r="B294">
        <v>30.22</v>
      </c>
      <c r="C294" s="25">
        <f t="shared" si="80"/>
        <v>-1.5635179153094425E-2</v>
      </c>
      <c r="D294" s="26">
        <f t="shared" si="77"/>
        <v>30.474348380380196</v>
      </c>
      <c r="E294" s="26">
        <f>D294*(1-VLOOKUP(A294,USD!A:M,13,0))</f>
        <v>30.394607924383347</v>
      </c>
      <c r="F294">
        <v>30.295100000000001</v>
      </c>
      <c r="G294" s="42">
        <f t="shared" si="81"/>
        <v>-8.3463107137000669E-3</v>
      </c>
      <c r="H294" s="25">
        <f>(B294/(D294*(1-VLOOKUP(A294,USD!A:M,13,0))))-1</f>
        <v>-5.7447006659122613E-3</v>
      </c>
      <c r="I294" s="25">
        <f t="shared" si="82"/>
        <v>-2.4789487408856115E-3</v>
      </c>
      <c r="J294">
        <v>1966.7270000000001</v>
      </c>
      <c r="K294">
        <v>1949.6610000000001</v>
      </c>
      <c r="L294" s="25">
        <f t="shared" si="83"/>
        <v>-8.6773609148600439E-3</v>
      </c>
      <c r="M294">
        <f t="shared" si="73"/>
        <v>5</v>
      </c>
      <c r="N294" s="50"/>
    </row>
    <row r="295" spans="1:14">
      <c r="A295" s="1">
        <v>42814</v>
      </c>
      <c r="B295">
        <v>30.23</v>
      </c>
      <c r="C295" s="25">
        <f t="shared" si="80"/>
        <v>3.3090668431512427E-4</v>
      </c>
      <c r="D295" s="26">
        <f t="shared" si="77"/>
        <v>30.359663090968127</v>
      </c>
      <c r="E295" s="26">
        <f>D295*(1-VLOOKUP(A295,USD!A:M,13,0))</f>
        <v>30.355696523962138</v>
      </c>
      <c r="F295">
        <v>30.334800000000001</v>
      </c>
      <c r="G295" s="42">
        <f t="shared" si="81"/>
        <v>-4.2709001934445601E-3</v>
      </c>
      <c r="H295" s="25">
        <f>(B295/(D295*(1-VLOOKUP(A295,USD!A:M,13,0))))-1</f>
        <v>-4.1407886609656774E-3</v>
      </c>
      <c r="I295" s="25">
        <f t="shared" si="82"/>
        <v>-3.4547780107335724E-3</v>
      </c>
      <c r="J295">
        <v>1949.6610000000001</v>
      </c>
      <c r="K295">
        <v>1953.816</v>
      </c>
      <c r="L295" s="25">
        <f t="shared" si="83"/>
        <v>2.1311397212131489E-3</v>
      </c>
      <c r="M295">
        <f t="shared" si="73"/>
        <v>1</v>
      </c>
      <c r="N295" s="50"/>
    </row>
    <row r="296" spans="1:14">
      <c r="A296" s="1">
        <v>42815</v>
      </c>
      <c r="B296">
        <v>30.259899999999998</v>
      </c>
      <c r="C296" s="25">
        <f t="shared" si="80"/>
        <v>9.8908369169681265E-4</v>
      </c>
      <c r="D296" s="26">
        <f t="shared" si="77"/>
        <v>30.447316375953523</v>
      </c>
      <c r="E296" s="26">
        <f>D296*(1-VLOOKUP(A296,USD!A:M,13,0))</f>
        <v>30.520107919423776</v>
      </c>
      <c r="F296">
        <v>30.456499999999998</v>
      </c>
      <c r="G296" s="42">
        <f t="shared" si="81"/>
        <v>-6.1554316853206226E-3</v>
      </c>
      <c r="H296" s="25">
        <f>(B296/(D296*(1-VLOOKUP(A296,USD!A:M,13,0))))-1</f>
        <v>-8.5257863475042273E-3</v>
      </c>
      <c r="I296" s="25">
        <f t="shared" si="82"/>
        <v>-6.4551081050022718E-3</v>
      </c>
      <c r="J296">
        <v>1953.816</v>
      </c>
      <c r="K296">
        <v>1961.0630000000001</v>
      </c>
      <c r="L296" s="25">
        <f t="shared" si="83"/>
        <v>3.7091517317906497E-3</v>
      </c>
      <c r="M296">
        <f t="shared" si="73"/>
        <v>2</v>
      </c>
      <c r="N296" s="50"/>
    </row>
    <row r="297" spans="1:14">
      <c r="A297" s="1">
        <v>42816</v>
      </c>
      <c r="B297">
        <v>30.38</v>
      </c>
      <c r="C297" s="25">
        <f t="shared" si="80"/>
        <v>3.9689490051189047E-3</v>
      </c>
      <c r="D297" s="26">
        <f t="shared" si="77"/>
        <v>30.262631424895577</v>
      </c>
      <c r="E297" s="26">
        <f>D297*(1-VLOOKUP(A297,USD!A:M,13,0))</f>
        <v>30.301626969523237</v>
      </c>
      <c r="F297">
        <v>30.478200000000001</v>
      </c>
      <c r="G297" s="42">
        <f t="shared" si="81"/>
        <v>3.8783334289915761E-3</v>
      </c>
      <c r="H297" s="25">
        <f>(B297/(D297*(1-VLOOKUP(A297,USD!A:M,13,0))))-1</f>
        <v>2.5864297833111394E-3</v>
      </c>
      <c r="I297" s="25">
        <f t="shared" si="82"/>
        <v>-3.2219750510201761E-3</v>
      </c>
      <c r="J297">
        <v>1961.0630000000001</v>
      </c>
      <c r="K297">
        <v>1948.58</v>
      </c>
      <c r="L297" s="25">
        <f t="shared" si="83"/>
        <v>-6.3654252821047086E-3</v>
      </c>
      <c r="M297">
        <f t="shared" si="73"/>
        <v>3</v>
      </c>
      <c r="N297" s="50"/>
    </row>
    <row r="298" spans="1:14">
      <c r="A298" s="1">
        <v>42817</v>
      </c>
      <c r="B298">
        <v>30.37</v>
      </c>
      <c r="C298" s="25">
        <f t="shared" si="80"/>
        <v>-3.2916392363391278E-4</v>
      </c>
      <c r="D298" s="26">
        <f t="shared" si="77"/>
        <v>30.474899699165547</v>
      </c>
      <c r="E298" s="26">
        <f>D298*(1-VLOOKUP(A298,USD!A:M,13,0))</f>
        <v>30.444722354470542</v>
      </c>
      <c r="F298">
        <v>30.44</v>
      </c>
      <c r="G298" s="42">
        <f t="shared" si="81"/>
        <v>-3.4421671671135412E-3</v>
      </c>
      <c r="H298" s="25">
        <f>(B298/(D298*(1-VLOOKUP(A298,USD!A:M,13,0))))-1</f>
        <v>-2.4543615014958053E-3</v>
      </c>
      <c r="I298" s="25">
        <f t="shared" si="82"/>
        <v>-2.2996057818659432E-3</v>
      </c>
      <c r="J298">
        <v>1948.58</v>
      </c>
      <c r="K298">
        <v>1948.3689999999999</v>
      </c>
      <c r="L298" s="25">
        <f t="shared" si="83"/>
        <v>-1.0828398115547699E-4</v>
      </c>
      <c r="M298">
        <f t="shared" si="73"/>
        <v>4</v>
      </c>
      <c r="N298" s="50"/>
    </row>
    <row r="299" spans="1:14">
      <c r="A299" s="1">
        <v>42818</v>
      </c>
      <c r="B299">
        <v>30.73</v>
      </c>
      <c r="C299" s="25">
        <f t="shared" si="80"/>
        <v>1.1853803095159599E-2</v>
      </c>
      <c r="D299" s="26">
        <f t="shared" si="77"/>
        <v>30.701971895467441</v>
      </c>
      <c r="E299" s="26">
        <f>D299*(1-VLOOKUP(A299,USD!A:M,13,0))</f>
        <v>30.697280120202215</v>
      </c>
      <c r="F299">
        <v>30.818899999999999</v>
      </c>
      <c r="G299" s="42">
        <f t="shared" si="81"/>
        <v>9.1290893718443122E-4</v>
      </c>
      <c r="H299" s="25">
        <f>(B299/(D299*(1-VLOOKUP(A299,USD!A:M,13,0))))-1</f>
        <v>1.0658885630798753E-3</v>
      </c>
      <c r="I299" s="25">
        <f t="shared" ref="I299:I304" si="84">+B299/F299-1</f>
        <v>-2.8845935448701399E-3</v>
      </c>
      <c r="J299">
        <v>1948.3689999999999</v>
      </c>
      <c r="K299">
        <v>1965.1369999999999</v>
      </c>
      <c r="L299" s="25">
        <f t="shared" si="83"/>
        <v>8.6061726500472613E-3</v>
      </c>
      <c r="M299">
        <f t="shared" si="73"/>
        <v>5</v>
      </c>
      <c r="N299" s="50" t="s">
        <v>263</v>
      </c>
    </row>
    <row r="300" spans="1:14">
      <c r="A300" s="1">
        <v>42821</v>
      </c>
      <c r="B300">
        <v>30.61</v>
      </c>
      <c r="C300" s="25">
        <f t="shared" si="80"/>
        <v>-3.9049788480313152E-3</v>
      </c>
      <c r="D300" s="26">
        <f t="shared" si="77"/>
        <v>30.542741131636117</v>
      </c>
      <c r="E300" s="26">
        <f>D300*(1-VLOOKUP(A300,USD!A:M,13,0))</f>
        <v>30.612048142564788</v>
      </c>
      <c r="F300">
        <v>30.738399999999999</v>
      </c>
      <c r="G300" s="42">
        <f t="shared" si="81"/>
        <v>2.2021228570809903E-3</v>
      </c>
      <c r="H300" s="25">
        <f>(B300/(D300*(1-VLOOKUP(A300,USD!A:M,13,0))))-1</f>
        <v>-6.6906420480239426E-5</v>
      </c>
      <c r="I300" s="25">
        <f t="shared" si="84"/>
        <v>-4.177185539910977E-3</v>
      </c>
      <c r="J300">
        <v>1965.1369999999999</v>
      </c>
      <c r="K300">
        <v>1947.528</v>
      </c>
      <c r="L300" s="25">
        <f t="shared" si="83"/>
        <v>-8.9606984144107171E-3</v>
      </c>
      <c r="M300">
        <f t="shared" ref="M300:M324" si="85">WEEKDAY(A300,2)</f>
        <v>1</v>
      </c>
      <c r="N300" s="50"/>
    </row>
    <row r="301" spans="1:14">
      <c r="A301" s="1">
        <v>42822</v>
      </c>
      <c r="B301">
        <v>30.48</v>
      </c>
      <c r="C301" s="25">
        <f t="shared" si="80"/>
        <v>-4.2469781117281391E-3</v>
      </c>
      <c r="D301" s="26">
        <f t="shared" si="77"/>
        <v>30.688445885861462</v>
      </c>
      <c r="E301" s="26">
        <f>D301*(1-VLOOKUP(A301,USD!A:M,13,0))</f>
        <v>30.608649667779687</v>
      </c>
      <c r="F301">
        <v>30.600899999999999</v>
      </c>
      <c r="G301" s="42">
        <f t="shared" si="81"/>
        <v>-6.7923245978870339E-3</v>
      </c>
      <c r="H301" s="25">
        <f>(B301/(D301*(1-VLOOKUP(A301,USD!A:M,13,0))))-1</f>
        <v>-4.2030494378557659E-3</v>
      </c>
      <c r="I301" s="25">
        <f t="shared" si="84"/>
        <v>-3.9508641902689101E-3</v>
      </c>
      <c r="J301">
        <v>1947.528</v>
      </c>
      <c r="K301">
        <v>1944.3630000000001</v>
      </c>
      <c r="L301" s="25">
        <f t="shared" si="83"/>
        <v>-1.6251370968735079E-3</v>
      </c>
      <c r="M301">
        <f t="shared" si="85"/>
        <v>2</v>
      </c>
      <c r="N301" s="50"/>
    </row>
    <row r="302" spans="1:14">
      <c r="A302" s="1">
        <v>42823</v>
      </c>
      <c r="B302">
        <v>30.324400000000001</v>
      </c>
      <c r="C302" s="25">
        <f t="shared" si="80"/>
        <v>-5.104986876640405E-3</v>
      </c>
      <c r="D302" s="26">
        <f t="shared" si="77"/>
        <v>30.362197735916592</v>
      </c>
      <c r="E302" s="26">
        <f>D302*(1-VLOOKUP(A302,USD!A:M,13,0))</f>
        <v>30.392138391568135</v>
      </c>
      <c r="F302">
        <v>30.3856</v>
      </c>
      <c r="G302" s="42">
        <f t="shared" si="81"/>
        <v>-1.2448945970692238E-3</v>
      </c>
      <c r="H302" s="25">
        <f>(B302/(D302*(1-VLOOKUP(A302,USD!A:M,13,0))))-1</f>
        <v>-2.2288129481184971E-3</v>
      </c>
      <c r="I302" s="25">
        <f t="shared" si="84"/>
        <v>-2.0141119477646852E-3</v>
      </c>
      <c r="J302">
        <v>1944.3630000000001</v>
      </c>
      <c r="K302">
        <v>1929.1959999999999</v>
      </c>
      <c r="L302" s="25">
        <f t="shared" si="83"/>
        <v>-7.8004981580086508E-3</v>
      </c>
      <c r="M302">
        <f t="shared" si="85"/>
        <v>3</v>
      </c>
      <c r="N302" s="50"/>
    </row>
    <row r="303" spans="1:14">
      <c r="A303" s="1">
        <v>42824</v>
      </c>
      <c r="B303">
        <v>29.7</v>
      </c>
      <c r="C303" s="25">
        <f t="shared" si="80"/>
        <v>-2.0590679452849869E-2</v>
      </c>
      <c r="D303" s="26">
        <f t="shared" ref="D303:D324" si="86">+F302*(1+L303)</f>
        <v>29.826539711672634</v>
      </c>
      <c r="E303" s="26">
        <f>D303*(1-VLOOKUP(A303,USD!A:M,13,0))</f>
        <v>29.75257550345734</v>
      </c>
      <c r="F303">
        <v>29.8306</v>
      </c>
      <c r="G303" s="42">
        <f t="shared" si="81"/>
        <v>-4.2425206844598495E-3</v>
      </c>
      <c r="H303" s="25">
        <f>(B303/(D303*(1-VLOOKUP(A303,USD!A:M,13,0))))-1</f>
        <v>-1.7670908339089131E-3</v>
      </c>
      <c r="I303" s="25">
        <f t="shared" si="84"/>
        <v>-4.3780547491502064E-3</v>
      </c>
      <c r="J303">
        <v>1929.1959999999999</v>
      </c>
      <c r="K303">
        <v>1893.701</v>
      </c>
      <c r="L303" s="25">
        <f t="shared" si="83"/>
        <v>-1.8398856311126477E-2</v>
      </c>
      <c r="M303">
        <f t="shared" si="85"/>
        <v>4</v>
      </c>
      <c r="N303" s="50"/>
    </row>
    <row r="304" spans="1:14">
      <c r="A304" s="1">
        <v>42825</v>
      </c>
      <c r="B304">
        <v>30.06</v>
      </c>
      <c r="C304" s="25">
        <f t="shared" si="80"/>
        <v>1.2121212121212199E-2</v>
      </c>
      <c r="D304" s="26">
        <f t="shared" si="86"/>
        <v>30.045417382575181</v>
      </c>
      <c r="E304" s="26">
        <f>D304*(1-VLOOKUP(A304,USD!A:M,13,0))</f>
        <v>30.095432481959428</v>
      </c>
      <c r="F304">
        <v>30.152999999999999</v>
      </c>
      <c r="G304" s="42">
        <f t="shared" si="81"/>
        <v>4.8535246620584616E-4</v>
      </c>
      <c r="H304" s="25">
        <f>(B304/(D304*(1-VLOOKUP(A304,USD!A:M,13,0))))-1</f>
        <v>-1.1773375239139128E-3</v>
      </c>
      <c r="I304" s="25">
        <f t="shared" si="84"/>
        <v>-3.0842702218685236E-3</v>
      </c>
      <c r="J304">
        <v>1893.701</v>
      </c>
      <c r="K304">
        <v>1907.338</v>
      </c>
      <c r="L304" s="25">
        <f t="shared" si="83"/>
        <v>7.2012424347878135E-3</v>
      </c>
      <c r="M304">
        <f t="shared" si="85"/>
        <v>5</v>
      </c>
      <c r="N304" s="50"/>
    </row>
    <row r="305" spans="1:14">
      <c r="A305" s="1">
        <v>42828</v>
      </c>
      <c r="B305">
        <v>30.12</v>
      </c>
      <c r="C305" s="25">
        <f t="shared" si="80"/>
        <v>1.9960079840319889E-3</v>
      </c>
      <c r="D305" s="26">
        <f t="shared" si="86"/>
        <v>30.152999999999999</v>
      </c>
      <c r="E305" s="26">
        <f>D305*(1-VLOOKUP(A305,USD!A:M,13,0))</f>
        <v>30.147625886352593</v>
      </c>
      <c r="F305">
        <v>30.147625886352593</v>
      </c>
      <c r="G305" s="42">
        <f t="shared" si="81"/>
        <v>-1.0944184658242539E-3</v>
      </c>
      <c r="H305" s="25">
        <f>(B305/(D305*(1-VLOOKUP(A305,USD!A:M,13,0))))-1</f>
        <v>-9.1635362786879337E-4</v>
      </c>
      <c r="I305" s="25">
        <f>+B305/F305-1</f>
        <v>-9.1635362786879337E-4</v>
      </c>
      <c r="J305">
        <v>1907.338</v>
      </c>
      <c r="K305">
        <v>1907.338</v>
      </c>
      <c r="L305" s="25">
        <f t="shared" si="83"/>
        <v>0</v>
      </c>
      <c r="M305">
        <f t="shared" si="85"/>
        <v>1</v>
      </c>
      <c r="N305" s="50"/>
    </row>
    <row r="306" spans="1:14" ht="28">
      <c r="A306" s="1">
        <v>42829</v>
      </c>
      <c r="B306">
        <v>30.13</v>
      </c>
      <c r="C306" s="25">
        <f t="shared" si="80"/>
        <v>3.3200531208499307E-4</v>
      </c>
      <c r="D306" s="26">
        <f t="shared" si="86"/>
        <v>30.147625886352593</v>
      </c>
      <c r="E306" s="26">
        <f>D306*(1-VLOOKUP(A306,USD!A:M,13,0))</f>
        <v>30.125704564124032</v>
      </c>
      <c r="F306">
        <v>30.148599999999998</v>
      </c>
      <c r="G306" s="42">
        <f t="shared" si="81"/>
        <v>-5.8465255005613059E-4</v>
      </c>
      <c r="H306" s="25">
        <f>(B306/(D306*(1-VLOOKUP(A306,USD!A:M,13,0))))-1</f>
        <v>1.4258374826803255E-4</v>
      </c>
      <c r="I306" s="25">
        <f>+B306/F306-1</f>
        <v>-6.1694407037138355E-4</v>
      </c>
      <c r="J306">
        <v>1907.338</v>
      </c>
      <c r="K306">
        <v>1907.338</v>
      </c>
      <c r="L306" s="25">
        <f t="shared" si="83"/>
        <v>0</v>
      </c>
      <c r="M306">
        <f t="shared" si="85"/>
        <v>2</v>
      </c>
      <c r="N306" s="50" t="s">
        <v>283</v>
      </c>
    </row>
    <row r="307" spans="1:14">
      <c r="A307" s="1">
        <v>42830</v>
      </c>
      <c r="B307">
        <v>30.66</v>
      </c>
      <c r="C307" s="25">
        <f t="shared" si="80"/>
        <v>1.7590441420511249E-2</v>
      </c>
      <c r="D307" s="26">
        <f t="shared" si="86"/>
        <v>30.714825361839381</v>
      </c>
      <c r="E307" s="26">
        <f>D307*(1-VLOOKUP(A307,USD!A:M,13,0))</f>
        <v>30.699201392754748</v>
      </c>
      <c r="F307">
        <v>30.662500000000001</v>
      </c>
      <c r="G307" s="42">
        <f t="shared" si="81"/>
        <v>-1.7849804188532215E-3</v>
      </c>
      <c r="H307" s="25">
        <f>(B307/(D307*(1-VLOOKUP(A307,USD!A:M,13,0))))-1</f>
        <v>-1.2769515484529759E-3</v>
      </c>
      <c r="I307" s="25">
        <f>+B307/F307-1</f>
        <v>-8.1532816958884702E-5</v>
      </c>
      <c r="J307">
        <v>1907.338</v>
      </c>
      <c r="K307">
        <v>1943.16</v>
      </c>
      <c r="L307" s="25">
        <f t="shared" si="83"/>
        <v>1.8781149434447419E-2</v>
      </c>
      <c r="M307">
        <f t="shared" si="85"/>
        <v>3</v>
      </c>
      <c r="N307" s="50"/>
    </row>
    <row r="308" spans="1:14">
      <c r="A308" s="1">
        <v>42831</v>
      </c>
      <c r="B308">
        <v>30.549900000000001</v>
      </c>
      <c r="C308" s="25">
        <f t="shared" si="80"/>
        <v>-3.590998043052851E-3</v>
      </c>
      <c r="D308" s="26">
        <f t="shared" si="86"/>
        <v>30.679447407830544</v>
      </c>
      <c r="E308" s="26">
        <f>D308*(1-VLOOKUP(A308,USD!A:M,13,0))</f>
        <v>30.646812005362325</v>
      </c>
      <c r="F308">
        <v>30.65</v>
      </c>
      <c r="G308" s="42">
        <f t="shared" si="81"/>
        <v>-4.2226121646988801E-3</v>
      </c>
      <c r="H308" s="25">
        <f>(B308/(D308*(1-VLOOKUP(A308,USD!A:M,13,0))))-1</f>
        <v>-3.1622214194861886E-3</v>
      </c>
      <c r="I308" s="25">
        <f t="shared" ref="I308:I313" si="87">+B308/F308-1</f>
        <v>-3.2659053833604679E-3</v>
      </c>
      <c r="J308">
        <v>1943.16</v>
      </c>
      <c r="K308">
        <v>1944.2339999999999</v>
      </c>
      <c r="L308" s="25">
        <f t="shared" si="83"/>
        <v>5.5270796022965918E-4</v>
      </c>
      <c r="M308">
        <f t="shared" si="85"/>
        <v>4</v>
      </c>
      <c r="N308" s="50"/>
    </row>
    <row r="309" spans="1:14">
      <c r="A309" s="1">
        <v>42832</v>
      </c>
      <c r="B309">
        <v>30.67</v>
      </c>
      <c r="C309" s="25">
        <f t="shared" si="80"/>
        <v>3.9312730974569998E-3</v>
      </c>
      <c r="D309" s="26">
        <f t="shared" si="86"/>
        <v>30.678596917860713</v>
      </c>
      <c r="E309" s="26">
        <f>D309*(1-VLOOKUP(A309,USD!A:M,13,0))</f>
        <v>30.648443663819805</v>
      </c>
      <c r="F309">
        <v>30.698</v>
      </c>
      <c r="G309" s="42">
        <f t="shared" si="81"/>
        <v>-2.8022526205251364E-4</v>
      </c>
      <c r="H309" s="25">
        <f>(B309/(D309*(1-VLOOKUP(A309,USD!A:M,13,0))))-1</f>
        <v>7.0334195160604018E-4</v>
      </c>
      <c r="I309" s="25">
        <f t="shared" si="87"/>
        <v>-9.1211153821091351E-4</v>
      </c>
      <c r="J309">
        <v>1944.2339999999999</v>
      </c>
      <c r="K309">
        <v>1946.048</v>
      </c>
      <c r="L309" s="25">
        <f t="shared" si="83"/>
        <v>9.3301526462363782E-4</v>
      </c>
      <c r="M309">
        <f t="shared" si="85"/>
        <v>5</v>
      </c>
      <c r="N309" s="50"/>
    </row>
    <row r="310" spans="1:14">
      <c r="A310" s="1">
        <v>42835</v>
      </c>
      <c r="B310">
        <v>30.1097</v>
      </c>
      <c r="C310" s="25">
        <f t="shared" si="80"/>
        <v>-1.8268666449299031E-2</v>
      </c>
      <c r="D310" s="26">
        <f t="shared" si="86"/>
        <v>30.168022987100009</v>
      </c>
      <c r="E310" s="26">
        <f>D310*(1-VLOOKUP(A310,USD!A:M,13,0))</f>
        <v>30.124856253309964</v>
      </c>
      <c r="F310">
        <v>30.296299999999999</v>
      </c>
      <c r="G310" s="42">
        <f t="shared" si="81"/>
        <v>-1.9332717667627231E-3</v>
      </c>
      <c r="H310" s="25">
        <f>(B310/(D310*(1-VLOOKUP(A310,USD!A:M,13,0))))-1</f>
        <v>-5.0311454376816833E-4</v>
      </c>
      <c r="I310" s="25">
        <f t="shared" si="87"/>
        <v>-6.1591679512018604E-3</v>
      </c>
      <c r="J310">
        <v>1946.048</v>
      </c>
      <c r="K310">
        <v>1912.451</v>
      </c>
      <c r="L310" s="25">
        <f t="shared" si="83"/>
        <v>-1.7264219587594942E-2</v>
      </c>
      <c r="M310">
        <f t="shared" si="85"/>
        <v>1</v>
      </c>
      <c r="N310" s="50"/>
    </row>
    <row r="311" spans="1:14">
      <c r="A311" s="1">
        <v>42836</v>
      </c>
      <c r="B311">
        <v>30.26</v>
      </c>
      <c r="C311" s="25">
        <f t="shared" si="80"/>
        <v>4.9917468457010283E-3</v>
      </c>
      <c r="D311" s="26">
        <f t="shared" si="86"/>
        <v>30.378391215199759</v>
      </c>
      <c r="E311" s="26">
        <f>D311*(1-VLOOKUP(A311,USD!A:M,13,0))</f>
        <v>30.402813532830983</v>
      </c>
      <c r="F311">
        <v>30.439299999999999</v>
      </c>
      <c r="G311" s="42">
        <f t="shared" si="81"/>
        <v>-3.8972180706040582E-3</v>
      </c>
      <c r="H311" s="25">
        <f>(B311/(D311*(1-VLOOKUP(A311,USD!A:M,13,0))))-1</f>
        <v>-4.6973788355726409E-3</v>
      </c>
      <c r="I311" s="25">
        <f t="shared" si="87"/>
        <v>-5.8904114089350923E-3</v>
      </c>
      <c r="J311">
        <v>1912.451</v>
      </c>
      <c r="K311">
        <v>1917.633</v>
      </c>
      <c r="L311" s="25">
        <f t="shared" si="83"/>
        <v>2.7096119063965141E-3</v>
      </c>
      <c r="M311">
        <f t="shared" si="85"/>
        <v>2</v>
      </c>
      <c r="N311" s="50"/>
    </row>
    <row r="312" spans="1:14">
      <c r="A312" s="1">
        <v>42837</v>
      </c>
      <c r="B312">
        <v>30.11</v>
      </c>
      <c r="C312" s="25">
        <f t="shared" si="80"/>
        <v>-4.957038995373475E-3</v>
      </c>
      <c r="D312" s="26">
        <f t="shared" si="86"/>
        <v>30.119816662416635</v>
      </c>
      <c r="E312" s="26">
        <f>D312*(1-VLOOKUP(A312,USD!A:M,13,0))</f>
        <v>30.192905150385233</v>
      </c>
      <c r="F312">
        <v>30.191700000000001</v>
      </c>
      <c r="G312" s="42">
        <f t="shared" si="81"/>
        <v>-3.2592039077328216E-4</v>
      </c>
      <c r="H312" s="25">
        <f>(B312/(D312*(1-VLOOKUP(A312,USD!A:M,13,0))))-1</f>
        <v>-2.7458487340750182E-3</v>
      </c>
      <c r="I312" s="25">
        <f t="shared" si="87"/>
        <v>-2.7060417266997483E-3</v>
      </c>
      <c r="J312">
        <v>1917.633</v>
      </c>
      <c r="K312">
        <v>1897.5060000000001</v>
      </c>
      <c r="L312" s="25">
        <f t="shared" si="83"/>
        <v>-1.0495751794008523E-2</v>
      </c>
      <c r="M312">
        <f t="shared" si="85"/>
        <v>3</v>
      </c>
      <c r="N312" s="50"/>
    </row>
    <row r="313" spans="1:14">
      <c r="A313" s="1">
        <v>42838</v>
      </c>
      <c r="B313">
        <v>30.39</v>
      </c>
      <c r="C313" s="25">
        <f t="shared" si="80"/>
        <v>9.2992361341748264E-3</v>
      </c>
      <c r="D313" s="26">
        <f t="shared" si="86"/>
        <v>30.398068964841219</v>
      </c>
      <c r="E313" s="26">
        <f>D313*(1-VLOOKUP(A313,USD!A:M,13,0))</f>
        <v>30.392439416836371</v>
      </c>
      <c r="F313">
        <v>30.489599999999999</v>
      </c>
      <c r="G313" s="42">
        <f t="shared" si="81"/>
        <v>-2.6544333623790273E-4</v>
      </c>
      <c r="H313" s="25">
        <f>(B313/(D313*(1-VLOOKUP(A313,USD!A:M,13,0))))-1</f>
        <v>-8.0263936794056079E-5</v>
      </c>
      <c r="I313" s="25">
        <f t="shared" si="87"/>
        <v>-3.2666876574306558E-3</v>
      </c>
      <c r="J313">
        <v>1897.5060000000001</v>
      </c>
      <c r="K313">
        <v>1910.4760000000001</v>
      </c>
      <c r="L313" s="25">
        <f t="shared" si="83"/>
        <v>6.8352880043593967E-3</v>
      </c>
      <c r="M313">
        <f t="shared" si="85"/>
        <v>4</v>
      </c>
      <c r="N313" s="50"/>
    </row>
    <row r="314" spans="1:14">
      <c r="A314" s="1">
        <v>42839</v>
      </c>
      <c r="B314">
        <v>30.39</v>
      </c>
      <c r="C314" s="25">
        <f t="shared" si="80"/>
        <v>0</v>
      </c>
      <c r="D314" s="26">
        <f t="shared" si="86"/>
        <v>30.122283878991411</v>
      </c>
      <c r="E314" s="26">
        <f>D314*(1-VLOOKUP(A314,USD!A:M,13,0))</f>
        <v>30.125346442805739</v>
      </c>
      <c r="F314">
        <v>30.125346442805739</v>
      </c>
      <c r="G314" s="42">
        <f t="shared" si="81"/>
        <v>8.8876435161446832E-3</v>
      </c>
      <c r="H314" s="25">
        <f>(B314/(D314*(1-VLOOKUP(A314,USD!A:M,13,0))))-1</f>
        <v>8.785079291842024E-3</v>
      </c>
      <c r="I314" s="25">
        <f t="shared" ref="I314:I361" si="88">+B314/F314-1</f>
        <v>8.785079291842024E-3</v>
      </c>
      <c r="J314">
        <v>1910.4760000000001</v>
      </c>
      <c r="K314">
        <v>1887.46</v>
      </c>
      <c r="L314" s="25">
        <f t="shared" si="83"/>
        <v>-1.2047259426446688E-2</v>
      </c>
      <c r="M314">
        <f t="shared" si="85"/>
        <v>5</v>
      </c>
      <c r="N314" s="50"/>
    </row>
    <row r="315" spans="1:14">
      <c r="A315" s="1">
        <v>42842</v>
      </c>
      <c r="B315">
        <v>29.95</v>
      </c>
      <c r="C315" s="25">
        <f t="shared" ref="C315:C324" si="89">B315/B314-1</f>
        <v>-1.4478446857518978E-2</v>
      </c>
      <c r="D315" s="26">
        <f t="shared" si="86"/>
        <v>29.819234514909741</v>
      </c>
      <c r="E315" s="26">
        <f>D315*(1-VLOOKUP(A315,USD!A:M,13,0))</f>
        <v>29.84675093085643</v>
      </c>
      <c r="F315">
        <v>30.069700000000001</v>
      </c>
      <c r="G315" s="42">
        <f t="shared" ref="G315:G324" si="90">+B315/D315-1</f>
        <v>4.3852730365989689E-3</v>
      </c>
      <c r="H315" s="25">
        <f>(B315/(D315*(1-VLOOKUP(A315,USD!A:M,13,0))))-1</f>
        <v>3.4593068231365542E-3</v>
      </c>
      <c r="I315" s="25">
        <f t="shared" si="88"/>
        <v>-3.9807513876095602E-3</v>
      </c>
      <c r="J315">
        <v>1887.46</v>
      </c>
      <c r="K315">
        <v>1868.2809999999999</v>
      </c>
      <c r="L315" s="25">
        <f t="shared" si="83"/>
        <v>-1.0161274940926002E-2</v>
      </c>
      <c r="M315">
        <f t="shared" si="85"/>
        <v>1</v>
      </c>
      <c r="N315" s="50"/>
    </row>
    <row r="316" spans="1:14">
      <c r="A316" s="1">
        <v>42843</v>
      </c>
      <c r="B316">
        <v>29.76</v>
      </c>
      <c r="C316" s="25">
        <f t="shared" si="89"/>
        <v>-6.3439065108513715E-3</v>
      </c>
      <c r="D316" s="26">
        <f t="shared" si="86"/>
        <v>29.746547628060235</v>
      </c>
      <c r="E316" s="26">
        <f>D316*(1-VLOOKUP(A316,USD!A:M,13,0))</f>
        <v>29.757036938136778</v>
      </c>
      <c r="F316">
        <v>29.8293</v>
      </c>
      <c r="G316" s="42">
        <f t="shared" si="90"/>
        <v>4.5223304929264962E-4</v>
      </c>
      <c r="H316" s="25">
        <f>(B316/(D316*(1-VLOOKUP(A316,USD!A:M,13,0))))-1</f>
        <v>9.9575165006582367E-5</v>
      </c>
      <c r="I316" s="25">
        <f t="shared" si="88"/>
        <v>-2.3232191167743554E-3</v>
      </c>
      <c r="J316">
        <v>1868.2809999999999</v>
      </c>
      <c r="K316">
        <v>1848.203</v>
      </c>
      <c r="L316" s="25">
        <f t="shared" si="83"/>
        <v>-1.0746777385200579E-2</v>
      </c>
      <c r="M316">
        <f t="shared" si="85"/>
        <v>2</v>
      </c>
      <c r="N316" s="50"/>
    </row>
    <row r="317" spans="1:14">
      <c r="A317" s="1">
        <v>42844</v>
      </c>
      <c r="B317">
        <v>29.67</v>
      </c>
      <c r="C317" s="25">
        <f t="shared" si="89"/>
        <v>-3.0241935483871218E-3</v>
      </c>
      <c r="D317" s="26">
        <f t="shared" si="86"/>
        <v>29.783770122978915</v>
      </c>
      <c r="E317" s="26">
        <f>D317*(1-VLOOKUP(A317,USD!A:M,13,0))</f>
        <v>29.742323283042932</v>
      </c>
      <c r="F317">
        <v>29.697900000000001</v>
      </c>
      <c r="G317" s="42">
        <f t="shared" si="90"/>
        <v>-3.8198697649475255E-3</v>
      </c>
      <c r="H317" s="25">
        <f>(B317/(D317*(1-VLOOKUP(A317,USD!A:M,13,0))))-1</f>
        <v>-2.4316621924476145E-3</v>
      </c>
      <c r="I317" s="25">
        <f t="shared" si="88"/>
        <v>-9.3946036588443693E-4</v>
      </c>
      <c r="J317">
        <v>1848.203</v>
      </c>
      <c r="K317">
        <v>1845.3820000000001</v>
      </c>
      <c r="L317" s="25">
        <f t="shared" si="83"/>
        <v>-1.5263474845566005E-3</v>
      </c>
      <c r="M317">
        <f t="shared" si="85"/>
        <v>3</v>
      </c>
      <c r="N317" s="50" t="s">
        <v>312</v>
      </c>
    </row>
    <row r="318" spans="1:14">
      <c r="A318" s="1">
        <v>42845</v>
      </c>
      <c r="B318">
        <v>30.045000000000002</v>
      </c>
      <c r="C318" s="25">
        <f t="shared" si="89"/>
        <v>1.2639029322548012E-2</v>
      </c>
      <c r="D318" s="26">
        <f t="shared" si="86"/>
        <v>29.778494198491156</v>
      </c>
      <c r="E318" s="26">
        <f>D318*(1-VLOOKUP(A318,USD!A:M,13,0))</f>
        <v>29.784333352167849</v>
      </c>
      <c r="F318">
        <v>29.900200000000002</v>
      </c>
      <c r="G318" s="42">
        <f t="shared" si="90"/>
        <v>8.9496063747356303E-3</v>
      </c>
      <c r="H318" s="25">
        <f>(B318/(D318*(1-VLOOKUP(A318,USD!A:M,13,0))))-1</f>
        <v>8.7518040021259402E-3</v>
      </c>
      <c r="I318" s="25">
        <f t="shared" si="88"/>
        <v>4.8427769713914603E-3</v>
      </c>
      <c r="J318">
        <v>1845.3820000000001</v>
      </c>
      <c r="K318">
        <v>1850.39</v>
      </c>
      <c r="L318" s="25">
        <f t="shared" si="83"/>
        <v>2.7138012617442531E-3</v>
      </c>
      <c r="M318">
        <f t="shared" si="85"/>
        <v>4</v>
      </c>
      <c r="N318" s="50" t="s">
        <v>316</v>
      </c>
    </row>
    <row r="319" spans="1:14">
      <c r="A319" s="1">
        <v>42846</v>
      </c>
      <c r="B319">
        <v>29.7</v>
      </c>
      <c r="C319" s="25">
        <f t="shared" si="89"/>
        <v>-1.1482775836245684E-2</v>
      </c>
      <c r="D319" s="26">
        <f t="shared" si="86"/>
        <v>29.716247494420095</v>
      </c>
      <c r="E319" s="26">
        <f>D319*(1-VLOOKUP(A319,USD!A:M,13,0))</f>
        <v>29.692083907999887</v>
      </c>
      <c r="F319">
        <v>29.614000000000001</v>
      </c>
      <c r="G319" s="42">
        <f t="shared" si="90"/>
        <v>-5.4675458007091837E-4</v>
      </c>
      <c r="H319" s="25">
        <f>(B319/(D319*(1-VLOOKUP(A319,USD!A:M,13,0))))-1</f>
        <v>2.6660614406992522E-4</v>
      </c>
      <c r="I319" s="25">
        <f t="shared" si="88"/>
        <v>2.9040318768149831E-3</v>
      </c>
      <c r="J319">
        <v>1850.39</v>
      </c>
      <c r="K319">
        <v>1839.0060000000001</v>
      </c>
      <c r="L319" s="25">
        <f t="shared" si="83"/>
        <v>-6.1522165597522882E-3</v>
      </c>
      <c r="M319">
        <f t="shared" si="85"/>
        <v>5</v>
      </c>
      <c r="N319" s="50"/>
    </row>
    <row r="320" spans="1:14">
      <c r="A320" s="1">
        <v>42849</v>
      </c>
      <c r="B320">
        <v>29.22</v>
      </c>
      <c r="C320" s="25">
        <f t="shared" si="89"/>
        <v>-1.6161616161616155E-2</v>
      </c>
      <c r="D320" s="26">
        <f t="shared" si="86"/>
        <v>29.145475519927615</v>
      </c>
      <c r="E320" s="26">
        <f>D320*(1-VLOOKUP(A320,USD!A:M,13,0))</f>
        <v>29.169069142552843</v>
      </c>
      <c r="F320">
        <v>29.0657</v>
      </c>
      <c r="G320" s="42">
        <f t="shared" si="90"/>
        <v>2.5569828161295938E-3</v>
      </c>
      <c r="H320" s="25">
        <f>(B320/(D320*(1-VLOOKUP(A320,USD!A:M,13,0))))-1</f>
        <v>1.7460570029934619E-3</v>
      </c>
      <c r="I320" s="25">
        <f t="shared" si="88"/>
        <v>5.3086627880973847E-3</v>
      </c>
      <c r="J320">
        <v>1839.0060000000001</v>
      </c>
      <c r="K320">
        <v>1809.9110000000001</v>
      </c>
      <c r="L320" s="25">
        <f t="shared" si="83"/>
        <v>-1.5821046804632477E-2</v>
      </c>
      <c r="M320">
        <f t="shared" si="85"/>
        <v>1</v>
      </c>
      <c r="N320" s="50" t="s">
        <v>320</v>
      </c>
    </row>
    <row r="321" spans="1:14">
      <c r="A321" s="1">
        <v>42850</v>
      </c>
      <c r="B321">
        <v>29.411100000000001</v>
      </c>
      <c r="C321" s="25">
        <f t="shared" si="89"/>
        <v>6.5400410677618481E-3</v>
      </c>
      <c r="D321" s="26">
        <f t="shared" si="86"/>
        <v>29.2095742602813</v>
      </c>
      <c r="E321" s="26">
        <f>D321*(1-VLOOKUP(A321,USD!A:M,13,0))</f>
        <v>29.190804731627548</v>
      </c>
      <c r="F321">
        <v>29.28</v>
      </c>
      <c r="G321" s="42">
        <f t="shared" si="90"/>
        <v>6.8993042460303577E-3</v>
      </c>
      <c r="H321" s="25">
        <f>(B321/(D321*(1-VLOOKUP(A321,USD!A:M,13,0))))-1</f>
        <v>7.5467350214490914E-3</v>
      </c>
      <c r="I321" s="25">
        <f t="shared" si="88"/>
        <v>4.4774590163934036E-3</v>
      </c>
      <c r="J321">
        <v>1809.9110000000001</v>
      </c>
      <c r="K321">
        <v>1818.87</v>
      </c>
      <c r="L321" s="25">
        <f t="shared" si="83"/>
        <v>4.9499671530808254E-3</v>
      </c>
      <c r="M321">
        <f t="shared" si="85"/>
        <v>2</v>
      </c>
      <c r="N321" s="50"/>
    </row>
    <row r="322" spans="1:14">
      <c r="A322" s="1">
        <v>42851</v>
      </c>
      <c r="B322">
        <v>29.600100000000001</v>
      </c>
      <c r="C322" s="25">
        <f t="shared" si="89"/>
        <v>6.426145230882252E-3</v>
      </c>
      <c r="D322" s="26">
        <f t="shared" si="86"/>
        <v>29.305917630176978</v>
      </c>
      <c r="E322" s="26">
        <f>D322*(1-VLOOKUP(A322,USD!A:M,13,0))</f>
        <v>29.268609686019254</v>
      </c>
      <c r="F322">
        <v>29.436499999999999</v>
      </c>
      <c r="G322" s="42">
        <f t="shared" si="90"/>
        <v>1.0038326509185902E-2</v>
      </c>
      <c r="H322" s="25">
        <f>(B322/(D322*(1-VLOOKUP(A322,USD!A:M,13,0))))-1</f>
        <v>1.1325796391999043E-2</v>
      </c>
      <c r="I322" s="25">
        <f t="shared" si="88"/>
        <v>5.5577259524739464E-3</v>
      </c>
      <c r="J322">
        <v>1818.87</v>
      </c>
      <c r="K322">
        <v>1820.48</v>
      </c>
      <c r="L322" s="25">
        <f t="shared" si="83"/>
        <v>8.8516496506074738E-4</v>
      </c>
      <c r="M322">
        <f t="shared" si="85"/>
        <v>3</v>
      </c>
      <c r="N322" s="50"/>
    </row>
    <row r="323" spans="1:14" ht="70">
      <c r="A323" s="1">
        <v>42852</v>
      </c>
      <c r="B323">
        <v>29.71</v>
      </c>
      <c r="C323" s="25">
        <f t="shared" si="89"/>
        <v>3.7128252945091145E-3</v>
      </c>
      <c r="D323" s="26">
        <f t="shared" si="86"/>
        <v>29.799378984114078</v>
      </c>
      <c r="E323" s="26">
        <f>D323*(1-VLOOKUP(A323,USD!A:M,13,0))</f>
        <v>29.782533964400596</v>
      </c>
      <c r="F323">
        <v>29.5593</v>
      </c>
      <c r="G323" s="42">
        <f t="shared" si="90"/>
        <v>-2.9993572739124286E-3</v>
      </c>
      <c r="H323" s="25">
        <f>(B323/(D323*(1-VLOOKUP(A323,USD!A:M,13,0))))-1</f>
        <v>-2.4354530909725947E-3</v>
      </c>
      <c r="I323" s="25">
        <f t="shared" si="88"/>
        <v>5.0982262773475728E-3</v>
      </c>
      <c r="J323">
        <v>1820.48</v>
      </c>
      <c r="K323">
        <v>1842.922</v>
      </c>
      <c r="L323" s="25">
        <f t="shared" si="83"/>
        <v>1.2327518017226202E-2</v>
      </c>
      <c r="M323">
        <f t="shared" si="85"/>
        <v>4</v>
      </c>
      <c r="N323" s="50" t="s">
        <v>329</v>
      </c>
    </row>
    <row r="324" spans="1:14">
      <c r="A324" s="1">
        <v>42853</v>
      </c>
      <c r="B324">
        <v>29.655000000000001</v>
      </c>
      <c r="C324" s="25">
        <f t="shared" si="89"/>
        <v>-1.8512285425782427E-3</v>
      </c>
      <c r="D324" s="26">
        <f t="shared" si="86"/>
        <v>29.684599525210508</v>
      </c>
      <c r="E324" s="26">
        <f>D324*(1-VLOOKUP(A324,USD!A:M,13,0))</f>
        <v>29.693741372461496</v>
      </c>
      <c r="F324">
        <v>29.5548</v>
      </c>
      <c r="G324" s="42">
        <f t="shared" si="90"/>
        <v>-9.9713405887014162E-4</v>
      </c>
      <c r="H324" s="25">
        <f>(B324/(D324*(1-VLOOKUP(A324,USD!A:M,13,0))))-1</f>
        <v>-1.3046982519159256E-3</v>
      </c>
      <c r="I324" s="25">
        <f t="shared" si="88"/>
        <v>3.3903122335459113E-3</v>
      </c>
      <c r="J324">
        <v>1842.922</v>
      </c>
      <c r="K324">
        <v>1850.7339999999999</v>
      </c>
      <c r="L324" s="25">
        <f t="shared" si="83"/>
        <v>4.2389205837252142E-3</v>
      </c>
      <c r="M324">
        <f t="shared" si="85"/>
        <v>5</v>
      </c>
      <c r="N324" s="50"/>
    </row>
    <row r="325" spans="1:14">
      <c r="A325" s="1">
        <v>42856</v>
      </c>
      <c r="B325">
        <v>29.6602</v>
      </c>
      <c r="C325" s="25">
        <f t="shared" ref="C325:C388" si="91">B325/B324-1</f>
        <v>1.7534985668521408E-4</v>
      </c>
      <c r="D325" s="26">
        <f t="shared" ref="D325:D388" si="92">+F324*(1+L325)</f>
        <v>29.5548</v>
      </c>
      <c r="E325" s="26">
        <f>D325*(1-VLOOKUP(A325,USD!A:M,13,0))</f>
        <v>29.559876850598286</v>
      </c>
      <c r="F325">
        <v>29.571000000000002</v>
      </c>
      <c r="G325" s="42">
        <f t="shared" ref="G325:G342" si="93">+B325/D325-1</f>
        <v>3.5662565809952973E-3</v>
      </c>
      <c r="H325" s="25">
        <f>(B325/(D325*(1-VLOOKUP(A325,USD!A:M,13,0))))-1</f>
        <v>3.3938960540589314E-3</v>
      </c>
      <c r="I325" s="25">
        <f t="shared" si="88"/>
        <v>3.0164688377125604E-3</v>
      </c>
      <c r="J325">
        <v>1850.7339999999999</v>
      </c>
      <c r="K325">
        <v>1850.7339999999999</v>
      </c>
      <c r="L325" s="25">
        <f t="shared" ref="L325:L388" si="94">+K325/J325-1</f>
        <v>0</v>
      </c>
      <c r="M325">
        <f t="shared" ref="M325:M388" si="95">WEEKDAY(A325,2)</f>
        <v>1</v>
      </c>
      <c r="N325" s="50"/>
    </row>
    <row r="326" spans="1:14">
      <c r="A326" s="1">
        <v>42857</v>
      </c>
      <c r="B326">
        <v>29.69</v>
      </c>
      <c r="C326" s="25">
        <f t="shared" si="91"/>
        <v>1.0047133869630631E-3</v>
      </c>
      <c r="D326" s="26">
        <f t="shared" si="92"/>
        <v>29.572837468269348</v>
      </c>
      <c r="E326" s="26">
        <f>D326*(1-VLOOKUP(A326,USD!A:M,13,0))</f>
        <v>29.610439065913312</v>
      </c>
      <c r="F326">
        <v>29.5564</v>
      </c>
      <c r="G326" s="42">
        <f t="shared" si="93"/>
        <v>3.9618292244145703E-3</v>
      </c>
      <c r="H326" s="25">
        <f>(B326/(D326*(1-VLOOKUP(A326,USD!A:M,13,0))))-1</f>
        <v>2.6869217950327151E-3</v>
      </c>
      <c r="I326" s="25">
        <f t="shared" si="88"/>
        <v>4.5201716041196605E-3</v>
      </c>
      <c r="J326">
        <v>1850.7339999999999</v>
      </c>
      <c r="K326">
        <v>1850.8489999999999</v>
      </c>
      <c r="L326" s="25">
        <f t="shared" si="94"/>
        <v>6.2137508685777831E-5</v>
      </c>
      <c r="M326">
        <f t="shared" si="95"/>
        <v>2</v>
      </c>
      <c r="N326" s="50"/>
    </row>
    <row r="327" spans="1:14">
      <c r="A327" s="1">
        <v>42858</v>
      </c>
      <c r="B327">
        <v>29.515000000000001</v>
      </c>
      <c r="C327" s="25">
        <f t="shared" si="91"/>
        <v>-5.894240485011859E-3</v>
      </c>
      <c r="D327" s="26">
        <f t="shared" si="92"/>
        <v>29.390385195766918</v>
      </c>
      <c r="E327" s="26">
        <f>D327*(1-VLOOKUP(A327,USD!A:M,13,0))</f>
        <v>29.365949941543718</v>
      </c>
      <c r="F327">
        <v>29.386099999999999</v>
      </c>
      <c r="G327" s="42">
        <f t="shared" si="93"/>
        <v>4.2399854034929074E-3</v>
      </c>
      <c r="H327" s="25">
        <f>(B327/(D327*(1-VLOOKUP(A327,USD!A:M,13,0))))-1</f>
        <v>5.0756082726077789E-3</v>
      </c>
      <c r="I327" s="25">
        <f t="shared" si="88"/>
        <v>4.386427596720921E-3</v>
      </c>
      <c r="J327">
        <v>1850.8489999999999</v>
      </c>
      <c r="K327">
        <v>1840.453</v>
      </c>
      <c r="L327" s="25">
        <f t="shared" si="94"/>
        <v>-5.6168817661516046E-3</v>
      </c>
      <c r="M327">
        <f t="shared" si="95"/>
        <v>3</v>
      </c>
      <c r="N327" s="50"/>
    </row>
    <row r="328" spans="1:14">
      <c r="A328" s="1">
        <v>42859</v>
      </c>
      <c r="B328">
        <v>29.4499</v>
      </c>
      <c r="C328" s="25">
        <f t="shared" si="91"/>
        <v>-2.205658139928901E-3</v>
      </c>
      <c r="D328" s="26">
        <f t="shared" si="92"/>
        <v>29.348594044183688</v>
      </c>
      <c r="E328" s="26">
        <f>D328*(1-VLOOKUP(A328,USD!A:M,13,0))</f>
        <v>29.358790393270009</v>
      </c>
      <c r="F328">
        <v>29.298999999999999</v>
      </c>
      <c r="G328" s="42">
        <f t="shared" si="93"/>
        <v>3.4518163174630523E-3</v>
      </c>
      <c r="H328" s="25">
        <f>(B328/(D328*(1-VLOOKUP(A328,USD!A:M,13,0))))-1</f>
        <v>3.1033160940743265E-3</v>
      </c>
      <c r="I328" s="25">
        <f t="shared" si="88"/>
        <v>5.1503464282056655E-3</v>
      </c>
      <c r="J328">
        <v>1840.453</v>
      </c>
      <c r="K328">
        <v>1838.104</v>
      </c>
      <c r="L328" s="25">
        <f t="shared" si="94"/>
        <v>-1.2763162112805482E-3</v>
      </c>
      <c r="M328">
        <f t="shared" si="95"/>
        <v>4</v>
      </c>
      <c r="N328" s="50"/>
    </row>
    <row r="329" spans="1:14">
      <c r="A329" s="1">
        <v>42860</v>
      </c>
      <c r="B329">
        <v>29.04</v>
      </c>
      <c r="C329" s="25">
        <f t="shared" si="91"/>
        <v>-1.3918553203915773E-2</v>
      </c>
      <c r="D329" s="26">
        <f t="shared" si="92"/>
        <v>28.981590872442471</v>
      </c>
      <c r="E329" s="26">
        <f>D329*(1-VLOOKUP(A329,USD!A:M,13,0))</f>
        <v>28.94389797376158</v>
      </c>
      <c r="F329">
        <v>28.9299</v>
      </c>
      <c r="G329" s="42">
        <f t="shared" si="93"/>
        <v>2.0153872095773906E-3</v>
      </c>
      <c r="H329" s="25">
        <f>(B329/(D329*(1-VLOOKUP(A329,USD!A:M,13,0))))-1</f>
        <v>3.3202862422172519E-3</v>
      </c>
      <c r="I329" s="25">
        <f t="shared" si="88"/>
        <v>3.8057511432807445E-3</v>
      </c>
      <c r="J329">
        <v>1838.104</v>
      </c>
      <c r="K329">
        <v>1818.191</v>
      </c>
      <c r="L329" s="25">
        <f t="shared" si="94"/>
        <v>-1.0833445768030581E-2</v>
      </c>
      <c r="M329">
        <f t="shared" si="95"/>
        <v>5</v>
      </c>
      <c r="N329" s="50"/>
    </row>
    <row r="330" spans="1:14">
      <c r="A330" s="1">
        <v>42863</v>
      </c>
      <c r="B330">
        <v>28.45</v>
      </c>
      <c r="C330" s="25">
        <f t="shared" si="91"/>
        <v>-2.031680440771344E-2</v>
      </c>
      <c r="D330" s="26">
        <f t="shared" si="92"/>
        <v>28.460785236094559</v>
      </c>
      <c r="E330" s="26">
        <f>D330*(1-VLOOKUP(A330,USD!A:M,13,0))</f>
        <v>28.429543138839843</v>
      </c>
      <c r="F330">
        <v>28.435500000000001</v>
      </c>
      <c r="G330" s="42">
        <f t="shared" si="93"/>
        <v>-3.7895075645633103E-4</v>
      </c>
      <c r="H330" s="25">
        <f>(B330/(D330*(1-VLOOKUP(A330,USD!A:M,13,0))))-1</f>
        <v>7.1956348578128271E-4</v>
      </c>
      <c r="I330" s="25">
        <f t="shared" si="88"/>
        <v>5.0992597281562801E-4</v>
      </c>
      <c r="J330">
        <v>1818.191</v>
      </c>
      <c r="K330">
        <v>1788.7080000000001</v>
      </c>
      <c r="L330" s="25">
        <f t="shared" si="94"/>
        <v>-1.6215568111381029E-2</v>
      </c>
      <c r="M330">
        <f t="shared" si="95"/>
        <v>1</v>
      </c>
      <c r="N330" s="50"/>
    </row>
    <row r="331" spans="1:14">
      <c r="A331" s="1">
        <v>42864</v>
      </c>
      <c r="B331">
        <v>28.77</v>
      </c>
      <c r="C331" s="25">
        <f t="shared" si="91"/>
        <v>1.1247803163444647E-2</v>
      </c>
      <c r="D331" s="26">
        <f t="shared" si="92"/>
        <v>28.654611501989148</v>
      </c>
      <c r="E331" s="26">
        <f>D331*(1-VLOOKUP(A331,USD!A:M,13,0))</f>
        <v>28.628929613768396</v>
      </c>
      <c r="F331">
        <v>28.6343</v>
      </c>
      <c r="G331" s="42">
        <f t="shared" si="93"/>
        <v>4.0268735802906352E-3</v>
      </c>
      <c r="H331" s="25">
        <f>(B331/(D331*(1-VLOOKUP(A331,USD!A:M,13,0))))-1</f>
        <v>4.9275466507052723E-3</v>
      </c>
      <c r="I331" s="25">
        <f t="shared" si="88"/>
        <v>4.7390716727839788E-3</v>
      </c>
      <c r="J331">
        <v>1788.7080000000001</v>
      </c>
      <c r="K331">
        <v>1802.491</v>
      </c>
      <c r="L331" s="25">
        <f t="shared" si="94"/>
        <v>7.7055617797874287E-3</v>
      </c>
      <c r="M331">
        <f t="shared" si="95"/>
        <v>2</v>
      </c>
      <c r="N331" s="50"/>
    </row>
    <row r="332" spans="1:14">
      <c r="A332" s="1">
        <v>42865</v>
      </c>
      <c r="B332">
        <v>28.44</v>
      </c>
      <c r="C332" s="25">
        <f t="shared" si="91"/>
        <v>-1.147028154327423E-2</v>
      </c>
      <c r="D332" s="26">
        <f t="shared" si="92"/>
        <v>28.139102853606481</v>
      </c>
      <c r="E332" s="26">
        <f>D332*(1-VLOOKUP(A332,USD!A:M,13,0))</f>
        <v>28.145370086613159</v>
      </c>
      <c r="F332">
        <v>28.3108</v>
      </c>
      <c r="G332" s="42">
        <f t="shared" si="93"/>
        <v>1.0693203260919049E-2</v>
      </c>
      <c r="H332" s="25">
        <f>(B332/(D332*(1-VLOOKUP(A332,USD!A:M,13,0))))-1</f>
        <v>1.0468148490503593E-2</v>
      </c>
      <c r="I332" s="25">
        <f t="shared" si="88"/>
        <v>4.5636294276389933E-3</v>
      </c>
      <c r="J332">
        <v>1802.491</v>
      </c>
      <c r="K332">
        <v>1771.319</v>
      </c>
      <c r="L332" s="25">
        <f t="shared" si="94"/>
        <v>-1.7293845017811504E-2</v>
      </c>
      <c r="M332">
        <f t="shared" si="95"/>
        <v>3</v>
      </c>
      <c r="N332" s="50"/>
    </row>
    <row r="333" spans="1:14">
      <c r="A333" s="1">
        <v>42866</v>
      </c>
      <c r="B333">
        <v>28.5</v>
      </c>
      <c r="C333" s="25">
        <f t="shared" si="91"/>
        <v>2.1097046413500742E-3</v>
      </c>
      <c r="D333" s="26">
        <f t="shared" si="92"/>
        <v>28.328285283678433</v>
      </c>
      <c r="E333" s="26">
        <f>D333*(1-VLOOKUP(A333,USD!A:M,13,0))</f>
        <v>28.367278845676438</v>
      </c>
      <c r="F333">
        <v>28.403199999999998</v>
      </c>
      <c r="G333" s="42">
        <f t="shared" si="93"/>
        <v>6.0615993732773266E-3</v>
      </c>
      <c r="H333" s="25">
        <f>(B333/(D333*(1-VLOOKUP(A333,USD!A:M,13,0))))-1</f>
        <v>4.6786706277184287E-3</v>
      </c>
      <c r="I333" s="25">
        <f t="shared" si="88"/>
        <v>3.4080666967102324E-3</v>
      </c>
      <c r="J333">
        <v>1771.319</v>
      </c>
      <c r="K333">
        <v>1772.413</v>
      </c>
      <c r="L333" s="25">
        <f t="shared" si="94"/>
        <v>6.1761884787547849E-4</v>
      </c>
      <c r="M333">
        <f t="shared" si="95"/>
        <v>4</v>
      </c>
      <c r="N333" s="50"/>
    </row>
    <row r="334" spans="1:14">
      <c r="A334" s="1">
        <v>42867</v>
      </c>
      <c r="B334">
        <v>28.656400000000001</v>
      </c>
      <c r="C334" s="25">
        <f t="shared" si="91"/>
        <v>5.4877192982456524E-3</v>
      </c>
      <c r="D334" s="26">
        <f t="shared" si="92"/>
        <v>28.438695727011705</v>
      </c>
      <c r="E334" s="26">
        <f>D334*(1-VLOOKUP(A334,USD!A:M,13,0))</f>
        <v>28.460926875582722</v>
      </c>
      <c r="F334">
        <v>28.5123</v>
      </c>
      <c r="G334" s="42">
        <f t="shared" si="93"/>
        <v>7.6552129914142508E-3</v>
      </c>
      <c r="H334" s="25">
        <f>(B334/(D334*(1-VLOOKUP(A334,USD!A:M,13,0))))-1</f>
        <v>6.868122224964468E-3</v>
      </c>
      <c r="I334" s="25">
        <f t="shared" si="88"/>
        <v>5.0539591684992669E-3</v>
      </c>
      <c r="J334">
        <v>1772.413</v>
      </c>
      <c r="K334">
        <v>1774.6279999999999</v>
      </c>
      <c r="L334" s="25">
        <f t="shared" si="94"/>
        <v>1.2497087304144117E-3</v>
      </c>
      <c r="M334">
        <f t="shared" si="95"/>
        <v>5</v>
      </c>
      <c r="N334" s="50"/>
    </row>
    <row r="335" spans="1:14">
      <c r="A335" s="1">
        <v>42870</v>
      </c>
      <c r="B335">
        <v>28.925000000000001</v>
      </c>
      <c r="C335" s="25">
        <f t="shared" si="91"/>
        <v>9.3731243282477728E-3</v>
      </c>
      <c r="D335" s="26">
        <f t="shared" si="92"/>
        <v>28.576695072319382</v>
      </c>
      <c r="E335" s="26">
        <f>D335*(1-VLOOKUP(A335,USD!A:M,13,0))</f>
        <v>28.607364614074164</v>
      </c>
      <c r="F335">
        <v>28.7714</v>
      </c>
      <c r="G335" s="42">
        <f t="shared" si="93"/>
        <v>1.2188425806383796E-2</v>
      </c>
      <c r="H335" s="25">
        <f>(B335/(D335*(1-VLOOKUP(A335,USD!A:M,13,0))))-1</f>
        <v>1.1103273237883959E-2</v>
      </c>
      <c r="I335" s="25">
        <f t="shared" si="88"/>
        <v>5.3386348943742501E-3</v>
      </c>
      <c r="J335">
        <v>1774.6279999999999</v>
      </c>
      <c r="K335">
        <v>1778.636</v>
      </c>
      <c r="L335" s="25">
        <f t="shared" si="94"/>
        <v>2.2585015000327058E-3</v>
      </c>
      <c r="M335">
        <f t="shared" si="95"/>
        <v>1</v>
      </c>
      <c r="N335" s="50" t="s">
        <v>345</v>
      </c>
    </row>
    <row r="336" spans="1:14">
      <c r="A336" s="1">
        <v>42871</v>
      </c>
      <c r="B336">
        <v>29.625499999999999</v>
      </c>
      <c r="C336" s="25">
        <f t="shared" si="91"/>
        <v>2.421780466724277E-2</v>
      </c>
      <c r="D336" s="26">
        <f t="shared" si="92"/>
        <v>29.358673437060759</v>
      </c>
      <c r="E336" s="26">
        <f>D336*(1-VLOOKUP(A336,USD!A:M,13,0))</f>
        <v>29.426745567290201</v>
      </c>
      <c r="F336">
        <v>29.447900000000001</v>
      </c>
      <c r="G336" s="42">
        <f t="shared" si="93"/>
        <v>9.0885088357708366E-3</v>
      </c>
      <c r="H336" s="25">
        <f>(B336/(D336*(1-VLOOKUP(A336,USD!A:M,13,0))))-1</f>
        <v>6.7542104598452557E-3</v>
      </c>
      <c r="I336" s="25">
        <f t="shared" si="88"/>
        <v>6.0309903252862007E-3</v>
      </c>
      <c r="J336">
        <v>1778.636</v>
      </c>
      <c r="K336">
        <v>1814.941</v>
      </c>
      <c r="L336" s="25">
        <f t="shared" si="94"/>
        <v>2.041170874760212E-2</v>
      </c>
      <c r="M336">
        <f t="shared" si="95"/>
        <v>2</v>
      </c>
      <c r="N336" s="50"/>
    </row>
    <row r="337" spans="1:14">
      <c r="A337" s="1">
        <v>42872</v>
      </c>
      <c r="B337">
        <v>29.4</v>
      </c>
      <c r="C337" s="25">
        <f t="shared" si="91"/>
        <v>-7.6116858787194097E-3</v>
      </c>
      <c r="D337" s="26">
        <f t="shared" si="92"/>
        <v>29.572802095550209</v>
      </c>
      <c r="E337" s="26">
        <f>D337*(1-VLOOKUP(A337,USD!A:M,13,0))</f>
        <v>29.589667858399782</v>
      </c>
      <c r="F337">
        <v>29.360700000000001</v>
      </c>
      <c r="G337" s="42">
        <f t="shared" si="93"/>
        <v>-5.8432777182183537E-3</v>
      </c>
      <c r="H337" s="25">
        <f>(B337/(D337*(1-VLOOKUP(A337,USD!A:M,13,0))))-1</f>
        <v>-6.4099353635002077E-3</v>
      </c>
      <c r="I337" s="25">
        <f t="shared" si="88"/>
        <v>1.338523945273673E-3</v>
      </c>
      <c r="J337">
        <v>1814.941</v>
      </c>
      <c r="K337">
        <v>1822.6389999999999</v>
      </c>
      <c r="L337" s="25">
        <f t="shared" si="94"/>
        <v>4.2414601907168059E-3</v>
      </c>
      <c r="M337">
        <f t="shared" si="95"/>
        <v>3</v>
      </c>
      <c r="N337" s="50"/>
    </row>
    <row r="338" spans="1:14">
      <c r="A338" s="1">
        <v>42873</v>
      </c>
      <c r="B338">
        <v>29.276399999999999</v>
      </c>
      <c r="C338" s="25">
        <f t="shared" si="91"/>
        <v>-4.2040816326530672E-3</v>
      </c>
      <c r="D338" s="26">
        <f t="shared" si="92"/>
        <v>29.213577463337504</v>
      </c>
      <c r="E338" s="26">
        <f>D338*(1-VLOOKUP(A338,USD!A:M,13,0))</f>
        <v>29.162031742550653</v>
      </c>
      <c r="F338">
        <v>29.156400000000001</v>
      </c>
      <c r="G338" s="42">
        <f t="shared" si="93"/>
        <v>2.1504568121222256E-3</v>
      </c>
      <c r="H338" s="25">
        <f>(B338/(D338*(1-VLOOKUP(A338,USD!A:M,13,0))))-1</f>
        <v>3.9218206213824658E-3</v>
      </c>
      <c r="I338" s="25">
        <f t="shared" si="88"/>
        <v>4.1157344528131024E-3</v>
      </c>
      <c r="J338">
        <v>1822.6389999999999</v>
      </c>
      <c r="K338">
        <v>1813.5060000000001</v>
      </c>
      <c r="L338" s="25">
        <f t="shared" si="94"/>
        <v>-5.0108661122689746E-3</v>
      </c>
      <c r="M338">
        <f t="shared" si="95"/>
        <v>4</v>
      </c>
      <c r="N338" s="50"/>
    </row>
    <row r="339" spans="1:14">
      <c r="A339" s="1">
        <v>42874</v>
      </c>
      <c r="B339">
        <v>29.24</v>
      </c>
      <c r="C339" s="25">
        <f t="shared" si="91"/>
        <v>-1.2433222663988941E-3</v>
      </c>
      <c r="D339" s="26">
        <f t="shared" si="92"/>
        <v>28.956590493331703</v>
      </c>
      <c r="E339" s="26">
        <f>D339*(1-VLOOKUP(A339,USD!A:M,13,0))</f>
        <v>29.001594126479663</v>
      </c>
      <c r="F339">
        <v>29.086400000000001</v>
      </c>
      <c r="G339" s="42">
        <f t="shared" si="93"/>
        <v>9.7873921563231825E-3</v>
      </c>
      <c r="H339" s="25">
        <f>(B339/(D339*(1-VLOOKUP(A339,USD!A:M,13,0))))-1</f>
        <v>8.2204403137502435E-3</v>
      </c>
      <c r="I339" s="25">
        <f t="shared" si="88"/>
        <v>5.2808185268715668E-3</v>
      </c>
      <c r="J339">
        <v>1813.5060000000001</v>
      </c>
      <c r="K339">
        <v>1801.078</v>
      </c>
      <c r="L339" s="25">
        <f t="shared" si="94"/>
        <v>-6.853023921619239E-3</v>
      </c>
      <c r="M339">
        <f t="shared" si="95"/>
        <v>5</v>
      </c>
      <c r="N339" s="50"/>
    </row>
    <row r="340" spans="1:14">
      <c r="A340" s="1">
        <v>42877</v>
      </c>
      <c r="B340">
        <v>29.09</v>
      </c>
      <c r="C340" s="25">
        <f t="shared" si="91"/>
        <v>-5.1299589603283069E-3</v>
      </c>
      <c r="D340" s="26">
        <f t="shared" si="92"/>
        <v>28.876408839594955</v>
      </c>
      <c r="E340" s="26">
        <f>D340*(1-VLOOKUP(A340,USD!A:M,13,0))</f>
        <v>28.853162961058995</v>
      </c>
      <c r="F340">
        <v>28.9941</v>
      </c>
      <c r="G340" s="42">
        <f t="shared" si="93"/>
        <v>7.3967355702544424E-3</v>
      </c>
      <c r="H340" s="25">
        <f>(B340/(D340*(1-VLOOKUP(A340,USD!A:M,13,0))))-1</f>
        <v>8.2083561951473705E-3</v>
      </c>
      <c r="I340" s="25">
        <f t="shared" si="88"/>
        <v>3.3075694710302805E-3</v>
      </c>
      <c r="J340">
        <v>1801.078</v>
      </c>
      <c r="K340">
        <v>1788.075</v>
      </c>
      <c r="L340" s="25">
        <f t="shared" si="94"/>
        <v>-7.2195651715249998E-3</v>
      </c>
      <c r="M340">
        <f t="shared" si="95"/>
        <v>1</v>
      </c>
      <c r="N340" s="50"/>
    </row>
    <row r="341" spans="1:14">
      <c r="A341" s="1">
        <v>42878</v>
      </c>
      <c r="B341">
        <v>28.859000000000002</v>
      </c>
      <c r="C341" s="25">
        <f t="shared" si="91"/>
        <v>-7.9408731522859766E-3</v>
      </c>
      <c r="D341" s="26">
        <f t="shared" si="92"/>
        <v>28.510236658697199</v>
      </c>
      <c r="E341" s="26">
        <f>D341*(1-VLOOKUP(A341,USD!A:M,13,0))</f>
        <v>28.50078791510812</v>
      </c>
      <c r="F341">
        <v>28.7179</v>
      </c>
      <c r="G341" s="42">
        <f t="shared" si="93"/>
        <v>1.2232916389924409E-2</v>
      </c>
      <c r="H341" s="25">
        <f>(B341/(D341*(1-VLOOKUP(A341,USD!A:M,13,0))))-1</f>
        <v>1.2568497613429042E-2</v>
      </c>
      <c r="I341" s="25">
        <f t="shared" si="88"/>
        <v>4.9133119065112307E-3</v>
      </c>
      <c r="J341">
        <v>1788.075</v>
      </c>
      <c r="K341">
        <v>1758.2349999999999</v>
      </c>
      <c r="L341" s="25">
        <f t="shared" si="94"/>
        <v>-1.6688338017141424E-2</v>
      </c>
      <c r="M341">
        <f t="shared" si="95"/>
        <v>2</v>
      </c>
      <c r="N341" s="50"/>
    </row>
    <row r="342" spans="1:14">
      <c r="A342" s="1">
        <v>42879</v>
      </c>
      <c r="B342">
        <v>29.140999999999998</v>
      </c>
      <c r="C342" s="25">
        <f t="shared" si="91"/>
        <v>9.771648359263807E-3</v>
      </c>
      <c r="D342" s="26">
        <f t="shared" si="92"/>
        <v>29.012602966156404</v>
      </c>
      <c r="E342" s="26">
        <f>D342*(1-VLOOKUP(A342,USD!A:M,13,0))</f>
        <v>29.039959926751454</v>
      </c>
      <c r="F342">
        <v>29.04</v>
      </c>
      <c r="G342" s="42">
        <f t="shared" si="93"/>
        <v>4.4255606431926608E-3</v>
      </c>
      <c r="H342" s="25">
        <f>(B342/(D342*(1-VLOOKUP(A342,USD!A:M,13,0))))-1</f>
        <v>3.4793461665718617E-3</v>
      </c>
      <c r="I342" s="25">
        <f t="shared" si="88"/>
        <v>3.477961432506893E-3</v>
      </c>
      <c r="J342">
        <v>1758.2349999999999</v>
      </c>
      <c r="K342">
        <v>1776.278</v>
      </c>
      <c r="L342" s="25">
        <f t="shared" si="94"/>
        <v>1.0261995694546E-2</v>
      </c>
      <c r="M342">
        <f t="shared" si="95"/>
        <v>3</v>
      </c>
      <c r="N342" s="50"/>
    </row>
    <row r="343" spans="1:14">
      <c r="A343" s="1">
        <v>42880</v>
      </c>
      <c r="B343">
        <v>29.45</v>
      </c>
      <c r="C343" s="25">
        <f t="shared" si="91"/>
        <v>1.0603616897155277E-2</v>
      </c>
      <c r="D343" s="26">
        <f t="shared" si="92"/>
        <v>29.063149889825805</v>
      </c>
      <c r="E343" s="26">
        <f>D343*(1-VLOOKUP(A343,USD!A:M,13,0))</f>
        <v>29.166683651685663</v>
      </c>
      <c r="F343">
        <v>29.275600000000001</v>
      </c>
      <c r="G343" s="42">
        <f t="shared" ref="G343:G348" si="96">+B343/D343-1</f>
        <v>1.3310673882242163E-2</v>
      </c>
      <c r="H343" s="25">
        <f>(B343/(D343*(1-VLOOKUP(A343,USD!A:M,13,0))))-1</f>
        <v>9.7136977140683811E-3</v>
      </c>
      <c r="I343" s="25">
        <f t="shared" si="88"/>
        <v>5.957179357553688E-3</v>
      </c>
      <c r="J343">
        <v>1776.278</v>
      </c>
      <c r="K343">
        <v>1777.694</v>
      </c>
      <c r="L343" s="25">
        <f t="shared" si="94"/>
        <v>7.9717251466271399E-4</v>
      </c>
      <c r="M343">
        <f t="shared" si="95"/>
        <v>4</v>
      </c>
      <c r="N343" s="50"/>
    </row>
    <row r="344" spans="1:14">
      <c r="A344" s="1">
        <v>42881</v>
      </c>
      <c r="B344">
        <v>29.204999999999998</v>
      </c>
      <c r="C344" s="25">
        <f t="shared" si="91"/>
        <v>-8.3191850594227512E-3</v>
      </c>
      <c r="D344" s="26">
        <f t="shared" si="92"/>
        <v>28.978149546097359</v>
      </c>
      <c r="E344" s="26">
        <f>D344*(1-VLOOKUP(A344,USD!A:M,13,0))</f>
        <v>29.102900727199952</v>
      </c>
      <c r="F344">
        <v>29.123100000000001</v>
      </c>
      <c r="G344" s="42">
        <f t="shared" si="96"/>
        <v>7.8283278075355067E-3</v>
      </c>
      <c r="H344" s="25">
        <f>(B344/(D344*(1-VLOOKUP(A344,USD!A:M,13,0))))-1</f>
        <v>3.508216371869155E-3</v>
      </c>
      <c r="I344" s="25">
        <f t="shared" si="88"/>
        <v>2.8122006242465858E-3</v>
      </c>
      <c r="J344">
        <v>1777.694</v>
      </c>
      <c r="K344">
        <v>1759.6320000000001</v>
      </c>
      <c r="L344" s="25">
        <f t="shared" si="94"/>
        <v>-1.0160353806673128E-2</v>
      </c>
      <c r="M344">
        <f t="shared" si="95"/>
        <v>5</v>
      </c>
      <c r="N344" s="50"/>
    </row>
    <row r="345" spans="1:14">
      <c r="A345" s="1">
        <v>42884</v>
      </c>
      <c r="B345">
        <v>29.204999999999998</v>
      </c>
      <c r="C345" s="25">
        <f t="shared" si="91"/>
        <v>0</v>
      </c>
      <c r="D345" s="26">
        <f t="shared" si="92"/>
        <v>29.123100000000001</v>
      </c>
      <c r="E345" s="26">
        <f>D345*(1-VLOOKUP(A345,USD!A:M,13,0))</f>
        <v>29.115393626611386</v>
      </c>
      <c r="F345">
        <v>29.123100000000001</v>
      </c>
      <c r="G345" s="42">
        <f t="shared" si="96"/>
        <v>2.8122006242465858E-3</v>
      </c>
      <c r="H345" s="25">
        <f>(B345/(D345*(1-VLOOKUP(A345,USD!A:M,13,0))))-1</f>
        <v>3.0776287807667835E-3</v>
      </c>
      <c r="I345" s="25">
        <f t="shared" si="88"/>
        <v>2.8122006242465858E-3</v>
      </c>
      <c r="J345">
        <v>1759.6320000000001</v>
      </c>
      <c r="K345">
        <v>1759.6320000000001</v>
      </c>
      <c r="L345" s="25">
        <f t="shared" si="94"/>
        <v>0</v>
      </c>
      <c r="M345">
        <f t="shared" si="95"/>
        <v>1</v>
      </c>
      <c r="N345" s="50"/>
    </row>
    <row r="346" spans="1:14">
      <c r="A346" s="1">
        <v>42885</v>
      </c>
      <c r="B346">
        <v>29.3</v>
      </c>
      <c r="C346" s="25">
        <f t="shared" si="91"/>
        <v>3.2528676596474959E-3</v>
      </c>
      <c r="D346" s="26">
        <f t="shared" si="92"/>
        <v>29.123100000000001</v>
      </c>
      <c r="E346" s="26">
        <f>D346*(1-VLOOKUP(A346,USD!A:M,13,0))</f>
        <v>29.114328743589983</v>
      </c>
      <c r="F346">
        <v>29.093</v>
      </c>
      <c r="G346" s="42">
        <f t="shared" si="96"/>
        <v>6.0742160003570689E-3</v>
      </c>
      <c r="H346" s="25">
        <f>(B346/(D346*(1-VLOOKUP(A346,USD!A:M,13,0))))-1</f>
        <v>6.377315377772419E-3</v>
      </c>
      <c r="I346" s="25">
        <f t="shared" si="88"/>
        <v>7.1151136012099769E-3</v>
      </c>
      <c r="J346">
        <v>1759.6320000000001</v>
      </c>
      <c r="K346">
        <v>1759.6320000000001</v>
      </c>
      <c r="L346" s="25">
        <f t="shared" si="94"/>
        <v>0</v>
      </c>
      <c r="M346">
        <f t="shared" si="95"/>
        <v>2</v>
      </c>
      <c r="N346" s="50"/>
    </row>
    <row r="347" spans="1:14">
      <c r="A347" s="1">
        <v>42886</v>
      </c>
      <c r="B347">
        <v>29.51</v>
      </c>
      <c r="C347" s="25">
        <f t="shared" si="91"/>
        <v>7.1672354948806305E-3</v>
      </c>
      <c r="D347" s="26">
        <f t="shared" si="92"/>
        <v>29.16073803897633</v>
      </c>
      <c r="E347" s="26">
        <f>D347*(1-VLOOKUP(A347,USD!A:M,13,0))</f>
        <v>29.495809870416362</v>
      </c>
      <c r="F347">
        <v>29.444800000000001</v>
      </c>
      <c r="G347" s="42">
        <f t="shared" si="96"/>
        <v>1.1977130364699606E-2</v>
      </c>
      <c r="H347" s="25">
        <f>(B347/(D347*(1-VLOOKUP(A347,USD!A:M,13,0))))-1</f>
        <v>4.8108967497340061E-4</v>
      </c>
      <c r="I347" s="25">
        <f t="shared" si="88"/>
        <v>2.214312883769054E-3</v>
      </c>
      <c r="J347">
        <v>1759.6320000000001</v>
      </c>
      <c r="K347">
        <v>1763.729</v>
      </c>
      <c r="L347" s="25">
        <f t="shared" si="94"/>
        <v>2.3283277412549097E-3</v>
      </c>
      <c r="M347">
        <f t="shared" si="95"/>
        <v>3</v>
      </c>
      <c r="N347" s="50"/>
    </row>
    <row r="348" spans="1:14">
      <c r="A348" s="1">
        <v>42887</v>
      </c>
      <c r="B348">
        <v>29.22</v>
      </c>
      <c r="C348" s="25">
        <f t="shared" si="91"/>
        <v>-9.8271772280583702E-3</v>
      </c>
      <c r="D348" s="26">
        <f t="shared" si="92"/>
        <v>28.85646460561685</v>
      </c>
      <c r="E348" s="26">
        <f>D348*(1-VLOOKUP(A348,USD!A:M,13,0))</f>
        <v>28.842309867370524</v>
      </c>
      <c r="F348">
        <v>29.2057</v>
      </c>
      <c r="G348" s="42">
        <f t="shared" si="96"/>
        <v>1.2598057293282894E-2</v>
      </c>
      <c r="H348" s="25">
        <f>(B348/(D348*(1-VLOOKUP(A348,USD!A:M,13,0))))-1</f>
        <v>1.3095002944155887E-2</v>
      </c>
      <c r="I348" s="25">
        <f t="shared" si="88"/>
        <v>4.89630448850642E-4</v>
      </c>
      <c r="J348">
        <v>1763.729</v>
      </c>
      <c r="K348">
        <v>1728.4880000000001</v>
      </c>
      <c r="L348" s="25">
        <f t="shared" si="94"/>
        <v>-1.9980960793863467E-2</v>
      </c>
      <c r="M348">
        <f t="shared" si="95"/>
        <v>4</v>
      </c>
      <c r="N348" s="50"/>
    </row>
    <row r="349" spans="1:14">
      <c r="A349" s="1">
        <v>42888</v>
      </c>
      <c r="B349">
        <v>29.31</v>
      </c>
      <c r="C349" s="25">
        <f t="shared" si="91"/>
        <v>3.0800821355236874E-3</v>
      </c>
      <c r="D349" s="26">
        <f t="shared" si="92"/>
        <v>29.500361115553009</v>
      </c>
      <c r="E349" s="26">
        <f>D349*(1-VLOOKUP(A349,USD!A:M,13,0))</f>
        <v>29.392253361723935</v>
      </c>
      <c r="F349">
        <v>29.267199999999999</v>
      </c>
      <c r="G349" s="42">
        <f t="shared" ref="G349:G412" si="97">+B349/D349-1</f>
        <v>-6.4528401807477653E-3</v>
      </c>
      <c r="H349" s="25">
        <f>(B349/(D349*(1-VLOOKUP(A349,USD!A:M,13,0))))-1</f>
        <v>-2.7984707641044437E-3</v>
      </c>
      <c r="I349" s="25">
        <f t="shared" si="88"/>
        <v>1.4623879291493225E-3</v>
      </c>
      <c r="J349">
        <v>1728.4880000000001</v>
      </c>
      <c r="K349">
        <v>1745.9269999999999</v>
      </c>
      <c r="L349" s="25">
        <f t="shared" si="94"/>
        <v>1.0089164634061509E-2</v>
      </c>
      <c r="M349">
        <f t="shared" si="95"/>
        <v>5</v>
      </c>
      <c r="N349" s="50"/>
    </row>
    <row r="350" spans="1:14">
      <c r="A350" s="1">
        <v>42891</v>
      </c>
      <c r="B350">
        <v>29.43</v>
      </c>
      <c r="C350" s="25">
        <f t="shared" si="91"/>
        <v>4.0941658137154668E-3</v>
      </c>
      <c r="D350" s="26">
        <f t="shared" si="92"/>
        <v>29.523994377313599</v>
      </c>
      <c r="E350" s="26">
        <f>D350*(1-VLOOKUP(A350,USD!A:M,13,0))</f>
        <v>29.490890573724943</v>
      </c>
      <c r="F350">
        <v>29.402100000000001</v>
      </c>
      <c r="G350" s="42">
        <f t="shared" si="97"/>
        <v>-3.1836605884814073E-3</v>
      </c>
      <c r="H350" s="25">
        <f>(B350/(D350*(1-VLOOKUP(A350,USD!A:M,13,0))))-1</f>
        <v>-2.0647248197785961E-3</v>
      </c>
      <c r="I350" s="25">
        <f t="shared" si="88"/>
        <v>9.4891181242151568E-4</v>
      </c>
      <c r="J350">
        <v>1745.9269999999999</v>
      </c>
      <c r="K350">
        <v>1761.2460000000001</v>
      </c>
      <c r="L350" s="25">
        <f t="shared" si="94"/>
        <v>8.774135459271859E-3</v>
      </c>
      <c r="M350">
        <f t="shared" si="95"/>
        <v>1</v>
      </c>
      <c r="N350" s="50"/>
    </row>
    <row r="351" spans="1:14">
      <c r="A351" s="1">
        <v>42892</v>
      </c>
      <c r="B351">
        <v>29.65</v>
      </c>
      <c r="C351" s="25">
        <f t="shared" si="91"/>
        <v>7.4753652735304321E-3</v>
      </c>
      <c r="D351" s="26">
        <f t="shared" si="92"/>
        <v>29.488023606753405</v>
      </c>
      <c r="E351" s="26">
        <f>D351*(1-VLOOKUP(A351,USD!A:M,13,0))</f>
        <v>29.604606743587969</v>
      </c>
      <c r="F351">
        <v>29.6538</v>
      </c>
      <c r="G351" s="42">
        <f t="shared" si="97"/>
        <v>5.4929552216411714E-3</v>
      </c>
      <c r="H351" s="25">
        <f>(B351/(D351*(1-VLOOKUP(A351,USD!A:M,13,0))))-1</f>
        <v>1.5333173247391585E-3</v>
      </c>
      <c r="I351" s="25">
        <f t="shared" si="88"/>
        <v>-1.2814546533668203E-4</v>
      </c>
      <c r="J351">
        <v>1761.2460000000001</v>
      </c>
      <c r="K351">
        <v>1766.393</v>
      </c>
      <c r="L351" s="25">
        <f t="shared" si="94"/>
        <v>2.9223629180705757E-3</v>
      </c>
      <c r="M351">
        <f t="shared" si="95"/>
        <v>2</v>
      </c>
      <c r="N351" s="50"/>
    </row>
    <row r="352" spans="1:14">
      <c r="A352" s="1">
        <v>42893</v>
      </c>
      <c r="B352">
        <v>30.322500000000002</v>
      </c>
      <c r="C352" s="25">
        <f t="shared" si="91"/>
        <v>2.268128161888705E-2</v>
      </c>
      <c r="D352" s="26">
        <f t="shared" si="92"/>
        <v>30.215502007537392</v>
      </c>
      <c r="E352" s="26">
        <f>D352*(1-VLOOKUP(A352,USD!A:M,13,0))</f>
        <v>30.129676572177594</v>
      </c>
      <c r="F352">
        <v>30.244</v>
      </c>
      <c r="G352" s="42">
        <f t="shared" si="97"/>
        <v>3.5411621635781376E-3</v>
      </c>
      <c r="H352" s="25">
        <f>(B352/(D352*(1-VLOOKUP(A352,USD!A:M,13,0))))-1</f>
        <v>6.3997841915257592E-3</v>
      </c>
      <c r="I352" s="25">
        <f t="shared" si="88"/>
        <v>2.5955561433672614E-3</v>
      </c>
      <c r="J352">
        <v>1766.393</v>
      </c>
      <c r="K352">
        <v>1799.8520000000001</v>
      </c>
      <c r="L352" s="25">
        <f t="shared" si="94"/>
        <v>1.894199082537118E-2</v>
      </c>
      <c r="M352">
        <f t="shared" si="95"/>
        <v>3</v>
      </c>
      <c r="N352" s="50"/>
    </row>
    <row r="353" spans="1:14">
      <c r="A353" s="1">
        <v>42894</v>
      </c>
      <c r="B353">
        <v>30.35</v>
      </c>
      <c r="C353" s="25">
        <f t="shared" si="91"/>
        <v>9.0691730563108308E-4</v>
      </c>
      <c r="D353" s="26">
        <f t="shared" si="92"/>
        <v>30.158268013147744</v>
      </c>
      <c r="E353" s="26">
        <f>D353*(1-VLOOKUP(A353,USD!A:M,13,0))</f>
        <v>30.12409756136093</v>
      </c>
      <c r="F353">
        <v>30.1873</v>
      </c>
      <c r="G353" s="42">
        <f t="shared" si="97"/>
        <v>6.3575264590349789E-3</v>
      </c>
      <c r="H353" s="25">
        <f>(B353/(D353*(1-VLOOKUP(A353,USD!A:M,13,0))))-1</f>
        <v>7.499060782780953E-3</v>
      </c>
      <c r="I353" s="25">
        <f t="shared" si="88"/>
        <v>5.3896837411759879E-3</v>
      </c>
      <c r="J353">
        <v>1799.8520000000001</v>
      </c>
      <c r="K353">
        <v>1794.75</v>
      </c>
      <c r="L353" s="25">
        <f t="shared" si="94"/>
        <v>-2.8346775179293182E-3</v>
      </c>
      <c r="M353">
        <f t="shared" si="95"/>
        <v>4</v>
      </c>
      <c r="N353" s="50"/>
    </row>
    <row r="354" spans="1:14">
      <c r="A354" s="1">
        <v>42895</v>
      </c>
      <c r="B354">
        <v>30.411000000000001</v>
      </c>
      <c r="C354" s="25">
        <f t="shared" si="91"/>
        <v>2.0098846787479641E-3</v>
      </c>
      <c r="D354" s="26">
        <f t="shared" si="92"/>
        <v>30.210595395180384</v>
      </c>
      <c r="E354" s="26">
        <f>D354*(1-VLOOKUP(A354,USD!A:M,13,0))</f>
        <v>30.194719369529452</v>
      </c>
      <c r="F354">
        <v>30.302900000000001</v>
      </c>
      <c r="G354" s="42">
        <f t="shared" si="97"/>
        <v>6.6335867333349174E-3</v>
      </c>
      <c r="H354" s="25">
        <f>(B354/(D354*(1-VLOOKUP(A354,USD!A:M,13,0))))-1</f>
        <v>7.1628627450932569E-3</v>
      </c>
      <c r="I354" s="25">
        <f t="shared" si="88"/>
        <v>3.5673153394559787E-3</v>
      </c>
      <c r="J354">
        <v>1794.75</v>
      </c>
      <c r="K354">
        <v>1796.135</v>
      </c>
      <c r="L354" s="25">
        <f t="shared" si="94"/>
        <v>7.7169522217568343E-4</v>
      </c>
      <c r="M354">
        <f t="shared" si="95"/>
        <v>5</v>
      </c>
      <c r="N354" s="50"/>
    </row>
    <row r="355" spans="1:14">
      <c r="A355" s="1">
        <v>42898</v>
      </c>
      <c r="B355">
        <v>30.1052</v>
      </c>
      <c r="C355" s="25">
        <f t="shared" si="91"/>
        <v>-1.0055571996974821E-2</v>
      </c>
      <c r="D355" s="26">
        <f t="shared" si="92"/>
        <v>29.955623824434134</v>
      </c>
      <c r="E355" s="26">
        <f>D355*(1-VLOOKUP(A355,USD!A:M,13,0))</f>
        <v>29.908160800843071</v>
      </c>
      <c r="F355">
        <v>30.072900000000001</v>
      </c>
      <c r="G355" s="42">
        <f t="shared" si="97"/>
        <v>4.9932585761696124E-3</v>
      </c>
      <c r="H355" s="25">
        <f>(B355/(D355*(1-VLOOKUP(A355,USD!A:M,13,0))))-1</f>
        <v>6.5881416269293336E-3</v>
      </c>
      <c r="I355" s="25">
        <f t="shared" si="88"/>
        <v>1.0740567088640685E-3</v>
      </c>
      <c r="J355">
        <v>1796.135</v>
      </c>
      <c r="K355">
        <v>1775.5509999999999</v>
      </c>
      <c r="L355" s="25">
        <f t="shared" si="94"/>
        <v>-1.1460163072374852E-2</v>
      </c>
      <c r="M355">
        <f t="shared" si="95"/>
        <v>1</v>
      </c>
      <c r="N355" s="50"/>
    </row>
    <row r="356" spans="1:14">
      <c r="A356" s="1">
        <v>42899</v>
      </c>
      <c r="B356">
        <v>30.54</v>
      </c>
      <c r="C356" s="25">
        <f t="shared" si="91"/>
        <v>1.4442687642002072E-2</v>
      </c>
      <c r="D356" s="26">
        <f t="shared" si="92"/>
        <v>30.413016338477465</v>
      </c>
      <c r="E356" s="26">
        <f>D356*(1-VLOOKUP(A356,USD!A:M,13,0))</f>
        <v>30.448970774197623</v>
      </c>
      <c r="F356">
        <v>30.479700000000001</v>
      </c>
      <c r="G356" s="42">
        <f t="shared" si="97"/>
        <v>4.1753063921474709E-3</v>
      </c>
      <c r="H356" s="25">
        <f>(B356/(D356*(1-VLOOKUP(A356,USD!A:M,13,0))))-1</f>
        <v>2.9895665924943859E-3</v>
      </c>
      <c r="I356" s="25">
        <f t="shared" si="88"/>
        <v>1.978365928798409E-3</v>
      </c>
      <c r="J356">
        <v>1775.5509999999999</v>
      </c>
      <c r="K356">
        <v>1795.6320000000001</v>
      </c>
      <c r="L356" s="25">
        <f t="shared" si="94"/>
        <v>1.1309728641982097E-2</v>
      </c>
      <c r="M356">
        <f t="shared" si="95"/>
        <v>2</v>
      </c>
      <c r="N356" s="50"/>
    </row>
    <row r="357" spans="1:14">
      <c r="A357" s="1">
        <v>42900</v>
      </c>
      <c r="B357">
        <v>30.297799999999999</v>
      </c>
      <c r="C357" s="25">
        <f t="shared" si="91"/>
        <v>-7.9305828421741831E-3</v>
      </c>
      <c r="D357" s="26">
        <f t="shared" si="92"/>
        <v>30.394879134198991</v>
      </c>
      <c r="E357" s="26">
        <f>D357*(1-VLOOKUP(A357,USD!A:M,13,0))</f>
        <v>30.406545233406948</v>
      </c>
      <c r="F357">
        <v>30.2789</v>
      </c>
      <c r="G357" s="42">
        <f t="shared" si="97"/>
        <v>-3.1939305884510771E-3</v>
      </c>
      <c r="H357" s="25">
        <f>(B357/(D357*(1-VLOOKUP(A357,USD!A:M,13,0))))-1</f>
        <v>-3.576375828697409E-3</v>
      </c>
      <c r="I357" s="25">
        <f t="shared" si="88"/>
        <v>6.2419704810934284E-4</v>
      </c>
      <c r="J357">
        <v>1795.6320000000001</v>
      </c>
      <c r="K357">
        <v>1790.635</v>
      </c>
      <c r="L357" s="25">
        <f t="shared" si="94"/>
        <v>-2.7828641948907107E-3</v>
      </c>
      <c r="M357">
        <f t="shared" si="95"/>
        <v>3</v>
      </c>
      <c r="N357" s="50"/>
    </row>
    <row r="358" spans="1:14">
      <c r="A358" s="1">
        <v>42901</v>
      </c>
      <c r="B358">
        <v>30.45</v>
      </c>
      <c r="C358" s="25">
        <f t="shared" si="91"/>
        <v>5.0234670504130108E-3</v>
      </c>
      <c r="D358" s="26">
        <f t="shared" si="92"/>
        <v>30.712191281361086</v>
      </c>
      <c r="E358" s="26">
        <f>D358*(1-VLOOKUP(A358,USD!A:M,13,0))</f>
        <v>30.616593325084587</v>
      </c>
      <c r="F358">
        <v>30.424700000000001</v>
      </c>
      <c r="G358" s="42">
        <f t="shared" si="97"/>
        <v>-8.5370424714763526E-3</v>
      </c>
      <c r="H358" s="25">
        <f>(B358/(D358*(1-VLOOKUP(A358,USD!A:M,13,0))))-1</f>
        <v>-5.4412756937296525E-3</v>
      </c>
      <c r="I358" s="25">
        <f t="shared" si="88"/>
        <v>8.3156119863136979E-4</v>
      </c>
      <c r="J358">
        <v>1790.635</v>
      </c>
      <c r="K358">
        <v>1816.259</v>
      </c>
      <c r="L358" s="25">
        <f t="shared" si="94"/>
        <v>1.4310007343763642E-2</v>
      </c>
      <c r="M358">
        <f t="shared" si="95"/>
        <v>4</v>
      </c>
      <c r="N358" s="50"/>
    </row>
    <row r="359" spans="1:14">
      <c r="A359" s="1">
        <v>42902</v>
      </c>
      <c r="B359">
        <v>30.3429</v>
      </c>
      <c r="C359" s="25">
        <f t="shared" si="91"/>
        <v>-3.5172413793103097E-3</v>
      </c>
      <c r="D359" s="26">
        <f t="shared" si="92"/>
        <v>30.320741430104409</v>
      </c>
      <c r="E359" s="26">
        <f>D359*(1-VLOOKUP(A359,USD!A:M,13,0))</f>
        <v>30.294316106682913</v>
      </c>
      <c r="F359">
        <v>30.302299999999999</v>
      </c>
      <c r="G359" s="42">
        <f t="shared" si="97"/>
        <v>7.3080567461292212E-4</v>
      </c>
      <c r="H359" s="25">
        <f>(B359/(D359*(1-VLOOKUP(A359,USD!A:M,13,0))))-1</f>
        <v>1.6037296615640795E-3</v>
      </c>
      <c r="I359" s="25">
        <f t="shared" si="88"/>
        <v>1.3398322899582649E-3</v>
      </c>
      <c r="J359">
        <v>1816.259</v>
      </c>
      <c r="K359">
        <v>1810.0530000000001</v>
      </c>
      <c r="L359" s="25">
        <f t="shared" si="94"/>
        <v>-3.4169135569320774E-3</v>
      </c>
      <c r="M359">
        <f t="shared" si="95"/>
        <v>5</v>
      </c>
      <c r="N359" s="50"/>
    </row>
    <row r="360" spans="1:14">
      <c r="A360" s="1">
        <v>42905</v>
      </c>
      <c r="B360">
        <v>30.49</v>
      </c>
      <c r="C360" s="25">
        <f t="shared" si="91"/>
        <v>4.8479215895644856E-3</v>
      </c>
      <c r="D360" s="26">
        <f t="shared" si="92"/>
        <v>30.408555837867731</v>
      </c>
      <c r="E360" s="26">
        <f>D360*(1-VLOOKUP(A360,USD!A:M,13,0))</f>
        <v>30.336312238943112</v>
      </c>
      <c r="F360">
        <v>30.371300000000002</v>
      </c>
      <c r="G360" s="42">
        <f t="shared" si="97"/>
        <v>2.6783304858839507E-3</v>
      </c>
      <c r="H360" s="25">
        <f>(B360/(D360*(1-VLOOKUP(A360,USD!A:M,13,0))))-1</f>
        <v>5.0661319624603074E-3</v>
      </c>
      <c r="I360" s="25">
        <f t="shared" si="88"/>
        <v>3.9082950021893659E-3</v>
      </c>
      <c r="J360">
        <v>1810.0530000000001</v>
      </c>
      <c r="K360">
        <v>1816.4</v>
      </c>
      <c r="L360" s="25">
        <f t="shared" si="94"/>
        <v>3.506527156939665E-3</v>
      </c>
      <c r="M360">
        <f t="shared" si="95"/>
        <v>1</v>
      </c>
      <c r="N360" s="50"/>
    </row>
    <row r="361" spans="1:14">
      <c r="A361" s="1">
        <v>42906</v>
      </c>
      <c r="B361">
        <v>30.45</v>
      </c>
      <c r="C361" s="25">
        <f t="shared" si="91"/>
        <v>-1.3119055428009174E-3</v>
      </c>
      <c r="D361" s="26">
        <f t="shared" si="92"/>
        <v>30.447813471041624</v>
      </c>
      <c r="E361" s="26">
        <f>D361*(1-VLOOKUP(A361,USD!A:M,13,0))</f>
        <v>30.473594874591559</v>
      </c>
      <c r="F361">
        <v>30.47</v>
      </c>
      <c r="G361" s="42">
        <f t="shared" si="97"/>
        <v>7.1812347394173415E-5</v>
      </c>
      <c r="H361" s="25">
        <f>(B361/(D361*(1-VLOOKUP(A361,USD!A:M,13,0))))-1</f>
        <v>-7.7427276593589056E-4</v>
      </c>
      <c r="I361" s="25">
        <f t="shared" si="88"/>
        <v>-6.5638332786344122E-4</v>
      </c>
      <c r="J361">
        <v>1816.4</v>
      </c>
      <c r="K361">
        <v>1820.9760000000001</v>
      </c>
      <c r="L361" s="25">
        <f t="shared" si="94"/>
        <v>2.519268883505843E-3</v>
      </c>
      <c r="M361">
        <f t="shared" si="95"/>
        <v>2</v>
      </c>
      <c r="N361" s="50"/>
    </row>
    <row r="362" spans="1:14">
      <c r="A362" s="1">
        <v>42907</v>
      </c>
      <c r="B362">
        <v>30.9</v>
      </c>
      <c r="C362" s="25">
        <f t="shared" si="91"/>
        <v>1.477832512315258E-2</v>
      </c>
      <c r="D362" s="26">
        <f t="shared" si="92"/>
        <v>30.53216229648276</v>
      </c>
      <c r="E362" s="26">
        <f>D362*(1-VLOOKUP(A362,USD!A:M,13,0))</f>
        <v>30.497681826428767</v>
      </c>
      <c r="F362">
        <v>30.7181</v>
      </c>
      <c r="G362" s="42">
        <f t="shared" si="97"/>
        <v>1.2047548416170173E-2</v>
      </c>
      <c r="H362" s="25">
        <f>(B362/(D362*(1-VLOOKUP(A362,USD!A:M,13,0))))-1</f>
        <v>1.3191762438238497E-2</v>
      </c>
      <c r="I362" s="25">
        <f t="shared" ref="I362:I571" si="98">+B362/F362-1</f>
        <v>5.9215902025189227E-3</v>
      </c>
      <c r="J362">
        <v>1820.9760000000001</v>
      </c>
      <c r="K362">
        <v>1824.691</v>
      </c>
      <c r="L362" s="25">
        <f t="shared" si="94"/>
        <v>2.0401147516495577E-3</v>
      </c>
      <c r="M362">
        <f t="shared" si="95"/>
        <v>3</v>
      </c>
      <c r="N362" s="50"/>
    </row>
    <row r="363" spans="1:14">
      <c r="A363" s="1">
        <v>42908</v>
      </c>
      <c r="B363">
        <v>30.510100000000001</v>
      </c>
      <c r="C363" s="25">
        <f t="shared" si="91"/>
        <v>-1.2618122977346213E-2</v>
      </c>
      <c r="D363" s="26">
        <f t="shared" si="92"/>
        <v>30.27517941180178</v>
      </c>
      <c r="E363" s="26">
        <f>D363*(1-VLOOKUP(A363,USD!A:M,13,0))</f>
        <v>30.247359045349416</v>
      </c>
      <c r="F363">
        <v>30.339300000000001</v>
      </c>
      <c r="G363" s="42">
        <f t="shared" si="97"/>
        <v>7.7595110173531712E-3</v>
      </c>
      <c r="H363" s="25">
        <f>(B363/(D363*(1-VLOOKUP(A363,USD!A:M,13,0))))-1</f>
        <v>8.6864097542089791E-3</v>
      </c>
      <c r="I363" s="25">
        <f t="shared" si="98"/>
        <v>5.6296618577225122E-3</v>
      </c>
      <c r="J363">
        <v>1824.691</v>
      </c>
      <c r="K363">
        <v>1798.3810000000001</v>
      </c>
      <c r="L363" s="25">
        <f t="shared" si="94"/>
        <v>-1.4418879689766628E-2</v>
      </c>
      <c r="M363">
        <f t="shared" si="95"/>
        <v>4</v>
      </c>
      <c r="N363" s="50"/>
    </row>
    <row r="364" spans="1:14">
      <c r="A364" s="1">
        <v>42909</v>
      </c>
      <c r="B364">
        <v>30.8</v>
      </c>
      <c r="C364" s="25">
        <f t="shared" si="91"/>
        <v>9.5017715445049333E-3</v>
      </c>
      <c r="D364" s="26">
        <f t="shared" si="92"/>
        <v>30.491942841756007</v>
      </c>
      <c r="E364" s="26">
        <f>D364*(1-VLOOKUP(A364,USD!A:M,13,0))</f>
        <v>30.487015312228028</v>
      </c>
      <c r="F364">
        <v>30.664000000000001</v>
      </c>
      <c r="G364" s="42">
        <f t="shared" si="97"/>
        <v>1.0102903571698185E-2</v>
      </c>
      <c r="H364" s="25">
        <f>(B364/(D364*(1-VLOOKUP(A364,USD!A:M,13,0))))-1</f>
        <v>1.026616362955135E-2</v>
      </c>
      <c r="I364" s="25">
        <f t="shared" si="98"/>
        <v>4.435168275502166E-3</v>
      </c>
      <c r="J364">
        <v>1798.3810000000001</v>
      </c>
      <c r="K364">
        <v>1807.4290000000001</v>
      </c>
      <c r="L364" s="25">
        <f t="shared" si="94"/>
        <v>5.0311919443100095E-3</v>
      </c>
      <c r="M364">
        <f t="shared" si="95"/>
        <v>5</v>
      </c>
      <c r="N364" s="50"/>
    </row>
    <row r="365" spans="1:14">
      <c r="A365" s="1">
        <v>42912</v>
      </c>
      <c r="B365">
        <v>31.2</v>
      </c>
      <c r="C365" s="25">
        <f t="shared" si="91"/>
        <v>1.298701298701288E-2</v>
      </c>
      <c r="D365" s="26">
        <f t="shared" si="92"/>
        <v>30.898938728990188</v>
      </c>
      <c r="E365" s="26">
        <f>D365*(1-VLOOKUP(A365,USD!A:M,13,0))</f>
        <v>30.814806705362056</v>
      </c>
      <c r="F365">
        <v>30.993300000000001</v>
      </c>
      <c r="G365" s="42">
        <f t="shared" si="97"/>
        <v>9.7434178452009412E-3</v>
      </c>
      <c r="H365" s="25">
        <f>(B365/(D365*(1-VLOOKUP(A365,USD!A:M,13,0))))-1</f>
        <v>1.2500266456998865E-2</v>
      </c>
      <c r="I365" s="25">
        <f t="shared" si="98"/>
        <v>6.6691833396248512E-3</v>
      </c>
      <c r="J365">
        <v>1807.4290000000001</v>
      </c>
      <c r="K365">
        <v>1821.277</v>
      </c>
      <c r="L365" s="25">
        <f t="shared" si="94"/>
        <v>7.66171174635355E-3</v>
      </c>
      <c r="M365">
        <f t="shared" si="95"/>
        <v>1</v>
      </c>
      <c r="N365" s="50"/>
    </row>
    <row r="366" spans="1:14">
      <c r="A366" s="1">
        <v>42913</v>
      </c>
      <c r="B366">
        <v>31.136700000000001</v>
      </c>
      <c r="C366" s="25">
        <f t="shared" si="91"/>
        <v>-2.0288461538461311E-3</v>
      </c>
      <c r="D366" s="26">
        <f t="shared" si="92"/>
        <v>30.970445704964153</v>
      </c>
      <c r="E366" s="26">
        <f>D366*(1-VLOOKUP(A366,USD!A:M,13,0))</f>
        <v>31.164543847957308</v>
      </c>
      <c r="F366">
        <v>31.0943</v>
      </c>
      <c r="G366" s="42">
        <f t="shared" si="97"/>
        <v>5.3681595873578125E-3</v>
      </c>
      <c r="H366" s="25">
        <f>(B366/(D366*(1-VLOOKUP(A366,USD!A:M,13,0))))-1</f>
        <v>-8.9344635022248209E-4</v>
      </c>
      <c r="I366" s="25">
        <f t="shared" si="98"/>
        <v>1.3635939705991529E-3</v>
      </c>
      <c r="J366">
        <v>1821.277</v>
      </c>
      <c r="K366">
        <v>1819.934</v>
      </c>
      <c r="L366" s="25">
        <f t="shared" si="94"/>
        <v>-7.3739469613909314E-4</v>
      </c>
      <c r="M366">
        <f t="shared" si="95"/>
        <v>2</v>
      </c>
      <c r="N366" s="50"/>
    </row>
    <row r="367" spans="1:14">
      <c r="A367" s="1">
        <v>42914</v>
      </c>
      <c r="B367">
        <v>31.08</v>
      </c>
      <c r="C367" s="25">
        <f t="shared" si="91"/>
        <v>-1.8210022256694991E-3</v>
      </c>
      <c r="D367" s="26">
        <f t="shared" si="92"/>
        <v>30.893802833344509</v>
      </c>
      <c r="E367" s="26">
        <f>D367*(1-VLOOKUP(A367,USD!A:M,13,0))</f>
        <v>30.942624526382797</v>
      </c>
      <c r="F367">
        <v>30.944700000000001</v>
      </c>
      <c r="G367" s="42">
        <f t="shared" si="97"/>
        <v>6.0270070233801043E-3</v>
      </c>
      <c r="H367" s="25">
        <f>(B367/(D367*(1-VLOOKUP(A367,USD!A:M,13,0))))-1</f>
        <v>4.4396839544127431E-3</v>
      </c>
      <c r="I367" s="25">
        <f t="shared" si="98"/>
        <v>4.3723157762072251E-3</v>
      </c>
      <c r="J367">
        <v>1819.934</v>
      </c>
      <c r="K367">
        <v>1808.1990000000001</v>
      </c>
      <c r="L367" s="25">
        <f t="shared" si="94"/>
        <v>-6.4480360276800708E-3</v>
      </c>
      <c r="M367">
        <f t="shared" si="95"/>
        <v>3</v>
      </c>
      <c r="N367" s="50"/>
    </row>
    <row r="368" spans="1:14">
      <c r="A368" s="1">
        <v>42915</v>
      </c>
      <c r="B368">
        <v>31.27</v>
      </c>
      <c r="C368" s="25">
        <f t="shared" si="91"/>
        <v>6.1132561132561936E-3</v>
      </c>
      <c r="D368" s="26">
        <f t="shared" si="92"/>
        <v>31.036308821318894</v>
      </c>
      <c r="E368" s="26">
        <f>D368*(1-VLOOKUP(A368,USD!A:M,13,0))</f>
        <v>31.08260064188314</v>
      </c>
      <c r="F368">
        <v>31.2012</v>
      </c>
      <c r="G368" s="42">
        <f t="shared" si="97"/>
        <v>7.5296060503362572E-3</v>
      </c>
      <c r="H368" s="25">
        <f>(B368/(D368*(1-VLOOKUP(A368,USD!A:M,13,0))))-1</f>
        <v>6.0290758896262009E-3</v>
      </c>
      <c r="I368" s="25">
        <f t="shared" si="98"/>
        <v>2.2050433957667703E-3</v>
      </c>
      <c r="J368">
        <v>1808.1990000000001</v>
      </c>
      <c r="K368">
        <v>1813.5519999999999</v>
      </c>
      <c r="L368" s="25">
        <f t="shared" si="94"/>
        <v>2.9604042475412928E-3</v>
      </c>
      <c r="M368">
        <f t="shared" si="95"/>
        <v>4</v>
      </c>
      <c r="N368" s="50"/>
    </row>
    <row r="369" spans="1:14">
      <c r="A369" s="1">
        <v>42916</v>
      </c>
      <c r="B369">
        <v>31.39</v>
      </c>
      <c r="C369" s="25">
        <f t="shared" si="91"/>
        <v>3.8375439718580928E-3</v>
      </c>
      <c r="D369" s="26">
        <f t="shared" si="92"/>
        <v>31.278878179616576</v>
      </c>
      <c r="E369" s="26">
        <f>D369*(1-VLOOKUP(A369,USD!A:M,13,0))</f>
        <v>31.337131778164341</v>
      </c>
      <c r="F369">
        <v>31.345800000000001</v>
      </c>
      <c r="G369" s="42">
        <f t="shared" si="97"/>
        <v>3.5526152742855199E-3</v>
      </c>
      <c r="H369" s="25">
        <f>(B369/(D369*(1-VLOOKUP(A369,USD!A:M,13,0))))-1</f>
        <v>1.6870791561243159E-3</v>
      </c>
      <c r="I369" s="25">
        <f t="shared" si="98"/>
        <v>1.4100772671299389E-3</v>
      </c>
      <c r="J369">
        <v>1813.5519999999999</v>
      </c>
      <c r="K369">
        <v>1818.067</v>
      </c>
      <c r="L369" s="25">
        <f t="shared" si="94"/>
        <v>2.4895894906791227E-3</v>
      </c>
      <c r="M369">
        <f t="shared" si="95"/>
        <v>5</v>
      </c>
      <c r="N369" s="50"/>
    </row>
    <row r="370" spans="1:14">
      <c r="A370" s="1">
        <v>42919</v>
      </c>
      <c r="B370">
        <v>31.380099999999999</v>
      </c>
      <c r="C370" s="25">
        <f t="shared" si="91"/>
        <v>-3.1538706594458343E-4</v>
      </c>
      <c r="D370" s="26">
        <f t="shared" si="92"/>
        <v>31.654746474579873</v>
      </c>
      <c r="E370" s="26">
        <f>D370*(1-VLOOKUP(A370,USD!A:M,13,0))</f>
        <v>31.577112931792453</v>
      </c>
      <c r="F370">
        <v>31.281400000000001</v>
      </c>
      <c r="G370" s="42">
        <f t="shared" si="97"/>
        <v>-8.6763125650185513E-3</v>
      </c>
      <c r="H370" s="25">
        <f>(B370/(D370*(1-VLOOKUP(A370,USD!A:M,13,0))))-1</f>
        <v>-6.2391052727970298E-3</v>
      </c>
      <c r="I370" s="25">
        <f t="shared" si="98"/>
        <v>3.1552296252723711E-3</v>
      </c>
      <c r="J370">
        <v>1818.067</v>
      </c>
      <c r="K370">
        <v>1835.9860000000001</v>
      </c>
      <c r="L370" s="25">
        <f t="shared" si="94"/>
        <v>9.8560724109728604E-3</v>
      </c>
      <c r="M370">
        <f t="shared" si="95"/>
        <v>1</v>
      </c>
      <c r="N370" s="50"/>
    </row>
    <row r="371" spans="1:14">
      <c r="A371" s="1">
        <v>42920</v>
      </c>
      <c r="B371">
        <v>31.380099999999999</v>
      </c>
      <c r="C371" s="25">
        <f t="shared" si="91"/>
        <v>0</v>
      </c>
      <c r="D371" s="26">
        <f t="shared" si="92"/>
        <v>31.170977179019886</v>
      </c>
      <c r="E371" s="26">
        <f>D371*(1-VLOOKUP(A371,USD!A:M,13,0))</f>
        <v>31.126801467450864</v>
      </c>
      <c r="F371">
        <v>31.13</v>
      </c>
      <c r="G371" s="42">
        <f t="shared" si="97"/>
        <v>6.7088952578897576E-3</v>
      </c>
      <c r="H371" s="25">
        <f>(B371/(D371*(1-VLOOKUP(A371,USD!A:M,13,0))))-1</f>
        <v>8.1376344695747171E-3</v>
      </c>
      <c r="I371" s="25">
        <f t="shared" si="98"/>
        <v>8.0340507548988249E-3</v>
      </c>
      <c r="J371">
        <v>1835.9860000000001</v>
      </c>
      <c r="K371">
        <v>1829.5050000000001</v>
      </c>
      <c r="L371" s="25">
        <f t="shared" si="94"/>
        <v>-3.5299833440995965E-3</v>
      </c>
      <c r="M371">
        <f t="shared" si="95"/>
        <v>2</v>
      </c>
      <c r="N371" s="50"/>
    </row>
    <row r="372" spans="1:14">
      <c r="A372" s="1">
        <v>42921</v>
      </c>
      <c r="B372">
        <v>31.39</v>
      </c>
      <c r="C372" s="25">
        <f t="shared" si="91"/>
        <v>3.1548656632707228E-4</v>
      </c>
      <c r="D372" s="26">
        <f t="shared" si="92"/>
        <v>31.251252677636842</v>
      </c>
      <c r="E372" s="26">
        <f>D372*(1-VLOOKUP(A372,USD!A:M,13,0))</f>
        <v>31.282901309346684</v>
      </c>
      <c r="F372">
        <v>31.3962</v>
      </c>
      <c r="G372" s="42">
        <f t="shared" si="97"/>
        <v>4.4397363457511219E-3</v>
      </c>
      <c r="H372" s="25">
        <f>(B372/(D372*(1-VLOOKUP(A372,USD!A:M,13,0))))-1</f>
        <v>3.4235536401898692E-3</v>
      </c>
      <c r="I372" s="25">
        <f t="shared" si="98"/>
        <v>-1.974761276842818E-4</v>
      </c>
      <c r="J372">
        <v>1829.5050000000001</v>
      </c>
      <c r="K372">
        <v>1836.6310000000001</v>
      </c>
      <c r="L372" s="25">
        <f t="shared" si="94"/>
        <v>3.8950426481478839E-3</v>
      </c>
      <c r="M372">
        <f t="shared" si="95"/>
        <v>3</v>
      </c>
      <c r="N372" s="50"/>
    </row>
    <row r="373" spans="1:14">
      <c r="A373" s="1">
        <v>42922</v>
      </c>
      <c r="B373">
        <v>31.369199999999999</v>
      </c>
      <c r="C373" s="25">
        <f t="shared" si="91"/>
        <v>-6.6263141127753666E-4</v>
      </c>
      <c r="D373" s="26">
        <f t="shared" si="92"/>
        <v>31.436611283921479</v>
      </c>
      <c r="E373" s="26">
        <f>D373*(1-VLOOKUP(A373,USD!A:M,13,0))</f>
        <v>31.435478669207885</v>
      </c>
      <c r="F373">
        <v>31.342199999999998</v>
      </c>
      <c r="G373" s="42">
        <f t="shared" si="97"/>
        <v>-2.1443559330441841E-3</v>
      </c>
      <c r="H373" s="25">
        <f>(B373/(D373*(1-VLOOKUP(A373,USD!A:M,13,0))))-1</f>
        <v>-2.1084033714049433E-3</v>
      </c>
      <c r="I373" s="25">
        <f t="shared" si="98"/>
        <v>8.6145835327444686E-4</v>
      </c>
      <c r="J373">
        <v>1836.6310000000001</v>
      </c>
      <c r="K373">
        <v>1838.9949999999999</v>
      </c>
      <c r="L373" s="25">
        <f t="shared" si="94"/>
        <v>1.287139332832643E-3</v>
      </c>
      <c r="M373">
        <f t="shared" si="95"/>
        <v>4</v>
      </c>
      <c r="N373" s="50"/>
    </row>
    <row r="374" spans="1:14">
      <c r="A374" s="1">
        <v>42923</v>
      </c>
      <c r="B374">
        <v>31.43</v>
      </c>
      <c r="C374" s="25">
        <f t="shared" si="91"/>
        <v>1.9382069035869254E-3</v>
      </c>
      <c r="D374" s="26">
        <f t="shared" si="92"/>
        <v>31.281594689381976</v>
      </c>
      <c r="E374" s="26">
        <f>D374*(1-VLOOKUP(A374,USD!A:M,13,0))</f>
        <v>31.268234431484242</v>
      </c>
      <c r="F374">
        <v>31.3797</v>
      </c>
      <c r="G374" s="42">
        <f t="shared" si="97"/>
        <v>4.7441734378201872E-3</v>
      </c>
      <c r="H374" s="25">
        <f>(B374/(D374*(1-VLOOKUP(A374,USD!A:M,13,0))))-1</f>
        <v>5.1734794578894849E-3</v>
      </c>
      <c r="I374" s="25">
        <f t="shared" si="98"/>
        <v>1.6029471282390517E-3</v>
      </c>
      <c r="J374">
        <v>1838.9949999999999</v>
      </c>
      <c r="K374">
        <v>1835.4390000000001</v>
      </c>
      <c r="L374" s="25">
        <f t="shared" si="94"/>
        <v>-1.9336648549885815E-3</v>
      </c>
      <c r="M374">
        <f t="shared" si="95"/>
        <v>5</v>
      </c>
      <c r="N374" s="50"/>
    </row>
    <row r="375" spans="1:14">
      <c r="A375" s="1">
        <v>42926</v>
      </c>
      <c r="B375">
        <v>30.986999999999998</v>
      </c>
      <c r="C375" s="25">
        <f t="shared" si="91"/>
        <v>-1.4094813872096768E-2</v>
      </c>
      <c r="D375" s="26">
        <f t="shared" si="92"/>
        <v>30.829327417527903</v>
      </c>
      <c r="E375" s="26">
        <f>D375*(1-VLOOKUP(A375,USD!A:M,13,0))</f>
        <v>30.817388975389633</v>
      </c>
      <c r="F375">
        <v>31.028600000000001</v>
      </c>
      <c r="G375" s="42">
        <f t="shared" si="97"/>
        <v>5.1143698445543784E-3</v>
      </c>
      <c r="H375" s="25">
        <f>(B375/(D375*(1-VLOOKUP(A375,USD!A:M,13,0))))-1</f>
        <v>5.5037441603444925E-3</v>
      </c>
      <c r="I375" s="25">
        <f t="shared" si="98"/>
        <v>-1.3406985813089189E-3</v>
      </c>
      <c r="J375">
        <v>1835.4390000000001</v>
      </c>
      <c r="K375">
        <v>1803.2470000000001</v>
      </c>
      <c r="L375" s="25">
        <f t="shared" si="94"/>
        <v>-1.7539128241254587E-2</v>
      </c>
      <c r="M375">
        <f t="shared" si="95"/>
        <v>1</v>
      </c>
      <c r="N375" s="50"/>
    </row>
    <row r="376" spans="1:14">
      <c r="A376" s="1">
        <v>42927</v>
      </c>
      <c r="B376">
        <v>30.85</v>
      </c>
      <c r="C376" s="25">
        <f t="shared" si="91"/>
        <v>-4.4212088940522865E-3</v>
      </c>
      <c r="D376" s="26">
        <f t="shared" si="92"/>
        <v>30.695901273203283</v>
      </c>
      <c r="E376" s="26">
        <f>D376*(1-VLOOKUP(A376,USD!A:M,13,0))</f>
        <v>30.718912100895885</v>
      </c>
      <c r="F376">
        <v>30.846800000000002</v>
      </c>
      <c r="G376" s="42">
        <f t="shared" si="97"/>
        <v>5.0201727398453411E-3</v>
      </c>
      <c r="H376" s="25">
        <f>(B376/(D376*(1-VLOOKUP(A376,USD!A:M,13,0))))-1</f>
        <v>4.2673353364064415E-3</v>
      </c>
      <c r="I376" s="25">
        <f t="shared" si="98"/>
        <v>1.0373847530376068E-4</v>
      </c>
      <c r="J376">
        <v>1803.2470000000001</v>
      </c>
      <c r="K376">
        <v>1783.912</v>
      </c>
      <c r="L376" s="25">
        <f t="shared" si="94"/>
        <v>-1.0722324784125492E-2</v>
      </c>
      <c r="M376">
        <f t="shared" si="95"/>
        <v>2</v>
      </c>
      <c r="N376" s="50"/>
    </row>
    <row r="377" spans="1:14">
      <c r="A377" s="1">
        <v>42928</v>
      </c>
      <c r="B377">
        <v>30.96</v>
      </c>
      <c r="C377" s="25">
        <f t="shared" si="91"/>
        <v>3.5656401944894611E-3</v>
      </c>
      <c r="D377" s="26">
        <f t="shared" si="92"/>
        <v>30.895804564799164</v>
      </c>
      <c r="E377" s="26">
        <f>D377*(1-VLOOKUP(A377,USD!A:M,13,0))</f>
        <v>30.963615249775859</v>
      </c>
      <c r="F377">
        <v>30.979500000000002</v>
      </c>
      <c r="G377" s="42">
        <f t="shared" si="97"/>
        <v>2.0778042878344394E-3</v>
      </c>
      <c r="H377" s="25">
        <f>(B377/(D377*(1-VLOOKUP(A377,USD!A:M,13,0))))-1</f>
        <v>-1.1675799956478716E-4</v>
      </c>
      <c r="I377" s="25">
        <f t="shared" si="98"/>
        <v>-6.2944850627033588E-4</v>
      </c>
      <c r="J377">
        <v>1783.912</v>
      </c>
      <c r="K377">
        <v>1786.7460000000001</v>
      </c>
      <c r="L377" s="25">
        <f t="shared" si="94"/>
        <v>1.5886433859966242E-3</v>
      </c>
      <c r="M377">
        <f t="shared" si="95"/>
        <v>3</v>
      </c>
      <c r="N377" s="50"/>
    </row>
    <row r="378" spans="1:14">
      <c r="A378" s="1">
        <v>42929</v>
      </c>
      <c r="B378">
        <v>30.87</v>
      </c>
      <c r="C378" s="25">
        <f t="shared" si="91"/>
        <v>-2.9069767441860517E-3</v>
      </c>
      <c r="D378" s="26">
        <f t="shared" si="92"/>
        <v>30.842820584738963</v>
      </c>
      <c r="E378" s="26">
        <f>D378*(1-VLOOKUP(A378,USD!A:M,13,0))</f>
        <v>30.860006178462172</v>
      </c>
      <c r="F378">
        <v>30.9681</v>
      </c>
      <c r="G378" s="42">
        <f t="shared" si="97"/>
        <v>8.8122340128937715E-4</v>
      </c>
      <c r="H378" s="25">
        <f>(B378/(D378*(1-VLOOKUP(A378,USD!A:M,13,0))))-1</f>
        <v>3.2384379575423061E-4</v>
      </c>
      <c r="I378" s="25">
        <f t="shared" si="98"/>
        <v>-3.1677758725914273E-3</v>
      </c>
      <c r="J378">
        <v>1786.7460000000001</v>
      </c>
      <c r="K378">
        <v>1778.8630000000001</v>
      </c>
      <c r="L378" s="25">
        <f t="shared" si="94"/>
        <v>-4.4119309627669301E-3</v>
      </c>
      <c r="M378">
        <f t="shared" si="95"/>
        <v>4</v>
      </c>
      <c r="N378" s="50"/>
    </row>
    <row r="379" spans="1:14" ht="28">
      <c r="A379" s="1">
        <v>42930</v>
      </c>
      <c r="B379">
        <v>30.83</v>
      </c>
      <c r="C379" s="25">
        <f t="shared" si="91"/>
        <v>-1.2957563977973319E-3</v>
      </c>
      <c r="D379" s="26">
        <f t="shared" si="92"/>
        <v>30.388452293796654</v>
      </c>
      <c r="E379" s="26">
        <f>D379*(1-VLOOKUP(A379,USD!A:M,13,0))</f>
        <v>30.452437142611846</v>
      </c>
      <c r="F379">
        <v>30.860600000000002</v>
      </c>
      <c r="G379" s="42">
        <f t="shared" si="97"/>
        <v>1.4530114990209064E-2</v>
      </c>
      <c r="H379" s="25">
        <f>(B379/(D379*(1-VLOOKUP(A379,USD!A:M,13,0))))-1</f>
        <v>1.2398444683425103E-2</v>
      </c>
      <c r="I379" s="25">
        <f t="shared" si="98"/>
        <v>-9.9155557571806163E-4</v>
      </c>
      <c r="J379">
        <v>1778.8630000000001</v>
      </c>
      <c r="K379">
        <v>1745.567</v>
      </c>
      <c r="L379" s="25">
        <f t="shared" si="94"/>
        <v>-1.871757409086594E-2</v>
      </c>
      <c r="M379">
        <f t="shared" si="95"/>
        <v>5</v>
      </c>
      <c r="N379" s="50" t="s">
        <v>380</v>
      </c>
    </row>
    <row r="380" spans="1:14">
      <c r="A380" s="1">
        <v>42933</v>
      </c>
      <c r="B380">
        <v>29.629899999999999</v>
      </c>
      <c r="C380" s="25">
        <f t="shared" si="91"/>
        <v>-3.8926370418423617E-2</v>
      </c>
      <c r="D380" s="26">
        <f t="shared" si="92"/>
        <v>29.284763197173184</v>
      </c>
      <c r="E380" s="26">
        <f>D380*(1-VLOOKUP(A380,USD!A:M,13,0))</f>
        <v>29.301318990645576</v>
      </c>
      <c r="F380">
        <v>29.706099999999999</v>
      </c>
      <c r="G380" s="42">
        <f t="shared" si="97"/>
        <v>1.1785541870460881E-2</v>
      </c>
      <c r="H380" s="25">
        <f>(B380/(D380*(1-VLOOKUP(A380,USD!A:M,13,0))))-1</f>
        <v>1.1213864108278626E-2</v>
      </c>
      <c r="I380" s="25">
        <f t="shared" si="98"/>
        <v>-2.5651297208317825E-3</v>
      </c>
      <c r="J380">
        <v>1745.567</v>
      </c>
      <c r="K380">
        <v>1656.433</v>
      </c>
      <c r="L380" s="25">
        <f t="shared" si="94"/>
        <v>-5.1063064322366292E-2</v>
      </c>
      <c r="M380">
        <f t="shared" si="95"/>
        <v>1</v>
      </c>
      <c r="N380" s="50"/>
    </row>
    <row r="381" spans="1:14">
      <c r="A381" s="1">
        <v>42934</v>
      </c>
      <c r="B381">
        <v>29.69</v>
      </c>
      <c r="C381" s="25">
        <f t="shared" si="91"/>
        <v>2.0283564912471075E-3</v>
      </c>
      <c r="D381" s="26">
        <f t="shared" si="92"/>
        <v>29.904357904485121</v>
      </c>
      <c r="E381" s="26">
        <f>D381*(1-VLOOKUP(A381,USD!A:M,13,0))</f>
        <v>29.967514191272755</v>
      </c>
      <c r="F381">
        <v>29.854199999999999</v>
      </c>
      <c r="G381" s="42">
        <f t="shared" si="97"/>
        <v>-7.1681159371413949E-3</v>
      </c>
      <c r="H381" s="25">
        <f>(B381/(D381*(1-VLOOKUP(A381,USD!A:M,13,0))))-1</f>
        <v>-9.2605008710923142E-3</v>
      </c>
      <c r="I381" s="25">
        <f t="shared" si="98"/>
        <v>-5.5000636426364435E-3</v>
      </c>
      <c r="J381">
        <v>1656.433</v>
      </c>
      <c r="K381">
        <v>1667.4880000000001</v>
      </c>
      <c r="L381" s="25">
        <f t="shared" si="94"/>
        <v>6.6739795693517845E-3</v>
      </c>
      <c r="M381">
        <f t="shared" si="95"/>
        <v>2</v>
      </c>
      <c r="N381" s="50"/>
    </row>
    <row r="382" spans="1:14">
      <c r="A382" s="1">
        <v>42935</v>
      </c>
      <c r="B382">
        <v>30.44</v>
      </c>
      <c r="C382" s="25">
        <f t="shared" si="91"/>
        <v>2.5261030650050476E-2</v>
      </c>
      <c r="D382" s="26">
        <f t="shared" si="92"/>
        <v>30.163629596254964</v>
      </c>
      <c r="E382" s="26">
        <f>D382*(1-VLOOKUP(A382,USD!A:M,13,0))</f>
        <v>30.120334718983123</v>
      </c>
      <c r="F382">
        <v>30.506499999999999</v>
      </c>
      <c r="G382" s="42">
        <f t="shared" si="97"/>
        <v>9.1623722822584686E-3</v>
      </c>
      <c r="H382" s="25">
        <f>(B382/(D382*(1-VLOOKUP(A382,USD!A:M,13,0))))-1</f>
        <v>1.0612939198693994E-2</v>
      </c>
      <c r="I382" s="25">
        <f t="shared" si="98"/>
        <v>-2.1798633078196072E-3</v>
      </c>
      <c r="J382">
        <v>1667.4880000000001</v>
      </c>
      <c r="K382">
        <v>1684.771</v>
      </c>
      <c r="L382" s="25">
        <f t="shared" si="94"/>
        <v>1.0364692279644538E-2</v>
      </c>
      <c r="M382">
        <f t="shared" si="95"/>
        <v>3</v>
      </c>
      <c r="N382" s="50"/>
    </row>
    <row r="383" spans="1:14">
      <c r="A383" s="1">
        <v>42936</v>
      </c>
      <c r="B383">
        <v>30.65</v>
      </c>
      <c r="C383" s="25">
        <f t="shared" si="91"/>
        <v>6.8988173455977186E-3</v>
      </c>
      <c r="D383" s="26">
        <f t="shared" si="92"/>
        <v>30.576013573951595</v>
      </c>
      <c r="E383" s="26">
        <f>D383*(1-VLOOKUP(A383,USD!A:M,13,0))</f>
        <v>30.59144259142354</v>
      </c>
      <c r="F383">
        <v>30.667999999999999</v>
      </c>
      <c r="G383" s="42">
        <f t="shared" si="97"/>
        <v>2.41975383316273E-3</v>
      </c>
      <c r="H383" s="25">
        <f>(B383/(D383*(1-VLOOKUP(A383,USD!A:M,13,0))))-1</f>
        <v>1.9141761099188415E-3</v>
      </c>
      <c r="I383" s="25">
        <f t="shared" si="98"/>
        <v>-5.8693100299989087E-4</v>
      </c>
      <c r="J383">
        <v>1684.771</v>
      </c>
      <c r="K383">
        <v>1688.61</v>
      </c>
      <c r="L383" s="25">
        <f t="shared" si="94"/>
        <v>2.2786479586840436E-3</v>
      </c>
      <c r="M383">
        <f t="shared" si="95"/>
        <v>4</v>
      </c>
      <c r="N383" s="50"/>
    </row>
    <row r="384" spans="1:14">
      <c r="A384" s="1">
        <v>42937</v>
      </c>
      <c r="B384">
        <v>30.68</v>
      </c>
      <c r="C384" s="25">
        <f t="shared" si="91"/>
        <v>9.7879282218604757E-4</v>
      </c>
      <c r="D384" s="26">
        <f t="shared" si="92"/>
        <v>30.69587818383167</v>
      </c>
      <c r="E384" s="26">
        <f>D384*(1-VLOOKUP(A384,USD!A:M,13,0))</f>
        <v>30.692970467231145</v>
      </c>
      <c r="F384">
        <v>30.720800000000001</v>
      </c>
      <c r="G384" s="42">
        <f t="shared" si="97"/>
        <v>-5.1727413487179241E-4</v>
      </c>
      <c r="H384" s="25">
        <f>(B384/(D384*(1-VLOOKUP(A384,USD!A:M,13,0))))-1</f>
        <v>-4.2258755127633219E-4</v>
      </c>
      <c r="I384" s="25">
        <f t="shared" si="98"/>
        <v>-1.3280904143121441E-3</v>
      </c>
      <c r="J384">
        <v>1688.61</v>
      </c>
      <c r="K384">
        <v>1690.145</v>
      </c>
      <c r="L384" s="25">
        <f t="shared" si="94"/>
        <v>9.0903168878542218E-4</v>
      </c>
      <c r="M384">
        <f t="shared" si="95"/>
        <v>5</v>
      </c>
      <c r="N384" s="50"/>
    </row>
    <row r="385" spans="1:14">
      <c r="A385" s="1">
        <v>42940</v>
      </c>
      <c r="B385">
        <v>30.639099999999999</v>
      </c>
      <c r="C385" s="25">
        <f t="shared" si="91"/>
        <v>-1.333116036505877E-3</v>
      </c>
      <c r="D385" s="26">
        <f t="shared" si="92"/>
        <v>30.653419978995885</v>
      </c>
      <c r="E385" s="26">
        <f>D385*(1-VLOOKUP(A385,USD!A:M,13,0))</f>
        <v>30.685716376041221</v>
      </c>
      <c r="F385">
        <v>30.785</v>
      </c>
      <c r="G385" s="42">
        <f t="shared" si="97"/>
        <v>-4.6715762892679535E-4</v>
      </c>
      <c r="H385" s="25">
        <f>(B385/(D385*(1-VLOOKUP(A385,USD!A:M,13,0))))-1</f>
        <v>-1.5191555403157864E-3</v>
      </c>
      <c r="I385" s="25">
        <f t="shared" si="98"/>
        <v>-4.739321097937288E-3</v>
      </c>
      <c r="J385">
        <v>1690.145</v>
      </c>
      <c r="K385">
        <v>1686.4380000000001</v>
      </c>
      <c r="L385" s="25">
        <f t="shared" si="94"/>
        <v>-2.1933029414635818E-3</v>
      </c>
      <c r="M385">
        <f t="shared" si="95"/>
        <v>1</v>
      </c>
      <c r="N385" s="50"/>
    </row>
    <row r="386" spans="1:14">
      <c r="A386" s="1">
        <v>42941</v>
      </c>
      <c r="B386">
        <v>30.58</v>
      </c>
      <c r="C386" s="25">
        <f t="shared" si="91"/>
        <v>-1.9289078334546739E-3</v>
      </c>
      <c r="D386" s="26">
        <f t="shared" si="92"/>
        <v>30.815229371017491</v>
      </c>
      <c r="E386" s="26">
        <f>D386*(1-VLOOKUP(A386,USD!A:M,13,0))</f>
        <v>30.773391562473865</v>
      </c>
      <c r="F386">
        <v>30.6388</v>
      </c>
      <c r="G386" s="42">
        <f t="shared" si="97"/>
        <v>-7.6335427585274562E-3</v>
      </c>
      <c r="H386" s="25">
        <f>(B386/(D386*(1-VLOOKUP(A386,USD!A:M,13,0))))-1</f>
        <v>-6.2843759707557068E-3</v>
      </c>
      <c r="I386" s="25">
        <f t="shared" si="98"/>
        <v>-1.9191352141729734E-3</v>
      </c>
      <c r="J386">
        <v>1686.4380000000001</v>
      </c>
      <c r="K386">
        <v>1688.0940000000001</v>
      </c>
      <c r="L386" s="25">
        <f t="shared" si="94"/>
        <v>9.8195130802314345E-4</v>
      </c>
      <c r="M386">
        <f t="shared" si="95"/>
        <v>2</v>
      </c>
      <c r="N386" s="50"/>
    </row>
    <row r="387" spans="1:14">
      <c r="A387" s="1">
        <v>42942</v>
      </c>
      <c r="B387">
        <v>30.4</v>
      </c>
      <c r="C387" s="25">
        <f t="shared" si="91"/>
        <v>-5.8862001308044309E-3</v>
      </c>
      <c r="D387" s="26">
        <f t="shared" si="92"/>
        <v>30.515670826387627</v>
      </c>
      <c r="E387" s="26">
        <f>D387*(1-VLOOKUP(A387,USD!A:M,13,0))</f>
        <v>30.584082697709949</v>
      </c>
      <c r="F387">
        <v>30.430499999999999</v>
      </c>
      <c r="G387" s="42">
        <f t="shared" si="97"/>
        <v>-3.7905385415156756E-3</v>
      </c>
      <c r="H387" s="25">
        <f>(B387/(D387*(1-VLOOKUP(A387,USD!A:M,13,0))))-1</f>
        <v>-6.0189053086667776E-3</v>
      </c>
      <c r="I387" s="25">
        <f t="shared" si="98"/>
        <v>-1.0022838928048783E-3</v>
      </c>
      <c r="J387">
        <v>1688.0940000000001</v>
      </c>
      <c r="K387">
        <v>1681.31</v>
      </c>
      <c r="L387" s="25">
        <f t="shared" si="94"/>
        <v>-4.018733553937226E-3</v>
      </c>
      <c r="M387">
        <f t="shared" si="95"/>
        <v>3</v>
      </c>
      <c r="N387" s="50"/>
    </row>
    <row r="388" spans="1:14" ht="28">
      <c r="A388" s="1">
        <v>42943</v>
      </c>
      <c r="B388">
        <v>30.917999999999999</v>
      </c>
      <c r="C388" s="25">
        <f t="shared" si="91"/>
        <v>1.7039473684210549E-2</v>
      </c>
      <c r="D388" s="26">
        <f t="shared" si="92"/>
        <v>31.532402249139061</v>
      </c>
      <c r="E388" s="26">
        <f>D388*(1-VLOOKUP(A388,USD!A:M,13,0))</f>
        <v>31.531607347241909</v>
      </c>
      <c r="F388">
        <v>31.0428</v>
      </c>
      <c r="G388" s="42">
        <f t="shared" si="97"/>
        <v>-1.9484790416050113E-2</v>
      </c>
      <c r="H388" s="25">
        <f>(B388/(D388*(1-VLOOKUP(A388,USD!A:M,13,0))))-1</f>
        <v>-1.9460071936218126E-2</v>
      </c>
      <c r="I388" s="25">
        <f t="shared" si="98"/>
        <v>-4.0202559047508579E-3</v>
      </c>
      <c r="J388">
        <v>1681.31</v>
      </c>
      <c r="K388">
        <v>1742.191</v>
      </c>
      <c r="L388" s="25">
        <f t="shared" si="94"/>
        <v>3.6210454942871895E-2</v>
      </c>
      <c r="M388">
        <f t="shared" si="95"/>
        <v>4</v>
      </c>
      <c r="N388" s="50" t="s">
        <v>387</v>
      </c>
    </row>
    <row r="389" spans="1:14">
      <c r="A389" s="1">
        <v>42944</v>
      </c>
      <c r="B389">
        <v>31.05</v>
      </c>
      <c r="C389" s="25">
        <f t="shared" ref="C389:C452" si="99">B389/B388-1</f>
        <v>4.2693576557346624E-3</v>
      </c>
      <c r="D389" s="26">
        <f t="shared" ref="D389:D452" si="100">+F388*(1+L389)</f>
        <v>30.898169240456415</v>
      </c>
      <c r="E389" s="26">
        <f>D389*(1-VLOOKUP(A389,USD!A:M,13,0))</f>
        <v>30.932093075021218</v>
      </c>
      <c r="F389">
        <v>31.177199999999999</v>
      </c>
      <c r="G389" s="42">
        <f t="shared" si="97"/>
        <v>4.9139079523452533E-3</v>
      </c>
      <c r="H389" s="25">
        <f>(B389/(D389*(1-VLOOKUP(A389,USD!A:M,13,0))))-1</f>
        <v>3.8117991140405039E-3</v>
      </c>
      <c r="I389" s="25">
        <f t="shared" si="98"/>
        <v>-4.0799045456294536E-3</v>
      </c>
      <c r="J389">
        <v>1742.191</v>
      </c>
      <c r="K389">
        <v>1734.0740000000001</v>
      </c>
      <c r="L389" s="25">
        <f t="shared" ref="L389:L452" si="101">+K389/J389-1</f>
        <v>-4.6590758418565414E-3</v>
      </c>
      <c r="M389">
        <f t="shared" ref="M389:M452" si="102">WEEKDAY(A389,2)</f>
        <v>5</v>
      </c>
      <c r="N389" s="50"/>
    </row>
    <row r="390" spans="1:14">
      <c r="A390" s="1">
        <v>42947</v>
      </c>
      <c r="B390">
        <v>31.29</v>
      </c>
      <c r="C390" s="25">
        <f t="shared" si="99"/>
        <v>7.7294685990336731E-3</v>
      </c>
      <c r="D390" s="26">
        <f t="shared" si="100"/>
        <v>31.217221617993228</v>
      </c>
      <c r="E390" s="26">
        <f>D390*(1-VLOOKUP(A390,USD!A:M,13,0))</f>
        <v>31.261207815238993</v>
      </c>
      <c r="F390">
        <v>31.3872</v>
      </c>
      <c r="G390" s="42">
        <f t="shared" si="97"/>
        <v>2.3313536001814406E-3</v>
      </c>
      <c r="H390" s="25">
        <f>(B390/(D390*(1-VLOOKUP(A390,USD!A:M,13,0))))-1</f>
        <v>9.2101958859602817E-4</v>
      </c>
      <c r="I390" s="25">
        <f t="shared" si="98"/>
        <v>-3.0968037926288883E-3</v>
      </c>
      <c r="J390">
        <v>1734.0740000000001</v>
      </c>
      <c r="K390">
        <v>1736.3</v>
      </c>
      <c r="L390" s="25">
        <f t="shared" si="101"/>
        <v>1.2836822419342031E-3</v>
      </c>
      <c r="M390">
        <f t="shared" si="102"/>
        <v>1</v>
      </c>
      <c r="N390" s="50"/>
    </row>
    <row r="391" spans="1:14">
      <c r="A391" s="1">
        <v>42948</v>
      </c>
      <c r="B391">
        <v>31.38</v>
      </c>
      <c r="C391" s="25">
        <f t="shared" si="99"/>
        <v>2.8763183125599667E-3</v>
      </c>
      <c r="D391" s="26">
        <f t="shared" si="100"/>
        <v>31.473499886425159</v>
      </c>
      <c r="E391" s="26">
        <f>D391*(1-VLOOKUP(A391,USD!A:M,13,0))</f>
        <v>31.458203878706538</v>
      </c>
      <c r="F391">
        <v>31.517800000000001</v>
      </c>
      <c r="G391" s="42">
        <f t="shared" si="97"/>
        <v>-2.9707495754385249E-3</v>
      </c>
      <c r="H391" s="25">
        <f>(B391/(D391*(1-VLOOKUP(A391,USD!A:M,13,0))))-1</f>
        <v>-2.4859613412154813E-3</v>
      </c>
      <c r="I391" s="25">
        <f t="shared" si="98"/>
        <v>-4.3721325727049676E-3</v>
      </c>
      <c r="J391">
        <v>1736.3</v>
      </c>
      <c r="K391">
        <v>1741.0740000000001</v>
      </c>
      <c r="L391" s="25">
        <f t="shared" si="101"/>
        <v>2.7495248516962167E-3</v>
      </c>
      <c r="M391">
        <f t="shared" si="102"/>
        <v>2</v>
      </c>
      <c r="N391" s="50"/>
    </row>
    <row r="392" spans="1:14">
      <c r="A392" s="1">
        <v>42949</v>
      </c>
      <c r="B392">
        <v>31.23</v>
      </c>
      <c r="C392" s="25">
        <f t="shared" si="99"/>
        <v>-4.7801147227533036E-3</v>
      </c>
      <c r="D392" s="26">
        <f t="shared" si="100"/>
        <v>31.223797223667692</v>
      </c>
      <c r="E392" s="26">
        <f>D392*(1-VLOOKUP(A392,USD!A:M,13,0))</f>
        <v>31.226511413586369</v>
      </c>
      <c r="F392">
        <v>31.402899999999999</v>
      </c>
      <c r="G392" s="42">
        <f t="shared" si="97"/>
        <v>1.9865541298114131E-4</v>
      </c>
      <c r="H392" s="25">
        <f>(B392/(D392*(1-VLOOKUP(A392,USD!A:M,13,0))))-1</f>
        <v>1.1171873692283896E-4</v>
      </c>
      <c r="I392" s="25">
        <f t="shared" si="98"/>
        <v>-5.5058609236725564E-3</v>
      </c>
      <c r="J392">
        <v>1741.0740000000001</v>
      </c>
      <c r="K392">
        <v>1724.8330000000001</v>
      </c>
      <c r="L392" s="25">
        <f t="shared" si="101"/>
        <v>-9.3281503256036347E-3</v>
      </c>
      <c r="M392">
        <f t="shared" si="102"/>
        <v>3</v>
      </c>
      <c r="N392" s="50"/>
    </row>
    <row r="393" spans="1:14">
      <c r="A393" s="1">
        <v>42950</v>
      </c>
      <c r="B393">
        <v>31.09</v>
      </c>
      <c r="C393" s="25">
        <f t="shared" si="99"/>
        <v>-4.4828690361832235E-3</v>
      </c>
      <c r="D393" s="26">
        <f t="shared" si="100"/>
        <v>31.553848783969226</v>
      </c>
      <c r="E393" s="26">
        <f>D393*(1-VLOOKUP(A393,USD!A:M,13,0))</f>
        <v>31.553825339537617</v>
      </c>
      <c r="F393">
        <v>31.171299999999999</v>
      </c>
      <c r="G393" s="42">
        <f t="shared" si="97"/>
        <v>-1.4700228398282777E-2</v>
      </c>
      <c r="H393" s="25">
        <f>(B393/(D393*(1-VLOOKUP(A393,USD!A:M,13,0))))-1</f>
        <v>-1.4699496322445382E-2</v>
      </c>
      <c r="I393" s="25">
        <f t="shared" si="98"/>
        <v>-2.6081684113270498E-3</v>
      </c>
      <c r="J393">
        <v>1724.8330000000001</v>
      </c>
      <c r="K393">
        <v>1733.124</v>
      </c>
      <c r="L393" s="25">
        <f t="shared" si="101"/>
        <v>4.8068421696476626E-3</v>
      </c>
      <c r="M393">
        <f t="shared" si="102"/>
        <v>4</v>
      </c>
      <c r="N393" s="50"/>
    </row>
    <row r="394" spans="1:14">
      <c r="A394" s="1">
        <v>42951</v>
      </c>
      <c r="B394">
        <v>30.768999999999998</v>
      </c>
      <c r="C394" s="25">
        <f t="shared" si="99"/>
        <v>-1.0324863300096521E-2</v>
      </c>
      <c r="D394" s="26">
        <f t="shared" si="100"/>
        <v>30.928368306076194</v>
      </c>
      <c r="E394" s="26">
        <f>D394*(1-VLOOKUP(A394,USD!A:M,13,0))</f>
        <v>30.900345779756528</v>
      </c>
      <c r="F394">
        <v>30.817799999999998</v>
      </c>
      <c r="G394" s="42">
        <f t="shared" si="97"/>
        <v>-5.1528197187462599E-3</v>
      </c>
      <c r="H394" s="25">
        <f>(B394/(D394*(1-VLOOKUP(A394,USD!A:M,13,0))))-1</f>
        <v>-4.2506249183327238E-3</v>
      </c>
      <c r="I394" s="25">
        <f t="shared" si="98"/>
        <v>-1.583500444548247E-3</v>
      </c>
      <c r="J394">
        <v>1733.124</v>
      </c>
      <c r="K394">
        <v>1719.617</v>
      </c>
      <c r="L394" s="25">
        <f t="shared" si="101"/>
        <v>-7.7934412078997095E-3</v>
      </c>
      <c r="M394">
        <f t="shared" si="102"/>
        <v>5</v>
      </c>
      <c r="N394" s="50"/>
    </row>
    <row r="395" spans="1:14">
      <c r="A395" s="1">
        <v>42954</v>
      </c>
      <c r="B395">
        <v>30.945</v>
      </c>
      <c r="C395" s="25">
        <f t="shared" si="99"/>
        <v>5.7200429003219089E-3</v>
      </c>
      <c r="D395" s="26">
        <f t="shared" si="100"/>
        <v>31.047497509736179</v>
      </c>
      <c r="E395" s="26">
        <f>D395*(1-VLOOKUP(A395,USD!A:M,13,0))</f>
        <v>31.06709390963325</v>
      </c>
      <c r="F395">
        <v>31.075099999999999</v>
      </c>
      <c r="G395" s="42">
        <f t="shared" si="97"/>
        <v>-3.3013130834147475E-3</v>
      </c>
      <c r="H395" s="25">
        <f>(B395/(D395*(1-VLOOKUP(A395,USD!A:M,13,0))))-1</f>
        <v>-3.9300074216273018E-3</v>
      </c>
      <c r="I395" s="25">
        <f t="shared" si="98"/>
        <v>-4.1866317405253595E-3</v>
      </c>
      <c r="J395">
        <v>1719.617</v>
      </c>
      <c r="K395">
        <v>1732.434</v>
      </c>
      <c r="L395" s="25">
        <f t="shared" si="101"/>
        <v>7.4534038684195281E-3</v>
      </c>
      <c r="M395">
        <f t="shared" si="102"/>
        <v>1</v>
      </c>
      <c r="N395" s="50"/>
    </row>
    <row r="396" spans="1:14">
      <c r="A396" s="1">
        <v>42955</v>
      </c>
      <c r="B396">
        <v>31.28</v>
      </c>
      <c r="C396" s="25">
        <f t="shared" si="99"/>
        <v>1.0825658426240059E-2</v>
      </c>
      <c r="D396" s="26">
        <f t="shared" si="100"/>
        <v>31.612984285173351</v>
      </c>
      <c r="E396" s="26">
        <f>D396*(1-VLOOKUP(A396,USD!A:M,13,0))</f>
        <v>31.702365242800116</v>
      </c>
      <c r="F396">
        <v>31.430499999999999</v>
      </c>
      <c r="G396" s="42">
        <f t="shared" si="97"/>
        <v>-1.0533149359439609E-2</v>
      </c>
      <c r="H396" s="25">
        <f>(B396/(D396*(1-VLOOKUP(A396,USD!A:M,13,0))))-1</f>
        <v>-1.3322830633150873E-2</v>
      </c>
      <c r="I396" s="25">
        <f t="shared" si="98"/>
        <v>-4.7883425335262242E-3</v>
      </c>
      <c r="J396">
        <v>1732.434</v>
      </c>
      <c r="K396">
        <v>1762.421</v>
      </c>
      <c r="L396" s="25">
        <f t="shared" si="101"/>
        <v>1.7309173105584552E-2</v>
      </c>
      <c r="M396">
        <f t="shared" si="102"/>
        <v>2</v>
      </c>
      <c r="N396" s="50"/>
    </row>
    <row r="397" spans="1:14">
      <c r="A397" s="1">
        <v>42956</v>
      </c>
      <c r="B397">
        <v>31.39</v>
      </c>
      <c r="C397" s="25">
        <f t="shared" si="99"/>
        <v>3.5166240409207905E-3</v>
      </c>
      <c r="D397" s="26">
        <f t="shared" si="100"/>
        <v>31.441699568094112</v>
      </c>
      <c r="E397" s="26">
        <f>D397*(1-VLOOKUP(A397,USD!A:M,13,0))</f>
        <v>31.53582800108213</v>
      </c>
      <c r="F397">
        <v>31.607199999999999</v>
      </c>
      <c r="G397" s="42">
        <f t="shared" si="97"/>
        <v>-1.644299411427963E-3</v>
      </c>
      <c r="H397" s="25">
        <f>(B397/(D397*(1-VLOOKUP(A397,USD!A:M,13,0))))-1</f>
        <v>-4.6242008003444246E-3</v>
      </c>
      <c r="I397" s="25">
        <f t="shared" si="98"/>
        <v>-6.8718519830923697E-3</v>
      </c>
      <c r="J397">
        <v>1762.421</v>
      </c>
      <c r="K397">
        <v>1763.049</v>
      </c>
      <c r="L397" s="25">
        <f t="shared" si="101"/>
        <v>3.5632802832008537E-4</v>
      </c>
      <c r="M397">
        <f t="shared" si="102"/>
        <v>3</v>
      </c>
      <c r="N397" s="50"/>
    </row>
    <row r="398" spans="1:14">
      <c r="A398" s="1">
        <v>42957</v>
      </c>
      <c r="B398">
        <v>31.21</v>
      </c>
      <c r="C398" s="25">
        <f t="shared" si="99"/>
        <v>-5.7343102899012344E-3</v>
      </c>
      <c r="D398" s="26">
        <f t="shared" si="100"/>
        <v>31.439039310195007</v>
      </c>
      <c r="E398" s="26">
        <f>D398*(1-VLOOKUP(A398,USD!A:M,13,0))</f>
        <v>31.55901503972612</v>
      </c>
      <c r="F398">
        <v>31.587900000000001</v>
      </c>
      <c r="G398" s="42">
        <f t="shared" si="97"/>
        <v>-7.2851879453178503E-3</v>
      </c>
      <c r="H398" s="25">
        <f>(B398/(D398*(1-VLOOKUP(A398,USD!A:M,13,0))))-1</f>
        <v>-1.1059123337239241E-2</v>
      </c>
      <c r="I398" s="25">
        <f t="shared" si="98"/>
        <v>-1.1963441697612098E-2</v>
      </c>
      <c r="J398">
        <v>1763.049</v>
      </c>
      <c r="K398">
        <v>1753.6690000000001</v>
      </c>
      <c r="L398" s="25">
        <f t="shared" si="101"/>
        <v>-5.3203285898463237E-3</v>
      </c>
      <c r="M398">
        <f t="shared" si="102"/>
        <v>4</v>
      </c>
      <c r="N398" s="50"/>
    </row>
    <row r="399" spans="1:14">
      <c r="A399" s="1">
        <v>42958</v>
      </c>
      <c r="B399">
        <v>30.915299999999998</v>
      </c>
      <c r="C399" s="25">
        <f t="shared" si="99"/>
        <v>-9.4424863825697258E-3</v>
      </c>
      <c r="D399" s="26">
        <f t="shared" si="100"/>
        <v>31.38021628830754</v>
      </c>
      <c r="E399" s="26">
        <f>D399*(1-VLOOKUP(A399,USD!A:M,13,0))</f>
        <v>31.309503562544293</v>
      </c>
      <c r="F399">
        <v>31.192599999999999</v>
      </c>
      <c r="G399" s="42">
        <f t="shared" si="97"/>
        <v>-1.4815585846703394E-2</v>
      </c>
      <c r="H399" s="25">
        <f>(B399/(D399*(1-VLOOKUP(A399,USD!A:M,13,0))))-1</f>
        <v>-1.2590540177579879E-2</v>
      </c>
      <c r="I399" s="25">
        <f t="shared" si="98"/>
        <v>-8.8899290216268856E-3</v>
      </c>
      <c r="J399">
        <v>1753.6690000000001</v>
      </c>
      <c r="K399">
        <v>1742.1389999999999</v>
      </c>
      <c r="L399" s="25">
        <f t="shared" si="101"/>
        <v>-6.5747869181699281E-3</v>
      </c>
      <c r="M399">
        <f t="shared" si="102"/>
        <v>5</v>
      </c>
      <c r="N399" s="50"/>
    </row>
    <row r="400" spans="1:14">
      <c r="A400" s="1">
        <v>42961</v>
      </c>
      <c r="B400">
        <v>31.83</v>
      </c>
      <c r="C400" s="25">
        <f t="shared" si="99"/>
        <v>2.9587291729337828E-2</v>
      </c>
      <c r="D400" s="26">
        <f t="shared" si="100"/>
        <v>32.11188466201606</v>
      </c>
      <c r="E400" s="26">
        <f>D400*(1-VLOOKUP(A400,USD!A:M,13,0))</f>
        <v>32.071924848306423</v>
      </c>
      <c r="F400">
        <v>32.101199999999999</v>
      </c>
      <c r="G400" s="42">
        <f t="shared" si="97"/>
        <v>-8.7782036147349141E-3</v>
      </c>
      <c r="H400" s="25">
        <f>(B400/(D400*(1-VLOOKUP(A400,USD!A:M,13,0))))-1</f>
        <v>-7.5431970313811769E-3</v>
      </c>
      <c r="I400" s="25">
        <f t="shared" si="98"/>
        <v>-8.448282307203514E-3</v>
      </c>
      <c r="J400">
        <v>1742.1389999999999</v>
      </c>
      <c r="K400">
        <v>1793.482</v>
      </c>
      <c r="L400" s="25">
        <f t="shared" si="101"/>
        <v>2.9471241961749328E-2</v>
      </c>
      <c r="M400">
        <f t="shared" si="102"/>
        <v>1</v>
      </c>
      <c r="N400" s="50"/>
    </row>
    <row r="401" spans="1:14">
      <c r="A401" s="1">
        <v>42962</v>
      </c>
      <c r="B401">
        <v>31.93</v>
      </c>
      <c r="C401" s="25">
        <f t="shared" si="99"/>
        <v>3.1416902293435189E-3</v>
      </c>
      <c r="D401" s="26">
        <f t="shared" si="100"/>
        <v>32.192251264746453</v>
      </c>
      <c r="E401" s="26">
        <f>D401*(1-VLOOKUP(A401,USD!A:M,13,0))</f>
        <v>32.162888085073199</v>
      </c>
      <c r="F401">
        <v>32.179900000000004</v>
      </c>
      <c r="G401" s="42">
        <f t="shared" si="97"/>
        <v>-8.1464095999288499E-3</v>
      </c>
      <c r="H401" s="25">
        <f>(B401/(D401*(1-VLOOKUP(A401,USD!A:M,13,0))))-1</f>
        <v>-7.2408946751669756E-3</v>
      </c>
      <c r="I401" s="25">
        <f t="shared" si="98"/>
        <v>-7.7657171091272126E-3</v>
      </c>
      <c r="J401">
        <v>1793.482</v>
      </c>
      <c r="K401">
        <v>1798.569</v>
      </c>
      <c r="L401" s="25">
        <f t="shared" si="101"/>
        <v>2.8363819653611788E-3</v>
      </c>
      <c r="M401">
        <f t="shared" si="102"/>
        <v>2</v>
      </c>
      <c r="N401" s="50"/>
    </row>
    <row r="402" spans="1:14">
      <c r="A402" s="1">
        <v>42963</v>
      </c>
      <c r="B402">
        <v>32.409999999999997</v>
      </c>
      <c r="C402" s="25">
        <f t="shared" si="99"/>
        <v>1.5032884434700744E-2</v>
      </c>
      <c r="D402" s="26">
        <f t="shared" si="100"/>
        <v>32.656147827133687</v>
      </c>
      <c r="E402" s="26">
        <f>D402*(1-VLOOKUP(A402,USD!A:M,13,0))</f>
        <v>32.693745034833192</v>
      </c>
      <c r="F402">
        <v>32.5379</v>
      </c>
      <c r="G402" s="42">
        <f t="shared" si="97"/>
        <v>-7.5375647010382796E-3</v>
      </c>
      <c r="H402" s="25">
        <f>(B402/(D402*(1-VLOOKUP(A402,USD!A:M,13,0))))-1</f>
        <v>-8.6788783154356786E-3</v>
      </c>
      <c r="I402" s="25">
        <f t="shared" si="98"/>
        <v>-3.930800697033443E-3</v>
      </c>
      <c r="J402">
        <v>1798.569</v>
      </c>
      <c r="K402">
        <v>1825.1869999999999</v>
      </c>
      <c r="L402" s="25">
        <f t="shared" si="101"/>
        <v>1.4799543414792504E-2</v>
      </c>
      <c r="M402">
        <f t="shared" si="102"/>
        <v>3</v>
      </c>
      <c r="N402" s="50"/>
    </row>
    <row r="403" spans="1:14">
      <c r="A403" s="1">
        <v>42964</v>
      </c>
      <c r="B403">
        <v>32.348799999999997</v>
      </c>
      <c r="C403" s="25">
        <f t="shared" si="99"/>
        <v>-1.8883060783708716E-3</v>
      </c>
      <c r="D403" s="26">
        <f t="shared" si="100"/>
        <v>32.684278807705731</v>
      </c>
      <c r="E403" s="26">
        <f>D403*(1-VLOOKUP(A403,USD!A:M,13,0))</f>
        <v>32.706520410737895</v>
      </c>
      <c r="F403">
        <v>32.6312</v>
      </c>
      <c r="G403" s="42">
        <f t="shared" si="97"/>
        <v>-1.02642254913895E-2</v>
      </c>
      <c r="H403" s="25">
        <f>(B403/(D403*(1-VLOOKUP(A403,USD!A:M,13,0))))-1</f>
        <v>-1.0937281197924476E-2</v>
      </c>
      <c r="I403" s="25">
        <f t="shared" si="98"/>
        <v>-8.6542940498665066E-3</v>
      </c>
      <c r="J403">
        <v>1825.1869999999999</v>
      </c>
      <c r="K403">
        <v>1833.3979999999999</v>
      </c>
      <c r="L403" s="25">
        <f t="shared" si="101"/>
        <v>4.4987171177528484E-3</v>
      </c>
      <c r="M403">
        <f t="shared" si="102"/>
        <v>4</v>
      </c>
      <c r="N403" s="50"/>
    </row>
    <row r="404" spans="1:14">
      <c r="A404" s="1">
        <v>42965</v>
      </c>
      <c r="B404">
        <v>32.39</v>
      </c>
      <c r="C404" s="25">
        <f t="shared" si="99"/>
        <v>1.2736175685035267E-3</v>
      </c>
      <c r="D404" s="26">
        <f t="shared" si="100"/>
        <v>32.424829771604422</v>
      </c>
      <c r="E404" s="26">
        <f>D404*(1-VLOOKUP(A404,USD!A:M,13,0))</f>
        <v>32.430069395426443</v>
      </c>
      <c r="F404">
        <v>32.537799999999997</v>
      </c>
      <c r="G404" s="42">
        <f t="shared" si="97"/>
        <v>-1.0741697597106414E-3</v>
      </c>
      <c r="H404" s="25">
        <f>(B404/(D404*(1-VLOOKUP(A404,USD!A:M,13,0))))-1</f>
        <v>-1.2355630491526215E-3</v>
      </c>
      <c r="I404" s="25">
        <f t="shared" si="98"/>
        <v>-4.5424091364504315E-3</v>
      </c>
      <c r="J404">
        <v>1833.3979999999999</v>
      </c>
      <c r="K404">
        <v>1821.8030000000001</v>
      </c>
      <c r="L404" s="25">
        <f t="shared" si="101"/>
        <v>-6.3243223784469338E-3</v>
      </c>
      <c r="M404">
        <f t="shared" si="102"/>
        <v>5</v>
      </c>
      <c r="N404" s="50"/>
    </row>
    <row r="405" spans="1:14">
      <c r="A405" s="1">
        <v>42968</v>
      </c>
      <c r="B405">
        <v>32.601999999999997</v>
      </c>
      <c r="C405" s="25">
        <f t="shared" si="99"/>
        <v>6.5452300092621041E-3</v>
      </c>
      <c r="D405" s="26">
        <f t="shared" si="100"/>
        <v>32.670215661407951</v>
      </c>
      <c r="E405" s="26">
        <f>D405*(1-VLOOKUP(A405,USD!A:M,13,0))</f>
        <v>32.728050238556108</v>
      </c>
      <c r="F405">
        <v>32.777799999999999</v>
      </c>
      <c r="G405" s="42">
        <f t="shared" si="97"/>
        <v>-2.0880076861119479E-3</v>
      </c>
      <c r="H405" s="25">
        <f>(B405/(D405*(1-VLOOKUP(A405,USD!A:M,13,0))))-1</f>
        <v>-3.8514435671335168E-3</v>
      </c>
      <c r="I405" s="71">
        <f t="shared" si="98"/>
        <v>-5.3633861943145344E-3</v>
      </c>
      <c r="J405">
        <v>1821.8030000000001</v>
      </c>
      <c r="K405">
        <v>1829.2170000000001</v>
      </c>
      <c r="L405" s="25">
        <f t="shared" si="101"/>
        <v>4.0695947915334596E-3</v>
      </c>
      <c r="M405">
        <f t="shared" si="102"/>
        <v>1</v>
      </c>
      <c r="N405" s="50"/>
    </row>
    <row r="406" spans="1:14">
      <c r="A406" s="1">
        <v>42969</v>
      </c>
      <c r="B406">
        <v>32.54</v>
      </c>
      <c r="C406" s="71">
        <f t="shared" si="99"/>
        <v>-1.9017238206244791E-3</v>
      </c>
      <c r="D406" s="26">
        <f t="shared" si="100"/>
        <v>32.521611583535467</v>
      </c>
      <c r="E406" s="26">
        <f>D406*(1-VLOOKUP(A406,USD!A:M,13,0))</f>
        <v>32.534581669154427</v>
      </c>
      <c r="F406">
        <v>32.700000000000003</v>
      </c>
      <c r="G406" s="42">
        <f t="shared" si="97"/>
        <v>5.6542144036431097E-4</v>
      </c>
      <c r="H406" s="71">
        <f>(B406/(D406*(1-VLOOKUP(A406,USD!A:M,13,0))))-1</f>
        <v>1.6654066435117798E-4</v>
      </c>
      <c r="I406" s="71">
        <f t="shared" si="98"/>
        <v>-4.8929663608563434E-3</v>
      </c>
      <c r="J406">
        <v>1829.2170000000001</v>
      </c>
      <c r="K406" s="70">
        <v>1814.92</v>
      </c>
      <c r="L406" s="71">
        <f t="shared" si="101"/>
        <v>-7.8159124915195832E-3</v>
      </c>
      <c r="M406" s="70">
        <f t="shared" si="102"/>
        <v>2</v>
      </c>
      <c r="N406" s="50"/>
    </row>
    <row r="407" spans="1:14" ht="42">
      <c r="A407" s="1">
        <v>42970</v>
      </c>
      <c r="B407">
        <v>32.46</v>
      </c>
      <c r="C407" s="71">
        <f t="shared" si="99"/>
        <v>-2.4585125998770607E-3</v>
      </c>
      <c r="D407" s="26">
        <f t="shared" si="100"/>
        <v>32.563969210764114</v>
      </c>
      <c r="E407" s="26">
        <f>D407*(1-VLOOKUP(A407,USD!A:M,13,0))</f>
        <v>32.589372258014464</v>
      </c>
      <c r="F407">
        <v>32.575000000000003</v>
      </c>
      <c r="G407" s="42">
        <f t="shared" si="97"/>
        <v>-3.1927683658952155E-3</v>
      </c>
      <c r="H407" s="71">
        <f>(B407/(D407*(1-VLOOKUP(A407,USD!A:M,13,0))))-1</f>
        <v>-3.9697683339895429E-3</v>
      </c>
      <c r="I407" s="71">
        <f t="shared" si="98"/>
        <v>-3.5303146584805267E-3</v>
      </c>
      <c r="J407">
        <v>1814.92</v>
      </c>
      <c r="K407">
        <v>1807.37</v>
      </c>
      <c r="L407" s="71">
        <f t="shared" si="101"/>
        <v>-4.1599629735746824E-3</v>
      </c>
      <c r="M407" s="70">
        <f t="shared" si="102"/>
        <v>3</v>
      </c>
      <c r="N407" s="50" t="s">
        <v>416</v>
      </c>
    </row>
    <row r="408" spans="1:14">
      <c r="A408" s="1">
        <v>42971</v>
      </c>
      <c r="B408">
        <v>32.15</v>
      </c>
      <c r="C408" s="71">
        <f t="shared" si="99"/>
        <v>-9.550215650030891E-3</v>
      </c>
      <c r="D408" s="26">
        <f t="shared" si="100"/>
        <v>32.365369528652138</v>
      </c>
      <c r="E408" s="26">
        <f>D408*(1-VLOOKUP(A408,USD!A:M,13,0))</f>
        <v>32.377223516261402</v>
      </c>
      <c r="F408">
        <v>32.331000000000003</v>
      </c>
      <c r="G408" s="42">
        <f t="shared" si="97"/>
        <v>-6.6543200893003362E-3</v>
      </c>
      <c r="H408" s="71">
        <f>(B408/(D408*(1-VLOOKUP(A408,USD!A:M,13,0))))-1</f>
        <v>-7.0180049919129628E-3</v>
      </c>
      <c r="I408" s="71">
        <f t="shared" si="98"/>
        <v>-5.5983421484026019E-3</v>
      </c>
      <c r="J408" s="70">
        <v>1807.37</v>
      </c>
      <c r="K408">
        <v>1795.739</v>
      </c>
      <c r="L408" s="71">
        <f t="shared" si="101"/>
        <v>-6.4353176162046388E-3</v>
      </c>
      <c r="M408" s="70">
        <f t="shared" si="102"/>
        <v>4</v>
      </c>
      <c r="N408" s="50"/>
    </row>
    <row r="409" spans="1:14">
      <c r="A409" s="1">
        <v>42972</v>
      </c>
      <c r="B409">
        <v>32.829000000000001</v>
      </c>
      <c r="C409" s="71">
        <f t="shared" si="99"/>
        <v>2.111975116640763E-2</v>
      </c>
      <c r="D409" s="26">
        <f t="shared" si="100"/>
        <v>32.639575471713876</v>
      </c>
      <c r="E409" s="26">
        <f>D409*(1-VLOOKUP(A409,USD!A:M,13,0))</f>
        <v>32.723772239962813</v>
      </c>
      <c r="F409">
        <v>32.820399999999999</v>
      </c>
      <c r="G409" s="42">
        <f t="shared" si="97"/>
        <v>5.8035230406192628E-3</v>
      </c>
      <c r="H409" s="71">
        <f>(B409/(D409*(1-VLOOKUP(A409,USD!A:M,13,0))))-1</f>
        <v>3.2156366101547817E-3</v>
      </c>
      <c r="I409" s="71">
        <f t="shared" si="98"/>
        <v>2.6203215073561381E-4</v>
      </c>
      <c r="J409">
        <v>1795.739</v>
      </c>
      <c r="K409">
        <v>1812.8779999999999</v>
      </c>
      <c r="L409" s="71">
        <f t="shared" si="101"/>
        <v>9.5442600511543851E-3</v>
      </c>
      <c r="M409" s="70">
        <f t="shared" si="102"/>
        <v>5</v>
      </c>
      <c r="N409" s="50"/>
    </row>
    <row r="410" spans="1:14">
      <c r="A410" s="68">
        <v>42975</v>
      </c>
      <c r="B410">
        <v>33.563899999999997</v>
      </c>
      <c r="C410" s="71">
        <f t="shared" si="99"/>
        <v>2.2385695574035136E-2</v>
      </c>
      <c r="D410" s="26">
        <f t="shared" si="100"/>
        <v>33.362615736525015</v>
      </c>
      <c r="E410" s="26">
        <f>D410*(1-VLOOKUP(A410,USD!A:M,13,0))</f>
        <v>33.488320366126658</v>
      </c>
      <c r="F410">
        <v>33.5349</v>
      </c>
      <c r="G410" s="42">
        <f t="shared" si="97"/>
        <v>6.0332278819079654E-3</v>
      </c>
      <c r="H410" s="71">
        <f>(B410/(D410*(1-VLOOKUP(A410,USD!A:M,13,0))))-1</f>
        <v>2.2568953308803597E-3</v>
      </c>
      <c r="I410" s="71">
        <f t="shared" si="98"/>
        <v>8.6477073138713223E-4</v>
      </c>
      <c r="J410">
        <v>1812.8779999999999</v>
      </c>
      <c r="K410">
        <v>1842.828</v>
      </c>
      <c r="L410" s="71">
        <f t="shared" si="101"/>
        <v>1.6520692512127066E-2</v>
      </c>
      <c r="M410" s="70">
        <f t="shared" si="102"/>
        <v>1</v>
      </c>
      <c r="N410" s="50"/>
    </row>
    <row r="411" spans="1:14">
      <c r="A411" s="68">
        <v>42976</v>
      </c>
      <c r="B411">
        <v>33.5</v>
      </c>
      <c r="C411" s="71">
        <f t="shared" si="99"/>
        <v>-1.9038311995923651E-3</v>
      </c>
      <c r="D411" s="26">
        <f t="shared" si="100"/>
        <v>33.330414464019434</v>
      </c>
      <c r="E411" s="26">
        <f>D411*(1-VLOOKUP(A411,USD!A:M,13,0))</f>
        <v>33.38406401794316</v>
      </c>
      <c r="F411">
        <v>33.479199999999999</v>
      </c>
      <c r="G411" s="42">
        <f t="shared" si="97"/>
        <v>5.088011616646293E-3</v>
      </c>
      <c r="H411" s="71">
        <f>(B411/(D411*(1-VLOOKUP(A411,USD!A:M,13,0))))-1</f>
        <v>3.4727941449705924E-3</v>
      </c>
      <c r="I411" s="71">
        <f t="shared" si="98"/>
        <v>6.2128127314875492E-4</v>
      </c>
      <c r="J411">
        <v>1842.828</v>
      </c>
      <c r="K411">
        <v>1831.5909999999999</v>
      </c>
      <c r="L411" s="71">
        <f t="shared" si="101"/>
        <v>-6.0976933278634737E-3</v>
      </c>
      <c r="M411" s="70">
        <f t="shared" si="102"/>
        <v>2</v>
      </c>
      <c r="N411" s="50"/>
    </row>
    <row r="412" spans="1:14">
      <c r="A412" s="68">
        <v>42977</v>
      </c>
      <c r="B412">
        <v>33.646599999999999</v>
      </c>
      <c r="C412" s="71">
        <f t="shared" si="99"/>
        <v>4.3761194029849904E-3</v>
      </c>
      <c r="D412" s="26">
        <f t="shared" si="100"/>
        <v>33.607882423095553</v>
      </c>
      <c r="E412" s="26">
        <f>D412*(1-VLOOKUP(A412,USD!A:M,13,0))</f>
        <v>33.653228646125307</v>
      </c>
      <c r="F412">
        <v>33.6419</v>
      </c>
      <c r="G412" s="42">
        <f t="shared" si="97"/>
        <v>1.1520385728867044E-3</v>
      </c>
      <c r="H412" s="71">
        <f>(B412/(D412*(1-VLOOKUP(A412,USD!A:M,13,0))))-1</f>
        <v>-1.969690990130113E-4</v>
      </c>
      <c r="I412" s="71">
        <f t="shared" si="98"/>
        <v>1.3970673475638407E-4</v>
      </c>
      <c r="J412">
        <v>1831.5909999999999</v>
      </c>
      <c r="K412">
        <v>1838.6310000000001</v>
      </c>
      <c r="L412" s="71">
        <f t="shared" si="101"/>
        <v>3.8436528679166582E-3</v>
      </c>
      <c r="M412" s="70">
        <f t="shared" si="102"/>
        <v>3</v>
      </c>
      <c r="N412" s="50"/>
    </row>
    <row r="413" spans="1:14">
      <c r="A413" s="68">
        <v>42978</v>
      </c>
      <c r="B413">
        <v>33.895000000000003</v>
      </c>
      <c r="C413" s="71">
        <f t="shared" si="99"/>
        <v>7.3826181545832981E-3</v>
      </c>
      <c r="D413" s="26">
        <f t="shared" si="100"/>
        <v>33.838558895232374</v>
      </c>
      <c r="E413" s="26">
        <f>D413*(1-VLOOKUP(A413,USD!A:M,13,0))</f>
        <v>33.851816735183469</v>
      </c>
      <c r="F413">
        <v>33.816800000000001</v>
      </c>
      <c r="G413" s="42">
        <f t="shared" ref="G413:G476" si="103">+B413/D413-1</f>
        <v>1.6679523777114458E-3</v>
      </c>
      <c r="H413" s="71">
        <f>(B413/(D413*(1-VLOOKUP(A413,USD!A:M,13,0))))-1</f>
        <v>1.2756557544415514E-3</v>
      </c>
      <c r="I413" s="71">
        <f t="shared" si="98"/>
        <v>2.3124600790140892E-3</v>
      </c>
      <c r="J413">
        <v>1838.6310000000001</v>
      </c>
      <c r="K413">
        <v>1849.3789999999999</v>
      </c>
      <c r="L413" s="71">
        <f t="shared" si="101"/>
        <v>5.8456536412145876E-3</v>
      </c>
      <c r="M413" s="70">
        <f t="shared" si="102"/>
        <v>4</v>
      </c>
      <c r="N413" s="50"/>
    </row>
    <row r="414" spans="1:14">
      <c r="A414" s="68">
        <v>42979</v>
      </c>
      <c r="B414">
        <v>34.505800000000001</v>
      </c>
      <c r="C414" s="71">
        <f t="shared" si="99"/>
        <v>1.8020356984805863E-2</v>
      </c>
      <c r="D414" s="26">
        <f t="shared" si="100"/>
        <v>34.107009001399931</v>
      </c>
      <c r="E414" s="26">
        <f>D414*(1-VLOOKUP(A414,USD!A:M,13,0))</f>
        <v>34.297320659633932</v>
      </c>
      <c r="F414">
        <v>34.303800000000003</v>
      </c>
      <c r="G414" s="42">
        <f t="shared" si="103"/>
        <v>1.1692347417028071E-2</v>
      </c>
      <c r="H414" s="71">
        <f>(B414/(D414*(1-VLOOKUP(A414,USD!A:M,13,0))))-1</f>
        <v>6.0785897077795248E-3</v>
      </c>
      <c r="I414" s="71">
        <f t="shared" si="98"/>
        <v>5.8885604510285905E-3</v>
      </c>
      <c r="J414">
        <v>1849.3789999999999</v>
      </c>
      <c r="K414">
        <v>1865.25</v>
      </c>
      <c r="L414" s="71">
        <f t="shared" si="101"/>
        <v>8.5817996203050306E-3</v>
      </c>
      <c r="M414" s="70">
        <f t="shared" si="102"/>
        <v>5</v>
      </c>
      <c r="N414" s="50"/>
    </row>
    <row r="415" spans="1:14">
      <c r="A415" s="68">
        <v>42982</v>
      </c>
      <c r="B415">
        <v>34.505800000000001</v>
      </c>
      <c r="C415" s="71">
        <f t="shared" si="99"/>
        <v>0</v>
      </c>
      <c r="D415" s="26">
        <f t="shared" si="100"/>
        <v>34.641605762444712</v>
      </c>
      <c r="E415" s="26">
        <f>D415*(1-VLOOKUP(A415,USD!A:M,13,0))</f>
        <v>34.80485231388618</v>
      </c>
      <c r="F415">
        <v>34.799999999999997</v>
      </c>
      <c r="G415" s="42">
        <f t="shared" si="103"/>
        <v>-3.9203079492331483E-3</v>
      </c>
      <c r="H415" s="71">
        <f>(B415/(D415*(1-VLOOKUP(A415,USD!A:M,13,0))))-1</f>
        <v>-8.5922592398665065E-3</v>
      </c>
      <c r="I415" s="71">
        <f t="shared" si="98"/>
        <v>-8.4540229885056162E-3</v>
      </c>
      <c r="J415">
        <v>1865.25</v>
      </c>
      <c r="K415">
        <v>1883.6179999999999</v>
      </c>
      <c r="L415" s="71">
        <f t="shared" si="101"/>
        <v>9.847473529017492E-3</v>
      </c>
      <c r="M415" s="70">
        <f t="shared" si="102"/>
        <v>1</v>
      </c>
      <c r="N415" s="50"/>
    </row>
    <row r="416" spans="1:14">
      <c r="A416" s="68">
        <v>42983</v>
      </c>
      <c r="B416">
        <v>34.979999999999997</v>
      </c>
      <c r="C416" s="71">
        <f t="shared" si="99"/>
        <v>1.3742617183198025E-2</v>
      </c>
      <c r="D416" s="26">
        <f t="shared" si="100"/>
        <v>34.828525529061629</v>
      </c>
      <c r="E416" s="26">
        <f>D416*(1-VLOOKUP(A416,USD!A:M,13,0))</f>
        <v>34.772771732907358</v>
      </c>
      <c r="F416">
        <v>34.766399999999997</v>
      </c>
      <c r="G416" s="42">
        <f t="shared" si="103"/>
        <v>4.3491496880043723E-3</v>
      </c>
      <c r="H416" s="71">
        <f>(B416/(D416*(1-VLOOKUP(A416,USD!A:M,13,0))))-1</f>
        <v>5.959498100536198E-3</v>
      </c>
      <c r="I416" s="71">
        <f t="shared" si="98"/>
        <v>6.143863040176667E-3</v>
      </c>
      <c r="J416">
        <v>1883.6179999999999</v>
      </c>
      <c r="K416">
        <v>1885.162</v>
      </c>
      <c r="L416" s="71">
        <f t="shared" si="101"/>
        <v>8.1969911096635428E-4</v>
      </c>
      <c r="M416" s="70">
        <f t="shared" si="102"/>
        <v>2</v>
      </c>
      <c r="N416" s="50"/>
    </row>
    <row r="417" spans="1:14">
      <c r="A417" s="68">
        <v>42984</v>
      </c>
      <c r="B417">
        <v>34.99</v>
      </c>
      <c r="C417" s="71">
        <f t="shared" si="99"/>
        <v>2.8587764436838192E-4</v>
      </c>
      <c r="D417" s="26">
        <f t="shared" si="100"/>
        <v>35.092733465240649</v>
      </c>
      <c r="E417" s="26">
        <f>D417*(1-VLOOKUP(A417,USD!A:M,13,0))</f>
        <v>35.085006802030463</v>
      </c>
      <c r="F417">
        <v>34.9343</v>
      </c>
      <c r="G417" s="42">
        <f t="shared" si="103"/>
        <v>-2.927485410687769E-3</v>
      </c>
      <c r="H417" s="71">
        <f>(B417/(D417*(1-VLOOKUP(A417,USD!A:M,13,0))))-1</f>
        <v>-2.7079031954174715E-3</v>
      </c>
      <c r="I417" s="71">
        <f t="shared" si="98"/>
        <v>1.5944215284120489E-3</v>
      </c>
      <c r="J417">
        <v>1885.162</v>
      </c>
      <c r="K417">
        <v>1902.857</v>
      </c>
      <c r="L417" s="71">
        <f t="shared" si="101"/>
        <v>9.3864612165956984E-3</v>
      </c>
      <c r="M417" s="70">
        <f t="shared" si="102"/>
        <v>3</v>
      </c>
      <c r="N417" s="50"/>
    </row>
    <row r="418" spans="1:14">
      <c r="A418" s="68">
        <v>42985</v>
      </c>
      <c r="B418">
        <v>35.07</v>
      </c>
      <c r="C418" s="71">
        <f t="shared" si="99"/>
        <v>2.286367533580913E-3</v>
      </c>
      <c r="D418" s="26">
        <f t="shared" si="100"/>
        <v>34.705273124885373</v>
      </c>
      <c r="E418" s="26">
        <f>D418*(1-VLOOKUP(A418,USD!A:M,13,0))</f>
        <v>34.994666897215659</v>
      </c>
      <c r="F418">
        <v>34.99</v>
      </c>
      <c r="G418" s="42">
        <f t="shared" si="103"/>
        <v>1.0509263932376278E-2</v>
      </c>
      <c r="H418" s="71">
        <f>(B418/(D418*(1-VLOOKUP(A418,USD!A:M,13,0))))-1</f>
        <v>2.1527023819258861E-3</v>
      </c>
      <c r="I418" s="71">
        <f t="shared" si="98"/>
        <v>2.286367533580913E-3</v>
      </c>
      <c r="J418">
        <v>1902.857</v>
      </c>
      <c r="K418">
        <v>1890.3820000000001</v>
      </c>
      <c r="L418" s="71">
        <f t="shared" si="101"/>
        <v>-6.5559314231179444E-3</v>
      </c>
      <c r="M418" s="70">
        <f t="shared" si="102"/>
        <v>4</v>
      </c>
      <c r="N418" s="50"/>
    </row>
    <row r="419" spans="1:14">
      <c r="A419" s="68">
        <v>42986</v>
      </c>
      <c r="B419">
        <v>35.01</v>
      </c>
      <c r="C419" s="71">
        <f t="shared" si="99"/>
        <v>-1.7108639863131492E-3</v>
      </c>
      <c r="D419" s="26">
        <f t="shared" si="100"/>
        <v>34.895453543252103</v>
      </c>
      <c r="E419" s="26">
        <f>D419*(1-VLOOKUP(A419,USD!A:M,13,0))</f>
        <v>34.832836730486669</v>
      </c>
      <c r="F419">
        <v>34.778700000000001</v>
      </c>
      <c r="G419" s="42">
        <f t="shared" si="103"/>
        <v>3.2825610535744953E-3</v>
      </c>
      <c r="H419" s="71">
        <f>(B419/(D419*(1-VLOOKUP(A419,USD!A:M,13,0))))-1</f>
        <v>5.0860993861654435E-3</v>
      </c>
      <c r="I419" s="71">
        <f t="shared" si="98"/>
        <v>6.6506223636879636E-3</v>
      </c>
      <c r="J419">
        <v>1890.3820000000001</v>
      </c>
      <c r="K419">
        <v>1885.2739999999999</v>
      </c>
      <c r="L419" s="71">
        <f t="shared" si="101"/>
        <v>-2.702099364043975E-3</v>
      </c>
      <c r="M419" s="70">
        <f t="shared" si="102"/>
        <v>5</v>
      </c>
      <c r="N419" s="50"/>
    </row>
    <row r="420" spans="1:14">
      <c r="A420" s="68">
        <v>42989</v>
      </c>
      <c r="B420">
        <v>35.270000000000003</v>
      </c>
      <c r="C420" s="71">
        <f t="shared" si="99"/>
        <v>7.4264495858327173E-3</v>
      </c>
      <c r="D420" s="26">
        <f t="shared" si="100"/>
        <v>34.983486332755874</v>
      </c>
      <c r="E420" s="26">
        <f>D420*(1-VLOOKUP(A420,USD!A:M,13,0))</f>
        <v>34.763453723819978</v>
      </c>
      <c r="F420">
        <v>35.055599999999998</v>
      </c>
      <c r="G420" s="42">
        <f t="shared" si="103"/>
        <v>8.1899689618945004E-3</v>
      </c>
      <c r="H420" s="71">
        <f>(B420/(D420*(1-VLOOKUP(A420,USD!A:M,13,0))))-1</f>
        <v>1.4571229895749438E-2</v>
      </c>
      <c r="I420" s="71">
        <f t="shared" si="98"/>
        <v>6.1159985851049203E-3</v>
      </c>
      <c r="J420">
        <v>1885.2739999999999</v>
      </c>
      <c r="K420">
        <v>1896.375</v>
      </c>
      <c r="L420" s="71">
        <f t="shared" si="101"/>
        <v>5.8882687609334017E-3</v>
      </c>
      <c r="M420" s="70">
        <f t="shared" si="102"/>
        <v>1</v>
      </c>
      <c r="N420" s="50"/>
    </row>
    <row r="421" spans="1:14">
      <c r="A421" s="68">
        <v>42990</v>
      </c>
      <c r="B421">
        <v>35.1</v>
      </c>
      <c r="C421" s="71">
        <f t="shared" si="99"/>
        <v>-4.8199603062092367E-3</v>
      </c>
      <c r="D421" s="26">
        <f t="shared" si="100"/>
        <v>34.835787916630409</v>
      </c>
      <c r="E421" s="26">
        <f>D421*(1-VLOOKUP(A421,USD!A:M,13,0))</f>
        <v>34.856916752817916</v>
      </c>
      <c r="F421">
        <v>34.905200000000001</v>
      </c>
      <c r="G421" s="42">
        <f t="shared" si="103"/>
        <v>7.5845014328916882E-3</v>
      </c>
      <c r="H421" s="71">
        <f>(B421/(D421*(1-VLOOKUP(A421,USD!A:M,13,0))))-1</f>
        <v>6.9737449501305893E-3</v>
      </c>
      <c r="I421" s="71">
        <f t="shared" si="98"/>
        <v>5.5808303633841927E-3</v>
      </c>
      <c r="J421">
        <v>1896.375</v>
      </c>
      <c r="K421">
        <v>1884.4839999999999</v>
      </c>
      <c r="L421" s="71">
        <f t="shared" si="101"/>
        <v>-6.2703842858085057E-3</v>
      </c>
      <c r="M421" s="70">
        <f t="shared" si="102"/>
        <v>2</v>
      </c>
      <c r="N421" s="50"/>
    </row>
    <row r="422" spans="1:14">
      <c r="A422" s="68">
        <v>42991</v>
      </c>
      <c r="B422">
        <v>35.1</v>
      </c>
      <c r="C422" s="71">
        <f t="shared" si="99"/>
        <v>0</v>
      </c>
      <c r="D422" s="26">
        <f t="shared" si="100"/>
        <v>34.978326505504953</v>
      </c>
      <c r="E422" s="26">
        <f>D422*(1-VLOOKUP(A422,USD!A:M,13,0))</f>
        <v>34.911433693090196</v>
      </c>
      <c r="F422">
        <v>34.988</v>
      </c>
      <c r="G422" s="42">
        <f t="shared" si="103"/>
        <v>3.4785396172656302E-3</v>
      </c>
      <c r="H422" s="71">
        <f>(B422/(D422*(1-VLOOKUP(A422,USD!A:M,13,0))))-1</f>
        <v>5.40127651495248E-3</v>
      </c>
      <c r="I422" s="71">
        <f t="shared" si="98"/>
        <v>3.2010975191494317E-3</v>
      </c>
      <c r="J422">
        <v>1884.4839999999999</v>
      </c>
      <c r="K422">
        <v>1888.432</v>
      </c>
      <c r="L422" s="71">
        <f t="shared" si="101"/>
        <v>2.0950031945083936E-3</v>
      </c>
      <c r="M422" s="70">
        <f t="shared" si="102"/>
        <v>3</v>
      </c>
      <c r="N422" s="50"/>
    </row>
    <row r="423" spans="1:14">
      <c r="A423" s="68">
        <v>42992</v>
      </c>
      <c r="B423">
        <v>34.71</v>
      </c>
      <c r="C423" s="71">
        <f t="shared" si="99"/>
        <v>-1.1111111111111072E-2</v>
      </c>
      <c r="D423" s="26">
        <f t="shared" si="100"/>
        <v>34.817917179967296</v>
      </c>
      <c r="E423" s="26">
        <f>D423*(1-VLOOKUP(A423,USD!A:M,13,0))</f>
        <v>34.847202545679899</v>
      </c>
      <c r="F423">
        <v>34.6599</v>
      </c>
      <c r="G423" s="42">
        <f t="shared" si="103"/>
        <v>-3.0994725907782517E-3</v>
      </c>
      <c r="H423" s="71">
        <f>(B423/(D423*(1-VLOOKUP(A423,USD!A:M,13,0))))-1</f>
        <v>-3.9372614057051614E-3</v>
      </c>
      <c r="I423" s="71">
        <f t="shared" si="98"/>
        <v>1.445474453186657E-3</v>
      </c>
      <c r="J423">
        <v>1888.432</v>
      </c>
      <c r="K423">
        <v>1879.252</v>
      </c>
      <c r="L423" s="71">
        <f t="shared" si="101"/>
        <v>-4.8611758326484455E-3</v>
      </c>
      <c r="M423" s="70">
        <f t="shared" si="102"/>
        <v>4</v>
      </c>
      <c r="N423" s="50"/>
    </row>
    <row r="424" spans="1:14">
      <c r="A424" s="68">
        <v>42993</v>
      </c>
      <c r="B424">
        <v>34.816499999999998</v>
      </c>
      <c r="C424" s="71">
        <f t="shared" si="99"/>
        <v>3.0682800345720462E-3</v>
      </c>
      <c r="D424" s="26">
        <f t="shared" si="100"/>
        <v>34.593190022679238</v>
      </c>
      <c r="E424" s="26">
        <f>D424*(1-VLOOKUP(A424,USD!A:M,13,0))</f>
        <v>34.553449628716812</v>
      </c>
      <c r="F424">
        <v>34.585900000000002</v>
      </c>
      <c r="G424" s="42">
        <f t="shared" si="103"/>
        <v>6.4553161236173828E-3</v>
      </c>
      <c r="H424" s="71">
        <f>(B424/(D424*(1-VLOOKUP(A424,USD!A:M,13,0))))-1</f>
        <v>7.6128541175977116E-3</v>
      </c>
      <c r="I424" s="71">
        <f t="shared" si="98"/>
        <v>6.667456969458474E-3</v>
      </c>
      <c r="J424">
        <v>1879.252</v>
      </c>
      <c r="K424">
        <v>1875.635</v>
      </c>
      <c r="L424" s="71">
        <f t="shared" si="101"/>
        <v>-1.9247019558845668E-3</v>
      </c>
      <c r="M424" s="70">
        <f t="shared" si="102"/>
        <v>5</v>
      </c>
      <c r="N424" s="50"/>
    </row>
    <row r="425" spans="1:14">
      <c r="A425" s="68">
        <v>42996</v>
      </c>
      <c r="B425">
        <v>34.966500000000003</v>
      </c>
      <c r="C425" s="71">
        <f t="shared" si="99"/>
        <v>4.3083020981433684E-3</v>
      </c>
      <c r="D425" s="26">
        <f t="shared" si="100"/>
        <v>34.939331208790627</v>
      </c>
      <c r="E425" s="26">
        <f>D425*(1-VLOOKUP(A425,USD!A:M,13,0))</f>
        <v>34.809014110817714</v>
      </c>
      <c r="F425">
        <v>34.762999999999998</v>
      </c>
      <c r="G425" s="42">
        <f t="shared" si="103"/>
        <v>7.7759906298791037E-4</v>
      </c>
      <c r="H425" s="71">
        <f>(B425/(D425*(1-VLOOKUP(A425,USD!A:M,13,0))))-1</f>
        <v>4.5242846775528367E-3</v>
      </c>
      <c r="I425" s="71">
        <f t="shared" si="98"/>
        <v>5.853925150303585E-3</v>
      </c>
      <c r="J425">
        <v>1875.635</v>
      </c>
      <c r="K425">
        <v>1894.8019999999999</v>
      </c>
      <c r="L425" s="71">
        <f t="shared" si="101"/>
        <v>1.0218939185929088E-2</v>
      </c>
      <c r="M425" s="70">
        <f t="shared" si="102"/>
        <v>1</v>
      </c>
      <c r="N425" s="50"/>
    </row>
    <row r="426" spans="1:14">
      <c r="A426" s="68">
        <v>42997</v>
      </c>
      <c r="B426">
        <v>34.49</v>
      </c>
      <c r="C426" s="71">
        <f t="shared" si="99"/>
        <v>-1.3627329014914369E-2</v>
      </c>
      <c r="D426" s="26">
        <f t="shared" si="100"/>
        <v>34.496865555345622</v>
      </c>
      <c r="E426" s="26">
        <f>D426*(1-VLOOKUP(A426,USD!A:M,13,0))</f>
        <v>34.445716296323553</v>
      </c>
      <c r="F426">
        <v>34.440399999999997</v>
      </c>
      <c r="G426" s="42">
        <f t="shared" si="103"/>
        <v>-1.9901968584956631E-4</v>
      </c>
      <c r="H426" s="71">
        <f>(B426/(D426*(1-VLOOKUP(A426,USD!A:M,13,0))))-1</f>
        <v>1.2856084424399672E-3</v>
      </c>
      <c r="I426" s="71">
        <f t="shared" si="98"/>
        <v>1.4401691037271291E-3</v>
      </c>
      <c r="J426">
        <v>1894.8019999999999</v>
      </c>
      <c r="K426">
        <v>1880.296</v>
      </c>
      <c r="L426" s="71">
        <f t="shared" si="101"/>
        <v>-7.6556811740751129E-3</v>
      </c>
      <c r="M426" s="70">
        <f t="shared" si="102"/>
        <v>2</v>
      </c>
      <c r="N426" s="50"/>
    </row>
    <row r="427" spans="1:14">
      <c r="A427" s="68">
        <v>42998</v>
      </c>
      <c r="B427">
        <v>34.89</v>
      </c>
      <c r="C427" s="71">
        <f t="shared" si="99"/>
        <v>1.1597564511452552E-2</v>
      </c>
      <c r="D427" s="26">
        <f t="shared" si="100"/>
        <v>34.667029780204814</v>
      </c>
      <c r="E427" s="26">
        <f>D427*(1-VLOOKUP(A427,USD!A:M,13,0))</f>
        <v>34.651368905644738</v>
      </c>
      <c r="F427">
        <v>34.884399999999999</v>
      </c>
      <c r="G427" s="42">
        <f t="shared" si="103"/>
        <v>6.4317658942476541E-3</v>
      </c>
      <c r="H427" s="71">
        <f>(B427/(D427*(1-VLOOKUP(A427,USD!A:M,13,0))))-1</f>
        <v>6.8866282023389847E-3</v>
      </c>
      <c r="I427" s="71">
        <f t="shared" si="98"/>
        <v>1.6053020834538856E-4</v>
      </c>
      <c r="J427">
        <v>1880.296</v>
      </c>
      <c r="K427">
        <v>1892.6690000000001</v>
      </c>
      <c r="L427" s="71">
        <f t="shared" si="101"/>
        <v>6.5803469241012547E-3</v>
      </c>
      <c r="M427" s="70">
        <f t="shared" si="102"/>
        <v>3</v>
      </c>
      <c r="N427" s="50"/>
    </row>
    <row r="428" spans="1:14">
      <c r="A428" s="68">
        <v>42999</v>
      </c>
      <c r="B428">
        <v>34.840000000000003</v>
      </c>
      <c r="C428" s="71">
        <f t="shared" si="99"/>
        <v>-1.4330753797648921E-3</v>
      </c>
      <c r="D428" s="26">
        <f t="shared" si="100"/>
        <v>34.517635037082556</v>
      </c>
      <c r="E428" s="26">
        <f>D428*(1-VLOOKUP(A428,USD!A:M,13,0))</f>
        <v>34.61563644827914</v>
      </c>
      <c r="F428">
        <v>34.594900000000003</v>
      </c>
      <c r="G428" s="42">
        <f t="shared" si="103"/>
        <v>9.3391381701304343E-3</v>
      </c>
      <c r="H428" s="71">
        <f>(B428/(D428*(1-VLOOKUP(A428,USD!A:M,13,0))))-1</f>
        <v>6.4815665618656038E-3</v>
      </c>
      <c r="I428" s="71">
        <f t="shared" si="98"/>
        <v>7.0848593289762896E-3</v>
      </c>
      <c r="J428">
        <v>1892.6690000000001</v>
      </c>
      <c r="K428">
        <v>1872.77</v>
      </c>
      <c r="L428" s="71">
        <f t="shared" si="101"/>
        <v>-1.0513724269801017E-2</v>
      </c>
      <c r="M428" s="70">
        <f t="shared" si="102"/>
        <v>4</v>
      </c>
      <c r="N428" s="50"/>
    </row>
    <row r="429" spans="1:14">
      <c r="A429" s="68">
        <v>43000</v>
      </c>
      <c r="B429">
        <v>34.535200000000003</v>
      </c>
      <c r="C429" s="71">
        <f t="shared" si="99"/>
        <v>-8.748564867967823E-3</v>
      </c>
      <c r="D429" s="26">
        <f t="shared" si="100"/>
        <v>34.477691458374494</v>
      </c>
      <c r="E429" s="26">
        <f>D429*(1-VLOOKUP(A429,USD!A:M,13,0))</f>
        <v>34.417589094271804</v>
      </c>
      <c r="F429">
        <v>34.4634</v>
      </c>
      <c r="G429" s="42">
        <f t="shared" si="103"/>
        <v>1.6679928148595202E-3</v>
      </c>
      <c r="H429" s="71">
        <f>(B429/(D429*(1-VLOOKUP(A429,USD!A:M,13,0))))-1</f>
        <v>3.4171744396753745E-3</v>
      </c>
      <c r="I429" s="71">
        <f t="shared" si="98"/>
        <v>2.0833696036957061E-3</v>
      </c>
      <c r="J429">
        <v>1872.77</v>
      </c>
      <c r="K429">
        <v>1866.425</v>
      </c>
      <c r="L429" s="71">
        <f t="shared" si="101"/>
        <v>-3.3880294964143687E-3</v>
      </c>
      <c r="M429" s="70">
        <f t="shared" si="102"/>
        <v>5</v>
      </c>
      <c r="N429" s="50" t="s">
        <v>450</v>
      </c>
    </row>
    <row r="430" spans="1:14">
      <c r="A430" s="68">
        <v>43003</v>
      </c>
      <c r="B430">
        <v>33.840000000000003</v>
      </c>
      <c r="C430" s="71">
        <f t="shared" si="99"/>
        <v>-2.0130186013111229E-2</v>
      </c>
      <c r="D430" s="26">
        <f t="shared" si="100"/>
        <v>34.042325821503681</v>
      </c>
      <c r="E430" s="26">
        <f>D430*(1-VLOOKUP(A430,USD!A:M,13,0))</f>
        <v>33.868696915424522</v>
      </c>
      <c r="F430">
        <v>33.796599999999998</v>
      </c>
      <c r="G430" s="42">
        <f t="shared" si="103"/>
        <v>-5.9433607023370305E-3</v>
      </c>
      <c r="H430" s="71">
        <f>(B430/(D430*(1-VLOOKUP(A430,USD!A:M,13,0))))-1</f>
        <v>-8.4729907076674937E-4</v>
      </c>
      <c r="I430" s="71">
        <f t="shared" si="98"/>
        <v>1.2841528437772531E-3</v>
      </c>
      <c r="J430">
        <v>1866.425</v>
      </c>
      <c r="K430">
        <v>1843.6210000000001</v>
      </c>
      <c r="L430" s="71">
        <f t="shared" si="101"/>
        <v>-1.2218010367413545E-2</v>
      </c>
      <c r="M430" s="70">
        <f t="shared" si="102"/>
        <v>1</v>
      </c>
      <c r="N430" s="50"/>
    </row>
    <row r="431" spans="1:14">
      <c r="A431" s="68">
        <v>43004</v>
      </c>
      <c r="B431">
        <v>33.92</v>
      </c>
      <c r="C431" s="71">
        <f t="shared" si="99"/>
        <v>2.3640661938533203E-3</v>
      </c>
      <c r="D431" s="26">
        <f t="shared" si="100"/>
        <v>33.720230379779785</v>
      </c>
      <c r="E431" s="26">
        <f>D431*(1-VLOOKUP(A431,USD!A:M,13,0))</f>
        <v>33.641775109931018</v>
      </c>
      <c r="F431">
        <v>33.718200000000003</v>
      </c>
      <c r="G431" s="42">
        <f t="shared" si="103"/>
        <v>5.9243254856291561E-3</v>
      </c>
      <c r="H431" s="71">
        <f>(B431/(D431*(1-VLOOKUP(A431,USD!A:M,13,0))))-1</f>
        <v>8.2702202591815599E-3</v>
      </c>
      <c r="I431" s="71">
        <f t="shared" si="98"/>
        <v>5.9848983634951392E-3</v>
      </c>
      <c r="J431">
        <v>1843.6210000000001</v>
      </c>
      <c r="K431">
        <v>1839.4549999999999</v>
      </c>
      <c r="L431" s="71">
        <f t="shared" si="101"/>
        <v>-2.259683524976186E-3</v>
      </c>
      <c r="M431" s="70">
        <f t="shared" si="102"/>
        <v>2</v>
      </c>
      <c r="N431" s="50"/>
    </row>
    <row r="432" spans="1:14">
      <c r="A432" s="68">
        <v>43005</v>
      </c>
      <c r="B432">
        <v>34.15</v>
      </c>
      <c r="C432" s="71">
        <f t="shared" si="99"/>
        <v>6.7806603773583607E-3</v>
      </c>
      <c r="D432" s="26">
        <f t="shared" si="100"/>
        <v>34.002103374423406</v>
      </c>
      <c r="E432" s="26">
        <f>D432*(1-VLOOKUP(A432,USD!A:M,13,0))</f>
        <v>33.945649408061932</v>
      </c>
      <c r="F432">
        <v>34.067599999999999</v>
      </c>
      <c r="G432" s="42">
        <f t="shared" si="103"/>
        <v>4.3496316668409918E-3</v>
      </c>
      <c r="H432" s="71">
        <f>(B432/(D432*(1-VLOOKUP(A432,USD!A:M,13,0))))-1</f>
        <v>6.0199346750318128E-3</v>
      </c>
      <c r="I432" s="71">
        <f t="shared" si="98"/>
        <v>2.418720426446308E-3</v>
      </c>
      <c r="J432">
        <v>1839.4549999999999</v>
      </c>
      <c r="K432">
        <v>1854.943</v>
      </c>
      <c r="L432" s="71">
        <f t="shared" si="101"/>
        <v>8.4198852377470601E-3</v>
      </c>
      <c r="M432" s="70">
        <f t="shared" si="102"/>
        <v>3</v>
      </c>
      <c r="N432" s="50"/>
    </row>
    <row r="433" spans="1:14">
      <c r="A433" s="68">
        <v>43006</v>
      </c>
      <c r="B433">
        <v>34.14</v>
      </c>
      <c r="C433" s="71">
        <f t="shared" si="99"/>
        <v>-2.9282576866762611E-4</v>
      </c>
      <c r="D433" s="26">
        <f t="shared" si="100"/>
        <v>34.063761537901698</v>
      </c>
      <c r="E433" s="26">
        <f>D433*(1-VLOOKUP(A433,USD!A:M,13,0))</f>
        <v>33.988891311086171</v>
      </c>
      <c r="F433">
        <v>34.017400000000002</v>
      </c>
      <c r="G433" s="42">
        <f t="shared" si="103"/>
        <v>2.2381104920980999E-3</v>
      </c>
      <c r="H433" s="71">
        <f>(B433/(D433*(1-VLOOKUP(A433,USD!A:M,13,0))))-1</f>
        <v>4.4458257708612781E-3</v>
      </c>
      <c r="I433" s="71">
        <f t="shared" si="98"/>
        <v>3.604037933528037E-3</v>
      </c>
      <c r="J433">
        <v>1854.943</v>
      </c>
      <c r="K433">
        <v>1854.7339999999999</v>
      </c>
      <c r="L433" s="71">
        <f t="shared" si="101"/>
        <v>-1.1267192576813745E-4</v>
      </c>
      <c r="M433" s="70">
        <f t="shared" si="102"/>
        <v>4</v>
      </c>
      <c r="N433" s="50"/>
    </row>
    <row r="434" spans="1:14">
      <c r="A434" s="68">
        <v>43007</v>
      </c>
      <c r="B434">
        <v>34.325000000000003</v>
      </c>
      <c r="C434" s="71">
        <f t="shared" si="99"/>
        <v>5.4188635032221821E-3</v>
      </c>
      <c r="D434" s="26">
        <f t="shared" si="100"/>
        <v>34.242038743453243</v>
      </c>
      <c r="E434" s="26">
        <f>D434*(1-VLOOKUP(A434,USD!A:M,13,0))</f>
        <v>34.251431026722742</v>
      </c>
      <c r="F434">
        <v>34.231900000000003</v>
      </c>
      <c r="G434" s="42">
        <f t="shared" si="103"/>
        <v>2.4227896349373612E-3</v>
      </c>
      <c r="H434" s="71">
        <f>(B434/(D434*(1-VLOOKUP(A434,USD!A:M,13,0))))-1</f>
        <v>2.1479094762453244E-3</v>
      </c>
      <c r="I434" s="71">
        <f t="shared" si="98"/>
        <v>2.7196854396045467E-3</v>
      </c>
      <c r="J434">
        <v>1854.7339999999999</v>
      </c>
      <c r="K434">
        <v>1866.982</v>
      </c>
      <c r="L434" s="71">
        <f t="shared" si="101"/>
        <v>6.6036423551840695E-3</v>
      </c>
      <c r="M434" s="70">
        <f t="shared" si="102"/>
        <v>5</v>
      </c>
      <c r="N434" s="50"/>
    </row>
    <row r="435" spans="1:14">
      <c r="A435" s="68">
        <v>43010</v>
      </c>
      <c r="B435">
        <v>34.469900000000003</v>
      </c>
      <c r="C435" s="71">
        <f t="shared" si="99"/>
        <v>4.221412964311666E-3</v>
      </c>
      <c r="D435" s="26">
        <f t="shared" si="100"/>
        <v>34.231900000000003</v>
      </c>
      <c r="E435" s="26">
        <f>D435*(1-VLOOKUP(A435,USD!A:M,13,0))</f>
        <v>34.126704851822183</v>
      </c>
      <c r="F435">
        <v>34.150100000000002</v>
      </c>
      <c r="G435" s="42">
        <f t="shared" si="103"/>
        <v>6.9525793192899421E-3</v>
      </c>
      <c r="H435" s="71">
        <f>(B435/(D435*(1-VLOOKUP(A435,USD!A:M,13,0))))-1</f>
        <v>1.0056498266327596E-2</v>
      </c>
      <c r="I435" s="71">
        <f t="shared" si="98"/>
        <v>9.3645406602029801E-3</v>
      </c>
      <c r="J435">
        <v>1866.982</v>
      </c>
      <c r="K435">
        <v>1866.982</v>
      </c>
      <c r="L435" s="71">
        <f t="shared" si="101"/>
        <v>0</v>
      </c>
      <c r="M435" s="70">
        <f t="shared" si="102"/>
        <v>1</v>
      </c>
      <c r="N435" s="50"/>
    </row>
    <row r="436" spans="1:14">
      <c r="A436" s="68">
        <v>43011</v>
      </c>
      <c r="B436">
        <v>35.07</v>
      </c>
      <c r="C436" s="71">
        <f t="shared" si="99"/>
        <v>1.7409391962262655E-2</v>
      </c>
      <c r="D436" s="26">
        <f t="shared" si="100"/>
        <v>34.150100000000002</v>
      </c>
      <c r="E436" s="26">
        <f>D436*(1-VLOOKUP(A436,USD!A:M,13,0))</f>
        <v>34.1889133948089</v>
      </c>
      <c r="F436">
        <v>34.303899999999999</v>
      </c>
      <c r="G436" s="42">
        <f t="shared" si="103"/>
        <v>2.6936963581365658E-2</v>
      </c>
      <c r="H436" s="71">
        <f>(B436/(D436*(1-VLOOKUP(A436,USD!A:M,13,0))))-1</f>
        <v>2.5771120451136609E-2</v>
      </c>
      <c r="I436" s="71">
        <f t="shared" si="98"/>
        <v>2.2332737677057235E-2</v>
      </c>
      <c r="J436">
        <v>1866.982</v>
      </c>
      <c r="K436">
        <v>1866.982</v>
      </c>
      <c r="L436" s="71">
        <f t="shared" si="101"/>
        <v>0</v>
      </c>
      <c r="M436" s="70">
        <f t="shared" si="102"/>
        <v>2</v>
      </c>
      <c r="N436" s="50"/>
    </row>
    <row r="437" spans="1:14">
      <c r="A437" s="68">
        <v>43012</v>
      </c>
      <c r="B437">
        <v>35.305</v>
      </c>
      <c r="C437" s="71">
        <f t="shared" si="99"/>
        <v>6.7008839463928993E-3</v>
      </c>
      <c r="D437" s="26">
        <f t="shared" si="100"/>
        <v>34.303899999999999</v>
      </c>
      <c r="E437" s="26">
        <f>D437*(1-VLOOKUP(A437,USD!A:M,13,0))</f>
        <v>34.392482362025099</v>
      </c>
      <c r="F437">
        <v>34.424599999999998</v>
      </c>
      <c r="G437" s="42">
        <f t="shared" si="103"/>
        <v>2.9183270706829356E-2</v>
      </c>
      <c r="H437" s="71">
        <f>(B437/(D437*(1-VLOOKUP(A437,USD!A:M,13,0))))-1</f>
        <v>2.6532473822897584E-2</v>
      </c>
      <c r="I437" s="71">
        <f t="shared" si="98"/>
        <v>2.5574734346949679E-2</v>
      </c>
      <c r="J437">
        <v>1866.982</v>
      </c>
      <c r="K437">
        <v>1866.982</v>
      </c>
      <c r="L437" s="71">
        <f t="shared" si="101"/>
        <v>0</v>
      </c>
      <c r="M437" s="70">
        <f t="shared" si="102"/>
        <v>3</v>
      </c>
      <c r="N437" s="50"/>
    </row>
    <row r="438" spans="1:14" ht="28">
      <c r="A438" s="68">
        <v>43013</v>
      </c>
      <c r="B438">
        <v>35.394799999999996</v>
      </c>
      <c r="C438" s="71">
        <f t="shared" si="99"/>
        <v>2.543549072369311E-3</v>
      </c>
      <c r="D438" s="26">
        <f t="shared" si="100"/>
        <v>34.424599999999998</v>
      </c>
      <c r="E438" s="26">
        <f>D438*(1-VLOOKUP(A438,USD!A:M,13,0))</f>
        <v>34.396391746623223</v>
      </c>
      <c r="F438">
        <v>34.480600000000003</v>
      </c>
      <c r="G438" s="42">
        <f t="shared" si="103"/>
        <v>2.8183334011143257E-2</v>
      </c>
      <c r="H438" s="71">
        <f>(B438/(D438*(1-VLOOKUP(A438,USD!A:M,13,0))))-1</f>
        <v>2.9026540363053854E-2</v>
      </c>
      <c r="I438" s="71">
        <f t="shared" si="98"/>
        <v>2.6513459742579792E-2</v>
      </c>
      <c r="J438">
        <v>1866.982</v>
      </c>
      <c r="K438">
        <v>1866.982</v>
      </c>
      <c r="L438" s="71">
        <f t="shared" si="101"/>
        <v>0</v>
      </c>
      <c r="M438" s="70">
        <f t="shared" si="102"/>
        <v>4</v>
      </c>
      <c r="N438" s="50" t="s">
        <v>467</v>
      </c>
    </row>
    <row r="439" spans="1:14" ht="28">
      <c r="A439" s="68">
        <v>43014</v>
      </c>
      <c r="B439">
        <v>35.331000000000003</v>
      </c>
      <c r="C439" s="71">
        <f t="shared" si="99"/>
        <v>-1.8025246646398152E-3</v>
      </c>
      <c r="D439" s="26">
        <f t="shared" si="100"/>
        <v>34.480600000000003</v>
      </c>
      <c r="E439" s="26">
        <f>D439*(1-VLOOKUP(A439,USD!A:M,13,0))</f>
        <v>34.493091177736794</v>
      </c>
      <c r="F439">
        <v>34.432000000000002</v>
      </c>
      <c r="G439" s="42">
        <f t="shared" si="103"/>
        <v>2.4663143912808883E-2</v>
      </c>
      <c r="H439" s="71">
        <f>(B439/(D439*(1-VLOOKUP(A439,USD!A:M,13,0))))-1</f>
        <v>2.4292076866802459E-2</v>
      </c>
      <c r="I439" s="71">
        <f t="shared" si="98"/>
        <v>2.6109433085501843E-2</v>
      </c>
      <c r="J439">
        <v>1866.982</v>
      </c>
      <c r="K439">
        <v>1866.982</v>
      </c>
      <c r="L439" s="71">
        <f t="shared" si="101"/>
        <v>0</v>
      </c>
      <c r="M439" s="70">
        <f t="shared" si="102"/>
        <v>5</v>
      </c>
      <c r="N439" s="50" t="s">
        <v>471</v>
      </c>
    </row>
    <row r="440" spans="1:14" ht="42">
      <c r="A440" s="68">
        <v>43017</v>
      </c>
      <c r="B440">
        <v>35.020000000000003</v>
      </c>
      <c r="C440" s="71">
        <f t="shared" si="99"/>
        <v>-8.8024680875151695E-3</v>
      </c>
      <c r="D440" s="26">
        <f t="shared" si="100"/>
        <v>34.85352403826068</v>
      </c>
      <c r="E440" s="26">
        <f>D440*(1-VLOOKUP(A440,USD!A:M,13,0))</f>
        <v>35.04151976199703</v>
      </c>
      <c r="F440">
        <v>34.802300000000002</v>
      </c>
      <c r="G440" s="42">
        <f t="shared" si="103"/>
        <v>4.776445605803703E-3</v>
      </c>
      <c r="H440" s="71">
        <f>(B440/(D440*(1-VLOOKUP(A440,USD!A:M,13,0))))-1</f>
        <v>-6.1412182300280005E-4</v>
      </c>
      <c r="I440" s="71">
        <f t="shared" si="98"/>
        <v>6.2553336992094977E-3</v>
      </c>
      <c r="J440">
        <v>1866.982</v>
      </c>
      <c r="K440">
        <v>1889.838</v>
      </c>
      <c r="L440" s="71">
        <f t="shared" si="101"/>
        <v>1.2242217653946286E-2</v>
      </c>
      <c r="M440" s="70">
        <f t="shared" si="102"/>
        <v>1</v>
      </c>
      <c r="N440" s="50" t="s">
        <v>476</v>
      </c>
    </row>
    <row r="441" spans="1:14">
      <c r="A441" s="68">
        <v>43018</v>
      </c>
      <c r="B441">
        <v>35.549999999999997</v>
      </c>
      <c r="C441" s="71">
        <f t="shared" si="99"/>
        <v>1.5134209023415002E-2</v>
      </c>
      <c r="D441" s="26">
        <f t="shared" si="100"/>
        <v>35.310935939165162</v>
      </c>
      <c r="E441" s="26">
        <f>D441*(1-VLOOKUP(A441,USD!A:M,13,0))</f>
        <v>35.573180415821554</v>
      </c>
      <c r="F441">
        <v>35.406500000000001</v>
      </c>
      <c r="G441" s="42">
        <f t="shared" si="103"/>
        <v>6.7702555731374847E-3</v>
      </c>
      <c r="H441" s="71">
        <f>(B441/(D441*(1-VLOOKUP(A441,USD!A:M,13,0))))-1</f>
        <v>-6.5162618440628428E-4</v>
      </c>
      <c r="I441" s="71">
        <f t="shared" si="98"/>
        <v>4.0529281346644019E-3</v>
      </c>
      <c r="J441">
        <v>1889.838</v>
      </c>
      <c r="K441">
        <v>1917.4580000000001</v>
      </c>
      <c r="L441" s="71">
        <f t="shared" si="101"/>
        <v>1.4615009328841966E-2</v>
      </c>
      <c r="M441" s="70">
        <f t="shared" si="102"/>
        <v>2</v>
      </c>
      <c r="N441" s="50"/>
    </row>
    <row r="442" spans="1:14">
      <c r="A442" s="68">
        <v>43019</v>
      </c>
      <c r="B442">
        <v>35.53</v>
      </c>
      <c r="C442" s="71">
        <f t="shared" si="99"/>
        <v>-5.6258790435992356E-4</v>
      </c>
      <c r="D442" s="26">
        <f t="shared" si="100"/>
        <v>35.112771951980172</v>
      </c>
      <c r="E442" s="26">
        <f>D442*(1-VLOOKUP(A442,USD!A:M,13,0))</f>
        <v>35.073839478600831</v>
      </c>
      <c r="F442">
        <v>35.449300000000001</v>
      </c>
      <c r="G442" s="42">
        <f t="shared" si="103"/>
        <v>1.1882515245177139E-2</v>
      </c>
      <c r="H442" s="71">
        <f>(B442/(D442*(1-VLOOKUP(A442,USD!A:M,13,0))))-1</f>
        <v>1.3005719595583054E-2</v>
      </c>
      <c r="I442" s="71">
        <f t="shared" si="98"/>
        <v>2.2764906500269966E-3</v>
      </c>
      <c r="J442">
        <v>1917.4580000000001</v>
      </c>
      <c r="K442">
        <v>1901.5509999999999</v>
      </c>
      <c r="L442" s="71">
        <f t="shared" si="101"/>
        <v>-8.295879231774661E-3</v>
      </c>
      <c r="M442" s="70">
        <f t="shared" si="102"/>
        <v>3</v>
      </c>
      <c r="N442" s="50" t="s">
        <v>483</v>
      </c>
    </row>
    <row r="443" spans="1:14">
      <c r="A443" s="68">
        <v>43020</v>
      </c>
      <c r="B443">
        <v>35.49</v>
      </c>
      <c r="C443" s="71">
        <f t="shared" si="99"/>
        <v>-1.1258091753447719E-3</v>
      </c>
      <c r="D443" s="26">
        <f t="shared" si="100"/>
        <v>35.420124787502417</v>
      </c>
      <c r="E443" s="26">
        <f>D443*(1-VLOOKUP(A443,USD!A:M,13,0))</f>
        <v>35.396075584873692</v>
      </c>
      <c r="F443">
        <v>35.374200000000002</v>
      </c>
      <c r="G443" s="42">
        <f t="shared" si="103"/>
        <v>1.9727545545586977E-3</v>
      </c>
      <c r="H443" s="71">
        <f>(B443/(D443*(1-VLOOKUP(A443,USD!A:M,13,0))))-1</f>
        <v>2.653526233468817E-3</v>
      </c>
      <c r="I443" s="71">
        <f t="shared" si="98"/>
        <v>3.2735722645318432E-3</v>
      </c>
      <c r="J443">
        <v>1901.5509999999999</v>
      </c>
      <c r="K443">
        <v>1899.9860000000001</v>
      </c>
      <c r="L443" s="71">
        <f t="shared" si="101"/>
        <v>-8.23012372531573E-4</v>
      </c>
      <c r="M443" s="70">
        <f t="shared" si="102"/>
        <v>4</v>
      </c>
      <c r="N443" s="50"/>
    </row>
    <row r="444" spans="1:14">
      <c r="A444" s="68">
        <v>43021</v>
      </c>
      <c r="B444">
        <v>36.084499999999998</v>
      </c>
      <c r="C444" s="71">
        <f t="shared" si="99"/>
        <v>1.6751197520428196E-2</v>
      </c>
      <c r="D444" s="26">
        <f t="shared" si="100"/>
        <v>35.85983549036677</v>
      </c>
      <c r="E444" s="26">
        <f>D444*(1-VLOOKUP(A444,USD!A:M,13,0))</f>
        <v>35.91771913173708</v>
      </c>
      <c r="F444">
        <v>35.888100000000001</v>
      </c>
      <c r="G444" s="42">
        <f t="shared" si="103"/>
        <v>6.2650736279474817E-3</v>
      </c>
      <c r="H444" s="71">
        <f>(B444/(D444*(1-VLOOKUP(A444,USD!A:M,13,0))))-1</f>
        <v>4.6434147906555534E-3</v>
      </c>
      <c r="I444" s="71">
        <f t="shared" si="98"/>
        <v>5.4725661152303928E-3</v>
      </c>
      <c r="J444">
        <v>1899.9860000000001</v>
      </c>
      <c r="K444">
        <v>1926.07</v>
      </c>
      <c r="L444" s="71">
        <f t="shared" si="101"/>
        <v>1.3728522210163518E-2</v>
      </c>
      <c r="M444" s="70">
        <f t="shared" si="102"/>
        <v>5</v>
      </c>
      <c r="N444" s="50"/>
    </row>
    <row r="445" spans="1:14">
      <c r="A445" s="68">
        <v>43024</v>
      </c>
      <c r="B445">
        <v>35.47</v>
      </c>
      <c r="C445" s="71">
        <f t="shared" si="99"/>
        <v>-1.7029472488187425E-2</v>
      </c>
      <c r="D445" s="26">
        <f t="shared" si="100"/>
        <v>35.079808620143616</v>
      </c>
      <c r="E445" s="26">
        <f>D445*(1-VLOOKUP(A445,USD!A:M,13,0))</f>
        <v>34.997730146937762</v>
      </c>
      <c r="F445">
        <v>35.473399999999998</v>
      </c>
      <c r="G445" s="42">
        <f t="shared" si="103"/>
        <v>1.1122962045817086E-2</v>
      </c>
      <c r="H445" s="71">
        <f>(B445/(D445*(1-VLOOKUP(A445,USD!A:M,13,0))))-1</f>
        <v>1.3494299518266306E-2</v>
      </c>
      <c r="I445" s="71">
        <f t="shared" si="98"/>
        <v>-9.5846465238746958E-5</v>
      </c>
      <c r="J445">
        <v>1926.07</v>
      </c>
      <c r="K445">
        <v>1882.69</v>
      </c>
      <c r="L445" s="71">
        <f t="shared" si="101"/>
        <v>-2.2522545909546277E-2</v>
      </c>
      <c r="M445" s="70">
        <f t="shared" si="102"/>
        <v>1</v>
      </c>
      <c r="N445" s="50"/>
    </row>
    <row r="446" spans="1:14">
      <c r="A446" s="68">
        <v>43025</v>
      </c>
      <c r="B446">
        <v>35.283999999999999</v>
      </c>
      <c r="C446" s="71">
        <f t="shared" si="99"/>
        <v>-5.2438680575134233E-3</v>
      </c>
      <c r="D446" s="26">
        <f t="shared" si="100"/>
        <v>35.366001341697249</v>
      </c>
      <c r="E446" s="26">
        <f>D446*(1-VLOOKUP(A446,USD!A:M,13,0))</f>
        <v>35.240996436384705</v>
      </c>
      <c r="F446">
        <v>35.1892</v>
      </c>
      <c r="G446" s="42">
        <f t="shared" si="103"/>
        <v>-2.318648944928059E-3</v>
      </c>
      <c r="H446" s="71">
        <f>(B446/(D446*(1-VLOOKUP(A446,USD!A:M,13,0))))-1</f>
        <v>1.2202709333977158E-3</v>
      </c>
      <c r="I446" s="71">
        <f t="shared" si="98"/>
        <v>2.6940083889375188E-3</v>
      </c>
      <c r="J446">
        <v>1882.69</v>
      </c>
      <c r="K446">
        <v>1876.99</v>
      </c>
      <c r="L446" s="71">
        <f t="shared" si="101"/>
        <v>-3.0275828734417365E-3</v>
      </c>
      <c r="M446" s="70">
        <f t="shared" si="102"/>
        <v>2</v>
      </c>
      <c r="N446" s="50"/>
    </row>
    <row r="447" spans="1:14">
      <c r="A447" s="68">
        <v>43026</v>
      </c>
      <c r="B447">
        <v>35.36</v>
      </c>
      <c r="C447" s="71">
        <f t="shared" si="99"/>
        <v>2.1539507992291984E-3</v>
      </c>
      <c r="D447" s="26">
        <f t="shared" si="100"/>
        <v>35.023658022685254</v>
      </c>
      <c r="E447" s="26">
        <f>D447*(1-VLOOKUP(A447,USD!A:M,13,0))</f>
        <v>34.950495238771161</v>
      </c>
      <c r="F447">
        <v>35.250900000000001</v>
      </c>
      <c r="G447" s="42">
        <f t="shared" si="103"/>
        <v>9.6032795060096987E-3</v>
      </c>
      <c r="H447" s="71">
        <f>(B447/(D447*(1-VLOOKUP(A447,USD!A:M,13,0))))-1</f>
        <v>1.1716708402305098E-2</v>
      </c>
      <c r="I447" s="71">
        <f t="shared" si="98"/>
        <v>3.0949564408284669E-3</v>
      </c>
      <c r="J447">
        <v>1876.99</v>
      </c>
      <c r="K447">
        <v>1868.16</v>
      </c>
      <c r="L447" s="71">
        <f t="shared" si="101"/>
        <v>-4.704340459991796E-3</v>
      </c>
      <c r="M447" s="70">
        <f t="shared" si="102"/>
        <v>3</v>
      </c>
      <c r="N447" s="50"/>
    </row>
    <row r="448" spans="1:14">
      <c r="A448" s="68">
        <v>43027</v>
      </c>
      <c r="B448">
        <v>35.06</v>
      </c>
      <c r="C448" s="71">
        <f t="shared" si="99"/>
        <v>-8.4841628959275717E-3</v>
      </c>
      <c r="D448" s="26">
        <f t="shared" si="100"/>
        <v>35.146175300295475</v>
      </c>
      <c r="E448" s="26">
        <f>D448*(1-VLOOKUP(A448,USD!A:M,13,0))</f>
        <v>35.223105375959136</v>
      </c>
      <c r="F448">
        <v>35.1419</v>
      </c>
      <c r="G448" s="42">
        <f t="shared" si="103"/>
        <v>-2.4519111840527463E-3</v>
      </c>
      <c r="H448" s="71">
        <f>(B448/(D448*(1-VLOOKUP(A448,USD!A:M,13,0))))-1</f>
        <v>-4.6306358913618118E-3</v>
      </c>
      <c r="I448" s="71">
        <f t="shared" si="98"/>
        <v>-2.3305512792420879E-3</v>
      </c>
      <c r="J448">
        <v>1868.16</v>
      </c>
      <c r="K448">
        <v>1862.61</v>
      </c>
      <c r="L448" s="71">
        <f t="shared" si="101"/>
        <v>-2.9708376156218907E-3</v>
      </c>
      <c r="M448" s="70">
        <f t="shared" si="102"/>
        <v>4</v>
      </c>
      <c r="N448" s="50"/>
    </row>
    <row r="449" spans="1:14" ht="56">
      <c r="A449" s="68">
        <v>43028</v>
      </c>
      <c r="B449">
        <v>35.46</v>
      </c>
      <c r="C449" s="71">
        <f t="shared" si="99"/>
        <v>1.1409013120365019E-2</v>
      </c>
      <c r="D449" s="26">
        <f t="shared" si="100"/>
        <v>35.473959550845322</v>
      </c>
      <c r="E449" s="26">
        <f>D449*(1-VLOOKUP(A449,USD!A:M,13,0))</f>
        <v>35.378365949519939</v>
      </c>
      <c r="F449">
        <v>35.351199999999999</v>
      </c>
      <c r="G449" s="42">
        <f t="shared" si="103"/>
        <v>-3.9351544124399673E-4</v>
      </c>
      <c r="H449" s="71">
        <f>(B449/(D449*(1-VLOOKUP(A449,USD!A:M,13,0))))-1</f>
        <v>2.307456782954409E-3</v>
      </c>
      <c r="I449" s="71">
        <f t="shared" si="98"/>
        <v>3.0776890176289484E-3</v>
      </c>
      <c r="J449">
        <v>1862.61</v>
      </c>
      <c r="K449">
        <v>1880.21</v>
      </c>
      <c r="L449" s="71">
        <f t="shared" si="101"/>
        <v>9.4491063615036452E-3</v>
      </c>
      <c r="M449" s="70">
        <f t="shared" si="102"/>
        <v>5</v>
      </c>
      <c r="N449" s="50" t="s">
        <v>515</v>
      </c>
    </row>
    <row r="450" spans="1:14">
      <c r="A450" s="68">
        <v>43031</v>
      </c>
      <c r="B450">
        <v>35.44</v>
      </c>
      <c r="C450" s="71">
        <f t="shared" si="99"/>
        <v>-5.6401579244225175E-4</v>
      </c>
      <c r="D450" s="26">
        <f t="shared" si="100"/>
        <v>35.699972083969342</v>
      </c>
      <c r="E450" s="26">
        <f>D450*(1-VLOOKUP(A450,USD!A:M,13,0))</f>
        <v>35.624836578560171</v>
      </c>
      <c r="F450">
        <v>35.410299999999999</v>
      </c>
      <c r="G450" s="42">
        <f t="shared" si="103"/>
        <v>-7.2821368979748557E-3</v>
      </c>
      <c r="H450" s="71">
        <f>(B450/(D450*(1-VLOOKUP(A450,USD!A:M,13,0))))-1</f>
        <v>-5.1884189883248943E-3</v>
      </c>
      <c r="I450" s="71">
        <f t="shared" si="98"/>
        <v>8.3873901096565007E-4</v>
      </c>
      <c r="J450">
        <v>1880.21</v>
      </c>
      <c r="K450">
        <v>1898.76</v>
      </c>
      <c r="L450" s="71">
        <f t="shared" si="101"/>
        <v>9.8659192324261902E-3</v>
      </c>
      <c r="M450" s="70">
        <f t="shared" si="102"/>
        <v>1</v>
      </c>
    </row>
    <row r="451" spans="1:14">
      <c r="A451" s="68">
        <v>43032</v>
      </c>
      <c r="B451">
        <v>35.82</v>
      </c>
      <c r="C451" s="71">
        <f t="shared" si="99"/>
        <v>1.0722347629796847E-2</v>
      </c>
      <c r="D451" s="26">
        <f t="shared" si="100"/>
        <v>35.464942071141166</v>
      </c>
      <c r="E451" s="26">
        <f>D451*(1-VLOOKUP(A451,USD!A:M,13,0))</f>
        <v>35.43764955383692</v>
      </c>
      <c r="F451">
        <v>35.578600000000002</v>
      </c>
      <c r="G451" s="42">
        <f t="shared" si="103"/>
        <v>1.0011518646966922E-2</v>
      </c>
      <c r="H451" s="71">
        <f>(B451/(D451*(1-VLOOKUP(A451,USD!A:M,13,0))))-1</f>
        <v>1.0789385046042987E-2</v>
      </c>
      <c r="I451" s="71">
        <f t="shared" si="98"/>
        <v>6.7849774864665591E-3</v>
      </c>
      <c r="J451">
        <v>1898.76</v>
      </c>
      <c r="K451">
        <v>1901.69</v>
      </c>
      <c r="L451" s="71">
        <f t="shared" si="101"/>
        <v>1.5431123470055486E-3</v>
      </c>
      <c r="M451" s="70">
        <f t="shared" si="102"/>
        <v>2</v>
      </c>
    </row>
    <row r="452" spans="1:14">
      <c r="A452" s="68">
        <v>43033</v>
      </c>
      <c r="B452">
        <v>35.79</v>
      </c>
      <c r="C452" s="71">
        <f t="shared" si="99"/>
        <v>-8.3752093802347272E-4</v>
      </c>
      <c r="D452" s="26">
        <f t="shared" si="100"/>
        <v>35.79506241080302</v>
      </c>
      <c r="E452" s="26">
        <f>D452*(1-VLOOKUP(A452,USD!A:M,13,0))</f>
        <v>35.822770760730485</v>
      </c>
      <c r="F452">
        <v>35.710599999999999</v>
      </c>
      <c r="G452" s="42">
        <f t="shared" si="103"/>
        <v>-1.4142762889812754E-4</v>
      </c>
      <c r="H452" s="71">
        <f>(B452/(D452*(1-VLOOKUP(A452,USD!A:M,13,0))))-1</f>
        <v>-9.148025134451121E-4</v>
      </c>
      <c r="I452" s="71">
        <f t="shared" si="98"/>
        <v>2.2234294579199787E-3</v>
      </c>
      <c r="J452">
        <v>1901.69</v>
      </c>
      <c r="K452">
        <v>1913.26</v>
      </c>
      <c r="L452" s="71">
        <f t="shared" si="101"/>
        <v>6.084062071105123E-3</v>
      </c>
      <c r="M452" s="70">
        <f t="shared" si="102"/>
        <v>3</v>
      </c>
    </row>
    <row r="453" spans="1:14">
      <c r="A453" s="68">
        <v>43034</v>
      </c>
      <c r="B453">
        <v>35.79</v>
      </c>
      <c r="C453" s="71">
        <f t="shared" ref="C453:C516" si="104">B453/B452-1</f>
        <v>0</v>
      </c>
      <c r="D453" s="26">
        <f t="shared" ref="D453:D516" si="105">+F452*(1+L453)</f>
        <v>35.663191428242897</v>
      </c>
      <c r="E453" s="26">
        <f>D453*(1-VLOOKUP(A453,USD!A:M,13,0))</f>
        <v>35.576550494002824</v>
      </c>
      <c r="F453">
        <v>35.668799999999997</v>
      </c>
      <c r="G453" s="42">
        <f t="shared" si="103"/>
        <v>3.5557269744703746E-3</v>
      </c>
      <c r="H453" s="71">
        <f>(B453/(D453*(1-VLOOKUP(A453,USD!A:M,13,0))))-1</f>
        <v>5.999724622912872E-3</v>
      </c>
      <c r="I453" s="71">
        <f t="shared" si="98"/>
        <v>3.3979276005922099E-3</v>
      </c>
      <c r="J453">
        <v>1913.26</v>
      </c>
      <c r="K453">
        <v>1910.72</v>
      </c>
      <c r="L453" s="71">
        <f t="shared" ref="L453:L516" si="106">+K453/J453-1</f>
        <v>-1.3275770151468524E-3</v>
      </c>
      <c r="M453" s="70">
        <f t="shared" ref="M453:M516" si="107">WEEKDAY(A453,2)</f>
        <v>4</v>
      </c>
    </row>
    <row r="454" spans="1:14">
      <c r="A454" s="68">
        <v>43035</v>
      </c>
      <c r="B454">
        <v>35.65</v>
      </c>
      <c r="C454" s="71">
        <f t="shared" si="104"/>
        <v>-3.9117071807768244E-3</v>
      </c>
      <c r="D454" s="26">
        <f t="shared" si="105"/>
        <v>35.398117953441634</v>
      </c>
      <c r="E454" s="26">
        <f>D454*(1-VLOOKUP(A454,USD!A:M,13,0))</f>
        <v>35.432049678034275</v>
      </c>
      <c r="F454">
        <v>35.546199999999999</v>
      </c>
      <c r="G454" s="42">
        <f t="shared" si="103"/>
        <v>7.1156903564664198E-3</v>
      </c>
      <c r="H454" s="71">
        <f>(B454/(D454*(1-VLOOKUP(A454,USD!A:M,13,0))))-1</f>
        <v>6.1512196992894452E-3</v>
      </c>
      <c r="I454" s="71">
        <f t="shared" si="98"/>
        <v>2.9201433627223938E-3</v>
      </c>
      <c r="J454">
        <v>1910.72</v>
      </c>
      <c r="K454">
        <v>1896.22</v>
      </c>
      <c r="L454" s="71">
        <f t="shared" si="106"/>
        <v>-7.5887623513649638E-3</v>
      </c>
      <c r="M454" s="70">
        <f t="shared" si="107"/>
        <v>5</v>
      </c>
    </row>
    <row r="455" spans="1:14">
      <c r="A455" s="68">
        <v>43038</v>
      </c>
      <c r="B455">
        <v>35.049999999999997</v>
      </c>
      <c r="C455" s="71">
        <f t="shared" si="104"/>
        <v>-1.6830294530154277E-2</v>
      </c>
      <c r="D455" s="26">
        <f t="shared" si="105"/>
        <v>34.79205563594941</v>
      </c>
      <c r="E455" s="26">
        <f>D455*(1-VLOOKUP(A455,USD!A:M,13,0))</f>
        <v>34.845614502775675</v>
      </c>
      <c r="F455">
        <v>35.106200000000001</v>
      </c>
      <c r="G455" s="42">
        <f t="shared" si="103"/>
        <v>7.4138868582418471E-3</v>
      </c>
      <c r="H455" s="71">
        <f>(B455/(D455*(1-VLOOKUP(A455,USD!A:M,13,0))))-1</f>
        <v>5.8654582546691092E-3</v>
      </c>
      <c r="I455" s="71">
        <f t="shared" si="98"/>
        <v>-1.6008568287084746E-3</v>
      </c>
      <c r="J455">
        <v>1896.22</v>
      </c>
      <c r="K455">
        <v>1855.99</v>
      </c>
      <c r="L455" s="71">
        <f t="shared" si="106"/>
        <v>-2.1215892670681691E-2</v>
      </c>
      <c r="M455" s="70">
        <f t="shared" si="107"/>
        <v>1</v>
      </c>
    </row>
    <row r="456" spans="1:14">
      <c r="A456" s="68">
        <v>43039</v>
      </c>
      <c r="B456">
        <v>35.54</v>
      </c>
      <c r="C456" s="71">
        <f t="shared" si="104"/>
        <v>1.3980028530670596E-2</v>
      </c>
      <c r="D456" s="26">
        <f t="shared" si="105"/>
        <v>35.367228108987661</v>
      </c>
      <c r="E456" s="26">
        <f>D456*(1-VLOOKUP(A456,USD!A:M,13,0))</f>
        <v>35.39212201420164</v>
      </c>
      <c r="F456">
        <v>35.580100000000002</v>
      </c>
      <c r="G456" s="42">
        <f t="shared" si="103"/>
        <v>4.8850843068595218E-3</v>
      </c>
      <c r="H456" s="71">
        <f>(B456/(D456*(1-VLOOKUP(A456,USD!A:M,13,0))))-1</f>
        <v>4.1782740729425782E-3</v>
      </c>
      <c r="I456" s="71">
        <f t="shared" si="98"/>
        <v>-1.127034494000978E-3</v>
      </c>
      <c r="J456">
        <v>1855.99</v>
      </c>
      <c r="K456">
        <v>1869.79</v>
      </c>
      <c r="L456" s="71">
        <f t="shared" si="106"/>
        <v>7.4353848889272545E-3</v>
      </c>
      <c r="M456" s="70">
        <f t="shared" si="107"/>
        <v>2</v>
      </c>
    </row>
    <row r="457" spans="1:14">
      <c r="A457" s="68">
        <v>43040</v>
      </c>
      <c r="B457">
        <v>35.64</v>
      </c>
      <c r="C457" s="71">
        <f t="shared" si="104"/>
        <v>2.8137310073157451E-3</v>
      </c>
      <c r="D457" s="26">
        <f t="shared" si="105"/>
        <v>35.636425628011708</v>
      </c>
      <c r="E457" s="26">
        <f>D457*(1-VLOOKUP(A457,USD!A:M,13,0))</f>
        <v>35.763240418395711</v>
      </c>
      <c r="F457">
        <v>35.598199999999999</v>
      </c>
      <c r="G457" s="42">
        <f t="shared" si="103"/>
        <v>1.0030108029357443E-4</v>
      </c>
      <c r="H457" s="71">
        <f>(B457/(D457*(1-VLOOKUP(A457,USD!A:M,13,0))))-1</f>
        <v>-3.4460081624012595E-3</v>
      </c>
      <c r="I457" s="71">
        <f t="shared" si="98"/>
        <v>1.1742166738768489E-3</v>
      </c>
      <c r="J457">
        <v>1869.79</v>
      </c>
      <c r="K457">
        <v>1872.75</v>
      </c>
      <c r="L457" s="71">
        <f t="shared" si="106"/>
        <v>1.5830654779414033E-3</v>
      </c>
      <c r="M457" s="70">
        <f t="shared" si="107"/>
        <v>3</v>
      </c>
    </row>
    <row r="458" spans="1:14">
      <c r="A458" s="68">
        <v>43041</v>
      </c>
      <c r="B458">
        <v>35.42</v>
      </c>
      <c r="C458" s="71">
        <f t="shared" si="104"/>
        <v>-6.1728395061727559E-3</v>
      </c>
      <c r="D458" s="26">
        <f t="shared" si="105"/>
        <v>35.119565544787072</v>
      </c>
      <c r="E458" s="26">
        <f>D458*(1-VLOOKUP(A458,USD!A:M,13,0))</f>
        <v>35.129663620425937</v>
      </c>
      <c r="F458">
        <v>35.468600000000002</v>
      </c>
      <c r="G458" s="42">
        <f t="shared" si="103"/>
        <v>8.5546176483815017E-3</v>
      </c>
      <c r="H458" s="71">
        <f>(B458/(D458*(1-VLOOKUP(A458,USD!A:M,13,0))))-1</f>
        <v>8.2647070780732523E-3</v>
      </c>
      <c r="I458" s="71">
        <f t="shared" si="98"/>
        <v>-1.3702260591058613E-3</v>
      </c>
      <c r="J458">
        <v>1872.75</v>
      </c>
      <c r="K458">
        <v>1847.57</v>
      </c>
      <c r="L458" s="71">
        <f t="shared" si="106"/>
        <v>-1.3445467894807162E-2</v>
      </c>
      <c r="M458" s="70">
        <f t="shared" si="107"/>
        <v>4</v>
      </c>
    </row>
    <row r="459" spans="1:14">
      <c r="A459" s="68">
        <v>43042</v>
      </c>
      <c r="B459">
        <v>35.08</v>
      </c>
      <c r="C459" s="71">
        <f t="shared" si="104"/>
        <v>-9.5990965556184138E-3</v>
      </c>
      <c r="D459" s="26">
        <f t="shared" si="105"/>
        <v>35.188317488376626</v>
      </c>
      <c r="E459" s="26">
        <f>D459*(1-VLOOKUP(A459,USD!A:M,13,0))</f>
        <v>35.02871517507527</v>
      </c>
      <c r="F459">
        <v>35.189399999999999</v>
      </c>
      <c r="G459" s="42">
        <f t="shared" si="103"/>
        <v>-3.0782230043367997E-3</v>
      </c>
      <c r="H459" s="71">
        <f>(B459/(D459*(1-VLOOKUP(A459,USD!A:M,13,0))))-1</f>
        <v>1.4640795321325673E-3</v>
      </c>
      <c r="I459" s="71">
        <f t="shared" si="98"/>
        <v>-3.1088907455085746E-3</v>
      </c>
      <c r="J459">
        <v>1847.57</v>
      </c>
      <c r="K459">
        <v>1832.97</v>
      </c>
      <c r="L459" s="71">
        <f t="shared" si="106"/>
        <v>-7.9022716324685938E-3</v>
      </c>
      <c r="M459" s="70">
        <f t="shared" si="107"/>
        <v>5</v>
      </c>
    </row>
    <row r="460" spans="1:14">
      <c r="A460" s="68">
        <v>43045</v>
      </c>
      <c r="B460">
        <v>35.586199999999998</v>
      </c>
      <c r="C460" s="71">
        <f t="shared" si="104"/>
        <v>1.4429874572405854E-2</v>
      </c>
      <c r="D460" s="26">
        <f t="shared" si="105"/>
        <v>35.522101736525961</v>
      </c>
      <c r="E460" s="26">
        <f>D460*(1-VLOOKUP(A460,USD!A:M,13,0))</f>
        <v>35.59193543180119</v>
      </c>
      <c r="F460">
        <v>35.599299999999999</v>
      </c>
      <c r="G460" s="42">
        <f t="shared" si="103"/>
        <v>1.8044614575305484E-3</v>
      </c>
      <c r="H460" s="71">
        <f>(B460/(D460*(1-VLOOKUP(A460,USD!A:M,13,0))))-1</f>
        <v>-1.6114413930035099E-4</v>
      </c>
      <c r="I460" s="71">
        <f t="shared" si="98"/>
        <v>-3.6798476374544364E-4</v>
      </c>
      <c r="J460">
        <v>1832.97</v>
      </c>
      <c r="K460">
        <v>1850.3</v>
      </c>
      <c r="L460" s="71">
        <f t="shared" si="106"/>
        <v>9.4546010027440897E-3</v>
      </c>
      <c r="M460" s="70">
        <f t="shared" si="107"/>
        <v>1</v>
      </c>
      <c r="N460" t="s">
        <v>537</v>
      </c>
    </row>
    <row r="461" spans="1:14">
      <c r="A461" s="68">
        <v>43046</v>
      </c>
      <c r="B461">
        <v>35.731999999999999</v>
      </c>
      <c r="C461" s="71">
        <f t="shared" si="104"/>
        <v>4.0970938172661953E-3</v>
      </c>
      <c r="D461" s="26">
        <f t="shared" si="105"/>
        <v>35.768032562827649</v>
      </c>
      <c r="E461" s="26">
        <f>D461*(1-VLOOKUP(A461,USD!A:M,13,0))</f>
        <v>35.667010182200663</v>
      </c>
      <c r="F461">
        <v>35.8414</v>
      </c>
      <c r="G461" s="42">
        <f t="shared" si="103"/>
        <v>-1.0073957175127379E-3</v>
      </c>
      <c r="H461" s="71">
        <f>(B461/(D461*(1-VLOOKUP(A461,USD!A:M,13,0))))-1</f>
        <v>1.8221268748723762E-3</v>
      </c>
      <c r="I461" s="71">
        <f t="shared" si="98"/>
        <v>-3.052336125263011E-3</v>
      </c>
      <c r="J461">
        <v>1850.3</v>
      </c>
      <c r="K461">
        <v>1859.07</v>
      </c>
      <c r="L461" s="71">
        <f t="shared" si="106"/>
        <v>4.739771928876424E-3</v>
      </c>
      <c r="M461" s="70">
        <f t="shared" si="107"/>
        <v>2</v>
      </c>
    </row>
    <row r="462" spans="1:14">
      <c r="A462" s="68">
        <v>43047</v>
      </c>
      <c r="B462">
        <v>35.645600000000002</v>
      </c>
      <c r="C462" s="71">
        <f t="shared" si="104"/>
        <v>-2.4180006716667535E-3</v>
      </c>
      <c r="D462" s="26">
        <f t="shared" si="105"/>
        <v>35.977704011145363</v>
      </c>
      <c r="E462" s="26">
        <f>D462*(1-VLOOKUP(A462,USD!A:M,13,0))</f>
        <v>36.036598448629327</v>
      </c>
      <c r="F462">
        <v>35.825800000000001</v>
      </c>
      <c r="G462" s="42">
        <f t="shared" si="103"/>
        <v>-9.230828377555178E-3</v>
      </c>
      <c r="H462" s="71">
        <f>(B462/(D462*(1-VLOOKUP(A462,USD!A:M,13,0))))-1</f>
        <v>-1.0850037613475028E-2</v>
      </c>
      <c r="I462" s="71">
        <f t="shared" si="98"/>
        <v>-5.0298946569231617E-3</v>
      </c>
      <c r="J462">
        <v>1859.07</v>
      </c>
      <c r="K462">
        <v>1866.14</v>
      </c>
      <c r="L462" s="71">
        <f t="shared" si="106"/>
        <v>3.802976757195875E-3</v>
      </c>
      <c r="M462" s="70">
        <f t="shared" si="107"/>
        <v>3</v>
      </c>
    </row>
    <row r="463" spans="1:14">
      <c r="A463" s="68">
        <v>43048</v>
      </c>
      <c r="B463">
        <v>35.94</v>
      </c>
      <c r="C463" s="71">
        <f t="shared" si="104"/>
        <v>8.2590838700988822E-3</v>
      </c>
      <c r="D463" s="26">
        <f t="shared" si="105"/>
        <v>36.170784634593325</v>
      </c>
      <c r="E463" s="26">
        <f>D463*(1-VLOOKUP(A463,USD!A:M,13,0))</f>
        <v>36.078754484336606</v>
      </c>
      <c r="F463">
        <v>36.137799999999999</v>
      </c>
      <c r="G463" s="42">
        <f t="shared" si="103"/>
        <v>-6.3804154906998978E-3</v>
      </c>
      <c r="H463" s="71">
        <f>(B463/(D463*(1-VLOOKUP(A463,USD!A:M,13,0))))-1</f>
        <v>-3.8458778946165451E-3</v>
      </c>
      <c r="I463" s="71">
        <f t="shared" si="98"/>
        <v>-5.4734931290781885E-3</v>
      </c>
      <c r="J463">
        <v>1866.14</v>
      </c>
      <c r="K463">
        <v>1884.11</v>
      </c>
      <c r="L463" s="71">
        <f t="shared" si="106"/>
        <v>9.6295026096646641E-3</v>
      </c>
      <c r="M463" s="70">
        <f t="shared" si="107"/>
        <v>4</v>
      </c>
    </row>
    <row r="464" spans="1:14">
      <c r="A464" s="68">
        <v>43049</v>
      </c>
      <c r="B464">
        <v>36.42</v>
      </c>
      <c r="C464" s="71">
        <f t="shared" si="104"/>
        <v>1.3355592654424209E-2</v>
      </c>
      <c r="D464" s="26">
        <f t="shared" si="105"/>
        <v>36.454658599550989</v>
      </c>
      <c r="E464" s="26">
        <f>D464*(1-VLOOKUP(A464,USD!A:M,13,0))</f>
        <v>36.389743417151486</v>
      </c>
      <c r="F464">
        <v>36.503799999999998</v>
      </c>
      <c r="G464" s="42">
        <f t="shared" si="103"/>
        <v>-9.5073170021164888E-4</v>
      </c>
      <c r="H464" s="71">
        <f>(B464/(D464*(1-VLOOKUP(A464,USD!A:M,13,0))))-1</f>
        <v>8.3145908729487239E-4</v>
      </c>
      <c r="I464" s="71">
        <f t="shared" si="98"/>
        <v>-2.2956514116337923E-3</v>
      </c>
      <c r="J464">
        <v>1884.11</v>
      </c>
      <c r="K464">
        <v>1900.63</v>
      </c>
      <c r="L464" s="71">
        <f t="shared" si="106"/>
        <v>8.7680655588051604E-3</v>
      </c>
      <c r="M464" s="70">
        <f t="shared" si="107"/>
        <v>5</v>
      </c>
    </row>
    <row r="465" spans="1:14">
      <c r="A465" s="68">
        <v>43052</v>
      </c>
      <c r="B465">
        <v>36.61</v>
      </c>
      <c r="C465" s="71">
        <f t="shared" si="104"/>
        <v>5.216913783635313E-3</v>
      </c>
      <c r="D465" s="26">
        <f t="shared" si="105"/>
        <v>36.615387777736849</v>
      </c>
      <c r="E465" s="26">
        <f>D465*(1-VLOOKUP(A465,USD!A:M,13,0))</f>
        <v>36.644452706611752</v>
      </c>
      <c r="F465">
        <v>36.814700000000002</v>
      </c>
      <c r="G465" s="42">
        <f t="shared" si="103"/>
        <v>-1.4714517758362966E-4</v>
      </c>
      <c r="H465" s="71">
        <f>(B465/(D465*(1-VLOOKUP(A465,USD!A:M,13,0))))-1</f>
        <v>-9.4018887081193103E-4</v>
      </c>
      <c r="I465" s="71">
        <f t="shared" si="98"/>
        <v>-5.5602789103266215E-3</v>
      </c>
      <c r="J465">
        <v>1900.63</v>
      </c>
      <c r="K465">
        <v>1906.44</v>
      </c>
      <c r="L465" s="71">
        <f t="shared" si="106"/>
        <v>3.0568811394116047E-3</v>
      </c>
      <c r="M465" s="70">
        <f t="shared" si="107"/>
        <v>1</v>
      </c>
    </row>
    <row r="466" spans="1:14">
      <c r="A466" s="68">
        <v>43053</v>
      </c>
      <c r="B466">
        <v>36.279200000000003</v>
      </c>
      <c r="C466" s="71">
        <f t="shared" si="104"/>
        <v>-9.0357825730673635E-3</v>
      </c>
      <c r="D466" s="26">
        <f t="shared" si="105"/>
        <v>36.626999949644365</v>
      </c>
      <c r="E466" s="26">
        <f>D466*(1-VLOOKUP(A466,USD!A:M,13,0))</f>
        <v>36.728624264819551</v>
      </c>
      <c r="F466">
        <v>36.497799999999998</v>
      </c>
      <c r="G466" s="42">
        <f t="shared" si="103"/>
        <v>-9.4957258340165884E-3</v>
      </c>
      <c r="H466" s="71">
        <f>(B466/(D466*(1-VLOOKUP(A466,USD!A:M,13,0))))-1</f>
        <v>-1.223634900069015E-2</v>
      </c>
      <c r="I466" s="71">
        <f t="shared" si="98"/>
        <v>-5.9894021009484488E-3</v>
      </c>
      <c r="J466">
        <v>1906.44</v>
      </c>
      <c r="K466">
        <v>1896.72</v>
      </c>
      <c r="L466" s="71">
        <f t="shared" si="106"/>
        <v>-5.0985082142632754E-3</v>
      </c>
      <c r="M466" s="70">
        <f t="shared" si="107"/>
        <v>2</v>
      </c>
    </row>
    <row r="467" spans="1:14">
      <c r="A467" s="68">
        <v>43054</v>
      </c>
      <c r="B467">
        <v>35.555</v>
      </c>
      <c r="C467" s="71">
        <f t="shared" si="104"/>
        <v>-1.996185141899498E-2</v>
      </c>
      <c r="D467" s="26">
        <f t="shared" si="105"/>
        <v>35.946692302501155</v>
      </c>
      <c r="E467" s="26">
        <f>D467*(1-VLOOKUP(A467,USD!A:M,13,0))</f>
        <v>35.965464433011107</v>
      </c>
      <c r="F467">
        <v>35.775199999999998</v>
      </c>
      <c r="G467" s="42">
        <f t="shared" si="103"/>
        <v>-1.0896476905439823E-2</v>
      </c>
      <c r="H467" s="71">
        <f>(B467/(D467*(1-VLOOKUP(A467,USD!A:M,13,0))))-1</f>
        <v>-1.1412738288855806E-2</v>
      </c>
      <c r="I467" s="71">
        <f t="shared" si="98"/>
        <v>-6.1551018582705064E-3</v>
      </c>
      <c r="J467">
        <v>1896.72</v>
      </c>
      <c r="K467">
        <v>1868.08</v>
      </c>
      <c r="L467" s="71">
        <f t="shared" si="106"/>
        <v>-1.509975114935258E-2</v>
      </c>
      <c r="M467" s="70">
        <f t="shared" si="107"/>
        <v>3</v>
      </c>
    </row>
    <row r="468" spans="1:14">
      <c r="A468" s="68">
        <v>43055</v>
      </c>
      <c r="B468">
        <v>36.119999999999997</v>
      </c>
      <c r="C468" s="71">
        <f t="shared" si="104"/>
        <v>1.5890873294895247E-2</v>
      </c>
      <c r="D468" s="26">
        <f t="shared" si="105"/>
        <v>35.970154999785876</v>
      </c>
      <c r="E468" s="26">
        <f>D468*(1-VLOOKUP(A468,USD!A:M,13,0))</f>
        <v>35.971998729063849</v>
      </c>
      <c r="F468">
        <v>36.150599999999997</v>
      </c>
      <c r="G468" s="42">
        <f t="shared" si="103"/>
        <v>4.1658146931813356E-3</v>
      </c>
      <c r="H468" s="71">
        <f>(B468/(D468*(1-VLOOKUP(A468,USD!A:M,13,0))))-1</f>
        <v>4.114346607506425E-3</v>
      </c>
      <c r="I468" s="71">
        <f t="shared" si="98"/>
        <v>-8.4645897993396169E-4</v>
      </c>
      <c r="J468">
        <v>1868.08</v>
      </c>
      <c r="K468">
        <v>1878.26</v>
      </c>
      <c r="L468" s="71">
        <f t="shared" si="106"/>
        <v>5.4494454198963371E-3</v>
      </c>
      <c r="M468" s="70">
        <f t="shared" si="107"/>
        <v>4</v>
      </c>
      <c r="N468" t="s">
        <v>562</v>
      </c>
    </row>
    <row r="469" spans="1:14">
      <c r="A469" s="68">
        <v>43056</v>
      </c>
      <c r="B469">
        <v>35.266800000000003</v>
      </c>
      <c r="C469" s="71">
        <f t="shared" si="104"/>
        <v>-2.3621262458471626E-2</v>
      </c>
      <c r="D469" s="26">
        <f t="shared" si="105"/>
        <v>35.296809461948826</v>
      </c>
      <c r="E469" s="26">
        <f>D469*(1-VLOOKUP(A469,USD!A:M,13,0))</f>
        <v>35.276860006792496</v>
      </c>
      <c r="F469">
        <v>35.415799999999997</v>
      </c>
      <c r="G469" s="42">
        <f t="shared" si="103"/>
        <v>-8.5020324517359747E-4</v>
      </c>
      <c r="H469" s="71">
        <f>(B469/(D469*(1-VLOOKUP(A469,USD!A:M,13,0))))-1</f>
        <v>-2.8517296580687912E-4</v>
      </c>
      <c r="I469" s="71">
        <f t="shared" si="98"/>
        <v>-4.2071617752527102E-3</v>
      </c>
      <c r="J469">
        <v>1878.26</v>
      </c>
      <c r="K469">
        <v>1833.9</v>
      </c>
      <c r="L469" s="71">
        <f t="shared" si="106"/>
        <v>-2.3617603526668196E-2</v>
      </c>
      <c r="M469" s="70">
        <f t="shared" si="107"/>
        <v>5</v>
      </c>
    </row>
    <row r="470" spans="1:14">
      <c r="A470" s="68">
        <v>43059</v>
      </c>
      <c r="B470">
        <v>35.96</v>
      </c>
      <c r="C470" s="71">
        <f t="shared" si="104"/>
        <v>1.965588031803267E-2</v>
      </c>
      <c r="D470" s="26">
        <f t="shared" si="105"/>
        <v>35.915008479197333</v>
      </c>
      <c r="E470" s="26">
        <f>D470*(1-VLOOKUP(A470,USD!A:M,13,0))</f>
        <v>35.859583404825514</v>
      </c>
      <c r="F470">
        <v>36.1419</v>
      </c>
      <c r="G470" s="42">
        <f t="shared" si="103"/>
        <v>1.2527219874869377E-3</v>
      </c>
      <c r="H470" s="71">
        <f>(B470/(D470*(1-VLOOKUP(A470,USD!A:M,13,0))))-1</f>
        <v>2.8002722184712336E-3</v>
      </c>
      <c r="I470" s="71">
        <f t="shared" si="98"/>
        <v>-5.0329396074915156E-3</v>
      </c>
      <c r="J470">
        <v>1833.9</v>
      </c>
      <c r="K470">
        <v>1859.75</v>
      </c>
      <c r="L470" s="71">
        <f t="shared" si="106"/>
        <v>1.40956431648398E-2</v>
      </c>
      <c r="M470" s="70">
        <f t="shared" si="107"/>
        <v>1</v>
      </c>
    </row>
    <row r="471" spans="1:14">
      <c r="A471" s="68">
        <v>43060</v>
      </c>
      <c r="B471">
        <v>36.9</v>
      </c>
      <c r="C471" s="71">
        <f t="shared" si="104"/>
        <v>2.6140155728587189E-2</v>
      </c>
      <c r="D471" s="26">
        <f t="shared" si="105"/>
        <v>36.087679862347095</v>
      </c>
      <c r="E471" s="26">
        <f>D471*(1-VLOOKUP(A471,USD!A:M,13,0))</f>
        <v>36.196616764458163</v>
      </c>
      <c r="F471">
        <v>36.7378</v>
      </c>
      <c r="G471" s="42">
        <f t="shared" si="103"/>
        <v>2.2509624912197657E-2</v>
      </c>
      <c r="H471" s="71">
        <f>(B471/(D471*(1-VLOOKUP(A471,USD!A:M,13,0))))-1</f>
        <v>1.943229225313936E-2</v>
      </c>
      <c r="I471" s="71">
        <f t="shared" si="98"/>
        <v>4.4150711256525366E-3</v>
      </c>
      <c r="J471">
        <v>1859.75</v>
      </c>
      <c r="K471">
        <v>1856.96</v>
      </c>
      <c r="L471" s="71">
        <f t="shared" si="106"/>
        <v>-1.5002016400053053E-3</v>
      </c>
      <c r="M471" s="70">
        <f t="shared" si="107"/>
        <v>2</v>
      </c>
    </row>
    <row r="472" spans="1:14">
      <c r="A472" s="68">
        <v>43061</v>
      </c>
      <c r="B472">
        <v>36.65</v>
      </c>
      <c r="C472" s="71">
        <f t="shared" si="104"/>
        <v>-6.7750677506774881E-3</v>
      </c>
      <c r="D472" s="26">
        <f t="shared" si="105"/>
        <v>36.666973851886958</v>
      </c>
      <c r="E472" s="26">
        <f>D472*(1-VLOOKUP(A472,USD!A:M,13,0))</f>
        <v>36.822141563840681</v>
      </c>
      <c r="F472">
        <v>36.672899999999998</v>
      </c>
      <c r="G472" s="42">
        <f t="shared" si="103"/>
        <v>-4.6291935504483295E-4</v>
      </c>
      <c r="H472" s="71">
        <f>(B472/(D472*(1-VLOOKUP(A472,USD!A:M,13,0))))-1</f>
        <v>-4.6749470978549867E-3</v>
      </c>
      <c r="I472" s="71">
        <f t="shared" si="98"/>
        <v>-6.2443929986444324E-4</v>
      </c>
      <c r="J472">
        <v>1856.96</v>
      </c>
      <c r="K472">
        <v>1853.38</v>
      </c>
      <c r="L472" s="71">
        <f t="shared" si="106"/>
        <v>-1.9278821299327786E-3</v>
      </c>
      <c r="M472" s="70">
        <f t="shared" si="107"/>
        <v>3</v>
      </c>
    </row>
    <row r="473" spans="1:14">
      <c r="A473" s="68">
        <v>43062</v>
      </c>
      <c r="B473">
        <v>36.6</v>
      </c>
      <c r="C473" s="71">
        <f t="shared" si="104"/>
        <v>-1.3642564802182067E-3</v>
      </c>
      <c r="D473" s="26">
        <f t="shared" si="105"/>
        <v>35.513379588643446</v>
      </c>
      <c r="E473" s="26">
        <f>D473*(1-VLOOKUP(A473,USD!A:M,13,0))</f>
        <v>35.620824357811742</v>
      </c>
      <c r="F473">
        <v>35.619999999999997</v>
      </c>
      <c r="G473" s="42">
        <f t="shared" si="103"/>
        <v>3.0597493788060648E-2</v>
      </c>
      <c r="H473" s="71">
        <f>(B473/(D473*(1-VLOOKUP(A473,USD!A:M,13,0))))-1</f>
        <v>2.7488854057739598E-2</v>
      </c>
      <c r="I473" s="71">
        <f t="shared" si="98"/>
        <v>2.7512633352049454E-2</v>
      </c>
      <c r="J473">
        <v>1853.38</v>
      </c>
      <c r="K473">
        <v>1794.78</v>
      </c>
      <c r="L473" s="71">
        <f t="shared" si="106"/>
        <v>-3.1617908901574454E-2</v>
      </c>
      <c r="M473" s="70">
        <f t="shared" si="107"/>
        <v>4</v>
      </c>
    </row>
    <row r="474" spans="1:14">
      <c r="A474" s="68">
        <v>43063</v>
      </c>
      <c r="B474">
        <v>35.18</v>
      </c>
      <c r="C474" s="71">
        <f t="shared" si="104"/>
        <v>-3.8797814207650272E-2</v>
      </c>
      <c r="D474" s="26">
        <f t="shared" si="105"/>
        <v>35.379461103867882</v>
      </c>
      <c r="E474" s="26">
        <f>D474*(1-VLOOKUP(A474,USD!A:M,13,0))</f>
        <v>35.33007579756331</v>
      </c>
      <c r="F474">
        <v>35.235599999999998</v>
      </c>
      <c r="G474" s="42">
        <f t="shared" si="103"/>
        <v>-5.637765461783073E-3</v>
      </c>
      <c r="H474" s="71">
        <f>(B474/(D474*(1-VLOOKUP(A474,USD!A:M,13,0))))-1</f>
        <v>-4.2478198581634707E-3</v>
      </c>
      <c r="I474" s="71">
        <f t="shared" si="98"/>
        <v>-1.5779495737264781E-3</v>
      </c>
      <c r="J474">
        <v>1794.78</v>
      </c>
      <c r="K474">
        <v>1782.66</v>
      </c>
      <c r="L474" s="71">
        <f t="shared" si="106"/>
        <v>-6.7529167920301614E-3</v>
      </c>
      <c r="M474" s="70">
        <f t="shared" si="107"/>
        <v>5</v>
      </c>
    </row>
    <row r="475" spans="1:14">
      <c r="A475" s="68">
        <v>43066</v>
      </c>
      <c r="B475">
        <v>34.24</v>
      </c>
      <c r="C475" s="71">
        <f t="shared" si="104"/>
        <v>-2.6719727117680447E-2</v>
      </c>
      <c r="D475" s="26">
        <f t="shared" si="105"/>
        <v>34.805497425196052</v>
      </c>
      <c r="E475" s="26">
        <f>D475*(1-VLOOKUP(A475,USD!A:M,13,0))</f>
        <v>34.769354463452224</v>
      </c>
      <c r="F475">
        <v>34.442399999999999</v>
      </c>
      <c r="G475" s="42">
        <f t="shared" si="103"/>
        <v>-1.6247359383712801E-2</v>
      </c>
      <c r="H475" s="71">
        <f>(B475/(D475*(1-VLOOKUP(A475,USD!A:M,13,0))))-1</f>
        <v>-1.522474235202298E-2</v>
      </c>
      <c r="I475" s="71">
        <f t="shared" si="98"/>
        <v>-5.8764778296517273E-3</v>
      </c>
      <c r="J475">
        <v>1782.66</v>
      </c>
      <c r="K475">
        <v>1760.9</v>
      </c>
      <c r="L475" s="71">
        <f t="shared" si="106"/>
        <v>-1.2206477959902595E-2</v>
      </c>
      <c r="M475" s="70">
        <f t="shared" si="107"/>
        <v>1</v>
      </c>
    </row>
    <row r="476" spans="1:14">
      <c r="A476" s="68">
        <v>43067</v>
      </c>
      <c r="B476">
        <v>34.96</v>
      </c>
      <c r="C476" s="71">
        <f t="shared" si="104"/>
        <v>2.1028037383177489E-2</v>
      </c>
      <c r="D476" s="26">
        <f t="shared" si="105"/>
        <v>35.087278146402397</v>
      </c>
      <c r="E476" s="26">
        <f>D476*(1-VLOOKUP(A476,USD!A:M,13,0))</f>
        <v>35.017095355246298</v>
      </c>
      <c r="F476">
        <v>35.048000000000002</v>
      </c>
      <c r="G476" s="42">
        <f t="shared" si="103"/>
        <v>-3.6274727800579276E-3</v>
      </c>
      <c r="H476" s="71">
        <f>(B476/(D476*(1-VLOOKUP(A476,USD!A:M,13,0))))-1</f>
        <v>-1.6304994651060722E-3</v>
      </c>
      <c r="I476" s="71">
        <f t="shared" si="98"/>
        <v>-2.5108422734535507E-3</v>
      </c>
      <c r="J476">
        <v>1760.9</v>
      </c>
      <c r="K476">
        <v>1793.87</v>
      </c>
      <c r="L476" s="71">
        <f t="shared" si="106"/>
        <v>1.8723380089726627E-2</v>
      </c>
      <c r="M476" s="70">
        <f t="shared" si="107"/>
        <v>2</v>
      </c>
    </row>
    <row r="477" spans="1:14">
      <c r="A477" s="68">
        <v>43068</v>
      </c>
      <c r="B477">
        <v>34.58</v>
      </c>
      <c r="C477" s="71">
        <f t="shared" si="104"/>
        <v>-1.0869565217391353E-2</v>
      </c>
      <c r="D477" s="26">
        <f t="shared" si="105"/>
        <v>34.921200666714988</v>
      </c>
      <c r="E477" s="26">
        <f>D477*(1-VLOOKUP(A477,USD!A:M,13,0))</f>
        <v>34.899990157419914</v>
      </c>
      <c r="F477">
        <v>34.806899999999999</v>
      </c>
      <c r="G477" s="42">
        <f t="shared" ref="G477:G540" si="108">+B477/D477-1</f>
        <v>-9.7705880725975636E-3</v>
      </c>
      <c r="H477" s="71">
        <f>(B477/(D477*(1-VLOOKUP(A477,USD!A:M,13,0))))-1</f>
        <v>-9.1687750047082517E-3</v>
      </c>
      <c r="I477" s="71">
        <f t="shared" si="98"/>
        <v>-6.518822417394321E-3</v>
      </c>
      <c r="J477">
        <v>1793.87</v>
      </c>
      <c r="K477">
        <v>1787.38</v>
      </c>
      <c r="L477" s="71">
        <f t="shared" si="106"/>
        <v>-3.6178764347470915E-3</v>
      </c>
      <c r="M477" s="70">
        <f t="shared" si="107"/>
        <v>3</v>
      </c>
    </row>
    <row r="478" spans="1:14">
      <c r="A478" s="68">
        <v>43069</v>
      </c>
      <c r="B478">
        <v>34.287999999999997</v>
      </c>
      <c r="C478" s="71">
        <f t="shared" si="104"/>
        <v>-8.4441873915558352E-3</v>
      </c>
      <c r="D478" s="26">
        <f t="shared" si="105"/>
        <v>34.474289222213514</v>
      </c>
      <c r="E478" s="26">
        <f>D478*(1-VLOOKUP(A478,USD!A:M,13,0))</f>
        <v>34.476739713197674</v>
      </c>
      <c r="F478">
        <v>34.377600000000001</v>
      </c>
      <c r="G478" s="42">
        <f t="shared" si="108"/>
        <v>-5.4037146643616252E-3</v>
      </c>
      <c r="H478" s="71">
        <f>(B478/(D478*(1-VLOOKUP(A478,USD!A:M,13,0))))-1</f>
        <v>-5.4744072313028802E-3</v>
      </c>
      <c r="I478" s="71">
        <f t="shared" si="98"/>
        <v>-2.6063483198363047E-3</v>
      </c>
      <c r="J478">
        <v>1787.38</v>
      </c>
      <c r="K478">
        <v>1770.3</v>
      </c>
      <c r="L478" s="71">
        <f t="shared" si="106"/>
        <v>-9.5558862692880497E-3</v>
      </c>
      <c r="M478" s="70">
        <f t="shared" si="107"/>
        <v>4</v>
      </c>
    </row>
    <row r="479" spans="1:14">
      <c r="A479" s="68">
        <v>43070</v>
      </c>
      <c r="B479">
        <v>34.473199999999999</v>
      </c>
      <c r="C479" s="71">
        <f t="shared" si="104"/>
        <v>5.4013065795615045E-3</v>
      </c>
      <c r="D479" s="26">
        <f t="shared" si="105"/>
        <v>35.044062877478389</v>
      </c>
      <c r="E479" s="26">
        <f>D479*(1-VLOOKUP(A479,USD!A:M,13,0))</f>
        <v>35.134494357052368</v>
      </c>
      <c r="F479">
        <v>34.883499999999998</v>
      </c>
      <c r="G479" s="42">
        <f t="shared" si="108"/>
        <v>-1.6289859982110189E-2</v>
      </c>
      <c r="H479" s="71">
        <f>(B479/(D479*(1-VLOOKUP(A479,USD!A:M,13,0))))-1</f>
        <v>-1.8821798040751681E-2</v>
      </c>
      <c r="I479" s="71">
        <f t="shared" si="98"/>
        <v>-1.1762007826049525E-2</v>
      </c>
      <c r="J479">
        <v>1770.3</v>
      </c>
      <c r="K479">
        <v>1804.62</v>
      </c>
      <c r="L479" s="71">
        <f t="shared" si="106"/>
        <v>1.9386544653448468E-2</v>
      </c>
      <c r="M479" s="70">
        <f t="shared" si="107"/>
        <v>5</v>
      </c>
      <c r="N479" t="s">
        <v>588</v>
      </c>
    </row>
    <row r="480" spans="1:14">
      <c r="A480" s="68">
        <v>43073</v>
      </c>
      <c r="B480">
        <v>34.57</v>
      </c>
      <c r="C480" s="71">
        <f t="shared" si="104"/>
        <v>2.8079783716046247E-3</v>
      </c>
      <c r="D480" s="26">
        <f t="shared" si="105"/>
        <v>34.751088758298145</v>
      </c>
      <c r="E480" s="26">
        <f>D480*(1-VLOOKUP(A480,USD!A:M,13,0))</f>
        <v>34.63685083820863</v>
      </c>
      <c r="F480">
        <v>34.798200000000001</v>
      </c>
      <c r="G480" s="42">
        <f t="shared" si="108"/>
        <v>-5.2110240216546311E-3</v>
      </c>
      <c r="H480" s="71">
        <f>(B480/(D480*(1-VLOOKUP(A480,USD!A:M,13,0))))-1</f>
        <v>-1.9300495452342359E-3</v>
      </c>
      <c r="I480" s="71">
        <f t="shared" si="98"/>
        <v>-6.5578104614606447E-3</v>
      </c>
      <c r="J480">
        <v>1804.62</v>
      </c>
      <c r="K480">
        <v>1797.77</v>
      </c>
      <c r="L480" s="71">
        <f t="shared" si="106"/>
        <v>-3.7958129689352749E-3</v>
      </c>
      <c r="M480" s="70">
        <f t="shared" si="107"/>
        <v>1</v>
      </c>
    </row>
    <row r="481" spans="1:13">
      <c r="A481" s="68">
        <v>43074</v>
      </c>
      <c r="B481">
        <v>33.979999999999997</v>
      </c>
      <c r="C481" s="71">
        <f t="shared" si="104"/>
        <v>-1.706682094301426E-2</v>
      </c>
      <c r="D481" s="26">
        <f t="shared" si="105"/>
        <v>34.039819630987282</v>
      </c>
      <c r="E481" s="26">
        <f>D481*(1-VLOOKUP(A481,USD!A:M,13,0))</f>
        <v>34.037195961705748</v>
      </c>
      <c r="F481">
        <v>34.168799999999997</v>
      </c>
      <c r="G481" s="42">
        <f t="shared" si="108"/>
        <v>-1.7573427719584922E-3</v>
      </c>
      <c r="H481" s="71">
        <f>(B481/(D481*(1-VLOOKUP(A481,USD!A:M,13,0))))-1</f>
        <v>-1.6803958166854427E-3</v>
      </c>
      <c r="I481" s="71">
        <f t="shared" si="98"/>
        <v>-5.525508651167188E-3</v>
      </c>
      <c r="J481">
        <v>1797.77</v>
      </c>
      <c r="K481">
        <v>1758.59</v>
      </c>
      <c r="L481" s="71">
        <f t="shared" si="106"/>
        <v>-2.1793666598063144E-2</v>
      </c>
      <c r="M481" s="70">
        <f t="shared" si="107"/>
        <v>2</v>
      </c>
    </row>
    <row r="482" spans="1:13">
      <c r="A482" s="68">
        <v>43075</v>
      </c>
      <c r="B482">
        <v>34.18</v>
      </c>
      <c r="C482" s="71">
        <f t="shared" si="104"/>
        <v>5.8858151854033203E-3</v>
      </c>
      <c r="D482" s="26">
        <f t="shared" si="105"/>
        <v>34.668530770674231</v>
      </c>
      <c r="E482" s="26">
        <f>D482*(1-VLOOKUP(A482,USD!A:M,13,0))</f>
        <v>34.65928470104263</v>
      </c>
      <c r="F482">
        <v>34.462699999999998</v>
      </c>
      <c r="G482" s="42">
        <f t="shared" si="108"/>
        <v>-1.4091476039344464E-2</v>
      </c>
      <c r="H482" s="71">
        <f>(B482/(D482*(1-VLOOKUP(A482,USD!A:M,13,0))))-1</f>
        <v>-1.3828464873893109E-2</v>
      </c>
      <c r="I482" s="71">
        <f t="shared" si="98"/>
        <v>-8.203071726823441E-3</v>
      </c>
      <c r="J482">
        <v>1758.59</v>
      </c>
      <c r="K482">
        <v>1784.31</v>
      </c>
      <c r="L482" s="71">
        <f t="shared" si="106"/>
        <v>1.462535326596881E-2</v>
      </c>
      <c r="M482" s="70">
        <f t="shared" si="107"/>
        <v>3</v>
      </c>
    </row>
    <row r="483" spans="1:13">
      <c r="A483" s="68">
        <v>43076</v>
      </c>
      <c r="B483">
        <v>33.770000000000003</v>
      </c>
      <c r="C483" s="71">
        <f t="shared" si="104"/>
        <v>-1.1995318899941432E-2</v>
      </c>
      <c r="D483" s="26">
        <f t="shared" si="105"/>
        <v>34.321319318391986</v>
      </c>
      <c r="E483" s="26">
        <f>D483*(1-VLOOKUP(A483,USD!A:M,13,0))</f>
        <v>34.299158847737829</v>
      </c>
      <c r="F483">
        <v>34.010300000000001</v>
      </c>
      <c r="G483" s="42">
        <f t="shared" si="108"/>
        <v>-1.6063465197171056E-2</v>
      </c>
      <c r="H483" s="71">
        <f>(B483/(D483*(1-VLOOKUP(A483,USD!A:M,13,0))))-1</f>
        <v>-1.5427749994887274E-2</v>
      </c>
      <c r="I483" s="71">
        <f t="shared" si="98"/>
        <v>-7.0655066259338595E-3</v>
      </c>
      <c r="J483">
        <v>1784.31</v>
      </c>
      <c r="K483">
        <v>1776.99</v>
      </c>
      <c r="L483" s="71">
        <f t="shared" si="106"/>
        <v>-4.1024261479226665E-3</v>
      </c>
      <c r="M483" s="70">
        <f t="shared" si="107"/>
        <v>4</v>
      </c>
    </row>
    <row r="484" spans="1:13">
      <c r="A484" s="68">
        <v>43077</v>
      </c>
      <c r="B484">
        <v>34.299999999999997</v>
      </c>
      <c r="C484" s="71">
        <f t="shared" si="104"/>
        <v>1.5694403316552918E-2</v>
      </c>
      <c r="D484" s="26">
        <f t="shared" si="105"/>
        <v>34.300642799340466</v>
      </c>
      <c r="E484" s="26">
        <f>D484*(1-VLOOKUP(A484,USD!A:M,13,0))</f>
        <v>34.299373982312687</v>
      </c>
      <c r="F484">
        <v>34.407499999999999</v>
      </c>
      <c r="G484" s="42">
        <f t="shared" si="108"/>
        <v>-1.8740154353102945E-5</v>
      </c>
      <c r="H484" s="71">
        <f>(B484/(D484*(1-VLOOKUP(A484,USD!A:M,13,0))))-1</f>
        <v>1.8251577641903438E-5</v>
      </c>
      <c r="I484" s="71">
        <f t="shared" si="98"/>
        <v>-3.1243188258374133E-3</v>
      </c>
      <c r="J484">
        <v>1776.99</v>
      </c>
      <c r="K484">
        <v>1792.16</v>
      </c>
      <c r="L484" s="71">
        <f t="shared" si="106"/>
        <v>8.5369079173209794E-3</v>
      </c>
      <c r="M484" s="70">
        <f t="shared" si="107"/>
        <v>5</v>
      </c>
    </row>
    <row r="485" spans="1:13">
      <c r="A485" s="68">
        <v>43080</v>
      </c>
      <c r="B485">
        <v>34.9</v>
      </c>
      <c r="C485" s="71">
        <f t="shared" si="104"/>
        <v>1.7492711370262537E-2</v>
      </c>
      <c r="D485" s="26">
        <f t="shared" si="105"/>
        <v>34.884016689358084</v>
      </c>
      <c r="E485" s="26">
        <f>D485*(1-VLOOKUP(A485,USD!A:M,13,0))</f>
        <v>34.896369587140697</v>
      </c>
      <c r="F485">
        <v>35.097499999999997</v>
      </c>
      <c r="G485" s="42">
        <f t="shared" si="108"/>
        <v>4.5818435371836053E-4</v>
      </c>
      <c r="H485" s="71">
        <f>(B485/(D485*(1-VLOOKUP(A485,USD!A:M,13,0))))-1</f>
        <v>1.0403411306825205E-4</v>
      </c>
      <c r="I485" s="71">
        <f t="shared" si="98"/>
        <v>-5.6271814231781958E-3</v>
      </c>
      <c r="J485">
        <v>1792.16</v>
      </c>
      <c r="K485">
        <v>1816.98</v>
      </c>
      <c r="L485" s="71">
        <f t="shared" si="106"/>
        <v>1.3849209891973802E-2</v>
      </c>
      <c r="M485" s="70">
        <f t="shared" si="107"/>
        <v>1</v>
      </c>
    </row>
    <row r="486" spans="1:13">
      <c r="A486" s="68">
        <v>43081</v>
      </c>
      <c r="B486">
        <v>34.634999999999998</v>
      </c>
      <c r="C486" s="71">
        <f t="shared" si="104"/>
        <v>-7.5931232091690504E-3</v>
      </c>
      <c r="D486" s="26">
        <f t="shared" si="105"/>
        <v>34.744203169545067</v>
      </c>
      <c r="E486" s="26">
        <f>D486*(1-VLOOKUP(A486,USD!A:M,13,0))</f>
        <v>34.744203169545067</v>
      </c>
      <c r="F486">
        <v>34.789099999999998</v>
      </c>
      <c r="G486" s="42">
        <f t="shared" si="108"/>
        <v>-3.1430615637427772E-3</v>
      </c>
      <c r="H486" s="71">
        <f>(B486/(D486*(1-VLOOKUP(A486,USD!A:M,13,0))))-1</f>
        <v>-3.1430615637427772E-3</v>
      </c>
      <c r="I486" s="71">
        <f t="shared" si="98"/>
        <v>-4.4295483355418774E-3</v>
      </c>
      <c r="J486">
        <v>1816.98</v>
      </c>
      <c r="K486">
        <v>1798.69</v>
      </c>
      <c r="L486" s="71">
        <f t="shared" si="106"/>
        <v>-1.006615372761388E-2</v>
      </c>
      <c r="M486" s="70">
        <f t="shared" si="107"/>
        <v>2</v>
      </c>
    </row>
    <row r="487" spans="1:13">
      <c r="A487" s="68">
        <v>43082</v>
      </c>
      <c r="B487">
        <v>35.08</v>
      </c>
      <c r="C487" s="71">
        <f t="shared" si="104"/>
        <v>1.2848274866464671E-2</v>
      </c>
      <c r="D487" s="26">
        <f t="shared" si="105"/>
        <v>34.932226019491956</v>
      </c>
      <c r="E487" s="26">
        <f>D487*(1-VLOOKUP(A487,USD!A:M,13,0))</f>
        <v>34.973931102320883</v>
      </c>
      <c r="F487">
        <v>35.080599999999997</v>
      </c>
      <c r="G487" s="42">
        <f t="shared" si="108"/>
        <v>4.230305289607994E-3</v>
      </c>
      <c r="H487" s="71">
        <f>(B487/(D487*(1-VLOOKUP(A487,USD!A:M,13,0))))-1</f>
        <v>3.0327988400502548E-3</v>
      </c>
      <c r="I487" s="71">
        <f t="shared" si="98"/>
        <v>-1.7103470294044243E-5</v>
      </c>
      <c r="J487">
        <v>1798.69</v>
      </c>
      <c r="K487">
        <v>1806.09</v>
      </c>
      <c r="L487" s="71">
        <f t="shared" si="106"/>
        <v>4.1141052654987131E-3</v>
      </c>
      <c r="M487" s="70">
        <f t="shared" si="107"/>
        <v>3</v>
      </c>
    </row>
    <row r="488" spans="1:13">
      <c r="A488" s="68">
        <v>43083</v>
      </c>
      <c r="B488">
        <v>34.72</v>
      </c>
      <c r="C488" s="71">
        <f t="shared" si="104"/>
        <v>-1.0262257696693311E-2</v>
      </c>
      <c r="D488" s="26">
        <f t="shared" si="105"/>
        <v>34.85237380418473</v>
      </c>
      <c r="E488" s="26">
        <f>D488*(1-VLOOKUP(A488,USD!A:M,13,0))</f>
        <v>34.87704708172253</v>
      </c>
      <c r="F488">
        <v>34.837000000000003</v>
      </c>
      <c r="G488" s="42">
        <f t="shared" si="108"/>
        <v>-3.7981287853866563E-3</v>
      </c>
      <c r="H488" s="71">
        <f>(B488/(D488*(1-VLOOKUP(A488,USD!A:M,13,0))))-1</f>
        <v>-4.5028778197461206E-3</v>
      </c>
      <c r="I488" s="71">
        <f t="shared" si="98"/>
        <v>-3.3584981485204057E-3</v>
      </c>
      <c r="J488">
        <v>1806.09</v>
      </c>
      <c r="K488">
        <v>1794.34</v>
      </c>
      <c r="L488" s="71">
        <f t="shared" si="106"/>
        <v>-6.5057666007785064E-3</v>
      </c>
      <c r="M488" s="70">
        <f t="shared" si="107"/>
        <v>4</v>
      </c>
    </row>
    <row r="489" spans="1:13">
      <c r="A489" s="68">
        <v>43084</v>
      </c>
      <c r="B489">
        <v>34.520000000000003</v>
      </c>
      <c r="C489" s="71">
        <f t="shared" si="104"/>
        <v>-5.7603686635943063E-3</v>
      </c>
      <c r="D489" s="26">
        <f t="shared" si="105"/>
        <v>34.635667092078428</v>
      </c>
      <c r="E489" s="26">
        <f>D489*(1-VLOOKUP(A489,USD!A:M,13,0))</f>
        <v>34.645469414428682</v>
      </c>
      <c r="F489">
        <v>34.603499999999997</v>
      </c>
      <c r="G489" s="42">
        <f t="shared" si="108"/>
        <v>-3.339537008798632E-3</v>
      </c>
      <c r="H489" s="71">
        <f>(B489/(D489*(1-VLOOKUP(A489,USD!A:M,13,0))))-1</f>
        <v>-3.6215244460340301E-3</v>
      </c>
      <c r="I489" s="71">
        <f t="shared" si="98"/>
        <v>-2.4130507029633819E-3</v>
      </c>
      <c r="J489">
        <v>1794.34</v>
      </c>
      <c r="K489">
        <v>1783.97</v>
      </c>
      <c r="L489" s="71">
        <f t="shared" si="106"/>
        <v>-5.7792837477846914E-3</v>
      </c>
      <c r="M489" s="70">
        <f t="shared" si="107"/>
        <v>5</v>
      </c>
    </row>
    <row r="490" spans="1:13">
      <c r="A490" s="68">
        <v>43087</v>
      </c>
      <c r="B490">
        <v>34.24</v>
      </c>
      <c r="C490" s="71">
        <f t="shared" si="104"/>
        <v>-8.1112398609501923E-3</v>
      </c>
      <c r="D490" s="26">
        <f t="shared" si="105"/>
        <v>34.538908300027465</v>
      </c>
      <c r="E490" s="26">
        <f>D490*(1-VLOOKUP(A490,USD!A:M,13,0))</f>
        <v>34.515782234453539</v>
      </c>
      <c r="F490">
        <v>34.216999999999999</v>
      </c>
      <c r="G490" s="42">
        <f t="shared" si="108"/>
        <v>-8.6542486355084547E-3</v>
      </c>
      <c r="H490" s="71">
        <f>(B490/(D490*(1-VLOOKUP(A490,USD!A:M,13,0))))-1</f>
        <v>-7.9900328661319797E-3</v>
      </c>
      <c r="I490" s="71">
        <f t="shared" si="98"/>
        <v>6.7218049507555833E-4</v>
      </c>
      <c r="J490">
        <v>1783.97</v>
      </c>
      <c r="K490">
        <v>1780.64</v>
      </c>
      <c r="L490" s="71">
        <f t="shared" si="106"/>
        <v>-1.8666233176566349E-3</v>
      </c>
      <c r="M490" s="70">
        <f t="shared" si="107"/>
        <v>1</v>
      </c>
    </row>
    <row r="491" spans="1:13">
      <c r="A491" s="68">
        <v>43088</v>
      </c>
      <c r="B491">
        <v>34.64</v>
      </c>
      <c r="C491" s="71">
        <f t="shared" si="104"/>
        <v>1.1682242990654235E-2</v>
      </c>
      <c r="D491" s="26">
        <f t="shared" si="105"/>
        <v>34.560199984275307</v>
      </c>
      <c r="E491" s="26">
        <f>D491*(1-VLOOKUP(A491,USD!A:M,13,0))</f>
        <v>34.596839444154242</v>
      </c>
      <c r="F491">
        <v>34.575499999999998</v>
      </c>
      <c r="G491" s="42">
        <f t="shared" si="108"/>
        <v>2.309014871470616E-3</v>
      </c>
      <c r="H491" s="71">
        <f>(B491/(D491*(1-VLOOKUP(A491,USD!A:M,13,0))))-1</f>
        <v>1.247528865040648E-3</v>
      </c>
      <c r="I491" s="71">
        <f t="shared" si="98"/>
        <v>1.8654827840522969E-3</v>
      </c>
      <c r="J491">
        <v>1780.64</v>
      </c>
      <c r="K491">
        <v>1798.5</v>
      </c>
      <c r="L491" s="71">
        <f t="shared" si="106"/>
        <v>1.0030101536526059E-2</v>
      </c>
      <c r="M491" s="70">
        <f t="shared" si="107"/>
        <v>2</v>
      </c>
    </row>
    <row r="492" spans="1:13">
      <c r="A492" s="68">
        <v>43089</v>
      </c>
      <c r="B492">
        <v>34.3504</v>
      </c>
      <c r="C492" s="71">
        <f t="shared" si="104"/>
        <v>-8.3602771362586425E-3</v>
      </c>
      <c r="D492" s="26">
        <f t="shared" si="105"/>
        <v>34.266175676953019</v>
      </c>
      <c r="E492" s="26">
        <f>D492*(1-VLOOKUP(A492,USD!A:M,13,0))</f>
        <v>34.474642852979834</v>
      </c>
      <c r="F492">
        <v>34.558700000000002</v>
      </c>
      <c r="G492" s="42">
        <f t="shared" si="108"/>
        <v>2.4579434787532772E-3</v>
      </c>
      <c r="H492" s="71">
        <f>(B492/(D492*(1-VLOOKUP(A492,USD!A:M,13,0))))-1</f>
        <v>-3.6038909383246942E-3</v>
      </c>
      <c r="I492" s="71">
        <f t="shared" si="98"/>
        <v>-6.0274258001603576E-3</v>
      </c>
      <c r="J492">
        <v>1798.5</v>
      </c>
      <c r="K492">
        <v>1782.41</v>
      </c>
      <c r="L492" s="71">
        <f t="shared" si="106"/>
        <v>-8.946344175701948E-3</v>
      </c>
      <c r="M492" s="70">
        <f t="shared" si="107"/>
        <v>3</v>
      </c>
    </row>
    <row r="493" spans="1:13">
      <c r="A493" s="68">
        <v>43090</v>
      </c>
      <c r="B493">
        <v>34.92</v>
      </c>
      <c r="C493" s="71">
        <f t="shared" si="104"/>
        <v>1.6582048535097149E-2</v>
      </c>
      <c r="D493" s="26">
        <f t="shared" si="105"/>
        <v>34.700819529737821</v>
      </c>
      <c r="E493" s="26">
        <f>D493*(1-VLOOKUP(A493,USD!A:M,13,0))</f>
        <v>34.699392176004324</v>
      </c>
      <c r="F493">
        <v>34.700000000000003</v>
      </c>
      <c r="G493" s="42">
        <f t="shared" si="108"/>
        <v>6.3162908897396175E-3</v>
      </c>
      <c r="H493" s="71">
        <f>(B493/(D493*(1-VLOOKUP(A493,USD!A:M,13,0))))-1</f>
        <v>6.357685543213476E-3</v>
      </c>
      <c r="I493" s="71">
        <f t="shared" si="98"/>
        <v>6.3400576368874972E-3</v>
      </c>
      <c r="J493">
        <v>1782.41</v>
      </c>
      <c r="K493">
        <v>1789.74</v>
      </c>
      <c r="L493" s="71">
        <f t="shared" si="106"/>
        <v>4.1124096027287393E-3</v>
      </c>
      <c r="M493" s="70">
        <f t="shared" si="107"/>
        <v>4</v>
      </c>
    </row>
    <row r="494" spans="1:13">
      <c r="A494" s="68">
        <v>43091</v>
      </c>
      <c r="B494">
        <v>34.590200000000003</v>
      </c>
      <c r="C494" s="71">
        <f t="shared" si="104"/>
        <v>-9.4444444444443665E-3</v>
      </c>
      <c r="D494" s="26">
        <f t="shared" si="105"/>
        <v>34.498361773218456</v>
      </c>
      <c r="E494" s="26">
        <f>D494*(1-VLOOKUP(A494,USD!A:M,13,0))</f>
        <v>34.492370973482551</v>
      </c>
      <c r="F494">
        <v>34.833300000000001</v>
      </c>
      <c r="G494" s="42">
        <f t="shared" si="108"/>
        <v>2.6621039974379368E-3</v>
      </c>
      <c r="H494" s="71">
        <f>(B494/(D494*(1-VLOOKUP(A494,USD!A:M,13,0))))-1</f>
        <v>2.8362511406554436E-3</v>
      </c>
      <c r="I494" s="71">
        <f t="shared" si="98"/>
        <v>-6.9789540468458977E-3</v>
      </c>
      <c r="J494">
        <v>1789.74</v>
      </c>
      <c r="K494">
        <v>1779.34</v>
      </c>
      <c r="L494" s="71">
        <f t="shared" si="106"/>
        <v>-5.8108999072491452E-3</v>
      </c>
      <c r="M494" s="70">
        <f t="shared" si="107"/>
        <v>5</v>
      </c>
    </row>
    <row r="495" spans="1:13">
      <c r="A495" s="68">
        <v>43094</v>
      </c>
      <c r="B495">
        <v>34.590200000000003</v>
      </c>
      <c r="C495" s="71">
        <f t="shared" si="104"/>
        <v>0</v>
      </c>
      <c r="D495" s="26">
        <f t="shared" si="105"/>
        <v>34.372664287320021</v>
      </c>
      <c r="E495" s="26">
        <f>D495*(1-VLOOKUP(A495,USD!A:M,13,0))</f>
        <v>34.372664287320021</v>
      </c>
      <c r="F495">
        <v>34.833300000000001</v>
      </c>
      <c r="G495" s="42">
        <f t="shared" si="108"/>
        <v>6.3287416669715046E-3</v>
      </c>
      <c r="H495" s="71">
        <f>(B495/(D495*(1-VLOOKUP(A495,USD!A:M,13,0))))-1</f>
        <v>6.3287416669715046E-3</v>
      </c>
      <c r="I495" s="71">
        <f t="shared" si="98"/>
        <v>-6.9789540468458977E-3</v>
      </c>
      <c r="J495">
        <v>1779.34</v>
      </c>
      <c r="K495">
        <v>1755.81</v>
      </c>
      <c r="L495" s="71">
        <f t="shared" si="106"/>
        <v>-1.3224004406128143E-2</v>
      </c>
      <c r="M495" s="70">
        <f t="shared" si="107"/>
        <v>1</v>
      </c>
    </row>
    <row r="496" spans="1:13">
      <c r="A496" s="68">
        <v>43095</v>
      </c>
      <c r="B496">
        <v>34.450000000000003</v>
      </c>
      <c r="C496" s="71">
        <f t="shared" si="104"/>
        <v>-4.0531711293950723E-3</v>
      </c>
      <c r="D496" s="26">
        <f t="shared" si="105"/>
        <v>34.893015022126541</v>
      </c>
      <c r="E496" s="26">
        <f>D496*(1-VLOOKUP(A496,USD!A:M,13,0))</f>
        <v>35.024856824524569</v>
      </c>
      <c r="F496">
        <v>34.6175</v>
      </c>
      <c r="G496" s="42">
        <f t="shared" si="108"/>
        <v>-1.2696381262714329E-2</v>
      </c>
      <c r="H496" s="71">
        <f>(B496/(D496*(1-VLOOKUP(A496,USD!A:M,13,0))))-1</f>
        <v>-1.6412824395103609E-2</v>
      </c>
      <c r="I496" s="71">
        <f t="shared" si="98"/>
        <v>-4.8385931970823526E-3</v>
      </c>
      <c r="J496">
        <v>1755.81</v>
      </c>
      <c r="K496">
        <v>1758.82</v>
      </c>
      <c r="L496" s="71">
        <f t="shared" si="106"/>
        <v>1.7143084957940147E-3</v>
      </c>
      <c r="M496" s="70">
        <f t="shared" si="107"/>
        <v>2</v>
      </c>
    </row>
    <row r="497" spans="1:13">
      <c r="A497" s="68">
        <v>43096</v>
      </c>
      <c r="B497">
        <v>33.93</v>
      </c>
      <c r="C497" s="71">
        <f t="shared" si="104"/>
        <v>-1.5094339622641617E-2</v>
      </c>
      <c r="D497" s="26">
        <f t="shared" si="105"/>
        <v>34.35021531481334</v>
      </c>
      <c r="E497" s="26">
        <f>D497*(1-VLOOKUP(A497,USD!A:M,13,0))</f>
        <v>34.28413158457964</v>
      </c>
      <c r="F497">
        <v>34.173099999999998</v>
      </c>
      <c r="G497" s="42">
        <f t="shared" si="108"/>
        <v>-1.2233265816884886E-2</v>
      </c>
      <c r="H497" s="71">
        <f>(B497/(D497*(1-VLOOKUP(A497,USD!A:M,13,0))))-1</f>
        <v>-1.0329314706600923E-2</v>
      </c>
      <c r="I497" s="71">
        <f t="shared" si="98"/>
        <v>-7.1137824780309611E-3</v>
      </c>
      <c r="J497">
        <v>1758.82</v>
      </c>
      <c r="K497">
        <v>1745.24</v>
      </c>
      <c r="L497" s="71">
        <f t="shared" si="106"/>
        <v>-7.7210857279311762E-3</v>
      </c>
      <c r="M497" s="70">
        <f t="shared" si="107"/>
        <v>3</v>
      </c>
    </row>
    <row r="498" spans="1:13">
      <c r="A498" s="68">
        <v>43097</v>
      </c>
      <c r="B498">
        <v>34.25</v>
      </c>
      <c r="C498" s="71">
        <f t="shared" si="104"/>
        <v>9.4311818449750451E-3</v>
      </c>
      <c r="D498" s="26">
        <f t="shared" si="105"/>
        <v>34.168792236024842</v>
      </c>
      <c r="E498" s="26">
        <f>D498*(1-VLOOKUP(A498,USD!A:M,13,0))</f>
        <v>34.273207422476958</v>
      </c>
      <c r="F498">
        <v>34.454500000000003</v>
      </c>
      <c r="G498" s="42">
        <f t="shared" si="108"/>
        <v>2.3766647475920166E-3</v>
      </c>
      <c r="H498" s="71">
        <f>(B498/(D498*(1-VLOOKUP(A498,USD!A:M,13,0))))-1</f>
        <v>-6.7713016149573146E-4</v>
      </c>
      <c r="I498" s="71">
        <f t="shared" si="98"/>
        <v>-5.9353640308233979E-3</v>
      </c>
      <c r="J498">
        <v>1745.24</v>
      </c>
      <c r="K498">
        <v>1745.02</v>
      </c>
      <c r="L498" s="71">
        <f t="shared" si="106"/>
        <v>-1.2605716119273858E-4</v>
      </c>
      <c r="M498" s="70">
        <f t="shared" si="107"/>
        <v>4</v>
      </c>
    </row>
    <row r="499" spans="1:13">
      <c r="A499" s="68">
        <v>43098</v>
      </c>
      <c r="B499">
        <v>34.6</v>
      </c>
      <c r="C499" s="71">
        <f t="shared" si="104"/>
        <v>1.0218978102189746E-2</v>
      </c>
      <c r="D499" s="26">
        <f t="shared" si="105"/>
        <v>34.60515032778995</v>
      </c>
      <c r="E499" s="26">
        <f>D499*(1-VLOOKUP(A499,USD!A:M,13,0))</f>
        <v>34.707451011215504</v>
      </c>
      <c r="F499">
        <v>34.789299999999997</v>
      </c>
      <c r="G499" s="42">
        <f t="shared" si="108"/>
        <v>-1.4883125029552247E-4</v>
      </c>
      <c r="H499" s="71">
        <f>(B499/(D499*(1-VLOOKUP(A499,USD!A:M,13,0))))-1</f>
        <v>-3.0959061551589784E-3</v>
      </c>
      <c r="I499" s="71">
        <f t="shared" si="98"/>
        <v>-5.4413282244827332E-3</v>
      </c>
      <c r="J499">
        <v>1745.02</v>
      </c>
      <c r="K499">
        <v>1752.65</v>
      </c>
      <c r="L499" s="71">
        <f t="shared" si="106"/>
        <v>4.3724427227196383E-3</v>
      </c>
      <c r="M499" s="70">
        <f t="shared" si="107"/>
        <v>5</v>
      </c>
    </row>
    <row r="500" spans="1:13">
      <c r="A500" s="68">
        <v>43102</v>
      </c>
      <c r="B500">
        <v>35.25</v>
      </c>
      <c r="C500" s="71">
        <f t="shared" si="104"/>
        <v>1.8786127167629951E-2</v>
      </c>
      <c r="D500" s="26">
        <f t="shared" si="105"/>
        <v>35.127139206915238</v>
      </c>
      <c r="E500" s="26">
        <f>D500*(1-VLOOKUP(A500,USD!A:M,13,0))</f>
        <v>35.196287194198604</v>
      </c>
      <c r="F500">
        <v>35.271099999999997</v>
      </c>
      <c r="G500" s="42">
        <f t="shared" si="108"/>
        <v>3.4976031597977464E-3</v>
      </c>
      <c r="H500" s="71">
        <f>(B500/(D500*(1-VLOOKUP(A500,USD!A:M,13,0))))-1</f>
        <v>1.5260929513680743E-3</v>
      </c>
      <c r="I500" s="71">
        <f t="shared" si="98"/>
        <v>-5.9822347474269844E-4</v>
      </c>
      <c r="J500">
        <v>1752.65</v>
      </c>
      <c r="K500">
        <v>1769.67</v>
      </c>
      <c r="L500" s="71">
        <f t="shared" si="106"/>
        <v>9.7110090434484597E-3</v>
      </c>
      <c r="M500" s="70">
        <f t="shared" si="107"/>
        <v>2</v>
      </c>
    </row>
    <row r="501" spans="1:13">
      <c r="A501" s="68">
        <v>43103</v>
      </c>
      <c r="B501">
        <v>35.75</v>
      </c>
      <c r="C501" s="71">
        <f t="shared" si="104"/>
        <v>1.4184397163120588E-2</v>
      </c>
      <c r="D501" s="26">
        <f t="shared" si="105"/>
        <v>35.783523209411918</v>
      </c>
      <c r="E501" s="26">
        <f>D501*(1-VLOOKUP(A501,USD!A:M,13,0))</f>
        <v>35.803509222059041</v>
      </c>
      <c r="F501">
        <v>35.762999999999998</v>
      </c>
      <c r="G501" s="42">
        <f t="shared" si="108"/>
        <v>-9.3683367106511817E-4</v>
      </c>
      <c r="H501" s="71">
        <f>(B501/(D501*(1-VLOOKUP(A501,USD!A:M,13,0))))-1</f>
        <v>-1.4945245095158155E-3</v>
      </c>
      <c r="I501" s="71">
        <f t="shared" si="98"/>
        <v>-3.6350418029806875E-4</v>
      </c>
      <c r="J501">
        <v>1769.67</v>
      </c>
      <c r="K501">
        <v>1795.38</v>
      </c>
      <c r="L501" s="71">
        <f t="shared" si="106"/>
        <v>1.4528132363661017E-2</v>
      </c>
      <c r="M501" s="70">
        <f t="shared" si="107"/>
        <v>3</v>
      </c>
    </row>
    <row r="502" spans="1:13">
      <c r="A502" s="68">
        <v>43104</v>
      </c>
      <c r="B502">
        <v>35.86</v>
      </c>
      <c r="C502" s="71">
        <f t="shared" si="104"/>
        <v>3.0769230769229772E-3</v>
      </c>
      <c r="D502" s="26">
        <f t="shared" si="105"/>
        <v>35.747662015840653</v>
      </c>
      <c r="E502" s="26">
        <f>D502*(1-VLOOKUP(A502,USD!A:M,13,0))</f>
        <v>35.79297059007272</v>
      </c>
      <c r="F502">
        <v>35.898800000000001</v>
      </c>
      <c r="G502" s="42">
        <f t="shared" si="108"/>
        <v>3.1425267506883792E-3</v>
      </c>
      <c r="H502" s="71">
        <f>(B502/(D502*(1-VLOOKUP(A502,USD!A:M,13,0))))-1</f>
        <v>1.8726975945906332E-3</v>
      </c>
      <c r="I502" s="71">
        <f t="shared" si="98"/>
        <v>-1.0808160718465132E-3</v>
      </c>
      <c r="J502">
        <v>1795.38</v>
      </c>
      <c r="K502">
        <v>1794.61</v>
      </c>
      <c r="L502" s="71">
        <f t="shared" si="106"/>
        <v>-4.2887856609752362E-4</v>
      </c>
      <c r="M502" s="70">
        <f t="shared" si="107"/>
        <v>4</v>
      </c>
    </row>
    <row r="503" spans="1:13">
      <c r="A503" s="68">
        <v>43105</v>
      </c>
      <c r="B503">
        <v>35.770000000000003</v>
      </c>
      <c r="C503" s="71">
        <f t="shared" si="104"/>
        <v>-2.5097601784717094E-3</v>
      </c>
      <c r="D503" s="26">
        <f t="shared" si="105"/>
        <v>36.035025044995855</v>
      </c>
      <c r="E503" s="26">
        <f>D503*(1-VLOOKUP(A503,USD!A:M,13,0))</f>
        <v>36.08448127363684</v>
      </c>
      <c r="F503">
        <v>35.857900000000001</v>
      </c>
      <c r="G503" s="42">
        <f t="shared" si="108"/>
        <v>-7.3546513333880847E-3</v>
      </c>
      <c r="H503" s="71">
        <f>(B503/(D503*(1-VLOOKUP(A503,USD!A:M,13,0))))-1</f>
        <v>-8.7151390996049738E-3</v>
      </c>
      <c r="I503" s="71">
        <f t="shared" si="98"/>
        <v>-2.4513426608919753E-3</v>
      </c>
      <c r="J503">
        <v>1794.61</v>
      </c>
      <c r="K503">
        <v>1801.42</v>
      </c>
      <c r="L503" s="71">
        <f t="shared" si="106"/>
        <v>3.7946963407091694E-3</v>
      </c>
      <c r="M503" s="70">
        <f t="shared" si="107"/>
        <v>5</v>
      </c>
    </row>
    <row r="504" spans="1:13">
      <c r="A504" s="68">
        <v>43108</v>
      </c>
      <c r="B504">
        <v>35.69</v>
      </c>
      <c r="C504" s="71">
        <f t="shared" si="104"/>
        <v>-2.236511042773448E-3</v>
      </c>
      <c r="D504" s="26">
        <f t="shared" si="105"/>
        <v>35.952251370585429</v>
      </c>
      <c r="E504" s="26">
        <f>D504*(1-VLOOKUP(A504,USD!A:M,13,0))</f>
        <v>35.857008866265325</v>
      </c>
      <c r="F504">
        <v>35.858600000000003</v>
      </c>
      <c r="G504" s="42">
        <f t="shared" si="108"/>
        <v>-7.2944352742257967E-3</v>
      </c>
      <c r="H504" s="71">
        <f>(B504/(D504*(1-VLOOKUP(A504,USD!A:M,13,0))))-1</f>
        <v>-4.6576351889309198E-3</v>
      </c>
      <c r="I504" s="71">
        <f t="shared" si="98"/>
        <v>-4.701800962670144E-3</v>
      </c>
      <c r="J504">
        <v>1801.42</v>
      </c>
      <c r="K504">
        <v>1806.16</v>
      </c>
      <c r="L504" s="71">
        <f t="shared" si="106"/>
        <v>2.6312575634777069E-3</v>
      </c>
      <c r="M504" s="70">
        <f t="shared" si="107"/>
        <v>1</v>
      </c>
    </row>
    <row r="505" spans="1:13">
      <c r="A505" s="68">
        <v>43109</v>
      </c>
      <c r="B505">
        <v>35.619999999999997</v>
      </c>
      <c r="C505" s="71">
        <f t="shared" si="104"/>
        <v>-1.9613337069207537E-3</v>
      </c>
      <c r="D505" s="26">
        <f t="shared" si="105"/>
        <v>35.807576501528104</v>
      </c>
      <c r="E505" s="26">
        <f>D505*(1-VLOOKUP(A505,USD!A:M,13,0))</f>
        <v>35.592879985891983</v>
      </c>
      <c r="F505">
        <v>35.762999999999998</v>
      </c>
      <c r="G505" s="42">
        <f t="shared" si="108"/>
        <v>-5.238458445242733E-3</v>
      </c>
      <c r="H505" s="71">
        <f>(B505/(D505*(1-VLOOKUP(A505,USD!A:M,13,0))))-1</f>
        <v>7.6195053951133573E-4</v>
      </c>
      <c r="I505" s="71">
        <f t="shared" si="98"/>
        <v>-3.9985459832788672E-3</v>
      </c>
      <c r="J505">
        <v>1806.16</v>
      </c>
      <c r="K505">
        <v>1803.59</v>
      </c>
      <c r="L505" s="71">
        <f t="shared" si="106"/>
        <v>-1.422908269477885E-3</v>
      </c>
      <c r="M505" s="70">
        <f t="shared" si="107"/>
        <v>2</v>
      </c>
    </row>
    <row r="506" spans="1:13">
      <c r="A506" s="68">
        <v>43110</v>
      </c>
      <c r="B506">
        <v>35.39</v>
      </c>
      <c r="C506" s="71">
        <f t="shared" si="104"/>
        <v>-6.457046603031924E-3</v>
      </c>
      <c r="D506" s="26">
        <f t="shared" si="105"/>
        <v>35.514941888123133</v>
      </c>
      <c r="E506" s="26">
        <f>D506*(1-VLOOKUP(A506,USD!A:M,13,0))</f>
        <v>35.589101825701135</v>
      </c>
      <c r="F506">
        <v>35.645499999999998</v>
      </c>
      <c r="G506" s="42">
        <f t="shared" si="108"/>
        <v>-3.5180090823945243E-3</v>
      </c>
      <c r="H506" s="71">
        <f>(B506/(D506*(1-VLOOKUP(A506,USD!A:M,13,0))))-1</f>
        <v>-5.5944605367183042E-3</v>
      </c>
      <c r="I506" s="71">
        <f t="shared" si="98"/>
        <v>-7.1678051928012465E-3</v>
      </c>
      <c r="J506">
        <v>1803.59</v>
      </c>
      <c r="K506">
        <v>1791.08</v>
      </c>
      <c r="L506" s="71">
        <f t="shared" si="106"/>
        <v>-6.9361662018530001E-3</v>
      </c>
      <c r="M506" s="70">
        <f t="shared" si="107"/>
        <v>3</v>
      </c>
    </row>
    <row r="507" spans="1:13">
      <c r="A507" s="68">
        <v>43111</v>
      </c>
      <c r="B507">
        <v>36</v>
      </c>
      <c r="C507" s="71">
        <f t="shared" si="104"/>
        <v>1.7236507487990993E-2</v>
      </c>
      <c r="D507" s="26">
        <f t="shared" si="105"/>
        <v>35.90720708455234</v>
      </c>
      <c r="E507" s="26">
        <f>D507*(1-VLOOKUP(A507,USD!A:M,13,0))</f>
        <v>36.078261373902905</v>
      </c>
      <c r="F507" s="70">
        <v>36.0501</v>
      </c>
      <c r="G507" s="42">
        <f t="shared" si="108"/>
        <v>2.584242077896981E-3</v>
      </c>
      <c r="H507" s="71">
        <f>(B507/(D507*(1-VLOOKUP(A507,USD!A:M,13,0))))-1</f>
        <v>-2.1692113456308615E-3</v>
      </c>
      <c r="I507" s="71">
        <f t="shared" si="98"/>
        <v>-1.3897326221009587E-3</v>
      </c>
      <c r="J507">
        <v>1791.08</v>
      </c>
      <c r="K507">
        <v>1804.23</v>
      </c>
      <c r="L507" s="71">
        <f t="shared" si="106"/>
        <v>7.3419389418676317E-3</v>
      </c>
      <c r="M507" s="70">
        <f t="shared" si="107"/>
        <v>4</v>
      </c>
    </row>
    <row r="508" spans="1:13">
      <c r="A508" s="68">
        <v>43112</v>
      </c>
      <c r="B508">
        <v>36.06</v>
      </c>
      <c r="C508" s="71">
        <f t="shared" si="104"/>
        <v>1.6666666666667052E-3</v>
      </c>
      <c r="D508" s="26">
        <f t="shared" si="105"/>
        <v>35.680054134450707</v>
      </c>
      <c r="E508" s="26">
        <f>D508*(1-VLOOKUP(A508,USD!A:M,13,0))</f>
        <v>35.854678195658224</v>
      </c>
      <c r="F508">
        <v>36.0501</v>
      </c>
      <c r="G508" s="42">
        <f t="shared" si="108"/>
        <v>1.0648690837675723E-2</v>
      </c>
      <c r="H508" s="71">
        <f>(B508/(D508*(1-VLOOKUP(A508,USD!A:M,13,0))))-1</f>
        <v>5.7264997114558902E-3</v>
      </c>
      <c r="I508" s="71">
        <f t="shared" si="98"/>
        <v>2.7461782352888875E-4</v>
      </c>
      <c r="J508">
        <v>1804.23</v>
      </c>
      <c r="K508" s="70">
        <v>1785.71</v>
      </c>
      <c r="L508" s="71">
        <f t="shared" si="106"/>
        <v>-1.0264766687174021E-2</v>
      </c>
      <c r="M508" s="70">
        <f t="shared" si="107"/>
        <v>5</v>
      </c>
    </row>
    <row r="509" spans="1:13">
      <c r="A509" s="68">
        <v>43115</v>
      </c>
      <c r="B509">
        <v>36.06</v>
      </c>
      <c r="C509" s="71">
        <f t="shared" si="104"/>
        <v>0</v>
      </c>
      <c r="D509" s="26">
        <f t="shared" si="105"/>
        <v>34.978313534672481</v>
      </c>
      <c r="E509" s="26">
        <f>D509*(1-VLOOKUP(A509,USD!A:M,13,0))</f>
        <v>35.143109214330806</v>
      </c>
      <c r="F509">
        <v>35.14</v>
      </c>
      <c r="G509" s="42">
        <f t="shared" si="108"/>
        <v>3.0924488805193384E-2</v>
      </c>
      <c r="H509" s="71">
        <f>(B509/(D509*(1-VLOOKUP(A509,USD!A:M,13,0))))-1</f>
        <v>2.6090201071204744E-2</v>
      </c>
      <c r="I509" s="71">
        <f t="shared" si="98"/>
        <v>2.6180990324416564E-2</v>
      </c>
      <c r="J509" s="70">
        <v>1785.71</v>
      </c>
      <c r="K509">
        <v>1732.62</v>
      </c>
      <c r="L509" s="71">
        <f t="shared" si="106"/>
        <v>-2.9730471353131338E-2</v>
      </c>
      <c r="M509" s="70">
        <f t="shared" si="107"/>
        <v>1</v>
      </c>
    </row>
    <row r="510" spans="1:13">
      <c r="A510" s="68">
        <v>43116</v>
      </c>
      <c r="B510">
        <v>35.39</v>
      </c>
      <c r="C510" s="71">
        <f t="shared" si="104"/>
        <v>-1.8580144204104365E-2</v>
      </c>
      <c r="D510" s="26">
        <f t="shared" si="105"/>
        <v>35.078750101003102</v>
      </c>
      <c r="E510" s="26">
        <f>D510*(1-VLOOKUP(A510,USD!A:M,13,0))</f>
        <v>35.040936015022531</v>
      </c>
      <c r="F510">
        <v>35.454999999999998</v>
      </c>
      <c r="G510" s="42">
        <f t="shared" si="108"/>
        <v>8.8728902284347377E-3</v>
      </c>
      <c r="H510" s="71">
        <f>(B510/(D510*(1-VLOOKUP(A510,USD!A:M,13,0))))-1</f>
        <v>9.9616056154385735E-3</v>
      </c>
      <c r="I510" s="71">
        <f t="shared" si="98"/>
        <v>-1.8333098293611405E-3</v>
      </c>
      <c r="J510">
        <v>1732.62</v>
      </c>
      <c r="K510">
        <v>1729.6</v>
      </c>
      <c r="L510" s="71">
        <f t="shared" si="106"/>
        <v>-1.7430250141404757E-3</v>
      </c>
      <c r="M510" s="70">
        <f t="shared" si="107"/>
        <v>2</v>
      </c>
    </row>
    <row r="511" spans="1:13">
      <c r="A511" s="68">
        <v>43117</v>
      </c>
      <c r="B511">
        <v>35.380000000000003</v>
      </c>
      <c r="C511" s="71">
        <f t="shared" si="104"/>
        <v>-2.8256569652440611E-4</v>
      </c>
      <c r="D511" s="26">
        <f t="shared" si="105"/>
        <v>35.709802064061059</v>
      </c>
      <c r="E511" s="26">
        <f>D511*(1-VLOOKUP(A511,USD!A:M,13,0))</f>
        <v>35.756350222717124</v>
      </c>
      <c r="F511">
        <v>35.413699999999999</v>
      </c>
      <c r="G511" s="42">
        <f t="shared" si="108"/>
        <v>-9.2356172534759917E-3</v>
      </c>
      <c r="H511" s="71">
        <f>(B511/(D511*(1-VLOOKUP(A511,USD!A:M,13,0))))-1</f>
        <v>-1.0525409343317582E-2</v>
      </c>
      <c r="I511" s="71">
        <f t="shared" si="98"/>
        <v>-9.5160912302294509E-4</v>
      </c>
      <c r="J511">
        <v>1729.6</v>
      </c>
      <c r="K511">
        <v>1742.03</v>
      </c>
      <c r="L511" s="71">
        <f t="shared" si="106"/>
        <v>7.1866327474561231E-3</v>
      </c>
      <c r="M511" s="70">
        <f t="shared" si="107"/>
        <v>3</v>
      </c>
    </row>
    <row r="512" spans="1:13">
      <c r="A512" s="68">
        <v>43118</v>
      </c>
      <c r="B512">
        <v>35.21</v>
      </c>
      <c r="C512" s="71">
        <f t="shared" si="104"/>
        <v>-4.8049745618994333E-3</v>
      </c>
      <c r="D512" s="26">
        <f t="shared" si="105"/>
        <v>35.331774194474264</v>
      </c>
      <c r="E512" s="26">
        <f>D512*(1-VLOOKUP(A512,USD!A:M,13,0))</f>
        <v>35.375358249650461</v>
      </c>
      <c r="F512">
        <v>35.388199999999998</v>
      </c>
      <c r="G512" s="42">
        <f t="shared" si="108"/>
        <v>-3.4465915525212498E-3</v>
      </c>
      <c r="H512" s="71">
        <f>(B512/(D512*(1-VLOOKUP(A512,USD!A:M,13,0))))-1</f>
        <v>-4.6743908141790858E-3</v>
      </c>
      <c r="I512" s="71">
        <f t="shared" si="98"/>
        <v>-5.0355768306948878E-3</v>
      </c>
      <c r="J512">
        <v>1742.03</v>
      </c>
      <c r="K512">
        <v>1738</v>
      </c>
      <c r="L512" s="71">
        <f t="shared" si="106"/>
        <v>-2.3133929955282406E-3</v>
      </c>
      <c r="M512" s="70">
        <f t="shared" si="107"/>
        <v>4</v>
      </c>
    </row>
    <row r="513" spans="1:14">
      <c r="A513" s="68">
        <v>43119</v>
      </c>
      <c r="B513">
        <v>35.43</v>
      </c>
      <c r="C513" s="71">
        <f t="shared" si="104"/>
        <v>6.2482249360975572E-3</v>
      </c>
      <c r="D513" s="26">
        <f t="shared" si="105"/>
        <v>35.187436103567315</v>
      </c>
      <c r="E513" s="26">
        <f>D513*(1-VLOOKUP(A513,USD!A:M,13,0))</f>
        <v>35.298921034200966</v>
      </c>
      <c r="F513">
        <v>35.244700000000002</v>
      </c>
      <c r="G513" s="42">
        <f t="shared" si="108"/>
        <v>6.8934802671825057E-3</v>
      </c>
      <c r="H513" s="71">
        <f>(B513/(D513*(1-VLOOKUP(A513,USD!A:M,13,0))))-1</f>
        <v>3.7133986523847362E-3</v>
      </c>
      <c r="I513" s="71">
        <f t="shared" si="98"/>
        <v>5.2575280822364512E-3</v>
      </c>
      <c r="J513">
        <v>1738</v>
      </c>
      <c r="K513">
        <v>1728.14</v>
      </c>
      <c r="L513" s="71">
        <f t="shared" si="106"/>
        <v>-5.6731875719217006E-3</v>
      </c>
      <c r="M513" s="70">
        <f t="shared" si="107"/>
        <v>5</v>
      </c>
      <c r="N513" t="s">
        <v>634</v>
      </c>
    </row>
    <row r="514" spans="1:14">
      <c r="A514" s="68">
        <v>43122</v>
      </c>
      <c r="B514">
        <v>35.97</v>
      </c>
      <c r="C514" s="71">
        <f t="shared" si="104"/>
        <v>1.5241320914479273E-2</v>
      </c>
      <c r="D514" s="26">
        <f t="shared" si="105"/>
        <v>36.061911064497089</v>
      </c>
      <c r="E514" s="26">
        <f>D514*(1-VLOOKUP(A514,USD!A:M,13,0))</f>
        <v>36.043659897547876</v>
      </c>
      <c r="F514">
        <v>36.007899999999999</v>
      </c>
      <c r="G514" s="42">
        <f t="shared" si="108"/>
        <v>-2.5487019901054841E-3</v>
      </c>
      <c r="H514" s="71">
        <f>(B514/(D514*(1-VLOOKUP(A514,USD!A:M,13,0))))-1</f>
        <v>-2.0436298022246113E-3</v>
      </c>
      <c r="I514" s="71">
        <f t="shared" si="98"/>
        <v>-1.0525468022295481E-3</v>
      </c>
      <c r="J514">
        <v>1728.14</v>
      </c>
      <c r="K514">
        <v>1768.21</v>
      </c>
      <c r="L514" s="71">
        <f t="shared" si="106"/>
        <v>2.3186778848935719E-2</v>
      </c>
      <c r="M514" s="70">
        <f t="shared" si="107"/>
        <v>1</v>
      </c>
    </row>
    <row r="515" spans="1:14">
      <c r="A515" s="68">
        <v>43123</v>
      </c>
      <c r="B515">
        <v>36</v>
      </c>
      <c r="C515" s="71">
        <f t="shared" si="104"/>
        <v>8.3402835696411159E-4</v>
      </c>
      <c r="D515" s="26">
        <f t="shared" si="105"/>
        <v>36.000161664621281</v>
      </c>
      <c r="E515" s="26">
        <f>D515*(1-VLOOKUP(A515,USD!A:M,13,0))</f>
        <v>36.019703444728265</v>
      </c>
      <c r="F515">
        <v>36.180100000000003</v>
      </c>
      <c r="G515" s="42">
        <f t="shared" si="108"/>
        <v>-4.490663758294211E-6</v>
      </c>
      <c r="H515" s="71">
        <f>(B515/(D515*(1-VLOOKUP(A515,USD!A:M,13,0))))-1</f>
        <v>-5.4701851608796037E-4</v>
      </c>
      <c r="I515" s="71">
        <f t="shared" si="98"/>
        <v>-4.9778745774611277E-3</v>
      </c>
      <c r="J515">
        <v>1768.21</v>
      </c>
      <c r="K515">
        <v>1767.83</v>
      </c>
      <c r="L515" s="71">
        <f t="shared" si="106"/>
        <v>-2.1490660046041832E-4</v>
      </c>
      <c r="M515" s="70">
        <f t="shared" si="107"/>
        <v>2</v>
      </c>
    </row>
    <row r="516" spans="1:14">
      <c r="A516" s="68">
        <v>43124</v>
      </c>
      <c r="B516">
        <v>36.61</v>
      </c>
      <c r="C516" s="71">
        <f t="shared" si="104"/>
        <v>1.6944444444444429E-2</v>
      </c>
      <c r="D516" s="26">
        <f t="shared" si="105"/>
        <v>37.110271761425032</v>
      </c>
      <c r="E516" s="26">
        <f>D516*(1-VLOOKUP(A516,USD!A:M,13,0))</f>
        <v>37.398969219747912</v>
      </c>
      <c r="F516">
        <v>36.846499999999999</v>
      </c>
      <c r="G516" s="42">
        <f t="shared" si="108"/>
        <v>-1.3480681700236197E-2</v>
      </c>
      <c r="H516" s="71">
        <f>(B516/(D516*(1-VLOOKUP(A516,USD!A:M,13,0))))-1</f>
        <v>-2.1096015109724142E-2</v>
      </c>
      <c r="I516" s="71">
        <f t="shared" si="98"/>
        <v>-6.4185200765337624E-3</v>
      </c>
      <c r="J516">
        <v>1767.83</v>
      </c>
      <c r="K516">
        <v>1813.28</v>
      </c>
      <c r="L516" s="71">
        <f t="shared" si="106"/>
        <v>2.5709485640587726E-2</v>
      </c>
      <c r="M516" s="70">
        <f t="shared" si="107"/>
        <v>3</v>
      </c>
    </row>
    <row r="517" spans="1:14">
      <c r="A517" s="68">
        <v>43125</v>
      </c>
      <c r="B517">
        <v>36.64</v>
      </c>
      <c r="C517" s="71">
        <f t="shared" ref="C517:C580" si="109">B517/B516-1</f>
        <v>8.194482381862489E-4</v>
      </c>
      <c r="D517" s="26">
        <f t="shared" ref="D517:D580" si="110">+F516*(1+L517)</f>
        <v>36.796715121216799</v>
      </c>
      <c r="E517" s="26">
        <f>D517*(1-VLOOKUP(A517,USD!A:M,13,0))</f>
        <v>36.923890494134767</v>
      </c>
      <c r="F517">
        <v>36.991399999999999</v>
      </c>
      <c r="G517" s="42">
        <f t="shared" si="108"/>
        <v>-4.2589432426384244E-3</v>
      </c>
      <c r="H517" s="71">
        <f>(B517/(D517*(1-VLOOKUP(A517,USD!A:M,13,0))))-1</f>
        <v>-7.6885314720522846E-3</v>
      </c>
      <c r="I517" s="71">
        <f t="shared" si="98"/>
        <v>-9.4995052904187638E-3</v>
      </c>
      <c r="J517">
        <v>1813.28</v>
      </c>
      <c r="K517">
        <v>1810.83</v>
      </c>
      <c r="L517" s="71">
        <f t="shared" ref="L517:L580" si="111">+K517/J517-1</f>
        <v>-1.3511426806670501E-3</v>
      </c>
      <c r="M517" s="70">
        <f t="shared" ref="M517:M580" si="112">WEEKDAY(A517,2)</f>
        <v>4</v>
      </c>
    </row>
    <row r="518" spans="1:14">
      <c r="A518" s="68">
        <v>43126</v>
      </c>
      <c r="B518">
        <v>36.75</v>
      </c>
      <c r="C518" s="71">
        <f t="shared" si="109"/>
        <v>3.0021834061135788E-3</v>
      </c>
      <c r="D518" s="26">
        <f t="shared" si="110"/>
        <v>37.113354384453537</v>
      </c>
      <c r="E518" s="26">
        <f>D518*(1-VLOOKUP(A518,USD!A:M,13,0))</f>
        <v>37.128018582494882</v>
      </c>
      <c r="F518">
        <v>36.692399999999999</v>
      </c>
      <c r="G518" s="42">
        <f t="shared" si="108"/>
        <v>-9.790394602697039E-3</v>
      </c>
      <c r="H518" s="71">
        <f>(B518/(D518*(1-VLOOKUP(A518,USD!A:M,13,0))))-1</f>
        <v>-1.0181490877434252E-2</v>
      </c>
      <c r="I518" s="71">
        <f t="shared" si="98"/>
        <v>1.5698073715537664E-3</v>
      </c>
      <c r="J518">
        <v>1810.83</v>
      </c>
      <c r="K518">
        <v>1816.8</v>
      </c>
      <c r="L518" s="71">
        <f t="shared" si="111"/>
        <v>3.2968307350773607E-3</v>
      </c>
      <c r="M518" s="70">
        <f t="shared" si="112"/>
        <v>5</v>
      </c>
      <c r="N518" t="s">
        <v>650</v>
      </c>
    </row>
    <row r="519" spans="1:14">
      <c r="A519" s="68">
        <v>43129</v>
      </c>
      <c r="B519">
        <v>35.83</v>
      </c>
      <c r="C519" s="71">
        <f t="shared" si="109"/>
        <v>-2.5034013605442218E-2</v>
      </c>
      <c r="D519" s="26">
        <f t="shared" si="110"/>
        <v>36.34845924042272</v>
      </c>
      <c r="E519" s="26">
        <f>D519*(1-VLOOKUP(A519,USD!A:M,13,0))</f>
        <v>36.287001105769114</v>
      </c>
      <c r="F519">
        <v>35.931199999999997</v>
      </c>
      <c r="G519" s="42">
        <f t="shared" si="108"/>
        <v>-1.4263582315647394E-2</v>
      </c>
      <c r="H519" s="71">
        <f>(B519/(D519*(1-VLOOKUP(A519,USD!A:M,13,0))))-1</f>
        <v>-1.2594072032490411E-2</v>
      </c>
      <c r="I519" s="71">
        <f t="shared" si="98"/>
        <v>-2.8164937435988247E-3</v>
      </c>
      <c r="J519">
        <v>1816.8</v>
      </c>
      <c r="K519">
        <v>1799.77</v>
      </c>
      <c r="L519" s="71">
        <f t="shared" si="111"/>
        <v>-9.3736239542051569E-3</v>
      </c>
      <c r="M519" s="70">
        <f t="shared" si="112"/>
        <v>1</v>
      </c>
    </row>
    <row r="520" spans="1:14">
      <c r="A520" s="68">
        <v>43130</v>
      </c>
      <c r="B520">
        <v>35.652200000000001</v>
      </c>
      <c r="C520" s="71">
        <f t="shared" si="109"/>
        <v>-4.9623220764721809E-3</v>
      </c>
      <c r="D520" s="26">
        <f t="shared" si="110"/>
        <v>35.584419609172279</v>
      </c>
      <c r="E520" s="26">
        <f>D520*(1-VLOOKUP(A520,USD!A:M,13,0))</f>
        <v>35.617876485860194</v>
      </c>
      <c r="F520">
        <v>35.759599999999999</v>
      </c>
      <c r="G520" s="42">
        <f t="shared" si="108"/>
        <v>1.9047771910336575E-3</v>
      </c>
      <c r="H520" s="71">
        <f>(B520/(D520*(1-VLOOKUP(A520,USD!A:M,13,0))))-1</f>
        <v>9.6365975533196924E-4</v>
      </c>
      <c r="I520" s="71">
        <f t="shared" si="98"/>
        <v>-3.0033892996566003E-3</v>
      </c>
      <c r="J520">
        <v>1799.77</v>
      </c>
      <c r="K520">
        <v>1782.4</v>
      </c>
      <c r="L520" s="71">
        <f t="shared" si="111"/>
        <v>-9.6512332131327705E-3</v>
      </c>
      <c r="M520" s="70">
        <f t="shared" si="112"/>
        <v>2</v>
      </c>
    </row>
    <row r="521" spans="1:14">
      <c r="A521" s="68">
        <v>43131</v>
      </c>
      <c r="B521">
        <v>35.286000000000001</v>
      </c>
      <c r="C521" s="71">
        <f t="shared" si="109"/>
        <v>-1.0271455898934634E-2</v>
      </c>
      <c r="D521" s="26">
        <f t="shared" si="110"/>
        <v>34.809835938061035</v>
      </c>
      <c r="E521" s="26">
        <f>D521*(1-VLOOKUP(A521,USD!A:M,13,0))</f>
        <v>34.991597564749938</v>
      </c>
      <c r="F521">
        <v>35.313099999999999</v>
      </c>
      <c r="G521" s="42">
        <f t="shared" si="108"/>
        <v>1.3679009081979832E-2</v>
      </c>
      <c r="H521" s="71">
        <f>(B521/(D521*(1-VLOOKUP(A521,USD!A:M,13,0))))-1</f>
        <v>8.4135179797175663E-3</v>
      </c>
      <c r="I521" s="71">
        <f t="shared" si="98"/>
        <v>-7.67420588959844E-4</v>
      </c>
      <c r="J521">
        <v>1782.4</v>
      </c>
      <c r="K521">
        <v>1735.06</v>
      </c>
      <c r="L521" s="71">
        <f t="shared" si="111"/>
        <v>-2.6559694793536925E-2</v>
      </c>
      <c r="M521" s="70">
        <f t="shared" si="112"/>
        <v>3</v>
      </c>
    </row>
    <row r="522" spans="1:14">
      <c r="A522" s="68">
        <v>43132</v>
      </c>
      <c r="B522">
        <v>34.19</v>
      </c>
      <c r="C522" s="71">
        <f t="shared" si="109"/>
        <v>-3.1060477243099349E-2</v>
      </c>
      <c r="D522" s="26">
        <f t="shared" si="110"/>
        <v>34.546414999481286</v>
      </c>
      <c r="E522" s="26">
        <f>D522*(1-VLOOKUP(A522,USD!A:M,13,0))</f>
        <v>34.599226144857326</v>
      </c>
      <c r="F522">
        <v>34.350099999999998</v>
      </c>
      <c r="G522" s="42">
        <f t="shared" si="108"/>
        <v>-1.0316989461472081E-2</v>
      </c>
      <c r="H522" s="71">
        <f>(B522/(D522*(1-VLOOKUP(A522,USD!A:M,13,0))))-1</f>
        <v>-1.1827609760519331E-2</v>
      </c>
      <c r="I522" s="71">
        <f t="shared" si="98"/>
        <v>-4.6608306817156331E-3</v>
      </c>
      <c r="J522">
        <v>1735.06</v>
      </c>
      <c r="K522">
        <v>1697.39</v>
      </c>
      <c r="L522" s="71">
        <f t="shared" si="111"/>
        <v>-2.1711064747040321E-2</v>
      </c>
      <c r="M522" s="70">
        <f t="shared" si="112"/>
        <v>4</v>
      </c>
    </row>
    <row r="523" spans="1:14">
      <c r="A523" s="68">
        <v>43133</v>
      </c>
      <c r="B523">
        <v>34.21</v>
      </c>
      <c r="C523" s="71">
        <f t="shared" si="109"/>
        <v>5.8496636443416961E-4</v>
      </c>
      <c r="D523" s="26">
        <f t="shared" si="110"/>
        <v>34.452094535139238</v>
      </c>
      <c r="E523" s="26">
        <f>D523*(1-VLOOKUP(A523,USD!A:M,13,0))</f>
        <v>34.315338467370111</v>
      </c>
      <c r="F523">
        <v>34.519100000000002</v>
      </c>
      <c r="G523" s="42">
        <f t="shared" si="108"/>
        <v>-7.0269903297842662E-3</v>
      </c>
      <c r="H523" s="71">
        <f>(B523/(D523*(1-VLOOKUP(A523,USD!A:M,13,0))))-1</f>
        <v>-3.0697196086314493E-3</v>
      </c>
      <c r="I523" s="71">
        <f t="shared" si="98"/>
        <v>-8.9544628915586566E-3</v>
      </c>
      <c r="J523">
        <v>1697.39</v>
      </c>
      <c r="K523">
        <v>1702.43</v>
      </c>
      <c r="L523" s="71">
        <f t="shared" si="111"/>
        <v>2.9692645767913639E-3</v>
      </c>
      <c r="M523" s="70">
        <f t="shared" si="112"/>
        <v>5</v>
      </c>
    </row>
    <row r="524" spans="1:14">
      <c r="A524" s="68">
        <v>43136</v>
      </c>
      <c r="B524">
        <v>33.700000000000003</v>
      </c>
      <c r="C524" s="71">
        <f t="shared" si="109"/>
        <v>-1.4907921660333168E-2</v>
      </c>
      <c r="D524" s="26">
        <f t="shared" si="110"/>
        <v>34.231986605616676</v>
      </c>
      <c r="E524" s="26">
        <f>D524*(1-VLOOKUP(A524,USD!A:M,13,0))</f>
        <v>34.25845791625251</v>
      </c>
      <c r="F524">
        <v>34.176099999999998</v>
      </c>
      <c r="G524" s="42">
        <f t="shared" si="108"/>
        <v>-1.5540629053920729E-2</v>
      </c>
      <c r="H524" s="71">
        <f>(B524/(D524*(1-VLOOKUP(A524,USD!A:M,13,0))))-1</f>
        <v>-1.6301315068462885E-2</v>
      </c>
      <c r="I524" s="71">
        <f t="shared" si="98"/>
        <v>-1.3930787889782525E-2</v>
      </c>
      <c r="J524">
        <v>1702.43</v>
      </c>
      <c r="K524">
        <v>1688.27</v>
      </c>
      <c r="L524" s="71">
        <f t="shared" si="111"/>
        <v>-8.3175226000482549E-3</v>
      </c>
      <c r="M524" s="70">
        <f t="shared" si="112"/>
        <v>1</v>
      </c>
    </row>
    <row r="525" spans="1:14">
      <c r="A525" s="68">
        <v>43137</v>
      </c>
      <c r="B525">
        <v>33.25</v>
      </c>
      <c r="C525" s="71">
        <f t="shared" si="109"/>
        <v>-1.335311572700304E-2</v>
      </c>
      <c r="D525" s="26">
        <f t="shared" si="110"/>
        <v>32.351169500139193</v>
      </c>
      <c r="E525" s="26">
        <f>D525*(1-VLOOKUP(A525,USD!A:M,13,0))</f>
        <v>32.492894966661176</v>
      </c>
      <c r="F525">
        <v>32.701999999999998</v>
      </c>
      <c r="G525" s="42">
        <f t="shared" si="108"/>
        <v>2.7783555084675893E-2</v>
      </c>
      <c r="H525" s="71">
        <f>(B525/(D525*(1-VLOOKUP(A525,USD!A:M,13,0))))-1</f>
        <v>2.3300633388180447E-2</v>
      </c>
      <c r="I525" s="71">
        <f t="shared" si="98"/>
        <v>1.6757384869426906E-2</v>
      </c>
      <c r="J525">
        <v>1688.27</v>
      </c>
      <c r="K525">
        <v>1598.12</v>
      </c>
      <c r="L525" s="71">
        <f t="shared" si="111"/>
        <v>-5.3397856977853153E-2</v>
      </c>
      <c r="M525" s="70">
        <f t="shared" si="112"/>
        <v>2</v>
      </c>
    </row>
    <row r="526" spans="1:14">
      <c r="A526" s="68">
        <v>43138</v>
      </c>
      <c r="B526">
        <v>32.19</v>
      </c>
      <c r="C526" s="71">
        <f t="shared" si="109"/>
        <v>-3.1879699248120397E-2</v>
      </c>
      <c r="D526" s="26">
        <f t="shared" si="110"/>
        <v>33.076059870347656</v>
      </c>
      <c r="E526" s="26">
        <f>D526*(1-VLOOKUP(A526,USD!A:M,13,0))</f>
        <v>32.882719891803319</v>
      </c>
      <c r="F526">
        <v>32.316299999999998</v>
      </c>
      <c r="G526" s="42">
        <f t="shared" si="108"/>
        <v>-2.6788555644803425E-2</v>
      </c>
      <c r="H526" s="71">
        <f>(B526/(D526*(1-VLOOKUP(A526,USD!A:M,13,0))))-1</f>
        <v>-2.1066380581735156E-2</v>
      </c>
      <c r="I526" s="71">
        <f t="shared" si="98"/>
        <v>-3.9082444463011123E-3</v>
      </c>
      <c r="J526">
        <v>1598.12</v>
      </c>
      <c r="K526">
        <v>1616.4</v>
      </c>
      <c r="L526" s="71">
        <f t="shared" si="111"/>
        <v>1.1438440167196529E-2</v>
      </c>
      <c r="M526" s="70">
        <f t="shared" si="112"/>
        <v>3</v>
      </c>
    </row>
    <row r="527" spans="1:14">
      <c r="A527" s="68">
        <v>43139</v>
      </c>
      <c r="B527">
        <v>32.06</v>
      </c>
      <c r="C527" s="71">
        <f t="shared" si="109"/>
        <v>-4.0385212799004533E-3</v>
      </c>
      <c r="D527" s="26">
        <f t="shared" si="110"/>
        <v>32.816718825167037</v>
      </c>
      <c r="E527" s="26">
        <f>D527*(1-VLOOKUP(A527,USD!A:M,13,0))</f>
        <v>32.538974421489591</v>
      </c>
      <c r="F527">
        <v>32.520200000000003</v>
      </c>
      <c r="G527" s="42">
        <f t="shared" si="108"/>
        <v>-2.305894227873595E-2</v>
      </c>
      <c r="H527" s="71">
        <f>(B527/(D527*(1-VLOOKUP(A527,USD!A:M,13,0))))-1</f>
        <v>-1.4720022066007754E-2</v>
      </c>
      <c r="I527" s="71">
        <f t="shared" si="98"/>
        <v>-1.4151204482137247E-2</v>
      </c>
      <c r="J527">
        <v>1616.4</v>
      </c>
      <c r="K527">
        <v>1641.43</v>
      </c>
      <c r="L527" s="71">
        <f t="shared" si="111"/>
        <v>1.5485028458302352E-2</v>
      </c>
      <c r="M527" s="70">
        <f t="shared" si="112"/>
        <v>4</v>
      </c>
    </row>
    <row r="528" spans="1:14">
      <c r="A528" s="68">
        <v>43140</v>
      </c>
      <c r="B528">
        <v>31.78</v>
      </c>
      <c r="C528" s="71">
        <f t="shared" si="109"/>
        <v>-8.733624454148492E-3</v>
      </c>
      <c r="D528" s="26">
        <f t="shared" si="110"/>
        <v>31.550991331948364</v>
      </c>
      <c r="E528" s="26">
        <f>D528*(1-VLOOKUP(A528,USD!A:M,13,0))</f>
        <v>31.830586233577691</v>
      </c>
      <c r="F528">
        <v>31.778500000000001</v>
      </c>
      <c r="G528" s="42">
        <f t="shared" si="108"/>
        <v>7.2583668019250425E-3</v>
      </c>
      <c r="H528" s="71">
        <f>(B528/(D528*(1-VLOOKUP(A528,USD!A:M,13,0))))-1</f>
        <v>-1.5892334877680714E-3</v>
      </c>
      <c r="I528" s="71">
        <f t="shared" si="98"/>
        <v>4.7201724436396475E-5</v>
      </c>
      <c r="J528">
        <v>1641.43</v>
      </c>
      <c r="K528">
        <v>1592.51</v>
      </c>
      <c r="L528" s="71">
        <f t="shared" si="111"/>
        <v>-2.9803281285220806E-2</v>
      </c>
      <c r="M528" s="70">
        <f t="shared" si="112"/>
        <v>5</v>
      </c>
    </row>
    <row r="529" spans="1:14">
      <c r="A529" s="68">
        <v>43143</v>
      </c>
      <c r="B529">
        <v>33.03</v>
      </c>
      <c r="C529" s="71">
        <f t="shared" si="109"/>
        <v>3.9332913782252898E-2</v>
      </c>
      <c r="D529" s="26">
        <f t="shared" si="110"/>
        <v>32.887198507387708</v>
      </c>
      <c r="E529" s="26">
        <f>D529*(1-VLOOKUP(A529,USD!A:M,13,0))</f>
        <v>32.824842041831523</v>
      </c>
      <c r="F529">
        <v>32.916699999999999</v>
      </c>
      <c r="G529" s="42">
        <f t="shared" si="108"/>
        <v>4.3421604482429821E-3</v>
      </c>
      <c r="H529" s="71">
        <f>(B529/(D529*(1-VLOOKUP(A529,USD!A:M,13,0))))-1</f>
        <v>6.2500821148514518E-3</v>
      </c>
      <c r="I529" s="71">
        <f t="shared" si="98"/>
        <v>3.4420218308639505E-3</v>
      </c>
      <c r="J529">
        <v>1592.51</v>
      </c>
      <c r="K529">
        <v>1648.07</v>
      </c>
      <c r="L529" s="71">
        <f t="shared" si="111"/>
        <v>3.488832095245864E-2</v>
      </c>
      <c r="M529" s="70">
        <f t="shared" si="112"/>
        <v>1</v>
      </c>
    </row>
    <row r="530" spans="1:14">
      <c r="A530" s="68">
        <v>43144</v>
      </c>
      <c r="B530">
        <v>33.25</v>
      </c>
      <c r="C530" s="71">
        <f t="shared" si="109"/>
        <v>6.6606115652436682E-3</v>
      </c>
      <c r="D530" s="26">
        <f t="shared" si="110"/>
        <v>32.92688616745648</v>
      </c>
      <c r="E530" s="26">
        <f>D530*(1-VLOOKUP(A530,USD!A:M,13,0))</f>
        <v>32.894401848208837</v>
      </c>
      <c r="F530">
        <v>33.019399999999997</v>
      </c>
      <c r="G530" s="42">
        <f t="shared" si="108"/>
        <v>9.8130698086742463E-3</v>
      </c>
      <c r="H530" s="71">
        <f>(B530/(D530*(1-VLOOKUP(A530,USD!A:M,13,0))))-1</f>
        <v>1.0810293904478741E-2</v>
      </c>
      <c r="I530" s="71">
        <f t="shared" si="98"/>
        <v>6.98377317576937E-3</v>
      </c>
      <c r="J530">
        <v>1648.07</v>
      </c>
      <c r="K530">
        <v>1648.58</v>
      </c>
      <c r="L530" s="71">
        <f t="shared" si="111"/>
        <v>3.0945287518124864E-4</v>
      </c>
      <c r="M530" s="70">
        <f t="shared" si="112"/>
        <v>2</v>
      </c>
    </row>
    <row r="531" spans="1:14">
      <c r="A531" s="68">
        <v>43145</v>
      </c>
      <c r="B531">
        <v>33.54</v>
      </c>
      <c r="C531" s="71">
        <f t="shared" si="109"/>
        <v>8.7218045112782416E-3</v>
      </c>
      <c r="D531" s="26">
        <f t="shared" si="110"/>
        <v>32.983147519683605</v>
      </c>
      <c r="E531" s="26">
        <f>D531*(1-VLOOKUP(A531,USD!A:M,13,0))</f>
        <v>33.093166914394587</v>
      </c>
      <c r="F531">
        <v>33.332500000000003</v>
      </c>
      <c r="G531" s="42">
        <f t="shared" si="108"/>
        <v>1.6882939385456597E-2</v>
      </c>
      <c r="H531" s="71">
        <f>(B531/(D531*(1-VLOOKUP(A531,USD!A:M,13,0))))-1</f>
        <v>1.3502276369054655E-2</v>
      </c>
      <c r="I531" s="71">
        <f t="shared" si="98"/>
        <v>6.2251556288905885E-3</v>
      </c>
      <c r="J531">
        <v>1648.58</v>
      </c>
      <c r="K531">
        <v>1646.77</v>
      </c>
      <c r="L531" s="71">
        <f t="shared" si="111"/>
        <v>-1.0979145689017367E-3</v>
      </c>
      <c r="M531" s="70">
        <f t="shared" si="112"/>
        <v>3</v>
      </c>
    </row>
    <row r="532" spans="1:14">
      <c r="A532" s="68">
        <v>43146</v>
      </c>
      <c r="B532">
        <v>34.29</v>
      </c>
      <c r="C532" s="71">
        <f t="shared" si="109"/>
        <v>2.2361359570661987E-2</v>
      </c>
      <c r="D532" s="26">
        <f t="shared" si="110"/>
        <v>33.332500000000003</v>
      </c>
      <c r="E532" s="26">
        <f>D532*(1-VLOOKUP(A532,USD!A:M,13,0))</f>
        <v>33.499710180273667</v>
      </c>
      <c r="F532">
        <v>33.660400000000003</v>
      </c>
      <c r="G532" s="42">
        <f t="shared" si="108"/>
        <v>2.8725718142953438E-2</v>
      </c>
      <c r="H532" s="71">
        <f>(B532/(D532*(1-VLOOKUP(A532,USD!A:M,13,0))))-1</f>
        <v>2.3590944980523831E-2</v>
      </c>
      <c r="I532" s="71">
        <f t="shared" si="98"/>
        <v>1.8704471723449467E-2</v>
      </c>
      <c r="J532">
        <v>1646.77</v>
      </c>
      <c r="K532">
        <v>1646.77</v>
      </c>
      <c r="L532" s="71">
        <f t="shared" si="111"/>
        <v>0</v>
      </c>
      <c r="M532" s="70">
        <f t="shared" si="112"/>
        <v>4</v>
      </c>
    </row>
    <row r="533" spans="1:14">
      <c r="A533" s="68">
        <v>43147</v>
      </c>
      <c r="B533">
        <v>34.17</v>
      </c>
      <c r="C533" s="71">
        <f t="shared" si="109"/>
        <v>-3.4995625546805353E-3</v>
      </c>
      <c r="D533" s="26">
        <f t="shared" si="110"/>
        <v>33.660400000000003</v>
      </c>
      <c r="E533" s="26">
        <f>D533*(1-VLOOKUP(A533,USD!A:M,13,0))</f>
        <v>33.566151556998634</v>
      </c>
      <c r="F533">
        <v>33.6402</v>
      </c>
      <c r="G533" s="42">
        <f t="shared" si="108"/>
        <v>1.513945169992037E-2</v>
      </c>
      <c r="H533" s="71">
        <f>(B533/(D533*(1-VLOOKUP(A533,USD!A:M,13,0))))-1</f>
        <v>1.7989802672968791E-2</v>
      </c>
      <c r="I533" s="71">
        <f t="shared" si="98"/>
        <v>1.5749014571851516E-2</v>
      </c>
      <c r="J533">
        <v>1646.77</v>
      </c>
      <c r="K533">
        <v>1646.77</v>
      </c>
      <c r="L533" s="71">
        <f t="shared" si="111"/>
        <v>0</v>
      </c>
      <c r="M533" s="70">
        <f t="shared" si="112"/>
        <v>5</v>
      </c>
    </row>
    <row r="534" spans="1:14">
      <c r="A534" s="68">
        <v>43150</v>
      </c>
      <c r="B534">
        <v>34.17</v>
      </c>
      <c r="C534" s="71">
        <f t="shared" si="109"/>
        <v>0</v>
      </c>
      <c r="D534" s="26">
        <f t="shared" si="110"/>
        <v>33.6402</v>
      </c>
      <c r="E534" s="26">
        <f>D534*(1-VLOOKUP(A534,USD!A:M,13,0))</f>
        <v>33.600804347566736</v>
      </c>
      <c r="F534" s="70">
        <v>33.6402</v>
      </c>
      <c r="G534" s="42">
        <f t="shared" si="108"/>
        <v>1.5749014571851516E-2</v>
      </c>
      <c r="H534" s="71">
        <f>(B534/(D534*(1-VLOOKUP(A534,USD!A:M,13,0))))-1</f>
        <v>1.6939941274783266E-2</v>
      </c>
      <c r="I534" s="71">
        <f t="shared" si="98"/>
        <v>1.5749014571851516E-2</v>
      </c>
      <c r="J534">
        <v>1646.77</v>
      </c>
      <c r="K534">
        <v>1646.77</v>
      </c>
      <c r="L534" s="71">
        <f t="shared" si="111"/>
        <v>0</v>
      </c>
      <c r="M534" s="70">
        <f t="shared" si="112"/>
        <v>1</v>
      </c>
    </row>
    <row r="535" spans="1:14">
      <c r="A535" s="68">
        <v>43151</v>
      </c>
      <c r="B535">
        <v>33.619999999999997</v>
      </c>
      <c r="C535" s="71">
        <f t="shared" si="109"/>
        <v>-1.6095990635060065E-2</v>
      </c>
      <c r="D535" s="26">
        <f t="shared" si="110"/>
        <v>33.6402</v>
      </c>
      <c r="E535" s="26">
        <f>D535*(1-VLOOKUP(A535,USD!A:M,13,0))</f>
        <v>33.451841233138737</v>
      </c>
      <c r="F535" s="70">
        <v>33.229399999999998</v>
      </c>
      <c r="G535" s="42">
        <f t="shared" si="108"/>
        <v>-6.0047205426849715E-4</v>
      </c>
      <c r="H535" s="71">
        <f>(B535/(D535*(1-VLOOKUP(A535,USD!A:M,13,0))))-1</f>
        <v>5.0268912162203527E-3</v>
      </c>
      <c r="I535" s="71">
        <f t="shared" si="98"/>
        <v>1.1754651001823602E-2</v>
      </c>
      <c r="J535">
        <v>1646.77</v>
      </c>
      <c r="K535">
        <v>1646.77</v>
      </c>
      <c r="L535" s="71">
        <f t="shared" si="111"/>
        <v>0</v>
      </c>
      <c r="M535" s="70">
        <f t="shared" si="112"/>
        <v>2</v>
      </c>
    </row>
    <row r="536" spans="1:14">
      <c r="A536" s="68">
        <v>43152</v>
      </c>
      <c r="B536">
        <v>33.79</v>
      </c>
      <c r="C536" s="71">
        <f t="shared" si="109"/>
        <v>5.0565139797740244E-3</v>
      </c>
      <c r="D536" s="26">
        <f t="shared" si="110"/>
        <v>33.229399999999998</v>
      </c>
      <c r="E536" s="26">
        <f>D536*(1-VLOOKUP(A536,USD!A:M,13,0))</f>
        <v>33.239646690136595</v>
      </c>
      <c r="F536">
        <v>33.2517</v>
      </c>
      <c r="G536" s="42">
        <f t="shared" si="108"/>
        <v>1.6870602538715751E-2</v>
      </c>
      <c r="H536" s="71">
        <f>(B536/(D536*(1-VLOOKUP(A536,USD!A:M,13,0))))-1</f>
        <v>1.6557134767221093E-2</v>
      </c>
      <c r="I536" s="71">
        <f t="shared" si="98"/>
        <v>1.6188645994039463E-2</v>
      </c>
      <c r="J536">
        <v>1646.77</v>
      </c>
      <c r="K536">
        <v>1646.77</v>
      </c>
      <c r="L536" s="71">
        <f t="shared" si="111"/>
        <v>0</v>
      </c>
      <c r="M536" s="70">
        <f t="shared" si="112"/>
        <v>3</v>
      </c>
    </row>
    <row r="537" spans="1:14">
      <c r="A537" s="68">
        <v>43153</v>
      </c>
      <c r="B537">
        <v>34.046500000000002</v>
      </c>
      <c r="C537" s="71">
        <f t="shared" si="109"/>
        <v>7.5910032554011853E-3</v>
      </c>
      <c r="D537" s="26">
        <f t="shared" si="110"/>
        <v>33.877452341249835</v>
      </c>
      <c r="E537" s="26">
        <f>D537*(1-VLOOKUP(A537,USD!A:M,13,0))</f>
        <v>33.90455885974702</v>
      </c>
      <c r="F537">
        <v>33.933799999999998</v>
      </c>
      <c r="G537" s="42">
        <f t="shared" si="108"/>
        <v>4.9899755461932926E-3</v>
      </c>
      <c r="H537" s="71">
        <f>(B537/(D537*(1-VLOOKUP(A537,USD!A:M,13,0))))-1</f>
        <v>4.1864912869136184E-3</v>
      </c>
      <c r="I537" s="71">
        <f t="shared" si="98"/>
        <v>3.3211724003796572E-3</v>
      </c>
      <c r="J537">
        <v>1646.77</v>
      </c>
      <c r="K537">
        <v>1677.76</v>
      </c>
      <c r="L537" s="71">
        <f t="shared" si="111"/>
        <v>1.8818657128803595E-2</v>
      </c>
      <c r="M537" s="70">
        <f t="shared" si="112"/>
        <v>4</v>
      </c>
    </row>
    <row r="538" spans="1:14">
      <c r="A538" s="68">
        <v>43154</v>
      </c>
      <c r="B538">
        <v>34.229999999999997</v>
      </c>
      <c r="C538" s="71">
        <f t="shared" si="109"/>
        <v>5.3896876330898902E-3</v>
      </c>
      <c r="D538" s="26">
        <f t="shared" si="110"/>
        <v>33.753184873879455</v>
      </c>
      <c r="E538" s="26">
        <f>D538*(1-VLOOKUP(A538,USD!A:M,13,0))</f>
        <v>33.792108814779972</v>
      </c>
      <c r="F538">
        <v>34.004300000000001</v>
      </c>
      <c r="G538" s="42">
        <f t="shared" si="108"/>
        <v>1.4126522516384243E-2</v>
      </c>
      <c r="H538" s="71">
        <f>(B538/(D538*(1-VLOOKUP(A538,USD!A:M,13,0))))-1</f>
        <v>1.2958385865178723E-2</v>
      </c>
      <c r="I538" s="71">
        <f t="shared" si="98"/>
        <v>6.6373958587588877E-3</v>
      </c>
      <c r="J538">
        <v>1677.76</v>
      </c>
      <c r="K538">
        <v>1668.83</v>
      </c>
      <c r="L538" s="71">
        <f t="shared" si="111"/>
        <v>-5.3225729544154055E-3</v>
      </c>
      <c r="M538" s="70">
        <f t="shared" si="112"/>
        <v>5</v>
      </c>
    </row>
    <row r="539" spans="1:14">
      <c r="A539" s="68">
        <v>43157</v>
      </c>
      <c r="B539">
        <v>35.53</v>
      </c>
      <c r="C539" s="71">
        <f t="shared" si="109"/>
        <v>3.7978381536663885E-2</v>
      </c>
      <c r="D539" s="26">
        <f t="shared" si="110"/>
        <v>35.233388269026811</v>
      </c>
      <c r="E539" s="26">
        <f>D539*(1-VLOOKUP(A539,USD!A:M,13,0))</f>
        <v>35.403908012349774</v>
      </c>
      <c r="F539">
        <v>35.191800000000001</v>
      </c>
      <c r="G539" s="42">
        <f t="shared" si="108"/>
        <v>8.4184844417571902E-3</v>
      </c>
      <c r="H539" s="71">
        <f>(B539/(D539*(1-VLOOKUP(A539,USD!A:M,13,0))))-1</f>
        <v>3.5615273773235145E-3</v>
      </c>
      <c r="I539" s="71">
        <f t="shared" si="98"/>
        <v>9.6101932836627491E-3</v>
      </c>
      <c r="J539">
        <v>1668.83</v>
      </c>
      <c r="K539">
        <v>1729.15</v>
      </c>
      <c r="L539" s="71">
        <f t="shared" si="111"/>
        <v>3.6145083681381696E-2</v>
      </c>
      <c r="M539" s="70">
        <f t="shared" si="112"/>
        <v>1</v>
      </c>
    </row>
    <row r="540" spans="1:14">
      <c r="A540" s="68">
        <v>43158</v>
      </c>
      <c r="B540">
        <v>34.659999999999997</v>
      </c>
      <c r="C540" s="71">
        <f t="shared" si="109"/>
        <v>-2.4486349563749066E-2</v>
      </c>
      <c r="D540" s="26">
        <f t="shared" si="110"/>
        <v>35.484666438423496</v>
      </c>
      <c r="E540" s="26">
        <f>D540*(1-VLOOKUP(A540,USD!A:M,13,0))</f>
        <v>35.319745931717982</v>
      </c>
      <c r="F540">
        <v>34.772100000000002</v>
      </c>
      <c r="G540" s="42">
        <f t="shared" si="108"/>
        <v>-2.3240078636628581E-2</v>
      </c>
      <c r="H540" s="71">
        <f>(B540/(D540*(1-VLOOKUP(A540,USD!A:M,13,0))))-1</f>
        <v>-1.8679237755374611E-2</v>
      </c>
      <c r="I540" s="71">
        <f t="shared" si="98"/>
        <v>-3.2238490053808633E-3</v>
      </c>
      <c r="J540">
        <v>1729.15</v>
      </c>
      <c r="K540">
        <v>1743.54</v>
      </c>
      <c r="L540" s="71">
        <f t="shared" si="111"/>
        <v>8.3220079229677779E-3</v>
      </c>
      <c r="M540" s="70">
        <f t="shared" si="112"/>
        <v>2</v>
      </c>
    </row>
    <row r="541" spans="1:14">
      <c r="A541" s="68">
        <v>43159</v>
      </c>
      <c r="B541">
        <v>34.8553</v>
      </c>
      <c r="C541" s="71">
        <f t="shared" si="109"/>
        <v>5.634737449509597E-3</v>
      </c>
      <c r="D541" s="26">
        <f t="shared" si="110"/>
        <v>34.97332881551327</v>
      </c>
      <c r="E541" s="26">
        <f>D541*(1-VLOOKUP(A541,USD!A:M,13,0))</f>
        <v>34.952241872958737</v>
      </c>
      <c r="F541">
        <v>34.839199999999998</v>
      </c>
      <c r="G541" s="42">
        <f t="shared" ref="G541:G604" si="113">+B541/D541-1</f>
        <v>-3.3748236016045707E-3</v>
      </c>
      <c r="H541" s="71">
        <f>(B541/(D541*(1-VLOOKUP(A541,USD!A:M,13,0))))-1</f>
        <v>-2.7735523607067547E-3</v>
      </c>
      <c r="I541" s="71">
        <f t="shared" si="98"/>
        <v>4.6212312567450731E-4</v>
      </c>
      <c r="J541">
        <v>1743.54</v>
      </c>
      <c r="K541">
        <v>1753.63</v>
      </c>
      <c r="L541" s="71">
        <f t="shared" si="111"/>
        <v>5.7870768666048455E-3</v>
      </c>
      <c r="M541" s="70">
        <f t="shared" si="112"/>
        <v>3</v>
      </c>
    </row>
    <row r="542" spans="1:14">
      <c r="A542" s="68">
        <v>43160</v>
      </c>
      <c r="B542">
        <v>34.975000000000001</v>
      </c>
      <c r="C542" s="71">
        <f t="shared" si="109"/>
        <v>3.4341979555476687E-3</v>
      </c>
      <c r="D542" s="26">
        <f t="shared" si="110"/>
        <v>35.558779286394504</v>
      </c>
      <c r="E542" s="26">
        <f>D542*(1-VLOOKUP(A542,USD!A:M,13,0))</f>
        <v>35.437044638579216</v>
      </c>
      <c r="F542">
        <v>35.181199999999997</v>
      </c>
      <c r="G542" s="42">
        <f t="shared" si="113"/>
        <v>-1.6417303915094439E-2</v>
      </c>
      <c r="H542" s="71">
        <f>(B542/(D542*(1-VLOOKUP(A542,USD!A:M,13,0))))-1</f>
        <v>-1.3038464219902846E-2</v>
      </c>
      <c r="I542" s="71">
        <f t="shared" si="98"/>
        <v>-5.8610848976156094E-3</v>
      </c>
      <c r="J542">
        <v>1753.63</v>
      </c>
      <c r="K542">
        <v>1789.85</v>
      </c>
      <c r="L542" s="71">
        <f t="shared" si="111"/>
        <v>2.0654299937843179E-2</v>
      </c>
      <c r="M542" s="70">
        <f t="shared" si="112"/>
        <v>4</v>
      </c>
    </row>
    <row r="543" spans="1:14">
      <c r="A543" s="68">
        <v>43161</v>
      </c>
      <c r="B543">
        <v>34.979999999999997</v>
      </c>
      <c r="C543" s="71">
        <f t="shared" si="109"/>
        <v>1.4295925661178543E-4</v>
      </c>
      <c r="D543" s="26">
        <f t="shared" si="110"/>
        <v>34.830537873006115</v>
      </c>
      <c r="E543" s="26">
        <f>D543*(1-VLOOKUP(A543,USD!A:M,13,0))</f>
        <v>34.966925935886685</v>
      </c>
      <c r="F543">
        <v>34.928899999999999</v>
      </c>
      <c r="G543" s="42">
        <f t="shared" si="113"/>
        <v>4.2911231385178716E-3</v>
      </c>
      <c r="H543" s="71">
        <f>(B543/(D543*(1-VLOOKUP(A543,USD!A:M,13,0))))-1</f>
        <v>3.738980125758129E-4</v>
      </c>
      <c r="I543" s="71">
        <f t="shared" si="98"/>
        <v>1.4629719229635185E-3</v>
      </c>
      <c r="J543">
        <v>1789.85</v>
      </c>
      <c r="K543">
        <v>1772.01</v>
      </c>
      <c r="L543" s="71">
        <f t="shared" si="111"/>
        <v>-9.9673156968460574E-3</v>
      </c>
      <c r="M543" s="70">
        <f t="shared" si="112"/>
        <v>5</v>
      </c>
      <c r="N543" t="s">
        <v>709</v>
      </c>
    </row>
    <row r="544" spans="1:14">
      <c r="A544" s="68">
        <v>43164</v>
      </c>
      <c r="B544">
        <v>35.51</v>
      </c>
      <c r="C544" s="71">
        <f t="shared" si="109"/>
        <v>1.5151515151515138E-2</v>
      </c>
      <c r="D544" s="26">
        <f t="shared" si="110"/>
        <v>35.395667316211529</v>
      </c>
      <c r="E544" s="26">
        <f>D544*(1-VLOOKUP(A544,USD!A:M,13,0))</f>
        <v>35.353588509743666</v>
      </c>
      <c r="F544">
        <v>35.335299999999997</v>
      </c>
      <c r="G544" s="42">
        <f t="shared" si="113"/>
        <v>3.230132173157374E-3</v>
      </c>
      <c r="H544" s="71">
        <f>(B544/(D544*(1-VLOOKUP(A544,USD!A:M,13,0))))-1</f>
        <v>4.4242040723312392E-3</v>
      </c>
      <c r="I544" s="71">
        <f t="shared" si="98"/>
        <v>4.9440644341494089E-3</v>
      </c>
      <c r="J544">
        <v>1772.01</v>
      </c>
      <c r="K544">
        <v>1795.69</v>
      </c>
      <c r="L544" s="71">
        <f t="shared" si="111"/>
        <v>1.33633557372701E-2</v>
      </c>
      <c r="M544" s="70">
        <f t="shared" si="112"/>
        <v>1</v>
      </c>
    </row>
    <row r="545" spans="1:13">
      <c r="A545" s="68">
        <v>43165</v>
      </c>
      <c r="B545">
        <v>35.727200000000003</v>
      </c>
      <c r="C545" s="71">
        <f t="shared" si="109"/>
        <v>6.1165868769361698E-3</v>
      </c>
      <c r="D545" s="26">
        <f t="shared" si="110"/>
        <v>35.373081452255114</v>
      </c>
      <c r="E545" s="26">
        <f>D545*(1-VLOOKUP(A545,USD!A:M,13,0))</f>
        <v>35.504404386547051</v>
      </c>
      <c r="F545">
        <v>35.501899999999999</v>
      </c>
      <c r="G545" s="42">
        <f t="shared" si="113"/>
        <v>1.0010961250940476E-2</v>
      </c>
      <c r="H545" s="71">
        <f>(B545/(D545*(1-VLOOKUP(A545,USD!A:M,13,0))))-1</f>
        <v>6.2751542323400411E-3</v>
      </c>
      <c r="I545" s="71">
        <f t="shared" si="98"/>
        <v>6.3461392207178058E-3</v>
      </c>
      <c r="J545">
        <v>1795.69</v>
      </c>
      <c r="K545">
        <v>1797.61</v>
      </c>
      <c r="L545" s="71">
        <f t="shared" si="111"/>
        <v>1.0692268710077446E-3</v>
      </c>
      <c r="M545" s="70">
        <f t="shared" si="112"/>
        <v>2</v>
      </c>
    </row>
    <row r="546" spans="1:13">
      <c r="A546" s="68">
        <v>43166</v>
      </c>
      <c r="B546">
        <v>35.57</v>
      </c>
      <c r="C546" s="71">
        <f t="shared" si="109"/>
        <v>-4.4000089567612921E-3</v>
      </c>
      <c r="D546" s="26">
        <f t="shared" si="110"/>
        <v>35.258191161041609</v>
      </c>
      <c r="E546" s="26">
        <f>D546*(1-VLOOKUP(A546,USD!A:M,13,0))</f>
        <v>35.195303584149464</v>
      </c>
      <c r="F546">
        <v>35.1755</v>
      </c>
      <c r="G546" s="42">
        <f t="shared" si="113"/>
        <v>8.8435858077404728E-3</v>
      </c>
      <c r="H546" s="71">
        <f>(B546/(D546*(1-VLOOKUP(A546,USD!A:M,13,0))))-1</f>
        <v>1.0646204967508455E-2</v>
      </c>
      <c r="I546" s="71">
        <f t="shared" si="98"/>
        <v>1.1215192392432183E-2</v>
      </c>
      <c r="J546">
        <v>1797.61</v>
      </c>
      <c r="K546">
        <v>1785.27</v>
      </c>
      <c r="L546" s="71">
        <f t="shared" si="111"/>
        <v>-6.8646703122479114E-3</v>
      </c>
      <c r="M546" s="70">
        <f t="shared" si="112"/>
        <v>3</v>
      </c>
    </row>
    <row r="547" spans="1:13">
      <c r="A547" s="68">
        <v>43167</v>
      </c>
      <c r="B547">
        <v>35.413200000000003</v>
      </c>
      <c r="C547" s="71">
        <f t="shared" si="109"/>
        <v>-4.4082091650265998E-3</v>
      </c>
      <c r="D547" s="26">
        <f t="shared" si="110"/>
        <v>35.332140298106168</v>
      </c>
      <c r="E547" s="26">
        <f>D547*(1-VLOOKUP(A547,USD!A:M,13,0))</f>
        <v>35.212090989542617</v>
      </c>
      <c r="F547">
        <v>35.2087</v>
      </c>
      <c r="G547" s="42">
        <f t="shared" si="113"/>
        <v>2.2942199711060152E-3</v>
      </c>
      <c r="H547" s="71">
        <f>(B547/(D547*(1-VLOOKUP(A547,USD!A:M,13,0))))-1</f>
        <v>5.7113623419045023E-3</v>
      </c>
      <c r="I547" s="71">
        <f t="shared" si="98"/>
        <v>5.8082235356602396E-3</v>
      </c>
      <c r="J547">
        <v>1785.27</v>
      </c>
      <c r="K547">
        <v>1793.22</v>
      </c>
      <c r="L547" s="71">
        <f t="shared" si="111"/>
        <v>4.4531079332537082E-3</v>
      </c>
      <c r="M547" s="70">
        <f t="shared" si="112"/>
        <v>4</v>
      </c>
    </row>
    <row r="548" spans="1:13">
      <c r="A548" s="68">
        <v>43168</v>
      </c>
      <c r="B548">
        <v>36.65</v>
      </c>
      <c r="C548" s="71">
        <f t="shared" si="109"/>
        <v>3.4924830289270625E-2</v>
      </c>
      <c r="D548" s="26">
        <f t="shared" si="110"/>
        <v>36.450375972830997</v>
      </c>
      <c r="E548" s="26">
        <f>D548*(1-VLOOKUP(A548,USD!A:M,13,0))</f>
        <v>36.549121672340036</v>
      </c>
      <c r="F548">
        <v>36.389000000000003</v>
      </c>
      <c r="G548" s="42">
        <f t="shared" si="113"/>
        <v>5.4765972048627098E-3</v>
      </c>
      <c r="H548" s="71">
        <f>(B548/(D548*(1-VLOOKUP(A548,USD!A:M,13,0))))-1</f>
        <v>2.7600752916672189E-3</v>
      </c>
      <c r="I548" s="71">
        <f t="shared" si="98"/>
        <v>7.1724971832145545E-3</v>
      </c>
      <c r="J548">
        <v>1793.22</v>
      </c>
      <c r="K548">
        <v>1856.46</v>
      </c>
      <c r="L548" s="71">
        <f t="shared" si="111"/>
        <v>3.5266169237461176E-2</v>
      </c>
      <c r="M548" s="70">
        <f t="shared" si="112"/>
        <v>5</v>
      </c>
    </row>
    <row r="549" spans="1:13">
      <c r="A549" s="68">
        <v>43171</v>
      </c>
      <c r="B549">
        <v>36.770000000000003</v>
      </c>
      <c r="C549" s="71">
        <f t="shared" si="109"/>
        <v>3.2742155525240513E-3</v>
      </c>
      <c r="D549" s="26">
        <f t="shared" si="110"/>
        <v>36.897653324068393</v>
      </c>
      <c r="E549" s="26">
        <f>D549*(1-VLOOKUP(A549,USD!A:M,13,0))</f>
        <v>36.917257142819132</v>
      </c>
      <c r="F549">
        <v>36.616999999999997</v>
      </c>
      <c r="G549" s="42">
        <f t="shared" si="113"/>
        <v>-3.4596596956241177E-3</v>
      </c>
      <c r="H549" s="71">
        <f>(B549/(D549*(1-VLOOKUP(A549,USD!A:M,13,0))))-1</f>
        <v>-3.9888430023239385E-3</v>
      </c>
      <c r="I549" s="71">
        <f t="shared" si="98"/>
        <v>4.1783870879648077E-3</v>
      </c>
      <c r="J549">
        <v>1856.46</v>
      </c>
      <c r="K549">
        <v>1882.41</v>
      </c>
      <c r="L549" s="71">
        <f t="shared" si="111"/>
        <v>1.3978216605798233E-2</v>
      </c>
      <c r="M549" s="70">
        <f t="shared" si="112"/>
        <v>1</v>
      </c>
    </row>
    <row r="550" spans="1:13">
      <c r="A550" s="68">
        <v>43172</v>
      </c>
      <c r="B550">
        <v>36.21</v>
      </c>
      <c r="C550" s="71">
        <f t="shared" si="109"/>
        <v>-1.5229806907805288E-2</v>
      </c>
      <c r="D550" s="26">
        <f t="shared" si="110"/>
        <v>36.427730175679045</v>
      </c>
      <c r="E550" s="26">
        <f>D550*(1-VLOOKUP(A550,USD!A:M,13,0))</f>
        <v>36.423927656523908</v>
      </c>
      <c r="F550">
        <v>36.197200000000002</v>
      </c>
      <c r="G550" s="42">
        <f t="shared" si="113"/>
        <v>-5.9770448125371356E-3</v>
      </c>
      <c r="H550" s="71">
        <f>(B550/(D550*(1-VLOOKUP(A550,USD!A:M,13,0))))-1</f>
        <v>-5.8732726064371077E-3</v>
      </c>
      <c r="I550" s="71">
        <f t="shared" si="98"/>
        <v>3.5361851192905469E-4</v>
      </c>
      <c r="J550">
        <v>1882.41</v>
      </c>
      <c r="K550">
        <v>1872.68</v>
      </c>
      <c r="L550" s="71">
        <f t="shared" si="111"/>
        <v>-5.1689058175423686E-3</v>
      </c>
      <c r="M550" s="70">
        <f t="shared" si="112"/>
        <v>2</v>
      </c>
    </row>
    <row r="551" spans="1:13">
      <c r="A551" s="68">
        <v>43173</v>
      </c>
      <c r="B551">
        <v>36.22</v>
      </c>
      <c r="C551" s="71">
        <f t="shared" si="109"/>
        <v>2.7616680474995547E-4</v>
      </c>
      <c r="D551" s="26">
        <f t="shared" si="110"/>
        <v>35.590459869278256</v>
      </c>
      <c r="E551" s="26">
        <f>D551*(1-VLOOKUP(A551,USD!A:M,13,0))</f>
        <v>35.70163081892003</v>
      </c>
      <c r="F551">
        <v>35.995699999999999</v>
      </c>
      <c r="G551" s="42">
        <f t="shared" si="113"/>
        <v>1.7688451709643838E-2</v>
      </c>
      <c r="H551" s="71">
        <f>(B551/(D551*(1-VLOOKUP(A551,USD!A:M,13,0))))-1</f>
        <v>1.4519481860903127E-2</v>
      </c>
      <c r="I551" s="71">
        <f t="shared" si="98"/>
        <v>6.2312998497042749E-3</v>
      </c>
      <c r="J551">
        <v>1872.68</v>
      </c>
      <c r="K551">
        <v>1841.29</v>
      </c>
      <c r="L551" s="71">
        <f t="shared" si="111"/>
        <v>-1.6762073605741556E-2</v>
      </c>
      <c r="M551" s="70">
        <f t="shared" si="112"/>
        <v>3</v>
      </c>
    </row>
    <row r="552" spans="1:13">
      <c r="A552" s="68">
        <v>43174</v>
      </c>
      <c r="B552">
        <v>36.279200000000003</v>
      </c>
      <c r="C552" s="71">
        <f t="shared" si="109"/>
        <v>1.6344561016015113E-3</v>
      </c>
      <c r="D552" s="26">
        <f t="shared" si="110"/>
        <v>36.140754876744026</v>
      </c>
      <c r="E552" s="26">
        <f>D552*(1-VLOOKUP(A552,USD!A:M,13,0))</f>
        <v>35.994243727582543</v>
      </c>
      <c r="F552">
        <v>36.077399999999997</v>
      </c>
      <c r="G552" s="42">
        <f t="shared" si="113"/>
        <v>3.8307202970202514E-3</v>
      </c>
      <c r="H552" s="71">
        <f>(B552/(D552*(1-VLOOKUP(A552,USD!A:M,13,0))))-1</f>
        <v>7.9167178667265414E-3</v>
      </c>
      <c r="I552" s="71">
        <f t="shared" si="98"/>
        <v>5.5935294672011526E-3</v>
      </c>
      <c r="J552">
        <v>1841.29</v>
      </c>
      <c r="K552">
        <v>1848.71</v>
      </c>
      <c r="L552" s="71">
        <f t="shared" si="111"/>
        <v>4.0297834670259824E-3</v>
      </c>
      <c r="M552" s="70">
        <f t="shared" si="112"/>
        <v>4</v>
      </c>
    </row>
    <row r="553" spans="1:13">
      <c r="A553" s="68">
        <v>43175</v>
      </c>
      <c r="B553">
        <v>35.874000000000002</v>
      </c>
      <c r="C553" s="71">
        <f t="shared" si="109"/>
        <v>-1.1168934265364139E-2</v>
      </c>
      <c r="D553" s="26">
        <f t="shared" si="110"/>
        <v>35.542886752384092</v>
      </c>
      <c r="E553" s="26">
        <f>D553*(1-VLOOKUP(A553,USD!A:M,13,0))</f>
        <v>35.565245168705893</v>
      </c>
      <c r="F553">
        <v>35.521099999999997</v>
      </c>
      <c r="G553" s="42">
        <f t="shared" si="113"/>
        <v>9.3158794310284065E-3</v>
      </c>
      <c r="H553" s="71">
        <f>(B553/(D553*(1-VLOOKUP(A553,USD!A:M,13,0))))-1</f>
        <v>8.6813637816782752E-3</v>
      </c>
      <c r="I553" s="71">
        <f t="shared" si="98"/>
        <v>9.9349400778694363E-3</v>
      </c>
      <c r="J553">
        <v>1848.71</v>
      </c>
      <c r="K553">
        <v>1821.32</v>
      </c>
      <c r="L553" s="71">
        <f t="shared" si="111"/>
        <v>-1.481573637833955E-2</v>
      </c>
      <c r="M553" s="70">
        <f t="shared" si="112"/>
        <v>5</v>
      </c>
    </row>
    <row r="554" spans="1:13">
      <c r="A554" s="68">
        <v>43178</v>
      </c>
      <c r="B554">
        <v>35.65</v>
      </c>
      <c r="C554" s="71">
        <f t="shared" si="109"/>
        <v>-6.2440764899370782E-3</v>
      </c>
      <c r="D554" s="26">
        <f t="shared" si="110"/>
        <v>35.942363567083213</v>
      </c>
      <c r="E554" s="26">
        <f>D554*(1-VLOOKUP(A554,USD!A:M,13,0))</f>
        <v>35.977925933634545</v>
      </c>
      <c r="F554">
        <v>35.979999999999997</v>
      </c>
      <c r="G554" s="42">
        <f t="shared" si="113"/>
        <v>-8.1342332019301855E-3</v>
      </c>
      <c r="H554" s="71">
        <f>(B554/(D554*(1-VLOOKUP(A554,USD!A:M,13,0))))-1</f>
        <v>-9.1146425238476381E-3</v>
      </c>
      <c r="I554" s="71">
        <f t="shared" si="98"/>
        <v>-9.1717620900499952E-3</v>
      </c>
      <c r="J554">
        <v>1821.32</v>
      </c>
      <c r="K554">
        <v>1842.92</v>
      </c>
      <c r="L554" s="71">
        <f t="shared" si="111"/>
        <v>1.1859530450442524E-2</v>
      </c>
      <c r="M554" s="70">
        <f t="shared" si="112"/>
        <v>1</v>
      </c>
    </row>
    <row r="555" spans="1:13">
      <c r="A555" s="68">
        <v>43179</v>
      </c>
      <c r="B555">
        <v>35.951099999999997</v>
      </c>
      <c r="C555" s="71">
        <f t="shared" si="109"/>
        <v>8.4460028050490354E-3</v>
      </c>
      <c r="D555" s="26">
        <f t="shared" si="110"/>
        <v>36.403657022551158</v>
      </c>
      <c r="E555" s="26">
        <f>D555*(1-VLOOKUP(A555,USD!A:M,13,0))</f>
        <v>36.324410950813402</v>
      </c>
      <c r="F555">
        <v>35.770000000000003</v>
      </c>
      <c r="G555" s="42">
        <f t="shared" si="113"/>
        <v>-1.2431636257610457E-2</v>
      </c>
      <c r="H555" s="71">
        <f>(B555/(D555*(1-VLOOKUP(A555,USD!A:M,13,0))))-1</f>
        <v>-1.0277137083348764E-2</v>
      </c>
      <c r="I555" s="71">
        <f t="shared" si="98"/>
        <v>5.0629018730778963E-3</v>
      </c>
      <c r="J555">
        <v>1842.92</v>
      </c>
      <c r="K555">
        <v>1864.62</v>
      </c>
      <c r="L555" s="71">
        <f t="shared" si="111"/>
        <v>1.1774792177630999E-2</v>
      </c>
      <c r="M555" s="70">
        <f t="shared" si="112"/>
        <v>2</v>
      </c>
    </row>
    <row r="556" spans="1:13">
      <c r="A556" s="68">
        <v>43180</v>
      </c>
      <c r="B556">
        <v>35.65</v>
      </c>
      <c r="C556" s="71">
        <f t="shared" si="109"/>
        <v>-8.3752652909090397E-3</v>
      </c>
      <c r="D556" s="26">
        <f t="shared" si="110"/>
        <v>35.10413955658526</v>
      </c>
      <c r="E556" s="26">
        <f>D556*(1-VLOOKUP(A556,USD!A:M,13,0))</f>
        <v>35.2571406491845</v>
      </c>
      <c r="F556">
        <v>35.522199999999998</v>
      </c>
      <c r="G556" s="42">
        <f t="shared" si="113"/>
        <v>1.5549745708333118E-2</v>
      </c>
      <c r="H556" s="71">
        <f>(B556/(D556*(1-VLOOKUP(A556,USD!A:M,13,0))))-1</f>
        <v>1.1142688930010802E-2</v>
      </c>
      <c r="I556" s="71">
        <f t="shared" si="98"/>
        <v>3.5977501393495981E-3</v>
      </c>
      <c r="J556">
        <v>1864.62</v>
      </c>
      <c r="K556">
        <v>1829.91</v>
      </c>
      <c r="L556" s="71">
        <f t="shared" si="111"/>
        <v>-1.8615052933037224E-2</v>
      </c>
      <c r="M556" s="70">
        <f t="shared" si="112"/>
        <v>3</v>
      </c>
    </row>
    <row r="557" spans="1:13">
      <c r="A557" s="68">
        <v>43181</v>
      </c>
      <c r="B557">
        <v>34.880000000000003</v>
      </c>
      <c r="C557" s="71">
        <f t="shared" si="109"/>
        <v>-2.1598877980364528E-2</v>
      </c>
      <c r="D557" s="26">
        <f t="shared" si="110"/>
        <v>35.276055929526585</v>
      </c>
      <c r="E557" s="26">
        <f>D557*(1-VLOOKUP(A557,USD!A:M,13,0))</f>
        <v>35.088424386356316</v>
      </c>
      <c r="F557">
        <v>35.090000000000003</v>
      </c>
      <c r="G557" s="42">
        <f t="shared" si="113"/>
        <v>-1.1227330241164402E-2</v>
      </c>
      <c r="H557" s="71">
        <f>(B557/(D557*(1-VLOOKUP(A557,USD!A:M,13,0))))-1</f>
        <v>-5.9399756472779952E-3</v>
      </c>
      <c r="I557" s="71">
        <f t="shared" si="98"/>
        <v>-5.9846110002850228E-3</v>
      </c>
      <c r="J557">
        <v>1829.91</v>
      </c>
      <c r="K557">
        <v>1817.23</v>
      </c>
      <c r="L557" s="71">
        <f t="shared" si="111"/>
        <v>-6.9293025340044778E-3</v>
      </c>
      <c r="M557" s="70">
        <f t="shared" si="112"/>
        <v>4</v>
      </c>
    </row>
    <row r="558" spans="1:13">
      <c r="A558" s="68">
        <v>43182</v>
      </c>
      <c r="B558">
        <v>33.43</v>
      </c>
      <c r="C558" s="71">
        <f t="shared" si="109"/>
        <v>-4.1571100917431325E-2</v>
      </c>
      <c r="D558" s="26">
        <f t="shared" si="110"/>
        <v>33.328770601409843</v>
      </c>
      <c r="E558" s="26">
        <f>D558*(1-VLOOKUP(A558,USD!A:M,13,0))</f>
        <v>33.461802621156167</v>
      </c>
      <c r="F558">
        <v>33.374000000000002</v>
      </c>
      <c r="G558" s="42">
        <f t="shared" si="113"/>
        <v>3.0372977089612174E-3</v>
      </c>
      <c r="H558" s="71">
        <f>(B558/(D558*(1-VLOOKUP(A558,USD!A:M,13,0))))-1</f>
        <v>-9.5041565800346728E-4</v>
      </c>
      <c r="I558" s="71">
        <f t="shared" si="98"/>
        <v>1.6779528974650848E-3</v>
      </c>
      <c r="J558">
        <v>1817.23</v>
      </c>
      <c r="K558">
        <v>1726.02</v>
      </c>
      <c r="L558" s="71">
        <f t="shared" si="111"/>
        <v>-5.0191775394418991E-2</v>
      </c>
      <c r="M558" s="70">
        <f t="shared" si="112"/>
        <v>5</v>
      </c>
    </row>
    <row r="559" spans="1:13">
      <c r="A559" s="68">
        <v>43185</v>
      </c>
      <c r="B559">
        <v>34.943800000000003</v>
      </c>
      <c r="C559" s="71">
        <f t="shared" si="109"/>
        <v>4.5282680227340721E-2</v>
      </c>
      <c r="D559" s="26">
        <f t="shared" si="110"/>
        <v>34.429542033116647</v>
      </c>
      <c r="E559" s="26">
        <f>D559*(1-VLOOKUP(A559,USD!A:M,13,0))</f>
        <v>34.733768509328804</v>
      </c>
      <c r="F559">
        <v>34.874699999999997</v>
      </c>
      <c r="G559" s="42">
        <f t="shared" si="113"/>
        <v>1.4936532306723871E-2</v>
      </c>
      <c r="H559" s="71">
        <f>(B559/(D559*(1-VLOOKUP(A559,USD!A:M,13,0))))-1</f>
        <v>6.0468961384017028E-3</v>
      </c>
      <c r="I559" s="71">
        <f t="shared" si="98"/>
        <v>1.981379051289478E-3</v>
      </c>
      <c r="J559">
        <v>1726.02</v>
      </c>
      <c r="K559">
        <v>1780.61</v>
      </c>
      <c r="L559" s="71">
        <f t="shared" si="111"/>
        <v>3.1627675229719099E-2</v>
      </c>
      <c r="M559" s="70">
        <f t="shared" si="112"/>
        <v>1</v>
      </c>
    </row>
    <row r="560" spans="1:13">
      <c r="A560" s="68">
        <v>43186</v>
      </c>
      <c r="B560">
        <v>35.020000000000003</v>
      </c>
      <c r="C560" s="71">
        <f t="shared" si="109"/>
        <v>2.1806443489260641E-3</v>
      </c>
      <c r="D560" s="26">
        <f t="shared" si="110"/>
        <v>36.129759095478512</v>
      </c>
      <c r="E560" s="26">
        <f>D560*(1-VLOOKUP(A560,USD!A:M,13,0))</f>
        <v>36.062703503128496</v>
      </c>
      <c r="F560">
        <v>35.061999999999998</v>
      </c>
      <c r="G560" s="42">
        <f t="shared" si="113"/>
        <v>-3.0715928455149588E-2</v>
      </c>
      <c r="H560" s="71">
        <f>(B560/(D560*(1-VLOOKUP(A560,USD!A:M,13,0))))-1</f>
        <v>-2.8913625486731376E-2</v>
      </c>
      <c r="I560" s="71">
        <f t="shared" si="98"/>
        <v>-1.1978780446065818E-3</v>
      </c>
      <c r="J560">
        <v>1780.61</v>
      </c>
      <c r="K560">
        <v>1844.69</v>
      </c>
      <c r="L560" s="71">
        <f t="shared" si="111"/>
        <v>3.5987667147775237E-2</v>
      </c>
      <c r="M560" s="70">
        <f t="shared" si="112"/>
        <v>2</v>
      </c>
    </row>
    <row r="561" spans="1:13">
      <c r="A561" s="68">
        <v>43187</v>
      </c>
      <c r="B561">
        <v>34.81</v>
      </c>
      <c r="C561" s="71">
        <f t="shared" si="109"/>
        <v>-5.9965733866362836E-3</v>
      </c>
      <c r="D561" s="26">
        <f t="shared" si="110"/>
        <v>34.880673338067638</v>
      </c>
      <c r="E561" s="26">
        <f>D561*(1-VLOOKUP(A561,USD!A:M,13,0))</f>
        <v>34.795320369838507</v>
      </c>
      <c r="F561">
        <v>34.8187</v>
      </c>
      <c r="G561" s="42">
        <f t="shared" si="113"/>
        <v>-2.0261460374535467E-3</v>
      </c>
      <c r="H561" s="71">
        <f>(B561/(D561*(1-VLOOKUP(A561,USD!A:M,13,0))))-1</f>
        <v>4.2188518471641956E-4</v>
      </c>
      <c r="I561" s="71">
        <f t="shared" si="98"/>
        <v>-2.4986573306862159E-4</v>
      </c>
      <c r="J561">
        <v>1844.69</v>
      </c>
      <c r="K561">
        <v>1835.15</v>
      </c>
      <c r="L561" s="71">
        <f t="shared" si="111"/>
        <v>-5.1716006483474297E-3</v>
      </c>
      <c r="M561" s="70">
        <f t="shared" si="112"/>
        <v>3</v>
      </c>
    </row>
    <row r="562" spans="1:13">
      <c r="A562" s="68">
        <v>43188</v>
      </c>
      <c r="B562">
        <v>35.648600000000002</v>
      </c>
      <c r="C562" s="71">
        <f t="shared" si="109"/>
        <v>2.4090778511921762E-2</v>
      </c>
      <c r="D562" s="26">
        <f t="shared" si="110"/>
        <v>34.952271450835077</v>
      </c>
      <c r="E562" s="26">
        <f>D562*(1-VLOOKUP(A562,USD!A:M,13,0))</f>
        <v>35.026428350274067</v>
      </c>
      <c r="F562">
        <v>35.306899999999999</v>
      </c>
      <c r="G562" s="42">
        <f t="shared" si="113"/>
        <v>1.9922268861535919E-2</v>
      </c>
      <c r="H562" s="71">
        <f>(B562/(D562*(1-VLOOKUP(A562,USD!A:M,13,0))))-1</f>
        <v>1.7762920144299255E-2</v>
      </c>
      <c r="I562" s="71">
        <f t="shared" si="98"/>
        <v>9.6779949528280618E-3</v>
      </c>
      <c r="J562">
        <v>1835.15</v>
      </c>
      <c r="K562">
        <v>1842.19</v>
      </c>
      <c r="L562" s="71">
        <f t="shared" si="111"/>
        <v>3.836198675857494E-3</v>
      </c>
      <c r="M562" s="70">
        <f t="shared" si="112"/>
        <v>4</v>
      </c>
    </row>
    <row r="563" spans="1:13">
      <c r="A563" s="68">
        <v>43189</v>
      </c>
      <c r="B563">
        <v>35.648600000000002</v>
      </c>
      <c r="C563" s="71">
        <f t="shared" si="109"/>
        <v>0</v>
      </c>
      <c r="D563" s="26">
        <f t="shared" si="110"/>
        <v>36.424069890727885</v>
      </c>
      <c r="E563" s="26">
        <f>D563*(1-VLOOKUP(A563,USD!A:M,13,0))</f>
        <v>36.468440432828253</v>
      </c>
      <c r="F563" s="70">
        <v>35.306899999999999</v>
      </c>
      <c r="G563" s="42">
        <f t="shared" si="113"/>
        <v>-2.1290039609914269E-2</v>
      </c>
      <c r="H563" s="71">
        <f>(B563/(D563*(1-VLOOKUP(A563,USD!A:M,13,0))))-1</f>
        <v>-2.2480819664836726E-2</v>
      </c>
      <c r="I563" s="71">
        <f t="shared" si="98"/>
        <v>9.6779949528280618E-3</v>
      </c>
      <c r="J563">
        <v>1842.19</v>
      </c>
      <c r="K563">
        <v>1900.48</v>
      </c>
      <c r="L563" s="71">
        <f t="shared" si="111"/>
        <v>3.1641687339525326E-2</v>
      </c>
      <c r="M563" s="70">
        <f t="shared" si="112"/>
        <v>5</v>
      </c>
    </row>
    <row r="564" spans="1:13">
      <c r="A564" s="68">
        <v>43192</v>
      </c>
      <c r="B564">
        <v>35.26</v>
      </c>
      <c r="C564" s="71">
        <f t="shared" si="109"/>
        <v>-1.0900848841188804E-2</v>
      </c>
      <c r="D564" s="26">
        <f t="shared" si="110"/>
        <v>35.302627086315034</v>
      </c>
      <c r="E564" s="26">
        <f>D564*(1-VLOOKUP(A564,USD!A:M,13,0))</f>
        <v>35.273501131436838</v>
      </c>
      <c r="F564" s="70">
        <v>35.138399999999997</v>
      </c>
      <c r="G564" s="42">
        <f t="shared" si="113"/>
        <v>-1.2074763221109341E-3</v>
      </c>
      <c r="H564" s="71">
        <f>(B564/(D564*(1-VLOOKUP(A564,USD!A:M,13,0))))-1</f>
        <v>-3.827556381923447E-4</v>
      </c>
      <c r="I564" s="71">
        <f t="shared" si="98"/>
        <v>3.4606015071829699E-3</v>
      </c>
      <c r="J564">
        <v>1900.48</v>
      </c>
      <c r="K564">
        <v>1900.25</v>
      </c>
      <c r="L564" s="71">
        <f t="shared" si="111"/>
        <v>-1.2102205758546258E-4</v>
      </c>
      <c r="M564" s="70">
        <f t="shared" si="112"/>
        <v>1</v>
      </c>
    </row>
    <row r="565" spans="1:13">
      <c r="A565" s="68">
        <v>43193</v>
      </c>
      <c r="B565">
        <v>35.394399999999997</v>
      </c>
      <c r="C565" s="71">
        <f t="shared" si="109"/>
        <v>3.8116846284741435E-3</v>
      </c>
      <c r="D565" s="26">
        <f t="shared" si="110"/>
        <v>34.624707195369027</v>
      </c>
      <c r="E565" s="26">
        <f>D565*(1-VLOOKUP(A565,USD!A:M,13,0))</f>
        <v>34.597736944512441</v>
      </c>
      <c r="F565">
        <v>35.348100000000002</v>
      </c>
      <c r="G565" s="42">
        <f t="shared" si="113"/>
        <v>2.2229583062984393E-2</v>
      </c>
      <c r="H565" s="71">
        <f>(B565/(D565*(1-VLOOKUP(A565,USD!A:M,13,0))))-1</f>
        <v>2.3026449873448041E-2</v>
      </c>
      <c r="I565" s="71">
        <f t="shared" si="98"/>
        <v>1.3098299484270992E-3</v>
      </c>
      <c r="J565">
        <v>1900.25</v>
      </c>
      <c r="K565">
        <v>1872.47</v>
      </c>
      <c r="L565" s="71">
        <f t="shared" si="111"/>
        <v>-1.4619129061965497E-2</v>
      </c>
      <c r="M565" s="70">
        <f t="shared" si="112"/>
        <v>2</v>
      </c>
    </row>
    <row r="566" spans="1:13">
      <c r="A566" s="68">
        <v>43194</v>
      </c>
      <c r="B566">
        <v>35.200000000000003</v>
      </c>
      <c r="C566" s="71">
        <f t="shared" si="109"/>
        <v>-5.4923942770606082E-3</v>
      </c>
      <c r="D566" s="26">
        <f t="shared" si="110"/>
        <v>34.674917921782459</v>
      </c>
      <c r="E566" s="26">
        <f>D566*(1-VLOOKUP(A566,USD!A:M,13,0))</f>
        <v>34.617403115172436</v>
      </c>
      <c r="F566">
        <v>35.022399999999998</v>
      </c>
      <c r="G566" s="42">
        <f t="shared" si="113"/>
        <v>1.514299412047615E-2</v>
      </c>
      <c r="H566" s="71">
        <f>(B566/(D566*(1-VLOOKUP(A566,USD!A:M,13,0))))-1</f>
        <v>1.6829595301798284E-2</v>
      </c>
      <c r="I566" s="71">
        <f t="shared" si="98"/>
        <v>5.0710402485267814E-3</v>
      </c>
      <c r="J566">
        <v>1872.47</v>
      </c>
      <c r="K566">
        <v>1836.81</v>
      </c>
      <c r="L566" s="71">
        <f t="shared" si="111"/>
        <v>-1.9044363861637326E-2</v>
      </c>
      <c r="M566" s="70">
        <f t="shared" si="112"/>
        <v>3</v>
      </c>
    </row>
    <row r="567" spans="1:13">
      <c r="A567" s="68">
        <v>43195</v>
      </c>
      <c r="B567">
        <v>35.280999999999999</v>
      </c>
      <c r="C567" s="71">
        <f t="shared" si="109"/>
        <v>2.3011363636362692E-3</v>
      </c>
      <c r="D567" s="26">
        <f t="shared" si="110"/>
        <v>35.022399999999998</v>
      </c>
      <c r="E567" s="26">
        <f>D567*(1-VLOOKUP(A567,USD!A:M,13,0))</f>
        <v>34.968299902147578</v>
      </c>
      <c r="F567">
        <v>35.1646</v>
      </c>
      <c r="G567" s="42">
        <f t="shared" si="113"/>
        <v>7.3838457672803504E-3</v>
      </c>
      <c r="H567" s="71">
        <f>(B567/(D567*(1-VLOOKUP(A567,USD!A:M,13,0))))-1</f>
        <v>8.942387783434036E-3</v>
      </c>
      <c r="I567" s="71">
        <f t="shared" si="98"/>
        <v>3.3101471366090429E-3</v>
      </c>
      <c r="J567">
        <v>1836.81</v>
      </c>
      <c r="K567">
        <v>1836.81</v>
      </c>
      <c r="L567" s="71">
        <f t="shared" si="111"/>
        <v>0</v>
      </c>
      <c r="M567" s="70">
        <f t="shared" si="112"/>
        <v>4</v>
      </c>
    </row>
    <row r="568" spans="1:13">
      <c r="A568" s="68">
        <v>43196</v>
      </c>
      <c r="B568">
        <v>34.54</v>
      </c>
      <c r="C568" s="71">
        <f t="shared" si="109"/>
        <v>-2.1002806042912603E-2</v>
      </c>
      <c r="D568" s="26">
        <f t="shared" si="110"/>
        <v>35.1646</v>
      </c>
      <c r="E568" s="26">
        <f>D568*(1-VLOOKUP(A568,USD!A:M,13,0))</f>
        <v>35.054178640327592</v>
      </c>
      <c r="F568">
        <v>34.568300000000001</v>
      </c>
      <c r="G568" s="42">
        <f t="shared" si="113"/>
        <v>-1.7762181284587397E-2</v>
      </c>
      <c r="H568" s="71">
        <f>(B568/(D568*(1-VLOOKUP(A568,USD!A:M,13,0))))-1</f>
        <v>-1.4668112626551877E-2</v>
      </c>
      <c r="I568" s="71">
        <f t="shared" si="98"/>
        <v>-8.1866912749550824E-4</v>
      </c>
      <c r="J568">
        <v>1836.81</v>
      </c>
      <c r="K568">
        <v>1836.81</v>
      </c>
      <c r="L568" s="71">
        <f t="shared" si="111"/>
        <v>0</v>
      </c>
      <c r="M568" s="70">
        <f t="shared" si="112"/>
        <v>5</v>
      </c>
    </row>
    <row r="569" spans="1:13">
      <c r="A569" s="68">
        <v>43199</v>
      </c>
      <c r="B569">
        <v>34.4</v>
      </c>
      <c r="C569" s="71">
        <f t="shared" si="109"/>
        <v>-4.0532715691951049E-3</v>
      </c>
      <c r="D569" s="26">
        <f t="shared" si="110"/>
        <v>34.65938757683157</v>
      </c>
      <c r="E569" s="26">
        <f>D569*(1-VLOOKUP(A569,USD!A:M,13,0))</f>
        <v>34.697340646177771</v>
      </c>
      <c r="F569">
        <v>34.360999999999997</v>
      </c>
      <c r="G569" s="42">
        <f t="shared" si="113"/>
        <v>-7.4839053707043135E-3</v>
      </c>
      <c r="H569" s="71">
        <f>(B569/(D569*(1-VLOOKUP(A569,USD!A:M,13,0))))-1</f>
        <v>-8.569551459573499E-3</v>
      </c>
      <c r="I569" s="71">
        <f t="shared" si="98"/>
        <v>1.1350077122318503E-3</v>
      </c>
      <c r="J569">
        <v>1836.81</v>
      </c>
      <c r="K569">
        <v>1841.65</v>
      </c>
      <c r="L569" s="71">
        <f t="shared" si="111"/>
        <v>2.6350030759849652E-3</v>
      </c>
      <c r="M569" s="70">
        <f t="shared" si="112"/>
        <v>1</v>
      </c>
    </row>
    <row r="570" spans="1:13">
      <c r="A570" s="68">
        <v>43200</v>
      </c>
      <c r="B570">
        <v>35.075000000000003</v>
      </c>
      <c r="C570" s="71">
        <f t="shared" si="109"/>
        <v>1.9622093023256015E-2</v>
      </c>
      <c r="D570" s="26">
        <f t="shared" si="110"/>
        <v>34.246628143241111</v>
      </c>
      <c r="E570" s="26">
        <f>D570*(1-VLOOKUP(A570,USD!A:M,13,0))</f>
        <v>34.407517670470611</v>
      </c>
      <c r="F570">
        <v>35.009799999999998</v>
      </c>
      <c r="G570" s="42">
        <f t="shared" si="113"/>
        <v>2.418842092407214E-2</v>
      </c>
      <c r="H570" s="71">
        <f>(B570/(D570*(1-VLOOKUP(A570,USD!A:M,13,0))))-1</f>
        <v>1.9399316623827323E-2</v>
      </c>
      <c r="I570" s="71">
        <f t="shared" si="98"/>
        <v>1.8623356888642917E-3</v>
      </c>
      <c r="J570">
        <v>1841.65</v>
      </c>
      <c r="K570">
        <v>1835.52</v>
      </c>
      <c r="L570" s="71">
        <f t="shared" si="111"/>
        <v>-3.328536909836366E-3</v>
      </c>
      <c r="M570" s="70">
        <f t="shared" si="112"/>
        <v>2</v>
      </c>
    </row>
    <row r="571" spans="1:13">
      <c r="A571" s="68">
        <v>43201</v>
      </c>
      <c r="B571">
        <v>35.266100000000002</v>
      </c>
      <c r="C571" s="71">
        <f t="shared" si="109"/>
        <v>5.4483250178190001E-3</v>
      </c>
      <c r="D571" s="26">
        <f t="shared" si="110"/>
        <v>34.992824580500347</v>
      </c>
      <c r="E571" s="26">
        <f>D571*(1-VLOOKUP(A571,USD!A:M,13,0))</f>
        <v>35.019090279646207</v>
      </c>
      <c r="F571" s="70">
        <v>35.009799999999998</v>
      </c>
      <c r="G571" s="42">
        <f t="shared" si="113"/>
        <v>7.8094701635471608E-3</v>
      </c>
      <c r="H571" s="71">
        <f>(B571/(D571*(1-VLOOKUP(A571,USD!A:M,13,0))))-1</f>
        <v>7.0535733047685234E-3</v>
      </c>
      <c r="I571" s="71">
        <f t="shared" si="98"/>
        <v>7.3208073168085086E-3</v>
      </c>
      <c r="J571">
        <v>1835.52</v>
      </c>
      <c r="K571">
        <v>1834.63</v>
      </c>
      <c r="L571" s="71">
        <f t="shared" si="111"/>
        <v>-4.8487622036252898E-4</v>
      </c>
      <c r="M571" s="70">
        <f t="shared" si="112"/>
        <v>3</v>
      </c>
    </row>
    <row r="572" spans="1:13">
      <c r="A572" s="68">
        <v>43202</v>
      </c>
      <c r="B572">
        <v>35.145000000000003</v>
      </c>
      <c r="C572" s="71">
        <f t="shared" si="109"/>
        <v>-3.433892605079647E-3</v>
      </c>
      <c r="D572" s="26">
        <f t="shared" si="110"/>
        <v>34.862099454385898</v>
      </c>
      <c r="E572" s="26">
        <f>D572*(1-VLOOKUP(A572,USD!A:M,13,0))</f>
        <v>34.841513757179165</v>
      </c>
      <c r="F572">
        <v>34.886000000000003</v>
      </c>
      <c r="G572" s="42">
        <f t="shared" si="113"/>
        <v>8.114845349008748E-3</v>
      </c>
      <c r="H572" s="71">
        <f>(B572/(D572*(1-VLOOKUP(A572,USD!A:M,13,0))))-1</f>
        <v>8.7104781076943194E-3</v>
      </c>
      <c r="I572" s="71">
        <f t="shared" ref="I572:I628" si="114">+B572/F572-1</f>
        <v>7.4241816201341404E-3</v>
      </c>
      <c r="J572">
        <v>1834.63</v>
      </c>
      <c r="K572">
        <v>1826.89</v>
      </c>
      <c r="L572" s="71">
        <f t="shared" si="111"/>
        <v>-4.2188343153660712E-3</v>
      </c>
      <c r="M572" s="70">
        <f t="shared" si="112"/>
        <v>4</v>
      </c>
    </row>
    <row r="573" spans="1:13">
      <c r="A573" s="68">
        <v>43203</v>
      </c>
      <c r="B573">
        <v>34.74</v>
      </c>
      <c r="C573" s="71">
        <f t="shared" si="109"/>
        <v>-1.1523687580025643E-2</v>
      </c>
      <c r="D573" s="26">
        <f t="shared" si="110"/>
        <v>34.842079566914265</v>
      </c>
      <c r="E573" s="26">
        <f>D573*(1-VLOOKUP(A573,USD!A:M,13,0))</f>
        <v>34.86273676233148</v>
      </c>
      <c r="F573">
        <v>34.5565</v>
      </c>
      <c r="G573" s="42">
        <f t="shared" si="113"/>
        <v>-2.9297782504118519E-3</v>
      </c>
      <c r="H573" s="71">
        <f>(B573/(D573*(1-VLOOKUP(A573,USD!A:M,13,0))))-1</f>
        <v>-3.5205716398057918E-3</v>
      </c>
      <c r="I573" s="71">
        <f t="shared" si="114"/>
        <v>5.3101442565075541E-3</v>
      </c>
      <c r="J573">
        <v>1826.89</v>
      </c>
      <c r="K573">
        <v>1824.59</v>
      </c>
      <c r="L573" s="71">
        <f t="shared" si="111"/>
        <v>-1.2589701624072802E-3</v>
      </c>
      <c r="M573" s="70">
        <f t="shared" si="112"/>
        <v>5</v>
      </c>
    </row>
    <row r="574" spans="1:13">
      <c r="A574" s="68">
        <v>43206</v>
      </c>
      <c r="B574">
        <v>34.811199999999999</v>
      </c>
      <c r="C574" s="71">
        <f t="shared" si="109"/>
        <v>2.0495106505469263E-3</v>
      </c>
      <c r="D574" s="26">
        <f t="shared" si="110"/>
        <v>34.823923245770288</v>
      </c>
      <c r="E574" s="26">
        <f>D574*(1-VLOOKUP(A574,USD!A:M,13,0))</f>
        <v>34.849054031925526</v>
      </c>
      <c r="F574">
        <v>34.688299999999998</v>
      </c>
      <c r="G574" s="42">
        <f t="shared" si="113"/>
        <v>-3.6535934450854235E-4</v>
      </c>
      <c r="H574" s="71">
        <f>(B574/(D574*(1-VLOOKUP(A574,USD!A:M,13,0))))-1</f>
        <v>-1.0862283920489713E-3</v>
      </c>
      <c r="I574" s="71">
        <f t="shared" si="114"/>
        <v>3.5429813510607922E-3</v>
      </c>
      <c r="J574">
        <v>1824.59</v>
      </c>
      <c r="K574">
        <v>1838.71</v>
      </c>
      <c r="L574" s="71">
        <f t="shared" si="111"/>
        <v>7.7387248642162287E-3</v>
      </c>
      <c r="M574" s="70">
        <f t="shared" si="112"/>
        <v>1</v>
      </c>
    </row>
    <row r="575" spans="1:13">
      <c r="A575" s="68">
        <v>43207</v>
      </c>
      <c r="B575">
        <v>33.996600000000001</v>
      </c>
      <c r="C575" s="71">
        <f t="shared" si="109"/>
        <v>-2.3400514776853343E-2</v>
      </c>
      <c r="D575" s="26">
        <f t="shared" si="110"/>
        <v>33.651259982270176</v>
      </c>
      <c r="E575" s="26">
        <f>D575*(1-VLOOKUP(A575,USD!A:M,13,0))</f>
        <v>33.580039279563543</v>
      </c>
      <c r="F575">
        <v>33.4681</v>
      </c>
      <c r="G575" s="42">
        <f t="shared" si="113"/>
        <v>1.0262320576161832E-2</v>
      </c>
      <c r="H575" s="71">
        <f>(B575/(D575*(1-VLOOKUP(A575,USD!A:M,13,0))))-1</f>
        <v>1.2405009921771404E-2</v>
      </c>
      <c r="I575" s="71">
        <f t="shared" si="114"/>
        <v>1.5791156354857394E-2</v>
      </c>
      <c r="J575">
        <v>1838.71</v>
      </c>
      <c r="K575">
        <v>1783.74</v>
      </c>
      <c r="L575" s="71">
        <f t="shared" si="111"/>
        <v>-2.989595966737546E-2</v>
      </c>
      <c r="M575" s="70">
        <f t="shared" si="112"/>
        <v>2</v>
      </c>
    </row>
    <row r="576" spans="1:13">
      <c r="A576" s="68">
        <v>43208</v>
      </c>
      <c r="B576">
        <v>34.17</v>
      </c>
      <c r="C576" s="71">
        <f t="shared" si="109"/>
        <v>5.1005100510050916E-3</v>
      </c>
      <c r="D576" s="26">
        <f t="shared" si="110"/>
        <v>34.190846146859968</v>
      </c>
      <c r="E576" s="26">
        <f>D576*(1-VLOOKUP(A576,USD!A:M,13,0))</f>
        <v>34.245839822074402</v>
      </c>
      <c r="F576">
        <v>33.882399999999997</v>
      </c>
      <c r="G576" s="42">
        <f t="shared" si="113"/>
        <v>-6.0969964798252008E-4</v>
      </c>
      <c r="H576" s="71">
        <f>(B576/(D576*(1-VLOOKUP(A576,USD!A:M,13,0))))-1</f>
        <v>-2.2145703673330797E-3</v>
      </c>
      <c r="I576" s="71">
        <f t="shared" si="114"/>
        <v>8.4881826553020456E-3</v>
      </c>
      <c r="J576">
        <v>1783.74</v>
      </c>
      <c r="K576">
        <v>1822.26</v>
      </c>
      <c r="L576" s="71">
        <f t="shared" si="111"/>
        <v>2.1595075515489892E-2</v>
      </c>
      <c r="M576" s="70">
        <f t="shared" si="112"/>
        <v>3</v>
      </c>
    </row>
    <row r="577" spans="1:13">
      <c r="A577" s="68">
        <v>43209</v>
      </c>
      <c r="B577">
        <v>34.174799999999998</v>
      </c>
      <c r="C577" s="71">
        <f t="shared" si="109"/>
        <v>1.4047410008766192E-4</v>
      </c>
      <c r="D577" s="26">
        <f t="shared" si="110"/>
        <v>33.845584643245196</v>
      </c>
      <c r="E577" s="26">
        <f>D577*(1-VLOOKUP(A577,USD!A:M,13,0))</f>
        <v>33.80098132002135</v>
      </c>
      <c r="F577">
        <v>34.052</v>
      </c>
      <c r="G577" s="42">
        <f t="shared" si="113"/>
        <v>9.7269809407918295E-3</v>
      </c>
      <c r="H577" s="71">
        <f>(B577/(D577*(1-VLOOKUP(A577,USD!A:M,13,0))))-1</f>
        <v>1.1059403170558868E-2</v>
      </c>
      <c r="I577" s="71">
        <f t="shared" si="114"/>
        <v>3.6062492658286427E-3</v>
      </c>
      <c r="J577">
        <v>1822.26</v>
      </c>
      <c r="K577">
        <v>1820.28</v>
      </c>
      <c r="L577" s="71">
        <f t="shared" si="111"/>
        <v>-1.0865628395508864E-3</v>
      </c>
      <c r="M577" s="70">
        <f t="shared" si="112"/>
        <v>4</v>
      </c>
    </row>
    <row r="578" spans="1:13">
      <c r="A578" s="68">
        <v>43210</v>
      </c>
      <c r="B578">
        <v>33.395000000000003</v>
      </c>
      <c r="C578" s="71">
        <f t="shared" si="109"/>
        <v>-2.2817982841157658E-2</v>
      </c>
      <c r="D578" s="26">
        <f t="shared" si="110"/>
        <v>33.351048256312218</v>
      </c>
      <c r="E578" s="26">
        <f>D578*(1-VLOOKUP(A578,USD!A:M,13,0))</f>
        <v>33.346587245446344</v>
      </c>
      <c r="F578">
        <v>33.291699999999999</v>
      </c>
      <c r="G578" s="42">
        <f t="shared" si="113"/>
        <v>1.3178519412644363E-3</v>
      </c>
      <c r="H578" s="71">
        <f>(B578/(D578*(1-VLOOKUP(A578,USD!A:M,13,0))))-1</f>
        <v>1.4518053735850245E-3</v>
      </c>
      <c r="I578" s="71">
        <f t="shared" si="114"/>
        <v>3.1028754914890211E-3</v>
      </c>
      <c r="J578">
        <v>1820.28</v>
      </c>
      <c r="K578">
        <v>1782.81</v>
      </c>
      <c r="L578" s="71">
        <f t="shared" si="111"/>
        <v>-2.0584745204034527E-2</v>
      </c>
      <c r="M578" s="70">
        <f t="shared" si="112"/>
        <v>5</v>
      </c>
    </row>
    <row r="579" spans="1:13">
      <c r="A579" s="68">
        <v>43213</v>
      </c>
      <c r="B579">
        <v>32.950000000000003</v>
      </c>
      <c r="C579" s="71">
        <f t="shared" si="109"/>
        <v>-1.3325348106003942E-2</v>
      </c>
      <c r="D579" s="26">
        <f t="shared" si="110"/>
        <v>32.735970005216487</v>
      </c>
      <c r="E579" s="26">
        <f>D579*(1-VLOOKUP(A579,USD!A:M,13,0))</f>
        <v>32.585961532783067</v>
      </c>
      <c r="F579">
        <v>32.811500000000002</v>
      </c>
      <c r="G579" s="42">
        <f t="shared" si="113"/>
        <v>6.538067903575584E-3</v>
      </c>
      <c r="H579" s="71">
        <f>(B579/(D579*(1-VLOOKUP(A579,USD!A:M,13,0))))-1</f>
        <v>1.117163496466711E-2</v>
      </c>
      <c r="I579" s="71">
        <f t="shared" si="114"/>
        <v>4.2210810234217799E-3</v>
      </c>
      <c r="J579">
        <v>1782.81</v>
      </c>
      <c r="K579">
        <v>1753.05</v>
      </c>
      <c r="L579" s="71">
        <f t="shared" si="111"/>
        <v>-1.6692749087115266E-2</v>
      </c>
      <c r="M579" s="70">
        <f t="shared" si="112"/>
        <v>1</v>
      </c>
    </row>
    <row r="580" spans="1:13">
      <c r="A580" s="68">
        <v>43214</v>
      </c>
      <c r="B580">
        <v>33.549999999999997</v>
      </c>
      <c r="C580" s="71">
        <f t="shared" si="109"/>
        <v>1.8209408194233445E-2</v>
      </c>
      <c r="D580" s="26">
        <f t="shared" si="110"/>
        <v>33.818651430364227</v>
      </c>
      <c r="E580" s="26">
        <f>D580*(1-VLOOKUP(A580,USD!A:M,13,0))</f>
        <v>33.893240517197484</v>
      </c>
      <c r="F580">
        <v>33.400100000000002</v>
      </c>
      <c r="G580" s="42">
        <f t="shared" si="113"/>
        <v>-7.9438835968196342E-3</v>
      </c>
      <c r="H580" s="71">
        <f>(B580/(D580*(1-VLOOKUP(A580,USD!A:M,13,0))))-1</f>
        <v>-1.0127108295334697E-2</v>
      </c>
      <c r="I580" s="71">
        <f t="shared" si="114"/>
        <v>4.488010514938523E-3</v>
      </c>
      <c r="J580">
        <v>1753.05</v>
      </c>
      <c r="K580">
        <v>1806.86</v>
      </c>
      <c r="L580" s="71">
        <f t="shared" si="111"/>
        <v>3.0695074299078806E-2</v>
      </c>
      <c r="M580" s="70">
        <f t="shared" si="112"/>
        <v>2</v>
      </c>
    </row>
    <row r="581" spans="1:13">
      <c r="A581" s="68">
        <v>43215</v>
      </c>
      <c r="B581">
        <v>33.729999999999997</v>
      </c>
      <c r="C581" s="71">
        <f t="shared" ref="C581:C629" si="115">B581/B580-1</f>
        <v>5.365126676602161E-3</v>
      </c>
      <c r="D581" s="26">
        <f t="shared" ref="D581:D628" si="116">+F580*(1+L581)</f>
        <v>33.632088784410527</v>
      </c>
      <c r="E581" s="26">
        <f>D581*(1-VLOOKUP(A581,USD!A:M,13,0))</f>
        <v>33.513243447401749</v>
      </c>
      <c r="F581">
        <v>33.6798</v>
      </c>
      <c r="G581" s="42">
        <f t="shared" si="113"/>
        <v>2.9112439675424984E-3</v>
      </c>
      <c r="H581" s="71">
        <f>(B581/(D581*(1-VLOOKUP(A581,USD!A:M,13,0))))-1</f>
        <v>6.4677879638370683E-3</v>
      </c>
      <c r="I581" s="71">
        <f t="shared" si="114"/>
        <v>1.4905076633471293E-3</v>
      </c>
      <c r="J581">
        <v>1806.86</v>
      </c>
      <c r="K581">
        <v>1819.41</v>
      </c>
      <c r="L581" s="71">
        <f t="shared" ref="L581:L628" si="117">+K581/J581-1</f>
        <v>6.94575119267693E-3</v>
      </c>
      <c r="M581" s="70">
        <f t="shared" ref="M581:M628" si="118">WEEKDAY(A581,2)</f>
        <v>3</v>
      </c>
    </row>
    <row r="582" spans="1:13">
      <c r="A582" s="68">
        <v>43216</v>
      </c>
      <c r="B582">
        <v>33.17</v>
      </c>
      <c r="C582" s="71">
        <f t="shared" si="115"/>
        <v>-1.6602431070263712E-2</v>
      </c>
      <c r="D582" s="26">
        <f t="shared" si="116"/>
        <v>32.973960868633235</v>
      </c>
      <c r="E582" s="26">
        <f>D582*(1-VLOOKUP(A582,USD!A:M,13,0))</f>
        <v>32.923345564015463</v>
      </c>
      <c r="F582">
        <v>32.829099999999997</v>
      </c>
      <c r="G582" s="42">
        <f t="shared" si="113"/>
        <v>5.9452709411458304E-3</v>
      </c>
      <c r="H582" s="71">
        <f>(B582/(D582*(1-VLOOKUP(A582,USD!A:M,13,0))))-1</f>
        <v>7.4917792149935547E-3</v>
      </c>
      <c r="I582" s="71">
        <f t="shared" si="114"/>
        <v>1.0384079977824756E-2</v>
      </c>
      <c r="J582">
        <v>1819.41</v>
      </c>
      <c r="K582">
        <v>1781.28</v>
      </c>
      <c r="L582" s="71">
        <f t="shared" si="117"/>
        <v>-2.0957343314591093E-2</v>
      </c>
      <c r="M582" s="70">
        <f t="shared" si="118"/>
        <v>4</v>
      </c>
    </row>
    <row r="583" spans="1:13">
      <c r="A583" s="68">
        <v>43217</v>
      </c>
      <c r="B583">
        <v>33.354999999999997</v>
      </c>
      <c r="C583" s="71">
        <f t="shared" si="115"/>
        <v>5.5773289116669567E-3</v>
      </c>
      <c r="D583" s="26">
        <f t="shared" si="116"/>
        <v>33.277319096380133</v>
      </c>
      <c r="E583" s="26">
        <f>D583*(1-VLOOKUP(A583,USD!A:M,13,0))</f>
        <v>33.326714530785857</v>
      </c>
      <c r="F583">
        <v>33.090000000000003</v>
      </c>
      <c r="G583" s="42">
        <f t="shared" si="113"/>
        <v>2.3343498133030494E-3</v>
      </c>
      <c r="H583" s="71">
        <f>(B583/(D583*(1-VLOOKUP(A583,USD!A:M,13,0))))-1</f>
        <v>8.4873260422990704E-4</v>
      </c>
      <c r="I583" s="71">
        <f t="shared" si="114"/>
        <v>8.0084617709275108E-3</v>
      </c>
      <c r="J583">
        <v>1781.28</v>
      </c>
      <c r="K583">
        <v>1805.6</v>
      </c>
      <c r="L583" s="71">
        <f t="shared" si="117"/>
        <v>1.3653103386328969E-2</v>
      </c>
      <c r="M583" s="70">
        <f t="shared" si="118"/>
        <v>5</v>
      </c>
    </row>
    <row r="584" spans="1:13">
      <c r="A584" s="68">
        <v>43220</v>
      </c>
      <c r="B584">
        <v>33.36</v>
      </c>
      <c r="C584" s="71">
        <f t="shared" si="115"/>
        <v>1.4990256333380358E-4</v>
      </c>
      <c r="D584" s="26">
        <f t="shared" si="116"/>
        <v>33.090000000000003</v>
      </c>
      <c r="E584" s="26">
        <f>D584*(1-VLOOKUP(A584,USD!A:M,13,0))</f>
        <v>33.090000000000003</v>
      </c>
      <c r="F584">
        <v>33.023099999999999</v>
      </c>
      <c r="G584" s="42">
        <f t="shared" si="113"/>
        <v>8.1595648232093421E-3</v>
      </c>
      <c r="H584" s="71">
        <f>(B584/(D584*(1-VLOOKUP(A584,USD!A:M,13,0))))-1</f>
        <v>8.1595648232093421E-3</v>
      </c>
      <c r="I584" s="71">
        <f t="shared" si="114"/>
        <v>1.0201949544409894E-2</v>
      </c>
      <c r="J584" s="70">
        <v>1805.6</v>
      </c>
      <c r="K584" s="70">
        <v>1805.6</v>
      </c>
      <c r="L584" s="71">
        <f t="shared" si="117"/>
        <v>0</v>
      </c>
      <c r="M584" s="70">
        <f t="shared" si="118"/>
        <v>1</v>
      </c>
    </row>
    <row r="585" spans="1:13">
      <c r="A585" s="68">
        <v>43221</v>
      </c>
      <c r="B585">
        <v>33.185000000000002</v>
      </c>
      <c r="C585" s="71">
        <f t="shared" si="115"/>
        <v>-5.2458033573140606E-3</v>
      </c>
      <c r="D585" s="26">
        <f t="shared" si="116"/>
        <v>33.023099999999999</v>
      </c>
      <c r="E585" s="26">
        <f>D585*(1-VLOOKUP(A585,USD!A:M,13,0))</f>
        <v>32.909870556622749</v>
      </c>
      <c r="F585" s="70">
        <v>33.023099999999999</v>
      </c>
      <c r="G585" s="42">
        <f t="shared" si="113"/>
        <v>4.9026287659246215E-3</v>
      </c>
      <c r="H585" s="71">
        <f>(B585/(D585*(1-VLOOKUP(A585,USD!A:M,13,0))))-1</f>
        <v>8.3600888950285945E-3</v>
      </c>
      <c r="I585" s="71">
        <f t="shared" si="114"/>
        <v>4.9026287659246215E-3</v>
      </c>
      <c r="J585" s="70">
        <v>1805.6</v>
      </c>
      <c r="K585" s="70">
        <v>1805.6</v>
      </c>
      <c r="L585" s="71">
        <f t="shared" si="117"/>
        <v>0</v>
      </c>
      <c r="M585" s="70">
        <f t="shared" si="118"/>
        <v>2</v>
      </c>
    </row>
    <row r="586" spans="1:13">
      <c r="A586" s="68">
        <v>43222</v>
      </c>
      <c r="B586">
        <v>33.01</v>
      </c>
      <c r="C586" s="71">
        <f t="shared" si="115"/>
        <v>-5.2734669278289292E-3</v>
      </c>
      <c r="D586" s="26">
        <f t="shared" si="116"/>
        <v>32.949394255095257</v>
      </c>
      <c r="E586" s="26">
        <f>D586*(1-VLOOKUP(A586,USD!A:M,13,0))</f>
        <v>32.770751531956471</v>
      </c>
      <c r="F586">
        <v>32.911900000000003</v>
      </c>
      <c r="G586" s="42">
        <f t="shared" si="113"/>
        <v>1.8393583941340719E-3</v>
      </c>
      <c r="H586" s="71">
        <f>(B586/(D586*(1-VLOOKUP(A586,USD!A:M,13,0))))-1</f>
        <v>7.3006707768121792E-3</v>
      </c>
      <c r="I586" s="71">
        <f t="shared" si="114"/>
        <v>2.980684797899702E-3</v>
      </c>
      <c r="J586">
        <v>1805.6</v>
      </c>
      <c r="K586">
        <v>1801.57</v>
      </c>
      <c r="L586" s="71">
        <f t="shared" si="117"/>
        <v>-2.2319450598139445E-3</v>
      </c>
      <c r="M586" s="70">
        <f t="shared" si="118"/>
        <v>3</v>
      </c>
    </row>
    <row r="587" spans="1:13">
      <c r="A587" s="68">
        <v>43223</v>
      </c>
      <c r="B587">
        <v>33.729999999999997</v>
      </c>
      <c r="C587" s="71">
        <f t="shared" si="115"/>
        <v>2.1811572250832967E-2</v>
      </c>
      <c r="D587" s="26">
        <f t="shared" si="116"/>
        <v>33.372630428459622</v>
      </c>
      <c r="E587" s="26">
        <f>D587*(1-VLOOKUP(A587,USD!A:M,13,0))</f>
        <v>33.522997143923448</v>
      </c>
      <c r="F587">
        <v>33.4786</v>
      </c>
      <c r="G587" s="42">
        <f t="shared" si="113"/>
        <v>1.0708462801769958E-2</v>
      </c>
      <c r="H587" s="71">
        <f>(B587/(D587*(1-VLOOKUP(A587,USD!A:M,13,0))))-1</f>
        <v>6.1749507416604121E-3</v>
      </c>
      <c r="I587" s="71">
        <f t="shared" si="114"/>
        <v>7.5092745813742923E-3</v>
      </c>
      <c r="J587">
        <v>1801.57</v>
      </c>
      <c r="K587">
        <v>1826.79</v>
      </c>
      <c r="L587" s="71">
        <f t="shared" si="117"/>
        <v>1.399890095860834E-2</v>
      </c>
      <c r="M587" s="70">
        <f t="shared" si="118"/>
        <v>4</v>
      </c>
    </row>
    <row r="588" spans="1:13">
      <c r="A588" s="68">
        <v>43224</v>
      </c>
      <c r="B588">
        <v>33.840000000000003</v>
      </c>
      <c r="C588" s="71">
        <f t="shared" si="115"/>
        <v>3.2611918173734988E-3</v>
      </c>
      <c r="D588" s="26">
        <f t="shared" si="116"/>
        <v>33.259782027490843</v>
      </c>
      <c r="E588" s="26">
        <f>D588*(1-VLOOKUP(A588,USD!A:M,13,0))</f>
        <v>33.199349574644557</v>
      </c>
      <c r="F588">
        <v>33.708500000000001</v>
      </c>
      <c r="G588" s="42">
        <f t="shared" si="113"/>
        <v>1.744503232250838E-2</v>
      </c>
      <c r="H588" s="71">
        <f>(B588/(D588*(1-VLOOKUP(A588,USD!A:M,13,0))))-1</f>
        <v>1.9297077610361812E-2</v>
      </c>
      <c r="I588" s="71">
        <f t="shared" si="114"/>
        <v>3.9010931960781203E-3</v>
      </c>
      <c r="J588">
        <v>1826.79</v>
      </c>
      <c r="K588">
        <v>1814.85</v>
      </c>
      <c r="L588" s="71">
        <f t="shared" si="117"/>
        <v>-6.5360550473781975E-3</v>
      </c>
      <c r="M588" s="70">
        <f t="shared" si="118"/>
        <v>5</v>
      </c>
    </row>
    <row r="589" spans="1:13">
      <c r="A589" s="68">
        <v>43227</v>
      </c>
      <c r="B589">
        <v>34.21</v>
      </c>
      <c r="C589" s="71">
        <f t="shared" si="115"/>
        <v>1.0933806146572023E-2</v>
      </c>
      <c r="D589" s="26">
        <f t="shared" si="116"/>
        <v>34.404828437611926</v>
      </c>
      <c r="E589" s="26">
        <f>D589*(1-VLOOKUP(A589,USD!A:M,13,0))</f>
        <v>34.399200260778507</v>
      </c>
      <c r="F589">
        <v>34.112900000000003</v>
      </c>
      <c r="G589" s="42">
        <f t="shared" si="113"/>
        <v>-5.6628225298439583E-3</v>
      </c>
      <c r="H589" s="71">
        <f>(B589/(D589*(1-VLOOKUP(A589,USD!A:M,13,0))))-1</f>
        <v>-5.500135449202026E-3</v>
      </c>
      <c r="I589" s="71">
        <f t="shared" si="114"/>
        <v>2.8464305292132952E-3</v>
      </c>
      <c r="J589">
        <v>1814.85</v>
      </c>
      <c r="K589">
        <v>1852.34</v>
      </c>
      <c r="L589" s="71">
        <f t="shared" si="117"/>
        <v>2.0657354602308775E-2</v>
      </c>
      <c r="M589" s="70">
        <f t="shared" si="118"/>
        <v>1</v>
      </c>
    </row>
    <row r="590" spans="1:13">
      <c r="A590" s="68">
        <v>43228</v>
      </c>
      <c r="B590">
        <v>34.369999999999997</v>
      </c>
      <c r="C590" s="71">
        <f t="shared" si="115"/>
        <v>4.6769950306926322E-3</v>
      </c>
      <c r="D590" s="26">
        <f t="shared" si="116"/>
        <v>34.196324985153922</v>
      </c>
      <c r="E590" s="26">
        <f>D590*(1-VLOOKUP(A590,USD!A:M,13,0))</f>
        <v>34.144891706832958</v>
      </c>
      <c r="F590">
        <v>34.332799999999999</v>
      </c>
      <c r="G590" s="42">
        <f t="shared" si="113"/>
        <v>5.0787625547914494E-3</v>
      </c>
      <c r="H590" s="71">
        <f>(B590/(D590*(1-VLOOKUP(A590,USD!A:M,13,0))))-1</f>
        <v>6.5927370659075724E-3</v>
      </c>
      <c r="I590" s="71">
        <f t="shared" si="114"/>
        <v>1.0835119768850543E-3</v>
      </c>
      <c r="J590">
        <v>1852.34</v>
      </c>
      <c r="K590">
        <v>1856.87</v>
      </c>
      <c r="L590" s="71">
        <f t="shared" si="117"/>
        <v>2.4455553516093964E-3</v>
      </c>
      <c r="M590" s="70">
        <f t="shared" si="118"/>
        <v>2</v>
      </c>
    </row>
    <row r="591" spans="1:13">
      <c r="A591" s="68">
        <v>43229</v>
      </c>
      <c r="B591">
        <v>34.56</v>
      </c>
      <c r="C591" s="71">
        <f t="shared" si="115"/>
        <v>5.528076811172733E-3</v>
      </c>
      <c r="D591" s="26">
        <f t="shared" si="116"/>
        <v>34.313201014610605</v>
      </c>
      <c r="E591" s="26">
        <f>D591*(1-VLOOKUP(A591,USD!A:M,13,0))</f>
        <v>34.331204139701768</v>
      </c>
      <c r="F591">
        <v>34.464500000000001</v>
      </c>
      <c r="G591" s="42">
        <f t="shared" si="113"/>
        <v>7.1925375101060673E-3</v>
      </c>
      <c r="H591" s="71">
        <f>(B591/(D591*(1-VLOOKUP(A591,USD!A:M,13,0))))-1</f>
        <v>6.6643703893172201E-3</v>
      </c>
      <c r="I591" s="71">
        <f t="shared" si="114"/>
        <v>2.7709672271467589E-3</v>
      </c>
      <c r="J591">
        <v>1856.87</v>
      </c>
      <c r="K591">
        <v>1855.81</v>
      </c>
      <c r="L591" s="71">
        <f t="shared" si="117"/>
        <v>-5.7085310226345776E-4</v>
      </c>
      <c r="M591" s="70">
        <f t="shared" si="118"/>
        <v>3</v>
      </c>
    </row>
    <row r="592" spans="1:13">
      <c r="A592" s="68">
        <v>43230</v>
      </c>
      <c r="B592">
        <v>35.07</v>
      </c>
      <c r="C592" s="71">
        <f t="shared" si="115"/>
        <v>1.475694444444442E-2</v>
      </c>
      <c r="D592" s="26">
        <f t="shared" si="116"/>
        <v>34.641854349313775</v>
      </c>
      <c r="E592" s="26">
        <f>D592*(1-VLOOKUP(A592,USD!A:M,13,0))</f>
        <v>34.841760466415543</v>
      </c>
      <c r="F592">
        <v>34.770800000000001</v>
      </c>
      <c r="G592" s="42">
        <f t="shared" si="113"/>
        <v>1.2359201282038379E-2</v>
      </c>
      <c r="H592" s="71">
        <f>(B592/(D592*(1-VLOOKUP(A592,USD!A:M,13,0))))-1</f>
        <v>6.5507463035474611E-3</v>
      </c>
      <c r="I592" s="71">
        <f t="shared" si="114"/>
        <v>8.604921370805263E-3</v>
      </c>
      <c r="J592">
        <v>1855.81</v>
      </c>
      <c r="K592">
        <v>1865.36</v>
      </c>
      <c r="L592" s="71">
        <f t="shared" si="117"/>
        <v>5.1460009375958737E-3</v>
      </c>
      <c r="M592" s="70">
        <f t="shared" si="118"/>
        <v>4</v>
      </c>
    </row>
    <row r="593" spans="1:13">
      <c r="A593" s="68">
        <v>43231</v>
      </c>
      <c r="B593">
        <v>34.651000000000003</v>
      </c>
      <c r="C593" s="71">
        <f t="shared" si="115"/>
        <v>-1.1947533504419683E-2</v>
      </c>
      <c r="D593" s="26">
        <f t="shared" si="116"/>
        <v>34.200780773684436</v>
      </c>
      <c r="E593" s="26">
        <f>D593*(1-VLOOKUP(A593,USD!A:M,13,0))</f>
        <v>34.169446087796054</v>
      </c>
      <c r="F593">
        <v>34.442900000000002</v>
      </c>
      <c r="G593" s="42">
        <f t="shared" si="113"/>
        <v>1.3164004333549695E-2</v>
      </c>
      <c r="H593" s="71">
        <f>(B593/(D593*(1-VLOOKUP(A593,USD!A:M,13,0))))-1</f>
        <v>1.4093114385484329E-2</v>
      </c>
      <c r="I593" s="71">
        <f t="shared" si="114"/>
        <v>6.0418838135001263E-3</v>
      </c>
      <c r="J593">
        <v>1865.36</v>
      </c>
      <c r="K593">
        <v>1834.78</v>
      </c>
      <c r="L593" s="71">
        <f t="shared" si="117"/>
        <v>-1.6393618390015852E-2</v>
      </c>
      <c r="M593" s="70">
        <f t="shared" si="118"/>
        <v>5</v>
      </c>
    </row>
    <row r="594" spans="1:13">
      <c r="A594" s="68">
        <v>43234</v>
      </c>
      <c r="B594">
        <v>34.99</v>
      </c>
      <c r="C594" s="71">
        <f t="shared" si="115"/>
        <v>9.783267438169041E-3</v>
      </c>
      <c r="D594" s="26">
        <f t="shared" si="116"/>
        <v>34.371565551183252</v>
      </c>
      <c r="E594" s="26">
        <f>D594*(1-VLOOKUP(A594,USD!A:M,13,0))</f>
        <v>34.352223655191381</v>
      </c>
      <c r="F594" s="70">
        <v>34.442900000000002</v>
      </c>
      <c r="G594" s="42">
        <f t="shared" si="113"/>
        <v>1.7992617993958682E-2</v>
      </c>
      <c r="H594" s="71">
        <f>(B594/(D594*(1-VLOOKUP(A594,USD!A:M,13,0))))-1</f>
        <v>1.8565795076623592E-2</v>
      </c>
      <c r="I594" s="71">
        <f t="shared" si="114"/>
        <v>1.5884260616847001E-2</v>
      </c>
      <c r="J594">
        <v>1834.78</v>
      </c>
      <c r="K594">
        <v>1830.98</v>
      </c>
      <c r="L594" s="71">
        <f t="shared" si="117"/>
        <v>-2.0710929920753074E-3</v>
      </c>
      <c r="M594" s="70">
        <f t="shared" si="118"/>
        <v>1</v>
      </c>
    </row>
    <row r="595" spans="1:13">
      <c r="A595" s="68">
        <v>43235</v>
      </c>
      <c r="B595">
        <v>34.69</v>
      </c>
      <c r="C595" s="71">
        <f t="shared" si="115"/>
        <v>-8.5738782509289235E-3</v>
      </c>
      <c r="D595" s="26">
        <f t="shared" si="116"/>
        <v>34.951366278714133</v>
      </c>
      <c r="E595" s="26">
        <f>D595*(1-VLOOKUP(A595,USD!A:M,13,0))</f>
        <v>34.797575445688771</v>
      </c>
      <c r="F595">
        <v>34.763300000000001</v>
      </c>
      <c r="G595" s="42">
        <f t="shared" si="113"/>
        <v>-7.4779989036740657E-3</v>
      </c>
      <c r="H595" s="71">
        <f>(B595/(D595*(1-VLOOKUP(A595,USD!A:M,13,0))))-1</f>
        <v>-3.0914638250206794E-3</v>
      </c>
      <c r="I595" s="71">
        <f t="shared" si="114"/>
        <v>-2.108545506324333E-3</v>
      </c>
      <c r="J595">
        <v>1830.98</v>
      </c>
      <c r="K595">
        <v>1858.01</v>
      </c>
      <c r="L595" s="71">
        <f t="shared" si="117"/>
        <v>1.4762586156047641E-2</v>
      </c>
      <c r="M595" s="70">
        <f t="shared" si="118"/>
        <v>2</v>
      </c>
    </row>
    <row r="596" spans="1:13">
      <c r="A596" s="68">
        <v>43236</v>
      </c>
      <c r="B596">
        <v>35.091000000000001</v>
      </c>
      <c r="C596" s="71">
        <f t="shared" si="115"/>
        <v>1.1559527241280065E-2</v>
      </c>
      <c r="D596" s="26">
        <f t="shared" si="116"/>
        <v>34.551129009531707</v>
      </c>
      <c r="E596" s="26">
        <f>D596*(1-VLOOKUP(A596,USD!A:M,13,0))</f>
        <v>34.644487247443486</v>
      </c>
      <c r="F596">
        <v>34.835999999999999</v>
      </c>
      <c r="G596" s="42">
        <f t="shared" si="113"/>
        <v>1.562527784025125E-2</v>
      </c>
      <c r="H596" s="71">
        <f>(B596/(D596*(1-VLOOKUP(A596,USD!A:M,13,0))))-1</f>
        <v>1.2888421449778198E-2</v>
      </c>
      <c r="I596" s="71">
        <f t="shared" si="114"/>
        <v>7.32001377884961E-3</v>
      </c>
      <c r="J596">
        <v>1858.01</v>
      </c>
      <c r="K596">
        <v>1846.67</v>
      </c>
      <c r="L596" s="71">
        <f t="shared" si="117"/>
        <v>-6.1033040726368171E-3</v>
      </c>
      <c r="M596" s="70">
        <f t="shared" si="118"/>
        <v>3</v>
      </c>
    </row>
    <row r="597" spans="1:13">
      <c r="A597" s="68">
        <v>43237</v>
      </c>
      <c r="B597">
        <v>34.75</v>
      </c>
      <c r="C597" s="71">
        <f t="shared" si="115"/>
        <v>-9.7175914052036738E-3</v>
      </c>
      <c r="D597" s="26">
        <f t="shared" si="116"/>
        <v>34.544170425685152</v>
      </c>
      <c r="E597" s="26">
        <f>D597*(1-VLOOKUP(A597,USD!A:M,13,0))</f>
        <v>34.487729022020837</v>
      </c>
      <c r="F597">
        <v>34.557200000000002</v>
      </c>
      <c r="G597" s="42">
        <f t="shared" si="113"/>
        <v>5.9584460063282219E-3</v>
      </c>
      <c r="H597" s="71">
        <f>(B597/(D597*(1-VLOOKUP(A597,USD!A:M,13,0))))-1</f>
        <v>7.6047621985113611E-3</v>
      </c>
      <c r="I597" s="71">
        <f t="shared" si="114"/>
        <v>5.5791557186346541E-3</v>
      </c>
      <c r="J597">
        <v>1846.67</v>
      </c>
      <c r="K597">
        <v>1831.2</v>
      </c>
      <c r="L597" s="71">
        <f t="shared" si="117"/>
        <v>-8.3772411963155546E-3</v>
      </c>
      <c r="M597" s="70">
        <f t="shared" si="118"/>
        <v>4</v>
      </c>
    </row>
    <row r="598" spans="1:13">
      <c r="A598" s="68">
        <v>43238</v>
      </c>
      <c r="B598">
        <v>34.54</v>
      </c>
      <c r="C598" s="71">
        <f t="shared" si="115"/>
        <v>-6.043165467625955E-3</v>
      </c>
      <c r="D598" s="26">
        <f t="shared" si="116"/>
        <v>34.66193594364352</v>
      </c>
      <c r="E598" s="26">
        <f>D598*(1-VLOOKUP(A598,USD!A:M,13,0))</f>
        <v>34.626627583828153</v>
      </c>
      <c r="F598">
        <v>34.47</v>
      </c>
      <c r="G598" s="42">
        <f t="shared" si="113"/>
        <v>-3.5178630484394846E-3</v>
      </c>
      <c r="H598" s="71">
        <f>(B598/(D598*(1-VLOOKUP(A598,USD!A:M,13,0))))-1</f>
        <v>-2.5017620794411943E-3</v>
      </c>
      <c r="I598" s="71">
        <f t="shared" si="114"/>
        <v>2.0307513780097874E-3</v>
      </c>
      <c r="J598">
        <v>1831.2</v>
      </c>
      <c r="K598">
        <v>1836.75</v>
      </c>
      <c r="L598" s="71">
        <f t="shared" si="117"/>
        <v>3.0307994757536871E-3</v>
      </c>
      <c r="M598" s="70">
        <f t="shared" si="118"/>
        <v>5</v>
      </c>
    </row>
    <row r="599" spans="1:13">
      <c r="A599" s="68">
        <v>43241</v>
      </c>
      <c r="B599">
        <v>35.22</v>
      </c>
      <c r="C599" s="71">
        <f t="shared" si="115"/>
        <v>1.9687319050376351E-2</v>
      </c>
      <c r="D599" s="26">
        <f t="shared" si="116"/>
        <v>34.952870886075949</v>
      </c>
      <c r="E599" s="26">
        <f>D599*(1-VLOOKUP(A599,USD!A:M,13,0))</f>
        <v>34.992791296766399</v>
      </c>
      <c r="F599">
        <v>34.958799999999997</v>
      </c>
      <c r="G599" s="42">
        <f t="shared" si="113"/>
        <v>7.6425514457658661E-3</v>
      </c>
      <c r="H599" s="71">
        <f>(B599/(D599*(1-VLOOKUP(A599,USD!A:M,13,0))))-1</f>
        <v>6.4930145556749697E-3</v>
      </c>
      <c r="I599" s="71">
        <f t="shared" si="114"/>
        <v>7.4716523450462091E-3</v>
      </c>
      <c r="J599">
        <v>1836.75</v>
      </c>
      <c r="K599">
        <v>1862.48</v>
      </c>
      <c r="L599" s="71">
        <f t="shared" si="117"/>
        <v>1.4008438818565505E-2</v>
      </c>
      <c r="M599" s="70">
        <f t="shared" si="118"/>
        <v>1</v>
      </c>
    </row>
    <row r="600" spans="1:13">
      <c r="A600" s="68">
        <v>43242</v>
      </c>
      <c r="B600">
        <v>35.229999999999997</v>
      </c>
      <c r="C600" s="71">
        <f t="shared" si="115"/>
        <v>2.8392958546263891E-4</v>
      </c>
      <c r="D600" s="26">
        <f t="shared" si="116"/>
        <v>35.212570765860569</v>
      </c>
      <c r="E600" s="26">
        <f>D600*(1-VLOOKUP(A600,USD!A:M,13,0))</f>
        <v>35.241190730984002</v>
      </c>
      <c r="F600">
        <v>34.986800000000002</v>
      </c>
      <c r="G600" s="42">
        <f t="shared" si="113"/>
        <v>4.9497193077208124E-4</v>
      </c>
      <c r="H600" s="71">
        <f>(B600/(D600*(1-VLOOKUP(A600,USD!A:M,13,0))))-1</f>
        <v>-3.1754690326524226E-4</v>
      </c>
      <c r="I600" s="71">
        <f t="shared" si="114"/>
        <v>6.9511930213679296E-3</v>
      </c>
      <c r="J600">
        <v>1862.48</v>
      </c>
      <c r="K600">
        <v>1876</v>
      </c>
      <c r="L600" s="71">
        <f t="shared" si="117"/>
        <v>7.2591383531634968E-3</v>
      </c>
      <c r="M600" s="70">
        <f t="shared" si="118"/>
        <v>2</v>
      </c>
    </row>
    <row r="601" spans="1:13">
      <c r="A601" s="68">
        <v>43243</v>
      </c>
      <c r="B601">
        <v>34.520000000000003</v>
      </c>
      <c r="C601" s="71">
        <f t="shared" si="115"/>
        <v>-2.0153278455861345E-2</v>
      </c>
      <c r="D601" s="26">
        <f t="shared" si="116"/>
        <v>34.426750104477613</v>
      </c>
      <c r="E601" s="26">
        <f>D601*(1-VLOOKUP(A601,USD!A:M,13,0))</f>
        <v>34.304293715910262</v>
      </c>
      <c r="F601">
        <v>34.486899999999999</v>
      </c>
      <c r="G601" s="42">
        <f t="shared" si="113"/>
        <v>2.7086464809893407E-3</v>
      </c>
      <c r="H601" s="71">
        <f>(B601/(D601*(1-VLOOKUP(A601,USD!A:M,13,0))))-1</f>
        <v>6.2880258044692994E-3</v>
      </c>
      <c r="I601" s="71">
        <f t="shared" si="114"/>
        <v>9.5978472985414065E-4</v>
      </c>
      <c r="J601">
        <v>1876</v>
      </c>
      <c r="K601">
        <v>1845.97</v>
      </c>
      <c r="L601" s="71">
        <f t="shared" si="117"/>
        <v>-1.6007462686567164E-2</v>
      </c>
      <c r="M601" s="70">
        <f t="shared" si="118"/>
        <v>3</v>
      </c>
    </row>
    <row r="602" spans="1:13">
      <c r="A602" s="68">
        <v>43244</v>
      </c>
      <c r="B602">
        <v>34.32</v>
      </c>
      <c r="C602" s="71">
        <f t="shared" si="115"/>
        <v>-5.7937427578216294E-3</v>
      </c>
      <c r="D602" s="26">
        <f t="shared" si="116"/>
        <v>34.345475256911001</v>
      </c>
      <c r="E602" s="26">
        <f>D602*(1-VLOOKUP(A602,USD!A:M,13,0))</f>
        <v>34.335455622416667</v>
      </c>
      <c r="F602">
        <v>34.141100000000002</v>
      </c>
      <c r="G602" s="42">
        <f t="shared" si="113"/>
        <v>-7.4173546065214868E-4</v>
      </c>
      <c r="H602" s="71">
        <f>(B602/(D602*(1-VLOOKUP(A602,USD!A:M,13,0))))-1</f>
        <v>-4.5013593489573456E-4</v>
      </c>
      <c r="I602" s="71">
        <f t="shared" si="114"/>
        <v>5.240018628573706E-3</v>
      </c>
      <c r="J602">
        <v>1845.97</v>
      </c>
      <c r="K602">
        <v>1838.4</v>
      </c>
      <c r="L602" s="71">
        <f t="shared" si="117"/>
        <v>-4.1008250404935831E-3</v>
      </c>
      <c r="M602" s="70">
        <f t="shared" si="118"/>
        <v>4</v>
      </c>
    </row>
    <row r="603" spans="1:13">
      <c r="A603" s="68">
        <v>43245</v>
      </c>
      <c r="B603">
        <v>33.901400000000002</v>
      </c>
      <c r="C603" s="71">
        <f t="shared" si="115"/>
        <v>-1.2196969696969595E-2</v>
      </c>
      <c r="D603" s="26">
        <f t="shared" si="116"/>
        <v>33.51246845354656</v>
      </c>
      <c r="E603" s="26">
        <f>D603*(1-VLOOKUP(A603,USD!A:M,13,0))</f>
        <v>33.445737771028192</v>
      </c>
      <c r="F603">
        <v>33.670299999999997</v>
      </c>
      <c r="G603" s="42">
        <f t="shared" si="113"/>
        <v>1.1605577398530409E-2</v>
      </c>
      <c r="H603" s="71">
        <f>(B603/(D603*(1-VLOOKUP(A603,USD!A:M,13,0))))-1</f>
        <v>1.3623925179683694E-2</v>
      </c>
      <c r="I603" s="71">
        <f t="shared" si="114"/>
        <v>6.8636157087997862E-3</v>
      </c>
      <c r="J603">
        <v>1838.4</v>
      </c>
      <c r="K603">
        <v>1804.55</v>
      </c>
      <c r="L603" s="71">
        <f t="shared" si="117"/>
        <v>-1.8412750217580598E-2</v>
      </c>
      <c r="M603" s="70">
        <f t="shared" si="118"/>
        <v>5</v>
      </c>
    </row>
    <row r="604" spans="1:13">
      <c r="A604" s="68">
        <v>43248</v>
      </c>
      <c r="B604">
        <v>33.901400000000002</v>
      </c>
      <c r="C604" s="71">
        <f t="shared" si="115"/>
        <v>0</v>
      </c>
      <c r="D604" s="26">
        <f t="shared" si="116"/>
        <v>33.527748620431687</v>
      </c>
      <c r="E604" s="26">
        <f>D604*(1-VLOOKUP(A604,USD!A:M,13,0))</f>
        <v>33.485874146899157</v>
      </c>
      <c r="F604">
        <v>33.49</v>
      </c>
      <c r="G604" s="42">
        <f t="shared" si="113"/>
        <v>1.1144541311092215E-2</v>
      </c>
      <c r="H604" s="71">
        <f>(B604/(D604*(1-VLOOKUP(A604,USD!A:M,13,0))))-1</f>
        <v>1.2408989273446247E-2</v>
      </c>
      <c r="I604" s="71">
        <f t="shared" si="114"/>
        <v>1.2284263959390973E-2</v>
      </c>
      <c r="J604">
        <v>1804.55</v>
      </c>
      <c r="K604">
        <v>1796.91</v>
      </c>
      <c r="L604" s="71">
        <f t="shared" si="117"/>
        <v>-4.2337424842757709E-3</v>
      </c>
      <c r="M604" s="70">
        <f t="shared" si="118"/>
        <v>1</v>
      </c>
    </row>
    <row r="605" spans="1:13">
      <c r="A605" s="68">
        <v>43249</v>
      </c>
      <c r="B605">
        <v>33.279899999999998</v>
      </c>
      <c r="C605" s="71">
        <f t="shared" si="115"/>
        <v>-1.8332576235789766E-2</v>
      </c>
      <c r="D605" s="26">
        <f t="shared" si="116"/>
        <v>33.056490586618139</v>
      </c>
      <c r="E605" s="26">
        <f>D605*(1-VLOOKUP(A605,USD!A:M,13,0))</f>
        <v>32.910684091976719</v>
      </c>
      <c r="F605">
        <v>33.168199999999999</v>
      </c>
      <c r="G605" s="42">
        <f t="shared" ref="G605:G629" si="119">+B605/D605-1</f>
        <v>6.7584129294202544E-3</v>
      </c>
      <c r="H605" s="71">
        <f>(B605/(D605*(1-VLOOKUP(A605,USD!A:M,13,0))))-1</f>
        <v>1.1218724806552727E-2</v>
      </c>
      <c r="I605" s="71">
        <f t="shared" si="114"/>
        <v>3.367683504079233E-3</v>
      </c>
      <c r="J605">
        <v>1796.91</v>
      </c>
      <c r="K605">
        <v>1773.65</v>
      </c>
      <c r="L605" s="71">
        <f t="shared" si="117"/>
        <v>-1.2944443516926252E-2</v>
      </c>
      <c r="M605" s="70">
        <f t="shared" si="118"/>
        <v>2</v>
      </c>
    </row>
    <row r="606" spans="1:13">
      <c r="A606" s="68">
        <v>43250</v>
      </c>
      <c r="B606">
        <v>33.020000000000003</v>
      </c>
      <c r="C606" s="71">
        <f t="shared" si="115"/>
        <v>-7.8095186584092868E-3</v>
      </c>
      <c r="D606" s="26">
        <f t="shared" si="116"/>
        <v>32.281233729315247</v>
      </c>
      <c r="E606" s="26">
        <f>D606*(1-VLOOKUP(A606,USD!A:M,13,0))</f>
        <v>32.408284441120806</v>
      </c>
      <c r="F606">
        <v>32.676400000000001</v>
      </c>
      <c r="G606" s="42">
        <f t="shared" si="119"/>
        <v>2.2885317112705916E-2</v>
      </c>
      <c r="H606" s="71">
        <f>(B606/(D606*(1-VLOOKUP(A606,USD!A:M,13,0))))-1</f>
        <v>1.8875283571105461E-2</v>
      </c>
      <c r="I606" s="71">
        <f t="shared" si="114"/>
        <v>1.0515234236329718E-2</v>
      </c>
      <c r="J606">
        <v>1773.65</v>
      </c>
      <c r="K606">
        <v>1726.22</v>
      </c>
      <c r="L606" s="71">
        <f t="shared" si="117"/>
        <v>-2.6741465339836012E-2</v>
      </c>
      <c r="M606" s="70">
        <f t="shared" si="118"/>
        <v>3</v>
      </c>
    </row>
    <row r="607" spans="1:13">
      <c r="A607" s="68">
        <v>43251</v>
      </c>
      <c r="B607">
        <v>33.299799999999998</v>
      </c>
      <c r="C607" s="71">
        <f t="shared" si="115"/>
        <v>8.4736523319199897E-3</v>
      </c>
      <c r="D607" s="26">
        <f t="shared" si="116"/>
        <v>33.008044012929986</v>
      </c>
      <c r="E607" s="26">
        <f>D607*(1-VLOOKUP(A607,USD!A:M,13,0))</f>
        <v>32.952213205544041</v>
      </c>
      <c r="F607">
        <v>33.078000000000003</v>
      </c>
      <c r="G607" s="42">
        <f t="shared" si="119"/>
        <v>8.8389359562088821E-3</v>
      </c>
      <c r="H607" s="71">
        <f>(B607/(D607*(1-VLOOKUP(A607,USD!A:M,13,0))))-1</f>
        <v>1.0548207863545711E-2</v>
      </c>
      <c r="I607" s="71">
        <f t="shared" si="114"/>
        <v>6.7053630812019538E-3</v>
      </c>
      <c r="J607">
        <v>1726.22</v>
      </c>
      <c r="K607">
        <v>1743.74</v>
      </c>
      <c r="L607" s="71">
        <f t="shared" si="117"/>
        <v>1.0149343652605003E-2</v>
      </c>
      <c r="M607" s="70">
        <f t="shared" si="118"/>
        <v>4</v>
      </c>
    </row>
    <row r="608" spans="1:13">
      <c r="A608" s="68">
        <v>43252</v>
      </c>
      <c r="B608">
        <v>33.052700000000002</v>
      </c>
      <c r="C608" s="71">
        <f t="shared" si="115"/>
        <v>-7.4204649877775974E-3</v>
      </c>
      <c r="D608" s="26">
        <f t="shared" si="116"/>
        <v>32.429430362324659</v>
      </c>
      <c r="E608" s="26">
        <f>D608*(1-VLOOKUP(A608,USD!A:M,13,0))</f>
        <v>32.40938073899062</v>
      </c>
      <c r="F608">
        <v>32.760599999999997</v>
      </c>
      <c r="G608" s="42">
        <f t="shared" si="119"/>
        <v>1.9219259503226782E-2</v>
      </c>
      <c r="H608" s="71">
        <f>(B608/(D608*(1-VLOOKUP(A608,USD!A:M,13,0))))-1</f>
        <v>1.984978565898432E-2</v>
      </c>
      <c r="I608" s="71">
        <f t="shared" si="114"/>
        <v>8.9161981160297277E-3</v>
      </c>
      <c r="J608">
        <v>1743.74</v>
      </c>
      <c r="K608">
        <v>1709.55</v>
      </c>
      <c r="L608" s="71">
        <f t="shared" si="117"/>
        <v>-1.9607280901969393E-2</v>
      </c>
      <c r="M608" s="70">
        <f t="shared" si="118"/>
        <v>5</v>
      </c>
    </row>
    <row r="609" spans="1:13">
      <c r="A609" s="68">
        <v>43255</v>
      </c>
      <c r="B609">
        <v>32.869999999999997</v>
      </c>
      <c r="C609" s="71">
        <f t="shared" si="115"/>
        <v>-5.5275363283484591E-3</v>
      </c>
      <c r="D609" s="26">
        <f t="shared" si="116"/>
        <v>32.633739029569185</v>
      </c>
      <c r="E609" s="26">
        <f>D609*(1-VLOOKUP(A609,USD!A:M,13,0))</f>
        <v>32.677286812448791</v>
      </c>
      <c r="F609">
        <v>32.747100000000003</v>
      </c>
      <c r="G609" s="42">
        <f t="shared" si="119"/>
        <v>7.2397763007401306E-3</v>
      </c>
      <c r="H609" s="71">
        <f>(B609/(D609*(1-VLOOKUP(A609,USD!A:M,13,0))))-1</f>
        <v>5.897465987836803E-3</v>
      </c>
      <c r="I609" s="71">
        <f t="shared" si="114"/>
        <v>3.7530040828042122E-3</v>
      </c>
      <c r="J609">
        <v>1709.55</v>
      </c>
      <c r="K609">
        <v>1702.93</v>
      </c>
      <c r="L609" s="71">
        <f t="shared" si="117"/>
        <v>-3.8723640724166453E-3</v>
      </c>
      <c r="M609" s="70">
        <f t="shared" si="118"/>
        <v>1</v>
      </c>
    </row>
    <row r="610" spans="1:13">
      <c r="A610" s="68">
        <v>43256</v>
      </c>
      <c r="B610">
        <v>33.61</v>
      </c>
      <c r="C610" s="71">
        <f t="shared" si="115"/>
        <v>2.2512929723151887E-2</v>
      </c>
      <c r="D610" s="26">
        <f t="shared" si="116"/>
        <v>33.577445215598999</v>
      </c>
      <c r="E610" s="26">
        <f>D610*(1-VLOOKUP(A610,USD!A:M,13,0))</f>
        <v>33.63412235262517</v>
      </c>
      <c r="F610">
        <v>33.513199999999998</v>
      </c>
      <c r="G610" s="42">
        <f t="shared" si="119"/>
        <v>9.6954322140851978E-4</v>
      </c>
      <c r="H610" s="71">
        <f>(B610/(D610*(1-VLOOKUP(A610,USD!A:M,13,0))))-1</f>
        <v>-7.1719881292775511E-4</v>
      </c>
      <c r="I610" s="71">
        <f t="shared" si="114"/>
        <v>2.8884141174223554E-3</v>
      </c>
      <c r="J610">
        <v>1702.93</v>
      </c>
      <c r="K610">
        <v>1746.11</v>
      </c>
      <c r="L610" s="71">
        <f t="shared" si="117"/>
        <v>2.5356297675183326E-2</v>
      </c>
      <c r="M610" s="70">
        <f t="shared" si="118"/>
        <v>2</v>
      </c>
    </row>
    <row r="611" spans="1:13">
      <c r="A611" s="68">
        <v>43257</v>
      </c>
      <c r="B611">
        <v>33.72</v>
      </c>
      <c r="C611" s="71">
        <f t="shared" si="115"/>
        <v>3.272835465635282E-3</v>
      </c>
      <c r="D611" s="26">
        <f t="shared" si="116"/>
        <v>33.458307838566874</v>
      </c>
      <c r="E611" s="26">
        <f>D611*(1-VLOOKUP(A611,USD!A:M,13,0))</f>
        <v>33.530026711722677</v>
      </c>
      <c r="F611">
        <v>33.661700000000003</v>
      </c>
      <c r="G611" s="42">
        <f t="shared" si="119"/>
        <v>7.8214404235792401E-3</v>
      </c>
      <c r="H611" s="71">
        <f>(B611/(D611*(1-VLOOKUP(A611,USD!A:M,13,0))))-1</f>
        <v>5.665766088128521E-3</v>
      </c>
      <c r="I611" s="71">
        <f t="shared" si="114"/>
        <v>1.7319386721406094E-3</v>
      </c>
      <c r="J611">
        <v>1746.11</v>
      </c>
      <c r="K611">
        <v>1743.25</v>
      </c>
      <c r="L611" s="71">
        <f t="shared" si="117"/>
        <v>-1.6379265911081742E-3</v>
      </c>
      <c r="M611" s="70">
        <f t="shared" si="118"/>
        <v>3</v>
      </c>
    </row>
    <row r="612" spans="1:13">
      <c r="A612" s="68">
        <v>43258</v>
      </c>
      <c r="B612">
        <v>33.350999999999999</v>
      </c>
      <c r="C612" s="71">
        <f t="shared" si="115"/>
        <v>-1.094306049822058E-2</v>
      </c>
      <c r="D612" s="26">
        <f t="shared" si="116"/>
        <v>33.413183677613659</v>
      </c>
      <c r="E612" s="26">
        <f>D612*(1-VLOOKUP(A612,USD!A:M,13,0))</f>
        <v>33.376974254602025</v>
      </c>
      <c r="F612">
        <v>33.246699999999997</v>
      </c>
      <c r="G612" s="42">
        <f t="shared" si="119"/>
        <v>-1.8610521587418827E-3</v>
      </c>
      <c r="H612" s="71">
        <f>(B612/(D612*(1-VLOOKUP(A612,USD!A:M,13,0))))-1</f>
        <v>-7.7820878561052353E-4</v>
      </c>
      <c r="I612" s="71">
        <f t="shared" si="114"/>
        <v>3.1371534618473973E-3</v>
      </c>
      <c r="J612">
        <v>1743.25</v>
      </c>
      <c r="K612">
        <v>1730.38</v>
      </c>
      <c r="L612" s="71">
        <f t="shared" si="117"/>
        <v>-7.3827620823174733E-3</v>
      </c>
      <c r="M612" s="70">
        <f t="shared" si="118"/>
        <v>4</v>
      </c>
    </row>
    <row r="613" spans="1:13">
      <c r="A613" s="68">
        <v>43259</v>
      </c>
      <c r="B613">
        <v>33.020000000000003</v>
      </c>
      <c r="C613" s="71">
        <f t="shared" si="115"/>
        <v>-9.9247398878593573E-3</v>
      </c>
      <c r="D613" s="26">
        <f t="shared" si="116"/>
        <v>32.884332911845945</v>
      </c>
      <c r="E613" s="26">
        <f>D613*(1-VLOOKUP(A613,USD!A:M,13,0))</f>
        <v>32.829820268897699</v>
      </c>
      <c r="F613">
        <v>32.907400000000003</v>
      </c>
      <c r="G613" s="42">
        <f t="shared" si="119"/>
        <v>4.1255843175456164E-3</v>
      </c>
      <c r="H613" s="71">
        <f>(B613/(D613*(1-VLOOKUP(A613,USD!A:M,13,0))))-1</f>
        <v>5.7928958960058452E-3</v>
      </c>
      <c r="I613" s="71">
        <f t="shared" si="114"/>
        <v>3.421722773601088E-3</v>
      </c>
      <c r="J613">
        <v>1730.38</v>
      </c>
      <c r="K613">
        <v>1711.52</v>
      </c>
      <c r="L613" s="71">
        <f t="shared" si="117"/>
        <v>-1.0899340029357774E-2</v>
      </c>
      <c r="M613" s="70">
        <f t="shared" si="118"/>
        <v>5</v>
      </c>
    </row>
    <row r="614" spans="1:13">
      <c r="A614" s="68">
        <v>43262</v>
      </c>
      <c r="B614">
        <v>32.840000000000003</v>
      </c>
      <c r="C614" s="71">
        <f t="shared" si="115"/>
        <v>-5.4512416717140688E-3</v>
      </c>
      <c r="D614" s="26">
        <f t="shared" si="116"/>
        <v>32.4671016336356</v>
      </c>
      <c r="E614" s="26">
        <f>D614*(1-VLOOKUP(A614,USD!A:M,13,0))</f>
        <v>32.476640737725056</v>
      </c>
      <c r="F614">
        <v>32.691099999999999</v>
      </c>
      <c r="G614" s="42">
        <f t="shared" si="119"/>
        <v>1.1485422091945585E-2</v>
      </c>
      <c r="H614" s="71">
        <f>(B614/(D614*(1-VLOOKUP(A614,USD!A:M,13,0))))-1</f>
        <v>1.1188326563986939E-2</v>
      </c>
      <c r="I614" s="71">
        <f t="shared" si="114"/>
        <v>4.5547564933576812E-3</v>
      </c>
      <c r="J614">
        <v>1711.52</v>
      </c>
      <c r="K614">
        <v>1688.62</v>
      </c>
      <c r="L614" s="71">
        <f t="shared" si="117"/>
        <v>-1.3379919603627277E-2</v>
      </c>
      <c r="M614" s="70">
        <f t="shared" si="118"/>
        <v>1</v>
      </c>
    </row>
    <row r="615" spans="1:13">
      <c r="A615" s="68">
        <v>43263</v>
      </c>
      <c r="B615">
        <v>33.14</v>
      </c>
      <c r="C615" s="71">
        <f t="shared" si="115"/>
        <v>9.1352009744214424E-3</v>
      </c>
      <c r="D615" s="26">
        <f t="shared" si="116"/>
        <v>33.158635659295754</v>
      </c>
      <c r="E615" s="26">
        <f>D615*(1-VLOOKUP(A615,USD!A:M,13,0))</f>
        <v>33.1196060405601</v>
      </c>
      <c r="F615">
        <v>33.077100000000002</v>
      </c>
      <c r="G615" s="42">
        <f t="shared" si="119"/>
        <v>-5.6201526164212368E-4</v>
      </c>
      <c r="H615" s="71">
        <f>(B615/(D615*(1-VLOOKUP(A615,USD!A:M,13,0))))-1</f>
        <v>6.1576696941756381E-4</v>
      </c>
      <c r="I615" s="71">
        <f t="shared" si="114"/>
        <v>1.901617735533101E-3</v>
      </c>
      <c r="J615">
        <v>1688.62</v>
      </c>
      <c r="K615">
        <v>1712.77</v>
      </c>
      <c r="L615" s="71">
        <f t="shared" si="117"/>
        <v>1.4301619073562977E-2</v>
      </c>
      <c r="M615" s="70">
        <f t="shared" si="118"/>
        <v>2</v>
      </c>
    </row>
    <row r="616" spans="1:13">
      <c r="A616" s="68">
        <v>43264</v>
      </c>
      <c r="B616">
        <v>32.505499999999998</v>
      </c>
      <c r="C616" s="71">
        <f t="shared" si="115"/>
        <v>-1.9146047073023587E-2</v>
      </c>
      <c r="D616" s="26">
        <f t="shared" si="116"/>
        <v>32.557992094093194</v>
      </c>
      <c r="E616" s="26">
        <f>D616*(1-VLOOKUP(A616,USD!A:M,13,0))</f>
        <v>32.64925731063839</v>
      </c>
      <c r="F616">
        <v>32.478900000000003</v>
      </c>
      <c r="G616" s="42">
        <f t="shared" si="119"/>
        <v>-1.6122644769214212E-3</v>
      </c>
      <c r="H616" s="71">
        <f>(B616/(D616*(1-VLOOKUP(A616,USD!A:M,13,0))))-1</f>
        <v>-4.4030805745634005E-3</v>
      </c>
      <c r="I616" s="71">
        <f t="shared" si="114"/>
        <v>8.189932540816347E-4</v>
      </c>
      <c r="J616">
        <v>1712.77</v>
      </c>
      <c r="K616">
        <v>1685.89</v>
      </c>
      <c r="L616" s="71">
        <f t="shared" si="117"/>
        <v>-1.5693876002031759E-2</v>
      </c>
      <c r="M616" s="70">
        <f t="shared" si="118"/>
        <v>3</v>
      </c>
    </row>
    <row r="617" spans="1:13">
      <c r="A617" s="68">
        <v>43265</v>
      </c>
      <c r="B617">
        <v>32.419800000000002</v>
      </c>
      <c r="C617" s="71">
        <f t="shared" si="115"/>
        <v>-2.6364769039084468E-3</v>
      </c>
      <c r="D617" s="26">
        <f t="shared" si="116"/>
        <v>32.236737241457035</v>
      </c>
      <c r="E617" s="26">
        <f>D617*(1-VLOOKUP(A617,USD!A:M,13,0))</f>
        <v>32.091461141315975</v>
      </c>
      <c r="F617">
        <v>32.328000000000003</v>
      </c>
      <c r="G617" s="42">
        <f t="shared" si="119"/>
        <v>5.6786999618418932E-3</v>
      </c>
      <c r="H617" s="71">
        <f>(B617/(D617*(1-VLOOKUP(A617,USD!A:M,13,0))))-1</f>
        <v>1.0231346501743177E-2</v>
      </c>
      <c r="I617" s="71">
        <f t="shared" si="114"/>
        <v>2.8396436525612856E-3</v>
      </c>
      <c r="J617">
        <v>1685.89</v>
      </c>
      <c r="K617">
        <v>1673.32</v>
      </c>
      <c r="L617" s="71">
        <f t="shared" si="117"/>
        <v>-7.4560024675395242E-3</v>
      </c>
      <c r="M617" s="70">
        <f t="shared" si="118"/>
        <v>4</v>
      </c>
    </row>
    <row r="618" spans="1:13">
      <c r="A618" s="68">
        <v>43266</v>
      </c>
      <c r="B618">
        <v>31.62</v>
      </c>
      <c r="C618" s="71">
        <f t="shared" si="115"/>
        <v>-2.4670109007458474E-2</v>
      </c>
      <c r="D618" s="26">
        <f t="shared" si="116"/>
        <v>31.716339062462655</v>
      </c>
      <c r="E618" s="26">
        <f>D618*(1-VLOOKUP(A618,USD!A:M,13,0))</f>
        <v>31.628029507040754</v>
      </c>
      <c r="F618">
        <v>31.620899999999999</v>
      </c>
      <c r="G618" s="42">
        <f t="shared" si="119"/>
        <v>-3.0375215207821826E-3</v>
      </c>
      <c r="H618" s="71">
        <f>(B618/(D618*(1-VLOOKUP(A618,USD!A:M,13,0))))-1</f>
        <v>-2.5387313613600693E-4</v>
      </c>
      <c r="I618" s="71">
        <f t="shared" si="114"/>
        <v>-2.8462187983246956E-5</v>
      </c>
      <c r="J618">
        <v>1673.32</v>
      </c>
      <c r="K618">
        <v>1641.66</v>
      </c>
      <c r="L618" s="71">
        <f t="shared" si="117"/>
        <v>-1.8920469485812497E-2</v>
      </c>
      <c r="M618" s="70">
        <f t="shared" si="118"/>
        <v>5</v>
      </c>
    </row>
    <row r="619" spans="1:13">
      <c r="A619" s="68">
        <v>43269</v>
      </c>
      <c r="B619">
        <v>31.274999999999999</v>
      </c>
      <c r="C619" s="71">
        <f t="shared" si="115"/>
        <v>-1.0910815939279006E-2</v>
      </c>
      <c r="D619" s="26">
        <f t="shared" si="116"/>
        <v>31.620899999999999</v>
      </c>
      <c r="E619" s="26">
        <f>D619*(1-VLOOKUP(A619,USD!A:M,13,0))</f>
        <v>31.516025527961453</v>
      </c>
      <c r="F619">
        <v>31.3903</v>
      </c>
      <c r="G619" s="42">
        <f t="shared" si="119"/>
        <v>-1.0938967581567871E-2</v>
      </c>
      <c r="H619" s="71">
        <f>(B619/(D619*(1-VLOOKUP(A619,USD!A:M,13,0))))-1</f>
        <v>-7.6477133116805707E-3</v>
      </c>
      <c r="I619" s="71">
        <f t="shared" si="114"/>
        <v>-3.6731092088957418E-3</v>
      </c>
      <c r="J619">
        <v>1641.66</v>
      </c>
      <c r="K619">
        <v>1641.66</v>
      </c>
      <c r="L619" s="71">
        <f t="shared" si="117"/>
        <v>0</v>
      </c>
      <c r="M619" s="70">
        <f t="shared" si="118"/>
        <v>1</v>
      </c>
    </row>
    <row r="620" spans="1:13">
      <c r="A620" s="68">
        <v>43270</v>
      </c>
      <c r="B620">
        <v>29.79</v>
      </c>
      <c r="C620" s="71">
        <f t="shared" si="115"/>
        <v>-4.7482014388489202E-2</v>
      </c>
      <c r="D620" s="26">
        <f t="shared" si="116"/>
        <v>29.583167431136776</v>
      </c>
      <c r="E620" s="26">
        <f>D620*(1-VLOOKUP(A620,USD!A:M,13,0))</f>
        <v>29.478913373977647</v>
      </c>
      <c r="F620">
        <v>29.798100000000002</v>
      </c>
      <c r="G620" s="42">
        <f t="shared" si="119"/>
        <v>6.9915626629462047E-3</v>
      </c>
      <c r="H620" s="71">
        <f>(B620/(D620*(1-VLOOKUP(A620,USD!A:M,13,0))))-1</f>
        <v>1.0552852544997826E-2</v>
      </c>
      <c r="I620" s="71">
        <f t="shared" si="114"/>
        <v>-2.7182941194248134E-4</v>
      </c>
      <c r="J620">
        <v>1641.66</v>
      </c>
      <c r="K620">
        <v>1547.15</v>
      </c>
      <c r="L620" s="71">
        <f t="shared" si="117"/>
        <v>-5.7569776933104277E-2</v>
      </c>
      <c r="M620" s="70">
        <f t="shared" si="118"/>
        <v>2</v>
      </c>
    </row>
    <row r="621" spans="1:13">
      <c r="A621" s="68">
        <v>43271</v>
      </c>
      <c r="B621">
        <v>29.981999999999999</v>
      </c>
      <c r="C621" s="71">
        <f t="shared" si="115"/>
        <v>6.4451158106746398E-3</v>
      </c>
      <c r="D621" s="26">
        <f t="shared" si="116"/>
        <v>30.118586303202662</v>
      </c>
      <c r="E621" s="26">
        <f>D621*(1-VLOOKUP(A621,USD!A:M,13,0))</f>
        <v>30.097881459767475</v>
      </c>
      <c r="F621">
        <v>30.073699999999999</v>
      </c>
      <c r="G621" s="42">
        <f t="shared" si="119"/>
        <v>-4.5349506722411892E-3</v>
      </c>
      <c r="H621" s="71">
        <f>(B621/(D621*(1-VLOOKUP(A621,USD!A:M,13,0))))-1</f>
        <v>-3.85015337117256E-3</v>
      </c>
      <c r="I621" s="71">
        <f t="shared" si="114"/>
        <v>-3.0491758579755945E-3</v>
      </c>
      <c r="J621">
        <v>1547.15</v>
      </c>
      <c r="K621">
        <v>1563.79</v>
      </c>
      <c r="L621" s="71">
        <f t="shared" si="117"/>
        <v>1.0755259671007877E-2</v>
      </c>
      <c r="M621" s="70">
        <f t="shared" si="118"/>
        <v>3</v>
      </c>
    </row>
    <row r="622" spans="1:13">
      <c r="A622" s="68">
        <v>43272</v>
      </c>
      <c r="B622">
        <v>29.15</v>
      </c>
      <c r="C622" s="71">
        <f t="shared" si="115"/>
        <v>-2.7749983323327343E-2</v>
      </c>
      <c r="D622" s="26">
        <f t="shared" si="116"/>
        <v>29.263870350878317</v>
      </c>
      <c r="E622" s="26">
        <f>D622*(1-VLOOKUP(A622,USD!A:M,13,0))</f>
        <v>29.179915592380372</v>
      </c>
      <c r="F622">
        <v>29.083400000000001</v>
      </c>
      <c r="G622" s="42">
        <f t="shared" si="119"/>
        <v>-3.8911582614670204E-3</v>
      </c>
      <c r="H622" s="71">
        <f>(B622/(D622*(1-VLOOKUP(A622,USD!A:M,13,0))))-1</f>
        <v>-1.0252117517497439E-3</v>
      </c>
      <c r="I622" s="71">
        <f t="shared" si="114"/>
        <v>2.2899660974988745E-3</v>
      </c>
      <c r="J622">
        <v>1563.79</v>
      </c>
      <c r="K622">
        <v>1521.68</v>
      </c>
      <c r="L622" s="71">
        <f t="shared" si="117"/>
        <v>-2.6928168104412897E-2</v>
      </c>
      <c r="M622" s="70">
        <f t="shared" si="118"/>
        <v>4</v>
      </c>
    </row>
    <row r="623" spans="1:13">
      <c r="A623" s="68">
        <v>43273</v>
      </c>
      <c r="B623">
        <v>29.731000000000002</v>
      </c>
      <c r="C623" s="71">
        <f t="shared" si="115"/>
        <v>1.9931389365351659E-2</v>
      </c>
      <c r="D623" s="26">
        <f t="shared" si="116"/>
        <v>29.618173100783348</v>
      </c>
      <c r="E623" s="26">
        <f>D623*(1-VLOOKUP(A623,USD!A:M,13,0))</f>
        <v>29.57119581170511</v>
      </c>
      <c r="F623">
        <v>29.6356</v>
      </c>
      <c r="G623" s="42">
        <f t="shared" si="119"/>
        <v>3.8093807755370523E-3</v>
      </c>
      <c r="H623" s="71">
        <f>(B623/(D623*(1-VLOOKUP(A623,USD!A:M,13,0))))-1</f>
        <v>5.4040489032789463E-3</v>
      </c>
      <c r="I623" s="71">
        <f t="shared" si="114"/>
        <v>3.2191013510778355E-3</v>
      </c>
      <c r="J623">
        <v>1521.68</v>
      </c>
      <c r="K623">
        <v>1549.66</v>
      </c>
      <c r="L623" s="71">
        <f t="shared" si="117"/>
        <v>1.8387571631354849E-2</v>
      </c>
      <c r="M623" s="70">
        <f t="shared" si="118"/>
        <v>5</v>
      </c>
    </row>
    <row r="624" spans="1:13">
      <c r="A624" s="68">
        <v>43276</v>
      </c>
      <c r="B624">
        <v>29.2362</v>
      </c>
      <c r="C624" s="71">
        <f t="shared" si="115"/>
        <v>-1.6642561636002862E-2</v>
      </c>
      <c r="D624" s="26">
        <f t="shared" si="116"/>
        <v>29.423324300814372</v>
      </c>
      <c r="E624" s="26">
        <f>D624*(1-VLOOKUP(A624,USD!A:M,13,0))</f>
        <v>29.294602194372644</v>
      </c>
      <c r="F624">
        <v>29.117899999999999</v>
      </c>
      <c r="G624" s="42">
        <f t="shared" si="119"/>
        <v>-6.3597266882992054E-3</v>
      </c>
      <c r="H624" s="71">
        <f>(B624/(D624*(1-VLOOKUP(A624,USD!A:M,13,0))))-1</f>
        <v>-1.9936162295408622E-3</v>
      </c>
      <c r="I624" s="71">
        <f t="shared" si="114"/>
        <v>4.0627929898791049E-3</v>
      </c>
      <c r="J624">
        <v>1549.66</v>
      </c>
      <c r="K624">
        <v>1538.56</v>
      </c>
      <c r="L624" s="71">
        <f t="shared" si="117"/>
        <v>-7.1628615309164978E-3</v>
      </c>
      <c r="M624" s="70">
        <f t="shared" si="118"/>
        <v>1</v>
      </c>
    </row>
    <row r="625" spans="1:13">
      <c r="A625" s="68">
        <v>43277</v>
      </c>
      <c r="B625">
        <v>29.28</v>
      </c>
      <c r="C625" s="71">
        <f t="shared" si="115"/>
        <v>1.498142713485473E-3</v>
      </c>
      <c r="D625" s="26">
        <f t="shared" si="116"/>
        <v>29.61677417065308</v>
      </c>
      <c r="E625" s="26">
        <f>D625*(1-VLOOKUP(A625,USD!A:M,13,0))</f>
        <v>29.430182370088684</v>
      </c>
      <c r="F625">
        <v>29.43</v>
      </c>
      <c r="G625" s="42">
        <f t="shared" si="119"/>
        <v>-1.1371061841933594E-2</v>
      </c>
      <c r="H625" s="71">
        <f>(B625/(D625*(1-VLOOKUP(A625,USD!A:M,13,0))))-1</f>
        <v>-5.1030050782601144E-3</v>
      </c>
      <c r="I625" s="71">
        <f t="shared" si="114"/>
        <v>-5.0968399592252744E-3</v>
      </c>
      <c r="J625">
        <v>1538.56</v>
      </c>
      <c r="K625">
        <v>1564.92</v>
      </c>
      <c r="L625" s="71">
        <f t="shared" si="117"/>
        <v>1.713290349417651E-2</v>
      </c>
      <c r="M625" s="70">
        <f t="shared" si="118"/>
        <v>2</v>
      </c>
    </row>
    <row r="626" spans="1:13">
      <c r="A626" s="68">
        <v>43278</v>
      </c>
      <c r="B626">
        <v>28.315000000000001</v>
      </c>
      <c r="C626" s="71">
        <f t="shared" si="115"/>
        <v>-3.2957650273224059E-2</v>
      </c>
      <c r="D626" s="26">
        <f t="shared" si="116"/>
        <v>29.078514492753623</v>
      </c>
      <c r="E626" s="26">
        <f>D626*(1-VLOOKUP(A626,USD!A:M,13,0))</f>
        <v>28.916708478353126</v>
      </c>
      <c r="F626">
        <v>28.3749</v>
      </c>
      <c r="G626" s="42">
        <f t="shared" si="119"/>
        <v>-2.6256997858122744E-2</v>
      </c>
      <c r="H626" s="71">
        <f>(B626/(D626*(1-VLOOKUP(A626,USD!A:M,13,0))))-1</f>
        <v>-2.0808332276253338E-2</v>
      </c>
      <c r="I626" s="71">
        <f t="shared" si="114"/>
        <v>-2.1110206555793321E-3</v>
      </c>
      <c r="J626">
        <v>1564.92</v>
      </c>
      <c r="K626">
        <v>1546.23</v>
      </c>
      <c r="L626" s="71">
        <f t="shared" si="117"/>
        <v>-1.1943102522812721E-2</v>
      </c>
      <c r="M626" s="70">
        <f t="shared" si="118"/>
        <v>3</v>
      </c>
    </row>
    <row r="627" spans="1:13">
      <c r="A627" s="68">
        <v>43279</v>
      </c>
      <c r="B627">
        <v>28.56</v>
      </c>
      <c r="C627" s="71">
        <f t="shared" si="115"/>
        <v>8.6526576019776424E-3</v>
      </c>
      <c r="D627" s="26">
        <f t="shared" si="116"/>
        <v>28.327737874701693</v>
      </c>
      <c r="E627" s="26">
        <f>D627*(1-VLOOKUP(A627,USD!A:M,13,0))</f>
        <v>28.246274372868736</v>
      </c>
      <c r="F627">
        <v>28.338899999999999</v>
      </c>
      <c r="G627" s="42">
        <f t="shared" si="119"/>
        <v>8.1991059902362107E-3</v>
      </c>
      <c r="H627" s="71">
        <f>(B627/(D627*(1-VLOOKUP(A627,USD!A:M,13,0))))-1</f>
        <v>1.1106796704934752E-2</v>
      </c>
      <c r="I627" s="71">
        <f t="shared" si="114"/>
        <v>7.8019965489133369E-3</v>
      </c>
      <c r="J627">
        <v>1546.23</v>
      </c>
      <c r="K627">
        <v>1543.66</v>
      </c>
      <c r="L627" s="71">
        <f t="shared" si="117"/>
        <v>-1.6621071897453543E-3</v>
      </c>
      <c r="M627" s="70">
        <f t="shared" si="118"/>
        <v>4</v>
      </c>
    </row>
    <row r="628" spans="1:13">
      <c r="A628" s="68">
        <v>43280</v>
      </c>
      <c r="B628">
        <v>29.35</v>
      </c>
      <c r="C628" s="71">
        <f t="shared" si="115"/>
        <v>2.7661064425770432E-2</v>
      </c>
      <c r="D628" s="26">
        <f t="shared" si="116"/>
        <v>29.496387817913266</v>
      </c>
      <c r="E628" s="26">
        <f>D628*(1-VLOOKUP(A628,USD!A:M,13,0))</f>
        <v>29.510145166297942</v>
      </c>
      <c r="F628">
        <v>29.258700000000001</v>
      </c>
      <c r="G628" s="42">
        <f t="shared" si="119"/>
        <v>-4.9629066045966397E-3</v>
      </c>
      <c r="H628" s="71">
        <f>(B628/(D628*(1-VLOOKUP(A628,USD!A:M,13,0))))-1</f>
        <v>-5.426783412805225E-3</v>
      </c>
      <c r="I628" s="71">
        <f t="shared" si="114"/>
        <v>3.1204393906769656E-3</v>
      </c>
      <c r="J628">
        <v>1543.66</v>
      </c>
      <c r="K628">
        <v>1606.71</v>
      </c>
      <c r="L628" s="71">
        <f t="shared" si="117"/>
        <v>4.0844486480183351E-2</v>
      </c>
      <c r="M628" s="70">
        <f t="shared" si="118"/>
        <v>5</v>
      </c>
    </row>
    <row r="629" spans="1:13">
      <c r="A629" s="68">
        <v>43283</v>
      </c>
      <c r="B629">
        <v>29.35</v>
      </c>
      <c r="C629" s="71">
        <f t="shared" si="115"/>
        <v>0</v>
      </c>
      <c r="D629">
        <v>29.496387817913266</v>
      </c>
      <c r="G629" s="42">
        <f t="shared" si="119"/>
        <v>-4.9629066045966397E-3</v>
      </c>
    </row>
    <row r="630" spans="1:13">
      <c r="A630" s="68">
        <v>43284</v>
      </c>
    </row>
    <row r="631" spans="1:13">
      <c r="A631" s="68">
        <v>43285</v>
      </c>
    </row>
    <row r="632" spans="1:13">
      <c r="A632" s="68">
        <v>43286</v>
      </c>
    </row>
    <row r="633" spans="1:13">
      <c r="A633" s="68">
        <v>43287</v>
      </c>
    </row>
  </sheetData>
  <phoneticPr fontId="1" type="noConversion"/>
  <pageMargins left="0.7" right="0.7" top="0.75" bottom="0.75" header="0.3" footer="0.3"/>
  <pageSetup paperSize="9" orientation="portrait" r:id="rId1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"/>
  <dimension ref="A1:O633"/>
  <sheetViews>
    <sheetView zoomScale="115" zoomScaleNormal="115" workbookViewId="0">
      <pane xSplit="1" ySplit="2" topLeftCell="B617" activePane="bottomRight" state="frozen"/>
      <selection pane="topRight" activeCell="B1" sqref="B1"/>
      <selection pane="bottomLeft" activeCell="A3" sqref="A3"/>
      <selection pane="bottomRight" activeCell="D628" sqref="D628"/>
    </sheetView>
  </sheetViews>
  <sheetFormatPr defaultRowHeight="14"/>
  <cols>
    <col min="1" max="1" width="11.6328125" bestFit="1" customWidth="1" collapsed="1"/>
    <col min="2" max="2" width="6.453125" bestFit="1" customWidth="1" collapsed="1"/>
    <col min="3" max="3" width="15" bestFit="1" customWidth="1" collapsed="1"/>
    <col min="4" max="4" width="17.08984375" bestFit="1" customWidth="1" collapsed="1"/>
    <col min="5" max="5" width="17.08984375" customWidth="1" collapsed="1"/>
    <col min="6" max="7" width="15" bestFit="1" customWidth="1" collapsed="1"/>
    <col min="8" max="8" width="15" customWidth="1" collapsed="1"/>
    <col min="9" max="9" width="16.08984375" bestFit="1" customWidth="1" collapsed="1"/>
    <col min="10" max="10" width="11.6328125" bestFit="1" customWidth="1" collapsed="1"/>
    <col min="11" max="11" width="12.90625" bestFit="1" customWidth="1" collapsed="1"/>
    <col min="12" max="12" width="13.90625" bestFit="1" customWidth="1" collapsed="1"/>
    <col min="14" max="14" width="44" style="50" customWidth="1" collapsed="1"/>
    <col min="15" max="15" width="40.90625" style="50" customWidth="1" collapsed="1"/>
  </cols>
  <sheetData>
    <row r="1" spans="1:14">
      <c r="J1" t="s">
        <v>217</v>
      </c>
    </row>
    <row r="2" spans="1:14">
      <c r="B2" t="s">
        <v>26</v>
      </c>
      <c r="C2" t="s">
        <v>33</v>
      </c>
      <c r="D2" t="s">
        <v>220</v>
      </c>
      <c r="E2" t="s">
        <v>222</v>
      </c>
      <c r="F2" t="s">
        <v>27</v>
      </c>
      <c r="G2" t="s">
        <v>224</v>
      </c>
      <c r="H2" t="s">
        <v>225</v>
      </c>
      <c r="I2" t="s">
        <v>31</v>
      </c>
      <c r="J2" t="s">
        <v>28</v>
      </c>
      <c r="K2" t="s">
        <v>29</v>
      </c>
      <c r="L2" t="s">
        <v>30</v>
      </c>
      <c r="M2" t="s">
        <v>48</v>
      </c>
      <c r="N2" s="50" t="s">
        <v>91</v>
      </c>
    </row>
    <row r="3" spans="1:14">
      <c r="A3" s="1">
        <v>42401</v>
      </c>
      <c r="B3">
        <f>+B4-0.31</f>
        <v>21.43</v>
      </c>
      <c r="F3">
        <v>21.44</v>
      </c>
      <c r="I3" s="25">
        <f t="shared" ref="I3:I41" si="0">+B3/F3-1</f>
        <v>-4.664179104478805E-4</v>
      </c>
      <c r="M3">
        <f>WEEKDAY(A3,2)</f>
        <v>1</v>
      </c>
    </row>
    <row r="4" spans="1:14">
      <c r="A4" s="1">
        <f>A5-1</f>
        <v>42402</v>
      </c>
      <c r="B4">
        <v>21.74</v>
      </c>
      <c r="C4" s="25">
        <f t="shared" ref="C4:C39" si="1">B4/B3-1</f>
        <v>1.4465702286514226E-2</v>
      </c>
      <c r="D4">
        <f t="shared" ref="D4:D13" si="2">+F3*(1+L4)</f>
        <v>21.88557041612663</v>
      </c>
      <c r="F4">
        <v>21.8826</v>
      </c>
      <c r="G4" s="25">
        <f t="shared" ref="G4:G13" si="3">+B4/D4-1</f>
        <v>-6.6514334951656151E-3</v>
      </c>
      <c r="H4" s="25"/>
      <c r="I4" s="25">
        <f t="shared" si="0"/>
        <v>-6.5165930922286286E-3</v>
      </c>
      <c r="J4">
        <v>2901.04</v>
      </c>
      <c r="K4">
        <v>2961.33</v>
      </c>
      <c r="L4" s="25">
        <f t="shared" ref="L4:L9" si="4">+K4/J4-1</f>
        <v>2.0782202244712167E-2</v>
      </c>
      <c r="M4">
        <f t="shared" ref="M4:M66" si="5">WEEKDAY(A4,2)</f>
        <v>2</v>
      </c>
    </row>
    <row r="5" spans="1:14">
      <c r="A5" s="1">
        <v>42403</v>
      </c>
      <c r="B5">
        <v>22.16</v>
      </c>
      <c r="C5" s="25">
        <f t="shared" si="1"/>
        <v>1.931922723091084E-2</v>
      </c>
      <c r="D5">
        <f t="shared" si="2"/>
        <v>21.788754301768794</v>
      </c>
      <c r="F5">
        <v>21.8566</v>
      </c>
      <c r="G5" s="25">
        <f t="shared" si="3"/>
        <v>1.7038408579469255E-2</v>
      </c>
      <c r="H5" s="25"/>
      <c r="I5" s="25">
        <f t="shared" si="0"/>
        <v>1.3881390518195813E-2</v>
      </c>
      <c r="J5">
        <v>2961.34</v>
      </c>
      <c r="K5">
        <v>2948.64</v>
      </c>
      <c r="L5" s="25">
        <f t="shared" si="4"/>
        <v>-4.288599080146227E-3</v>
      </c>
      <c r="M5">
        <f t="shared" si="5"/>
        <v>3</v>
      </c>
    </row>
    <row r="6" spans="1:14">
      <c r="A6" s="1">
        <v>42404</v>
      </c>
      <c r="B6">
        <v>22.34</v>
      </c>
      <c r="C6" s="25">
        <f t="shared" si="1"/>
        <v>8.1227436823103627E-3</v>
      </c>
      <c r="D6">
        <f t="shared" si="2"/>
        <v>22.124337123555268</v>
      </c>
      <c r="F6">
        <v>22.246300000000002</v>
      </c>
      <c r="G6" s="25">
        <f t="shared" si="3"/>
        <v>9.7477666897021198E-3</v>
      </c>
      <c r="H6" s="25"/>
      <c r="I6" s="25">
        <f t="shared" si="0"/>
        <v>4.2119363669463894E-3</v>
      </c>
      <c r="J6">
        <v>2948.64</v>
      </c>
      <c r="K6">
        <v>2984.76</v>
      </c>
      <c r="L6" s="25">
        <f t="shared" si="4"/>
        <v>1.2249715122904181E-2</v>
      </c>
      <c r="M6">
        <f t="shared" si="5"/>
        <v>4</v>
      </c>
    </row>
    <row r="7" spans="1:14">
      <c r="A7" s="1">
        <v>42405</v>
      </c>
      <c r="B7">
        <v>21.64</v>
      </c>
      <c r="C7" s="25">
        <f t="shared" si="1"/>
        <v>-3.1333930170098445E-2</v>
      </c>
      <c r="D7">
        <f t="shared" si="2"/>
        <v>22.090004381256787</v>
      </c>
      <c r="F7">
        <v>22.1174</v>
      </c>
      <c r="G7" s="25">
        <f t="shared" si="3"/>
        <v>-2.0371402987978238E-2</v>
      </c>
      <c r="H7" s="25"/>
      <c r="I7" s="25">
        <f t="shared" si="0"/>
        <v>-2.1584815575067529E-2</v>
      </c>
      <c r="J7">
        <v>2984.76</v>
      </c>
      <c r="K7">
        <v>2963.79</v>
      </c>
      <c r="L7" s="25">
        <f t="shared" si="4"/>
        <v>-7.0256905077795695E-3</v>
      </c>
      <c r="M7">
        <f t="shared" si="5"/>
        <v>5</v>
      </c>
    </row>
    <row r="8" spans="1:14">
      <c r="A8" s="1">
        <v>42408</v>
      </c>
      <c r="B8">
        <v>21.44</v>
      </c>
      <c r="C8" s="25">
        <f t="shared" si="1"/>
        <v>-9.2421441774491742E-3</v>
      </c>
      <c r="D8">
        <f t="shared" si="2"/>
        <v>22.1174</v>
      </c>
      <c r="F8">
        <v>22.117799999999999</v>
      </c>
      <c r="G8" s="25">
        <f t="shared" si="3"/>
        <v>-3.0627469774928251E-2</v>
      </c>
      <c r="H8" s="25"/>
      <c r="I8" s="25">
        <f t="shared" si="0"/>
        <v>-3.0645000859036542E-2</v>
      </c>
      <c r="J8">
        <v>2963.79</v>
      </c>
      <c r="K8">
        <v>2963.79</v>
      </c>
      <c r="L8" s="25">
        <f t="shared" si="4"/>
        <v>0</v>
      </c>
      <c r="M8">
        <f t="shared" si="5"/>
        <v>1</v>
      </c>
    </row>
    <row r="9" spans="1:14">
      <c r="A9" s="1">
        <v>42409</v>
      </c>
      <c r="B9">
        <v>21.33</v>
      </c>
      <c r="C9" s="25">
        <f t="shared" si="1"/>
        <v>-5.1305970149254643E-3</v>
      </c>
      <c r="D9">
        <f t="shared" si="2"/>
        <v>22.117799999999999</v>
      </c>
      <c r="F9">
        <v>22.132400000000001</v>
      </c>
      <c r="G9" s="25">
        <f t="shared" si="3"/>
        <v>-3.5618370724032289E-2</v>
      </c>
      <c r="H9" s="25"/>
      <c r="I9" s="25">
        <f t="shared" si="0"/>
        <v>-3.6254540854132489E-2</v>
      </c>
      <c r="J9">
        <v>2963.79</v>
      </c>
      <c r="K9">
        <v>2963.79</v>
      </c>
      <c r="L9" s="25">
        <f t="shared" si="4"/>
        <v>0</v>
      </c>
      <c r="M9">
        <f t="shared" si="5"/>
        <v>2</v>
      </c>
    </row>
    <row r="10" spans="1:14">
      <c r="A10" s="1">
        <v>42410</v>
      </c>
      <c r="B10">
        <v>21.57</v>
      </c>
      <c r="C10" s="25">
        <f t="shared" si="1"/>
        <v>1.1251758087201136E-2</v>
      </c>
      <c r="D10">
        <f t="shared" si="2"/>
        <v>22.132400000000001</v>
      </c>
      <c r="F10">
        <v>22.193999999999999</v>
      </c>
      <c r="G10" s="25">
        <f t="shared" si="3"/>
        <v>-2.5410710090184585E-2</v>
      </c>
      <c r="H10" s="25"/>
      <c r="I10" s="25">
        <f t="shared" si="0"/>
        <v>-2.8115706947823726E-2</v>
      </c>
      <c r="J10">
        <v>2963.79</v>
      </c>
      <c r="K10">
        <v>2963.79</v>
      </c>
      <c r="L10" s="25">
        <f t="shared" ref="L10:L17" si="6">+K10/J10-1</f>
        <v>0</v>
      </c>
      <c r="M10">
        <f t="shared" si="5"/>
        <v>3</v>
      </c>
    </row>
    <row r="11" spans="1:14">
      <c r="A11" s="1">
        <v>42411</v>
      </c>
      <c r="B11">
        <v>21.08</v>
      </c>
      <c r="C11" s="25">
        <f t="shared" si="1"/>
        <v>-2.2716736207695987E-2</v>
      </c>
      <c r="D11">
        <f t="shared" si="2"/>
        <v>22.193999999999999</v>
      </c>
      <c r="F11">
        <v>22.250399999999999</v>
      </c>
      <c r="G11" s="25">
        <f t="shared" si="3"/>
        <v>-5.0193746057493049E-2</v>
      </c>
      <c r="H11" s="25"/>
      <c r="I11" s="25">
        <f t="shared" si="0"/>
        <v>-5.2601301549635049E-2</v>
      </c>
      <c r="J11">
        <v>2963.79</v>
      </c>
      <c r="K11">
        <v>2963.79</v>
      </c>
      <c r="L11" s="25">
        <f t="shared" si="6"/>
        <v>0</v>
      </c>
      <c r="M11">
        <f t="shared" si="5"/>
        <v>4</v>
      </c>
    </row>
    <row r="12" spans="1:14">
      <c r="A12" s="1">
        <v>42412</v>
      </c>
      <c r="B12">
        <v>21.5</v>
      </c>
      <c r="C12" s="25">
        <f t="shared" si="1"/>
        <v>1.9924098671726842E-2</v>
      </c>
      <c r="D12" s="26">
        <f t="shared" si="2"/>
        <v>22.250399999999999</v>
      </c>
      <c r="E12" s="26"/>
      <c r="F12" s="26">
        <v>22.3109</v>
      </c>
      <c r="G12" s="25">
        <f t="shared" si="3"/>
        <v>-3.3725236400244496E-2</v>
      </c>
      <c r="H12" s="25"/>
      <c r="I12" s="25">
        <f t="shared" si="0"/>
        <v>-3.6345463428189784E-2</v>
      </c>
      <c r="J12">
        <v>2963.79</v>
      </c>
      <c r="K12">
        <v>2963.79</v>
      </c>
      <c r="L12" s="25">
        <f t="shared" si="6"/>
        <v>0</v>
      </c>
      <c r="M12">
        <f t="shared" si="5"/>
        <v>5</v>
      </c>
    </row>
    <row r="13" spans="1:14">
      <c r="A13" s="1">
        <v>42415</v>
      </c>
      <c r="B13">
        <v>21.5</v>
      </c>
      <c r="C13" s="25">
        <f t="shared" si="1"/>
        <v>0</v>
      </c>
      <c r="D13" s="26">
        <f t="shared" si="2"/>
        <v>22.182324705529069</v>
      </c>
      <c r="E13" s="26"/>
      <c r="F13" s="31">
        <f>+F12*(1+L13)</f>
        <v>22.182324705529069</v>
      </c>
      <c r="G13" s="25">
        <f t="shared" si="3"/>
        <v>-3.0759837599843465E-2</v>
      </c>
      <c r="H13" s="25"/>
      <c r="I13" s="25">
        <f t="shared" si="0"/>
        <v>-3.0759837599843465E-2</v>
      </c>
      <c r="J13">
        <v>2963.79</v>
      </c>
      <c r="K13">
        <v>2946.71</v>
      </c>
      <c r="L13" s="25">
        <f t="shared" si="6"/>
        <v>-5.7628914329287406E-3</v>
      </c>
      <c r="M13">
        <f t="shared" si="5"/>
        <v>1</v>
      </c>
    </row>
    <row r="14" spans="1:14">
      <c r="A14" s="1">
        <v>42416</v>
      </c>
      <c r="B14">
        <v>23.01</v>
      </c>
      <c r="C14" s="25">
        <f t="shared" si="1"/>
        <v>7.0232558139534884E-2</v>
      </c>
      <c r="D14" s="26">
        <f t="shared" ref="D14:D40" si="7">+F13*(1+L14)</f>
        <v>22.862313367681246</v>
      </c>
      <c r="E14" s="26"/>
      <c r="F14" s="38">
        <v>22.8796</v>
      </c>
      <c r="G14" s="25">
        <f t="shared" ref="G14:G20" si="8">+B14/D14-1</f>
        <v>6.4598288871120513E-3</v>
      </c>
      <c r="H14" s="25"/>
      <c r="I14" s="25">
        <f t="shared" si="0"/>
        <v>5.6994003391668269E-3</v>
      </c>
      <c r="J14">
        <v>2946.71</v>
      </c>
      <c r="K14">
        <v>3037.04</v>
      </c>
      <c r="L14" s="25">
        <f t="shared" si="6"/>
        <v>3.0654526573704155E-2</v>
      </c>
      <c r="M14">
        <f t="shared" si="5"/>
        <v>2</v>
      </c>
    </row>
    <row r="15" spans="1:14">
      <c r="A15" s="1">
        <v>42417</v>
      </c>
      <c r="B15">
        <v>23.43</v>
      </c>
      <c r="C15" s="25">
        <f t="shared" si="1"/>
        <v>1.825293350717061E-2</v>
      </c>
      <c r="D15" s="26">
        <f t="shared" si="7"/>
        <v>23.07758089192108</v>
      </c>
      <c r="E15" s="26"/>
      <c r="F15" s="26">
        <v>23.071100000000001</v>
      </c>
      <c r="G15" s="25">
        <f t="shared" si="8"/>
        <v>1.5271059377037766E-2</v>
      </c>
      <c r="H15" s="25"/>
      <c r="I15" s="25">
        <f t="shared" si="0"/>
        <v>1.5556258695944125E-2</v>
      </c>
      <c r="J15">
        <v>3037.04</v>
      </c>
      <c r="K15">
        <v>3063.32</v>
      </c>
      <c r="L15" s="25">
        <f t="shared" si="6"/>
        <v>8.6531622895977822E-3</v>
      </c>
      <c r="M15">
        <f t="shared" si="5"/>
        <v>3</v>
      </c>
    </row>
    <row r="16" spans="1:14">
      <c r="A16" s="1">
        <v>42418</v>
      </c>
      <c r="B16">
        <v>23.04</v>
      </c>
      <c r="C16" s="25">
        <f t="shared" si="1"/>
        <v>-1.6645326504481472E-2</v>
      </c>
      <c r="D16" s="26">
        <f t="shared" si="7"/>
        <v>22.998647895094212</v>
      </c>
      <c r="E16" s="26"/>
      <c r="F16" s="26">
        <v>23.009499999999999</v>
      </c>
      <c r="G16" s="25">
        <f t="shared" si="8"/>
        <v>1.7980233053007666E-3</v>
      </c>
      <c r="H16" s="25"/>
      <c r="I16" s="25">
        <f t="shared" si="0"/>
        <v>1.3255394510962581E-3</v>
      </c>
      <c r="J16">
        <v>3063.32</v>
      </c>
      <c r="K16">
        <v>3053.7</v>
      </c>
      <c r="L16" s="25">
        <f t="shared" si="6"/>
        <v>-3.1403836360550663E-3</v>
      </c>
      <c r="M16">
        <f t="shared" si="5"/>
        <v>4</v>
      </c>
    </row>
    <row r="17" spans="1:13">
      <c r="A17" s="1">
        <v>42419</v>
      </c>
      <c r="B17">
        <v>23.12</v>
      </c>
      <c r="C17" s="25">
        <f t="shared" si="1"/>
        <v>3.4722222222223209E-3</v>
      </c>
      <c r="D17" s="26">
        <f t="shared" si="7"/>
        <v>22.993601239479975</v>
      </c>
      <c r="E17" s="26"/>
      <c r="F17" s="26">
        <v>22.962599999999998</v>
      </c>
      <c r="G17" s="25">
        <f t="shared" si="8"/>
        <v>5.4971276227491206E-3</v>
      </c>
      <c r="H17" s="25"/>
      <c r="I17" s="25">
        <f t="shared" si="0"/>
        <v>6.8546244763225683E-3</v>
      </c>
      <c r="J17">
        <v>3053.7</v>
      </c>
      <c r="K17">
        <v>3051.59</v>
      </c>
      <c r="L17" s="25">
        <f t="shared" si="6"/>
        <v>-6.9096505878107894E-4</v>
      </c>
      <c r="M17">
        <f t="shared" si="5"/>
        <v>5</v>
      </c>
    </row>
    <row r="18" spans="1:13">
      <c r="A18" s="1">
        <v>42422</v>
      </c>
      <c r="B18">
        <v>23.81</v>
      </c>
      <c r="C18" s="25">
        <f t="shared" si="1"/>
        <v>2.9844290657439432E-2</v>
      </c>
      <c r="D18" s="26">
        <f t="shared" si="7"/>
        <v>23.468868446285374</v>
      </c>
      <c r="E18" s="26"/>
      <c r="F18" s="26">
        <v>23.544599999999999</v>
      </c>
      <c r="G18" s="25">
        <f t="shared" si="8"/>
        <v>1.4535492177451648E-2</v>
      </c>
      <c r="H18" s="25"/>
      <c r="I18" s="25">
        <f t="shared" si="0"/>
        <v>1.1272223779550394E-2</v>
      </c>
      <c r="J18">
        <v>3051.59</v>
      </c>
      <c r="K18">
        <v>3118.87</v>
      </c>
      <c r="L18" s="25">
        <f t="shared" ref="L18:L59" si="9">+K18/J18-1</f>
        <v>2.204752276681976E-2</v>
      </c>
      <c r="M18">
        <f t="shared" si="5"/>
        <v>1</v>
      </c>
    </row>
    <row r="19" spans="1:13">
      <c r="A19" s="1">
        <v>42423</v>
      </c>
      <c r="B19">
        <v>23.13</v>
      </c>
      <c r="C19" s="25">
        <f t="shared" si="1"/>
        <v>-2.8559428811423815E-2</v>
      </c>
      <c r="D19" s="26">
        <f t="shared" si="7"/>
        <v>23.321826641059104</v>
      </c>
      <c r="E19" s="26"/>
      <c r="F19" s="26">
        <v>23.281400000000001</v>
      </c>
      <c r="G19" s="25">
        <f t="shared" si="8"/>
        <v>-8.2251979663284791E-3</v>
      </c>
      <c r="H19" s="25"/>
      <c r="I19" s="25">
        <f t="shared" si="0"/>
        <v>-6.5030453495066309E-3</v>
      </c>
      <c r="J19">
        <v>3118.87</v>
      </c>
      <c r="K19">
        <v>3089.36</v>
      </c>
      <c r="L19" s="25">
        <f t="shared" si="9"/>
        <v>-9.4617601887861946E-3</v>
      </c>
      <c r="M19">
        <f t="shared" si="5"/>
        <v>2</v>
      </c>
    </row>
    <row r="20" spans="1:13">
      <c r="A20" s="1">
        <v>42424</v>
      </c>
      <c r="B20">
        <v>23.52</v>
      </c>
      <c r="C20" s="25">
        <f t="shared" si="1"/>
        <v>1.6861219195849486E-2</v>
      </c>
      <c r="D20" s="26">
        <f t="shared" si="7"/>
        <v>23.433476369215633</v>
      </c>
      <c r="E20" s="26"/>
      <c r="F20" s="26">
        <v>23.4373</v>
      </c>
      <c r="G20" s="25">
        <f t="shared" si="8"/>
        <v>3.6923087902582807E-3</v>
      </c>
      <c r="H20" s="25"/>
      <c r="I20" s="25">
        <f t="shared" si="0"/>
        <v>3.5285634437414171E-3</v>
      </c>
      <c r="J20">
        <v>3089.36</v>
      </c>
      <c r="K20">
        <v>3109.54</v>
      </c>
      <c r="L20" s="25">
        <f t="shared" si="9"/>
        <v>6.5320972628635232E-3</v>
      </c>
      <c r="M20">
        <f t="shared" si="5"/>
        <v>3</v>
      </c>
    </row>
    <row r="21" spans="1:13">
      <c r="A21" s="1">
        <v>42425</v>
      </c>
      <c r="B21">
        <v>22.16</v>
      </c>
      <c r="C21" s="25">
        <f t="shared" si="1"/>
        <v>-5.7823129251700633E-2</v>
      </c>
      <c r="D21" s="26">
        <f t="shared" si="7"/>
        <v>21.999273003402433</v>
      </c>
      <c r="E21" s="26"/>
      <c r="F21" s="26"/>
      <c r="G21" s="25">
        <f>+B21/D21-1</f>
        <v>7.3060140020404507E-3</v>
      </c>
      <c r="H21" s="25"/>
      <c r="I21" s="25"/>
      <c r="J21">
        <v>3109.54</v>
      </c>
      <c r="K21">
        <v>2918.75</v>
      </c>
      <c r="L21" s="25">
        <f t="shared" si="9"/>
        <v>-6.1356342095615468E-2</v>
      </c>
      <c r="M21">
        <f t="shared" si="5"/>
        <v>4</v>
      </c>
    </row>
    <row r="22" spans="1:13">
      <c r="A22" s="1">
        <v>42426</v>
      </c>
      <c r="B22">
        <v>22.3</v>
      </c>
      <c r="C22" s="25">
        <f t="shared" si="1"/>
        <v>6.3176895306860104E-3</v>
      </c>
      <c r="D22" s="26"/>
      <c r="E22" s="26"/>
      <c r="F22" s="26">
        <v>22.101900000000001</v>
      </c>
      <c r="I22" s="25">
        <f t="shared" si="0"/>
        <v>8.9630303277092871E-3</v>
      </c>
      <c r="J22">
        <v>2918.75</v>
      </c>
      <c r="K22">
        <v>2948.03</v>
      </c>
      <c r="L22" s="25">
        <f t="shared" si="9"/>
        <v>1.0031691648822338E-2</v>
      </c>
      <c r="M22">
        <f t="shared" si="5"/>
        <v>5</v>
      </c>
    </row>
    <row r="23" spans="1:13">
      <c r="A23" s="1">
        <v>42429</v>
      </c>
      <c r="B23">
        <v>21.76</v>
      </c>
      <c r="C23" s="25">
        <f t="shared" si="1"/>
        <v>-2.4215246636771215E-2</v>
      </c>
      <c r="D23" s="26">
        <f t="shared" si="7"/>
        <v>21.572899255774193</v>
      </c>
      <c r="E23" s="26"/>
      <c r="F23" s="26">
        <v>21.503599999999999</v>
      </c>
      <c r="G23" s="25">
        <f t="shared" ref="G23:G34" si="10">+B23/D23-1</f>
        <v>8.6729531347404798E-3</v>
      </c>
      <c r="H23" s="25"/>
      <c r="I23" s="25">
        <f t="shared" si="0"/>
        <v>1.1923584888111849E-2</v>
      </c>
      <c r="J23">
        <v>2948.03</v>
      </c>
      <c r="K23">
        <v>2877.47</v>
      </c>
      <c r="L23" s="25">
        <f t="shared" si="9"/>
        <v>-2.3934627530927566E-2</v>
      </c>
      <c r="M23">
        <f t="shared" si="5"/>
        <v>1</v>
      </c>
    </row>
    <row r="24" spans="1:13">
      <c r="A24" s="1">
        <v>42430</v>
      </c>
      <c r="B24">
        <v>22.46</v>
      </c>
      <c r="C24" s="25">
        <f t="shared" si="1"/>
        <v>3.2169117647058876E-2</v>
      </c>
      <c r="D24" s="26">
        <f t="shared" si="7"/>
        <v>21.901317992542058</v>
      </c>
      <c r="E24" s="26"/>
      <c r="F24" s="26">
        <v>21.943100000000001</v>
      </c>
      <c r="G24" s="25">
        <f t="shared" si="10"/>
        <v>2.5509058753824254E-2</v>
      </c>
      <c r="H24" s="25"/>
      <c r="I24" s="25">
        <f t="shared" si="0"/>
        <v>2.3556379909857705E-2</v>
      </c>
      <c r="J24">
        <v>2877.47</v>
      </c>
      <c r="K24">
        <v>2930.69</v>
      </c>
      <c r="L24" s="25">
        <f t="shared" si="9"/>
        <v>1.8495414374433139E-2</v>
      </c>
      <c r="M24">
        <f t="shared" si="5"/>
        <v>2</v>
      </c>
    </row>
    <row r="25" spans="1:13">
      <c r="A25" s="1">
        <v>42431</v>
      </c>
      <c r="B25">
        <v>23.09</v>
      </c>
      <c r="C25" s="25">
        <f t="shared" si="1"/>
        <v>2.8049866429207482E-2</v>
      </c>
      <c r="D25" s="26">
        <f t="shared" si="7"/>
        <v>22.846373831077322</v>
      </c>
      <c r="E25" s="26"/>
      <c r="F25" s="26">
        <v>22.925899999999999</v>
      </c>
      <c r="G25" s="25">
        <f t="shared" si="10"/>
        <v>1.0663669023540212E-2</v>
      </c>
      <c r="H25" s="25"/>
      <c r="I25" s="25">
        <f t="shared" si="0"/>
        <v>7.1578433125853991E-3</v>
      </c>
      <c r="J25">
        <v>2930.69</v>
      </c>
      <c r="K25">
        <v>3051.33</v>
      </c>
      <c r="L25" s="25">
        <f t="shared" si="9"/>
        <v>4.1164367435654992E-2</v>
      </c>
      <c r="M25">
        <f t="shared" si="5"/>
        <v>3</v>
      </c>
    </row>
    <row r="26" spans="1:13">
      <c r="A26" s="1">
        <v>42432</v>
      </c>
      <c r="B26">
        <v>23.19</v>
      </c>
      <c r="C26" s="25">
        <f t="shared" si="1"/>
        <v>4.3308791684713022E-3</v>
      </c>
      <c r="D26" s="26">
        <f t="shared" si="7"/>
        <v>22.979170092385942</v>
      </c>
      <c r="E26" s="26"/>
      <c r="F26" s="26">
        <v>23.0853</v>
      </c>
      <c r="G26" s="25">
        <f t="shared" si="10"/>
        <v>9.1748268874130012E-3</v>
      </c>
      <c r="H26" s="25"/>
      <c r="I26" s="25">
        <f t="shared" si="0"/>
        <v>4.5353536666190575E-3</v>
      </c>
      <c r="J26">
        <v>3051.33</v>
      </c>
      <c r="K26">
        <v>3058.42</v>
      </c>
      <c r="L26" s="25">
        <f t="shared" si="9"/>
        <v>2.3235769320264499E-3</v>
      </c>
      <c r="M26">
        <f t="shared" si="5"/>
        <v>4</v>
      </c>
    </row>
    <row r="27" spans="1:13">
      <c r="A27" s="1">
        <v>42433</v>
      </c>
      <c r="B27">
        <v>23.88</v>
      </c>
      <c r="C27" s="25">
        <f t="shared" si="1"/>
        <v>2.9754204398447559E-2</v>
      </c>
      <c r="D27" s="26">
        <f t="shared" si="7"/>
        <v>23.353031570876468</v>
      </c>
      <c r="E27" s="26"/>
      <c r="F27" s="26">
        <v>23.435300000000002</v>
      </c>
      <c r="G27" s="25">
        <f t="shared" si="10"/>
        <v>2.2565311382557907E-2</v>
      </c>
      <c r="H27" s="25"/>
      <c r="I27" s="25">
        <f t="shared" si="0"/>
        <v>1.897564784747785E-2</v>
      </c>
      <c r="J27">
        <v>3058.42</v>
      </c>
      <c r="K27">
        <v>3093.89</v>
      </c>
      <c r="L27" s="25">
        <f t="shared" si="9"/>
        <v>1.1597491515226821E-2</v>
      </c>
      <c r="M27">
        <f t="shared" si="5"/>
        <v>5</v>
      </c>
    </row>
    <row r="28" spans="1:13">
      <c r="A28" s="1">
        <v>42436</v>
      </c>
      <c r="B28">
        <v>23.51</v>
      </c>
      <c r="C28" s="25">
        <f t="shared" si="1"/>
        <v>-1.5494137353433746E-2</v>
      </c>
      <c r="D28" s="26">
        <f t="shared" si="7"/>
        <v>23.518243005407438</v>
      </c>
      <c r="E28" s="26"/>
      <c r="F28" s="26">
        <v>23.512499999999999</v>
      </c>
      <c r="G28" s="25">
        <f t="shared" si="10"/>
        <v>-3.5049409964604816E-4</v>
      </c>
      <c r="H28" s="25"/>
      <c r="I28" s="25">
        <f t="shared" si="0"/>
        <v>-1.0632642211583221E-4</v>
      </c>
      <c r="J28">
        <v>3093.89</v>
      </c>
      <c r="K28">
        <v>3104.84</v>
      </c>
      <c r="L28" s="25">
        <f t="shared" si="9"/>
        <v>3.5392337801281037E-3</v>
      </c>
      <c r="M28">
        <f t="shared" si="5"/>
        <v>1</v>
      </c>
    </row>
    <row r="29" spans="1:13">
      <c r="A29" s="1">
        <v>42437</v>
      </c>
      <c r="B29">
        <v>23.16</v>
      </c>
      <c r="C29" s="25">
        <f t="shared" si="1"/>
        <v>-1.4887282007656322E-2</v>
      </c>
      <c r="D29" s="26">
        <f t="shared" si="7"/>
        <v>23.533931176807823</v>
      </c>
      <c r="E29" s="26"/>
      <c r="F29" s="26">
        <v>23.518599999999999</v>
      </c>
      <c r="G29" s="25">
        <f t="shared" si="10"/>
        <v>-1.5889023129987079E-2</v>
      </c>
      <c r="H29" s="25"/>
      <c r="I29" s="25">
        <f t="shared" si="0"/>
        <v>-1.5247506229112195E-2</v>
      </c>
      <c r="J29">
        <v>3104.84</v>
      </c>
      <c r="K29">
        <v>3107.67</v>
      </c>
      <c r="L29" s="25">
        <f t="shared" si="9"/>
        <v>9.1148014068354044E-4</v>
      </c>
      <c r="M29">
        <f t="shared" si="5"/>
        <v>2</v>
      </c>
    </row>
    <row r="30" spans="1:13">
      <c r="A30" s="1">
        <v>42438</v>
      </c>
      <c r="B30">
        <v>23.08</v>
      </c>
      <c r="C30" s="25">
        <f t="shared" si="1"/>
        <v>-3.4542314335060942E-3</v>
      </c>
      <c r="D30" s="26">
        <f t="shared" si="7"/>
        <v>23.270674919151645</v>
      </c>
      <c r="E30" s="26"/>
      <c r="F30" s="26">
        <v>23.223199999999999</v>
      </c>
      <c r="G30" s="25">
        <f t="shared" si="10"/>
        <v>-8.1937855182155905E-3</v>
      </c>
      <c r="H30" s="25"/>
      <c r="I30" s="25">
        <f t="shared" si="0"/>
        <v>-6.1662475455579457E-3</v>
      </c>
      <c r="J30">
        <v>3107.67</v>
      </c>
      <c r="K30">
        <v>3074.91</v>
      </c>
      <c r="L30" s="25">
        <f t="shared" si="9"/>
        <v>-1.054165982874633E-2</v>
      </c>
      <c r="M30">
        <f t="shared" si="5"/>
        <v>3</v>
      </c>
    </row>
    <row r="31" spans="1:13">
      <c r="A31" s="1">
        <v>42439</v>
      </c>
      <c r="B31">
        <v>22.53</v>
      </c>
      <c r="C31" s="25">
        <f t="shared" si="1"/>
        <v>-2.3830155979202683E-2</v>
      </c>
      <c r="D31" s="26">
        <f t="shared" si="7"/>
        <v>22.778982808741141</v>
      </c>
      <c r="E31" s="26"/>
      <c r="F31" s="26">
        <v>22.767099999999999</v>
      </c>
      <c r="G31" s="25">
        <f t="shared" si="10"/>
        <v>-1.0930374320559877E-2</v>
      </c>
      <c r="H31" s="25"/>
      <c r="I31" s="25">
        <f t="shared" si="0"/>
        <v>-1.0414150243113873E-2</v>
      </c>
      <c r="J31">
        <f>+K31+58.76</f>
        <v>3071.9100000000003</v>
      </c>
      <c r="K31">
        <v>3013.15</v>
      </c>
      <c r="L31" s="25">
        <f t="shared" si="9"/>
        <v>-1.9128164562112859E-2</v>
      </c>
      <c r="M31">
        <f t="shared" si="5"/>
        <v>4</v>
      </c>
    </row>
    <row r="32" spans="1:13">
      <c r="A32" s="1">
        <v>42440</v>
      </c>
      <c r="B32">
        <v>23.11</v>
      </c>
      <c r="C32" s="25">
        <f t="shared" si="1"/>
        <v>2.5743453173546316E-2</v>
      </c>
      <c r="D32" s="26">
        <f t="shared" si="7"/>
        <v>22.805861834956772</v>
      </c>
      <c r="E32" s="26"/>
      <c r="F32" s="26">
        <v>22.859300000000001</v>
      </c>
      <c r="G32" s="25">
        <f t="shared" si="10"/>
        <v>1.3335964553509827E-2</v>
      </c>
      <c r="H32" s="25"/>
      <c r="I32" s="25">
        <f t="shared" si="0"/>
        <v>1.0967089980882916E-2</v>
      </c>
      <c r="J32">
        <v>3013.15</v>
      </c>
      <c r="K32">
        <v>3018.28</v>
      </c>
      <c r="L32" s="25">
        <f t="shared" si="9"/>
        <v>1.7025372118879556E-3</v>
      </c>
      <c r="M32">
        <f t="shared" si="5"/>
        <v>5</v>
      </c>
    </row>
    <row r="33" spans="1:13">
      <c r="A33" s="1">
        <v>42443</v>
      </c>
      <c r="B33">
        <v>23.37</v>
      </c>
      <c r="C33" s="25">
        <f t="shared" si="1"/>
        <v>1.1250540891388994E-2</v>
      </c>
      <c r="D33" s="26">
        <f t="shared" si="7"/>
        <v>23.218365233510475</v>
      </c>
      <c r="E33" s="26"/>
      <c r="F33" s="26">
        <v>23.212800000000001</v>
      </c>
      <c r="G33" s="25">
        <f t="shared" si="10"/>
        <v>6.5308114918734006E-3</v>
      </c>
      <c r="H33" s="25"/>
      <c r="I33" s="25">
        <f t="shared" si="0"/>
        <v>6.7721257237385313E-3</v>
      </c>
      <c r="J33">
        <v>3018.28</v>
      </c>
      <c r="K33">
        <v>3065.69</v>
      </c>
      <c r="L33" s="25">
        <f t="shared" si="9"/>
        <v>1.5707621559298612E-2</v>
      </c>
      <c r="M33">
        <f t="shared" si="5"/>
        <v>1</v>
      </c>
    </row>
    <row r="34" spans="1:13">
      <c r="A34" s="1">
        <v>42444</v>
      </c>
      <c r="B34">
        <v>23.2</v>
      </c>
      <c r="C34" s="25">
        <f t="shared" si="1"/>
        <v>-7.2742832691485848E-3</v>
      </c>
      <c r="D34" s="26">
        <f t="shared" si="7"/>
        <v>23.281627687078604</v>
      </c>
      <c r="E34" s="26"/>
      <c r="F34" s="26">
        <v>23.221599999999999</v>
      </c>
      <c r="G34" s="25">
        <f t="shared" si="10"/>
        <v>-3.5060988078555733E-3</v>
      </c>
      <c r="H34" s="25"/>
      <c r="I34" s="25">
        <f t="shared" si="0"/>
        <v>-9.3016846384397223E-4</v>
      </c>
      <c r="J34">
        <v>3065.69</v>
      </c>
      <c r="K34">
        <v>3074.78</v>
      </c>
      <c r="L34" s="25">
        <f t="shared" si="9"/>
        <v>2.9650747466312133E-3</v>
      </c>
      <c r="M34">
        <f t="shared" si="5"/>
        <v>2</v>
      </c>
    </row>
    <row r="35" spans="1:13">
      <c r="A35" s="1">
        <v>42445</v>
      </c>
      <c r="B35">
        <v>23.79</v>
      </c>
      <c r="C35" s="25">
        <f t="shared" si="1"/>
        <v>2.543103448275863E-2</v>
      </c>
      <c r="D35" s="26">
        <f t="shared" si="7"/>
        <v>23.336772272487785</v>
      </c>
      <c r="E35" s="26"/>
      <c r="F35" s="26">
        <v>23.424900000000001</v>
      </c>
      <c r="G35" s="25">
        <f t="shared" ref="G35:G42" si="11">+B35/D35-1</f>
        <v>1.9421183110508222E-2</v>
      </c>
      <c r="H35" s="25"/>
      <c r="I35" s="25">
        <f t="shared" si="0"/>
        <v>1.5585979022322283E-2</v>
      </c>
      <c r="J35">
        <v>3074.78</v>
      </c>
      <c r="K35">
        <v>3090.03</v>
      </c>
      <c r="L35" s="25">
        <f t="shared" si="9"/>
        <v>4.9597044341382901E-3</v>
      </c>
      <c r="M35">
        <f t="shared" si="5"/>
        <v>3</v>
      </c>
    </row>
    <row r="36" spans="1:13">
      <c r="A36" s="1">
        <v>42446</v>
      </c>
      <c r="B36">
        <v>24.16</v>
      </c>
      <c r="C36" s="25">
        <f t="shared" si="1"/>
        <v>1.5552753257671359E-2</v>
      </c>
      <c r="D36" s="26">
        <f t="shared" si="7"/>
        <v>23.683935942369487</v>
      </c>
      <c r="E36" s="26"/>
      <c r="F36" s="26">
        <v>23.835100000000001</v>
      </c>
      <c r="G36" s="25">
        <f t="shared" si="11"/>
        <v>2.010071547182557E-2</v>
      </c>
      <c r="H36" s="25"/>
      <c r="I36" s="25">
        <f t="shared" si="0"/>
        <v>1.3631157410709305E-2</v>
      </c>
      <c r="J36">
        <v>3090.03</v>
      </c>
      <c r="K36">
        <v>3124.2</v>
      </c>
      <c r="L36" s="25">
        <f t="shared" si="9"/>
        <v>1.105814506655256E-2</v>
      </c>
      <c r="M36">
        <f t="shared" si="5"/>
        <v>4</v>
      </c>
    </row>
    <row r="37" spans="1:13">
      <c r="A37" s="1">
        <v>42447</v>
      </c>
      <c r="B37">
        <v>24.69</v>
      </c>
      <c r="C37" s="25">
        <f t="shared" si="1"/>
        <v>2.1937086092715274E-2</v>
      </c>
      <c r="D37" s="26">
        <f t="shared" si="7"/>
        <v>24.19946987900903</v>
      </c>
      <c r="E37" s="26"/>
      <c r="F37" s="26">
        <v>24.196300000000001</v>
      </c>
      <c r="G37" s="25">
        <f t="shared" si="11"/>
        <v>2.0270283747680917E-2</v>
      </c>
      <c r="H37" s="25"/>
      <c r="I37" s="25">
        <f t="shared" si="0"/>
        <v>2.0403946057868438E-2</v>
      </c>
      <c r="J37">
        <v>3124.2</v>
      </c>
      <c r="K37">
        <v>3171.96</v>
      </c>
      <c r="L37" s="25">
        <f t="shared" si="9"/>
        <v>1.5287113501056382E-2</v>
      </c>
      <c r="M37">
        <f t="shared" si="5"/>
        <v>5</v>
      </c>
    </row>
    <row r="38" spans="1:13">
      <c r="A38" s="1">
        <v>42450</v>
      </c>
      <c r="B38">
        <v>25.06</v>
      </c>
      <c r="C38" s="25">
        <f t="shared" si="1"/>
        <v>1.4985824220332011E-2</v>
      </c>
      <c r="D38" s="26">
        <f t="shared" si="7"/>
        <v>24.787331830161794</v>
      </c>
      <c r="E38" s="26"/>
      <c r="F38" s="27">
        <v>24.699769296823412</v>
      </c>
      <c r="G38" s="25">
        <f t="shared" si="11"/>
        <v>1.100030336893365E-2</v>
      </c>
      <c r="H38" s="25"/>
      <c r="I38" s="35">
        <f t="shared" si="0"/>
        <v>1.4584375216124545E-2</v>
      </c>
      <c r="J38">
        <v>3171.96</v>
      </c>
      <c r="K38">
        <v>3249.44</v>
      </c>
      <c r="L38" s="25">
        <f t="shared" si="9"/>
        <v>2.4426537535151782E-2</v>
      </c>
      <c r="M38">
        <f t="shared" si="5"/>
        <v>1</v>
      </c>
    </row>
    <row r="39" spans="1:13">
      <c r="A39" s="1">
        <v>42451</v>
      </c>
      <c r="B39">
        <v>24.55</v>
      </c>
      <c r="C39" s="25">
        <f t="shared" si="1"/>
        <v>-2.0351157222665561E-2</v>
      </c>
      <c r="D39">
        <v>24.52</v>
      </c>
      <c r="F39" s="26">
        <v>24.524100000000001</v>
      </c>
      <c r="G39" s="25">
        <f t="shared" si="11"/>
        <v>1.2234910277324484E-3</v>
      </c>
      <c r="H39" s="25"/>
      <c r="I39" s="25">
        <f t="shared" si="0"/>
        <v>1.0561039956613616E-3</v>
      </c>
      <c r="J39">
        <v>3249.44</v>
      </c>
      <c r="K39">
        <v>3225.79</v>
      </c>
      <c r="L39" s="25">
        <f t="shared" si="9"/>
        <v>-7.2781771628341874E-3</v>
      </c>
      <c r="M39">
        <f t="shared" si="5"/>
        <v>2</v>
      </c>
    </row>
    <row r="40" spans="1:13">
      <c r="A40" s="1">
        <v>42452</v>
      </c>
      <c r="B40">
        <v>24.47</v>
      </c>
      <c r="C40" s="25">
        <f t="shared" ref="C40:C101" si="12">B40/B39-1</f>
        <v>-3.2586558044807035E-3</v>
      </c>
      <c r="D40" s="26">
        <f t="shared" si="7"/>
        <v>24.602405850659842</v>
      </c>
      <c r="E40" s="26"/>
      <c r="F40" s="26">
        <v>24.5517</v>
      </c>
      <c r="G40" s="25">
        <f t="shared" si="11"/>
        <v>-5.3818253167420282E-3</v>
      </c>
      <c r="H40" s="25"/>
      <c r="I40" s="25">
        <f t="shared" si="0"/>
        <v>-3.327671810913313E-3</v>
      </c>
      <c r="J40">
        <v>3225.79</v>
      </c>
      <c r="K40">
        <v>3236.09</v>
      </c>
      <c r="L40" s="25">
        <f t="shared" si="9"/>
        <v>3.1930162843831766E-3</v>
      </c>
      <c r="M40">
        <f t="shared" si="5"/>
        <v>3</v>
      </c>
    </row>
    <row r="41" spans="1:13">
      <c r="A41" s="1">
        <v>42453</v>
      </c>
      <c r="B41">
        <v>23.93</v>
      </c>
      <c r="C41" s="25">
        <f t="shared" si="12"/>
        <v>-2.2067838169186671E-2</v>
      </c>
      <c r="D41" s="26">
        <f t="shared" ref="D41:D49" si="13">+F40*(1+L41)</f>
        <v>24.140189749049004</v>
      </c>
      <c r="E41" s="26"/>
      <c r="F41" s="26">
        <v>24.058599999999998</v>
      </c>
      <c r="G41" s="25">
        <f t="shared" si="11"/>
        <v>-8.7070462674090354E-3</v>
      </c>
      <c r="H41" s="25"/>
      <c r="I41" s="25">
        <f t="shared" si="0"/>
        <v>-5.3452819366047732E-3</v>
      </c>
      <c r="J41">
        <v>3236.09</v>
      </c>
      <c r="K41">
        <v>3181.85</v>
      </c>
      <c r="L41" s="25">
        <f t="shared" si="9"/>
        <v>-1.676096771103408E-2</v>
      </c>
      <c r="M41">
        <f t="shared" si="5"/>
        <v>4</v>
      </c>
    </row>
    <row r="42" spans="1:13">
      <c r="A42" s="1">
        <v>42454</v>
      </c>
      <c r="B42">
        <v>23.93</v>
      </c>
      <c r="C42" s="25">
        <f t="shared" si="12"/>
        <v>0</v>
      </c>
      <c r="D42" s="26">
        <f>+F41*(1+L42)</f>
        <v>24.179352342819431</v>
      </c>
      <c r="E42" s="26"/>
      <c r="F42" s="27">
        <v>24.179352342819399</v>
      </c>
      <c r="G42" s="25">
        <f t="shared" si="11"/>
        <v>-1.0312614634340411E-2</v>
      </c>
      <c r="H42" s="25"/>
      <c r="I42" s="27">
        <v>-5.3452819366047732E-3</v>
      </c>
      <c r="J42">
        <v>3181.85</v>
      </c>
      <c r="K42">
        <v>3197.82</v>
      </c>
      <c r="L42" s="25">
        <f t="shared" si="9"/>
        <v>5.0190926662163626E-3</v>
      </c>
      <c r="M42">
        <f t="shared" si="5"/>
        <v>5</v>
      </c>
    </row>
    <row r="43" spans="1:13">
      <c r="A43" s="1">
        <v>42457</v>
      </c>
      <c r="B43">
        <v>24.08</v>
      </c>
      <c r="C43" s="25">
        <f t="shared" si="12"/>
        <v>6.268282490597521E-3</v>
      </c>
      <c r="D43" s="26">
        <f t="shared" si="13"/>
        <v>23.96695827207439</v>
      </c>
      <c r="E43" s="26"/>
      <c r="F43" s="26">
        <v>23.980599999999999</v>
      </c>
      <c r="G43" s="25">
        <f t="shared" ref="G43:G51" si="14">+B43/D43-1</f>
        <v>4.7165654749490304E-3</v>
      </c>
      <c r="H43" s="25"/>
      <c r="I43" s="27">
        <v>-5.3452819366047732E-3</v>
      </c>
      <c r="J43">
        <v>3197.82</v>
      </c>
      <c r="K43">
        <v>3169.73</v>
      </c>
      <c r="L43" s="25">
        <f t="shared" si="9"/>
        <v>-8.7841091743751099E-3</v>
      </c>
      <c r="M43">
        <f t="shared" si="5"/>
        <v>1</v>
      </c>
    </row>
    <row r="44" spans="1:13">
      <c r="A44" s="1">
        <v>42458</v>
      </c>
      <c r="B44">
        <v>23.91</v>
      </c>
      <c r="C44" s="25">
        <f t="shared" si="12"/>
        <v>-7.0598006644517763E-3</v>
      </c>
      <c r="D44" s="26">
        <f t="shared" si="13"/>
        <v>23.720951956791271</v>
      </c>
      <c r="E44" s="26"/>
      <c r="F44" s="26">
        <v>23.782900000000001</v>
      </c>
      <c r="G44" s="25">
        <f t="shared" si="14"/>
        <v>7.9696651109570915E-3</v>
      </c>
      <c r="H44" s="25"/>
      <c r="I44" s="25">
        <f t="shared" ref="I44:I60" si="15">+B44/F44-1</f>
        <v>5.3441758574437337E-3</v>
      </c>
      <c r="J44">
        <v>3169.73</v>
      </c>
      <c r="K44">
        <v>3135.41</v>
      </c>
      <c r="L44" s="25">
        <f t="shared" si="9"/>
        <v>-1.0827420632041229E-2</v>
      </c>
      <c r="M44">
        <f t="shared" si="5"/>
        <v>2</v>
      </c>
    </row>
    <row r="45" spans="1:13">
      <c r="A45" s="1">
        <v>42459</v>
      </c>
      <c r="B45">
        <v>24.84</v>
      </c>
      <c r="C45" s="25">
        <f t="shared" si="12"/>
        <v>3.8895859473023764E-2</v>
      </c>
      <c r="D45" s="26">
        <f t="shared" si="13"/>
        <v>24.396319974740152</v>
      </c>
      <c r="E45" s="26"/>
      <c r="F45" s="26">
        <v>24.504200000000001</v>
      </c>
      <c r="G45" s="25">
        <f t="shared" si="14"/>
        <v>1.8186350470859258E-2</v>
      </c>
      <c r="H45" s="25"/>
      <c r="I45" s="25">
        <f t="shared" si="15"/>
        <v>1.370377323071148E-2</v>
      </c>
      <c r="J45">
        <v>3135.41</v>
      </c>
      <c r="K45">
        <v>3216.28</v>
      </c>
      <c r="L45" s="25">
        <f t="shared" si="9"/>
        <v>2.5792480090323311E-2</v>
      </c>
      <c r="M45">
        <f t="shared" si="5"/>
        <v>3</v>
      </c>
    </row>
    <row r="46" spans="1:13">
      <c r="A46" s="1">
        <v>42460</v>
      </c>
      <c r="B46">
        <v>24.55</v>
      </c>
      <c r="C46" s="25">
        <f t="shared" si="12"/>
        <v>-1.1674718196457268E-2</v>
      </c>
      <c r="D46" s="26">
        <f t="shared" si="13"/>
        <v>24.517990031340556</v>
      </c>
      <c r="E46" s="26"/>
      <c r="F46" s="26">
        <v>24.555800000000001</v>
      </c>
      <c r="G46" s="25">
        <f t="shared" si="14"/>
        <v>1.3055706694768965E-3</v>
      </c>
      <c r="H46" s="25"/>
      <c r="I46" s="25">
        <f t="shared" si="15"/>
        <v>-2.3619674374286692E-4</v>
      </c>
      <c r="J46">
        <v>3216.28</v>
      </c>
      <c r="K46">
        <v>3218.09</v>
      </c>
      <c r="L46" s="25">
        <f t="shared" si="9"/>
        <v>5.6276194858662087E-4</v>
      </c>
      <c r="M46">
        <f t="shared" si="5"/>
        <v>4</v>
      </c>
    </row>
    <row r="47" spans="1:13">
      <c r="A47" s="1">
        <v>42461</v>
      </c>
      <c r="B47">
        <v>24.7</v>
      </c>
      <c r="C47" s="25">
        <f t="shared" si="12"/>
        <v>6.109979633401208E-3</v>
      </c>
      <c r="D47" s="26">
        <f t="shared" si="13"/>
        <v>24.584872399466764</v>
      </c>
      <c r="E47" s="26"/>
      <c r="F47" s="26">
        <v>24.552399999999999</v>
      </c>
      <c r="G47" s="25">
        <f t="shared" si="14"/>
        <v>4.6828634561362215E-3</v>
      </c>
      <c r="H47" s="25"/>
      <c r="I47" s="25">
        <f t="shared" si="15"/>
        <v>6.0116322640557662E-3</v>
      </c>
      <c r="J47">
        <v>3218.09</v>
      </c>
      <c r="K47">
        <v>3221.9</v>
      </c>
      <c r="L47" s="25">
        <f t="shared" si="9"/>
        <v>1.1839320839379663E-3</v>
      </c>
      <c r="M47">
        <f t="shared" si="5"/>
        <v>5</v>
      </c>
    </row>
    <row r="48" spans="1:13">
      <c r="A48" s="1">
        <v>42464</v>
      </c>
      <c r="B48">
        <v>24.49</v>
      </c>
      <c r="C48" s="25">
        <f t="shared" si="12"/>
        <v>-8.5020242914980448E-3</v>
      </c>
      <c r="D48" s="26">
        <f t="shared" si="13"/>
        <v>24.552399999999999</v>
      </c>
      <c r="E48" s="26"/>
      <c r="F48" s="26">
        <v>24.558900000000001</v>
      </c>
      <c r="G48" s="25">
        <f t="shared" si="14"/>
        <v>-2.5415030709828867E-3</v>
      </c>
      <c r="H48" s="25"/>
      <c r="I48" s="25">
        <f t="shared" si="15"/>
        <v>-2.8055002463466261E-3</v>
      </c>
      <c r="J48">
        <v>3221.9</v>
      </c>
      <c r="K48">
        <v>3221.9</v>
      </c>
      <c r="L48" s="25">
        <f t="shared" si="9"/>
        <v>0</v>
      </c>
      <c r="M48">
        <f t="shared" si="5"/>
        <v>1</v>
      </c>
    </row>
    <row r="49" spans="1:13">
      <c r="A49" s="1">
        <v>42465</v>
      </c>
      <c r="B49">
        <v>24.71</v>
      </c>
      <c r="C49" s="25">
        <f t="shared" si="12"/>
        <v>8.9832584728462006E-3</v>
      </c>
      <c r="D49" s="26">
        <f t="shared" si="13"/>
        <v>24.88354184208076</v>
      </c>
      <c r="E49" s="26"/>
      <c r="F49" s="26">
        <v>24.851299999999998</v>
      </c>
      <c r="G49" s="25">
        <f t="shared" si="14"/>
        <v>-6.9741616037666265E-3</v>
      </c>
      <c r="H49" s="25"/>
      <c r="I49" s="25">
        <f t="shared" si="15"/>
        <v>-5.6858192529162244E-3</v>
      </c>
      <c r="J49">
        <v>3221.9</v>
      </c>
      <c r="K49">
        <v>3264.49</v>
      </c>
      <c r="L49" s="25">
        <f t="shared" si="9"/>
        <v>1.3218908097706317E-2</v>
      </c>
      <c r="M49">
        <f t="shared" si="5"/>
        <v>2</v>
      </c>
    </row>
    <row r="50" spans="1:13">
      <c r="A50" s="1">
        <v>42466</v>
      </c>
      <c r="B50">
        <v>24.99</v>
      </c>
      <c r="C50" s="25">
        <f t="shared" si="12"/>
        <v>1.1331444759206777E-2</v>
      </c>
      <c r="D50" s="26">
        <f>+F49*(1+L50)</f>
        <v>24.798316211414342</v>
      </c>
      <c r="E50" s="26"/>
      <c r="F50" s="26">
        <v>24.809100000000001</v>
      </c>
      <c r="G50" s="25">
        <f t="shared" si="14"/>
        <v>7.7297098299531353E-3</v>
      </c>
      <c r="H50" s="25"/>
      <c r="I50" s="25">
        <f t="shared" si="15"/>
        <v>7.2916792628510141E-3</v>
      </c>
      <c r="J50">
        <v>3264.49</v>
      </c>
      <c r="K50">
        <v>3257.53</v>
      </c>
      <c r="L50" s="25">
        <f t="shared" si="9"/>
        <v>-2.1320328749665496E-3</v>
      </c>
      <c r="M50">
        <f t="shared" si="5"/>
        <v>3</v>
      </c>
    </row>
    <row r="51" spans="1:13">
      <c r="A51" s="1">
        <v>42467</v>
      </c>
      <c r="B51">
        <v>24.15</v>
      </c>
      <c r="C51" s="25">
        <f t="shared" si="12"/>
        <v>-3.3613445378151252E-2</v>
      </c>
      <c r="D51" s="26">
        <f>+F50*(1+L51)</f>
        <v>24.441707839682213</v>
      </c>
      <c r="E51" s="26"/>
      <c r="G51" s="25">
        <f t="shared" si="14"/>
        <v>-1.1934838661667224E-2</v>
      </c>
      <c r="H51" s="25"/>
      <c r="J51">
        <v>3257.53</v>
      </c>
      <c r="K51">
        <v>3209.29</v>
      </c>
      <c r="L51" s="25">
        <f t="shared" si="9"/>
        <v>-1.4808766151040875E-2</v>
      </c>
      <c r="M51">
        <f t="shared" si="5"/>
        <v>4</v>
      </c>
    </row>
    <row r="52" spans="1:13">
      <c r="A52" s="1">
        <v>42468</v>
      </c>
      <c r="B52">
        <v>24.36</v>
      </c>
      <c r="C52" s="25">
        <f t="shared" si="12"/>
        <v>8.6956521739129933E-3</v>
      </c>
      <c r="D52" s="26"/>
      <c r="E52" s="26"/>
      <c r="F52" s="26">
        <v>24.227399999999999</v>
      </c>
      <c r="I52" s="25">
        <f t="shared" si="15"/>
        <v>5.4731419797420244E-3</v>
      </c>
      <c r="J52">
        <v>3209.29</v>
      </c>
      <c r="K52">
        <v>3185.73</v>
      </c>
      <c r="L52" s="25">
        <f t="shared" si="9"/>
        <v>-7.3411876147060351E-3</v>
      </c>
      <c r="M52">
        <f t="shared" si="5"/>
        <v>5</v>
      </c>
    </row>
    <row r="53" spans="1:13">
      <c r="A53" s="1">
        <v>42471</v>
      </c>
      <c r="B53">
        <v>24.63</v>
      </c>
      <c r="C53" s="25">
        <f t="shared" si="12"/>
        <v>1.1083743842364546E-2</v>
      </c>
      <c r="F53" s="26">
        <v>24.626300000000001</v>
      </c>
      <c r="I53" s="25">
        <f t="shared" si="15"/>
        <v>1.5024587534462341E-4</v>
      </c>
      <c r="J53">
        <v>3185.73</v>
      </c>
      <c r="K53">
        <v>3230.1</v>
      </c>
      <c r="L53" s="25">
        <f t="shared" si="9"/>
        <v>1.3927733988756019E-2</v>
      </c>
      <c r="M53">
        <f t="shared" si="5"/>
        <v>1</v>
      </c>
    </row>
    <row r="54" spans="1:13">
      <c r="A54" s="1">
        <v>42472</v>
      </c>
      <c r="B54">
        <v>24.74</v>
      </c>
      <c r="C54" s="25">
        <f t="shared" si="12"/>
        <v>4.4660982541615546E-3</v>
      </c>
      <c r="D54" s="26">
        <f>+F53*(1+L54)</f>
        <v>24.537480336522087</v>
      </c>
      <c r="E54" s="26"/>
      <c r="F54" s="26">
        <v>24.515000000000001</v>
      </c>
      <c r="G54" s="25">
        <f>+B54/D54-1</f>
        <v>8.2534824562436881E-3</v>
      </c>
      <c r="H54" s="25"/>
      <c r="I54" s="25">
        <f t="shared" si="15"/>
        <v>9.1780542524984021E-3</v>
      </c>
      <c r="J54">
        <v>3230.1</v>
      </c>
      <c r="K54">
        <v>3218.45</v>
      </c>
      <c r="L54" s="25">
        <f t="shared" si="9"/>
        <v>-3.606699482988196E-3</v>
      </c>
      <c r="M54">
        <f t="shared" si="5"/>
        <v>2</v>
      </c>
    </row>
    <row r="55" spans="1:13">
      <c r="A55" s="1">
        <v>42473</v>
      </c>
      <c r="B55">
        <v>25.19</v>
      </c>
      <c r="C55" s="25">
        <f t="shared" si="12"/>
        <v>1.8189167340339596E-2</v>
      </c>
      <c r="D55" s="26">
        <f>+F54*(1+L55)</f>
        <v>24.841998695024007</v>
      </c>
      <c r="E55" s="26"/>
      <c r="F55" s="26">
        <v>24.820399999999999</v>
      </c>
      <c r="G55" s="25">
        <f>+B55/D55-1</f>
        <v>1.4008587201387313E-2</v>
      </c>
      <c r="H55" s="25"/>
      <c r="I55" s="25">
        <f t="shared" si="15"/>
        <v>1.489097677716722E-2</v>
      </c>
      <c r="J55">
        <v>3218.45</v>
      </c>
      <c r="K55">
        <v>3261.38</v>
      </c>
      <c r="L55" s="25">
        <f t="shared" si="9"/>
        <v>1.3338718948562311E-2</v>
      </c>
      <c r="M55">
        <f t="shared" si="5"/>
        <v>3</v>
      </c>
    </row>
    <row r="56" spans="1:13">
      <c r="A56" s="1">
        <v>42474</v>
      </c>
      <c r="B56">
        <v>25.04</v>
      </c>
      <c r="C56" s="25">
        <f t="shared" si="12"/>
        <v>-5.9547439460103657E-3</v>
      </c>
      <c r="D56" s="26">
        <f>+F55*(1+L56)</f>
        <v>24.930370251856573</v>
      </c>
      <c r="E56" s="26"/>
      <c r="G56" s="25">
        <f>+B56/D56-1</f>
        <v>4.3974376247084557E-3</v>
      </c>
      <c r="H56" s="25"/>
      <c r="J56">
        <v>3261.38</v>
      </c>
      <c r="K56">
        <v>3275.83</v>
      </c>
      <c r="L56" s="25">
        <f t="shared" si="9"/>
        <v>4.4306397905180539E-3</v>
      </c>
      <c r="M56">
        <f t="shared" si="5"/>
        <v>4</v>
      </c>
    </row>
    <row r="57" spans="1:13">
      <c r="A57" s="1">
        <v>42475</v>
      </c>
      <c r="B57">
        <v>24.86</v>
      </c>
      <c r="C57" s="25">
        <f t="shared" si="12"/>
        <v>-7.1884984025558651E-3</v>
      </c>
      <c r="F57" s="26">
        <v>24.892299999999999</v>
      </c>
      <c r="I57" s="25">
        <f t="shared" si="15"/>
        <v>-1.2975900177966126E-3</v>
      </c>
      <c r="J57">
        <v>3275.83</v>
      </c>
      <c r="K57">
        <v>3272.21</v>
      </c>
      <c r="L57" s="25">
        <f t="shared" si="9"/>
        <v>-1.1050634495685108E-3</v>
      </c>
      <c r="M57">
        <f t="shared" si="5"/>
        <v>5</v>
      </c>
    </row>
    <row r="58" spans="1:13">
      <c r="A58" s="1">
        <v>42478</v>
      </c>
      <c r="B58">
        <v>24.8</v>
      </c>
      <c r="C58" s="25">
        <f t="shared" si="12"/>
        <v>-2.4135156878519748E-3</v>
      </c>
      <c r="D58" s="26">
        <f>+F57*(1+L58)</f>
        <v>24.559409675723742</v>
      </c>
      <c r="E58" s="26"/>
      <c r="F58" s="26">
        <v>24.543600000000001</v>
      </c>
      <c r="G58" s="25">
        <f>+B58/D58-1</f>
        <v>9.796258438331984E-3</v>
      </c>
      <c r="H58" s="25"/>
      <c r="I58" s="25">
        <f t="shared" si="15"/>
        <v>1.0446715233298987E-2</v>
      </c>
      <c r="J58">
        <v>3272.21</v>
      </c>
      <c r="K58">
        <v>3228.45</v>
      </c>
      <c r="L58" s="25">
        <f t="shared" si="9"/>
        <v>-1.3373224823590268E-2</v>
      </c>
      <c r="M58">
        <f t="shared" si="5"/>
        <v>1</v>
      </c>
    </row>
    <row r="59" spans="1:13">
      <c r="A59" s="1">
        <v>42479</v>
      </c>
      <c r="B59">
        <v>24.88</v>
      </c>
      <c r="C59" s="25">
        <f t="shared" si="12"/>
        <v>3.225806451612856E-3</v>
      </c>
      <c r="D59" s="26">
        <f>+F58*(1+L59)</f>
        <v>24.618482516377835</v>
      </c>
      <c r="E59" s="26"/>
      <c r="G59" s="25">
        <f>+B59/D59-1</f>
        <v>1.0622810867736643E-2</v>
      </c>
      <c r="H59" s="25"/>
      <c r="J59">
        <v>3228.45</v>
      </c>
      <c r="K59">
        <v>3238.3</v>
      </c>
      <c r="L59" s="25">
        <f t="shared" si="9"/>
        <v>3.0509997057412974E-3</v>
      </c>
      <c r="M59">
        <f t="shared" si="5"/>
        <v>2</v>
      </c>
    </row>
    <row r="60" spans="1:13">
      <c r="A60" s="1">
        <v>42480</v>
      </c>
      <c r="B60">
        <v>24.19</v>
      </c>
      <c r="C60" s="25">
        <f t="shared" si="12"/>
        <v>-2.773311897106101E-2</v>
      </c>
      <c r="F60" s="26">
        <v>24.1709</v>
      </c>
      <c r="I60" s="25">
        <f t="shared" si="15"/>
        <v>7.902064052229818E-4</v>
      </c>
      <c r="M60">
        <f t="shared" si="5"/>
        <v>3</v>
      </c>
    </row>
    <row r="61" spans="1:13">
      <c r="A61" s="1">
        <v>42481</v>
      </c>
      <c r="B61">
        <v>23.77</v>
      </c>
      <c r="C61" s="25">
        <f t="shared" si="12"/>
        <v>-1.7362546506821119E-2</v>
      </c>
      <c r="D61" s="26">
        <v>24.1709</v>
      </c>
      <c r="E61" s="26"/>
      <c r="G61" s="25">
        <f>+B61/D61-1</f>
        <v>-1.6586060097058875E-2</v>
      </c>
      <c r="H61" s="25"/>
      <c r="J61">
        <v>3181.02</v>
      </c>
      <c r="K61">
        <v>3160.6</v>
      </c>
      <c r="L61" s="25">
        <f t="shared" ref="L61:L84" si="16">+K61/J61-1</f>
        <v>-6.419324619147293E-3</v>
      </c>
      <c r="M61">
        <f t="shared" si="5"/>
        <v>4</v>
      </c>
    </row>
    <row r="62" spans="1:13">
      <c r="A62" s="1">
        <v>42482</v>
      </c>
      <c r="B62">
        <v>23.98</v>
      </c>
      <c r="C62" s="25">
        <f t="shared" si="12"/>
        <v>8.8346655448043876E-3</v>
      </c>
      <c r="F62" s="26">
        <v>24.036100000000001</v>
      </c>
      <c r="I62" s="25">
        <f>+B62/F62-1</f>
        <v>-2.3339892911079518E-3</v>
      </c>
      <c r="J62">
        <v>3160.6</v>
      </c>
      <c r="K62">
        <v>3174.9</v>
      </c>
      <c r="L62" s="25">
        <f t="shared" si="16"/>
        <v>4.524457381509972E-3</v>
      </c>
      <c r="M62">
        <f t="shared" si="5"/>
        <v>5</v>
      </c>
    </row>
    <row r="63" spans="1:13">
      <c r="A63" s="1">
        <v>42485</v>
      </c>
      <c r="B63">
        <v>23.86</v>
      </c>
      <c r="C63" s="25">
        <f t="shared" si="12"/>
        <v>-5.0041701417848916E-3</v>
      </c>
      <c r="D63" s="26">
        <f>+F62*(1+L63)</f>
        <v>23.938665558915243</v>
      </c>
      <c r="E63" s="26"/>
      <c r="F63">
        <v>23.916799999999999</v>
      </c>
      <c r="G63" s="25">
        <f>+B63/D63-1</f>
        <v>-3.2861296600531498E-3</v>
      </c>
      <c r="H63" s="25"/>
      <c r="I63" s="25">
        <f>+B63/F63-1</f>
        <v>-2.374899652127338E-3</v>
      </c>
      <c r="J63">
        <f>+K63+12.87</f>
        <v>3174.9</v>
      </c>
      <c r="K63">
        <v>3162.03</v>
      </c>
      <c r="L63" s="25">
        <f t="shared" si="16"/>
        <v>-4.0536709817631245E-3</v>
      </c>
      <c r="M63">
        <f t="shared" si="5"/>
        <v>1</v>
      </c>
    </row>
    <row r="64" spans="1:13">
      <c r="A64" s="1">
        <v>42486</v>
      </c>
      <c r="B64">
        <v>24.2</v>
      </c>
      <c r="C64" s="25">
        <f t="shared" si="12"/>
        <v>1.4249790444258226E-2</v>
      </c>
      <c r="D64" s="26">
        <f>+F63*(1+L64)</f>
        <v>24.046367013595692</v>
      </c>
      <c r="E64" s="26"/>
      <c r="F64" s="26">
        <v>24.078700000000001</v>
      </c>
      <c r="G64" s="25">
        <f>+B64/D64-1</f>
        <v>6.3890310880410084E-3</v>
      </c>
      <c r="H64" s="25"/>
      <c r="I64" s="25">
        <f>+B64/F64-1</f>
        <v>5.0376473812954181E-3</v>
      </c>
      <c r="J64">
        <v>3162.03</v>
      </c>
      <c r="K64">
        <v>3179.16</v>
      </c>
      <c r="L64" s="25">
        <f t="shared" si="16"/>
        <v>5.4174059069647118E-3</v>
      </c>
      <c r="M64">
        <f t="shared" si="5"/>
        <v>2</v>
      </c>
    </row>
    <row r="65" spans="1:13">
      <c r="A65" s="1">
        <v>42487</v>
      </c>
      <c r="B65">
        <v>24.1</v>
      </c>
      <c r="C65" s="25">
        <f t="shared" si="12"/>
        <v>-4.1322314049585529E-3</v>
      </c>
      <c r="D65" s="26">
        <f>+F64*(1+L65)</f>
        <v>23.978421313806166</v>
      </c>
      <c r="E65" s="26"/>
      <c r="F65">
        <v>23.958100000000002</v>
      </c>
      <c r="G65" s="25">
        <f>+B65/D65-1</f>
        <v>5.0703373922216244E-3</v>
      </c>
      <c r="H65" s="25"/>
      <c r="I65" s="25">
        <f>+B65/F65-1</f>
        <v>5.9228402920097345E-3</v>
      </c>
      <c r="J65">
        <v>3179.16</v>
      </c>
      <c r="K65">
        <v>3165.92</v>
      </c>
      <c r="L65" s="25">
        <f t="shared" si="16"/>
        <v>-4.1646221014355334E-3</v>
      </c>
      <c r="M65">
        <f t="shared" si="5"/>
        <v>3</v>
      </c>
    </row>
    <row r="66" spans="1:13">
      <c r="A66" s="1">
        <v>42488</v>
      </c>
      <c r="B66">
        <v>23.85</v>
      </c>
      <c r="C66" s="25">
        <f t="shared" si="12"/>
        <v>-1.0373443983402453E-2</v>
      </c>
      <c r="D66" s="26">
        <f>+F65*(1+L66)</f>
        <v>23.917689549325317</v>
      </c>
      <c r="E66" s="26"/>
      <c r="G66" s="25">
        <f>+B66/D66-1</f>
        <v>-2.8301040192749705E-3</v>
      </c>
      <c r="H66" s="25"/>
      <c r="J66">
        <v>3165.92</v>
      </c>
      <c r="K66">
        <v>3160.58</v>
      </c>
      <c r="L66" s="25">
        <f t="shared" si="16"/>
        <v>-1.686713498761816E-3</v>
      </c>
      <c r="M66">
        <f t="shared" si="5"/>
        <v>4</v>
      </c>
    </row>
    <row r="67" spans="1:13">
      <c r="A67" s="1">
        <v>42489</v>
      </c>
      <c r="B67">
        <v>23.92</v>
      </c>
      <c r="C67" s="25">
        <f t="shared" si="12"/>
        <v>2.9350104821803669E-3</v>
      </c>
      <c r="F67">
        <v>23.9697</v>
      </c>
      <c r="I67" s="25">
        <f>+B67/F67-1</f>
        <v>-2.0734510653032112E-3</v>
      </c>
      <c r="J67">
        <v>3160.58</v>
      </c>
      <c r="K67">
        <v>3156.75</v>
      </c>
      <c r="L67" s="25">
        <f t="shared" si="16"/>
        <v>-1.2118028969365646E-3</v>
      </c>
      <c r="M67">
        <f t="shared" ref="M67:M72" si="17">WEEKDAY(A67,2)</f>
        <v>5</v>
      </c>
    </row>
    <row r="68" spans="1:13">
      <c r="A68" s="1">
        <v>42492</v>
      </c>
      <c r="B68">
        <v>23.95</v>
      </c>
      <c r="C68" s="25">
        <f t="shared" si="12"/>
        <v>1.2541806020065493E-3</v>
      </c>
      <c r="F68">
        <v>23.99</v>
      </c>
      <c r="I68" s="25">
        <f>+B68/F68-1</f>
        <v>-1.6673614005835447E-3</v>
      </c>
      <c r="J68">
        <v>3156.75</v>
      </c>
      <c r="K68">
        <v>3156.75</v>
      </c>
      <c r="L68" s="25">
        <f t="shared" si="16"/>
        <v>0</v>
      </c>
      <c r="M68">
        <f t="shared" si="17"/>
        <v>1</v>
      </c>
    </row>
    <row r="69" spans="1:13">
      <c r="A69" s="1">
        <v>42493</v>
      </c>
      <c r="B69">
        <v>24.12</v>
      </c>
      <c r="C69" s="25">
        <f t="shared" si="12"/>
        <v>7.0981210855951549E-3</v>
      </c>
      <c r="D69" s="26">
        <f>+F68*(1+L69)</f>
        <v>24.421580612972203</v>
      </c>
      <c r="E69" s="26"/>
      <c r="F69">
        <v>24.382300000000001</v>
      </c>
      <c r="G69" s="25">
        <f>+B69/D69-1</f>
        <v>-1.234893915146551E-2</v>
      </c>
      <c r="H69" s="25"/>
      <c r="I69" s="25">
        <f>+B69/F69-1</f>
        <v>-1.0757803816703104E-2</v>
      </c>
      <c r="J69">
        <f>+K69-56.79</f>
        <v>3156.75</v>
      </c>
      <c r="K69">
        <v>3213.54</v>
      </c>
      <c r="L69" s="25">
        <f t="shared" si="16"/>
        <v>1.7990021382751298E-2</v>
      </c>
      <c r="M69">
        <f t="shared" si="17"/>
        <v>2</v>
      </c>
    </row>
    <row r="70" spans="1:13">
      <c r="A70" s="1">
        <v>42494</v>
      </c>
      <c r="B70">
        <v>24.01</v>
      </c>
      <c r="C70" s="25">
        <f t="shared" si="12"/>
        <v>-4.560530679933672E-3</v>
      </c>
      <c r="D70" s="26">
        <f>+F69*(1+L70)</f>
        <v>24.351343551970725</v>
      </c>
      <c r="E70" s="26"/>
      <c r="G70" s="25">
        <f>+B70/D70-1</f>
        <v>-1.4017442250864987E-2</v>
      </c>
      <c r="H70" s="25"/>
      <c r="J70">
        <v>3213.54</v>
      </c>
      <c r="K70">
        <v>3209.46</v>
      </c>
      <c r="L70" s="25">
        <f t="shared" si="16"/>
        <v>-1.269627887003133E-3</v>
      </c>
      <c r="M70">
        <f t="shared" si="17"/>
        <v>3</v>
      </c>
    </row>
    <row r="71" spans="1:13">
      <c r="A71" s="1">
        <v>42495</v>
      </c>
      <c r="B71">
        <v>24.14</v>
      </c>
      <c r="C71" s="25">
        <f t="shared" si="12"/>
        <v>5.414410662224034E-3</v>
      </c>
      <c r="J71">
        <v>3209.46</v>
      </c>
      <c r="K71">
        <v>3213.92</v>
      </c>
      <c r="L71" s="25">
        <f t="shared" si="16"/>
        <v>1.3896418712182612E-3</v>
      </c>
      <c r="M71">
        <f t="shared" si="17"/>
        <v>4</v>
      </c>
    </row>
    <row r="72" spans="1:13">
      <c r="A72" s="1">
        <v>42496</v>
      </c>
      <c r="B72">
        <v>23.43</v>
      </c>
      <c r="C72" s="25">
        <f t="shared" si="12"/>
        <v>-2.9411764705882359E-2</v>
      </c>
      <c r="F72">
        <v>23.6557</v>
      </c>
      <c r="I72" s="25">
        <f t="shared" ref="I72:I94" si="18">+B72/F72-1</f>
        <v>-9.5410408485058218E-3</v>
      </c>
      <c r="J72">
        <v>3213.92</v>
      </c>
      <c r="K72">
        <v>3130.35</v>
      </c>
      <c r="L72" s="25">
        <f t="shared" si="16"/>
        <v>-2.6002514063822368E-2</v>
      </c>
      <c r="M72">
        <f t="shared" si="17"/>
        <v>5</v>
      </c>
    </row>
    <row r="73" spans="1:13">
      <c r="A73" s="1">
        <v>42499</v>
      </c>
      <c r="B73">
        <v>22.72</v>
      </c>
      <c r="C73" s="25">
        <f t="shared" si="12"/>
        <v>-3.0303030303030387E-2</v>
      </c>
      <c r="D73" s="26">
        <f t="shared" ref="D73:D95" si="19">+F72*(1+L73)</f>
        <v>23.166542729726707</v>
      </c>
      <c r="E73" s="26"/>
      <c r="F73">
        <v>23.068300000000001</v>
      </c>
      <c r="G73" s="25">
        <f t="shared" ref="G73:G83" si="20">+B73/D73-1</f>
        <v>-1.9275328862675578E-2</v>
      </c>
      <c r="H73" s="25"/>
      <c r="I73" s="25">
        <f t="shared" si="18"/>
        <v>-1.5098641859174755E-2</v>
      </c>
      <c r="J73">
        <v>3130.35</v>
      </c>
      <c r="K73">
        <v>3065.62</v>
      </c>
      <c r="L73" s="25">
        <f t="shared" si="16"/>
        <v>-2.0678198923443025E-2</v>
      </c>
      <c r="M73">
        <f t="shared" ref="M73:M104" si="21">WEEKDAY(A73,2)</f>
        <v>1</v>
      </c>
    </row>
    <row r="74" spans="1:13">
      <c r="A74" s="1">
        <v>42500</v>
      </c>
      <c r="B74">
        <v>23.22</v>
      </c>
      <c r="C74" s="25">
        <f t="shared" si="12"/>
        <v>2.2007042253521236E-2</v>
      </c>
      <c r="D74" s="26">
        <f t="shared" si="19"/>
        <v>23.09456169159909</v>
      </c>
      <c r="E74" s="26"/>
      <c r="F74">
        <v>23.1112</v>
      </c>
      <c r="G74" s="25">
        <f t="shared" si="20"/>
        <v>5.4315085116569684E-3</v>
      </c>
      <c r="H74" s="25"/>
      <c r="I74" s="25">
        <f t="shared" si="18"/>
        <v>4.7076742012530648E-3</v>
      </c>
      <c r="J74">
        <v>3065.62</v>
      </c>
      <c r="K74">
        <v>3069.11</v>
      </c>
      <c r="L74" s="25">
        <f t="shared" si="16"/>
        <v>1.1384320300624751E-3</v>
      </c>
      <c r="M74">
        <f t="shared" si="21"/>
        <v>2</v>
      </c>
    </row>
    <row r="75" spans="1:13">
      <c r="A75" s="1">
        <v>42501</v>
      </c>
      <c r="B75">
        <v>22.95</v>
      </c>
      <c r="C75" s="25">
        <f t="shared" si="12"/>
        <v>-1.1627906976744207E-2</v>
      </c>
      <c r="D75" s="26">
        <f t="shared" si="19"/>
        <v>23.214364578656351</v>
      </c>
      <c r="E75" s="26"/>
      <c r="F75">
        <v>23.2347</v>
      </c>
      <c r="G75" s="25">
        <f t="shared" si="20"/>
        <v>-1.1387973931425766E-2</v>
      </c>
      <c r="H75" s="25"/>
      <c r="I75" s="25">
        <f t="shared" si="18"/>
        <v>-1.2253224702707621E-2</v>
      </c>
      <c r="J75">
        <v>3069.11</v>
      </c>
      <c r="K75">
        <v>3082.81</v>
      </c>
      <c r="L75" s="25">
        <f t="shared" si="16"/>
        <v>4.4638347924967903E-3</v>
      </c>
      <c r="M75">
        <f t="shared" si="21"/>
        <v>3</v>
      </c>
    </row>
    <row r="76" spans="1:13">
      <c r="A76" s="1">
        <v>42502</v>
      </c>
      <c r="B76">
        <v>23.06</v>
      </c>
      <c r="C76" s="25">
        <f t="shared" si="12"/>
        <v>4.7930283224399961E-3</v>
      </c>
      <c r="D76" s="26">
        <f t="shared" si="19"/>
        <v>23.289945166260647</v>
      </c>
      <c r="E76" s="26"/>
      <c r="F76">
        <v>23.226299999999998</v>
      </c>
      <c r="G76" s="25">
        <f t="shared" si="20"/>
        <v>-9.8731518953407704E-3</v>
      </c>
      <c r="H76" s="25"/>
      <c r="I76" s="25">
        <f t="shared" si="18"/>
        <v>-7.1599867391706207E-3</v>
      </c>
      <c r="J76">
        <v>3082.81</v>
      </c>
      <c r="K76">
        <v>3090.14</v>
      </c>
      <c r="L76" s="25">
        <f t="shared" si="16"/>
        <v>2.3777008638221631E-3</v>
      </c>
      <c r="M76">
        <f t="shared" si="21"/>
        <v>4</v>
      </c>
    </row>
    <row r="77" spans="1:13">
      <c r="A77" s="1">
        <v>42503</v>
      </c>
      <c r="B77">
        <v>22.8</v>
      </c>
      <c r="C77" s="25">
        <f t="shared" si="12"/>
        <v>-1.1274934952298254E-2</v>
      </c>
      <c r="D77" s="26">
        <f t="shared" si="19"/>
        <v>23.112052826732771</v>
      </c>
      <c r="E77" s="26"/>
      <c r="F77">
        <v>23.089099999999998</v>
      </c>
      <c r="G77" s="25">
        <f t="shared" si="20"/>
        <v>-1.3501735612676979E-2</v>
      </c>
      <c r="H77" s="25"/>
      <c r="I77" s="25">
        <f t="shared" si="18"/>
        <v>-1.2521059720820515E-2</v>
      </c>
      <c r="J77">
        <v>3090.14</v>
      </c>
      <c r="K77">
        <v>3074.94</v>
      </c>
      <c r="L77" s="25">
        <f t="shared" si="16"/>
        <v>-4.918870989663815E-3</v>
      </c>
      <c r="M77">
        <f t="shared" si="21"/>
        <v>5</v>
      </c>
    </row>
    <row r="78" spans="1:13">
      <c r="A78" s="1">
        <v>42506</v>
      </c>
      <c r="B78">
        <v>23.23</v>
      </c>
      <c r="C78" s="25">
        <f t="shared" si="12"/>
        <v>1.8859649122807021E-2</v>
      </c>
      <c r="D78" s="26">
        <f t="shared" si="19"/>
        <v>23.24205419325255</v>
      </c>
      <c r="E78" s="26"/>
      <c r="F78">
        <v>23.275200000000002</v>
      </c>
      <c r="G78" s="25">
        <f t="shared" si="20"/>
        <v>-5.1863717175426594E-4</v>
      </c>
      <c r="H78" s="25"/>
      <c r="I78" s="25">
        <f t="shared" si="18"/>
        <v>-1.941981164501283E-3</v>
      </c>
      <c r="J78">
        <v>3074.94</v>
      </c>
      <c r="K78">
        <v>3095.31</v>
      </c>
      <c r="L78" s="25">
        <f t="shared" si="16"/>
        <v>6.6245195028196147E-3</v>
      </c>
      <c r="M78">
        <f t="shared" si="21"/>
        <v>1</v>
      </c>
    </row>
    <row r="79" spans="1:13">
      <c r="A79" s="1">
        <v>42507</v>
      </c>
      <c r="B79">
        <v>22.94</v>
      </c>
      <c r="C79" s="25">
        <f t="shared" si="12"/>
        <v>-1.2483857081360239E-2</v>
      </c>
      <c r="D79" s="26">
        <f t="shared" si="19"/>
        <v>23.205343795613366</v>
      </c>
      <c r="E79" s="26"/>
      <c r="F79">
        <v>23.203800000000001</v>
      </c>
      <c r="G79" s="25">
        <f t="shared" si="20"/>
        <v>-1.1434598769595627E-2</v>
      </c>
      <c r="H79" s="25"/>
      <c r="I79" s="25">
        <f t="shared" si="18"/>
        <v>-1.136882751963042E-2</v>
      </c>
      <c r="J79">
        <v>3095.31</v>
      </c>
      <c r="K79">
        <v>3086.02</v>
      </c>
      <c r="L79" s="25">
        <f t="shared" si="16"/>
        <v>-3.0013148925309707E-3</v>
      </c>
      <c r="M79">
        <f t="shared" si="21"/>
        <v>2</v>
      </c>
    </row>
    <row r="80" spans="1:13">
      <c r="A80" s="1">
        <v>42508</v>
      </c>
      <c r="B80">
        <v>22.75</v>
      </c>
      <c r="C80" s="25">
        <f t="shared" si="12"/>
        <v>-8.2824760244115669E-3</v>
      </c>
      <c r="D80" s="26">
        <f t="shared" si="19"/>
        <v>23.068608288993591</v>
      </c>
      <c r="E80" s="26"/>
      <c r="F80">
        <v>22.9361</v>
      </c>
      <c r="G80" s="25">
        <f t="shared" si="20"/>
        <v>-1.3811335517175727E-2</v>
      </c>
      <c r="H80" s="25"/>
      <c r="I80" s="25">
        <f t="shared" si="18"/>
        <v>-8.1138467306995921E-3</v>
      </c>
      <c r="J80">
        <v>3086.02</v>
      </c>
      <c r="K80">
        <v>3068.04</v>
      </c>
      <c r="L80" s="25">
        <f t="shared" si="16"/>
        <v>-5.8262746190886894E-3</v>
      </c>
      <c r="M80">
        <f t="shared" si="21"/>
        <v>3</v>
      </c>
    </row>
    <row r="81" spans="1:13">
      <c r="A81" s="1">
        <v>42509</v>
      </c>
      <c r="B81">
        <v>22.72</v>
      </c>
      <c r="C81" s="25">
        <f t="shared" si="12"/>
        <v>-1.3186813186814028E-3</v>
      </c>
      <c r="D81" s="26">
        <f t="shared" si="19"/>
        <v>22.894683983911552</v>
      </c>
      <c r="E81" s="26"/>
      <c r="G81" s="25">
        <f t="shared" si="20"/>
        <v>-7.6298927748601475E-3</v>
      </c>
      <c r="H81" s="25"/>
      <c r="I81" s="25"/>
      <c r="J81">
        <v>3068.04</v>
      </c>
      <c r="K81">
        <v>3062.5</v>
      </c>
      <c r="L81" s="25">
        <f t="shared" si="16"/>
        <v>-1.8057130937014776E-3</v>
      </c>
      <c r="M81">
        <f t="shared" si="21"/>
        <v>4</v>
      </c>
    </row>
    <row r="82" spans="1:13">
      <c r="A82" s="1">
        <v>42510</v>
      </c>
      <c r="B82">
        <v>23.11</v>
      </c>
      <c r="C82" s="25">
        <f t="shared" si="12"/>
        <v>1.7165492957746498E-2</v>
      </c>
      <c r="D82" s="26"/>
      <c r="E82" s="26"/>
      <c r="F82">
        <v>23.08</v>
      </c>
      <c r="G82" s="25"/>
      <c r="H82" s="25"/>
      <c r="I82" s="25">
        <f t="shared" si="18"/>
        <v>1.2998266897747968E-3</v>
      </c>
      <c r="J82">
        <v>3062.5</v>
      </c>
      <c r="K82">
        <v>3078.22</v>
      </c>
      <c r="L82" s="25">
        <f t="shared" si="16"/>
        <v>5.1330612244897544E-3</v>
      </c>
      <c r="M82">
        <f t="shared" si="21"/>
        <v>5</v>
      </c>
    </row>
    <row r="83" spans="1:13">
      <c r="A83" s="1">
        <v>42513</v>
      </c>
      <c r="B83">
        <v>23.03</v>
      </c>
      <c r="C83" s="25">
        <f t="shared" si="12"/>
        <v>-3.4617048896581348E-3</v>
      </c>
      <c r="D83" s="26">
        <f t="shared" si="19"/>
        <v>23.147480556945247</v>
      </c>
      <c r="E83" s="26"/>
      <c r="F83">
        <v>23.171600000000002</v>
      </c>
      <c r="G83" s="25">
        <f t="shared" si="20"/>
        <v>-5.0753064315673946E-3</v>
      </c>
      <c r="H83" s="25"/>
      <c r="I83" s="25">
        <f t="shared" si="18"/>
        <v>-6.1109288957171826E-3</v>
      </c>
      <c r="J83">
        <v>3078.22</v>
      </c>
      <c r="K83">
        <v>3087.22</v>
      </c>
      <c r="L83" s="25">
        <f t="shared" si="16"/>
        <v>2.9237676319431305E-3</v>
      </c>
      <c r="M83">
        <f t="shared" si="21"/>
        <v>1</v>
      </c>
    </row>
    <row r="84" spans="1:13">
      <c r="A84" s="1">
        <v>42514</v>
      </c>
      <c r="B84">
        <v>23.27</v>
      </c>
      <c r="C84" s="25">
        <f t="shared" si="12"/>
        <v>1.0421189752496618E-2</v>
      </c>
      <c r="D84" s="26">
        <f t="shared" si="19"/>
        <v>22.994016265766614</v>
      </c>
      <c r="E84" s="26"/>
      <c r="F84">
        <v>22.960899999999999</v>
      </c>
      <c r="G84" s="25">
        <f>+B84/D84-1</f>
        <v>1.2002415369439801E-2</v>
      </c>
      <c r="H84" s="25"/>
      <c r="I84" s="25">
        <f t="shared" si="18"/>
        <v>1.3462015861747556E-2</v>
      </c>
      <c r="J84">
        <v>3087.22</v>
      </c>
      <c r="K84">
        <v>3063.56</v>
      </c>
      <c r="L84" s="25">
        <f t="shared" si="16"/>
        <v>-7.663852916215852E-3</v>
      </c>
      <c r="M84">
        <f t="shared" si="21"/>
        <v>2</v>
      </c>
    </row>
    <row r="85" spans="1:13">
      <c r="A85" s="1">
        <v>42515</v>
      </c>
      <c r="B85">
        <v>23.06</v>
      </c>
      <c r="C85" s="25">
        <f t="shared" si="12"/>
        <v>-9.0244950580146144E-3</v>
      </c>
      <c r="D85" s="26">
        <f t="shared" si="19"/>
        <v>22.92844733153586</v>
      </c>
      <c r="E85" s="26"/>
      <c r="G85" s="25">
        <f>+B85/D85-1</f>
        <v>5.737530612602848E-3</v>
      </c>
      <c r="H85" s="25"/>
      <c r="I85" s="25"/>
      <c r="J85">
        <v>3063.56</v>
      </c>
      <c r="K85">
        <v>3059.23</v>
      </c>
      <c r="L85" s="25">
        <f t="shared" ref="L85:L95" si="22">+K85/J85-1</f>
        <v>-1.4133883455847984E-3</v>
      </c>
      <c r="M85">
        <f t="shared" si="21"/>
        <v>3</v>
      </c>
    </row>
    <row r="86" spans="1:13">
      <c r="A86" s="1">
        <v>42516</v>
      </c>
      <c r="B86">
        <v>23.04</v>
      </c>
      <c r="C86" s="25">
        <f t="shared" si="12"/>
        <v>-8.6730268863832727E-4</v>
      </c>
      <c r="D86" s="26"/>
      <c r="E86" s="26"/>
      <c r="F86">
        <v>22.9846</v>
      </c>
      <c r="I86" s="25">
        <f t="shared" si="18"/>
        <v>2.4103095115859396E-3</v>
      </c>
      <c r="J86">
        <v>3059.23</v>
      </c>
      <c r="K86">
        <v>3064.21</v>
      </c>
      <c r="L86" s="25">
        <f t="shared" si="22"/>
        <v>1.6278606054465072E-3</v>
      </c>
      <c r="M86">
        <f t="shared" si="21"/>
        <v>4</v>
      </c>
    </row>
    <row r="87" spans="1:13">
      <c r="A87" s="1">
        <v>42517</v>
      </c>
      <c r="B87">
        <v>23.14</v>
      </c>
      <c r="C87" s="25">
        <f t="shared" si="12"/>
        <v>4.3402777777779011E-3</v>
      </c>
      <c r="D87" s="26">
        <f t="shared" si="19"/>
        <v>22.971773311881368</v>
      </c>
      <c r="E87" s="26"/>
      <c r="F87">
        <v>22.924600000000002</v>
      </c>
      <c r="G87" s="25">
        <f>+B87/D87-1</f>
        <v>7.3231911979396713E-3</v>
      </c>
      <c r="H87" s="25"/>
      <c r="I87" s="25">
        <f t="shared" si="18"/>
        <v>9.3960199959868262E-3</v>
      </c>
      <c r="J87">
        <v>3064.21</v>
      </c>
      <c r="K87">
        <v>3062.5</v>
      </c>
      <c r="L87" s="25">
        <f t="shared" si="22"/>
        <v>-5.5805574683198689E-4</v>
      </c>
      <c r="M87">
        <f t="shared" si="21"/>
        <v>5</v>
      </c>
    </row>
    <row r="88" spans="1:13">
      <c r="A88" s="1">
        <v>42520</v>
      </c>
      <c r="B88">
        <v>23.14</v>
      </c>
      <c r="C88" s="25">
        <f t="shared" si="12"/>
        <v>0</v>
      </c>
      <c r="D88" s="26">
        <f t="shared" si="19"/>
        <v>22.956114307265306</v>
      </c>
      <c r="E88" s="26"/>
      <c r="F88">
        <v>22.96</v>
      </c>
      <c r="G88" s="25">
        <f>+B88/D88-1</f>
        <v>8.0103143882890304E-3</v>
      </c>
      <c r="H88" s="25"/>
      <c r="I88" s="25">
        <f t="shared" si="18"/>
        <v>7.8397212543552808E-3</v>
      </c>
      <c r="J88">
        <v>3062.5</v>
      </c>
      <c r="K88">
        <v>3066.71</v>
      </c>
      <c r="L88" s="25">
        <f t="shared" si="22"/>
        <v>1.3746938775509587E-3</v>
      </c>
      <c r="M88">
        <f t="shared" si="21"/>
        <v>1</v>
      </c>
    </row>
    <row r="89" spans="1:13">
      <c r="A89" s="1">
        <v>42521</v>
      </c>
      <c r="B89">
        <v>24.22</v>
      </c>
      <c r="C89" s="25">
        <f t="shared" si="12"/>
        <v>4.6672428694900514E-2</v>
      </c>
      <c r="D89" s="26">
        <f t="shared" si="19"/>
        <v>23.730022597506771</v>
      </c>
      <c r="E89" s="26"/>
      <c r="F89">
        <v>23.743400000000001</v>
      </c>
      <c r="G89" s="25">
        <f>+B89/D89-1</f>
        <v>2.0647995613148229E-2</v>
      </c>
      <c r="H89" s="25"/>
      <c r="I89" s="25">
        <f t="shared" si="18"/>
        <v>2.0072946587261997E-2</v>
      </c>
      <c r="J89">
        <v>3066.71</v>
      </c>
      <c r="K89">
        <v>3169.56</v>
      </c>
      <c r="L89" s="25">
        <f t="shared" si="22"/>
        <v>3.3537569577821058E-2</v>
      </c>
      <c r="M89">
        <f t="shared" si="21"/>
        <v>2</v>
      </c>
    </row>
    <row r="90" spans="1:13">
      <c r="A90" s="1">
        <v>42522</v>
      </c>
      <c r="B90">
        <v>23.8</v>
      </c>
      <c r="C90" s="25">
        <f t="shared" si="12"/>
        <v>-1.7341040462427681E-2</v>
      </c>
      <c r="D90" s="26">
        <f t="shared" si="19"/>
        <v>23.67590544744381</v>
      </c>
      <c r="E90" s="26"/>
      <c r="F90">
        <v>23.6723</v>
      </c>
      <c r="G90" s="25">
        <f>+B90/D90-1</f>
        <v>5.2413857130684249E-3</v>
      </c>
      <c r="H90" s="25"/>
      <c r="I90" s="25">
        <f t="shared" si="18"/>
        <v>5.3944906071654586E-3</v>
      </c>
      <c r="J90">
        <v>3169.56</v>
      </c>
      <c r="K90">
        <v>3160.55</v>
      </c>
      <c r="L90" s="25">
        <f t="shared" si="22"/>
        <v>-2.8426658589835174E-3</v>
      </c>
      <c r="M90">
        <f t="shared" si="21"/>
        <v>3</v>
      </c>
    </row>
    <row r="91" spans="1:13">
      <c r="A91" s="1">
        <v>42523</v>
      </c>
      <c r="B91">
        <v>24.02</v>
      </c>
      <c r="C91" s="25">
        <f t="shared" si="12"/>
        <v>9.2436974789915638E-3</v>
      </c>
      <c r="D91" s="26">
        <f t="shared" si="19"/>
        <v>23.721359045102904</v>
      </c>
      <c r="E91" s="26"/>
      <c r="G91" s="25">
        <f>+B91/D91-1</f>
        <v>1.2589538159650582E-2</v>
      </c>
      <c r="H91" s="25"/>
      <c r="J91">
        <v>3160.55</v>
      </c>
      <c r="K91">
        <v>3167.1</v>
      </c>
      <c r="L91" s="25">
        <f t="shared" si="22"/>
        <v>2.0724241033995838E-3</v>
      </c>
      <c r="M91">
        <f t="shared" si="21"/>
        <v>4</v>
      </c>
    </row>
    <row r="92" spans="1:13">
      <c r="A92" s="1">
        <v>42524</v>
      </c>
      <c r="B92">
        <v>24.29</v>
      </c>
      <c r="C92" s="25">
        <f t="shared" si="12"/>
        <v>1.1240632805995077E-2</v>
      </c>
      <c r="D92" s="26"/>
      <c r="E92" s="26"/>
      <c r="F92">
        <v>24.082100000000001</v>
      </c>
      <c r="I92" s="25">
        <f t="shared" si="18"/>
        <v>8.6329680551113785E-3</v>
      </c>
      <c r="J92">
        <v>3167.1</v>
      </c>
      <c r="K92">
        <v>3189.33</v>
      </c>
      <c r="L92" s="25">
        <f t="shared" si="22"/>
        <v>7.0190394998579375E-3</v>
      </c>
      <c r="M92">
        <f t="shared" si="21"/>
        <v>5</v>
      </c>
    </row>
    <row r="93" spans="1:13">
      <c r="A93" s="1">
        <v>42527</v>
      </c>
      <c r="B93">
        <v>24.2</v>
      </c>
      <c r="C93" s="25">
        <f t="shared" si="12"/>
        <v>-3.7052284890901621E-3</v>
      </c>
      <c r="D93" s="26">
        <f t="shared" si="19"/>
        <v>24.002514214270711</v>
      </c>
      <c r="E93" s="26"/>
      <c r="F93">
        <v>23.9328</v>
      </c>
      <c r="G93" s="25">
        <f>+B93/D93-1</f>
        <v>8.2277124790481881E-3</v>
      </c>
      <c r="H93" s="25"/>
      <c r="I93" s="25">
        <f t="shared" si="18"/>
        <v>1.1164594197085043E-2</v>
      </c>
      <c r="J93">
        <v>3189.33</v>
      </c>
      <c r="K93">
        <v>3178.79</v>
      </c>
      <c r="L93" s="25">
        <f t="shared" si="22"/>
        <v>-3.3047693402689093E-3</v>
      </c>
      <c r="M93">
        <f t="shared" si="21"/>
        <v>1</v>
      </c>
    </row>
    <row r="94" spans="1:13">
      <c r="A94" s="1">
        <v>42528</v>
      </c>
      <c r="B94">
        <v>24.08</v>
      </c>
      <c r="C94" s="25">
        <f t="shared" si="12"/>
        <v>-4.9586776859504855E-3</v>
      </c>
      <c r="D94" s="26">
        <f t="shared" si="19"/>
        <v>23.919699709637946</v>
      </c>
      <c r="E94" s="26"/>
      <c r="F94">
        <v>23.889199999999999</v>
      </c>
      <c r="G94" s="25">
        <f>+B94/D94-1</f>
        <v>6.7016012871374819E-3</v>
      </c>
      <c r="H94" s="25"/>
      <c r="I94" s="25">
        <f t="shared" si="18"/>
        <v>7.9868727290992592E-3</v>
      </c>
      <c r="J94">
        <v>3178.79</v>
      </c>
      <c r="K94">
        <v>3177.05</v>
      </c>
      <c r="L94" s="25">
        <f t="shared" si="22"/>
        <v>-5.4737809040539265E-4</v>
      </c>
      <c r="M94">
        <f t="shared" si="21"/>
        <v>2</v>
      </c>
    </row>
    <row r="95" spans="1:13">
      <c r="A95" s="1">
        <v>42529</v>
      </c>
      <c r="B95">
        <v>23.91</v>
      </c>
      <c r="C95" s="25">
        <f t="shared" si="12"/>
        <v>-7.0598006644517763E-3</v>
      </c>
      <c r="D95" s="26">
        <f t="shared" si="19"/>
        <v>23.790997909381339</v>
      </c>
      <c r="E95" s="26"/>
      <c r="G95" s="25">
        <f>+B95/D95-1</f>
        <v>5.0019797854605752E-3</v>
      </c>
      <c r="H95" s="25"/>
      <c r="I95" s="25"/>
      <c r="J95">
        <v>3177.05</v>
      </c>
      <c r="K95">
        <v>3163.99</v>
      </c>
      <c r="L95" s="25">
        <f t="shared" si="22"/>
        <v>-4.1107316535781147E-3</v>
      </c>
      <c r="M95">
        <f t="shared" si="21"/>
        <v>3</v>
      </c>
    </row>
    <row r="96" spans="1:13">
      <c r="A96" s="1">
        <v>42530</v>
      </c>
      <c r="B96">
        <v>23.82</v>
      </c>
      <c r="C96" s="25">
        <f t="shared" si="12"/>
        <v>-3.7641154328732496E-3</v>
      </c>
      <c r="J96">
        <v>3163.99</v>
      </c>
      <c r="K96">
        <v>3163.99</v>
      </c>
      <c r="L96" s="25">
        <f t="shared" ref="L96:L101" si="23">+K96/J96-1</f>
        <v>0</v>
      </c>
      <c r="M96">
        <f t="shared" si="21"/>
        <v>4</v>
      </c>
    </row>
    <row r="97" spans="1:13">
      <c r="A97" s="1">
        <v>42531</v>
      </c>
      <c r="B97">
        <v>23.38</v>
      </c>
      <c r="C97" s="25">
        <f t="shared" si="12"/>
        <v>-1.8471872376154552E-2</v>
      </c>
      <c r="F97">
        <v>23.6873</v>
      </c>
      <c r="I97" s="25">
        <f t="shared" ref="I97:I139" si="24">+B97/F97-1</f>
        <v>-1.2973196607464876E-2</v>
      </c>
      <c r="J97">
        <v>3163.99</v>
      </c>
      <c r="K97">
        <v>3163.99</v>
      </c>
      <c r="L97" s="25">
        <f t="shared" si="23"/>
        <v>0</v>
      </c>
      <c r="M97">
        <f t="shared" si="21"/>
        <v>5</v>
      </c>
    </row>
    <row r="98" spans="1:13">
      <c r="A98" s="1">
        <v>42534</v>
      </c>
      <c r="B98">
        <v>22.8</v>
      </c>
      <c r="C98" s="25">
        <f t="shared" si="12"/>
        <v>-2.4807527801539719E-2</v>
      </c>
      <c r="D98" s="26">
        <f>+F97*(1+L98)</f>
        <v>22.956240532365783</v>
      </c>
      <c r="E98" s="26"/>
      <c r="F98">
        <v>22.957699999999999</v>
      </c>
      <c r="G98" s="25">
        <f>+B98/D98-1</f>
        <v>-6.8060156516264181E-3</v>
      </c>
      <c r="H98" s="25"/>
      <c r="I98" s="25">
        <f t="shared" si="24"/>
        <v>-6.8691550111726896E-3</v>
      </c>
      <c r="J98">
        <v>3163.99</v>
      </c>
      <c r="K98">
        <v>3066.34</v>
      </c>
      <c r="L98" s="25">
        <f t="shared" si="23"/>
        <v>-3.0862929402431627E-2</v>
      </c>
      <c r="M98">
        <f t="shared" si="21"/>
        <v>1</v>
      </c>
    </row>
    <row r="99" spans="1:13">
      <c r="A99" s="1">
        <v>42535</v>
      </c>
      <c r="B99">
        <v>23.1</v>
      </c>
      <c r="C99" s="25">
        <f t="shared" si="12"/>
        <v>1.3157894736842035E-2</v>
      </c>
      <c r="D99" s="26">
        <f>+F98*(1+L99)</f>
        <v>23.029874719046155</v>
      </c>
      <c r="E99" s="26"/>
      <c r="F99">
        <v>22.996600000000001</v>
      </c>
      <c r="G99" s="25">
        <f>+B99/D99-1</f>
        <v>3.0449701446204624E-3</v>
      </c>
      <c r="H99" s="25"/>
      <c r="I99" s="25">
        <f t="shared" si="24"/>
        <v>4.4963168468381554E-3</v>
      </c>
      <c r="J99">
        <v>3066.34</v>
      </c>
      <c r="K99">
        <v>3075.98</v>
      </c>
      <c r="L99" s="25">
        <f t="shared" si="23"/>
        <v>3.1438131453132012E-3</v>
      </c>
      <c r="M99">
        <f t="shared" si="21"/>
        <v>2</v>
      </c>
    </row>
    <row r="100" spans="1:13">
      <c r="A100" s="1">
        <v>42536</v>
      </c>
      <c r="B100">
        <v>23.15</v>
      </c>
      <c r="C100" s="25">
        <f t="shared" si="12"/>
        <v>2.1645021645020357E-3</v>
      </c>
      <c r="D100" s="26">
        <f>+F99*(1+L100)</f>
        <v>23.298563170761838</v>
      </c>
      <c r="E100" s="26"/>
      <c r="F100">
        <v>23.362100000000002</v>
      </c>
      <c r="G100" s="25">
        <f>+B100/D100-1</f>
        <v>-6.3764949655039649E-3</v>
      </c>
      <c r="H100" s="25"/>
      <c r="I100" s="25">
        <f t="shared" si="24"/>
        <v>-9.0788071277839721E-3</v>
      </c>
      <c r="J100">
        <v>3075.98</v>
      </c>
      <c r="K100">
        <v>3116.37</v>
      </c>
      <c r="L100" s="25">
        <f t="shared" si="23"/>
        <v>1.313077458240941E-2</v>
      </c>
      <c r="M100">
        <f t="shared" si="21"/>
        <v>3</v>
      </c>
    </row>
    <row r="101" spans="1:13">
      <c r="A101" s="1">
        <v>42537</v>
      </c>
      <c r="B101">
        <v>23.28</v>
      </c>
      <c r="C101" s="25">
        <f t="shared" si="12"/>
        <v>5.6155507559396689E-3</v>
      </c>
      <c r="D101" s="26">
        <f>+F100*(1+L101)</f>
        <v>23.199424332476568</v>
      </c>
      <c r="E101" s="26"/>
      <c r="F101">
        <v>23.205500000000001</v>
      </c>
      <c r="G101" s="25">
        <f>+B101/D101-1</f>
        <v>3.4731752981749242E-3</v>
      </c>
      <c r="H101" s="25"/>
      <c r="I101" s="25">
        <f t="shared" si="24"/>
        <v>3.2104457994872604E-3</v>
      </c>
      <c r="J101">
        <v>3116.37</v>
      </c>
      <c r="K101">
        <v>3094.67</v>
      </c>
      <c r="L101" s="25">
        <f t="shared" si="23"/>
        <v>-6.9632296550152795E-3</v>
      </c>
      <c r="M101">
        <f t="shared" si="21"/>
        <v>4</v>
      </c>
    </row>
    <row r="102" spans="1:13">
      <c r="A102" s="1">
        <v>42538</v>
      </c>
      <c r="B102">
        <v>23.43</v>
      </c>
      <c r="C102" s="25">
        <f t="shared" ref="C102:C157" si="25">B102/B101-1</f>
        <v>6.4432989690721421E-3</v>
      </c>
      <c r="D102" s="26">
        <f t="shared" ref="D102:D130" si="26">+F101*(1+L102)</f>
        <v>23.205500000000001</v>
      </c>
      <c r="E102" s="26"/>
      <c r="F102">
        <v>23.3611</v>
      </c>
      <c r="I102" s="25">
        <f t="shared" si="24"/>
        <v>2.9493474194279834E-3</v>
      </c>
      <c r="M102">
        <f t="shared" si="21"/>
        <v>5</v>
      </c>
    </row>
    <row r="103" spans="1:13">
      <c r="A103" s="1">
        <v>42541</v>
      </c>
      <c r="B103">
        <v>23.47</v>
      </c>
      <c r="C103" s="25">
        <f t="shared" si="25"/>
        <v>1.7072129748185727E-3</v>
      </c>
      <c r="D103" s="26">
        <f t="shared" si="26"/>
        <v>23.3611</v>
      </c>
      <c r="E103" s="26"/>
      <c r="F103">
        <v>23.4009</v>
      </c>
      <c r="G103" s="25">
        <f>+B103/D103-1</f>
        <v>4.6615955584281554E-3</v>
      </c>
      <c r="H103" s="25"/>
      <c r="I103" s="25">
        <f t="shared" si="24"/>
        <v>2.9528778807652589E-3</v>
      </c>
      <c r="K103">
        <v>3112.67</v>
      </c>
      <c r="M103">
        <f t="shared" si="21"/>
        <v>1</v>
      </c>
    </row>
    <row r="104" spans="1:13">
      <c r="A104" s="1">
        <v>42542</v>
      </c>
      <c r="B104">
        <v>23.35</v>
      </c>
      <c r="C104" s="25">
        <f t="shared" si="25"/>
        <v>-5.112910097997303E-3</v>
      </c>
      <c r="D104" s="26">
        <f t="shared" si="26"/>
        <v>23.353161012249934</v>
      </c>
      <c r="E104" s="26"/>
      <c r="G104" s="25">
        <f>+B104/D104-1</f>
        <v>-1.3535693297683782E-4</v>
      </c>
      <c r="H104" s="25"/>
      <c r="J104">
        <v>3112.67</v>
      </c>
      <c r="K104">
        <v>3106.32</v>
      </c>
      <c r="L104" s="25">
        <f>+K104/J104-1</f>
        <v>-2.0400492181952279E-3</v>
      </c>
      <c r="M104">
        <f t="shared" si="21"/>
        <v>2</v>
      </c>
    </row>
    <row r="105" spans="1:13">
      <c r="A105" s="1">
        <v>42543</v>
      </c>
      <c r="B105">
        <v>23.64</v>
      </c>
      <c r="C105" s="25">
        <f t="shared" si="25"/>
        <v>1.2419700214132634E-2</v>
      </c>
      <c r="D105" s="26"/>
      <c r="E105" s="26"/>
      <c r="F105">
        <v>23.605399999999999</v>
      </c>
      <c r="I105" s="25">
        <f t="shared" si="24"/>
        <v>1.4657663077093375E-3</v>
      </c>
      <c r="J105">
        <v>3106.32</v>
      </c>
      <c r="K105">
        <v>3133.96</v>
      </c>
      <c r="L105" s="25">
        <f>+K105/J105-1</f>
        <v>8.8979886167555033E-3</v>
      </c>
      <c r="M105">
        <f t="shared" ref="M105:M133" si="27">WEEKDAY(A105,2)</f>
        <v>3</v>
      </c>
    </row>
    <row r="106" spans="1:13">
      <c r="A106" s="1">
        <v>42544</v>
      </c>
      <c r="B106">
        <v>23.78</v>
      </c>
      <c r="C106" s="25">
        <f t="shared" si="25"/>
        <v>5.9221658206429773E-3</v>
      </c>
      <c r="D106" s="26">
        <f t="shared" si="26"/>
        <v>23.480065325658273</v>
      </c>
      <c r="E106" s="26"/>
      <c r="F106">
        <v>23.491</v>
      </c>
      <c r="G106" s="25">
        <f t="shared" ref="G106:G157" si="28">+B106/D106-1</f>
        <v>1.2774013623120917E-2</v>
      </c>
      <c r="H106" s="25"/>
      <c r="I106" s="25">
        <f t="shared" si="24"/>
        <v>1.2302583968328396E-2</v>
      </c>
      <c r="J106">
        <v>3133.96</v>
      </c>
      <c r="K106">
        <v>3117.32</v>
      </c>
      <c r="L106" s="25">
        <f t="shared" ref="L106:L114" si="29">+K106/J106-1</f>
        <v>-5.3095763825957709E-3</v>
      </c>
      <c r="M106">
        <f t="shared" si="27"/>
        <v>4</v>
      </c>
    </row>
    <row r="107" spans="1:13">
      <c r="A107" s="1">
        <v>42545</v>
      </c>
      <c r="B107">
        <v>22.92</v>
      </c>
      <c r="C107" s="25">
        <f t="shared" si="25"/>
        <v>-3.6164844407064689E-2</v>
      </c>
      <c r="D107" s="26">
        <f t="shared" si="26"/>
        <v>23.188368714151899</v>
      </c>
      <c r="E107" s="26"/>
      <c r="F107">
        <v>23.010300000000001</v>
      </c>
      <c r="G107" s="25">
        <f t="shared" si="28"/>
        <v>-1.1573419306038168E-2</v>
      </c>
      <c r="H107" s="25"/>
      <c r="I107" s="25">
        <f t="shared" si="24"/>
        <v>-3.9243295393801558E-3</v>
      </c>
      <c r="J107">
        <v>3117.32</v>
      </c>
      <c r="K107">
        <v>3077.16</v>
      </c>
      <c r="L107" s="25">
        <f t="shared" si="29"/>
        <v>-1.2882860918994599E-2</v>
      </c>
      <c r="M107">
        <f t="shared" si="27"/>
        <v>5</v>
      </c>
    </row>
    <row r="108" spans="1:13">
      <c r="A108" s="1">
        <v>42548</v>
      </c>
      <c r="B108">
        <v>23.11</v>
      </c>
      <c r="C108" s="25">
        <f t="shared" si="25"/>
        <v>8.2897033158813027E-3</v>
      </c>
      <c r="D108" s="26">
        <f t="shared" si="26"/>
        <v>23.334685736848261</v>
      </c>
      <c r="E108" s="26"/>
      <c r="F108">
        <v>23.1877</v>
      </c>
      <c r="G108" s="25">
        <f t="shared" si="28"/>
        <v>-9.6288306335943208E-3</v>
      </c>
      <c r="H108" s="25"/>
      <c r="I108" s="25">
        <f t="shared" si="24"/>
        <v>-3.3509144934599222E-3</v>
      </c>
      <c r="J108">
        <v>3077.16</v>
      </c>
      <c r="K108">
        <v>3120.54</v>
      </c>
      <c r="L108" s="25">
        <f t="shared" si="29"/>
        <v>1.4097414499083527E-2</v>
      </c>
      <c r="M108">
        <f t="shared" si="27"/>
        <v>1</v>
      </c>
    </row>
    <row r="109" spans="1:13">
      <c r="A109" s="1">
        <v>42549</v>
      </c>
      <c r="B109">
        <v>23.4</v>
      </c>
      <c r="C109" s="25">
        <f t="shared" si="25"/>
        <v>1.2548680225010767E-2</v>
      </c>
      <c r="D109" s="26">
        <f t="shared" si="26"/>
        <v>23.305550411146786</v>
      </c>
      <c r="E109" s="26"/>
      <c r="F109">
        <v>23.3049</v>
      </c>
      <c r="G109" s="25">
        <f t="shared" si="28"/>
        <v>4.0526650170011891E-3</v>
      </c>
      <c r="H109" s="25"/>
      <c r="I109" s="25">
        <f t="shared" si="24"/>
        <v>4.0806868941725138E-3</v>
      </c>
      <c r="J109">
        <v>3120.54</v>
      </c>
      <c r="K109">
        <v>3136.4</v>
      </c>
      <c r="L109" s="25">
        <f t="shared" si="29"/>
        <v>5.082453677889065E-3</v>
      </c>
      <c r="M109">
        <f t="shared" si="27"/>
        <v>2</v>
      </c>
    </row>
    <row r="110" spans="1:13">
      <c r="A110" s="1">
        <v>42550</v>
      </c>
      <c r="B110">
        <v>23.76</v>
      </c>
      <c r="C110" s="25">
        <f t="shared" si="25"/>
        <v>1.5384615384615552E-2</v>
      </c>
      <c r="D110" s="26">
        <f t="shared" si="26"/>
        <v>23.416282620520342</v>
      </c>
      <c r="E110" s="26"/>
      <c r="F110">
        <v>23.526900000000001</v>
      </c>
      <c r="G110" s="25">
        <f t="shared" si="28"/>
        <v>1.4678562991824018E-2</v>
      </c>
      <c r="H110" s="25"/>
      <c r="I110" s="25">
        <f t="shared" si="24"/>
        <v>9.907807658467549E-3</v>
      </c>
      <c r="J110">
        <v>3136.4</v>
      </c>
      <c r="K110">
        <v>3151.39</v>
      </c>
      <c r="L110" s="25">
        <f t="shared" si="29"/>
        <v>4.779364876928982E-3</v>
      </c>
      <c r="M110">
        <f t="shared" si="27"/>
        <v>3</v>
      </c>
    </row>
    <row r="111" spans="1:13">
      <c r="A111" s="1">
        <v>42551</v>
      </c>
      <c r="B111">
        <v>23.76</v>
      </c>
      <c r="C111" s="25">
        <f t="shared" si="25"/>
        <v>0</v>
      </c>
      <c r="D111" s="26">
        <f t="shared" si="26"/>
        <v>23.545787873922304</v>
      </c>
      <c r="E111" s="26"/>
      <c r="G111" s="25">
        <f t="shared" si="28"/>
        <v>9.0976835103040443E-3</v>
      </c>
      <c r="H111" s="25"/>
      <c r="J111">
        <v>3151.39</v>
      </c>
      <c r="K111">
        <v>3153.92</v>
      </c>
      <c r="L111" s="25">
        <f t="shared" si="29"/>
        <v>8.0282034276946135E-4</v>
      </c>
      <c r="M111">
        <f t="shared" si="27"/>
        <v>4</v>
      </c>
    </row>
    <row r="112" spans="1:13">
      <c r="A112" s="1">
        <v>42552</v>
      </c>
      <c r="B112">
        <v>23.59</v>
      </c>
      <c r="C112" s="25">
        <f t="shared" si="25"/>
        <v>-7.1548821548822472E-3</v>
      </c>
      <c r="F112">
        <v>23.494499999999999</v>
      </c>
      <c r="I112" s="25">
        <f t="shared" si="24"/>
        <v>4.0647811189853389E-3</v>
      </c>
      <c r="J112">
        <v>3153.92</v>
      </c>
      <c r="K112">
        <v>3154.2</v>
      </c>
      <c r="L112" s="25">
        <f t="shared" si="29"/>
        <v>8.8778409090828347E-5</v>
      </c>
      <c r="M112">
        <f t="shared" si="27"/>
        <v>5</v>
      </c>
    </row>
    <row r="113" spans="1:13">
      <c r="A113" s="1">
        <v>42555</v>
      </c>
      <c r="B113">
        <v>23.59</v>
      </c>
      <c r="C113" s="25">
        <f t="shared" si="25"/>
        <v>0</v>
      </c>
      <c r="D113" s="26">
        <f t="shared" si="26"/>
        <v>23.870656315389002</v>
      </c>
      <c r="E113" s="26"/>
      <c r="G113" s="25">
        <f t="shared" si="28"/>
        <v>-1.1757377412705217E-2</v>
      </c>
      <c r="H113" s="25"/>
      <c r="J113">
        <v>3154.2</v>
      </c>
      <c r="K113">
        <v>3204.7</v>
      </c>
      <c r="L113" s="25">
        <f t="shared" si="29"/>
        <v>1.6010398833301576E-2</v>
      </c>
      <c r="M113">
        <f t="shared" si="27"/>
        <v>1</v>
      </c>
    </row>
    <row r="114" spans="1:13">
      <c r="A114" s="1">
        <v>42556</v>
      </c>
      <c r="B114">
        <v>23.84</v>
      </c>
      <c r="C114" s="25">
        <f t="shared" si="25"/>
        <v>1.0597710894446832E-2</v>
      </c>
      <c r="D114" s="26"/>
      <c r="E114" s="26"/>
      <c r="F114">
        <v>23.957599999999999</v>
      </c>
      <c r="I114" s="25">
        <f t="shared" si="24"/>
        <v>-4.908671987177371E-3</v>
      </c>
      <c r="J114">
        <f>+K114-2.68</f>
        <v>3204.7000000000003</v>
      </c>
      <c r="K114">
        <v>3207.38</v>
      </c>
      <c r="L114" s="25">
        <f t="shared" si="29"/>
        <v>8.3627172590250431E-4</v>
      </c>
      <c r="M114">
        <f t="shared" si="27"/>
        <v>2</v>
      </c>
    </row>
    <row r="115" spans="1:13">
      <c r="A115" s="1">
        <v>42557</v>
      </c>
      <c r="B115">
        <v>24.09</v>
      </c>
      <c r="C115" s="25">
        <f t="shared" si="25"/>
        <v>1.0486577181208157E-2</v>
      </c>
      <c r="D115" s="26">
        <f t="shared" si="26"/>
        <v>24.027962910537575</v>
      </c>
      <c r="E115" s="26"/>
      <c r="F115">
        <v>24.016300000000001</v>
      </c>
      <c r="G115" s="25">
        <f t="shared" si="28"/>
        <v>2.5818705353177762E-3</v>
      </c>
      <c r="H115" s="25"/>
      <c r="I115" s="25">
        <f t="shared" si="24"/>
        <v>3.068749141208249E-3</v>
      </c>
      <c r="J115">
        <v>3207.38</v>
      </c>
      <c r="K115">
        <v>3216.8</v>
      </c>
      <c r="L115" s="25">
        <f t="shared" ref="L115:L124" si="30">+K115/J115-1</f>
        <v>2.93697659772163E-3</v>
      </c>
      <c r="M115">
        <f t="shared" si="27"/>
        <v>3</v>
      </c>
    </row>
    <row r="116" spans="1:13">
      <c r="A116" s="1">
        <v>42558</v>
      </c>
      <c r="B116">
        <v>23.96</v>
      </c>
      <c r="C116" s="25">
        <f t="shared" si="25"/>
        <v>-5.3964300539642851E-3</v>
      </c>
      <c r="D116" s="26">
        <f t="shared" si="26"/>
        <v>23.965158600161651</v>
      </c>
      <c r="E116" s="26"/>
      <c r="G116" s="25">
        <f t="shared" si="28"/>
        <v>-2.1525416325074431E-4</v>
      </c>
      <c r="H116" s="25"/>
      <c r="J116">
        <v>3216.8</v>
      </c>
      <c r="K116">
        <v>3209.95</v>
      </c>
      <c r="L116" s="25">
        <f t="shared" si="30"/>
        <v>-2.1294454115892147E-3</v>
      </c>
      <c r="M116">
        <f t="shared" si="27"/>
        <v>4</v>
      </c>
    </row>
    <row r="117" spans="1:13">
      <c r="A117" s="1">
        <v>42559</v>
      </c>
      <c r="B117">
        <v>24.11</v>
      </c>
      <c r="C117" s="25">
        <f t="shared" si="25"/>
        <v>6.2604340567611327E-3</v>
      </c>
      <c r="D117" s="26">
        <v>24.11</v>
      </c>
      <c r="E117" s="26"/>
      <c r="F117">
        <v>23.887799999999999</v>
      </c>
      <c r="I117" s="25">
        <f t="shared" si="24"/>
        <v>9.3018193387419679E-3</v>
      </c>
      <c r="J117">
        <v>3209.95</v>
      </c>
      <c r="K117">
        <v>3192.28</v>
      </c>
      <c r="L117" s="25">
        <f t="shared" si="30"/>
        <v>-5.5047586411002269E-3</v>
      </c>
      <c r="M117">
        <f t="shared" si="27"/>
        <v>5</v>
      </c>
    </row>
    <row r="118" spans="1:13">
      <c r="A118" s="1">
        <v>42562</v>
      </c>
      <c r="B118">
        <v>24.08</v>
      </c>
      <c r="C118" s="25">
        <f t="shared" si="25"/>
        <v>-1.2442969722107344E-3</v>
      </c>
      <c r="D118" s="26">
        <f t="shared" si="26"/>
        <v>23.970487041863496</v>
      </c>
      <c r="E118" s="26"/>
      <c r="F118">
        <v>23.958600000000001</v>
      </c>
      <c r="G118" s="25">
        <f t="shared" si="28"/>
        <v>4.5686580312382929E-3</v>
      </c>
      <c r="H118" s="25"/>
      <c r="I118" s="25">
        <f t="shared" si="24"/>
        <v>5.0670740360454491E-3</v>
      </c>
      <c r="J118">
        <v>3192.28</v>
      </c>
      <c r="K118">
        <v>3203.33</v>
      </c>
      <c r="L118" s="25">
        <f t="shared" si="30"/>
        <v>3.461475810392578E-3</v>
      </c>
      <c r="M118">
        <f t="shared" si="27"/>
        <v>1</v>
      </c>
    </row>
    <row r="119" spans="1:13">
      <c r="A119" s="1">
        <v>42563</v>
      </c>
      <c r="B119">
        <v>24.79</v>
      </c>
      <c r="C119" s="25">
        <f t="shared" si="25"/>
        <v>2.9485049833887E-2</v>
      </c>
      <c r="D119" s="26">
        <f t="shared" si="26"/>
        <v>24.481027664336796</v>
      </c>
      <c r="E119" s="26"/>
      <c r="F119">
        <v>24.532299999999999</v>
      </c>
      <c r="G119" s="25">
        <f t="shared" si="28"/>
        <v>1.262088911869097E-2</v>
      </c>
      <c r="H119" s="25"/>
      <c r="I119" s="25">
        <f t="shared" si="24"/>
        <v>1.050451853270995E-2</v>
      </c>
      <c r="J119">
        <v>3203.33</v>
      </c>
      <c r="K119">
        <v>3273.18</v>
      </c>
      <c r="L119" s="25">
        <f t="shared" si="30"/>
        <v>2.1805433720534451E-2</v>
      </c>
      <c r="M119">
        <f t="shared" si="27"/>
        <v>2</v>
      </c>
    </row>
    <row r="120" spans="1:13">
      <c r="A120" s="1">
        <v>42564</v>
      </c>
      <c r="B120">
        <v>24.81</v>
      </c>
      <c r="C120" s="25">
        <f t="shared" si="25"/>
        <v>8.0677692617991958E-4</v>
      </c>
      <c r="D120" s="26">
        <f t="shared" si="26"/>
        <v>24.604926004985977</v>
      </c>
      <c r="E120" s="26"/>
      <c r="F120">
        <v>24.689299999999999</v>
      </c>
      <c r="G120" s="25">
        <f t="shared" si="28"/>
        <v>8.3346722917381211E-3</v>
      </c>
      <c r="H120" s="25"/>
      <c r="I120" s="25">
        <f t="shared" si="24"/>
        <v>4.8887574779357124E-3</v>
      </c>
      <c r="J120">
        <v>3273.18</v>
      </c>
      <c r="K120">
        <v>3282.87</v>
      </c>
      <c r="L120" s="25">
        <f t="shared" si="30"/>
        <v>2.9604238080398471E-3</v>
      </c>
      <c r="M120">
        <f t="shared" si="27"/>
        <v>3</v>
      </c>
    </row>
    <row r="121" spans="1:13">
      <c r="A121" s="1">
        <v>42565</v>
      </c>
      <c r="B121">
        <v>24.72</v>
      </c>
      <c r="C121" s="25">
        <f t="shared" si="25"/>
        <v>-3.6275695284159193E-3</v>
      </c>
      <c r="D121" s="26">
        <f t="shared" si="26"/>
        <v>24.643348858772967</v>
      </c>
      <c r="E121" s="26"/>
      <c r="G121" s="25">
        <f t="shared" si="28"/>
        <v>3.1104190289359401E-3</v>
      </c>
      <c r="H121" s="25"/>
      <c r="J121">
        <v>3282.87</v>
      </c>
      <c r="K121">
        <v>3276.76</v>
      </c>
      <c r="L121" s="25">
        <f t="shared" si="30"/>
        <v>-1.8611763487434985E-3</v>
      </c>
      <c r="M121">
        <f t="shared" si="27"/>
        <v>4</v>
      </c>
    </row>
    <row r="122" spans="1:13">
      <c r="A122" s="1">
        <v>42566</v>
      </c>
      <c r="B122">
        <v>24.62</v>
      </c>
      <c r="C122" s="25">
        <f t="shared" si="25"/>
        <v>-4.04530744336562E-3</v>
      </c>
      <c r="F122">
        <v>24.577500000000001</v>
      </c>
      <c r="I122" s="25">
        <f t="shared" si="24"/>
        <v>1.7292238836335017E-3</v>
      </c>
      <c r="J122">
        <v>3276.76</v>
      </c>
      <c r="K122">
        <v>3276.28</v>
      </c>
      <c r="L122" s="25">
        <f t="shared" si="30"/>
        <v>-1.4648616316115248E-4</v>
      </c>
      <c r="M122">
        <f t="shared" si="27"/>
        <v>5</v>
      </c>
    </row>
    <row r="123" spans="1:13">
      <c r="A123" s="1">
        <v>42569</v>
      </c>
      <c r="B123">
        <v>24.45</v>
      </c>
      <c r="C123" s="25">
        <f t="shared" si="25"/>
        <v>-6.9049553208774261E-3</v>
      </c>
      <c r="D123" s="26">
        <f t="shared" si="26"/>
        <v>24.470526496514339</v>
      </c>
      <c r="E123" s="26"/>
      <c r="G123" s="25">
        <f t="shared" si="28"/>
        <v>-8.3882529120338223E-4</v>
      </c>
      <c r="H123" s="25"/>
      <c r="J123">
        <v>3276.28</v>
      </c>
      <c r="K123">
        <v>3262.02</v>
      </c>
      <c r="L123" s="25">
        <f t="shared" si="30"/>
        <v>-4.3524973445493442E-3</v>
      </c>
      <c r="M123">
        <f t="shared" si="27"/>
        <v>1</v>
      </c>
    </row>
    <row r="124" spans="1:13">
      <c r="A124" s="1">
        <v>42570</v>
      </c>
      <c r="B124">
        <v>24.28</v>
      </c>
      <c r="C124" s="25">
        <f t="shared" si="25"/>
        <v>-6.952965235173747E-3</v>
      </c>
      <c r="F124">
        <v>24.367699999999999</v>
      </c>
      <c r="I124" s="25">
        <f t="shared" si="24"/>
        <v>-3.5990265802681165E-3</v>
      </c>
      <c r="J124">
        <v>3262.02</v>
      </c>
      <c r="K124">
        <v>3248.23</v>
      </c>
      <c r="L124" s="25">
        <f t="shared" si="30"/>
        <v>-4.227441891833883E-3</v>
      </c>
      <c r="M124">
        <f t="shared" si="27"/>
        <v>2</v>
      </c>
    </row>
    <row r="125" spans="1:13">
      <c r="A125" s="1">
        <v>42571</v>
      </c>
      <c r="B125">
        <v>24.48</v>
      </c>
      <c r="C125" s="25">
        <f t="shared" si="25"/>
        <v>8.2372322899506578E-3</v>
      </c>
      <c r="D125" s="26">
        <f t="shared" si="26"/>
        <v>24.287955446504711</v>
      </c>
      <c r="E125" s="26"/>
      <c r="F125">
        <v>24.399100000000001</v>
      </c>
      <c r="G125" s="25">
        <f t="shared" si="28"/>
        <v>7.9069872274049047E-3</v>
      </c>
      <c r="H125" s="25"/>
      <c r="I125" s="25">
        <f t="shared" si="24"/>
        <v>3.3156960707567684E-3</v>
      </c>
      <c r="J125">
        <v>3248.23</v>
      </c>
      <c r="K125">
        <v>3237.6</v>
      </c>
      <c r="L125" s="25">
        <f t="shared" ref="L125:L133" si="31">+K125/J125-1</f>
        <v>-3.27255151267003E-3</v>
      </c>
      <c r="M125">
        <f t="shared" si="27"/>
        <v>3</v>
      </c>
    </row>
    <row r="126" spans="1:13">
      <c r="A126" s="1">
        <v>42572</v>
      </c>
      <c r="B126">
        <v>24.45</v>
      </c>
      <c r="C126" s="25">
        <f t="shared" si="25"/>
        <v>-1.225490196078427E-3</v>
      </c>
      <c r="D126" s="26">
        <f t="shared" si="26"/>
        <v>24.511539638003462</v>
      </c>
      <c r="E126" s="26"/>
      <c r="G126" s="25">
        <f t="shared" si="28"/>
        <v>-2.5106394340096427E-3</v>
      </c>
      <c r="H126" s="25"/>
      <c r="J126">
        <v>3237.6</v>
      </c>
      <c r="K126">
        <v>3252.52</v>
      </c>
      <c r="L126" s="25">
        <f t="shared" si="31"/>
        <v>4.6083518655795075E-3</v>
      </c>
      <c r="M126">
        <f t="shared" si="27"/>
        <v>4</v>
      </c>
    </row>
    <row r="127" spans="1:13">
      <c r="A127" s="1">
        <v>42573</v>
      </c>
      <c r="B127">
        <v>24.34</v>
      </c>
      <c r="C127" s="25">
        <f t="shared" si="25"/>
        <v>-4.4989775051124115E-3</v>
      </c>
      <c r="D127" s="26"/>
      <c r="E127" s="26"/>
      <c r="F127">
        <v>24.2881</v>
      </c>
      <c r="I127" s="25">
        <f t="shared" si="24"/>
        <v>2.1368489095483501E-3</v>
      </c>
      <c r="J127">
        <v>3252.52</v>
      </c>
      <c r="K127">
        <v>3225.16</v>
      </c>
      <c r="L127" s="25">
        <f t="shared" si="31"/>
        <v>-8.4119390503364366E-3</v>
      </c>
      <c r="M127">
        <f t="shared" si="27"/>
        <v>5</v>
      </c>
    </row>
    <row r="128" spans="1:13">
      <c r="A128" s="1">
        <v>42576</v>
      </c>
      <c r="B128">
        <v>24.28</v>
      </c>
      <c r="C128" s="25">
        <f t="shared" si="25"/>
        <v>-2.4650780608052036E-3</v>
      </c>
      <c r="D128" s="26">
        <f t="shared" si="26"/>
        <v>24.331251599610564</v>
      </c>
      <c r="E128" s="26"/>
      <c r="F128">
        <v>24.319600000000001</v>
      </c>
      <c r="G128" s="25">
        <f t="shared" si="28"/>
        <v>-2.106410325861896E-3</v>
      </c>
      <c r="H128" s="25"/>
      <c r="I128" s="25">
        <f t="shared" si="24"/>
        <v>-1.6283162552015451E-3</v>
      </c>
      <c r="J128">
        <v>3225.16</v>
      </c>
      <c r="K128">
        <v>3230.89</v>
      </c>
      <c r="L128" s="25">
        <f t="shared" si="31"/>
        <v>1.7766560418708277E-3</v>
      </c>
      <c r="M128">
        <f t="shared" si="27"/>
        <v>1</v>
      </c>
    </row>
    <row r="129" spans="1:13">
      <c r="A129" s="1">
        <v>42577</v>
      </c>
      <c r="B129">
        <v>24.72</v>
      </c>
      <c r="C129" s="25">
        <f t="shared" si="25"/>
        <v>1.8121911037891181E-2</v>
      </c>
      <c r="D129" s="26">
        <f t="shared" si="26"/>
        <v>24.610903176524118</v>
      </c>
      <c r="E129" s="26"/>
      <c r="F129">
        <v>24.658799999999999</v>
      </c>
      <c r="G129" s="25">
        <f t="shared" si="28"/>
        <v>4.4328654943450729E-3</v>
      </c>
      <c r="H129" s="25"/>
      <c r="I129" s="25">
        <f t="shared" si="24"/>
        <v>2.4818725972066691E-3</v>
      </c>
      <c r="J129">
        <v>3230.89</v>
      </c>
      <c r="K129">
        <v>3269.59</v>
      </c>
      <c r="L129" s="25">
        <f t="shared" si="31"/>
        <v>1.1978123674900809E-2</v>
      </c>
      <c r="M129">
        <f t="shared" si="27"/>
        <v>2</v>
      </c>
    </row>
    <row r="130" spans="1:13">
      <c r="A130" s="1">
        <v>42578</v>
      </c>
      <c r="B130">
        <v>24.22</v>
      </c>
      <c r="C130" s="25">
        <f t="shared" si="25"/>
        <v>-2.0226537216828433E-2</v>
      </c>
      <c r="D130" s="26">
        <f t="shared" si="26"/>
        <v>24.271525332534047</v>
      </c>
      <c r="E130" s="26"/>
      <c r="F130">
        <v>24.2818</v>
      </c>
      <c r="G130" s="25">
        <f t="shared" si="28"/>
        <v>-2.1228716295379479E-3</v>
      </c>
      <c r="H130" s="25"/>
      <c r="I130" s="25">
        <f t="shared" si="24"/>
        <v>-2.5451160951824869E-3</v>
      </c>
      <c r="J130">
        <v>3269.59</v>
      </c>
      <c r="K130">
        <v>3218.24</v>
      </c>
      <c r="L130" s="25">
        <f t="shared" si="31"/>
        <v>-1.5705333084576445E-2</v>
      </c>
      <c r="M130">
        <f t="shared" si="27"/>
        <v>3</v>
      </c>
    </row>
    <row r="131" spans="1:13">
      <c r="A131" s="1">
        <v>42579</v>
      </c>
      <c r="B131">
        <v>24.33</v>
      </c>
      <c r="C131" s="25">
        <f t="shared" si="25"/>
        <v>4.5417010734929431E-3</v>
      </c>
      <c r="D131" s="26">
        <f>+F130*(1+L131)</f>
        <v>24.303680661479568</v>
      </c>
      <c r="E131" s="26"/>
      <c r="F131">
        <v>24.339099999999998</v>
      </c>
      <c r="G131" s="25">
        <f t="shared" si="28"/>
        <v>1.0829363209230447E-3</v>
      </c>
      <c r="H131" s="25"/>
      <c r="I131" s="25">
        <f t="shared" si="24"/>
        <v>-3.7388399735405198E-4</v>
      </c>
      <c r="J131">
        <v>3218.24</v>
      </c>
      <c r="K131">
        <v>3221.14</v>
      </c>
      <c r="L131" s="25">
        <f t="shared" si="31"/>
        <v>9.0111365218259465E-4</v>
      </c>
      <c r="M131">
        <f t="shared" si="27"/>
        <v>4</v>
      </c>
    </row>
    <row r="132" spans="1:13">
      <c r="A132" s="1">
        <v>42580</v>
      </c>
      <c r="B132">
        <v>24.29</v>
      </c>
      <c r="C132" s="25">
        <f t="shared" si="25"/>
        <v>-1.6440608302507043E-3</v>
      </c>
      <c r="D132" s="26">
        <f>+F131*(1+L132)</f>
        <v>24.209060352235543</v>
      </c>
      <c r="E132" s="26"/>
      <c r="F132">
        <v>24.345700000000001</v>
      </c>
      <c r="G132" s="25">
        <f t="shared" si="28"/>
        <v>3.3433618069766968E-3</v>
      </c>
      <c r="H132" s="25"/>
      <c r="I132" s="25">
        <f t="shared" si="24"/>
        <v>-2.2878783522347623E-3</v>
      </c>
      <c r="J132">
        <v>3221.14</v>
      </c>
      <c r="K132">
        <v>3203.93</v>
      </c>
      <c r="L132" s="25">
        <f t="shared" si="31"/>
        <v>-5.3428289363393056E-3</v>
      </c>
      <c r="M132">
        <f t="shared" si="27"/>
        <v>5</v>
      </c>
    </row>
    <row r="133" spans="1:13">
      <c r="A133" s="1">
        <v>42583</v>
      </c>
      <c r="B133">
        <v>23.85</v>
      </c>
      <c r="C133" s="25">
        <f t="shared" si="25"/>
        <v>-1.8114450391107373E-2</v>
      </c>
      <c r="D133" s="26">
        <f>+F132*(1+L133)</f>
        <v>24.13962328047117</v>
      </c>
      <c r="E133" s="26"/>
      <c r="F133">
        <v>24.0688</v>
      </c>
      <c r="G133" s="25">
        <f t="shared" si="28"/>
        <v>-1.1997837625969621E-2</v>
      </c>
      <c r="H133" s="25"/>
      <c r="I133" s="25">
        <f t="shared" si="24"/>
        <v>-9.0906069268097411E-3</v>
      </c>
      <c r="J133">
        <v>3203.93</v>
      </c>
      <c r="K133">
        <v>3176.81</v>
      </c>
      <c r="L133" s="25">
        <f t="shared" si="31"/>
        <v>-8.4646044077117955E-3</v>
      </c>
      <c r="M133">
        <f t="shared" si="27"/>
        <v>1</v>
      </c>
    </row>
    <row r="134" spans="1:13">
      <c r="A134" s="1">
        <v>42584</v>
      </c>
      <c r="B134">
        <v>24.05</v>
      </c>
      <c r="C134" s="25">
        <f t="shared" si="25"/>
        <v>8.3857442348007627E-3</v>
      </c>
      <c r="D134" s="26">
        <f>+F133*(1+L134)</f>
        <v>24.16161096445806</v>
      </c>
      <c r="E134" s="26"/>
      <c r="F134">
        <v>24.226400000000002</v>
      </c>
      <c r="G134" s="25">
        <f t="shared" si="28"/>
        <v>-4.6193511112416763E-3</v>
      </c>
      <c r="H134" s="25"/>
      <c r="I134" s="25">
        <f t="shared" si="24"/>
        <v>-7.2813129478586092E-3</v>
      </c>
      <c r="J134">
        <v>3176.81</v>
      </c>
      <c r="K134">
        <v>3189.06</v>
      </c>
      <c r="L134" s="25">
        <f t="shared" ref="L134:L139" si="32">+K134/J134-1</f>
        <v>3.8560694533196216E-3</v>
      </c>
      <c r="M134">
        <f t="shared" ref="M134:M139" si="33">WEEKDAY(A134,2)</f>
        <v>2</v>
      </c>
    </row>
    <row r="135" spans="1:13">
      <c r="A135" s="1">
        <v>42585</v>
      </c>
      <c r="B135">
        <v>24.17</v>
      </c>
      <c r="C135" s="25">
        <f t="shared" si="25"/>
        <v>4.9896049896049899E-3</v>
      </c>
      <c r="D135" s="26">
        <f>+F134*(1+L135)</f>
        <v>24.260205409744572</v>
      </c>
      <c r="E135" s="26"/>
      <c r="G135" s="25">
        <f t="shared" si="28"/>
        <v>-3.7182459184099681E-3</v>
      </c>
      <c r="H135" s="25"/>
      <c r="J135">
        <v>3189.06</v>
      </c>
      <c r="K135">
        <v>3193.51</v>
      </c>
      <c r="L135" s="25">
        <f t="shared" si="32"/>
        <v>1.3953955083945146E-3</v>
      </c>
      <c r="M135">
        <f t="shared" si="33"/>
        <v>3</v>
      </c>
    </row>
    <row r="136" spans="1:13">
      <c r="A136" s="1">
        <v>42586</v>
      </c>
      <c r="B136">
        <v>24.22</v>
      </c>
      <c r="C136" s="25">
        <f t="shared" si="25"/>
        <v>2.0686801820437584E-3</v>
      </c>
      <c r="D136" s="26"/>
      <c r="E136" s="26"/>
      <c r="F136">
        <v>24.256399999999999</v>
      </c>
      <c r="G136" s="25"/>
      <c r="H136" s="25"/>
      <c r="I136" s="25">
        <f t="shared" si="24"/>
        <v>-1.5006348839894379E-3</v>
      </c>
      <c r="J136">
        <v>3193.51</v>
      </c>
      <c r="K136">
        <v>3201.29</v>
      </c>
      <c r="L136" s="25">
        <f t="shared" si="32"/>
        <v>2.4361908996684001E-3</v>
      </c>
      <c r="M136">
        <f t="shared" si="33"/>
        <v>4</v>
      </c>
    </row>
    <row r="137" spans="1:13">
      <c r="A137" s="1">
        <v>42587</v>
      </c>
      <c r="B137">
        <v>24.26</v>
      </c>
      <c r="C137" s="25">
        <f t="shared" si="25"/>
        <v>1.6515276630884035E-3</v>
      </c>
      <c r="D137" s="26">
        <f>+F136*(1+L137)</f>
        <v>24.285344409285006</v>
      </c>
      <c r="E137" s="26"/>
      <c r="F137">
        <v>24.220400000000001</v>
      </c>
      <c r="G137" s="25">
        <f t="shared" si="28"/>
        <v>-1.0436092178834899E-3</v>
      </c>
      <c r="H137" s="25"/>
      <c r="I137" s="25">
        <f t="shared" si="24"/>
        <v>1.6349853842214657E-3</v>
      </c>
      <c r="J137">
        <v>3201.29</v>
      </c>
      <c r="K137">
        <v>3205.1099999999997</v>
      </c>
      <c r="L137" s="25">
        <f t="shared" si="32"/>
        <v>1.1932689634490679E-3</v>
      </c>
      <c r="M137">
        <f t="shared" si="33"/>
        <v>5</v>
      </c>
    </row>
    <row r="138" spans="1:13">
      <c r="A138" s="1">
        <v>42590</v>
      </c>
      <c r="B138">
        <v>24.41</v>
      </c>
      <c r="C138" s="25">
        <f t="shared" si="25"/>
        <v>6.1830173124484133E-3</v>
      </c>
      <c r="D138" s="26">
        <f>+F137*(1+L138)</f>
        <v>24.440076400497954</v>
      </c>
      <c r="E138" s="26"/>
      <c r="F138">
        <v>24.4361</v>
      </c>
      <c r="G138" s="25">
        <f t="shared" si="28"/>
        <v>-1.2306181046692899E-3</v>
      </c>
      <c r="H138" s="25"/>
      <c r="I138" s="25">
        <f t="shared" si="24"/>
        <v>-1.068091880455535E-3</v>
      </c>
      <c r="J138">
        <v>3205.1099999999997</v>
      </c>
      <c r="K138">
        <v>3234.18</v>
      </c>
      <c r="L138" s="25">
        <f t="shared" si="32"/>
        <v>9.0698915169837857E-3</v>
      </c>
      <c r="M138">
        <f t="shared" si="33"/>
        <v>1</v>
      </c>
    </row>
    <row r="139" spans="1:13">
      <c r="A139" s="1">
        <v>42591</v>
      </c>
      <c r="B139">
        <v>24.7</v>
      </c>
      <c r="C139" s="25">
        <f t="shared" si="25"/>
        <v>1.1880376894715328E-2</v>
      </c>
      <c r="D139" s="26">
        <f>+F138*(1+L139)</f>
        <v>24.608367183644699</v>
      </c>
      <c r="E139" s="26"/>
      <c r="F139">
        <v>24.642900000000001</v>
      </c>
      <c r="G139" s="25">
        <f t="shared" si="28"/>
        <v>3.7236447128521366E-3</v>
      </c>
      <c r="H139" s="25"/>
      <c r="I139" s="25">
        <f t="shared" si="24"/>
        <v>2.3170974195405591E-3</v>
      </c>
      <c r="J139">
        <v>3234.18</v>
      </c>
      <c r="K139">
        <v>3256.98</v>
      </c>
      <c r="L139" s="25">
        <f t="shared" si="32"/>
        <v>7.0497003877336706E-3</v>
      </c>
      <c r="M139">
        <f t="shared" si="33"/>
        <v>2</v>
      </c>
    </row>
    <row r="140" spans="1:13">
      <c r="A140" s="1">
        <v>42592</v>
      </c>
      <c r="B140">
        <v>24.55</v>
      </c>
      <c r="C140" s="25">
        <f t="shared" si="25"/>
        <v>-6.0728744939270163E-3</v>
      </c>
      <c r="D140" s="26">
        <f>+F139*(1+L140)</f>
        <v>24.539697291969862</v>
      </c>
      <c r="E140" s="26"/>
      <c r="G140" s="25">
        <f t="shared" si="28"/>
        <v>4.1983843189097314E-4</v>
      </c>
      <c r="H140" s="25"/>
      <c r="J140">
        <v>3256.98</v>
      </c>
      <c r="K140">
        <v>3243.34</v>
      </c>
      <c r="L140" s="25">
        <f>+K140/J140-1</f>
        <v>-4.1879286946803207E-3</v>
      </c>
      <c r="M140">
        <f t="shared" ref="M140:M155" si="34">WEEKDAY(A140,2)</f>
        <v>3</v>
      </c>
    </row>
    <row r="141" spans="1:13">
      <c r="A141" s="1">
        <v>42593</v>
      </c>
      <c r="B141">
        <v>24.57</v>
      </c>
      <c r="C141" s="25">
        <f t="shared" si="25"/>
        <v>8.1466395112017587E-4</v>
      </c>
      <c r="D141" s="26"/>
      <c r="E141" s="26"/>
      <c r="F141">
        <v>24.522200000000002</v>
      </c>
      <c r="I141" s="25">
        <f t="shared" ref="I141:I157" si="35">+B141/F141-1</f>
        <v>1.9492541452235113E-3</v>
      </c>
      <c r="J141">
        <v>3243.34</v>
      </c>
      <c r="K141">
        <v>3233.36</v>
      </c>
      <c r="L141" s="25">
        <f>+K141/J141-1</f>
        <v>-3.0770748672664938E-3</v>
      </c>
      <c r="M141">
        <f t="shared" si="34"/>
        <v>4</v>
      </c>
    </row>
    <row r="142" spans="1:13">
      <c r="A142" s="1">
        <v>42594</v>
      </c>
      <c r="B142">
        <v>25.03</v>
      </c>
      <c r="C142" s="25">
        <f t="shared" si="25"/>
        <v>1.872201872201873E-2</v>
      </c>
      <c r="D142" s="26">
        <f t="shared" ref="D142:D155" si="36">+F141*(1+L142)</f>
        <v>24.98384556807779</v>
      </c>
      <c r="E142" s="26"/>
      <c r="F142">
        <v>24.9574</v>
      </c>
      <c r="G142" s="25">
        <f t="shared" si="28"/>
        <v>1.8473710060544768E-3</v>
      </c>
      <c r="H142" s="25"/>
      <c r="I142" s="25">
        <f t="shared" si="35"/>
        <v>2.9089568624938167E-3</v>
      </c>
      <c r="J142">
        <v>3233.36</v>
      </c>
      <c r="K142">
        <v>3294.23</v>
      </c>
      <c r="L142" s="25">
        <f>+K142/J142-1</f>
        <v>1.8825617933047933E-2</v>
      </c>
      <c r="M142">
        <f t="shared" si="34"/>
        <v>5</v>
      </c>
    </row>
    <row r="143" spans="1:13">
      <c r="A143" s="1">
        <v>42597</v>
      </c>
      <c r="B143">
        <v>26.02</v>
      </c>
      <c r="C143" s="25">
        <f t="shared" si="25"/>
        <v>3.9552536955653084E-2</v>
      </c>
      <c r="D143" s="26">
        <f t="shared" si="36"/>
        <v>25.70887288015712</v>
      </c>
      <c r="E143" s="26"/>
      <c r="F143">
        <v>25.741900000000001</v>
      </c>
      <c r="G143" s="25">
        <f t="shared" si="28"/>
        <v>1.2101935440468781E-2</v>
      </c>
      <c r="H143" s="25"/>
      <c r="I143" s="25">
        <f t="shared" si="35"/>
        <v>1.0803398350549109E-2</v>
      </c>
      <c r="J143">
        <v>3294.23</v>
      </c>
      <c r="K143">
        <v>3393.42</v>
      </c>
      <c r="L143" s="25">
        <f>+K143/J143-1</f>
        <v>3.0110223026321714E-2</v>
      </c>
      <c r="M143">
        <f t="shared" si="34"/>
        <v>1</v>
      </c>
    </row>
    <row r="144" spans="1:13">
      <c r="A144" s="1">
        <v>42598</v>
      </c>
      <c r="B144">
        <v>25.91</v>
      </c>
      <c r="C144" s="25">
        <f t="shared" si="25"/>
        <v>-4.2275172943888606E-3</v>
      </c>
      <c r="D144" s="26">
        <f t="shared" si="36"/>
        <v>25.626822991259555</v>
      </c>
      <c r="E144" s="26"/>
      <c r="F144">
        <v>25.6996</v>
      </c>
      <c r="G144" s="25">
        <f t="shared" si="28"/>
        <v>1.1050023986080015E-2</v>
      </c>
      <c r="H144" s="25"/>
      <c r="I144" s="25">
        <f t="shared" si="35"/>
        <v>8.1868978505501566E-3</v>
      </c>
      <c r="J144">
        <v>3393.42</v>
      </c>
      <c r="K144">
        <v>3378.25</v>
      </c>
      <c r="L144" s="25">
        <f t="shared" ref="L144:L155" si="37">+K144/J144-1</f>
        <v>-4.4704162762051469E-3</v>
      </c>
      <c r="M144">
        <f t="shared" si="34"/>
        <v>2</v>
      </c>
    </row>
    <row r="145" spans="1:13">
      <c r="A145" s="1">
        <v>42599</v>
      </c>
      <c r="B145">
        <v>25.65</v>
      </c>
      <c r="C145" s="25">
        <f t="shared" si="25"/>
        <v>-1.0034735623311475E-2</v>
      </c>
      <c r="D145" s="26">
        <f t="shared" si="36"/>
        <v>25.660041672463553</v>
      </c>
      <c r="E145" s="26"/>
      <c r="F145">
        <v>25.6309</v>
      </c>
      <c r="G145" s="25">
        <f t="shared" si="28"/>
        <v>-3.9133500216914641E-4</v>
      </c>
      <c r="H145" s="25"/>
      <c r="I145" s="25">
        <f t="shared" si="35"/>
        <v>7.451942772200848E-4</v>
      </c>
      <c r="J145">
        <v>3378.25</v>
      </c>
      <c r="K145">
        <v>3373.05</v>
      </c>
      <c r="L145" s="25">
        <f t="shared" si="37"/>
        <v>-1.5392584918226815E-3</v>
      </c>
      <c r="M145">
        <f t="shared" si="34"/>
        <v>3</v>
      </c>
    </row>
    <row r="146" spans="1:13">
      <c r="A146" s="1">
        <v>42600</v>
      </c>
      <c r="B146">
        <v>25.67</v>
      </c>
      <c r="C146" s="25">
        <f t="shared" si="25"/>
        <v>7.79727095516769E-4</v>
      </c>
      <c r="D146" s="26">
        <f t="shared" si="36"/>
        <v>25.565854861623752</v>
      </c>
      <c r="E146" s="26"/>
      <c r="F146">
        <v>25.503799999999998</v>
      </c>
      <c r="G146" s="25">
        <f t="shared" si="28"/>
        <v>4.0736028167234206E-3</v>
      </c>
      <c r="H146" s="25"/>
      <c r="I146" s="25">
        <f t="shared" si="35"/>
        <v>6.5166759463297641E-3</v>
      </c>
      <c r="J146">
        <v>3373.05</v>
      </c>
      <c r="K146">
        <v>3364.49</v>
      </c>
      <c r="L146" s="25">
        <f t="shared" si="37"/>
        <v>-2.5377625591083142E-3</v>
      </c>
      <c r="M146">
        <f t="shared" si="34"/>
        <v>4</v>
      </c>
    </row>
    <row r="147" spans="1:13">
      <c r="A147" s="1">
        <v>42601</v>
      </c>
      <c r="B147">
        <v>25.51</v>
      </c>
      <c r="C147" s="25">
        <f t="shared" si="25"/>
        <v>-6.2329567588624846E-3</v>
      </c>
      <c r="D147" s="26">
        <f t="shared" si="36"/>
        <v>25.507817552140146</v>
      </c>
      <c r="E147" s="26"/>
      <c r="F147">
        <v>25.503799999999998</v>
      </c>
      <c r="G147" s="25">
        <f t="shared" si="28"/>
        <v>8.5559960407932678E-5</v>
      </c>
      <c r="H147" s="25"/>
      <c r="I147" s="25">
        <f t="shared" si="35"/>
        <v>2.4310102808211553E-4</v>
      </c>
      <c r="J147">
        <v>3364.49</v>
      </c>
      <c r="K147">
        <v>3365.02</v>
      </c>
      <c r="L147" s="25">
        <f t="shared" si="37"/>
        <v>1.5752758961995461E-4</v>
      </c>
      <c r="M147">
        <f t="shared" si="34"/>
        <v>5</v>
      </c>
    </row>
    <row r="148" spans="1:13">
      <c r="A148" s="1">
        <v>42604</v>
      </c>
      <c r="B148">
        <v>25.36</v>
      </c>
      <c r="C148" s="25">
        <f t="shared" si="25"/>
        <v>-5.8800470403763683E-3</v>
      </c>
      <c r="D148" s="26">
        <f t="shared" si="36"/>
        <v>25.28984220064071</v>
      </c>
      <c r="E148" s="26"/>
      <c r="F148">
        <v>25.262</v>
      </c>
      <c r="G148" s="25">
        <f t="shared" si="28"/>
        <v>2.77414935224507E-3</v>
      </c>
      <c r="H148" s="25"/>
      <c r="I148" s="25">
        <f t="shared" si="35"/>
        <v>3.8793444699547486E-3</v>
      </c>
      <c r="J148">
        <v>3365.02</v>
      </c>
      <c r="K148">
        <v>3336.79</v>
      </c>
      <c r="L148" s="25">
        <f t="shared" si="37"/>
        <v>-8.3892517726491533E-3</v>
      </c>
      <c r="M148">
        <f t="shared" si="34"/>
        <v>1</v>
      </c>
    </row>
    <row r="149" spans="1:13">
      <c r="A149" s="1">
        <v>42605</v>
      </c>
      <c r="B149">
        <v>25.37</v>
      </c>
      <c r="C149" s="25">
        <f t="shared" si="25"/>
        <v>3.9432176656162277E-4</v>
      </c>
      <c r="D149" s="26">
        <f t="shared" si="36"/>
        <v>25.300156575631071</v>
      </c>
      <c r="E149" s="26"/>
      <c r="F149">
        <v>25.315899999999999</v>
      </c>
      <c r="G149" s="25">
        <f t="shared" si="28"/>
        <v>2.7605925742058002E-3</v>
      </c>
      <c r="H149" s="25"/>
      <c r="I149" s="25">
        <f t="shared" si="35"/>
        <v>2.1369969070821337E-3</v>
      </c>
      <c r="J149">
        <v>3336.79</v>
      </c>
      <c r="K149">
        <v>3341.83</v>
      </c>
      <c r="L149" s="25">
        <f t="shared" si="37"/>
        <v>1.5104336802735929E-3</v>
      </c>
      <c r="M149">
        <f t="shared" si="34"/>
        <v>2</v>
      </c>
    </row>
    <row r="150" spans="1:13">
      <c r="A150" s="1">
        <v>42606</v>
      </c>
      <c r="B150">
        <v>25.24</v>
      </c>
      <c r="C150" s="25">
        <f t="shared" si="25"/>
        <v>-5.124162396531462E-3</v>
      </c>
      <c r="D150" s="26">
        <f t="shared" si="36"/>
        <v>25.26332276649115</v>
      </c>
      <c r="E150" s="26"/>
      <c r="G150" s="25">
        <f t="shared" si="28"/>
        <v>-9.2318681539738101E-4</v>
      </c>
      <c r="H150" s="25"/>
      <c r="J150">
        <v>3336.79</v>
      </c>
      <c r="K150">
        <v>3329.86</v>
      </c>
      <c r="L150" s="25">
        <f t="shared" si="37"/>
        <v>-2.0768463103760793E-3</v>
      </c>
      <c r="M150">
        <f t="shared" si="34"/>
        <v>3</v>
      </c>
    </row>
    <row r="151" spans="1:13">
      <c r="A151" s="1">
        <v>42607</v>
      </c>
      <c r="B151">
        <v>25.07</v>
      </c>
      <c r="C151" s="25">
        <f t="shared" si="25"/>
        <v>-6.7353407290015044E-3</v>
      </c>
      <c r="D151" s="26">
        <f t="shared" si="36"/>
        <v>0</v>
      </c>
      <c r="E151" s="26"/>
      <c r="F151">
        <v>25.027100000000001</v>
      </c>
      <c r="I151" s="25">
        <f t="shared" si="35"/>
        <v>1.7141418702126821E-3</v>
      </c>
      <c r="J151">
        <v>3329.86</v>
      </c>
      <c r="K151">
        <v>3308.97</v>
      </c>
      <c r="L151" s="25">
        <f t="shared" si="37"/>
        <v>-6.2735370255807554E-3</v>
      </c>
      <c r="M151">
        <f t="shared" si="34"/>
        <v>4</v>
      </c>
    </row>
    <row r="152" spans="1:13">
      <c r="A152" s="1">
        <v>42608</v>
      </c>
      <c r="B152">
        <v>24.9</v>
      </c>
      <c r="C152" s="25">
        <f t="shared" si="25"/>
        <v>-6.7810131631432791E-3</v>
      </c>
      <c r="D152" s="26">
        <f t="shared" si="36"/>
        <v>25.012880787374925</v>
      </c>
      <c r="E152" s="26"/>
      <c r="F152">
        <v>24.9148</v>
      </c>
      <c r="G152" s="25">
        <f t="shared" si="28"/>
        <v>-4.5129063035355133E-3</v>
      </c>
      <c r="H152" s="25"/>
      <c r="I152" s="25">
        <f t="shared" si="35"/>
        <v>-5.9402443527545312E-4</v>
      </c>
      <c r="J152">
        <v>3308.97</v>
      </c>
      <c r="K152">
        <v>3307.09</v>
      </c>
      <c r="L152" s="25">
        <f t="shared" si="37"/>
        <v>-5.6815262755471885E-4</v>
      </c>
      <c r="M152">
        <f t="shared" si="34"/>
        <v>5</v>
      </c>
    </row>
    <row r="153" spans="1:13">
      <c r="A153" s="1">
        <v>42611</v>
      </c>
      <c r="B153">
        <v>25.07</v>
      </c>
      <c r="C153" s="25">
        <f t="shared" si="25"/>
        <v>6.8273092369479649E-3</v>
      </c>
      <c r="D153" s="26">
        <f t="shared" si="36"/>
        <v>24.919998289735087</v>
      </c>
      <c r="E153" s="26"/>
      <c r="F153">
        <v>24.9405</v>
      </c>
      <c r="G153" s="25">
        <f t="shared" si="28"/>
        <v>6.0193306805602642E-3</v>
      </c>
      <c r="H153" s="25"/>
      <c r="I153" s="25">
        <f t="shared" si="35"/>
        <v>5.1923578115915525E-3</v>
      </c>
      <c r="J153">
        <v>3307.09</v>
      </c>
      <c r="K153">
        <v>3307.78</v>
      </c>
      <c r="L153" s="25">
        <f t="shared" si="37"/>
        <v>2.0864264353259721E-4</v>
      </c>
      <c r="M153">
        <f t="shared" si="34"/>
        <v>1</v>
      </c>
    </row>
    <row r="154" spans="1:13">
      <c r="A154" s="1">
        <v>42612</v>
      </c>
      <c r="B154">
        <v>25.02</v>
      </c>
      <c r="C154" s="25">
        <f t="shared" si="25"/>
        <v>-1.994415636218605E-3</v>
      </c>
      <c r="D154" s="26">
        <f t="shared" si="36"/>
        <v>24.972243194831574</v>
      </c>
      <c r="E154" s="26"/>
      <c r="F154">
        <v>24.959399999999999</v>
      </c>
      <c r="G154" s="25">
        <f t="shared" si="28"/>
        <v>1.9123954862938497E-3</v>
      </c>
      <c r="H154" s="25"/>
      <c r="I154" s="25">
        <f t="shared" si="35"/>
        <v>2.427942979398523E-3</v>
      </c>
      <c r="J154">
        <v>3307.78</v>
      </c>
      <c r="K154">
        <v>3311.99</v>
      </c>
      <c r="L154" s="25">
        <f t="shared" si="37"/>
        <v>1.2727569548154349E-3</v>
      </c>
      <c r="M154">
        <f t="shared" si="34"/>
        <v>2</v>
      </c>
    </row>
    <row r="155" spans="1:13">
      <c r="A155" s="1">
        <v>42613</v>
      </c>
      <c r="B155">
        <v>25.15</v>
      </c>
      <c r="C155" s="25">
        <f t="shared" si="25"/>
        <v>5.1958433253396219E-3</v>
      </c>
      <c r="D155" s="26">
        <f t="shared" si="36"/>
        <v>25.078469960960028</v>
      </c>
      <c r="E155" s="26"/>
      <c r="F155">
        <v>25.086400000000001</v>
      </c>
      <c r="G155" s="25">
        <f t="shared" si="28"/>
        <v>2.8522489271205487E-3</v>
      </c>
      <c r="H155" s="25"/>
      <c r="I155" s="25">
        <f t="shared" si="35"/>
        <v>2.5352382167229681E-3</v>
      </c>
      <c r="J155">
        <v>3311.99</v>
      </c>
      <c r="K155">
        <v>3327.79</v>
      </c>
      <c r="L155" s="25">
        <f t="shared" si="37"/>
        <v>4.7705458047881955E-3</v>
      </c>
      <c r="M155">
        <f t="shared" si="34"/>
        <v>3</v>
      </c>
    </row>
    <row r="156" spans="1:13">
      <c r="A156" s="1">
        <v>42614</v>
      </c>
      <c r="B156">
        <v>24.96</v>
      </c>
      <c r="C156" s="25">
        <f t="shared" si="25"/>
        <v>-7.5546719681908181E-3</v>
      </c>
      <c r="D156" s="26">
        <f t="shared" ref="D156:D165" si="38">+F155*(1+L156)</f>
        <v>24.888817056364733</v>
      </c>
      <c r="E156" s="26"/>
      <c r="F156" s="27">
        <v>24.89</v>
      </c>
      <c r="G156" s="25">
        <f t="shared" si="28"/>
        <v>2.8600372397797891E-3</v>
      </c>
      <c r="H156" s="25"/>
      <c r="I156" s="25">
        <f t="shared" si="35"/>
        <v>2.8123744475692103E-3</v>
      </c>
      <c r="J156">
        <v>3327.79</v>
      </c>
      <c r="K156">
        <v>3301.58</v>
      </c>
      <c r="L156" s="25">
        <f t="shared" ref="L156:L162" si="39">+K156/J156-1</f>
        <v>-7.8760979508923912E-3</v>
      </c>
      <c r="M156">
        <f t="shared" ref="M156:M162" si="40">WEEKDAY(A156,2)</f>
        <v>4</v>
      </c>
    </row>
    <row r="157" spans="1:13">
      <c r="A157" s="1">
        <v>42615</v>
      </c>
      <c r="B157">
        <v>25.12</v>
      </c>
      <c r="C157" s="25">
        <f t="shared" si="25"/>
        <v>6.4102564102563875E-3</v>
      </c>
      <c r="D157" s="31">
        <f t="shared" si="38"/>
        <v>24.984461348808754</v>
      </c>
      <c r="E157" s="31"/>
      <c r="F157">
        <v>24.933599999999998</v>
      </c>
      <c r="G157" s="25">
        <f t="shared" si="28"/>
        <v>5.4249178839194112E-3</v>
      </c>
      <c r="H157" s="25"/>
      <c r="I157" s="25">
        <f t="shared" si="35"/>
        <v>7.4758558731993219E-3</v>
      </c>
      <c r="J157">
        <v>3301.58</v>
      </c>
      <c r="K157">
        <v>3314.11</v>
      </c>
      <c r="L157" s="25">
        <f t="shared" si="39"/>
        <v>3.7951526238952926E-3</v>
      </c>
      <c r="M157">
        <f t="shared" si="40"/>
        <v>5</v>
      </c>
    </row>
    <row r="158" spans="1:13">
      <c r="A158" s="1">
        <v>42618</v>
      </c>
      <c r="B158">
        <v>25.12</v>
      </c>
      <c r="C158" s="25">
        <f t="shared" ref="C158:C237" si="41">B158/B157-1</f>
        <v>0</v>
      </c>
      <c r="D158" s="31">
        <f t="shared" si="38"/>
        <v>24.975505715863378</v>
      </c>
      <c r="E158" s="31"/>
      <c r="F158" s="31">
        <v>24.98</v>
      </c>
      <c r="G158" s="25">
        <f t="shared" ref="G158:G165" si="42">+B158/D158-1</f>
        <v>5.7854397736918362E-3</v>
      </c>
      <c r="H158" s="25"/>
      <c r="I158" s="25">
        <f>+B158/F158-1</f>
        <v>5.6044835868696019E-3</v>
      </c>
      <c r="J158">
        <v>3314.11</v>
      </c>
      <c r="K158">
        <v>3319.68</v>
      </c>
      <c r="L158" s="25">
        <f t="shared" si="39"/>
        <v>1.6806925539585293E-3</v>
      </c>
      <c r="M158">
        <f t="shared" si="40"/>
        <v>1</v>
      </c>
    </row>
    <row r="159" spans="1:13">
      <c r="A159" s="1">
        <v>42619</v>
      </c>
      <c r="B159">
        <v>25.34</v>
      </c>
      <c r="C159" s="25">
        <f t="shared" si="41"/>
        <v>8.7579617834394607E-3</v>
      </c>
      <c r="D159" s="31">
        <f t="shared" si="38"/>
        <v>25.152694657316367</v>
      </c>
      <c r="E159" s="31"/>
      <c r="F159">
        <v>25.232299999999999</v>
      </c>
      <c r="G159" s="25">
        <f t="shared" si="42"/>
        <v>7.446730667847179E-3</v>
      </c>
      <c r="H159" s="25"/>
      <c r="I159" s="25">
        <f>+B159/F159-1</f>
        <v>4.2683385977497768E-3</v>
      </c>
      <c r="J159">
        <v>3319.68</v>
      </c>
      <c r="K159">
        <v>3342.63</v>
      </c>
      <c r="L159" s="25">
        <f t="shared" si="39"/>
        <v>6.9133169462116673E-3</v>
      </c>
      <c r="M159">
        <f t="shared" si="40"/>
        <v>2</v>
      </c>
    </row>
    <row r="160" spans="1:13">
      <c r="A160" s="1">
        <v>42620</v>
      </c>
      <c r="B160">
        <v>25.25</v>
      </c>
      <c r="C160" s="25">
        <f t="shared" si="41"/>
        <v>-3.5516969218626349E-3</v>
      </c>
      <c r="D160" s="38">
        <f t="shared" si="38"/>
        <v>25.218636967298202</v>
      </c>
      <c r="E160" s="38"/>
      <c r="F160">
        <v>25.2315</v>
      </c>
      <c r="G160" s="25">
        <f t="shared" si="42"/>
        <v>1.2436450369013308E-3</v>
      </c>
      <c r="H160" s="25"/>
      <c r="I160" s="25">
        <f>+B160/F160-1</f>
        <v>7.332104710382481E-4</v>
      </c>
      <c r="J160">
        <v>3342.63</v>
      </c>
      <c r="K160">
        <v>3340.82</v>
      </c>
      <c r="L160" s="25">
        <f t="shared" si="39"/>
        <v>-5.4148978498969047E-4</v>
      </c>
      <c r="M160">
        <f t="shared" si="40"/>
        <v>3</v>
      </c>
    </row>
    <row r="161" spans="1:13">
      <c r="A161" s="1">
        <v>42621</v>
      </c>
      <c r="B161">
        <v>25.27</v>
      </c>
      <c r="C161" s="25">
        <f t="shared" si="41"/>
        <v>7.9207920792079278E-4</v>
      </c>
      <c r="D161" s="38">
        <f t="shared" si="38"/>
        <v>25.221983866236432</v>
      </c>
      <c r="E161" s="38"/>
      <c r="F161">
        <v>25.22</v>
      </c>
      <c r="G161" s="25">
        <f t="shared" si="42"/>
        <v>1.9037413558828931E-3</v>
      </c>
      <c r="H161" s="25"/>
      <c r="I161" s="25">
        <f>+B161/F161-1</f>
        <v>1.9825535289452745E-3</v>
      </c>
      <c r="J161">
        <v>3340.82</v>
      </c>
      <c r="K161">
        <v>3339.56</v>
      </c>
      <c r="L161" s="25">
        <f t="shared" si="39"/>
        <v>-3.7715291455397981E-4</v>
      </c>
      <c r="M161">
        <f t="shared" si="40"/>
        <v>4</v>
      </c>
    </row>
    <row r="162" spans="1:13">
      <c r="A162" s="1">
        <v>42622</v>
      </c>
      <c r="B162">
        <v>24.73</v>
      </c>
      <c r="C162" s="25">
        <f t="shared" si="41"/>
        <v>-2.13692125049465E-2</v>
      </c>
      <c r="D162" s="38">
        <f t="shared" si="38"/>
        <v>25.057483261267951</v>
      </c>
      <c r="E162" s="38"/>
      <c r="F162">
        <v>24.973600000000001</v>
      </c>
      <c r="G162" s="25">
        <f t="shared" si="42"/>
        <v>-1.3069279857572558E-2</v>
      </c>
      <c r="H162" s="25"/>
      <c r="I162" s="25">
        <f>+B162/F162-1</f>
        <v>-9.7543005413717188E-3</v>
      </c>
      <c r="J162">
        <v>3339.56</v>
      </c>
      <c r="K162">
        <v>3318.04</v>
      </c>
      <c r="L162" s="25">
        <f t="shared" si="39"/>
        <v>-6.4439626777179626E-3</v>
      </c>
      <c r="M162">
        <f t="shared" si="40"/>
        <v>5</v>
      </c>
    </row>
    <row r="163" spans="1:13">
      <c r="A163" s="1">
        <v>42625</v>
      </c>
      <c r="B163">
        <v>24.67</v>
      </c>
      <c r="C163" s="25">
        <f t="shared" si="41"/>
        <v>-2.4262029923169948E-3</v>
      </c>
      <c r="D163" s="38">
        <f t="shared" si="38"/>
        <v>24.556324625381251</v>
      </c>
      <c r="E163" s="38"/>
      <c r="G163" s="25">
        <f t="shared" si="42"/>
        <v>4.6291689148487691E-3</v>
      </c>
      <c r="H163" s="25"/>
      <c r="J163">
        <v>3318.04</v>
      </c>
      <c r="K163">
        <v>3262.6</v>
      </c>
      <c r="L163" s="25">
        <f t="shared" ref="L163:L192" si="43">+K163/J163-1</f>
        <v>-1.6708659329001452E-2</v>
      </c>
      <c r="M163">
        <f t="shared" ref="M163:M169" si="44">WEEKDAY(A163,2)</f>
        <v>1</v>
      </c>
    </row>
    <row r="164" spans="1:13">
      <c r="A164" s="1">
        <v>42626</v>
      </c>
      <c r="B164">
        <v>24.39</v>
      </c>
      <c r="C164" s="25">
        <f t="shared" si="41"/>
        <v>-1.1349817592217315E-2</v>
      </c>
      <c r="D164" s="38"/>
      <c r="E164" s="38"/>
      <c r="F164">
        <v>24.55</v>
      </c>
      <c r="G164" s="25"/>
      <c r="H164" s="25"/>
      <c r="I164" s="25">
        <f t="shared" ref="I164:I215" si="45">+B164/F164-1</f>
        <v>-6.5173116089612959E-3</v>
      </c>
      <c r="J164">
        <v>3262.6</v>
      </c>
      <c r="K164">
        <v>3260.33</v>
      </c>
      <c r="L164" s="25">
        <f t="shared" si="43"/>
        <v>-6.9576411450988918E-4</v>
      </c>
      <c r="M164">
        <f t="shared" si="44"/>
        <v>2</v>
      </c>
    </row>
    <row r="165" spans="1:13">
      <c r="A165" s="1">
        <v>42627</v>
      </c>
      <c r="B165">
        <v>24.35</v>
      </c>
      <c r="C165" s="25">
        <f t="shared" si="41"/>
        <v>-1.6400164001639794E-3</v>
      </c>
      <c r="D165" s="38">
        <f t="shared" si="38"/>
        <v>24.387353887489919</v>
      </c>
      <c r="E165" s="38"/>
      <c r="F165">
        <v>24.463799999999999</v>
      </c>
      <c r="G165" s="25">
        <f t="shared" si="42"/>
        <v>-1.5316908780775851E-3</v>
      </c>
      <c r="H165" s="25"/>
      <c r="I165" s="25">
        <f t="shared" si="45"/>
        <v>-4.651771188449727E-3</v>
      </c>
      <c r="J165">
        <v>3260.33</v>
      </c>
      <c r="K165">
        <v>3238.73</v>
      </c>
      <c r="L165" s="25">
        <f t="shared" si="43"/>
        <v>-6.6250962325898888E-3</v>
      </c>
      <c r="M165">
        <f t="shared" si="44"/>
        <v>3</v>
      </c>
    </row>
    <row r="166" spans="1:13">
      <c r="A166" s="1">
        <v>42628</v>
      </c>
      <c r="B166">
        <v>24.61</v>
      </c>
      <c r="C166" s="25">
        <f t="shared" si="41"/>
        <v>1.0677618069815153E-2</v>
      </c>
      <c r="D166" s="26">
        <f>+F165*(1+L166)</f>
        <v>24.463799999999999</v>
      </c>
      <c r="E166" s="26"/>
      <c r="F166">
        <v>24.5334</v>
      </c>
      <c r="G166" s="25">
        <f>+B166/D166-1</f>
        <v>5.9761770452668728E-3</v>
      </c>
      <c r="H166" s="25"/>
      <c r="I166" s="25">
        <f t="shared" si="45"/>
        <v>3.1222741242551422E-3</v>
      </c>
      <c r="J166">
        <v>3238.73</v>
      </c>
      <c r="K166">
        <v>3238.73</v>
      </c>
      <c r="L166" s="25">
        <f t="shared" si="43"/>
        <v>0</v>
      </c>
      <c r="M166">
        <f t="shared" si="44"/>
        <v>4</v>
      </c>
    </row>
    <row r="167" spans="1:13">
      <c r="A167" s="1">
        <v>42629</v>
      </c>
      <c r="B167">
        <v>24.65</v>
      </c>
      <c r="C167" s="25">
        <f t="shared" si="41"/>
        <v>1.6253555465257641E-3</v>
      </c>
      <c r="D167" s="26">
        <f>+F166*(1+L167)</f>
        <v>24.5334</v>
      </c>
      <c r="E167" s="26"/>
      <c r="F167">
        <v>24.5108</v>
      </c>
      <c r="G167" s="25">
        <f t="shared" ref="G167:G203" si="46">+B167/D167-1</f>
        <v>4.7527044763464588E-3</v>
      </c>
      <c r="H167" s="25"/>
      <c r="I167" s="25">
        <f t="shared" si="45"/>
        <v>5.6791292001892035E-3</v>
      </c>
      <c r="J167">
        <v>3238.73</v>
      </c>
      <c r="K167">
        <v>3238.73</v>
      </c>
      <c r="L167" s="25">
        <f t="shared" si="43"/>
        <v>0</v>
      </c>
      <c r="M167">
        <f t="shared" si="44"/>
        <v>5</v>
      </c>
    </row>
    <row r="168" spans="1:13">
      <c r="A168" s="1">
        <v>42632</v>
      </c>
      <c r="B168">
        <v>24.69</v>
      </c>
      <c r="C168" s="25">
        <f t="shared" si="41"/>
        <v>1.6227180527383922E-3</v>
      </c>
      <c r="D168" s="26">
        <f>+F167*(1+L168)</f>
        <v>24.695384208007457</v>
      </c>
      <c r="E168" s="26"/>
      <c r="F168">
        <v>24.658200000000001</v>
      </c>
      <c r="G168" s="25">
        <f t="shared" si="46"/>
        <v>-2.1802487307365226E-4</v>
      </c>
      <c r="H168" s="25"/>
      <c r="I168" s="25">
        <f t="shared" si="45"/>
        <v>1.289631846606909E-3</v>
      </c>
      <c r="J168">
        <v>3238.73</v>
      </c>
      <c r="K168">
        <v>3263.12</v>
      </c>
      <c r="L168" s="25">
        <f t="shared" si="43"/>
        <v>7.5307296378517297E-3</v>
      </c>
      <c r="M168">
        <f t="shared" si="44"/>
        <v>1</v>
      </c>
    </row>
    <row r="169" spans="1:13">
      <c r="A169" s="1">
        <v>42633</v>
      </c>
      <c r="B169">
        <v>24.59</v>
      </c>
      <c r="C169" s="25">
        <f t="shared" si="41"/>
        <v>-4.050222762251976E-3</v>
      </c>
      <c r="D169" s="26">
        <f>+F168*(1+L169)</f>
        <v>24.614976059721986</v>
      </c>
      <c r="E169" s="26"/>
      <c r="F169">
        <v>24.5486</v>
      </c>
      <c r="G169" s="25">
        <f t="shared" si="46"/>
        <v>-1.0146692672536872E-3</v>
      </c>
      <c r="H169" s="25"/>
      <c r="I169" s="25">
        <f t="shared" si="45"/>
        <v>1.6864505511515748E-3</v>
      </c>
      <c r="J169">
        <v>3263.12</v>
      </c>
      <c r="K169">
        <v>3257.4</v>
      </c>
      <c r="L169" s="25">
        <f t="shared" si="43"/>
        <v>-1.7529235823383615E-3</v>
      </c>
      <c r="M169">
        <f t="shared" si="44"/>
        <v>2</v>
      </c>
    </row>
    <row r="170" spans="1:13">
      <c r="A170" s="1">
        <v>42634</v>
      </c>
      <c r="B170">
        <v>24.84</v>
      </c>
      <c r="C170" s="25">
        <f t="shared" si="41"/>
        <v>1.0166734444896353E-2</v>
      </c>
      <c r="D170" s="26">
        <f>+F169*(1+L170)</f>
        <v>24.618235004604902</v>
      </c>
      <c r="E170" s="26"/>
      <c r="F170">
        <v>24.674099999999999</v>
      </c>
      <c r="G170" s="25">
        <f t="shared" si="46"/>
        <v>9.0081598194839962E-3</v>
      </c>
      <c r="H170" s="25"/>
      <c r="I170" s="25">
        <f t="shared" si="45"/>
        <v>6.7236494948144099E-3</v>
      </c>
      <c r="J170">
        <v>3257.4</v>
      </c>
      <c r="K170">
        <v>3266.64</v>
      </c>
      <c r="L170" s="25">
        <f t="shared" si="43"/>
        <v>2.8366181617240915E-3</v>
      </c>
      <c r="M170">
        <f t="shared" ref="M170:M191" si="47">WEEKDAY(A170,2)</f>
        <v>3</v>
      </c>
    </row>
    <row r="171" spans="1:13">
      <c r="A171" s="1">
        <v>42635</v>
      </c>
      <c r="B171">
        <v>24.9</v>
      </c>
      <c r="C171" s="25">
        <f t="shared" si="41"/>
        <v>2.4154589371980784E-3</v>
      </c>
      <c r="D171" s="26">
        <f t="shared" ref="D171:D202" si="48">+F170*(1+L171)</f>
        <v>24.859006193519946</v>
      </c>
      <c r="E171" s="26"/>
      <c r="F171">
        <v>24.814800000000002</v>
      </c>
      <c r="G171" s="25">
        <f t="shared" si="46"/>
        <v>1.6490525068029172E-3</v>
      </c>
      <c r="H171" s="25"/>
      <c r="I171" s="25">
        <f t="shared" si="45"/>
        <v>3.4334348856326358E-3</v>
      </c>
      <c r="J171">
        <v>3266.64</v>
      </c>
      <c r="K171">
        <v>3291.12</v>
      </c>
      <c r="L171" s="25">
        <f t="shared" si="43"/>
        <v>7.4939387260304358E-3</v>
      </c>
      <c r="M171">
        <f t="shared" si="47"/>
        <v>4</v>
      </c>
    </row>
    <row r="172" spans="1:13">
      <c r="A172" s="1">
        <v>42636</v>
      </c>
      <c r="B172">
        <v>24.6</v>
      </c>
      <c r="C172" s="25">
        <f t="shared" si="41"/>
        <v>-1.2048192771084265E-2</v>
      </c>
      <c r="D172" s="26">
        <f t="shared" si="48"/>
        <v>24.698308149201491</v>
      </c>
      <c r="E172" s="26"/>
      <c r="F172">
        <v>24.703099999999999</v>
      </c>
      <c r="G172" s="25">
        <f t="shared" si="46"/>
        <v>-3.9803596508559691E-3</v>
      </c>
      <c r="H172" s="25"/>
      <c r="I172" s="25">
        <f t="shared" si="45"/>
        <v>-4.1735652610400686E-3</v>
      </c>
      <c r="J172">
        <v>3291.12</v>
      </c>
      <c r="K172">
        <v>3275.67</v>
      </c>
      <c r="L172" s="25">
        <f t="shared" si="43"/>
        <v>-4.6944505214030485E-3</v>
      </c>
      <c r="M172">
        <f t="shared" si="47"/>
        <v>5</v>
      </c>
    </row>
    <row r="173" spans="1:13">
      <c r="A173" s="1">
        <v>42639</v>
      </c>
      <c r="B173">
        <v>24.12</v>
      </c>
      <c r="C173" s="25">
        <f t="shared" si="41"/>
        <v>-1.9512195121951237E-2</v>
      </c>
      <c r="D173" s="26">
        <f t="shared" si="48"/>
        <v>24.285382492131379</v>
      </c>
      <c r="E173" s="26"/>
      <c r="F173">
        <v>24.2729</v>
      </c>
      <c r="G173" s="25">
        <f t="shared" si="46"/>
        <v>-6.8099603613392956E-3</v>
      </c>
      <c r="H173" s="25"/>
      <c r="I173" s="25">
        <f t="shared" si="45"/>
        <v>-6.2992061105182628E-3</v>
      </c>
      <c r="J173">
        <v>3275.67</v>
      </c>
      <c r="K173">
        <v>3220.28</v>
      </c>
      <c r="L173" s="25">
        <f t="shared" si="43"/>
        <v>-1.6909517747514258E-2</v>
      </c>
      <c r="M173">
        <f t="shared" si="47"/>
        <v>1</v>
      </c>
    </row>
    <row r="174" spans="1:13">
      <c r="A174" s="1">
        <v>42640</v>
      </c>
      <c r="B174">
        <v>24.37</v>
      </c>
      <c r="C174" s="25">
        <f t="shared" si="41"/>
        <v>1.0364842454394729E-2</v>
      </c>
      <c r="D174" s="26">
        <f t="shared" si="48"/>
        <v>24.427192876085311</v>
      </c>
      <c r="E174" s="26"/>
      <c r="F174">
        <v>24.424900000000001</v>
      </c>
      <c r="G174" s="25">
        <f t="shared" si="46"/>
        <v>-2.3413609732170215E-3</v>
      </c>
      <c r="H174" s="25"/>
      <c r="I174" s="25">
        <f t="shared" si="45"/>
        <v>-2.2477062342117771E-3</v>
      </c>
      <c r="J174">
        <v>3220.28</v>
      </c>
      <c r="K174">
        <v>3240.75</v>
      </c>
      <c r="L174" s="25">
        <f t="shared" si="43"/>
        <v>6.3565901101767519E-3</v>
      </c>
      <c r="M174">
        <f t="shared" si="47"/>
        <v>2</v>
      </c>
    </row>
    <row r="175" spans="1:13">
      <c r="A175" s="1">
        <v>42641</v>
      </c>
      <c r="B175">
        <v>24.47</v>
      </c>
      <c r="C175" s="25">
        <f t="shared" si="41"/>
        <v>4.103405826836104E-3</v>
      </c>
      <c r="D175" s="26">
        <f t="shared" si="48"/>
        <v>24.350587105145411</v>
      </c>
      <c r="E175" s="26"/>
      <c r="F175">
        <v>24.3508</v>
      </c>
      <c r="G175" s="25">
        <f t="shared" si="46"/>
        <v>4.9039020841248337E-3</v>
      </c>
      <c r="H175" s="25"/>
      <c r="I175" s="25">
        <f t="shared" si="45"/>
        <v>4.8951163822132937E-3</v>
      </c>
      <c r="J175">
        <v>3240.75</v>
      </c>
      <c r="K175">
        <v>3230.89</v>
      </c>
      <c r="L175" s="25">
        <f t="shared" si="43"/>
        <v>-3.0425055928412492E-3</v>
      </c>
      <c r="M175">
        <f t="shared" si="47"/>
        <v>3</v>
      </c>
    </row>
    <row r="176" spans="1:13">
      <c r="A176" s="1">
        <v>42642</v>
      </c>
      <c r="B176">
        <v>24.43</v>
      </c>
      <c r="C176" s="25">
        <f t="shared" si="41"/>
        <v>-1.634654679198988E-3</v>
      </c>
      <c r="D176" s="26">
        <f t="shared" si="48"/>
        <v>24.452547753714921</v>
      </c>
      <c r="E176" s="26"/>
      <c r="F176">
        <v>24.5044</v>
      </c>
      <c r="G176" s="25">
        <f t="shared" si="46"/>
        <v>-9.2210243047152751E-4</v>
      </c>
      <c r="H176" s="25"/>
      <c r="I176" s="25">
        <f t="shared" si="45"/>
        <v>-3.036189419043156E-3</v>
      </c>
      <c r="J176">
        <v>3230.89</v>
      </c>
      <c r="K176">
        <v>3244.39</v>
      </c>
      <c r="L176" s="25">
        <f t="shared" si="43"/>
        <v>4.1784152354304993E-3</v>
      </c>
      <c r="M176">
        <f t="shared" si="47"/>
        <v>4</v>
      </c>
    </row>
    <row r="177" spans="1:13">
      <c r="A177" s="1">
        <v>42643</v>
      </c>
      <c r="B177">
        <v>24.58</v>
      </c>
      <c r="C177" s="25">
        <f t="shared" si="41"/>
        <v>6.1399918133442366E-3</v>
      </c>
      <c r="D177" s="26">
        <f t="shared" si="48"/>
        <v>24.571544861129521</v>
      </c>
      <c r="E177" s="26"/>
      <c r="F177">
        <v>24.5656</v>
      </c>
      <c r="G177" s="25">
        <f t="shared" si="46"/>
        <v>3.4410286037211968E-4</v>
      </c>
      <c r="H177" s="25"/>
      <c r="I177" s="25">
        <f t="shared" si="45"/>
        <v>5.8618556029554902E-4</v>
      </c>
      <c r="J177">
        <v>3244.39</v>
      </c>
      <c r="K177">
        <v>3253.28</v>
      </c>
      <c r="L177" s="25">
        <f t="shared" si="43"/>
        <v>2.7401144745238248E-3</v>
      </c>
      <c r="M177">
        <f t="shared" si="47"/>
        <v>5</v>
      </c>
    </row>
    <row r="178" spans="1:13">
      <c r="A178" s="1">
        <v>42646</v>
      </c>
      <c r="B178">
        <v>24.55</v>
      </c>
      <c r="C178" s="25">
        <f t="shared" si="41"/>
        <v>-1.2205044751829597E-3</v>
      </c>
      <c r="D178" s="26">
        <f t="shared" si="48"/>
        <v>24.5656</v>
      </c>
      <c r="E178" s="26"/>
      <c r="F178">
        <v>24.546299999999999</v>
      </c>
      <c r="G178" s="25">
        <f t="shared" si="46"/>
        <v>-6.350343569869743E-4</v>
      </c>
      <c r="H178" s="25"/>
      <c r="I178" s="25">
        <f t="shared" si="45"/>
        <v>1.5073554873867856E-4</v>
      </c>
      <c r="J178">
        <v>3253.28</v>
      </c>
      <c r="K178">
        <v>3253.28</v>
      </c>
      <c r="L178" s="25">
        <f t="shared" si="43"/>
        <v>0</v>
      </c>
      <c r="M178">
        <f t="shared" si="47"/>
        <v>1</v>
      </c>
    </row>
    <row r="179" spans="1:13">
      <c r="A179" s="1">
        <v>42647</v>
      </c>
      <c r="B179">
        <v>24.44</v>
      </c>
      <c r="C179" s="25">
        <f t="shared" si="41"/>
        <v>-4.4806517311608562E-3</v>
      </c>
      <c r="D179" s="26">
        <f t="shared" si="48"/>
        <v>24.546299999999999</v>
      </c>
      <c r="E179" s="26"/>
      <c r="F179">
        <v>24.488800000000001</v>
      </c>
      <c r="G179" s="25">
        <f t="shared" si="46"/>
        <v>-4.3305915759196401E-3</v>
      </c>
      <c r="H179" s="25"/>
      <c r="I179" s="25">
        <f t="shared" si="45"/>
        <v>-1.9927477050732945E-3</v>
      </c>
      <c r="J179">
        <v>3253.28</v>
      </c>
      <c r="K179">
        <v>3253.28</v>
      </c>
      <c r="L179" s="25">
        <f t="shared" si="43"/>
        <v>0</v>
      </c>
      <c r="M179">
        <f t="shared" si="47"/>
        <v>2</v>
      </c>
    </row>
    <row r="180" spans="1:13">
      <c r="A180" s="1">
        <v>42648</v>
      </c>
      <c r="B180">
        <v>24.52</v>
      </c>
      <c r="C180" s="25">
        <f t="shared" si="41"/>
        <v>3.2733224222585289E-3</v>
      </c>
      <c r="D180" s="26">
        <f t="shared" si="48"/>
        <v>24.488800000000001</v>
      </c>
      <c r="E180" s="26"/>
      <c r="F180">
        <v>24.468299999999999</v>
      </c>
      <c r="G180" s="25">
        <f t="shared" si="46"/>
        <v>1.2740518114402466E-3</v>
      </c>
      <c r="H180" s="25"/>
      <c r="I180" s="25">
        <f t="shared" si="45"/>
        <v>2.1129379646318558E-3</v>
      </c>
      <c r="J180">
        <v>3253.28</v>
      </c>
      <c r="K180">
        <v>3253.28</v>
      </c>
      <c r="L180" s="25">
        <f t="shared" si="43"/>
        <v>0</v>
      </c>
      <c r="M180">
        <f t="shared" si="47"/>
        <v>3</v>
      </c>
    </row>
    <row r="181" spans="1:13">
      <c r="A181" s="1">
        <v>42649</v>
      </c>
      <c r="B181">
        <v>24.57</v>
      </c>
      <c r="C181" s="25">
        <f t="shared" si="41"/>
        <v>2.0391517128874881E-3</v>
      </c>
      <c r="D181" s="26">
        <f t="shared" si="48"/>
        <v>24.468299999999999</v>
      </c>
      <c r="E181" s="26"/>
      <c r="F181">
        <v>24.435600000000001</v>
      </c>
      <c r="G181" s="25">
        <f t="shared" si="46"/>
        <v>4.1563982785890463E-3</v>
      </c>
      <c r="H181" s="25"/>
      <c r="I181" s="25">
        <f t="shared" si="45"/>
        <v>5.5001718803713295E-3</v>
      </c>
      <c r="J181">
        <v>3253.28</v>
      </c>
      <c r="K181">
        <v>3253.28</v>
      </c>
      <c r="L181" s="25">
        <f t="shared" si="43"/>
        <v>0</v>
      </c>
      <c r="M181">
        <f t="shared" si="47"/>
        <v>4</v>
      </c>
    </row>
    <row r="182" spans="1:13">
      <c r="A182" s="1">
        <v>42650</v>
      </c>
      <c r="B182">
        <v>24.66</v>
      </c>
      <c r="C182" s="25">
        <f t="shared" si="41"/>
        <v>3.66300366300365E-3</v>
      </c>
      <c r="D182" s="26">
        <f t="shared" si="48"/>
        <v>24.435600000000001</v>
      </c>
      <c r="E182" s="26"/>
      <c r="F182">
        <v>24.433199999999999</v>
      </c>
      <c r="G182" s="25">
        <f t="shared" si="46"/>
        <v>9.1833226931199441E-3</v>
      </c>
      <c r="H182" s="25"/>
      <c r="I182" s="25">
        <f t="shared" si="45"/>
        <v>9.2824517459850764E-3</v>
      </c>
      <c r="J182">
        <v>3253.28</v>
      </c>
      <c r="K182">
        <v>3253.28</v>
      </c>
      <c r="L182" s="25">
        <f t="shared" si="43"/>
        <v>0</v>
      </c>
      <c r="M182">
        <f t="shared" si="47"/>
        <v>5</v>
      </c>
    </row>
    <row r="183" spans="1:13">
      <c r="A183" s="1">
        <v>42653</v>
      </c>
      <c r="B183">
        <v>24.75</v>
      </c>
      <c r="C183" s="25">
        <f t="shared" si="41"/>
        <v>3.6496350364962904E-3</v>
      </c>
      <c r="D183" s="26">
        <f t="shared" si="48"/>
        <v>24.738044215069095</v>
      </c>
      <c r="E183" s="26"/>
      <c r="F183">
        <v>24.74</v>
      </c>
      <c r="G183" s="25">
        <f t="shared" si="46"/>
        <v>4.832954790994215E-4</v>
      </c>
      <c r="H183" s="25"/>
      <c r="I183" s="25">
        <f t="shared" si="45"/>
        <v>4.0420371867422311E-4</v>
      </c>
      <c r="J183">
        <v>3253.28</v>
      </c>
      <c r="K183">
        <v>3293.87</v>
      </c>
      <c r="L183" s="25">
        <f t="shared" si="43"/>
        <v>1.2476638961294251E-2</v>
      </c>
      <c r="M183">
        <f t="shared" si="47"/>
        <v>1</v>
      </c>
    </row>
    <row r="184" spans="1:13">
      <c r="A184" s="1">
        <v>42654</v>
      </c>
      <c r="B184">
        <v>24.61</v>
      </c>
      <c r="C184" s="25">
        <f t="shared" si="41"/>
        <v>-5.656565656565693E-3</v>
      </c>
      <c r="D184" s="31">
        <f t="shared" si="48"/>
        <v>24.835313597682966</v>
      </c>
      <c r="E184" s="31"/>
      <c r="F184">
        <v>24.771799999999999</v>
      </c>
      <c r="G184" s="35">
        <f t="shared" si="46"/>
        <v>-9.0723073335375881E-3</v>
      </c>
      <c r="H184" s="35"/>
      <c r="I184" s="25">
        <f t="shared" si="45"/>
        <v>-6.531620633139279E-3</v>
      </c>
      <c r="J184">
        <v>3293.87</v>
      </c>
      <c r="K184">
        <v>3306.56</v>
      </c>
      <c r="L184" s="25">
        <f t="shared" si="43"/>
        <v>3.8526110623673393E-3</v>
      </c>
      <c r="M184">
        <f t="shared" si="47"/>
        <v>2</v>
      </c>
    </row>
    <row r="185" spans="1:13">
      <c r="A185" s="1">
        <v>42655</v>
      </c>
      <c r="B185">
        <v>24.65</v>
      </c>
      <c r="C185" s="25">
        <f t="shared" si="41"/>
        <v>1.6253555465257641E-3</v>
      </c>
      <c r="D185" s="26">
        <f t="shared" si="48"/>
        <v>24.722729276952485</v>
      </c>
      <c r="E185" s="26"/>
      <c r="F185">
        <v>24.727</v>
      </c>
      <c r="G185" s="25">
        <f t="shared" si="46"/>
        <v>-2.941798057073286E-3</v>
      </c>
      <c r="H185" s="25"/>
      <c r="I185" s="25">
        <f t="shared" si="45"/>
        <v>-3.114004933878034E-3</v>
      </c>
      <c r="J185">
        <v>3306.56</v>
      </c>
      <c r="K185">
        <v>3300.01</v>
      </c>
      <c r="L185" s="25">
        <f t="shared" si="43"/>
        <v>-1.9809106745377614E-3</v>
      </c>
      <c r="M185">
        <f t="shared" si="47"/>
        <v>3</v>
      </c>
    </row>
    <row r="186" spans="1:13">
      <c r="A186" s="1">
        <v>42656</v>
      </c>
      <c r="B186">
        <v>24.55</v>
      </c>
      <c r="C186" s="25">
        <f t="shared" si="41"/>
        <v>-4.0567951318457585E-3</v>
      </c>
      <c r="D186" s="26">
        <f t="shared" si="48"/>
        <v>24.746781540055938</v>
      </c>
      <c r="E186" s="26"/>
      <c r="F186">
        <v>24.711200000000002</v>
      </c>
      <c r="G186" s="25">
        <f t="shared" si="46"/>
        <v>-7.9518033380389097E-3</v>
      </c>
      <c r="H186" s="25"/>
      <c r="I186" s="25">
        <f t="shared" si="45"/>
        <v>-6.5233578296480799E-3</v>
      </c>
      <c r="J186">
        <v>3300.01</v>
      </c>
      <c r="K186">
        <v>3302.65</v>
      </c>
      <c r="L186" s="25">
        <f t="shared" si="43"/>
        <v>7.9999757576487696E-4</v>
      </c>
      <c r="M186">
        <f t="shared" si="47"/>
        <v>4</v>
      </c>
    </row>
    <row r="187" spans="1:13">
      <c r="A187" s="1">
        <v>42657</v>
      </c>
      <c r="B187">
        <v>24.7</v>
      </c>
      <c r="C187" s="25">
        <f t="shared" si="41"/>
        <v>6.109979633401208E-3</v>
      </c>
      <c r="D187" s="26">
        <f t="shared" si="48"/>
        <v>24.735143148683633</v>
      </c>
      <c r="E187" s="26"/>
      <c r="F187">
        <v>24.7303</v>
      </c>
      <c r="G187" s="25">
        <f t="shared" si="46"/>
        <v>-1.4207780594754915E-3</v>
      </c>
      <c r="H187" s="25"/>
      <c r="I187" s="25">
        <f t="shared" si="45"/>
        <v>-1.2252176479864429E-3</v>
      </c>
      <c r="J187">
        <v>3302.65</v>
      </c>
      <c r="K187">
        <v>3305.85</v>
      </c>
      <c r="L187" s="25">
        <f t="shared" si="43"/>
        <v>9.6891889846029144E-4</v>
      </c>
      <c r="M187">
        <f t="shared" si="47"/>
        <v>5</v>
      </c>
    </row>
    <row r="188" spans="1:13">
      <c r="A188" s="1">
        <v>42660</v>
      </c>
      <c r="B188">
        <v>24.38</v>
      </c>
      <c r="C188" s="25">
        <f t="shared" si="41"/>
        <v>-1.2955465587044523E-2</v>
      </c>
      <c r="D188" s="26">
        <f t="shared" si="48"/>
        <v>24.521062892750731</v>
      </c>
      <c r="E188" s="26"/>
      <c r="F188">
        <v>24.4773</v>
      </c>
      <c r="G188" s="25">
        <f t="shared" si="46"/>
        <v>-5.752723418544603E-3</v>
      </c>
      <c r="H188" s="25"/>
      <c r="I188" s="25">
        <f t="shared" si="45"/>
        <v>-3.9751116340446258E-3</v>
      </c>
      <c r="J188">
        <v>3305.85</v>
      </c>
      <c r="K188">
        <v>3277.88</v>
      </c>
      <c r="L188" s="25">
        <f t="shared" si="43"/>
        <v>-8.460758957605452E-3</v>
      </c>
      <c r="M188">
        <f t="shared" si="47"/>
        <v>1</v>
      </c>
    </row>
    <row r="189" spans="1:13">
      <c r="A189" s="1">
        <v>42661</v>
      </c>
      <c r="B189">
        <v>24.86</v>
      </c>
      <c r="C189" s="25">
        <f t="shared" si="41"/>
        <v>1.9688269073010689E-2</v>
      </c>
      <c r="D189" s="26">
        <f t="shared" si="48"/>
        <v>24.801759310590988</v>
      </c>
      <c r="E189" s="26"/>
      <c r="F189">
        <v>24.823399999999999</v>
      </c>
      <c r="G189" s="25">
        <f t="shared" si="46"/>
        <v>2.3482483109229513E-3</v>
      </c>
      <c r="H189" s="25"/>
      <c r="I189" s="25">
        <f t="shared" si="45"/>
        <v>1.4744152694634582E-3</v>
      </c>
      <c r="J189">
        <v>3277.88</v>
      </c>
      <c r="K189">
        <v>3321.33</v>
      </c>
      <c r="L189" s="25">
        <f t="shared" si="43"/>
        <v>1.3255518810938671E-2</v>
      </c>
      <c r="M189">
        <f t="shared" si="47"/>
        <v>2</v>
      </c>
    </row>
    <row r="190" spans="1:13">
      <c r="A190" s="1">
        <v>42662</v>
      </c>
      <c r="B190">
        <v>24.75</v>
      </c>
      <c r="C190" s="25">
        <f t="shared" si="41"/>
        <v>-4.4247787610619538E-3</v>
      </c>
      <c r="D190" s="26">
        <f t="shared" si="48"/>
        <v>24.785357677797748</v>
      </c>
      <c r="E190" s="26"/>
      <c r="F190">
        <v>24.790900000000001</v>
      </c>
      <c r="G190" s="25">
        <f t="shared" si="46"/>
        <v>-1.4265550756776824E-3</v>
      </c>
      <c r="H190" s="25"/>
      <c r="I190" s="25">
        <f t="shared" si="45"/>
        <v>-1.6497989181514239E-3</v>
      </c>
      <c r="J190">
        <v>3321.33</v>
      </c>
      <c r="K190">
        <v>3316.24</v>
      </c>
      <c r="L190" s="25">
        <f t="shared" si="43"/>
        <v>-1.5325185994767843E-3</v>
      </c>
      <c r="M190">
        <f t="shared" si="47"/>
        <v>3</v>
      </c>
    </row>
    <row r="191" spans="1:13">
      <c r="A191" s="1">
        <v>42663</v>
      </c>
      <c r="B191">
        <v>24.76</v>
      </c>
      <c r="C191" s="25">
        <f t="shared" si="41"/>
        <v>4.0404040404040664E-4</v>
      </c>
      <c r="D191" s="26">
        <f t="shared" si="48"/>
        <v>24.808542427568575</v>
      </c>
      <c r="E191" s="26"/>
      <c r="F191">
        <v>24.776299999999999</v>
      </c>
      <c r="G191" s="25">
        <f t="shared" si="46"/>
        <v>-1.9566819659114776E-3</v>
      </c>
      <c r="H191" s="25"/>
      <c r="I191" s="25">
        <f t="shared" si="45"/>
        <v>-6.5788677082523339E-4</v>
      </c>
      <c r="J191">
        <v>3316.24</v>
      </c>
      <c r="K191">
        <v>3318.6</v>
      </c>
      <c r="L191" s="25">
        <f t="shared" si="43"/>
        <v>7.1164933780432094E-4</v>
      </c>
      <c r="M191">
        <f t="shared" si="47"/>
        <v>4</v>
      </c>
    </row>
    <row r="192" spans="1:13">
      <c r="A192" s="1">
        <v>42664</v>
      </c>
      <c r="B192">
        <v>24.7</v>
      </c>
      <c r="C192" s="25">
        <f t="shared" si="41"/>
        <v>-2.4232633279483995E-3</v>
      </c>
      <c r="D192" s="26">
        <f t="shared" si="48"/>
        <v>24.844538227565838</v>
      </c>
      <c r="E192" s="26"/>
      <c r="F192">
        <v>24.7636</v>
      </c>
      <c r="G192" s="25">
        <f t="shared" si="46"/>
        <v>-5.8177063401995133E-3</v>
      </c>
      <c r="H192" s="25"/>
      <c r="I192" s="25">
        <f t="shared" si="45"/>
        <v>-2.5682857096707146E-3</v>
      </c>
      <c r="J192">
        <v>3318.6</v>
      </c>
      <c r="K192">
        <v>3327.74</v>
      </c>
      <c r="L192" s="25">
        <f t="shared" si="43"/>
        <v>2.7541734466340895E-3</v>
      </c>
      <c r="M192">
        <f>WEEKDAY(A192,2)</f>
        <v>5</v>
      </c>
    </row>
    <row r="193" spans="1:13">
      <c r="A193" s="1">
        <v>42667</v>
      </c>
      <c r="B193">
        <v>25.03</v>
      </c>
      <c r="C193" s="25">
        <f t="shared" si="41"/>
        <v>1.3360323886639769E-2</v>
      </c>
      <c r="D193" s="26">
        <f t="shared" si="48"/>
        <v>25.059997611592255</v>
      </c>
      <c r="E193" s="26"/>
      <c r="F193">
        <v>25.009599999999999</v>
      </c>
      <c r="G193" s="25">
        <f t="shared" si="46"/>
        <v>-1.1970317019653898E-3</v>
      </c>
      <c r="H193" s="25"/>
      <c r="I193" s="25">
        <f t="shared" si="45"/>
        <v>8.1568677627807951E-4</v>
      </c>
      <c r="J193">
        <v>3327.74</v>
      </c>
      <c r="K193">
        <v>3367.57</v>
      </c>
      <c r="L193" s="25">
        <f t="shared" ref="L193:L221" si="49">+K193/J193-1</f>
        <v>1.196908412315878E-2</v>
      </c>
      <c r="M193">
        <f t="shared" ref="M193:M216" si="50">WEEKDAY(A193,2)</f>
        <v>1</v>
      </c>
    </row>
    <row r="194" spans="1:13">
      <c r="A194" s="1">
        <v>42668</v>
      </c>
      <c r="B194">
        <v>24.9</v>
      </c>
      <c r="C194" s="25">
        <f t="shared" si="41"/>
        <v>-5.1937674790252242E-3</v>
      </c>
      <c r="D194" s="26">
        <f t="shared" si="48"/>
        <v>25.008708807834726</v>
      </c>
      <c r="E194" s="26"/>
      <c r="F194">
        <v>25.0351</v>
      </c>
      <c r="G194" s="25">
        <f t="shared" si="46"/>
        <v>-4.3468380822871966E-3</v>
      </c>
      <c r="H194" s="25"/>
      <c r="I194" s="25">
        <f t="shared" si="45"/>
        <v>-5.3964234215162499E-3</v>
      </c>
      <c r="J194">
        <v>3367.57</v>
      </c>
      <c r="K194">
        <v>3367.45</v>
      </c>
      <c r="L194" s="25">
        <f t="shared" si="49"/>
        <v>-3.563400315376164E-5</v>
      </c>
      <c r="M194">
        <f t="shared" si="50"/>
        <v>2</v>
      </c>
    </row>
    <row r="195" spans="1:13">
      <c r="A195" s="1">
        <v>42669</v>
      </c>
      <c r="B195">
        <v>24.8</v>
      </c>
      <c r="C195" s="25">
        <f t="shared" si="41"/>
        <v>-4.0160642570280514E-3</v>
      </c>
      <c r="D195" s="26">
        <f t="shared" si="48"/>
        <v>24.941054352700117</v>
      </c>
      <c r="E195" s="26"/>
      <c r="F195">
        <v>24.899899999999999</v>
      </c>
      <c r="G195" s="25">
        <f t="shared" si="46"/>
        <v>-5.6555088131166054E-3</v>
      </c>
      <c r="H195" s="25"/>
      <c r="I195" s="25">
        <f t="shared" si="45"/>
        <v>-4.0120643054790683E-3</v>
      </c>
      <c r="J195">
        <v>3367.45</v>
      </c>
      <c r="K195">
        <v>3354.8</v>
      </c>
      <c r="L195" s="25">
        <f t="shared" si="49"/>
        <v>-3.756551693417709E-3</v>
      </c>
      <c r="M195">
        <f t="shared" si="50"/>
        <v>3</v>
      </c>
    </row>
    <row r="196" spans="1:13">
      <c r="A196" s="1">
        <v>42670</v>
      </c>
      <c r="B196">
        <v>24.67</v>
      </c>
      <c r="C196" s="25">
        <f t="shared" si="41"/>
        <v>-5.2419354838709742E-3</v>
      </c>
      <c r="D196" s="26">
        <f t="shared" si="48"/>
        <v>24.832358241922019</v>
      </c>
      <c r="E196" s="26"/>
      <c r="F196">
        <v>24.796600000000002</v>
      </c>
      <c r="G196" s="25">
        <f t="shared" si="46"/>
        <v>-6.5381725062231277E-3</v>
      </c>
      <c r="H196" s="25"/>
      <c r="I196" s="25">
        <f t="shared" si="45"/>
        <v>-5.1055386625585841E-3</v>
      </c>
      <c r="J196">
        <v>3354.8</v>
      </c>
      <c r="K196">
        <v>3345.7</v>
      </c>
      <c r="L196" s="25">
        <f t="shared" si="49"/>
        <v>-2.7125312984381811E-3</v>
      </c>
      <c r="M196">
        <f t="shared" si="50"/>
        <v>4</v>
      </c>
    </row>
    <row r="197" spans="1:13">
      <c r="A197" s="1">
        <v>42671</v>
      </c>
      <c r="B197">
        <v>24.65</v>
      </c>
      <c r="C197" s="25">
        <f t="shared" si="41"/>
        <v>-8.1070125658710968E-4</v>
      </c>
      <c r="D197" s="26">
        <f t="shared" si="48"/>
        <v>24.755318037480951</v>
      </c>
      <c r="E197" s="26"/>
      <c r="F197">
        <v>24.65</v>
      </c>
      <c r="G197" s="25">
        <f t="shared" si="46"/>
        <v>-4.254360106442423E-3</v>
      </c>
      <c r="H197" s="25"/>
      <c r="I197" s="25">
        <f t="shared" si="45"/>
        <v>0</v>
      </c>
      <c r="J197">
        <v>3345.7</v>
      </c>
      <c r="K197">
        <v>3340.13</v>
      </c>
      <c r="L197" s="25">
        <f t="shared" si="49"/>
        <v>-1.6648235047971305E-3</v>
      </c>
      <c r="M197">
        <f t="shared" si="50"/>
        <v>5</v>
      </c>
    </row>
    <row r="198" spans="1:13">
      <c r="A198" s="1">
        <v>42674</v>
      </c>
      <c r="B198">
        <v>24.64</v>
      </c>
      <c r="C198" s="25">
        <f t="shared" si="41"/>
        <v>-4.0567951318448703E-4</v>
      </c>
      <c r="D198" s="26">
        <f t="shared" si="48"/>
        <v>24.621587183732366</v>
      </c>
      <c r="E198" s="26"/>
      <c r="F198">
        <v>24.779199999999999</v>
      </c>
      <c r="G198" s="25">
        <f t="shared" si="46"/>
        <v>7.4783222260332849E-4</v>
      </c>
      <c r="H198" s="25"/>
      <c r="I198" s="25">
        <f t="shared" si="45"/>
        <v>-5.6176147736810567E-3</v>
      </c>
      <c r="J198">
        <v>3340.13</v>
      </c>
      <c r="K198">
        <v>3336.28</v>
      </c>
      <c r="L198" s="25">
        <f t="shared" si="49"/>
        <v>-1.1526497471655572E-3</v>
      </c>
      <c r="M198">
        <f t="shared" si="50"/>
        <v>1</v>
      </c>
    </row>
    <row r="199" spans="1:13">
      <c r="A199" s="1">
        <f>A198+1</f>
        <v>42675</v>
      </c>
      <c r="B199">
        <v>24.82</v>
      </c>
      <c r="C199" s="25">
        <f t="shared" si="41"/>
        <v>7.3051948051947591E-3</v>
      </c>
      <c r="D199" s="26">
        <f t="shared" si="48"/>
        <v>24.770064550936969</v>
      </c>
      <c r="E199" s="26"/>
      <c r="F199" s="27">
        <v>24.77</v>
      </c>
      <c r="G199" s="25">
        <f t="shared" si="46"/>
        <v>2.0159595854238876E-3</v>
      </c>
      <c r="H199" s="25"/>
      <c r="I199" s="25">
        <f t="shared" si="45"/>
        <v>2.0185708518369871E-3</v>
      </c>
      <c r="J199">
        <v>3336.28</v>
      </c>
      <c r="K199">
        <v>3335.05</v>
      </c>
      <c r="L199" s="25">
        <f t="shared" si="49"/>
        <v>-3.6867409210261659E-4</v>
      </c>
      <c r="M199">
        <f t="shared" si="50"/>
        <v>2</v>
      </c>
    </row>
    <row r="200" spans="1:13">
      <c r="A200" s="1">
        <f>A199+1</f>
        <v>42676</v>
      </c>
      <c r="B200">
        <v>24.64</v>
      </c>
      <c r="C200" s="25">
        <f t="shared" si="41"/>
        <v>-7.2522159548751297E-3</v>
      </c>
      <c r="D200" s="31">
        <f t="shared" si="48"/>
        <v>24.757373802491713</v>
      </c>
      <c r="E200" s="31"/>
      <c r="F200">
        <v>24.790299999999998</v>
      </c>
      <c r="G200" s="35">
        <f t="shared" si="46"/>
        <v>-4.7409633763294545E-3</v>
      </c>
      <c r="H200" s="35"/>
      <c r="I200" s="25">
        <f t="shared" si="45"/>
        <v>-6.0628552296663196E-3</v>
      </c>
      <c r="J200">
        <v>3335.05</v>
      </c>
      <c r="K200">
        <v>3333.35</v>
      </c>
      <c r="L200" s="25">
        <f t="shared" si="49"/>
        <v>-5.0973748519522744E-4</v>
      </c>
      <c r="M200">
        <f t="shared" si="50"/>
        <v>3</v>
      </c>
    </row>
    <row r="201" spans="1:13">
      <c r="A201" s="1">
        <f>A200+1</f>
        <v>42677</v>
      </c>
      <c r="B201">
        <v>24.9</v>
      </c>
      <c r="C201" s="25">
        <f t="shared" si="41"/>
        <v>1.0551948051948035E-2</v>
      </c>
      <c r="D201" s="26">
        <f t="shared" si="48"/>
        <v>25.026277685811568</v>
      </c>
      <c r="E201" s="26"/>
      <c r="F201">
        <v>25.023700000000002</v>
      </c>
      <c r="G201" s="25">
        <f t="shared" si="46"/>
        <v>-5.0458037506376785E-3</v>
      </c>
      <c r="H201" s="25"/>
      <c r="I201" s="25">
        <f t="shared" si="45"/>
        <v>-4.9433137385759274E-3</v>
      </c>
      <c r="J201">
        <v>3333.35</v>
      </c>
      <c r="K201">
        <v>3365.08</v>
      </c>
      <c r="L201" s="25">
        <f t="shared" si="49"/>
        <v>9.5189524052379237E-3</v>
      </c>
      <c r="M201">
        <f t="shared" si="50"/>
        <v>4</v>
      </c>
    </row>
    <row r="202" spans="1:13">
      <c r="A202" s="1">
        <f>A201+1</f>
        <v>42678</v>
      </c>
      <c r="B202">
        <v>24.74</v>
      </c>
      <c r="C202" s="25">
        <f t="shared" si="41"/>
        <v>-6.4257028112449932E-3</v>
      </c>
      <c r="D202" s="26">
        <f t="shared" si="48"/>
        <v>24.942570110963189</v>
      </c>
      <c r="E202" s="26"/>
      <c r="F202">
        <v>24.937200000000001</v>
      </c>
      <c r="G202" s="25">
        <f t="shared" si="46"/>
        <v>-8.1214610227416939E-3</v>
      </c>
      <c r="H202" s="25"/>
      <c r="I202" s="25">
        <f t="shared" si="45"/>
        <v>-7.9078645557641991E-3</v>
      </c>
      <c r="J202">
        <v>3365.08</v>
      </c>
      <c r="K202">
        <v>3354.17</v>
      </c>
      <c r="L202" s="25">
        <f t="shared" si="49"/>
        <v>-3.2421220297882414E-3</v>
      </c>
      <c r="M202">
        <f t="shared" si="50"/>
        <v>5</v>
      </c>
    </row>
    <row r="203" spans="1:13">
      <c r="A203" s="1">
        <v>42681</v>
      </c>
      <c r="B203">
        <v>24.9</v>
      </c>
      <c r="C203" s="25">
        <f t="shared" si="41"/>
        <v>6.4672594987873477E-3</v>
      </c>
      <c r="D203" s="26">
        <f t="shared" ref="D203:D215" si="51">+F202*(1+L203)</f>
        <v>24.955191939585649</v>
      </c>
      <c r="E203" s="26"/>
      <c r="F203">
        <v>24.873000000000001</v>
      </c>
      <c r="G203" s="25">
        <f t="shared" si="46"/>
        <v>-2.2116415581681093E-3</v>
      </c>
      <c r="H203" s="25"/>
      <c r="I203" s="25">
        <f t="shared" si="45"/>
        <v>1.0855144132191352E-3</v>
      </c>
      <c r="J203">
        <v>3354.17</v>
      </c>
      <c r="K203">
        <v>3356.59</v>
      </c>
      <c r="L203" s="25">
        <f t="shared" si="49"/>
        <v>7.2148996622112271E-4</v>
      </c>
      <c r="M203">
        <f t="shared" si="50"/>
        <v>1</v>
      </c>
    </row>
    <row r="204" spans="1:13">
      <c r="A204" s="1">
        <v>42682</v>
      </c>
      <c r="B204">
        <v>24.98</v>
      </c>
      <c r="C204" s="25">
        <f t="shared" si="41"/>
        <v>3.2128514056226631E-3</v>
      </c>
      <c r="D204" s="26">
        <f t="shared" si="51"/>
        <v>24.98067019206993</v>
      </c>
      <c r="E204" s="26"/>
      <c r="F204">
        <v>24.967300000000002</v>
      </c>
      <c r="G204" s="25">
        <f t="shared" ref="G204:G215" si="52">+B204/D204-1</f>
        <v>-2.682842633028315E-5</v>
      </c>
      <c r="H204" s="25"/>
      <c r="I204" s="25">
        <f t="shared" si="45"/>
        <v>5.0866533425719673E-4</v>
      </c>
      <c r="J204">
        <v>3356.59</v>
      </c>
      <c r="K204">
        <v>3371.12</v>
      </c>
      <c r="L204" s="25">
        <f t="shared" si="49"/>
        <v>4.3287979765178619E-3</v>
      </c>
      <c r="M204">
        <f t="shared" si="50"/>
        <v>2</v>
      </c>
    </row>
    <row r="205" spans="1:13">
      <c r="A205" s="1">
        <v>42683</v>
      </c>
      <c r="B205">
        <v>24.9</v>
      </c>
      <c r="C205" s="25">
        <f t="shared" si="41"/>
        <v>-3.2025620496397567E-3</v>
      </c>
      <c r="D205" s="26">
        <f t="shared" si="51"/>
        <v>24.833469370713594</v>
      </c>
      <c r="E205" s="26"/>
      <c r="F205">
        <v>24.696999999999999</v>
      </c>
      <c r="G205" s="25">
        <f t="shared" si="52"/>
        <v>2.6790710670843154E-3</v>
      </c>
      <c r="H205" s="25"/>
      <c r="I205" s="25">
        <f t="shared" si="45"/>
        <v>8.2196218164150014E-3</v>
      </c>
      <c r="J205">
        <v>3371.12</v>
      </c>
      <c r="K205">
        <v>3353.05</v>
      </c>
      <c r="L205" s="25">
        <f t="shared" si="49"/>
        <v>-5.3602363606159997E-3</v>
      </c>
      <c r="M205">
        <f t="shared" si="50"/>
        <v>3</v>
      </c>
    </row>
    <row r="206" spans="1:13">
      <c r="A206" s="1">
        <v>42684</v>
      </c>
      <c r="B206">
        <v>24.79</v>
      </c>
      <c r="C206" s="25">
        <f t="shared" si="41"/>
        <v>-4.417670682730912E-3</v>
      </c>
      <c r="D206" s="26">
        <f t="shared" si="51"/>
        <v>24.973649414711979</v>
      </c>
      <c r="E206" s="26"/>
      <c r="F206">
        <v>24.990600000000001</v>
      </c>
      <c r="G206" s="25">
        <f t="shared" si="52"/>
        <v>-7.3537275895204646E-3</v>
      </c>
      <c r="H206" s="25"/>
      <c r="I206" s="25">
        <f t="shared" si="45"/>
        <v>-8.0270181588277811E-3</v>
      </c>
      <c r="J206">
        <v>3353.05</v>
      </c>
      <c r="K206">
        <v>3390.61</v>
      </c>
      <c r="L206" s="25">
        <f t="shared" si="49"/>
        <v>1.1201741697857148E-2</v>
      </c>
      <c r="M206">
        <f t="shared" si="50"/>
        <v>4</v>
      </c>
    </row>
    <row r="207" spans="1:13">
      <c r="A207" s="1">
        <v>42685</v>
      </c>
      <c r="B207">
        <v>25.11</v>
      </c>
      <c r="C207" s="25">
        <f t="shared" si="41"/>
        <v>1.2908430818878491E-2</v>
      </c>
      <c r="D207" s="26">
        <f t="shared" si="51"/>
        <v>25.186729860408597</v>
      </c>
      <c r="E207" s="26"/>
      <c r="F207">
        <v>25.2121</v>
      </c>
      <c r="G207" s="25">
        <f t="shared" si="52"/>
        <v>-3.0464399639752449E-3</v>
      </c>
      <c r="H207" s="25"/>
      <c r="I207" s="25">
        <f t="shared" si="45"/>
        <v>-4.0496428302283505E-3</v>
      </c>
      <c r="J207">
        <v>3390.61</v>
      </c>
      <c r="K207">
        <v>3417.22</v>
      </c>
      <c r="L207" s="25">
        <f t="shared" si="49"/>
        <v>7.8481453189838124E-3</v>
      </c>
      <c r="M207">
        <f t="shared" si="50"/>
        <v>5</v>
      </c>
    </row>
    <row r="208" spans="1:13">
      <c r="A208" s="1">
        <v>42688</v>
      </c>
      <c r="B208">
        <v>25.03</v>
      </c>
      <c r="C208" s="25">
        <f t="shared" si="41"/>
        <v>-3.1859816806052432E-3</v>
      </c>
      <c r="D208" s="26">
        <f>+F207*(1+L208)</f>
        <v>25.308234771246802</v>
      </c>
      <c r="E208" s="26"/>
      <c r="F208">
        <v>25.180199999999999</v>
      </c>
      <c r="G208" s="25">
        <f t="shared" si="52"/>
        <v>-1.0993843456948982E-2</v>
      </c>
      <c r="H208" s="25"/>
      <c r="I208" s="25">
        <f t="shared" si="45"/>
        <v>-5.9650042493704092E-3</v>
      </c>
      <c r="J208">
        <v>3417.22</v>
      </c>
      <c r="K208">
        <v>3430.25</v>
      </c>
      <c r="L208" s="25">
        <f t="shared" si="49"/>
        <v>3.8130410099437295E-3</v>
      </c>
      <c r="M208">
        <f t="shared" si="50"/>
        <v>1</v>
      </c>
    </row>
    <row r="209" spans="1:14">
      <c r="A209" s="1">
        <v>42689</v>
      </c>
      <c r="B209">
        <v>25.07</v>
      </c>
      <c r="C209" s="25">
        <f t="shared" si="41"/>
        <v>1.5980823012384793E-3</v>
      </c>
      <c r="D209" s="26">
        <f t="shared" si="51"/>
        <v>25.177410560163253</v>
      </c>
      <c r="E209" s="26"/>
      <c r="F209">
        <v>25.116700000000002</v>
      </c>
      <c r="G209" s="25">
        <f t="shared" si="52"/>
        <v>-4.2661480181445111E-3</v>
      </c>
      <c r="H209" s="25"/>
      <c r="I209" s="25">
        <f t="shared" si="45"/>
        <v>-1.8593206910143545E-3</v>
      </c>
      <c r="J209">
        <v>3430.25</v>
      </c>
      <c r="K209">
        <v>3429.87</v>
      </c>
      <c r="L209" s="25">
        <f t="shared" si="49"/>
        <v>-1.1077909773338224E-4</v>
      </c>
      <c r="M209">
        <f t="shared" si="50"/>
        <v>2</v>
      </c>
    </row>
    <row r="210" spans="1:14">
      <c r="A210" s="1">
        <v>42690</v>
      </c>
      <c r="B210">
        <v>24.92</v>
      </c>
      <c r="C210" s="25">
        <f t="shared" si="41"/>
        <v>-5.9832469086557039E-3</v>
      </c>
      <c r="D210" s="26">
        <f t="shared" si="51"/>
        <v>25.114649579430129</v>
      </c>
      <c r="E210" s="26"/>
      <c r="F210">
        <v>25.060400000000001</v>
      </c>
      <c r="G210" s="25">
        <f t="shared" si="52"/>
        <v>-7.7504397907089961E-3</v>
      </c>
      <c r="H210" s="25"/>
      <c r="I210" s="25">
        <f t="shared" si="45"/>
        <v>-5.602464445898736E-3</v>
      </c>
      <c r="J210">
        <v>3429.87</v>
      </c>
      <c r="K210">
        <v>3429.59</v>
      </c>
      <c r="L210" s="25">
        <f t="shared" si="49"/>
        <v>-8.1635747127384306E-5</v>
      </c>
      <c r="M210">
        <f t="shared" si="50"/>
        <v>3</v>
      </c>
    </row>
    <row r="211" spans="1:14">
      <c r="A211" s="1">
        <v>42691</v>
      </c>
      <c r="B211">
        <v>25.08</v>
      </c>
      <c r="C211" s="25">
        <f t="shared" si="41"/>
        <v>6.4205457463883953E-3</v>
      </c>
      <c r="D211" s="26">
        <f t="shared" si="51"/>
        <v>25.111184431958339</v>
      </c>
      <c r="E211" s="26"/>
      <c r="G211" s="25">
        <f t="shared" si="52"/>
        <v>-1.241854283808852E-3</v>
      </c>
      <c r="H211" s="25"/>
      <c r="J211">
        <v>3429.59</v>
      </c>
      <c r="K211">
        <v>3436.54</v>
      </c>
      <c r="L211" s="25">
        <f t="shared" si="49"/>
        <v>2.0264812995138826E-3</v>
      </c>
      <c r="M211">
        <f t="shared" si="50"/>
        <v>4</v>
      </c>
    </row>
    <row r="212" spans="1:14">
      <c r="A212" s="1">
        <v>42692</v>
      </c>
      <c r="B212">
        <v>24.83</v>
      </c>
      <c r="C212" s="25">
        <f t="shared" si="41"/>
        <v>-9.9681020733651815E-3</v>
      </c>
      <c r="D212" s="26"/>
      <c r="E212" s="26"/>
      <c r="F212">
        <v>24.906300000000002</v>
      </c>
      <c r="G212" s="25"/>
      <c r="H212" s="25"/>
      <c r="I212" s="25">
        <f t="shared" si="45"/>
        <v>-3.0634819302748362E-3</v>
      </c>
      <c r="J212">
        <v>3436.54</v>
      </c>
      <c r="K212">
        <v>3417.46</v>
      </c>
      <c r="L212" s="25">
        <f t="shared" si="49"/>
        <v>-5.5520960035384537E-3</v>
      </c>
      <c r="M212">
        <f t="shared" si="50"/>
        <v>5</v>
      </c>
    </row>
    <row r="213" spans="1:14">
      <c r="A213" s="1">
        <v>42695</v>
      </c>
      <c r="B213">
        <v>25.14</v>
      </c>
      <c r="C213" s="25">
        <f t="shared" si="41"/>
        <v>1.2484897301651365E-2</v>
      </c>
      <c r="D213" s="26">
        <f t="shared" si="51"/>
        <v>25.07866017246727</v>
      </c>
      <c r="E213" s="26"/>
      <c r="F213">
        <v>25.090599999999998</v>
      </c>
      <c r="G213" s="25">
        <f t="shared" si="52"/>
        <v>2.445897313129608E-3</v>
      </c>
      <c r="H213" s="25"/>
      <c r="I213" s="25">
        <f t="shared" si="45"/>
        <v>1.9688648338422876E-3</v>
      </c>
      <c r="J213">
        <v>3417.46</v>
      </c>
      <c r="K213">
        <v>3441.11</v>
      </c>
      <c r="L213" s="25">
        <f t="shared" si="49"/>
        <v>6.9203443493119909E-3</v>
      </c>
      <c r="M213">
        <f t="shared" si="50"/>
        <v>1</v>
      </c>
    </row>
    <row r="214" spans="1:14">
      <c r="A214" s="1">
        <v>42696</v>
      </c>
      <c r="B214">
        <v>25.41</v>
      </c>
      <c r="C214" s="25">
        <f t="shared" si="41"/>
        <v>1.0739856801909253E-2</v>
      </c>
      <c r="D214" s="26">
        <f t="shared" si="51"/>
        <v>25.289291367029822</v>
      </c>
      <c r="E214" s="26"/>
      <c r="F214">
        <v>25.256399999999999</v>
      </c>
      <c r="G214" s="25">
        <f t="shared" si="52"/>
        <v>4.7731125090972881E-3</v>
      </c>
      <c r="H214" s="25"/>
      <c r="I214" s="25">
        <f t="shared" si="45"/>
        <v>6.0816268351784331E-3</v>
      </c>
      <c r="J214">
        <v>3441.11</v>
      </c>
      <c r="K214">
        <v>3468.36</v>
      </c>
      <c r="L214" s="25">
        <f t="shared" si="49"/>
        <v>7.9189563832600118E-3</v>
      </c>
      <c r="M214">
        <f t="shared" si="50"/>
        <v>2</v>
      </c>
    </row>
    <row r="215" spans="1:14">
      <c r="A215" s="1">
        <v>42697</v>
      </c>
      <c r="B215">
        <v>25.25</v>
      </c>
      <c r="C215" s="25">
        <f t="shared" si="41"/>
        <v>-6.2967335694608106E-3</v>
      </c>
      <c r="D215" s="26">
        <f t="shared" si="51"/>
        <v>25.302785977234194</v>
      </c>
      <c r="E215" s="26"/>
      <c r="F215">
        <v>25.157499999999999</v>
      </c>
      <c r="G215" s="25">
        <f t="shared" si="52"/>
        <v>-2.0861725377468998E-3</v>
      </c>
      <c r="H215" s="25"/>
      <c r="I215" s="25">
        <f t="shared" si="45"/>
        <v>3.6768359336183387E-3</v>
      </c>
      <c r="J215">
        <v>3468.36</v>
      </c>
      <c r="K215">
        <v>3474.73</v>
      </c>
      <c r="L215" s="25">
        <f t="shared" si="49"/>
        <v>1.8366028901266596E-3</v>
      </c>
      <c r="M215">
        <f t="shared" si="50"/>
        <v>3</v>
      </c>
    </row>
    <row r="216" spans="1:14">
      <c r="A216" s="1">
        <v>42698</v>
      </c>
      <c r="B216">
        <v>25.25</v>
      </c>
      <c r="C216" s="25">
        <f t="shared" si="41"/>
        <v>0</v>
      </c>
      <c r="D216" s="26">
        <f>+F215*(1+L216)</f>
        <v>25.258934233739023</v>
      </c>
      <c r="E216" s="26"/>
      <c r="F216">
        <v>25.157499999999999</v>
      </c>
      <c r="G216" s="25">
        <f>+B216/D216-1</f>
        <v>-3.537058870476395E-4</v>
      </c>
      <c r="H216" s="25"/>
      <c r="I216" s="25">
        <f>+B216/F216-1</f>
        <v>3.6768359336183387E-3</v>
      </c>
      <c r="J216">
        <v>3474.73</v>
      </c>
      <c r="K216">
        <v>3488.74</v>
      </c>
      <c r="L216" s="25">
        <f t="shared" si="49"/>
        <v>4.0319679514666529E-3</v>
      </c>
      <c r="M216">
        <f t="shared" si="50"/>
        <v>4</v>
      </c>
    </row>
    <row r="217" spans="1:14">
      <c r="A217" s="1">
        <v>42699</v>
      </c>
      <c r="B217">
        <v>25.7</v>
      </c>
      <c r="C217" s="25">
        <f t="shared" si="41"/>
        <v>1.7821782178217838E-2</v>
      </c>
      <c r="D217" s="26">
        <f>+F216*(1+L217+L216)</f>
        <v>25.493726221677363</v>
      </c>
      <c r="E217" s="26"/>
      <c r="F217">
        <v>25.520499999999998</v>
      </c>
      <c r="G217" s="25">
        <f>+B217/D217-1</f>
        <v>8.0911584492988631E-3</v>
      </c>
      <c r="H217" s="25"/>
      <c r="I217" s="25">
        <f>+B217/F217-1</f>
        <v>7.0335612546776893E-3</v>
      </c>
      <c r="J217">
        <v>3488.74</v>
      </c>
      <c r="K217">
        <v>3521.3</v>
      </c>
      <c r="L217" s="25">
        <f t="shared" si="49"/>
        <v>9.3328823586740217E-3</v>
      </c>
      <c r="M217">
        <f>WEEKDAY(A217,2)</f>
        <v>5</v>
      </c>
      <c r="N217" s="50" t="s">
        <v>90</v>
      </c>
    </row>
    <row r="218" spans="1:14">
      <c r="A218" s="1">
        <v>42702</v>
      </c>
      <c r="B218">
        <v>25.73</v>
      </c>
      <c r="C218" s="25">
        <f t="shared" si="41"/>
        <v>1.1673151750972721E-3</v>
      </c>
      <c r="D218" s="26">
        <f t="shared" ref="D218:D237" si="53">+F217*(1+L218)</f>
        <v>25.620370073552376</v>
      </c>
      <c r="E218" s="26"/>
      <c r="F218">
        <v>25.688300000000002</v>
      </c>
      <c r="G218" s="25">
        <f>+B218/D218-1</f>
        <v>4.2790141646233959E-3</v>
      </c>
      <c r="H218" s="25"/>
      <c r="I218" s="25">
        <f t="shared" ref="I218:I244" si="54">+B218/F218-1</f>
        <v>1.6233071086837469E-3</v>
      </c>
      <c r="J218">
        <v>3521.3</v>
      </c>
      <c r="K218">
        <v>3535.08</v>
      </c>
      <c r="L218" s="25">
        <f t="shared" si="49"/>
        <v>3.9133274642886295E-3</v>
      </c>
      <c r="M218">
        <f>WEEKDAY(A218,2)</f>
        <v>1</v>
      </c>
    </row>
    <row r="219" spans="1:14">
      <c r="A219" s="1">
        <v>42703</v>
      </c>
      <c r="B219">
        <v>26.13</v>
      </c>
      <c r="C219" s="25">
        <f t="shared" si="41"/>
        <v>1.5546055188495833E-2</v>
      </c>
      <c r="D219" s="26">
        <f t="shared" si="53"/>
        <v>25.898743092659856</v>
      </c>
      <c r="E219" s="26"/>
      <c r="F219">
        <v>25.9573</v>
      </c>
      <c r="G219" s="25">
        <f>+B219/D219-1</f>
        <v>8.9292714520066152E-3</v>
      </c>
      <c r="H219" s="25"/>
      <c r="I219" s="25">
        <f t="shared" si="54"/>
        <v>6.6532343502598845E-3</v>
      </c>
      <c r="J219">
        <v>3535.08</v>
      </c>
      <c r="K219">
        <v>3564.04</v>
      </c>
      <c r="L219" s="25">
        <f t="shared" si="49"/>
        <v>8.1921766975570076E-3</v>
      </c>
      <c r="M219">
        <f>WEEKDAY(A219,2)</f>
        <v>2</v>
      </c>
    </row>
    <row r="220" spans="1:14">
      <c r="A220" s="1">
        <v>42704</v>
      </c>
      <c r="B220">
        <v>25.88</v>
      </c>
      <c r="C220" s="25">
        <f t="shared" si="41"/>
        <v>-9.567546880979716E-3</v>
      </c>
      <c r="D220" s="26">
        <f t="shared" si="53"/>
        <v>25.767647781730844</v>
      </c>
      <c r="E220" s="26"/>
      <c r="F220">
        <v>25.757999999999999</v>
      </c>
      <c r="G220" s="25">
        <f>+B220/D220-1</f>
        <v>4.3602046729624977E-3</v>
      </c>
      <c r="H220" s="25"/>
      <c r="I220" s="25">
        <f t="shared" si="54"/>
        <v>4.7363925770633752E-3</v>
      </c>
      <c r="J220">
        <v>3564.04</v>
      </c>
      <c r="K220">
        <v>3538</v>
      </c>
      <c r="L220" s="25">
        <f t="shared" si="49"/>
        <v>-7.3063153051031726E-3</v>
      </c>
      <c r="M220">
        <f>WEEKDAY(A220,2)</f>
        <v>3</v>
      </c>
    </row>
    <row r="221" spans="1:14">
      <c r="A221" s="1">
        <v>42705</v>
      </c>
      <c r="B221">
        <v>26.18</v>
      </c>
      <c r="C221" s="25">
        <f t="shared" si="41"/>
        <v>1.1591962905718622E-2</v>
      </c>
      <c r="D221" s="26">
        <f t="shared" si="53"/>
        <v>25.954861594120974</v>
      </c>
      <c r="E221" s="26"/>
      <c r="F221">
        <v>26.0991</v>
      </c>
      <c r="G221" s="25">
        <f t="shared" ref="G221:G226" si="55">+B221/D221-1</f>
        <v>8.6742287206040825E-3</v>
      </c>
      <c r="H221" s="25"/>
      <c r="I221" s="25">
        <f t="shared" si="54"/>
        <v>3.0997237452632387E-3</v>
      </c>
      <c r="J221">
        <v>3538</v>
      </c>
      <c r="K221">
        <v>3565.04</v>
      </c>
      <c r="L221" s="25">
        <f t="shared" si="49"/>
        <v>7.6427360090447483E-3</v>
      </c>
      <c r="M221">
        <f>WEEKDAY(A221,2)</f>
        <v>4</v>
      </c>
    </row>
    <row r="222" spans="1:14">
      <c r="A222" s="1">
        <v>42706</v>
      </c>
      <c r="B222">
        <v>25.93</v>
      </c>
      <c r="C222" s="25">
        <f t="shared" si="41"/>
        <v>-9.5492742551566145E-3</v>
      </c>
      <c r="D222" s="26">
        <f t="shared" si="53"/>
        <v>25.834890757186454</v>
      </c>
      <c r="E222" s="26"/>
      <c r="F222">
        <v>25.855799999999999</v>
      </c>
      <c r="G222" s="25">
        <f t="shared" si="55"/>
        <v>3.68142616539191E-3</v>
      </c>
      <c r="H222" s="25"/>
      <c r="I222" s="25">
        <f t="shared" si="54"/>
        <v>2.8697622970474956E-3</v>
      </c>
      <c r="J222">
        <v>3565.04</v>
      </c>
      <c r="K222">
        <v>3528.95</v>
      </c>
      <c r="L222" s="25">
        <f t="shared" ref="L222:L258" si="56">+K222/J222-1</f>
        <v>-1.0123308574377932E-2</v>
      </c>
      <c r="M222">
        <f t="shared" ref="M222:M246" si="57">WEEKDAY(A222,2)</f>
        <v>5</v>
      </c>
    </row>
    <row r="223" spans="1:14">
      <c r="A223" s="1">
        <v>42709</v>
      </c>
      <c r="B223">
        <v>25.55</v>
      </c>
      <c r="C223" s="25">
        <f t="shared" si="41"/>
        <v>-1.4654839953721521E-2</v>
      </c>
      <c r="D223" s="26">
        <f t="shared" si="53"/>
        <v>25.419564198415959</v>
      </c>
      <c r="E223" s="26"/>
      <c r="F223">
        <v>25.4649</v>
      </c>
      <c r="G223" s="25">
        <f t="shared" si="55"/>
        <v>5.1313154138248329E-3</v>
      </c>
      <c r="H223" s="25"/>
      <c r="I223" s="25">
        <f t="shared" si="54"/>
        <v>3.3418548668953107E-3</v>
      </c>
      <c r="J223">
        <v>3528.95</v>
      </c>
      <c r="K223">
        <v>3469.41</v>
      </c>
      <c r="L223" s="25">
        <f t="shared" si="56"/>
        <v>-1.6871874070190862E-2</v>
      </c>
      <c r="M223">
        <f t="shared" si="57"/>
        <v>1</v>
      </c>
    </row>
    <row r="224" spans="1:14">
      <c r="A224" s="1">
        <v>42710</v>
      </c>
      <c r="B224">
        <v>25.35</v>
      </c>
      <c r="C224" s="25">
        <f t="shared" si="41"/>
        <v>-7.8277886497064575E-3</v>
      </c>
      <c r="D224" s="26">
        <f t="shared" si="53"/>
        <v>25.389593283872475</v>
      </c>
      <c r="E224" s="26"/>
      <c r="F224">
        <v>25.282499999999999</v>
      </c>
      <c r="G224" s="25">
        <f t="shared" si="55"/>
        <v>-1.5594296225935889E-3</v>
      </c>
      <c r="H224" s="25"/>
      <c r="I224" s="25">
        <f t="shared" si="54"/>
        <v>2.6698309107091589E-3</v>
      </c>
      <c r="J224">
        <v>3469.41</v>
      </c>
      <c r="K224">
        <v>3459.15</v>
      </c>
      <c r="L224" s="25">
        <f t="shared" si="56"/>
        <v>-2.9572751562945143E-3</v>
      </c>
      <c r="M224">
        <f t="shared" si="57"/>
        <v>2</v>
      </c>
    </row>
    <row r="225" spans="1:14">
      <c r="A225" s="1">
        <v>42711</v>
      </c>
      <c r="B225">
        <v>25.58</v>
      </c>
      <c r="C225" s="25">
        <f t="shared" si="41"/>
        <v>9.0729783037473144E-3</v>
      </c>
      <c r="D225" s="26">
        <f t="shared" si="53"/>
        <v>25.403827349204285</v>
      </c>
      <c r="E225" s="26"/>
      <c r="F225">
        <v>25.3673</v>
      </c>
      <c r="G225" s="25">
        <f t="shared" si="55"/>
        <v>6.9348861639635384E-3</v>
      </c>
      <c r="H225" s="25"/>
      <c r="I225" s="25">
        <f t="shared" si="54"/>
        <v>8.3848103661010587E-3</v>
      </c>
      <c r="J225">
        <v>3459.15</v>
      </c>
      <c r="K225">
        <v>3475.75</v>
      </c>
      <c r="L225" s="25">
        <f t="shared" si="56"/>
        <v>4.7988667736293955E-3</v>
      </c>
      <c r="M225">
        <f t="shared" si="57"/>
        <v>3</v>
      </c>
    </row>
    <row r="226" spans="1:14">
      <c r="A226" s="1">
        <v>42712</v>
      </c>
      <c r="B226">
        <v>25.28</v>
      </c>
      <c r="C226" s="25">
        <f t="shared" si="41"/>
        <v>-1.1727912431587106E-2</v>
      </c>
      <c r="D226" s="26">
        <f t="shared" si="53"/>
        <v>25.326356159677765</v>
      </c>
      <c r="E226" s="26"/>
      <c r="F226">
        <v>25.2667</v>
      </c>
      <c r="G226" s="25">
        <f t="shared" si="55"/>
        <v>-1.8303525144121036E-3</v>
      </c>
      <c r="H226" s="25"/>
      <c r="I226" s="25">
        <f t="shared" si="54"/>
        <v>5.2638452983577722E-4</v>
      </c>
      <c r="J226">
        <v>3475.75</v>
      </c>
      <c r="K226">
        <v>3470.14</v>
      </c>
      <c r="L226" s="25">
        <f t="shared" si="56"/>
        <v>-1.6140401352227052E-3</v>
      </c>
      <c r="M226">
        <f t="shared" si="57"/>
        <v>4</v>
      </c>
    </row>
    <row r="227" spans="1:14">
      <c r="A227" s="1">
        <v>42713</v>
      </c>
      <c r="B227">
        <v>25.44</v>
      </c>
      <c r="C227" s="25">
        <f t="shared" si="41"/>
        <v>6.3291139240506666E-3</v>
      </c>
      <c r="D227" s="26">
        <f t="shared" si="53"/>
        <v>25.438244505985349</v>
      </c>
      <c r="E227" s="26"/>
      <c r="F227">
        <v>25.387699999999999</v>
      </c>
      <c r="G227" s="25">
        <f t="shared" ref="G227:G233" si="58">+B227/D227-1</f>
        <v>6.9010029927207839E-5</v>
      </c>
      <c r="H227" s="25"/>
      <c r="I227" s="25">
        <f t="shared" si="54"/>
        <v>2.060052702686832E-3</v>
      </c>
      <c r="J227">
        <v>3470.14</v>
      </c>
      <c r="K227">
        <v>3493.7</v>
      </c>
      <c r="L227" s="25">
        <f t="shared" si="56"/>
        <v>6.789351438270419E-3</v>
      </c>
      <c r="M227">
        <f t="shared" si="57"/>
        <v>5</v>
      </c>
    </row>
    <row r="228" spans="1:14">
      <c r="A228" s="1">
        <v>42716</v>
      </c>
      <c r="B228">
        <v>24.6</v>
      </c>
      <c r="C228" s="25">
        <f t="shared" si="41"/>
        <v>-3.301886792452835E-2</v>
      </c>
      <c r="D228" s="26">
        <f t="shared" si="53"/>
        <v>24.773517785156137</v>
      </c>
      <c r="E228" s="26"/>
      <c r="F228">
        <v>24.7591</v>
      </c>
      <c r="G228" s="25">
        <f t="shared" si="58"/>
        <v>-7.0041641506441987E-3</v>
      </c>
      <c r="H228" s="25"/>
      <c r="I228" s="25">
        <f t="shared" si="54"/>
        <v>-6.4259201667264954E-3</v>
      </c>
      <c r="J228">
        <v>3493.7</v>
      </c>
      <c r="K228">
        <v>3409.18</v>
      </c>
      <c r="L228" s="25">
        <f t="shared" si="56"/>
        <v>-2.4192117239602684E-2</v>
      </c>
      <c r="M228">
        <f t="shared" si="57"/>
        <v>1</v>
      </c>
      <c r="N228" s="50" t="s">
        <v>109</v>
      </c>
    </row>
    <row r="229" spans="1:14">
      <c r="A229" s="1">
        <v>42717</v>
      </c>
      <c r="B229">
        <v>24.63</v>
      </c>
      <c r="C229" s="25">
        <f t="shared" si="41"/>
        <v>1.2195121951219523E-3</v>
      </c>
      <c r="D229" s="26">
        <f t="shared" si="53"/>
        <v>24.729033334702187</v>
      </c>
      <c r="E229" s="26"/>
      <c r="F229">
        <v>24.747399999999999</v>
      </c>
      <c r="G229" s="25">
        <f t="shared" si="58"/>
        <v>-4.0047394235671607E-3</v>
      </c>
      <c r="H229" s="25"/>
      <c r="I229" s="25">
        <f t="shared" si="54"/>
        <v>-4.7439326959599626E-3</v>
      </c>
      <c r="J229">
        <v>3409.18</v>
      </c>
      <c r="K229">
        <v>3405.04</v>
      </c>
      <c r="L229" s="25">
        <f t="shared" si="56"/>
        <v>-1.214368264509269E-3</v>
      </c>
      <c r="M229">
        <f t="shared" si="57"/>
        <v>2</v>
      </c>
    </row>
    <row r="230" spans="1:14">
      <c r="A230" s="1">
        <v>42718</v>
      </c>
      <c r="B230">
        <v>24.26</v>
      </c>
      <c r="C230" s="25">
        <f t="shared" si="41"/>
        <v>-1.5022330491270663E-2</v>
      </c>
      <c r="D230" s="26">
        <f t="shared" si="53"/>
        <v>24.557781180250448</v>
      </c>
      <c r="E230" s="26"/>
      <c r="F230">
        <v>24.5184</v>
      </c>
      <c r="G230" s="25">
        <f t="shared" si="58"/>
        <v>-1.2125736362938344E-2</v>
      </c>
      <c r="H230" s="25"/>
      <c r="I230" s="25">
        <f t="shared" si="54"/>
        <v>-1.0539023753589061E-2</v>
      </c>
      <c r="J230">
        <v>3405.04</v>
      </c>
      <c r="K230">
        <v>3378.95</v>
      </c>
      <c r="L230" s="25">
        <f t="shared" si="56"/>
        <v>-7.6621713694994265E-3</v>
      </c>
      <c r="M230">
        <f t="shared" si="57"/>
        <v>3</v>
      </c>
    </row>
    <row r="231" spans="1:14">
      <c r="A231" s="1">
        <v>42719</v>
      </c>
      <c r="B231">
        <v>24.05</v>
      </c>
      <c r="C231" s="25">
        <f t="shared" si="41"/>
        <v>-8.6562242374278453E-3</v>
      </c>
      <c r="D231" s="26">
        <f t="shared" si="53"/>
        <v>24.238890457686558</v>
      </c>
      <c r="E231" s="26"/>
      <c r="F231">
        <v>24.233499999999999</v>
      </c>
      <c r="G231" s="25">
        <f t="shared" si="58"/>
        <v>-7.7928673350911026E-3</v>
      </c>
      <c r="H231" s="25"/>
      <c r="I231" s="25">
        <f t="shared" si="54"/>
        <v>-7.572162502321067E-3</v>
      </c>
      <c r="J231">
        <v>3378.95</v>
      </c>
      <c r="K231">
        <v>3340.43</v>
      </c>
      <c r="L231" s="25">
        <f t="shared" si="56"/>
        <v>-1.1399991121502251E-2</v>
      </c>
      <c r="M231">
        <f t="shared" si="57"/>
        <v>4</v>
      </c>
    </row>
    <row r="232" spans="1:14">
      <c r="A232" s="1">
        <v>42720</v>
      </c>
      <c r="B232">
        <v>23.95</v>
      </c>
      <c r="C232" s="25">
        <f t="shared" si="41"/>
        <v>-4.1580041580042693E-3</v>
      </c>
      <c r="D232" s="26">
        <f t="shared" si="53"/>
        <v>24.274125787697994</v>
      </c>
      <c r="E232" s="26"/>
      <c r="F232">
        <v>24.164899999999999</v>
      </c>
      <c r="G232" s="25">
        <f t="shared" si="58"/>
        <v>-1.3352727531067643E-2</v>
      </c>
      <c r="H232" s="25"/>
      <c r="I232" s="25">
        <f t="shared" si="54"/>
        <v>-8.8930639067408279E-3</v>
      </c>
      <c r="J232">
        <v>3340.43</v>
      </c>
      <c r="K232">
        <v>3346.03</v>
      </c>
      <c r="L232" s="25">
        <f t="shared" si="56"/>
        <v>1.6764308786594295E-3</v>
      </c>
      <c r="M232">
        <f t="shared" si="57"/>
        <v>5</v>
      </c>
    </row>
    <row r="233" spans="1:14">
      <c r="A233" s="1">
        <v>42723</v>
      </c>
      <c r="B233">
        <v>23.95</v>
      </c>
      <c r="C233" s="25">
        <f t="shared" si="41"/>
        <v>0</v>
      </c>
      <c r="D233" s="26">
        <f t="shared" si="53"/>
        <v>24.041765555598722</v>
      </c>
      <c r="E233" s="26"/>
      <c r="F233">
        <v>24.159500000000001</v>
      </c>
      <c r="G233" s="25">
        <f t="shared" si="58"/>
        <v>-3.8169224879307517E-3</v>
      </c>
      <c r="H233" s="25"/>
      <c r="I233" s="25">
        <f t="shared" si="54"/>
        <v>-8.67153707651247E-3</v>
      </c>
      <c r="J233">
        <v>3346.03</v>
      </c>
      <c r="K233">
        <v>3328.98</v>
      </c>
      <c r="L233" s="25">
        <f t="shared" si="56"/>
        <v>-5.0955908942836858E-3</v>
      </c>
      <c r="M233">
        <f t="shared" si="57"/>
        <v>1</v>
      </c>
    </row>
    <row r="234" spans="1:14">
      <c r="A234" s="1">
        <v>42724</v>
      </c>
      <c r="B234">
        <v>23.81</v>
      </c>
      <c r="C234" s="25">
        <f t="shared" si="41"/>
        <v>-5.8455114822547616E-3</v>
      </c>
      <c r="D234" s="26">
        <f t="shared" si="53"/>
        <v>24.014934024836435</v>
      </c>
      <c r="E234" s="26"/>
      <c r="F234">
        <v>23.9682</v>
      </c>
      <c r="G234" s="25">
        <f t="shared" ref="G234:G243" si="59">+B234/D234-1</f>
        <v>-8.5336076553236273E-3</v>
      </c>
      <c r="H234" s="25"/>
      <c r="I234" s="25">
        <f t="shared" si="54"/>
        <v>-6.6004122128486831E-3</v>
      </c>
      <c r="J234">
        <v>3328.98</v>
      </c>
      <c r="K234">
        <v>3309.06</v>
      </c>
      <c r="L234" s="25">
        <f t="shared" si="56"/>
        <v>-5.9838148622101128E-3</v>
      </c>
      <c r="M234">
        <f t="shared" si="57"/>
        <v>2</v>
      </c>
    </row>
    <row r="235" spans="1:14">
      <c r="A235" s="1">
        <v>42725</v>
      </c>
      <c r="B235">
        <v>23.86</v>
      </c>
      <c r="C235" s="25">
        <f t="shared" si="41"/>
        <v>2.0999580008400631E-3</v>
      </c>
      <c r="D235" s="26">
        <f t="shared" si="53"/>
        <v>24.181729683958586</v>
      </c>
      <c r="E235" s="26"/>
      <c r="F235">
        <v>24.052099999999999</v>
      </c>
      <c r="G235" s="25">
        <f t="shared" si="59"/>
        <v>-1.3304659681644404E-2</v>
      </c>
      <c r="H235" s="25"/>
      <c r="I235" s="25">
        <f t="shared" si="54"/>
        <v>-7.9868285929295402E-3</v>
      </c>
      <c r="J235">
        <v>3309.06</v>
      </c>
      <c r="K235">
        <v>3338.54</v>
      </c>
      <c r="L235" s="25">
        <f t="shared" si="56"/>
        <v>8.9088744235523709E-3</v>
      </c>
      <c r="M235">
        <f t="shared" si="57"/>
        <v>3</v>
      </c>
    </row>
    <row r="236" spans="1:14">
      <c r="A236" s="1">
        <v>42726</v>
      </c>
      <c r="B236">
        <v>23.77</v>
      </c>
      <c r="C236" s="25">
        <f t="shared" si="41"/>
        <v>-3.7720033528918506E-3</v>
      </c>
      <c r="D236" s="26">
        <f t="shared" si="53"/>
        <v>24.031423438688769</v>
      </c>
      <c r="E236" s="26"/>
      <c r="F236">
        <v>23.961600000000001</v>
      </c>
      <c r="G236" s="25">
        <f t="shared" si="59"/>
        <v>-1.0878400081282602E-2</v>
      </c>
      <c r="H236" s="25"/>
      <c r="I236" s="25">
        <f t="shared" si="54"/>
        <v>-7.9961271367521292E-3</v>
      </c>
      <c r="J236">
        <v>3338.54</v>
      </c>
      <c r="K236">
        <v>3335.67</v>
      </c>
      <c r="L236" s="25">
        <f t="shared" si="56"/>
        <v>-8.5965721542946572E-4</v>
      </c>
      <c r="M236">
        <f t="shared" si="57"/>
        <v>4</v>
      </c>
    </row>
    <row r="237" spans="1:14">
      <c r="A237" s="1">
        <v>42727</v>
      </c>
      <c r="B237">
        <v>23.52</v>
      </c>
      <c r="C237" s="25">
        <f t="shared" si="41"/>
        <v>-1.0517458981909922E-2</v>
      </c>
      <c r="D237" s="26">
        <f t="shared" si="53"/>
        <v>23.759960715538408</v>
      </c>
      <c r="E237" s="26"/>
      <c r="F237">
        <v>23.7273</v>
      </c>
      <c r="G237" s="25">
        <f t="shared" si="59"/>
        <v>-1.0099373412746471E-2</v>
      </c>
      <c r="H237" s="25"/>
      <c r="I237" s="25">
        <f t="shared" si="54"/>
        <v>-8.7367715669292023E-3</v>
      </c>
      <c r="J237">
        <v>3335.67</v>
      </c>
      <c r="K237">
        <v>3307.6</v>
      </c>
      <c r="L237" s="25">
        <f t="shared" si="56"/>
        <v>-8.4151010141890747E-3</v>
      </c>
      <c r="M237">
        <f t="shared" si="57"/>
        <v>5</v>
      </c>
    </row>
    <row r="238" spans="1:14">
      <c r="A238" s="1">
        <v>42731</v>
      </c>
      <c r="B238">
        <v>23.71</v>
      </c>
      <c r="C238" s="25">
        <f t="shared" ref="C238:C247" si="60">B238/B237-1</f>
        <v>8.0782312925171684E-3</v>
      </c>
      <c r="D238" s="26">
        <f t="shared" ref="D238:D247" si="61">+F237*(1+L238)</f>
        <v>23.790355679949208</v>
      </c>
      <c r="E238" s="26"/>
      <c r="F238">
        <v>23.7851</v>
      </c>
      <c r="G238" s="25">
        <f t="shared" si="59"/>
        <v>-3.3776577799100593E-3</v>
      </c>
      <c r="H238" s="25"/>
      <c r="I238" s="25">
        <f t="shared" si="54"/>
        <v>-3.1574389008244275E-3</v>
      </c>
      <c r="J238">
        <v>3307.6</v>
      </c>
      <c r="K238">
        <v>3316.39</v>
      </c>
      <c r="L238" s="25">
        <f t="shared" si="56"/>
        <v>2.6575160237030104E-3</v>
      </c>
      <c r="M238">
        <f t="shared" si="57"/>
        <v>2</v>
      </c>
    </row>
    <row r="239" spans="1:14">
      <c r="A239" s="1">
        <v>42732</v>
      </c>
      <c r="B239">
        <v>23.46</v>
      </c>
      <c r="C239" s="25">
        <f t="shared" si="60"/>
        <v>-1.0544074230282585E-2</v>
      </c>
      <c r="D239" s="26">
        <f t="shared" si="61"/>
        <v>23.681106214588755</v>
      </c>
      <c r="E239" s="26"/>
      <c r="F239">
        <v>23.636900000000001</v>
      </c>
      <c r="G239" s="25">
        <f t="shared" si="59"/>
        <v>-9.3368195127870868E-3</v>
      </c>
      <c r="H239" s="25"/>
      <c r="I239" s="25">
        <f t="shared" si="54"/>
        <v>-7.4840609386171986E-3</v>
      </c>
      <c r="J239">
        <v>3316.39</v>
      </c>
      <c r="K239">
        <v>3301.89</v>
      </c>
      <c r="L239" s="25">
        <f t="shared" si="56"/>
        <v>-4.3722240146665259E-3</v>
      </c>
      <c r="M239">
        <f t="shared" si="57"/>
        <v>3</v>
      </c>
    </row>
    <row r="240" spans="1:14">
      <c r="A240" s="1">
        <v>42733</v>
      </c>
      <c r="B240">
        <v>23.54</v>
      </c>
      <c r="C240" s="25">
        <f t="shared" si="60"/>
        <v>3.4100596760442414E-3</v>
      </c>
      <c r="D240" s="26">
        <f t="shared" si="61"/>
        <v>23.607334994200297</v>
      </c>
      <c r="E240" s="26"/>
      <c r="F240">
        <v>23.6111</v>
      </c>
      <c r="G240" s="25">
        <f t="shared" si="59"/>
        <v>-2.8522912144399726E-3</v>
      </c>
      <c r="H240" s="25"/>
      <c r="I240" s="25">
        <f t="shared" si="54"/>
        <v>-3.0112955347273429E-3</v>
      </c>
      <c r="J240">
        <v>3301.89</v>
      </c>
      <c r="K240">
        <v>3297.76</v>
      </c>
      <c r="L240" s="25">
        <f t="shared" si="56"/>
        <v>-1.2507987849381674E-3</v>
      </c>
      <c r="M240">
        <f t="shared" si="57"/>
        <v>4</v>
      </c>
    </row>
    <row r="241" spans="1:14">
      <c r="A241" s="1">
        <v>42734</v>
      </c>
      <c r="B241">
        <v>23.45</v>
      </c>
      <c r="C241" s="25">
        <f t="shared" si="60"/>
        <v>-3.8232795242141293E-3</v>
      </c>
      <c r="D241" s="26">
        <f t="shared" si="61"/>
        <v>23.6993079811751</v>
      </c>
      <c r="E241" s="26"/>
      <c r="F241">
        <v>23.686</v>
      </c>
      <c r="G241" s="25">
        <f t="shared" si="59"/>
        <v>-1.0519631264049201E-2</v>
      </c>
      <c r="H241" s="25"/>
      <c r="I241" s="25">
        <f t="shared" si="54"/>
        <v>-9.9636916321877989E-3</v>
      </c>
      <c r="J241">
        <v>3297.76</v>
      </c>
      <c r="K241">
        <v>3310.08</v>
      </c>
      <c r="L241" s="25">
        <f t="shared" si="56"/>
        <v>3.7358691960602819E-3</v>
      </c>
      <c r="M241">
        <f t="shared" si="57"/>
        <v>5</v>
      </c>
    </row>
    <row r="242" spans="1:14">
      <c r="A242" s="1">
        <v>42738</v>
      </c>
      <c r="B242">
        <v>23.89</v>
      </c>
      <c r="C242" s="25">
        <f t="shared" si="60"/>
        <v>1.8763326226012955E-2</v>
      </c>
      <c r="D242" s="26">
        <f t="shared" si="61"/>
        <v>23.916056343049114</v>
      </c>
      <c r="E242" s="26"/>
      <c r="F242">
        <v>23.973099999999999</v>
      </c>
      <c r="G242" s="25">
        <f t="shared" si="59"/>
        <v>-1.0894916233413765E-3</v>
      </c>
      <c r="H242" s="25"/>
      <c r="I242" s="25">
        <f t="shared" si="54"/>
        <v>-3.4663852401232154E-3</v>
      </c>
      <c r="J242">
        <v>3310.08</v>
      </c>
      <c r="K242">
        <v>3342.23</v>
      </c>
      <c r="L242" s="25">
        <f t="shared" si="56"/>
        <v>9.7127561871617196E-3</v>
      </c>
      <c r="M242">
        <f t="shared" si="57"/>
        <v>2</v>
      </c>
    </row>
    <row r="243" spans="1:14" ht="28">
      <c r="A243" s="1">
        <v>42739</v>
      </c>
      <c r="B243">
        <v>24.47</v>
      </c>
      <c r="C243" s="25">
        <f t="shared" si="60"/>
        <v>2.4277940560904154E-2</v>
      </c>
      <c r="D243" s="26">
        <f t="shared" si="61"/>
        <v>24.160166254566558</v>
      </c>
      <c r="E243" s="26">
        <f>D243*((1-VLOOKUP(A243,USD!A:M,13,0)))</f>
        <v>24.483895123870777</v>
      </c>
      <c r="F243">
        <v>24.478100000000001</v>
      </c>
      <c r="G243" s="25">
        <f t="shared" si="59"/>
        <v>1.2824156182074109E-2</v>
      </c>
      <c r="H243" s="25">
        <f>(B243/(D243*(1-VLOOKUP(A243,USD!A:M,13,0))))-1</f>
        <v>-5.6752096839485233E-4</v>
      </c>
      <c r="I243" s="25">
        <f t="shared" si="54"/>
        <v>-3.3090803616309117E-4</v>
      </c>
      <c r="J243">
        <v>3342.23</v>
      </c>
      <c r="K243">
        <v>3368.31</v>
      </c>
      <c r="L243" s="25">
        <f t="shared" si="56"/>
        <v>7.8031733303811635E-3</v>
      </c>
      <c r="M243">
        <f t="shared" si="57"/>
        <v>3</v>
      </c>
      <c r="N243" s="50" t="s">
        <v>108</v>
      </c>
    </row>
    <row r="244" spans="1:14" ht="28">
      <c r="A244" s="1">
        <v>42740</v>
      </c>
      <c r="B244">
        <v>24.66</v>
      </c>
      <c r="C244" s="25">
        <f t="shared" si="60"/>
        <v>7.764609726195415E-3</v>
      </c>
      <c r="D244" s="26">
        <f t="shared" si="61"/>
        <v>24.47432106872586</v>
      </c>
      <c r="E244" s="26">
        <f>D244*((1-VLOOKUP(A244,USD!A:M,13,0)))</f>
        <v>24.728255125875702</v>
      </c>
      <c r="F244" s="26">
        <v>24.728255125875702</v>
      </c>
      <c r="G244" s="25">
        <f t="shared" ref="G244:G250" si="62">+B244/D244-1</f>
        <v>7.5866836408959859E-3</v>
      </c>
      <c r="H244" s="25">
        <f>(B244/(D244*(1-VLOOKUP(A244,USD!A:M,13,0))))-1</f>
        <v>-2.7602079292800008E-3</v>
      </c>
      <c r="I244" s="25">
        <f t="shared" si="54"/>
        <v>-2.7602079292800008E-3</v>
      </c>
      <c r="J244">
        <v>3368.31</v>
      </c>
      <c r="K244">
        <v>3367.79</v>
      </c>
      <c r="L244" s="25">
        <f t="shared" si="56"/>
        <v>-1.5438008971857542E-4</v>
      </c>
      <c r="M244">
        <f t="shared" si="57"/>
        <v>4</v>
      </c>
      <c r="N244" s="50" t="s">
        <v>113</v>
      </c>
    </row>
    <row r="245" spans="1:14">
      <c r="A245" s="1">
        <v>42741</v>
      </c>
      <c r="B245">
        <v>24.25</v>
      </c>
      <c r="C245" s="25">
        <f t="shared" si="60"/>
        <v>-1.6626115166261113E-2</v>
      </c>
      <c r="D245" s="26">
        <f t="shared" si="61"/>
        <v>24.58052249019099</v>
      </c>
      <c r="E245" s="26">
        <f>D245*((1-VLOOKUP(A245,USD!A:M,13,0)))</f>
        <v>24.387853896776029</v>
      </c>
      <c r="F245">
        <v>24.3947</v>
      </c>
      <c r="G245" s="25">
        <f t="shared" si="62"/>
        <v>-1.3446520118638117E-2</v>
      </c>
      <c r="H245" s="25">
        <f>(B245/(D245*(1-VLOOKUP(A245,USD!A:M,13,0))))-1</f>
        <v>-5.6525636638430354E-3</v>
      </c>
      <c r="I245" s="25">
        <f t="shared" ref="I245:I312" si="63">+B245/F245-1</f>
        <v>-5.9316162937032013E-3</v>
      </c>
      <c r="J245">
        <v>3367.79</v>
      </c>
      <c r="K245">
        <v>3347.67</v>
      </c>
      <c r="L245" s="25">
        <f t="shared" si="56"/>
        <v>-5.9742442373188487E-3</v>
      </c>
      <c r="M245">
        <f t="shared" si="57"/>
        <v>5</v>
      </c>
    </row>
    <row r="246" spans="1:14">
      <c r="A246" s="1">
        <v>42744</v>
      </c>
      <c r="B246">
        <v>24.28</v>
      </c>
      <c r="C246" s="25">
        <f t="shared" si="60"/>
        <v>1.2371134020618957E-3</v>
      </c>
      <c r="D246" s="26">
        <f t="shared" si="61"/>
        <v>24.512969118819957</v>
      </c>
      <c r="E246" s="26">
        <f>D246*((1-VLOOKUP(A246,USD!A:M,13,0)))</f>
        <v>24.399597840539812</v>
      </c>
      <c r="F246">
        <v>24.424800000000001</v>
      </c>
      <c r="G246" s="25">
        <f t="shared" si="62"/>
        <v>-9.5039127121117062E-3</v>
      </c>
      <c r="H246" s="25">
        <f>(B246/(D246*(1-VLOOKUP(A246,USD!A:M,13,0))))-1</f>
        <v>-4.90163163021895E-3</v>
      </c>
      <c r="I246" s="25">
        <f t="shared" si="63"/>
        <v>-5.9284006419704216E-3</v>
      </c>
      <c r="J246">
        <v>3347.67</v>
      </c>
      <c r="K246">
        <v>3363.9</v>
      </c>
      <c r="L246" s="25">
        <f t="shared" si="56"/>
        <v>4.8481481149575956E-3</v>
      </c>
      <c r="M246">
        <f t="shared" si="57"/>
        <v>1</v>
      </c>
    </row>
    <row r="247" spans="1:14" ht="28">
      <c r="A247" s="1">
        <v>42745</v>
      </c>
      <c r="B247">
        <v>24.33</v>
      </c>
      <c r="C247" s="25">
        <f t="shared" si="60"/>
        <v>2.0593080724875534E-3</v>
      </c>
      <c r="D247" s="26">
        <f t="shared" si="61"/>
        <v>24.383921369838582</v>
      </c>
      <c r="E247" s="26">
        <f>D247*((1-VLOOKUP(A247,USD!A:M,13,0)))</f>
        <v>24.281015702633589</v>
      </c>
      <c r="F247">
        <v>24.263999999999999</v>
      </c>
      <c r="G247" s="25">
        <f t="shared" si="62"/>
        <v>-2.2113493978569432E-3</v>
      </c>
      <c r="H247" s="25">
        <f>(B247/(D247*(1-VLOOKUP(A247,USD!A:M,13,0))))-1</f>
        <v>2.0173907865435048E-3</v>
      </c>
      <c r="I247" s="25">
        <f t="shared" si="63"/>
        <v>2.7200791295747262E-3</v>
      </c>
      <c r="J247">
        <v>3363.9</v>
      </c>
      <c r="K247">
        <v>3358.27</v>
      </c>
      <c r="L247" s="25">
        <f t="shared" si="56"/>
        <v>-1.6736526056065903E-3</v>
      </c>
      <c r="M247">
        <f t="shared" ref="M247:M252" si="64">WEEKDAY(A247,2)</f>
        <v>2</v>
      </c>
      <c r="N247" s="50" t="s">
        <v>123</v>
      </c>
    </row>
    <row r="248" spans="1:14">
      <c r="A248" s="1">
        <v>42746</v>
      </c>
      <c r="B248">
        <v>24.09</v>
      </c>
      <c r="C248" s="25">
        <f t="shared" ref="C248:C279" si="65">B248/B247-1</f>
        <v>-9.8643649815042256E-3</v>
      </c>
      <c r="D248" s="26">
        <f t="shared" ref="D248:D279" si="66">+F247*(1+L248)</f>
        <v>24.092224980600129</v>
      </c>
      <c r="E248" s="26">
        <f>D248*((1-VLOOKUP(A248,USD!A:M,13,0)))</f>
        <v>24.170714292568309</v>
      </c>
      <c r="F248">
        <v>24.162199999999999</v>
      </c>
      <c r="G248" s="25">
        <f t="shared" si="62"/>
        <v>-9.235264081752792E-5</v>
      </c>
      <c r="H248" s="25">
        <f>(B248/(D248*(1-VLOOKUP(A248,USD!A:M,13,0))))-1</f>
        <v>-3.3393424617628176E-3</v>
      </c>
      <c r="I248" s="25">
        <f t="shared" si="63"/>
        <v>-2.988138497322157E-3</v>
      </c>
      <c r="J248">
        <v>3358.27</v>
      </c>
      <c r="K248">
        <v>3334.4953999999998</v>
      </c>
      <c r="L248" s="25">
        <f t="shared" si="56"/>
        <v>-7.0794188674526692E-3</v>
      </c>
      <c r="M248">
        <f t="shared" si="64"/>
        <v>3</v>
      </c>
      <c r="N248" s="50" t="s">
        <v>124</v>
      </c>
    </row>
    <row r="249" spans="1:14">
      <c r="A249" s="1">
        <v>42747</v>
      </c>
      <c r="B249">
        <v>24.1599</v>
      </c>
      <c r="C249" s="25">
        <f t="shared" si="65"/>
        <v>2.901618929016303E-3</v>
      </c>
      <c r="D249" s="26">
        <f t="shared" si="66"/>
        <v>24.03994830192898</v>
      </c>
      <c r="E249" s="26">
        <f>D249*((1-VLOOKUP(A249,USD!A:M,13,0)))</f>
        <v>24.146817179701188</v>
      </c>
      <c r="F249">
        <v>24.1495</v>
      </c>
      <c r="G249" s="25">
        <f t="shared" si="62"/>
        <v>4.9896820311130519E-3</v>
      </c>
      <c r="H249" s="25">
        <f>(B249/(D249*(1-VLOOKUP(A249,USD!A:M,13,0))))-1</f>
        <v>5.418030956814146E-4</v>
      </c>
      <c r="I249" s="25">
        <f t="shared" si="63"/>
        <v>4.3065073811043852E-4</v>
      </c>
      <c r="J249">
        <v>3334.4953999999998</v>
      </c>
      <c r="K249">
        <v>3317.6241</v>
      </c>
      <c r="L249" s="25">
        <f t="shared" si="56"/>
        <v>-5.0596261131443665E-3</v>
      </c>
      <c r="M249">
        <f t="shared" si="64"/>
        <v>4</v>
      </c>
    </row>
    <row r="250" spans="1:14" ht="28">
      <c r="A250" s="1">
        <v>42748</v>
      </c>
      <c r="B250">
        <v>24.28</v>
      </c>
      <c r="C250" s="25">
        <f t="shared" si="65"/>
        <v>4.971047065592149E-3</v>
      </c>
      <c r="D250" s="26">
        <f t="shared" si="66"/>
        <v>24.166155434517133</v>
      </c>
      <c r="E250" s="26">
        <f>D250*((1-VLOOKUP(A250,USD!A:M,13,0)))</f>
        <v>24.21969680216948</v>
      </c>
      <c r="F250">
        <v>24.2013</v>
      </c>
      <c r="G250" s="25">
        <f t="shared" si="62"/>
        <v>4.710909262805707E-3</v>
      </c>
      <c r="H250" s="25">
        <f>(B250/(D250*(1-VLOOKUP(A250,USD!A:M,13,0))))-1</f>
        <v>2.4898411537968013E-3</v>
      </c>
      <c r="I250" s="25">
        <f t="shared" si="63"/>
        <v>3.251891427320075E-3</v>
      </c>
      <c r="J250">
        <v>3317.6241</v>
      </c>
      <c r="K250">
        <v>3319.9122000000002</v>
      </c>
      <c r="L250" s="25">
        <f t="shared" si="56"/>
        <v>6.8968030464944263E-4</v>
      </c>
      <c r="M250">
        <f t="shared" si="64"/>
        <v>5</v>
      </c>
      <c r="N250" s="50" t="s">
        <v>126</v>
      </c>
    </row>
    <row r="251" spans="1:14">
      <c r="A251" s="1">
        <v>42752</v>
      </c>
      <c r="B251">
        <v>24.51</v>
      </c>
      <c r="C251" s="25">
        <f t="shared" si="65"/>
        <v>9.4728171334432787E-3</v>
      </c>
      <c r="D251" s="26">
        <f t="shared" si="66"/>
        <v>24.248275819821377</v>
      </c>
      <c r="E251" s="26">
        <f>D251*((1-VLOOKUP(A251,USD!A:M,13,0)))</f>
        <v>24.44264150121791</v>
      </c>
      <c r="F251">
        <v>24.407800000000002</v>
      </c>
      <c r="G251" s="25">
        <f t="shared" ref="G251:G256" si="67">+B251/D251-1</f>
        <v>1.079351711945975E-2</v>
      </c>
      <c r="H251" s="25">
        <f>(B251/(D251*(1-VLOOKUP(A251,USD!A:M,13,0))))-1</f>
        <v>2.7557782074714154E-3</v>
      </c>
      <c r="I251" s="25">
        <f t="shared" si="63"/>
        <v>4.1871860634714597E-3</v>
      </c>
      <c r="J251">
        <v>3319.9122000000002</v>
      </c>
      <c r="K251">
        <v>3326.3562999999999</v>
      </c>
      <c r="L251" s="25">
        <f t="shared" si="56"/>
        <v>1.9410453083668067E-3</v>
      </c>
      <c r="M251">
        <f t="shared" si="64"/>
        <v>2</v>
      </c>
    </row>
    <row r="252" spans="1:14">
      <c r="A252" s="1">
        <v>42753</v>
      </c>
      <c r="B252">
        <v>24.43</v>
      </c>
      <c r="C252" s="25">
        <f t="shared" si="65"/>
        <v>-3.2639738882089819E-3</v>
      </c>
      <c r="D252" s="26">
        <f t="shared" si="66"/>
        <v>24.503256121221892</v>
      </c>
      <c r="E252" s="26">
        <f>D252*((1-VLOOKUP(A252,USD!A:M,13,0)))</f>
        <v>24.376441150359643</v>
      </c>
      <c r="F252">
        <v>24.346299999999999</v>
      </c>
      <c r="G252" s="25">
        <f t="shared" si="67"/>
        <v>-2.9896484311914273E-3</v>
      </c>
      <c r="H252" s="25">
        <f>(B252/(D252*(1-VLOOKUP(A252,USD!A:M,13,0))))-1</f>
        <v>2.1971562341687179E-3</v>
      </c>
      <c r="I252" s="25">
        <f t="shared" si="63"/>
        <v>3.4378940537165281E-3</v>
      </c>
      <c r="J252">
        <v>3326.3562999999999</v>
      </c>
      <c r="K252">
        <v>3339.3652999999999</v>
      </c>
      <c r="L252" s="25">
        <f t="shared" si="56"/>
        <v>3.910885914416351E-3</v>
      </c>
      <c r="M252">
        <f t="shared" si="64"/>
        <v>3</v>
      </c>
    </row>
    <row r="253" spans="1:14">
      <c r="A253" s="1">
        <v>42754</v>
      </c>
      <c r="B253">
        <v>24.35</v>
      </c>
      <c r="C253" s="25">
        <f t="shared" si="65"/>
        <v>-3.2746623004501485E-3</v>
      </c>
      <c r="D253" s="26">
        <f t="shared" si="66"/>
        <v>24.272837480622442</v>
      </c>
      <c r="E253" s="26">
        <f>D253*((1-VLOOKUP(A253,USD!A:M,13,0)))</f>
        <v>24.240912833901113</v>
      </c>
      <c r="F253">
        <v>24.2685</v>
      </c>
      <c r="G253" s="25">
        <f t="shared" si="67"/>
        <v>3.1789657652987469E-3</v>
      </c>
      <c r="H253" s="25">
        <f>(B253/(D253*(1-VLOOKUP(A253,USD!A:M,13,0))))-1</f>
        <v>4.5001261646520074E-3</v>
      </c>
      <c r="I253" s="25">
        <f t="shared" si="63"/>
        <v>3.3582627686095101E-3</v>
      </c>
      <c r="J253">
        <v>3339.3652999999999</v>
      </c>
      <c r="K253">
        <v>3329.2891</v>
      </c>
      <c r="L253" s="25">
        <f t="shared" si="56"/>
        <v>-3.0173997435979372E-3</v>
      </c>
      <c r="M253">
        <f t="shared" ref="M253:M258" si="68">WEEKDAY(A253,2)</f>
        <v>4</v>
      </c>
    </row>
    <row r="254" spans="1:14" ht="42">
      <c r="A254" s="1">
        <v>42755</v>
      </c>
      <c r="B254">
        <v>24.67</v>
      </c>
      <c r="C254" s="25">
        <f t="shared" si="65"/>
        <v>1.3141683778234103E-2</v>
      </c>
      <c r="D254" s="26">
        <f t="shared" si="66"/>
        <v>24.455108486478387</v>
      </c>
      <c r="E254" s="26">
        <f>D254*((1-VLOOKUP(A254,USD!A:M,13,0)))</f>
        <v>24.488882193488294</v>
      </c>
      <c r="F254">
        <v>24.491499999999998</v>
      </c>
      <c r="G254" s="25">
        <f t="shared" si="67"/>
        <v>8.787182998612808E-3</v>
      </c>
      <c r="H254" s="25">
        <f>(B254/(D254*(1-VLOOKUP(A254,USD!A:M,13,0))))-1</f>
        <v>7.3959197108584007E-3</v>
      </c>
      <c r="I254" s="25">
        <f t="shared" si="63"/>
        <v>7.2882428597678128E-3</v>
      </c>
      <c r="J254">
        <v>3329.2891</v>
      </c>
      <c r="K254">
        <v>3354.8890999999999</v>
      </c>
      <c r="L254" s="25">
        <f t="shared" si="56"/>
        <v>7.6893292324777818E-3</v>
      </c>
      <c r="M254">
        <f t="shared" si="68"/>
        <v>5</v>
      </c>
      <c r="N254" s="50" t="s">
        <v>142</v>
      </c>
    </row>
    <row r="255" spans="1:14">
      <c r="A255" s="1">
        <v>42758</v>
      </c>
      <c r="B255">
        <v>24.74</v>
      </c>
      <c r="C255" s="25">
        <f t="shared" si="65"/>
        <v>2.8374543980542732E-3</v>
      </c>
      <c r="D255" s="26">
        <f t="shared" si="66"/>
        <v>24.558601628053815</v>
      </c>
      <c r="E255" s="26">
        <f>D255*((1-VLOOKUP(A255,USD!A:M,13,0)))</f>
        <v>24.650176882261203</v>
      </c>
      <c r="F255">
        <v>24.654199999999999</v>
      </c>
      <c r="G255" s="25">
        <f t="shared" si="67"/>
        <v>7.3863477527551513E-3</v>
      </c>
      <c r="H255" s="25">
        <f>(B255/(D255*(1-VLOOKUP(A255,USD!A:M,13,0))))-1</f>
        <v>3.6439137198822635E-3</v>
      </c>
      <c r="I255" s="25">
        <f t="shared" si="63"/>
        <v>3.4801372585604451E-3</v>
      </c>
      <c r="J255">
        <v>3354.8890999999999</v>
      </c>
      <c r="K255">
        <v>3364.0808000000002</v>
      </c>
      <c r="L255" s="25">
        <f t="shared" si="56"/>
        <v>2.7397925016359181E-3</v>
      </c>
      <c r="M255">
        <f t="shared" si="68"/>
        <v>1</v>
      </c>
    </row>
    <row r="256" spans="1:14">
      <c r="A256" s="1">
        <v>42759</v>
      </c>
      <c r="B256">
        <v>24.74</v>
      </c>
      <c r="C256" s="25">
        <f t="shared" si="65"/>
        <v>0</v>
      </c>
      <c r="D256" s="26">
        <f t="shared" si="66"/>
        <v>24.656912336582401</v>
      </c>
      <c r="E256" s="26">
        <f>D256*((1-VLOOKUP(A256,USD!A:M,13,0)))</f>
        <v>24.631047270158355</v>
      </c>
      <c r="F256">
        <v>24.6145</v>
      </c>
      <c r="G256" s="25">
        <f t="shared" si="67"/>
        <v>3.3697513412627167E-3</v>
      </c>
      <c r="H256" s="25">
        <f>(B256/(D256*(1-VLOOKUP(A256,USD!A:M,13,0))))-1</f>
        <v>4.4233900672849824E-3</v>
      </c>
      <c r="I256" s="25">
        <f t="shared" si="63"/>
        <v>5.098620731682546E-3</v>
      </c>
      <c r="J256">
        <v>3364.0808000000002</v>
      </c>
      <c r="K256">
        <v>3364.4508999999998</v>
      </c>
      <c r="L256" s="25">
        <f t="shared" si="56"/>
        <v>1.1001519345188449E-4</v>
      </c>
      <c r="M256">
        <f t="shared" si="68"/>
        <v>2</v>
      </c>
    </row>
    <row r="257" spans="1:14">
      <c r="A257" s="1">
        <v>42760</v>
      </c>
      <c r="B257">
        <v>24.85</v>
      </c>
      <c r="C257" s="25">
        <f t="shared" si="65"/>
        <v>4.4462409054164542E-3</v>
      </c>
      <c r="D257" s="26">
        <f t="shared" si="66"/>
        <v>24.698292946079253</v>
      </c>
      <c r="E257" s="26">
        <f>D257*((1-VLOOKUP(A257,USD!A:M,13,0)))</f>
        <v>24.675848836444732</v>
      </c>
      <c r="F257">
        <v>24.707899999999999</v>
      </c>
      <c r="G257" s="25">
        <f t="shared" ref="G257:G288" si="69">+B257/D257-1</f>
        <v>6.1424104998653029E-3</v>
      </c>
      <c r="H257" s="25">
        <f>(B257/(D257*(1-VLOOKUP(A257,USD!A:M,13,0))))-1</f>
        <v>7.0575551305072093E-3</v>
      </c>
      <c r="I257" s="25">
        <f t="shared" si="63"/>
        <v>5.7511969855796874E-3</v>
      </c>
      <c r="J257">
        <v>3364.4508999999998</v>
      </c>
      <c r="K257">
        <v>3375.9041999999999</v>
      </c>
      <c r="L257" s="25">
        <f t="shared" si="56"/>
        <v>3.4042107732943361E-3</v>
      </c>
      <c r="M257">
        <f t="shared" si="68"/>
        <v>3</v>
      </c>
    </row>
    <row r="258" spans="1:14" ht="28">
      <c r="A258" s="1">
        <v>42761</v>
      </c>
      <c r="B258">
        <v>24.85</v>
      </c>
      <c r="C258" s="25">
        <f t="shared" si="65"/>
        <v>0</v>
      </c>
      <c r="D258" s="26">
        <f t="shared" si="66"/>
        <v>24.796139567212837</v>
      </c>
      <c r="E258" s="26">
        <f>D258*((1-VLOOKUP(A258,USD!A:M,13,0)))</f>
        <v>24.706935593708437</v>
      </c>
      <c r="F258">
        <v>24.7075</v>
      </c>
      <c r="G258" s="25">
        <f t="shared" si="69"/>
        <v>2.172129764037134E-3</v>
      </c>
      <c r="H258" s="25">
        <f>(B258/(D258*(1-VLOOKUP(A258,USD!A:M,13,0))))-1</f>
        <v>5.7904553055132535E-3</v>
      </c>
      <c r="I258" s="25">
        <f t="shared" si="63"/>
        <v>5.7674795102702348E-3</v>
      </c>
      <c r="J258">
        <v>3375.9041999999999</v>
      </c>
      <c r="K258">
        <v>3387.9605999999999</v>
      </c>
      <c r="L258" s="25">
        <f t="shared" si="56"/>
        <v>3.5713098730705273E-3</v>
      </c>
      <c r="M258">
        <f t="shared" si="68"/>
        <v>4</v>
      </c>
      <c r="N258" s="50" t="s">
        <v>146</v>
      </c>
    </row>
    <row r="259" spans="1:14">
      <c r="A259" s="1">
        <v>42762</v>
      </c>
      <c r="B259">
        <v>24.91</v>
      </c>
      <c r="C259" s="25">
        <f t="shared" si="65"/>
        <v>2.4144869215290132E-3</v>
      </c>
      <c r="D259" s="26">
        <f t="shared" si="66"/>
        <v>24.7075</v>
      </c>
      <c r="E259" s="26">
        <f>D259*((1-VLOOKUP(A259,USD!A:M,13,0)))</f>
        <v>24.641405104124949</v>
      </c>
      <c r="F259">
        <v>24.621400000000001</v>
      </c>
      <c r="G259" s="25">
        <f t="shared" si="69"/>
        <v>8.1958919356470705E-3</v>
      </c>
      <c r="H259" s="25">
        <f>(B259/(D259*(1-VLOOKUP(A259,USD!A:M,13,0))))-1</f>
        <v>1.0900145293666341E-2</v>
      </c>
      <c r="I259" s="25">
        <f t="shared" si="63"/>
        <v>1.1721510555857906E-2</v>
      </c>
      <c r="J259">
        <v>3387.9605999999999</v>
      </c>
      <c r="K259">
        <v>3387.9605999999999</v>
      </c>
      <c r="L259" s="25">
        <f>+K259/J259-1</f>
        <v>0</v>
      </c>
      <c r="M259">
        <f>WEEKDAY(A259,2)</f>
        <v>5</v>
      </c>
    </row>
    <row r="260" spans="1:14">
      <c r="A260" s="1">
        <v>42765</v>
      </c>
      <c r="B260">
        <v>24.88</v>
      </c>
      <c r="C260" s="25">
        <f t="shared" si="65"/>
        <v>-1.2043356081895551E-3</v>
      </c>
      <c r="D260" s="26">
        <f t="shared" si="66"/>
        <v>24.621400000000001</v>
      </c>
      <c r="E260" s="26">
        <f>D260*((1-VLOOKUP(A260,USD!A:M,13,0)))</f>
        <v>24.644172440931097</v>
      </c>
      <c r="F260">
        <v>24.665800000000001</v>
      </c>
      <c r="G260" s="25">
        <f t="shared" si="69"/>
        <v>1.0503058315124214E-2</v>
      </c>
      <c r="H260" s="25">
        <f>(B260/(D260*(1-VLOOKUP(A260,USD!A:M,13,0))))-1</f>
        <v>9.5693032352435203E-3</v>
      </c>
      <c r="I260" s="25">
        <f t="shared" si="63"/>
        <v>8.6840889004207167E-3</v>
      </c>
      <c r="J260">
        <v>3387.9605999999999</v>
      </c>
      <c r="K260">
        <v>3387.9605999999999</v>
      </c>
      <c r="L260" s="25">
        <f>+K260/J260-1</f>
        <v>0</v>
      </c>
      <c r="M260">
        <f>WEEKDAY(A260,2)</f>
        <v>1</v>
      </c>
    </row>
    <row r="261" spans="1:14">
      <c r="A261" s="1">
        <v>42766</v>
      </c>
      <c r="B261">
        <v>24.94</v>
      </c>
      <c r="C261" s="25">
        <f t="shared" si="65"/>
        <v>2.411575562700996E-3</v>
      </c>
      <c r="D261" s="26">
        <f t="shared" si="66"/>
        <v>24.665800000000001</v>
      </c>
      <c r="E261" s="26">
        <f>D261*((1-VLOOKUP(A261,USD!A:M,13,0)))</f>
        <v>24.792176706964121</v>
      </c>
      <c r="F261">
        <v>24.771699999999999</v>
      </c>
      <c r="G261" s="25">
        <f t="shared" si="69"/>
        <v>1.1116606799698392E-2</v>
      </c>
      <c r="H261" s="25">
        <f>(B261/(D261*(1-VLOOKUP(A261,USD!A:M,13,0))))-1</f>
        <v>5.9624975565117921E-3</v>
      </c>
      <c r="I261" s="25">
        <f t="shared" si="63"/>
        <v>6.7940432025255237E-3</v>
      </c>
      <c r="J261">
        <v>3387.9605999999999</v>
      </c>
      <c r="K261">
        <v>3387.9605999999999</v>
      </c>
      <c r="L261" s="25">
        <f>+K261/J261-1</f>
        <v>0</v>
      </c>
      <c r="M261">
        <f>WEEKDAY(A261,2)</f>
        <v>2</v>
      </c>
    </row>
    <row r="262" spans="1:14" ht="28">
      <c r="A262" s="1">
        <v>42767</v>
      </c>
      <c r="B262">
        <v>24.91</v>
      </c>
      <c r="C262" s="25">
        <f t="shared" si="65"/>
        <v>-1.2028869286287991E-3</v>
      </c>
      <c r="D262" s="26">
        <f t="shared" si="66"/>
        <v>24.771699999999999</v>
      </c>
      <c r="E262" s="26">
        <f>D262*((1-VLOOKUP(A262,USD!A:M,13,0)))</f>
        <v>24.768180784988989</v>
      </c>
      <c r="F262">
        <v>24.7591</v>
      </c>
      <c r="G262" s="25">
        <f t="shared" si="69"/>
        <v>5.5829838081360439E-3</v>
      </c>
      <c r="H262" s="25">
        <f>(B262/(D262*(1-VLOOKUP(A262,USD!A:M,13,0))))-1</f>
        <v>5.7258632049779212E-3</v>
      </c>
      <c r="I262" s="25">
        <f t="shared" si="63"/>
        <v>6.0947288067820793E-3</v>
      </c>
      <c r="J262">
        <v>3387.9605999999999</v>
      </c>
      <c r="K262">
        <v>3387.9605999999999</v>
      </c>
      <c r="L262" s="25">
        <f>+K262/J262-1</f>
        <v>0</v>
      </c>
      <c r="M262">
        <f>WEEKDAY(A262,2)</f>
        <v>3</v>
      </c>
      <c r="N262" s="50" t="s">
        <v>148</v>
      </c>
    </row>
    <row r="263" spans="1:14" ht="28">
      <c r="A263" s="1">
        <v>42768</v>
      </c>
      <c r="B263">
        <v>24.98</v>
      </c>
      <c r="C263" s="25">
        <f t="shared" si="65"/>
        <v>2.8101164191087769E-3</v>
      </c>
      <c r="D263" s="26">
        <f t="shared" si="66"/>
        <v>24.7591</v>
      </c>
      <c r="E263" s="26">
        <f>D263*((1-VLOOKUP(A263,USD!A:M,13,0)))</f>
        <v>24.825180462148957</v>
      </c>
      <c r="F263">
        <v>24.829000000000001</v>
      </c>
      <c r="G263" s="25">
        <f t="shared" si="69"/>
        <v>8.9219721233808613E-3</v>
      </c>
      <c r="H263" s="25">
        <f>(B263/(D263*(1-VLOOKUP(A263,USD!A:M,13,0))))-1</f>
        <v>6.2363912353868844E-3</v>
      </c>
      <c r="I263" s="25">
        <f t="shared" si="63"/>
        <v>6.0815981312174472E-3</v>
      </c>
      <c r="J263">
        <v>3387.9605999999999</v>
      </c>
      <c r="K263">
        <v>3387.9605999999999</v>
      </c>
      <c r="L263" s="25">
        <f t="shared" ref="L263:L274" si="70">+K263/J263-1</f>
        <v>0</v>
      </c>
      <c r="M263">
        <f t="shared" ref="M263:M279" si="71">WEEKDAY(A263,2)</f>
        <v>4</v>
      </c>
      <c r="N263" s="50" t="s">
        <v>156</v>
      </c>
    </row>
    <row r="264" spans="1:14">
      <c r="A264" s="1">
        <v>42769</v>
      </c>
      <c r="B264">
        <v>24.78</v>
      </c>
      <c r="C264" s="25">
        <f t="shared" si="65"/>
        <v>-8.0064051240992251E-3</v>
      </c>
      <c r="D264" s="26">
        <f t="shared" si="66"/>
        <v>24.657010272403994</v>
      </c>
      <c r="E264" s="26">
        <f>D264*((1-VLOOKUP(A264,USD!A:M,13,0)))</f>
        <v>24.692518228441891</v>
      </c>
      <c r="F264">
        <v>24.689800000000002</v>
      </c>
      <c r="G264" s="25">
        <f t="shared" si="69"/>
        <v>4.9880227260827859E-3</v>
      </c>
      <c r="H264" s="25">
        <f>(B264/(D264*(1-VLOOKUP(A264,USD!A:M,13,0))))-1</f>
        <v>3.5428452759971307E-3</v>
      </c>
      <c r="I264" s="25">
        <f t="shared" si="63"/>
        <v>3.65333052515604E-3</v>
      </c>
      <c r="J264">
        <v>3387.9605999999999</v>
      </c>
      <c r="K264">
        <v>3364.4922999999999</v>
      </c>
      <c r="L264" s="25">
        <f t="shared" si="70"/>
        <v>-6.9269695757382399E-3</v>
      </c>
      <c r="M264">
        <f t="shared" si="71"/>
        <v>5</v>
      </c>
      <c r="N264" t="s">
        <v>161</v>
      </c>
    </row>
    <row r="265" spans="1:14">
      <c r="A265" s="1">
        <v>42772</v>
      </c>
      <c r="B265">
        <v>24.76</v>
      </c>
      <c r="C265" s="25">
        <f t="shared" si="65"/>
        <v>-8.0710250201776468E-4</v>
      </c>
      <c r="D265" s="26">
        <f t="shared" si="66"/>
        <v>24.753737518727569</v>
      </c>
      <c r="E265" s="26">
        <f>D265*((1-VLOOKUP(A265,USD!A:M,13,0)))</f>
        <v>24.754829571293588</v>
      </c>
      <c r="F265">
        <v>24.758199999999999</v>
      </c>
      <c r="G265" s="25">
        <f t="shared" si="69"/>
        <v>2.529913419213603E-4</v>
      </c>
      <c r="H265" s="25">
        <f>(B265/(D265*(1-VLOOKUP(A265,USD!A:M,13,0))))-1</f>
        <v>2.0886545356835207E-4</v>
      </c>
      <c r="I265" s="25">
        <f t="shared" si="63"/>
        <v>7.2703185207467769E-5</v>
      </c>
      <c r="J265">
        <v>3364.4922999999999</v>
      </c>
      <c r="K265">
        <v>3373.2051000000001</v>
      </c>
      <c r="L265" s="25">
        <f t="shared" si="70"/>
        <v>2.5896329143033636E-3</v>
      </c>
      <c r="M265">
        <f t="shared" si="71"/>
        <v>1</v>
      </c>
      <c r="N265" s="50" t="s">
        <v>163</v>
      </c>
    </row>
    <row r="266" spans="1:14">
      <c r="A266" s="1">
        <v>42773</v>
      </c>
      <c r="B266">
        <v>24.529900000000001</v>
      </c>
      <c r="C266" s="25">
        <f t="shared" si="65"/>
        <v>-9.2932148626817535E-3</v>
      </c>
      <c r="D266" s="26">
        <f t="shared" si="66"/>
        <v>24.703004241034733</v>
      </c>
      <c r="E266" s="26">
        <f>D266*((1-VLOOKUP(A266,USD!A:M,13,0)))</f>
        <v>24.575821108655497</v>
      </c>
      <c r="F266">
        <v>24.5793</v>
      </c>
      <c r="G266" s="25">
        <f t="shared" si="69"/>
        <v>-7.0074165613907002E-3</v>
      </c>
      <c r="H266" s="25">
        <f>(B266/(D266*(1-VLOOKUP(A266,USD!A:M,13,0))))-1</f>
        <v>-1.8685482960046906E-3</v>
      </c>
      <c r="I266" s="25">
        <f>+B266/F266-1</f>
        <v>-2.0098212723713704E-3</v>
      </c>
      <c r="J266">
        <v>3373.2051000000001</v>
      </c>
      <c r="K266">
        <v>3365.6849000000002</v>
      </c>
      <c r="L266" s="25">
        <f>+K266/J266-1</f>
        <v>-2.22939304817249E-3</v>
      </c>
      <c r="M266">
        <f t="shared" si="71"/>
        <v>2</v>
      </c>
    </row>
    <row r="267" spans="1:14" ht="28">
      <c r="A267" s="1">
        <v>42774</v>
      </c>
      <c r="B267">
        <v>24.68</v>
      </c>
      <c r="C267" s="25">
        <f t="shared" si="65"/>
        <v>6.1190628579814721E-3</v>
      </c>
      <c r="D267" s="26">
        <f t="shared" si="66"/>
        <v>24.707852426274364</v>
      </c>
      <c r="E267" s="26">
        <f>D267*((1-VLOOKUP(A267,USD!A:M,13,0)))</f>
        <v>24.6807559244108</v>
      </c>
      <c r="F267">
        <v>24.686800000000002</v>
      </c>
      <c r="G267" s="25">
        <f t="shared" si="69"/>
        <v>-1.1272702213789287E-3</v>
      </c>
      <c r="H267" s="25">
        <f>(B267/(D267*(1-VLOOKUP(A267,USD!A:M,13,0))))-1</f>
        <v>-3.0628089881634679E-5</v>
      </c>
      <c r="I267" s="25">
        <f t="shared" si="63"/>
        <v>-2.7545084822666599E-4</v>
      </c>
      <c r="J267">
        <v>3365.6849000000002</v>
      </c>
      <c r="K267">
        <v>3383.2878000000001</v>
      </c>
      <c r="L267" s="25">
        <f t="shared" si="70"/>
        <v>5.2301093307931534E-3</v>
      </c>
      <c r="M267">
        <f t="shared" si="71"/>
        <v>3</v>
      </c>
      <c r="N267" s="50" t="s">
        <v>175</v>
      </c>
    </row>
    <row r="268" spans="1:14">
      <c r="A268" s="1">
        <v>42775</v>
      </c>
      <c r="B268">
        <v>24.74</v>
      </c>
      <c r="C268" s="25">
        <f t="shared" si="65"/>
        <v>2.4311183144245518E-3</v>
      </c>
      <c r="D268" s="26">
        <f t="shared" si="66"/>
        <v>24.781690526097126</v>
      </c>
      <c r="E268" s="26">
        <f>D268*((1-VLOOKUP(A268,USD!A:M,13,0)))</f>
        <v>24.706112829533396</v>
      </c>
      <c r="F268">
        <v>24.7075</v>
      </c>
      <c r="G268" s="25">
        <f t="shared" si="69"/>
        <v>-1.6823116265302085E-3</v>
      </c>
      <c r="H268" s="25">
        <f>(B268/(D268*(1-VLOOKUP(A268,USD!A:M,13,0))))-1</f>
        <v>1.3716107710028957E-3</v>
      </c>
      <c r="I268" s="25">
        <f t="shared" si="63"/>
        <v>1.3153900637457028E-3</v>
      </c>
      <c r="J268">
        <v>3383.2878000000001</v>
      </c>
      <c r="K268">
        <v>3396.2923999999998</v>
      </c>
      <c r="L268" s="25">
        <f t="shared" si="70"/>
        <v>3.8437758679588097E-3</v>
      </c>
      <c r="M268">
        <f t="shared" si="71"/>
        <v>4</v>
      </c>
    </row>
    <row r="269" spans="1:14" ht="42">
      <c r="A269" s="1">
        <v>42776</v>
      </c>
      <c r="B269">
        <v>24.9</v>
      </c>
      <c r="C269" s="25">
        <f t="shared" si="65"/>
        <v>6.4672594987873477E-3</v>
      </c>
      <c r="D269" s="26">
        <f t="shared" si="66"/>
        <v>24.832586590895414</v>
      </c>
      <c r="E269" s="26">
        <f>D269*((1-VLOOKUP(A269,USD!A:M,13,0)))</f>
        <v>24.820288217048365</v>
      </c>
      <c r="F269">
        <v>24.828099999999999</v>
      </c>
      <c r="G269" s="25">
        <f t="shared" si="69"/>
        <v>2.7147155556199731E-3</v>
      </c>
      <c r="H269" s="25">
        <f>(B269/(D269*(1-VLOOKUP(A269,USD!A:M,13,0))))-1</f>
        <v>3.2115575070914559E-3</v>
      </c>
      <c r="I269" s="25">
        <f t="shared" si="63"/>
        <v>2.8959122929261838E-3</v>
      </c>
      <c r="J269">
        <v>3396.2923999999998</v>
      </c>
      <c r="K269">
        <v>3413.4868000000001</v>
      </c>
      <c r="L269" s="25">
        <f t="shared" si="70"/>
        <v>5.0626971929743636E-3</v>
      </c>
      <c r="M269">
        <f t="shared" si="71"/>
        <v>5</v>
      </c>
      <c r="N269" s="50" t="s">
        <v>180</v>
      </c>
    </row>
    <row r="270" spans="1:14">
      <c r="A270" s="1">
        <v>42779</v>
      </c>
      <c r="B270">
        <v>24.984999999999999</v>
      </c>
      <c r="C270" s="25">
        <f t="shared" si="65"/>
        <v>3.4136546184739824E-3</v>
      </c>
      <c r="D270" s="26">
        <f t="shared" si="66"/>
        <v>24.993850665395865</v>
      </c>
      <c r="E270" s="26">
        <f>D270*((1-VLOOKUP(A270,USD!A:M,13,0)))</f>
        <v>24.974385544508703</v>
      </c>
      <c r="F270">
        <v>24.965499999999999</v>
      </c>
      <c r="G270" s="25">
        <f t="shared" si="69"/>
        <v>-3.5411371838434125E-4</v>
      </c>
      <c r="H270" s="25">
        <f>(B270/(D270*(1-VLOOKUP(A270,USD!A:M,13,0))))-1</f>
        <v>4.2501367941083501E-4</v>
      </c>
      <c r="I270" s="25">
        <f t="shared" si="63"/>
        <v>7.8107788748482676E-4</v>
      </c>
      <c r="J270">
        <v>3413.4868000000001</v>
      </c>
      <c r="K270">
        <v>3436.2750000000001</v>
      </c>
      <c r="L270" s="25">
        <f t="shared" si="70"/>
        <v>6.6759303126644465E-3</v>
      </c>
      <c r="M270">
        <f t="shared" si="71"/>
        <v>1</v>
      </c>
    </row>
    <row r="271" spans="1:14">
      <c r="A271" s="1">
        <v>42780</v>
      </c>
      <c r="B271">
        <v>25.05</v>
      </c>
      <c r="C271" s="25">
        <f t="shared" si="65"/>
        <v>2.6015609365619419E-3</v>
      </c>
      <c r="D271" s="26">
        <f t="shared" si="66"/>
        <v>24.96207950618038</v>
      </c>
      <c r="E271" s="26">
        <f>D271*((1-VLOOKUP(A271,USD!A:M,13,0)))</f>
        <v>25.0146215117868</v>
      </c>
      <c r="F271">
        <v>25.017399999999999</v>
      </c>
      <c r="G271" s="25">
        <f t="shared" si="69"/>
        <v>3.5221622380399165E-3</v>
      </c>
      <c r="H271" s="25">
        <f>(B271/(D271*(1-VLOOKUP(A271,USD!A:M,13,0))))-1</f>
        <v>1.4143123531382695E-3</v>
      </c>
      <c r="I271" s="25">
        <f t="shared" si="63"/>
        <v>1.303093047239301E-3</v>
      </c>
      <c r="J271">
        <v>3436.2750000000001</v>
      </c>
      <c r="K271">
        <v>3435.8042</v>
      </c>
      <c r="L271" s="25">
        <f t="shared" si="70"/>
        <v>-1.3700882496314737E-4</v>
      </c>
      <c r="M271">
        <f t="shared" si="71"/>
        <v>2</v>
      </c>
    </row>
    <row r="272" spans="1:14">
      <c r="A272" s="1">
        <v>42781</v>
      </c>
      <c r="B272">
        <v>24.93</v>
      </c>
      <c r="C272" s="25">
        <f t="shared" si="65"/>
        <v>-4.7904191616766623E-3</v>
      </c>
      <c r="D272" s="26">
        <f t="shared" si="66"/>
        <v>24.914797329818736</v>
      </c>
      <c r="E272" s="26">
        <f>D272*((1-VLOOKUP(A272,USD!A:M,13,0)))</f>
        <v>24.960979965127688</v>
      </c>
      <c r="F272">
        <v>24.965800000000002</v>
      </c>
      <c r="G272" s="25">
        <f t="shared" si="69"/>
        <v>6.1018638763199462E-4</v>
      </c>
      <c r="H272" s="25">
        <f>(B272/(D272*(1-VLOOKUP(A272,USD!A:M,13,0))))-1</f>
        <v>-1.2411357715510496E-3</v>
      </c>
      <c r="I272" s="25">
        <f t="shared" si="63"/>
        <v>-1.4339616595503424E-3</v>
      </c>
      <c r="J272">
        <v>3435.8042</v>
      </c>
      <c r="K272">
        <v>3421.7130999999999</v>
      </c>
      <c r="L272" s="25">
        <f t="shared" si="70"/>
        <v>-4.1012523356249719E-3</v>
      </c>
      <c r="M272">
        <f t="shared" si="71"/>
        <v>3</v>
      </c>
    </row>
    <row r="273" spans="1:14">
      <c r="A273" s="1">
        <v>42782</v>
      </c>
      <c r="B273">
        <v>25.16</v>
      </c>
      <c r="C273" s="25">
        <f t="shared" si="65"/>
        <v>9.2258323305254297E-3</v>
      </c>
      <c r="D273" s="26">
        <f t="shared" si="66"/>
        <v>25.106034631594333</v>
      </c>
      <c r="E273" s="26">
        <f>D273*((1-VLOOKUP(A273,USD!A:M,13,0)))</f>
        <v>25.08971849966796</v>
      </c>
      <c r="F273">
        <v>25.082999999999998</v>
      </c>
      <c r="G273" s="25">
        <f t="shared" si="69"/>
        <v>2.149497887561802E-3</v>
      </c>
      <c r="H273" s="25">
        <f>(B273/(D273*(1-VLOOKUP(A273,USD!A:M,13,0))))-1</f>
        <v>2.8012072089598217E-3</v>
      </c>
      <c r="I273" s="25">
        <f t="shared" si="63"/>
        <v>3.069808236654481E-3</v>
      </c>
      <c r="J273">
        <v>3421.7130999999999</v>
      </c>
      <c r="K273">
        <v>3440.9331000000002</v>
      </c>
      <c r="L273" s="25">
        <f t="shared" si="70"/>
        <v>5.6170694147326117E-3</v>
      </c>
      <c r="M273">
        <f t="shared" si="71"/>
        <v>4</v>
      </c>
    </row>
    <row r="274" spans="1:14">
      <c r="A274" s="1">
        <v>42783</v>
      </c>
      <c r="B274">
        <v>24.920100000000001</v>
      </c>
      <c r="C274" s="25">
        <f t="shared" si="65"/>
        <v>-9.5349761526231092E-3</v>
      </c>
      <c r="D274" s="26">
        <f t="shared" si="66"/>
        <v>24.940917095336722</v>
      </c>
      <c r="E274" s="26">
        <f>D274*((1-VLOOKUP(A274,USD!A:M,13,0)))</f>
        <v>24.932361627740406</v>
      </c>
      <c r="F274">
        <v>24.922499999999999</v>
      </c>
      <c r="G274" s="25">
        <f t="shared" si="69"/>
        <v>-8.3465637037916096E-4</v>
      </c>
      <c r="H274" s="25">
        <f>(B274/(D274*(1-VLOOKUP(A274,USD!A:M,13,0))))-1</f>
        <v>-4.9179567998736129E-4</v>
      </c>
      <c r="I274" s="25">
        <f t="shared" si="63"/>
        <v>-9.6298525428695214E-5</v>
      </c>
      <c r="J274">
        <v>3440.9331000000002</v>
      </c>
      <c r="K274">
        <v>3421.4418999999998</v>
      </c>
      <c r="L274" s="25">
        <f t="shared" si="70"/>
        <v>-5.6645100132869386E-3</v>
      </c>
      <c r="M274">
        <f t="shared" si="71"/>
        <v>5</v>
      </c>
    </row>
    <row r="275" spans="1:14">
      <c r="A275" s="1">
        <v>42786</v>
      </c>
      <c r="B275">
        <v>24.93</v>
      </c>
      <c r="C275" s="25">
        <f t="shared" si="65"/>
        <v>3.9726967387765377E-4</v>
      </c>
      <c r="D275" s="26">
        <f t="shared" si="66"/>
        <v>25.286351369432872</v>
      </c>
      <c r="E275" s="26">
        <f>D275*((1-VLOOKUP(A275,USD!A:M,13,0)))</f>
        <v>25.266707544197633</v>
      </c>
      <c r="F275" s="27">
        <v>25.27</v>
      </c>
      <c r="G275" s="25">
        <f t="shared" si="69"/>
        <v>-1.4092636941826386E-2</v>
      </c>
      <c r="H275" s="25">
        <f>(B275/(D275*(1-VLOOKUP(A275,USD!A:M,13,0))))-1</f>
        <v>-1.3326134543198753E-2</v>
      </c>
      <c r="I275" s="25">
        <f t="shared" si="63"/>
        <v>-1.3454689354966409E-2</v>
      </c>
      <c r="J275">
        <v>3421.4418999999998</v>
      </c>
      <c r="K275">
        <v>3471.3926000000001</v>
      </c>
      <c r="L275" s="25">
        <f>+K275/J275-1</f>
        <v>1.4599312646519147E-2</v>
      </c>
      <c r="M275">
        <f t="shared" si="71"/>
        <v>1</v>
      </c>
    </row>
    <row r="276" spans="1:14">
      <c r="A276" s="1">
        <v>42787</v>
      </c>
      <c r="B276">
        <v>25.44</v>
      </c>
      <c r="C276" s="25">
        <f t="shared" si="65"/>
        <v>2.0457280385078214E-2</v>
      </c>
      <c r="D276" s="26">
        <f t="shared" si="66"/>
        <v>25.353207588793037</v>
      </c>
      <c r="E276" s="26">
        <f>D276*((1-VLOOKUP(A276,USD!A:M,13,0)))</f>
        <v>25.33740656268451</v>
      </c>
      <c r="F276">
        <v>25.349900000000002</v>
      </c>
      <c r="G276" s="25">
        <f t="shared" si="69"/>
        <v>3.4233305944817438E-3</v>
      </c>
      <c r="H276" s="25">
        <f>(B276/(D276*(1-VLOOKUP(A276,USD!A:M,13,0))))-1</f>
        <v>4.0490899122480606E-3</v>
      </c>
      <c r="I276" s="25">
        <f t="shared" si="63"/>
        <v>3.5542546518920748E-3</v>
      </c>
      <c r="J276">
        <v>3471.3926000000001</v>
      </c>
      <c r="K276">
        <v>3482.8229999999999</v>
      </c>
      <c r="L276" s="25">
        <f>+K276/J276-1</f>
        <v>3.2927419387827062E-3</v>
      </c>
      <c r="M276">
        <f t="shared" si="71"/>
        <v>2</v>
      </c>
    </row>
    <row r="277" spans="1:14">
      <c r="A277" s="1">
        <v>42788</v>
      </c>
      <c r="B277">
        <v>25.5</v>
      </c>
      <c r="C277" s="25">
        <f t="shared" si="65"/>
        <v>2.3584905660376521E-3</v>
      </c>
      <c r="D277" s="26">
        <f t="shared" si="66"/>
        <v>25.400367279454052</v>
      </c>
      <c r="E277" s="26">
        <f>D277*((1-VLOOKUP(A277,USD!A:M,13,0)))</f>
        <v>25.413419717193886</v>
      </c>
      <c r="F277">
        <v>25.418199999999999</v>
      </c>
      <c r="G277" s="25">
        <f t="shared" si="69"/>
        <v>3.9224913344673151E-3</v>
      </c>
      <c r="H277" s="25">
        <f>(B277/(D277*(1-VLOOKUP(A277,USD!A:M,13,0))))-1</f>
        <v>3.4068725802980371E-3</v>
      </c>
      <c r="I277" s="25">
        <f t="shared" si="63"/>
        <v>3.2181665106105761E-3</v>
      </c>
      <c r="J277">
        <v>3482.8229999999999</v>
      </c>
      <c r="K277">
        <v>3489.7566999999999</v>
      </c>
      <c r="L277" s="25">
        <f>+K277/J277-1</f>
        <v>1.9908275556925759E-3</v>
      </c>
      <c r="M277">
        <f t="shared" si="71"/>
        <v>3</v>
      </c>
    </row>
    <row r="278" spans="1:14">
      <c r="A278" s="1">
        <v>42789</v>
      </c>
      <c r="B278">
        <v>25.4</v>
      </c>
      <c r="C278" s="25">
        <f t="shared" si="65"/>
        <v>-3.9215686274510775E-3</v>
      </c>
      <c r="D278" s="26">
        <f t="shared" si="66"/>
        <v>25.298506892907465</v>
      </c>
      <c r="E278" s="26">
        <f>D278*((1-VLOOKUP(A278,USD!A:M,13,0)))</f>
        <v>25.328866452085375</v>
      </c>
      <c r="F278">
        <v>25.320599999999999</v>
      </c>
      <c r="G278" s="25">
        <f t="shared" si="69"/>
        <v>4.011822022626399E-3</v>
      </c>
      <c r="H278" s="25">
        <f>(B278/(D278*(1-VLOOKUP(A278,USD!A:M,13,0))))-1</f>
        <v>2.8083983959246162E-3</v>
      </c>
      <c r="I278" s="25">
        <f t="shared" si="63"/>
        <v>3.1357866717218741E-3</v>
      </c>
      <c r="J278">
        <v>3489.7566999999999</v>
      </c>
      <c r="K278">
        <v>3473.3236000000002</v>
      </c>
      <c r="L278" s="25">
        <f>+K278/J278-1</f>
        <v>-4.7089529192678725E-3</v>
      </c>
      <c r="M278">
        <f t="shared" si="71"/>
        <v>4</v>
      </c>
    </row>
    <row r="279" spans="1:14">
      <c r="A279" s="1">
        <v>42790</v>
      </c>
      <c r="B279">
        <v>25.34</v>
      </c>
      <c r="C279" s="25">
        <f t="shared" si="65"/>
        <v>-2.3622047244094002E-3</v>
      </c>
      <c r="D279" s="26">
        <f t="shared" si="66"/>
        <v>25.324449859788473</v>
      </c>
      <c r="E279" s="26">
        <f>D279*((1-VLOOKUP(A279,USD!A:M,13,0)))</f>
        <v>25.310866532498853</v>
      </c>
      <c r="F279">
        <v>25.306799999999999</v>
      </c>
      <c r="G279" s="25">
        <f t="shared" si="69"/>
        <v>6.1403664433479221E-4</v>
      </c>
      <c r="H279" s="25">
        <f>(B279/(D279*(1-VLOOKUP(A279,USD!A:M,13,0))))-1</f>
        <v>1.1510260805864814E-3</v>
      </c>
      <c r="I279" s="25">
        <f t="shared" si="63"/>
        <v>1.3119003587969136E-3</v>
      </c>
      <c r="J279">
        <v>3473.3236000000002</v>
      </c>
      <c r="K279">
        <v>3473.8517000000002</v>
      </c>
      <c r="L279" s="25">
        <f>+K279/J279-1</f>
        <v>1.5204457194828436E-4</v>
      </c>
      <c r="M279">
        <f t="shared" si="71"/>
        <v>5</v>
      </c>
      <c r="N279" s="50" t="s">
        <v>205</v>
      </c>
    </row>
    <row r="280" spans="1:14">
      <c r="A280" s="1">
        <v>42793</v>
      </c>
      <c r="B280">
        <v>25.14</v>
      </c>
      <c r="C280" s="25">
        <f t="shared" ref="C280:C311" si="72">B280/B279-1</f>
        <v>-7.8926598263614478E-3</v>
      </c>
      <c r="D280" s="26">
        <f t="shared" ref="D280:D315" si="73">+F279*(1+L280)</f>
        <v>25.105525130805091</v>
      </c>
      <c r="E280" s="26">
        <f>D280*((1-VLOOKUP(A280,USD!A:M,13,0)))</f>
        <v>25.076876875492335</v>
      </c>
      <c r="F280">
        <v>25.061199999999999</v>
      </c>
      <c r="G280" s="25">
        <f t="shared" si="69"/>
        <v>1.3731984897862315E-3</v>
      </c>
      <c r="H280" s="25">
        <f>(B280/(D280*(1-VLOOKUP(A280,USD!A:M,13,0))))-1</f>
        <v>2.5171844492866136E-3</v>
      </c>
      <c r="I280" s="25">
        <f t="shared" si="63"/>
        <v>3.1443027468756046E-3</v>
      </c>
      <c r="J280">
        <v>3473.8517000000002</v>
      </c>
      <c r="K280">
        <v>3446.2228</v>
      </c>
      <c r="L280" s="25">
        <f t="shared" ref="L280:L287" si="74">+K280/J280-1</f>
        <v>-7.9533907564333095E-3</v>
      </c>
      <c r="M280">
        <f t="shared" ref="M280:M287" si="75">WEEKDAY(A280,2)</f>
        <v>1</v>
      </c>
    </row>
    <row r="281" spans="1:14">
      <c r="A281" s="1">
        <v>42794</v>
      </c>
      <c r="B281">
        <v>25.16</v>
      </c>
      <c r="C281" s="25">
        <f t="shared" si="72"/>
        <v>7.9554494828948386E-4</v>
      </c>
      <c r="D281" s="26">
        <f t="shared" si="73"/>
        <v>25.109104811900149</v>
      </c>
      <c r="E281" s="26">
        <f>D281*((1-VLOOKUP(A281,USD!A:M,13,0)))</f>
        <v>25.127592356601031</v>
      </c>
      <c r="F281">
        <v>25.135200000000001</v>
      </c>
      <c r="G281" s="25">
        <f t="shared" si="69"/>
        <v>2.0269614739800712E-3</v>
      </c>
      <c r="H281" s="25">
        <f>(B281/(D281*(1-VLOOKUP(A281,USD!A:M,13,0))))-1</f>
        <v>1.2897233821311804E-3</v>
      </c>
      <c r="I281" s="25">
        <f t="shared" si="63"/>
        <v>9.8666412043657559E-4</v>
      </c>
      <c r="J281">
        <v>3446.2228</v>
      </c>
      <c r="K281">
        <v>3452.8103000000001</v>
      </c>
      <c r="L281" s="25">
        <f t="shared" si="74"/>
        <v>1.9115130919569179E-3</v>
      </c>
      <c r="M281">
        <f t="shared" si="75"/>
        <v>2</v>
      </c>
    </row>
    <row r="282" spans="1:14">
      <c r="A282" s="1">
        <v>42795</v>
      </c>
      <c r="B282">
        <v>25.29</v>
      </c>
      <c r="C282" s="25">
        <f t="shared" si="72"/>
        <v>5.1669316375198004E-3</v>
      </c>
      <c r="D282" s="26">
        <f t="shared" si="73"/>
        <v>25.17616469214078</v>
      </c>
      <c r="E282" s="26">
        <f>D282*((1-VLOOKUP(A282,USD!A:M,13,0)))</f>
        <v>25.130672659160428</v>
      </c>
      <c r="F282">
        <v>25.126899999999999</v>
      </c>
      <c r="G282" s="25">
        <f t="shared" si="69"/>
        <v>4.5215508101101864E-3</v>
      </c>
      <c r="H282" s="25">
        <f>(B282/(D282*(1-VLOOKUP(A282,USD!A:M,13,0))))-1</f>
        <v>6.3399552809619841E-3</v>
      </c>
      <c r="I282" s="25">
        <f t="shared" si="63"/>
        <v>6.4910514229770122E-3</v>
      </c>
      <c r="J282">
        <v>3452.8103000000001</v>
      </c>
      <c r="K282">
        <v>3458.4376000000002</v>
      </c>
      <c r="L282" s="25">
        <f t="shared" si="74"/>
        <v>1.6297738685500107E-3</v>
      </c>
      <c r="M282">
        <f t="shared" si="75"/>
        <v>3</v>
      </c>
      <c r="N282" s="50" t="s">
        <v>208</v>
      </c>
    </row>
    <row r="283" spans="1:14">
      <c r="A283" s="1">
        <v>42796</v>
      </c>
      <c r="B283">
        <v>24.83</v>
      </c>
      <c r="C283" s="25">
        <f t="shared" si="72"/>
        <v>-1.8189007512851019E-2</v>
      </c>
      <c r="D283" s="26">
        <f t="shared" si="73"/>
        <v>24.957316338588846</v>
      </c>
      <c r="E283" s="26">
        <f>D283*((1-VLOOKUP(A283,USD!A:M,13,0)))</f>
        <v>24.89725362336436</v>
      </c>
      <c r="F283">
        <v>24.8874</v>
      </c>
      <c r="G283" s="25">
        <f t="shared" si="69"/>
        <v>-5.1013633381723489E-3</v>
      </c>
      <c r="H283" s="25">
        <f>(B283/(D283*(1-VLOOKUP(A283,USD!A:M,13,0))))-1</f>
        <v>-2.7012466668713264E-3</v>
      </c>
      <c r="I283" s="25">
        <f t="shared" si="63"/>
        <v>-2.3063879714233515E-3</v>
      </c>
      <c r="J283">
        <v>3458.4376000000002</v>
      </c>
      <c r="K283">
        <v>3435.0963000000002</v>
      </c>
      <c r="L283" s="25">
        <f t="shared" si="74"/>
        <v>-6.749088085325039E-3</v>
      </c>
      <c r="M283">
        <f t="shared" si="75"/>
        <v>4</v>
      </c>
    </row>
    <row r="284" spans="1:14">
      <c r="A284" s="1">
        <v>42797</v>
      </c>
      <c r="B284">
        <v>24.89</v>
      </c>
      <c r="C284" s="25">
        <f t="shared" si="72"/>
        <v>2.4164317358035259E-3</v>
      </c>
      <c r="D284" s="26">
        <f t="shared" si="73"/>
        <v>24.834993024422634</v>
      </c>
      <c r="E284" s="26">
        <f>D284*((1-VLOOKUP(A284,USD!A:M,13,0)))</f>
        <v>24.788865810356356</v>
      </c>
      <c r="F284">
        <v>24.798100000000002</v>
      </c>
      <c r="G284" s="25">
        <f t="shared" si="69"/>
        <v>2.2148979676890335E-3</v>
      </c>
      <c r="H284" s="25">
        <f>(B284/(D284*(1-VLOOKUP(A284,USD!A:M,13,0))))-1</f>
        <v>4.0798231922896111E-3</v>
      </c>
      <c r="I284" s="25">
        <f t="shared" si="63"/>
        <v>3.7059290832766045E-3</v>
      </c>
      <c r="J284">
        <v>3435.0963000000002</v>
      </c>
      <c r="K284">
        <v>3427.8627999999999</v>
      </c>
      <c r="L284" s="25">
        <f t="shared" si="74"/>
        <v>-2.1057633813643672E-3</v>
      </c>
      <c r="M284">
        <f t="shared" si="75"/>
        <v>5</v>
      </c>
    </row>
    <row r="285" spans="1:14">
      <c r="A285" s="1">
        <v>42800</v>
      </c>
      <c r="B285">
        <v>24.93</v>
      </c>
      <c r="C285" s="25">
        <f t="shared" si="72"/>
        <v>1.6070711128968185E-3</v>
      </c>
      <c r="D285" s="26">
        <f t="shared" si="73"/>
        <v>24.932810869909968</v>
      </c>
      <c r="E285" s="26">
        <f>D285*((1-VLOOKUP(A285,USD!A:M,13,0)))</f>
        <v>24.922150301357259</v>
      </c>
      <c r="F285">
        <v>24.919899999999998</v>
      </c>
      <c r="G285" s="25">
        <f t="shared" si="69"/>
        <v>-1.1273778655096489E-4</v>
      </c>
      <c r="H285" s="25">
        <f>(B285/(D285*(1-VLOOKUP(A285,USD!A:M,13,0))))-1</f>
        <v>3.1496875461467511E-4</v>
      </c>
      <c r="I285" s="25">
        <f t="shared" si="63"/>
        <v>4.0529857663962332E-4</v>
      </c>
      <c r="J285">
        <v>3427.8627999999999</v>
      </c>
      <c r="K285">
        <v>3446.4839999999999</v>
      </c>
      <c r="L285" s="25">
        <f t="shared" si="74"/>
        <v>5.4323061004659667E-3</v>
      </c>
      <c r="M285">
        <f t="shared" si="75"/>
        <v>1</v>
      </c>
    </row>
    <row r="286" spans="1:14">
      <c r="A286" s="1">
        <f>+A285+1</f>
        <v>42801</v>
      </c>
      <c r="B286">
        <v>25.01</v>
      </c>
      <c r="C286" s="25">
        <f t="shared" si="72"/>
        <v>3.2089851584438112E-3</v>
      </c>
      <c r="D286" s="26">
        <f t="shared" si="73"/>
        <v>24.973930122510357</v>
      </c>
      <c r="E286" s="26">
        <f>D286*((1-VLOOKUP(A286,USD!A:M,13,0)))</f>
        <v>25.003804222807823</v>
      </c>
      <c r="F286">
        <v>24.996400000000001</v>
      </c>
      <c r="G286" s="25">
        <f t="shared" si="69"/>
        <v>1.4443012098097618E-3</v>
      </c>
      <c r="H286" s="25">
        <f>(B286/(D286*(1-VLOOKUP(A286,USD!A:M,13,0))))-1</f>
        <v>2.4779338123792627E-4</v>
      </c>
      <c r="I286" s="25">
        <f t="shared" si="63"/>
        <v>5.4407834728209536E-4</v>
      </c>
      <c r="J286">
        <v>3446.4839999999999</v>
      </c>
      <c r="K286">
        <v>3453.9564999999998</v>
      </c>
      <c r="L286" s="25">
        <f t="shared" si="74"/>
        <v>2.1681516583276217E-3</v>
      </c>
      <c r="M286">
        <f t="shared" si="75"/>
        <v>2</v>
      </c>
    </row>
    <row r="287" spans="1:14">
      <c r="A287" s="1">
        <f>+A286+1</f>
        <v>42802</v>
      </c>
      <c r="B287">
        <v>24.81</v>
      </c>
      <c r="C287" s="25">
        <f t="shared" si="72"/>
        <v>-7.9968012794883192E-3</v>
      </c>
      <c r="D287" s="26">
        <f t="shared" si="73"/>
        <v>24.958585050888743</v>
      </c>
      <c r="E287" s="26">
        <f>D287*((1-VLOOKUP(A287,USD!A:M,13,0)))</f>
        <v>24.871650535166065</v>
      </c>
      <c r="F287">
        <v>24.886700000000001</v>
      </c>
      <c r="G287" s="25">
        <f t="shared" si="69"/>
        <v>-5.9532642009068049E-3</v>
      </c>
      <c r="H287" s="25">
        <f>(B287/(D287*(1-VLOOKUP(A287,USD!A:M,13,0))))-1</f>
        <v>-2.4787472419209866E-3</v>
      </c>
      <c r="I287" s="25">
        <f t="shared" si="63"/>
        <v>-3.0819674766040528E-3</v>
      </c>
      <c r="J287">
        <v>3453.9564999999998</v>
      </c>
      <c r="K287">
        <v>3448.7312999999999</v>
      </c>
      <c r="L287" s="25">
        <f t="shared" si="74"/>
        <v>-1.512815809926904E-3</v>
      </c>
      <c r="M287">
        <f t="shared" si="75"/>
        <v>3</v>
      </c>
    </row>
    <row r="288" spans="1:14">
      <c r="A288" s="1">
        <f>+A287+1</f>
        <v>42803</v>
      </c>
      <c r="B288">
        <v>24.59</v>
      </c>
      <c r="C288" s="25">
        <f t="shared" si="72"/>
        <v>-8.8673921805723088E-3</v>
      </c>
      <c r="D288" s="26">
        <f t="shared" si="73"/>
        <v>24.729477262395019</v>
      </c>
      <c r="E288" s="26">
        <f>D288*((1-VLOOKUP(A288,USD!A:M,13,0)))</f>
        <v>24.775552518126482</v>
      </c>
      <c r="F288">
        <v>24.78</v>
      </c>
      <c r="G288" s="25">
        <f t="shared" si="69"/>
        <v>-5.640121742771953E-3</v>
      </c>
      <c r="H288" s="25">
        <f>(B288/(D288*(1-VLOOKUP(A288,USD!A:M,13,0))))-1</f>
        <v>-7.4893392585584362E-3</v>
      </c>
      <c r="I288" s="25">
        <f t="shared" si="63"/>
        <v>-7.6674737691687644E-3</v>
      </c>
      <c r="J288">
        <v>3448.7312999999999</v>
      </c>
      <c r="K288">
        <v>3426.9438</v>
      </c>
      <c r="L288" s="25">
        <f t="shared" ref="L288:L324" si="76">+K288/J288-1</f>
        <v>-6.317540598190341E-3</v>
      </c>
      <c r="M288">
        <f t="shared" ref="M288:M324" si="77">WEEKDAY(A288,2)</f>
        <v>4</v>
      </c>
    </row>
    <row r="289" spans="1:14">
      <c r="A289" s="1">
        <f>+A288+1</f>
        <v>42804</v>
      </c>
      <c r="B289">
        <v>24.74</v>
      </c>
      <c r="C289" s="25">
        <f t="shared" si="72"/>
        <v>6.1000406669378116E-3</v>
      </c>
      <c r="D289" s="26">
        <f t="shared" si="73"/>
        <v>24.786853478017349</v>
      </c>
      <c r="E289" s="26">
        <f>D289*((1-VLOOKUP(A289,USD!A:M,13,0)))</f>
        <v>24.856693496925185</v>
      </c>
      <c r="F289">
        <v>24.836500000000001</v>
      </c>
      <c r="G289" s="25">
        <f t="shared" ref="G289:G324" si="78">+B289/D289-1</f>
        <v>-1.8902551733281925E-3</v>
      </c>
      <c r="H289" s="25">
        <f>(B289/(D289*(1-VLOOKUP(A289,USD!A:M,13,0))))-1</f>
        <v>-4.6946508367905482E-3</v>
      </c>
      <c r="I289" s="25">
        <f t="shared" si="63"/>
        <v>-3.8854105852275111E-3</v>
      </c>
      <c r="J289">
        <v>3426.9438</v>
      </c>
      <c r="K289">
        <v>3427.8915999999999</v>
      </c>
      <c r="L289" s="25">
        <f t="shared" si="76"/>
        <v>2.7657296276628607E-4</v>
      </c>
      <c r="M289">
        <f t="shared" si="77"/>
        <v>5</v>
      </c>
      <c r="N289" s="50" t="s">
        <v>231</v>
      </c>
    </row>
    <row r="290" spans="1:14">
      <c r="A290" s="1">
        <v>42807</v>
      </c>
      <c r="B290">
        <v>24.89</v>
      </c>
      <c r="C290" s="25">
        <f t="shared" si="72"/>
        <v>6.0630557801133467E-3</v>
      </c>
      <c r="D290" s="26">
        <f t="shared" si="73"/>
        <v>25.055357928179525</v>
      </c>
      <c r="E290" s="26">
        <f>D290*((1-VLOOKUP(A290,USD!A:M,13,0)))</f>
        <v>25.012085985033604</v>
      </c>
      <c r="F290">
        <v>25.032599999999999</v>
      </c>
      <c r="G290" s="25">
        <f t="shared" si="78"/>
        <v>-6.5997032911491171E-3</v>
      </c>
      <c r="H290" s="25">
        <f>(B290/(D290*(1-VLOOKUP(A290,USD!A:M,13,0))))-1</f>
        <v>-4.8810796950984336E-3</v>
      </c>
      <c r="I290" s="25">
        <f t="shared" si="63"/>
        <v>-5.6965716705414948E-3</v>
      </c>
      <c r="J290">
        <v>3427.8915999999999</v>
      </c>
      <c r="K290">
        <v>3458.098</v>
      </c>
      <c r="L290" s="25">
        <f t="shared" si="76"/>
        <v>8.8119472622762984E-3</v>
      </c>
      <c r="M290">
        <f t="shared" si="77"/>
        <v>1</v>
      </c>
    </row>
    <row r="291" spans="1:14">
      <c r="A291" s="1">
        <v>42808</v>
      </c>
      <c r="B291">
        <v>24.82</v>
      </c>
      <c r="C291" s="25">
        <f t="shared" si="72"/>
        <v>-2.8123744475693213E-3</v>
      </c>
      <c r="D291" s="26">
        <f t="shared" si="73"/>
        <v>25.022432332698493</v>
      </c>
      <c r="E291" s="26">
        <f>D291*((1-VLOOKUP(A291,USD!A:M,13,0)))</f>
        <v>25.008194972268171</v>
      </c>
      <c r="F291">
        <v>25.004300000000001</v>
      </c>
      <c r="G291" s="25">
        <f t="shared" si="78"/>
        <v>-8.090034174414007E-3</v>
      </c>
      <c r="H291" s="25">
        <f>(B291/(D291*(1-VLOOKUP(A291,USD!A:M,13,0))))-1</f>
        <v>-7.525332095213666E-3</v>
      </c>
      <c r="I291" s="25">
        <f t="shared" si="63"/>
        <v>-7.3707322340557102E-3</v>
      </c>
      <c r="J291">
        <v>3458.098</v>
      </c>
      <c r="K291">
        <v>3456.6934000000001</v>
      </c>
      <c r="L291" s="25">
        <f t="shared" si="76"/>
        <v>-4.0617703720369214E-4</v>
      </c>
      <c r="M291">
        <f t="shared" si="77"/>
        <v>2</v>
      </c>
    </row>
    <row r="292" spans="1:14">
      <c r="A292" s="1">
        <v>42809</v>
      </c>
      <c r="B292">
        <v>25.27</v>
      </c>
      <c r="C292" s="25">
        <f t="shared" si="72"/>
        <v>1.8130539887187824E-2</v>
      </c>
      <c r="D292" s="26">
        <f t="shared" si="73"/>
        <v>25.054574891565448</v>
      </c>
      <c r="E292" s="26">
        <f>D292*((1-VLOOKUP(A292,USD!A:M,13,0)))</f>
        <v>25.245564316501014</v>
      </c>
      <c r="F292">
        <v>25.232199999999999</v>
      </c>
      <c r="G292" s="25">
        <f t="shared" si="78"/>
        <v>8.598234428917495E-3</v>
      </c>
      <c r="H292" s="25">
        <f>(B292/(D292*(1-VLOOKUP(A292,USD!A:M,13,0))))-1</f>
        <v>9.6791987664190948E-4</v>
      </c>
      <c r="I292" s="25">
        <f t="shared" si="63"/>
        <v>1.4980857792821212E-3</v>
      </c>
      <c r="J292">
        <v>3456.6934000000001</v>
      </c>
      <c r="K292">
        <v>3463.6435999999999</v>
      </c>
      <c r="L292" s="25">
        <f t="shared" si="76"/>
        <v>2.0106498308469778E-3</v>
      </c>
      <c r="M292">
        <f t="shared" si="77"/>
        <v>3</v>
      </c>
      <c r="N292" s="50" t="s">
        <v>238</v>
      </c>
    </row>
    <row r="293" spans="1:14">
      <c r="A293" s="1">
        <v>42810</v>
      </c>
      <c r="B293">
        <v>25.42</v>
      </c>
      <c r="C293" s="25">
        <f t="shared" si="72"/>
        <v>5.9358923624852622E-3</v>
      </c>
      <c r="D293" s="26">
        <f t="shared" si="73"/>
        <v>25.362329667093928</v>
      </c>
      <c r="E293" s="26">
        <f>D293*((1-VLOOKUP(A293,USD!A:M,13,0)))</f>
        <v>25.280148094503726</v>
      </c>
      <c r="F293">
        <v>25.290500000000002</v>
      </c>
      <c r="G293" s="25">
        <f t="shared" si="78"/>
        <v>2.2738578696459566E-3</v>
      </c>
      <c r="H293" s="25">
        <f>(B293/(D293*(1-VLOOKUP(A293,USD!A:M,13,0))))-1</f>
        <v>5.5320841070025661E-3</v>
      </c>
      <c r="I293" s="25">
        <f t="shared" si="63"/>
        <v>5.1204997924121365E-3</v>
      </c>
      <c r="J293">
        <v>3463.6435999999999</v>
      </c>
      <c r="K293">
        <v>3481.5066000000002</v>
      </c>
      <c r="L293" s="25">
        <f t="shared" si="76"/>
        <v>5.1572858131248012E-3</v>
      </c>
      <c r="M293">
        <f t="shared" si="77"/>
        <v>4</v>
      </c>
      <c r="N293" s="50" t="s">
        <v>240</v>
      </c>
    </row>
    <row r="294" spans="1:14">
      <c r="A294" s="1">
        <v>42811</v>
      </c>
      <c r="B294">
        <v>24.96</v>
      </c>
      <c r="C294" s="25">
        <f t="shared" si="72"/>
        <v>-1.8095987411487102E-2</v>
      </c>
      <c r="D294" s="26">
        <f t="shared" si="73"/>
        <v>25.03115573055355</v>
      </c>
      <c r="E294" s="26">
        <f>D294*((1-VLOOKUP(A294,USD!A:M,13,0)))</f>
        <v>24.965658160362107</v>
      </c>
      <c r="F294">
        <v>24.967500000000001</v>
      </c>
      <c r="G294" s="25">
        <f t="shared" si="78"/>
        <v>-2.8426865830527559E-3</v>
      </c>
      <c r="H294" s="25">
        <f>(B294/(D294*(1-VLOOKUP(A294,USD!A:M,13,0))))-1</f>
        <v>-2.2663774076225884E-4</v>
      </c>
      <c r="I294" s="25">
        <f t="shared" si="63"/>
        <v>-3.0039050765995334E-4</v>
      </c>
      <c r="J294">
        <v>3481.5066000000002</v>
      </c>
      <c r="K294">
        <v>3445.8051</v>
      </c>
      <c r="L294" s="25">
        <f t="shared" si="76"/>
        <v>-1.0254612184276812E-2</v>
      </c>
      <c r="M294">
        <f t="shared" si="77"/>
        <v>5</v>
      </c>
    </row>
    <row r="295" spans="1:14">
      <c r="A295" s="1">
        <v>42814</v>
      </c>
      <c r="B295">
        <v>25.04</v>
      </c>
      <c r="C295" s="25">
        <f t="shared" si="72"/>
        <v>3.2051282051281937E-3</v>
      </c>
      <c r="D295" s="26">
        <f t="shared" si="73"/>
        <v>24.995088256877906</v>
      </c>
      <c r="E295" s="26">
        <f>D295*((1-VLOOKUP(A295,USD!A:M,13,0)))</f>
        <v>24.991822585184039</v>
      </c>
      <c r="F295">
        <v>24.9831</v>
      </c>
      <c r="G295" s="25">
        <f t="shared" si="78"/>
        <v>1.7968227461542252E-3</v>
      </c>
      <c r="H295" s="25">
        <f>(B295/(D295*(1-VLOOKUP(A295,USD!A:M,13,0))))-1</f>
        <v>1.9277271456192846E-3</v>
      </c>
      <c r="I295" s="25">
        <f t="shared" si="63"/>
        <v>2.2775396167808992E-3</v>
      </c>
      <c r="J295">
        <v>3445.8051</v>
      </c>
      <c r="K295">
        <v>3449.6125999999999</v>
      </c>
      <c r="L295" s="25">
        <f t="shared" si="76"/>
        <v>1.1049667318676626E-3</v>
      </c>
      <c r="M295">
        <f t="shared" si="77"/>
        <v>1</v>
      </c>
      <c r="N295" s="50" t="s">
        <v>252</v>
      </c>
    </row>
    <row r="296" spans="1:14">
      <c r="A296" s="1">
        <v>42815</v>
      </c>
      <c r="B296">
        <v>25.11</v>
      </c>
      <c r="C296" s="25">
        <f t="shared" si="72"/>
        <v>2.7955271565496265E-3</v>
      </c>
      <c r="D296" s="26">
        <f t="shared" si="73"/>
        <v>25.104293954364614</v>
      </c>
      <c r="E296" s="26">
        <f>D296*((1-VLOOKUP(A296,USD!A:M,13,0)))</f>
        <v>25.164311733340771</v>
      </c>
      <c r="F296">
        <v>25.174900000000001</v>
      </c>
      <c r="G296" s="25">
        <f t="shared" si="78"/>
        <v>2.2729361143380977E-4</v>
      </c>
      <c r="H296" s="25">
        <f>(B296/(D296*(1-VLOOKUP(A296,USD!A:M,13,0))))-1</f>
        <v>-2.1582840777167878E-3</v>
      </c>
      <c r="I296" s="25">
        <f t="shared" si="63"/>
        <v>-2.5779645599387502E-3</v>
      </c>
      <c r="J296">
        <v>3449.6125999999999</v>
      </c>
      <c r="K296">
        <v>3466.3467999999998</v>
      </c>
      <c r="L296" s="25">
        <f t="shared" si="76"/>
        <v>4.8510374759183073E-3</v>
      </c>
      <c r="M296">
        <f t="shared" si="77"/>
        <v>2</v>
      </c>
    </row>
    <row r="297" spans="1:14" ht="28">
      <c r="A297" s="1">
        <v>42816</v>
      </c>
      <c r="B297">
        <v>25.21</v>
      </c>
      <c r="C297" s="25">
        <f t="shared" si="72"/>
        <v>3.9824771007568316E-3</v>
      </c>
      <c r="D297" s="26">
        <f t="shared" si="73"/>
        <v>25.05654332681889</v>
      </c>
      <c r="E297" s="26">
        <f>D297*((1-VLOOKUP(A297,USD!A:M,13,0)))</f>
        <v>25.088830458093007</v>
      </c>
      <c r="F297">
        <v>25.079000000000001</v>
      </c>
      <c r="G297" s="25">
        <f t="shared" si="78"/>
        <v>6.1244151349824083E-3</v>
      </c>
      <c r="H297" s="25">
        <f>(B297/(D297*(1-VLOOKUP(A297,USD!A:M,13,0))))-1</f>
        <v>4.8296209785223532E-3</v>
      </c>
      <c r="I297" s="25">
        <f t="shared" si="63"/>
        <v>5.223493759719311E-3</v>
      </c>
      <c r="J297">
        <v>3466.3467999999998</v>
      </c>
      <c r="K297">
        <v>3450.0502000000001</v>
      </c>
      <c r="L297" s="25">
        <f t="shared" si="76"/>
        <v>-4.7013761000485044E-3</v>
      </c>
      <c r="M297">
        <f t="shared" si="77"/>
        <v>3</v>
      </c>
      <c r="N297" s="50" t="s">
        <v>255</v>
      </c>
    </row>
    <row r="298" spans="1:14">
      <c r="A298" s="1">
        <v>42817</v>
      </c>
      <c r="B298">
        <v>25.21</v>
      </c>
      <c r="C298" s="25">
        <f t="shared" si="72"/>
        <v>0</v>
      </c>
      <c r="D298" s="26">
        <f t="shared" si="73"/>
        <v>25.165706654877077</v>
      </c>
      <c r="E298" s="26">
        <f>D298*((1-VLOOKUP(A298,USD!A:M,13,0)))</f>
        <v>25.140786664599357</v>
      </c>
      <c r="F298">
        <v>25.146899999999999</v>
      </c>
      <c r="G298" s="25">
        <f t="shared" si="78"/>
        <v>1.7600676082878408E-3</v>
      </c>
      <c r="H298" s="25">
        <f>(B298/(D298*(1-VLOOKUP(A298,USD!A:M,13,0))))-1</f>
        <v>2.7530298205864501E-3</v>
      </c>
      <c r="I298" s="25">
        <f t="shared" si="63"/>
        <v>2.5092556140120514E-3</v>
      </c>
      <c r="J298">
        <v>3450.0502000000001</v>
      </c>
      <c r="K298">
        <v>3461.9782</v>
      </c>
      <c r="L298" s="25">
        <f t="shared" si="76"/>
        <v>3.4573409975309222E-3</v>
      </c>
      <c r="M298">
        <f t="shared" si="77"/>
        <v>4</v>
      </c>
      <c r="N298" s="50" t="s">
        <v>261</v>
      </c>
    </row>
    <row r="299" spans="1:14">
      <c r="A299" s="1">
        <v>42818</v>
      </c>
      <c r="B299">
        <v>25.4</v>
      </c>
      <c r="C299" s="25">
        <f t="shared" si="72"/>
        <v>7.5366917889725382E-3</v>
      </c>
      <c r="D299" s="26">
        <f t="shared" si="73"/>
        <v>25.34753531837087</v>
      </c>
      <c r="E299" s="26">
        <f>D299*((1-VLOOKUP(A299,USD!A:M,13,0)))</f>
        <v>25.343661790649389</v>
      </c>
      <c r="F299">
        <v>25.3398</v>
      </c>
      <c r="G299" s="25">
        <f t="shared" si="78"/>
        <v>2.0698139274750726E-3</v>
      </c>
      <c r="H299" s="25">
        <f>(B299/(D299*(1-VLOOKUP(A299,USD!A:M,13,0))))-1</f>
        <v>2.2229703748413154E-3</v>
      </c>
      <c r="I299" s="25">
        <f t="shared" si="63"/>
        <v>2.3757093584004796E-3</v>
      </c>
      <c r="J299">
        <v>3461.9782</v>
      </c>
      <c r="K299">
        <v>3489.5997000000002</v>
      </c>
      <c r="L299" s="25">
        <f t="shared" si="76"/>
        <v>7.9785308873407956E-3</v>
      </c>
      <c r="M299">
        <f t="shared" si="77"/>
        <v>5</v>
      </c>
    </row>
    <row r="300" spans="1:14" ht="28">
      <c r="A300" s="1">
        <v>42821</v>
      </c>
      <c r="B300">
        <v>25.39</v>
      </c>
      <c r="C300" s="25">
        <f t="shared" si="72"/>
        <v>-3.9370078740152969E-4</v>
      </c>
      <c r="D300" s="26">
        <f t="shared" si="73"/>
        <v>25.255848108394783</v>
      </c>
      <c r="E300" s="26">
        <f>D300*((1-VLOOKUP(A300,USD!A:M,13,0)))</f>
        <v>25.313158201595567</v>
      </c>
      <c r="F300">
        <v>25.325199999999999</v>
      </c>
      <c r="G300" s="25">
        <f t="shared" si="78"/>
        <v>5.311715964930297E-3</v>
      </c>
      <c r="H300" s="25">
        <f>(B300/(D300*(1-VLOOKUP(A300,USD!A:M,13,0))))-1</f>
        <v>3.0356464330709709E-3</v>
      </c>
      <c r="I300" s="25">
        <f t="shared" si="63"/>
        <v>2.5587162194178337E-3</v>
      </c>
      <c r="J300">
        <v>3489.5997000000002</v>
      </c>
      <c r="K300">
        <v>3478.0385000000001</v>
      </c>
      <c r="L300" s="25">
        <f t="shared" si="76"/>
        <v>-3.3130447598330726E-3</v>
      </c>
      <c r="M300">
        <f t="shared" si="77"/>
        <v>1</v>
      </c>
      <c r="N300" s="50" t="s">
        <v>266</v>
      </c>
    </row>
    <row r="301" spans="1:14">
      <c r="A301" s="1">
        <v>42822</v>
      </c>
      <c r="B301">
        <v>25.21</v>
      </c>
      <c r="C301" s="25">
        <f t="shared" si="72"/>
        <v>-7.0894052776683258E-3</v>
      </c>
      <c r="D301" s="26">
        <f t="shared" si="73"/>
        <v>25.265279405147467</v>
      </c>
      <c r="E301" s="26">
        <f>D301*((1-VLOOKUP(A301,USD!A:M,13,0)))</f>
        <v>25.19958452594738</v>
      </c>
      <c r="F301">
        <v>25.186800000000002</v>
      </c>
      <c r="G301" s="25">
        <f t="shared" si="78"/>
        <v>-2.1879593833505906E-3</v>
      </c>
      <c r="H301" s="25">
        <f>(B301/(D301*(1-VLOOKUP(A301,USD!A:M,13,0))))-1</f>
        <v>4.1331927682763947E-4</v>
      </c>
      <c r="I301" s="25">
        <f t="shared" si="63"/>
        <v>9.2111741070710629E-4</v>
      </c>
      <c r="J301">
        <v>3478.0385000000001</v>
      </c>
      <c r="K301">
        <v>3469.8092999999999</v>
      </c>
      <c r="L301" s="25">
        <f t="shared" si="76"/>
        <v>-2.3660462642952629E-3</v>
      </c>
      <c r="M301">
        <f t="shared" si="77"/>
        <v>2</v>
      </c>
    </row>
    <row r="302" spans="1:14">
      <c r="A302" s="1">
        <v>42823</v>
      </c>
      <c r="B302">
        <v>25.17</v>
      </c>
      <c r="C302" s="25">
        <f t="shared" si="72"/>
        <v>-1.5866719555731601E-3</v>
      </c>
      <c r="D302" s="26">
        <f t="shared" si="73"/>
        <v>25.153293181974007</v>
      </c>
      <c r="E302" s="26">
        <f>D302*((1-VLOOKUP(A302,USD!A:M,13,0)))</f>
        <v>25.17809725235831</v>
      </c>
      <c r="F302">
        <v>25.179500000000001</v>
      </c>
      <c r="G302" s="25">
        <f t="shared" si="78"/>
        <v>6.6420002761180541E-4</v>
      </c>
      <c r="H302" s="25">
        <f>(B302/(D302*(1-VLOOKUP(A302,USD!A:M,13,0))))-1</f>
        <v>-3.2159905798878619E-4</v>
      </c>
      <c r="I302" s="25">
        <f t="shared" si="63"/>
        <v>-3.772910502590765E-4</v>
      </c>
      <c r="J302">
        <v>3469.8092999999999</v>
      </c>
      <c r="K302">
        <v>3465.1932999999999</v>
      </c>
      <c r="L302" s="25">
        <f t="shared" si="76"/>
        <v>-1.3303324767732772E-3</v>
      </c>
      <c r="M302">
        <f t="shared" si="77"/>
        <v>3</v>
      </c>
      <c r="N302" s="50" t="s">
        <v>272</v>
      </c>
    </row>
    <row r="303" spans="1:14">
      <c r="A303" s="1">
        <v>42824</v>
      </c>
      <c r="B303">
        <v>24.89</v>
      </c>
      <c r="C303" s="25">
        <f t="shared" si="72"/>
        <v>-1.1124354390147029E-2</v>
      </c>
      <c r="D303" s="26">
        <f t="shared" si="73"/>
        <v>24.972877576843981</v>
      </c>
      <c r="E303" s="26">
        <f>D303*((1-VLOOKUP(A303,USD!A:M,13,0)))</f>
        <v>24.910949537765887</v>
      </c>
      <c r="F303">
        <v>24.911200000000001</v>
      </c>
      <c r="G303" s="25">
        <f t="shared" si="78"/>
        <v>-3.3187035250126229E-3</v>
      </c>
      <c r="H303" s="25">
        <f>(B303/(D303*(1-VLOOKUP(A303,USD!A:M,13,0))))-1</f>
        <v>-8.4097708656694081E-4</v>
      </c>
      <c r="I303" s="25">
        <f t="shared" si="63"/>
        <v>-8.5102283310323212E-4</v>
      </c>
      <c r="J303">
        <v>3465.1932999999999</v>
      </c>
      <c r="K303">
        <v>3436.7579999999998</v>
      </c>
      <c r="L303" s="25">
        <f t="shared" si="76"/>
        <v>-8.2059780041707775E-3</v>
      </c>
      <c r="M303">
        <f t="shared" si="77"/>
        <v>4</v>
      </c>
    </row>
    <row r="304" spans="1:14">
      <c r="A304" s="1">
        <v>42825</v>
      </c>
      <c r="B304">
        <v>25.13</v>
      </c>
      <c r="C304" s="25">
        <f t="shared" si="72"/>
        <v>9.6424266773804668E-3</v>
      </c>
      <c r="D304" s="26">
        <f t="shared" si="73"/>
        <v>25.051004656015934</v>
      </c>
      <c r="E304" s="26">
        <f>D304*((1-VLOOKUP(A304,USD!A:M,13,0)))</f>
        <v>25.092705807029812</v>
      </c>
      <c r="F304">
        <v>25.0946</v>
      </c>
      <c r="G304" s="25">
        <f t="shared" si="78"/>
        <v>3.1533802763112906E-3</v>
      </c>
      <c r="H304" s="25">
        <f>(B304/(D304*(1-VLOOKUP(A304,USD!A:M,13,0))))-1</f>
        <v>1.4862563350874769E-3</v>
      </c>
      <c r="I304" s="25">
        <f t="shared" si="63"/>
        <v>1.4106620547846838E-3</v>
      </c>
      <c r="J304">
        <v>3436.7579999999998</v>
      </c>
      <c r="K304">
        <v>3456.0455000000002</v>
      </c>
      <c r="L304" s="25">
        <f t="shared" si="76"/>
        <v>5.6121204926271595E-3</v>
      </c>
      <c r="M304">
        <f t="shared" si="77"/>
        <v>5</v>
      </c>
    </row>
    <row r="305" spans="1:14" ht="28">
      <c r="A305" s="1">
        <v>42828</v>
      </c>
      <c r="B305">
        <v>25.22</v>
      </c>
      <c r="C305" s="25">
        <f t="shared" si="72"/>
        <v>3.5813768404298063E-3</v>
      </c>
      <c r="D305" s="26">
        <f t="shared" si="73"/>
        <v>25.0946</v>
      </c>
      <c r="E305" s="26">
        <f>D305*((1-VLOOKUP(A305,USD!A:M,13,0)))</f>
        <v>25.090127435666894</v>
      </c>
      <c r="F305">
        <v>25.1035</v>
      </c>
      <c r="G305" s="25">
        <f t="shared" si="78"/>
        <v>4.9970910076271302E-3</v>
      </c>
      <c r="H305" s="25">
        <f>(B305/(D305*(1-VLOOKUP(A305,USD!A:M,13,0))))-1</f>
        <v>5.176241717628205E-3</v>
      </c>
      <c r="I305" s="25">
        <f t="shared" si="63"/>
        <v>4.6407871412352808E-3</v>
      </c>
      <c r="J305">
        <v>3456.0455000000002</v>
      </c>
      <c r="K305">
        <v>3456.0455000000002</v>
      </c>
      <c r="L305" s="25">
        <f t="shared" si="76"/>
        <v>0</v>
      </c>
      <c r="M305">
        <f t="shared" si="77"/>
        <v>1</v>
      </c>
      <c r="N305" s="50" t="s">
        <v>280</v>
      </c>
    </row>
    <row r="306" spans="1:14">
      <c r="A306" s="1">
        <v>42829</v>
      </c>
      <c r="B306">
        <v>25.29</v>
      </c>
      <c r="C306" s="25">
        <f t="shared" si="72"/>
        <v>2.7755749405233843E-3</v>
      </c>
      <c r="D306" s="26">
        <f t="shared" si="73"/>
        <v>25.1035</v>
      </c>
      <c r="E306" s="26">
        <f>D306*((1-VLOOKUP(A306,USD!A:M,13,0)))</f>
        <v>25.085246426247984</v>
      </c>
      <c r="F306">
        <v>25.086300000000001</v>
      </c>
      <c r="G306" s="25">
        <f t="shared" si="78"/>
        <v>7.4292429342521782E-3</v>
      </c>
      <c r="H306" s="25">
        <f>(B306/(D306*(1-VLOOKUP(A306,USD!A:M,13,0))))-1</f>
        <v>8.1623106376094157E-3</v>
      </c>
      <c r="I306" s="25">
        <f t="shared" si="63"/>
        <v>8.1199698640292972E-3</v>
      </c>
      <c r="J306">
        <v>3456.0455000000002</v>
      </c>
      <c r="K306">
        <v>3456.0455000000002</v>
      </c>
      <c r="L306" s="25">
        <f t="shared" si="76"/>
        <v>0</v>
      </c>
      <c r="M306">
        <f t="shared" si="77"/>
        <v>2</v>
      </c>
      <c r="N306" s="50" t="s">
        <v>281</v>
      </c>
    </row>
    <row r="307" spans="1:14" ht="28">
      <c r="A307" s="1">
        <v>42830</v>
      </c>
      <c r="B307">
        <v>25.5</v>
      </c>
      <c r="C307" s="25">
        <f t="shared" si="72"/>
        <v>8.3036773428233346E-3</v>
      </c>
      <c r="D307" s="26">
        <f t="shared" si="73"/>
        <v>25.433610750541334</v>
      </c>
      <c r="E307" s="26">
        <f>D307*((1-VLOOKUP(A307,USD!A:M,13,0)))</f>
        <v>25.420673221403668</v>
      </c>
      <c r="F307">
        <v>25.423100000000002</v>
      </c>
      <c r="G307" s="25">
        <f t="shared" si="78"/>
        <v>2.6102958840499291E-3</v>
      </c>
      <c r="H307" s="25">
        <f>(B307/(D307*(1-VLOOKUP(A307,USD!A:M,13,0))))-1</f>
        <v>3.120561674564204E-3</v>
      </c>
      <c r="I307" s="25">
        <f t="shared" si="63"/>
        <v>3.0248081469215204E-3</v>
      </c>
      <c r="J307">
        <v>3456.0455000000002</v>
      </c>
      <c r="K307">
        <v>3503.8932</v>
      </c>
      <c r="L307" s="25">
        <f t="shared" si="76"/>
        <v>1.3844638330137604E-2</v>
      </c>
      <c r="M307">
        <f t="shared" si="77"/>
        <v>3</v>
      </c>
      <c r="N307" s="50" t="s">
        <v>290</v>
      </c>
    </row>
    <row r="308" spans="1:14" ht="28">
      <c r="A308" s="1">
        <v>42831</v>
      </c>
      <c r="B308">
        <v>25.45</v>
      </c>
      <c r="C308" s="25">
        <f t="shared" si="72"/>
        <v>-1.9607843137254832E-3</v>
      </c>
      <c r="D308" s="26">
        <f t="shared" si="73"/>
        <v>25.496771917417462</v>
      </c>
      <c r="E308" s="26">
        <f>D308*((1-VLOOKUP(A308,USD!A:M,13,0)))</f>
        <v>25.469649609701026</v>
      </c>
      <c r="F308">
        <v>25.464500000000001</v>
      </c>
      <c r="G308" s="25">
        <f t="shared" si="78"/>
        <v>-1.8344250624727776E-3</v>
      </c>
      <c r="H308" s="25">
        <f>(B308/(D308*(1-VLOOKUP(A308,USD!A:M,13,0))))-1</f>
        <v>-7.7149116702190934E-4</v>
      </c>
      <c r="I308" s="25">
        <f t="shared" si="63"/>
        <v>-5.6942017318228899E-4</v>
      </c>
      <c r="J308">
        <v>3503.8932</v>
      </c>
      <c r="K308">
        <v>3514.0468999999998</v>
      </c>
      <c r="L308" s="25">
        <f t="shared" si="76"/>
        <v>2.8978337581750946E-3</v>
      </c>
      <c r="M308">
        <f t="shared" si="77"/>
        <v>4</v>
      </c>
      <c r="N308" s="50" t="s">
        <v>292</v>
      </c>
    </row>
    <row r="309" spans="1:14">
      <c r="A309" s="1">
        <v>42832</v>
      </c>
      <c r="B309">
        <v>25.44</v>
      </c>
      <c r="C309" s="25">
        <f t="shared" si="72"/>
        <v>-3.9292730844786572E-4</v>
      </c>
      <c r="D309" s="26">
        <f t="shared" si="73"/>
        <v>25.489257627523415</v>
      </c>
      <c r="E309" s="26">
        <f>D309*((1-VLOOKUP(A309,USD!A:M,13,0)))</f>
        <v>25.46420485008986</v>
      </c>
      <c r="F309">
        <v>25.460899999999999</v>
      </c>
      <c r="G309" s="25">
        <f t="shared" si="78"/>
        <v>-1.9324857649140048E-3</v>
      </c>
      <c r="H309" s="25">
        <f>(B309/(D309*(1-VLOOKUP(A309,USD!A:M,13,0))))-1</f>
        <v>-9.505441160387873E-4</v>
      </c>
      <c r="I309" s="25">
        <f t="shared" si="63"/>
        <v>-8.2086650511170589E-4</v>
      </c>
      <c r="J309">
        <v>3514.0468999999998</v>
      </c>
      <c r="K309">
        <v>3517.4634000000001</v>
      </c>
      <c r="L309" s="25">
        <f t="shared" si="76"/>
        <v>9.7224086565272927E-4</v>
      </c>
      <c r="M309">
        <f t="shared" si="77"/>
        <v>5</v>
      </c>
    </row>
    <row r="310" spans="1:14">
      <c r="A310" s="1">
        <v>42835</v>
      </c>
      <c r="B310">
        <v>25.23</v>
      </c>
      <c r="C310" s="25">
        <f t="shared" si="72"/>
        <v>-8.2547169811321153E-3</v>
      </c>
      <c r="D310" s="26">
        <f t="shared" si="73"/>
        <v>25.371692185135455</v>
      </c>
      <c r="E310" s="26">
        <f>D310*((1-VLOOKUP(A310,USD!A:M,13,0)))</f>
        <v>25.335388411340698</v>
      </c>
      <c r="F310">
        <v>25.3432</v>
      </c>
      <c r="G310" s="25">
        <f t="shared" si="78"/>
        <v>-5.5846564786272701E-3</v>
      </c>
      <c r="H310" s="25">
        <f>(B310/(D310*(1-VLOOKUP(A310,USD!A:M,13,0))))-1</f>
        <v>-4.1597314250577666E-3</v>
      </c>
      <c r="I310" s="25">
        <f t="shared" si="63"/>
        <v>-4.4666813977713993E-3</v>
      </c>
      <c r="J310">
        <v>3517.4634000000001</v>
      </c>
      <c r="K310">
        <v>3505.1392000000001</v>
      </c>
      <c r="L310" s="25">
        <f t="shared" si="76"/>
        <v>-3.5037180486370278E-3</v>
      </c>
      <c r="M310">
        <f t="shared" si="77"/>
        <v>1</v>
      </c>
      <c r="N310" s="50" t="s">
        <v>296</v>
      </c>
    </row>
    <row r="311" spans="1:14">
      <c r="A311" s="1">
        <v>42836</v>
      </c>
      <c r="B311">
        <v>25.38</v>
      </c>
      <c r="C311" s="25">
        <f t="shared" si="72"/>
        <v>5.9453032104637149E-3</v>
      </c>
      <c r="D311" s="26">
        <f t="shared" si="73"/>
        <v>25.431328652967618</v>
      </c>
      <c r="E311" s="26">
        <f>D311*((1-VLOOKUP(A311,USD!A:M,13,0)))</f>
        <v>25.451773843160446</v>
      </c>
      <c r="F311">
        <v>25.447900000000001</v>
      </c>
      <c r="G311" s="25">
        <f t="shared" si="78"/>
        <v>-2.0183236852483466E-3</v>
      </c>
      <c r="H311" s="25">
        <f>(B311/(D311*(1-VLOOKUP(A311,USD!A:M,13,0))))-1</f>
        <v>-2.8199937498554206E-3</v>
      </c>
      <c r="I311" s="25">
        <f t="shared" si="63"/>
        <v>-2.6681965898954774E-3</v>
      </c>
      <c r="J311">
        <v>3505.1392000000001</v>
      </c>
      <c r="K311">
        <v>3517.328</v>
      </c>
      <c r="L311" s="25">
        <f t="shared" si="76"/>
        <v>3.4774082581370269E-3</v>
      </c>
      <c r="M311">
        <f t="shared" si="77"/>
        <v>2</v>
      </c>
      <c r="N311" s="50" t="s">
        <v>301</v>
      </c>
    </row>
    <row r="312" spans="1:14">
      <c r="A312" s="1">
        <v>42837</v>
      </c>
      <c r="B312">
        <v>25.4</v>
      </c>
      <c r="C312" s="25">
        <f t="shared" ref="C312:C324" si="79">B312/B311-1</f>
        <v>7.8802206461769941E-4</v>
      </c>
      <c r="D312" s="26">
        <f t="shared" si="73"/>
        <v>25.390820842904045</v>
      </c>
      <c r="E312" s="26">
        <f>D312*((1-VLOOKUP(A312,USD!A:M,13,0)))</f>
        <v>25.452433990304275</v>
      </c>
      <c r="F312">
        <v>25.430399999999999</v>
      </c>
      <c r="G312" s="25">
        <f t="shared" si="78"/>
        <v>3.6151478334423004E-4</v>
      </c>
      <c r="H312" s="25">
        <f>(B312/(D312*(1-VLOOKUP(A312,USD!A:M,13,0))))-1</f>
        <v>-2.0600776461792147E-3</v>
      </c>
      <c r="I312" s="25">
        <f t="shared" si="63"/>
        <v>-1.1954196552158569E-3</v>
      </c>
      <c r="J312">
        <v>3517.328</v>
      </c>
      <c r="K312">
        <v>3509.4387000000002</v>
      </c>
      <c r="L312" s="25">
        <f t="shared" si="76"/>
        <v>-2.2429810356042745E-3</v>
      </c>
      <c r="M312">
        <f t="shared" si="77"/>
        <v>3</v>
      </c>
    </row>
    <row r="313" spans="1:14">
      <c r="A313" s="1">
        <v>42838</v>
      </c>
      <c r="B313">
        <v>25.4</v>
      </c>
      <c r="C313" s="25">
        <f t="shared" si="79"/>
        <v>0</v>
      </c>
      <c r="D313" s="26">
        <f t="shared" si="73"/>
        <v>25.467555336549974</v>
      </c>
      <c r="E313" s="26">
        <f>D313*((1-VLOOKUP(A313,USD!A:M,13,0)))</f>
        <v>25.462838891386994</v>
      </c>
      <c r="F313">
        <v>25.482900000000001</v>
      </c>
      <c r="G313" s="25">
        <f t="shared" si="78"/>
        <v>-2.6526038976746324E-3</v>
      </c>
      <c r="H313" s="25">
        <f>(B313/(D313*(1-VLOOKUP(A313,USD!A:M,13,0))))-1</f>
        <v>-2.4678666685611361E-3</v>
      </c>
      <c r="I313" s="25">
        <f t="shared" ref="I313:I463" si="80">+B313/F313-1</f>
        <v>-3.253161924270831E-3</v>
      </c>
      <c r="J313">
        <v>3509.4387000000002</v>
      </c>
      <c r="K313">
        <v>3514.5662000000002</v>
      </c>
      <c r="L313" s="25">
        <f t="shared" si="76"/>
        <v>1.4610598555262477E-3</v>
      </c>
      <c r="M313">
        <f t="shared" si="77"/>
        <v>4</v>
      </c>
    </row>
    <row r="314" spans="1:14">
      <c r="A314" s="1">
        <v>42839</v>
      </c>
      <c r="B314">
        <v>25.4</v>
      </c>
      <c r="C314" s="25">
        <f t="shared" si="79"/>
        <v>0</v>
      </c>
      <c r="D314" s="26">
        <f t="shared" si="73"/>
        <v>25.279434350404326</v>
      </c>
      <c r="E314" s="26">
        <f>D314*((1-VLOOKUP(A314,USD!A:M,13,0)))</f>
        <v>25.28200453668898</v>
      </c>
      <c r="F314">
        <v>25.28</v>
      </c>
      <c r="G314" s="25">
        <f t="shared" si="78"/>
        <v>4.7693175379037722E-3</v>
      </c>
      <c r="H314" s="25">
        <f>(B314/(D314*(1-VLOOKUP(A314,USD!A:M,13,0))))-1</f>
        <v>4.6671719855040372E-3</v>
      </c>
      <c r="I314" s="25">
        <f t="shared" si="80"/>
        <v>4.7468354430377779E-3</v>
      </c>
      <c r="J314">
        <v>3514.5662000000002</v>
      </c>
      <c r="K314">
        <v>3486.5045</v>
      </c>
      <c r="L314" s="25">
        <f t="shared" si="76"/>
        <v>-7.9843993264375746E-3</v>
      </c>
      <c r="M314">
        <f t="shared" si="77"/>
        <v>5</v>
      </c>
    </row>
    <row r="315" spans="1:14">
      <c r="A315" s="1">
        <v>42842</v>
      </c>
      <c r="B315">
        <v>25.13</v>
      </c>
      <c r="C315" s="25">
        <f t="shared" si="79"/>
        <v>-1.0629921259842523E-2</v>
      </c>
      <c r="D315" s="26">
        <f t="shared" si="73"/>
        <v>25.232414349673146</v>
      </c>
      <c r="E315" s="26">
        <f>D315*((1-VLOOKUP(A315,USD!A:M,13,0)))</f>
        <v>25.255698166976963</v>
      </c>
      <c r="F315">
        <v>25.244</v>
      </c>
      <c r="G315" s="25">
        <f t="shared" si="78"/>
        <v>-4.0588406742961824E-3</v>
      </c>
      <c r="H315" s="25">
        <f>(B315/(D315*(1-VLOOKUP(A315,USD!A:M,13,0))))-1</f>
        <v>-4.9770220623447381E-3</v>
      </c>
      <c r="I315" s="25">
        <f t="shared" si="80"/>
        <v>-4.5159245761369204E-3</v>
      </c>
      <c r="J315">
        <v>3486.5045</v>
      </c>
      <c r="K315">
        <v>3479.9416999999999</v>
      </c>
      <c r="L315" s="25">
        <f t="shared" si="76"/>
        <v>-1.8823437629293949E-3</v>
      </c>
      <c r="M315">
        <f t="shared" si="77"/>
        <v>1</v>
      </c>
    </row>
    <row r="316" spans="1:14">
      <c r="A316" s="1">
        <v>42843</v>
      </c>
      <c r="B316">
        <v>24.96</v>
      </c>
      <c r="C316" s="25">
        <f t="shared" si="79"/>
        <v>-6.7648229208117083E-3</v>
      </c>
      <c r="D316" s="26">
        <f t="shared" ref="D316:D321" si="81">+F315*(1+L316)</f>
        <v>25.119237419293547</v>
      </c>
      <c r="E316" s="26">
        <f>D316*((1-VLOOKUP(A316,USD!A:M,13,0)))</f>
        <v>25.128095034418227</v>
      </c>
      <c r="F316">
        <v>25.133199999999999</v>
      </c>
      <c r="G316" s="25">
        <f t="shared" si="78"/>
        <v>-6.3392616836066562E-3</v>
      </c>
      <c r="H316" s="25">
        <f>(B316/(D316*(1-VLOOKUP(A316,USD!A:M,13,0))))-1</f>
        <v>-6.689525576371147E-3</v>
      </c>
      <c r="I316" s="25">
        <f t="shared" si="80"/>
        <v>-6.8912832428817961E-3</v>
      </c>
      <c r="J316">
        <v>3479.9416999999999</v>
      </c>
      <c r="K316">
        <v>3462.7429000000002</v>
      </c>
      <c r="L316" s="25">
        <f t="shared" si="76"/>
        <v>-4.942266705215137E-3</v>
      </c>
      <c r="M316">
        <f t="shared" si="77"/>
        <v>2</v>
      </c>
    </row>
    <row r="317" spans="1:14">
      <c r="A317" s="1">
        <v>42844</v>
      </c>
      <c r="B317">
        <v>24.81</v>
      </c>
      <c r="C317" s="25">
        <f t="shared" si="79"/>
        <v>-6.0096153846154188E-3</v>
      </c>
      <c r="D317" s="26">
        <f t="shared" si="81"/>
        <v>25.010777784432101</v>
      </c>
      <c r="E317" s="26">
        <f>D317*((1-VLOOKUP(A317,USD!A:M,13,0)))</f>
        <v>24.975972999838831</v>
      </c>
      <c r="F317">
        <v>24.976600000000001</v>
      </c>
      <c r="G317" s="25">
        <f t="shared" si="78"/>
        <v>-8.0276505657923547E-3</v>
      </c>
      <c r="H317" s="25">
        <f>(B317/(D317*(1-VLOOKUP(A317,USD!A:M,13,0))))-1</f>
        <v>-6.6453066649256876E-3</v>
      </c>
      <c r="I317" s="25">
        <f t="shared" si="80"/>
        <v>-6.6702433477736633E-3</v>
      </c>
      <c r="J317">
        <v>3462.7429000000002</v>
      </c>
      <c r="K317">
        <v>3445.8761</v>
      </c>
      <c r="L317" s="25">
        <f t="shared" si="76"/>
        <v>-4.8709362742467288E-3</v>
      </c>
      <c r="M317">
        <f t="shared" si="77"/>
        <v>3</v>
      </c>
      <c r="N317" s="50" t="s">
        <v>313</v>
      </c>
    </row>
    <row r="318" spans="1:14">
      <c r="A318" s="1">
        <v>42845</v>
      </c>
      <c r="B318">
        <v>25.11</v>
      </c>
      <c r="C318" s="25">
        <f t="shared" si="79"/>
        <v>1.2091898428053138E-2</v>
      </c>
      <c r="D318" s="26">
        <f t="shared" si="81"/>
        <v>25.090194703883871</v>
      </c>
      <c r="E318" s="26">
        <f>D318*((1-VLOOKUP(A318,USD!A:M,13,0)))</f>
        <v>25.095114546427876</v>
      </c>
      <c r="F318">
        <v>25.102900000000002</v>
      </c>
      <c r="G318" s="25">
        <f t="shared" si="78"/>
        <v>7.8936398660411911E-4</v>
      </c>
      <c r="H318" s="25">
        <f>(B318/(D318*(1-VLOOKUP(A318,USD!A:M,13,0))))-1</f>
        <v>5.9316141173959558E-4</v>
      </c>
      <c r="I318" s="25">
        <f t="shared" si="80"/>
        <v>2.8283584765098624E-4</v>
      </c>
      <c r="J318">
        <v>3445.8761</v>
      </c>
      <c r="K318">
        <v>3461.5481</v>
      </c>
      <c r="L318" s="25">
        <f t="shared" si="76"/>
        <v>4.5480451255923704E-3</v>
      </c>
      <c r="M318">
        <f t="shared" si="77"/>
        <v>4</v>
      </c>
      <c r="N318" s="50" t="s">
        <v>315</v>
      </c>
    </row>
    <row r="319" spans="1:14">
      <c r="A319" s="1">
        <v>42846</v>
      </c>
      <c r="B319">
        <v>25.03</v>
      </c>
      <c r="C319" s="25">
        <f t="shared" si="79"/>
        <v>-3.1859816806052432E-3</v>
      </c>
      <c r="D319" s="26">
        <f t="shared" si="81"/>
        <v>25.140888503282682</v>
      </c>
      <c r="E319" s="26">
        <f>D319*((1-VLOOKUP(A319,USD!A:M,13,0)))</f>
        <v>25.120445342276437</v>
      </c>
      <c r="F319">
        <v>25.110099999999999</v>
      </c>
      <c r="G319" s="25">
        <f t="shared" si="78"/>
        <v>-4.4106835471706685E-3</v>
      </c>
      <c r="H319" s="25">
        <f>(B319/(D319*(1-VLOOKUP(A319,USD!A:M,13,0))))-1</f>
        <v>-3.6004673103553486E-3</v>
      </c>
      <c r="I319" s="25">
        <f t="shared" si="80"/>
        <v>-3.1899514537974127E-3</v>
      </c>
      <c r="J319">
        <v>3461.5481</v>
      </c>
      <c r="K319">
        <v>3466.7865000000002</v>
      </c>
      <c r="L319" s="25">
        <f t="shared" si="76"/>
        <v>1.5133113418241972E-3</v>
      </c>
      <c r="M319">
        <f t="shared" si="77"/>
        <v>5</v>
      </c>
    </row>
    <row r="320" spans="1:14">
      <c r="A320" s="1">
        <v>42849</v>
      </c>
      <c r="B320">
        <v>24.78</v>
      </c>
      <c r="C320" s="25">
        <f t="shared" si="79"/>
        <v>-9.988014382740662E-3</v>
      </c>
      <c r="D320" s="26">
        <f t="shared" si="81"/>
        <v>24.852770449772432</v>
      </c>
      <c r="E320" s="26">
        <f>D320*((1-VLOOKUP(A320,USD!A:M,13,0)))</f>
        <v>24.872889074592344</v>
      </c>
      <c r="F320">
        <v>24.864000000000001</v>
      </c>
      <c r="G320" s="25">
        <f t="shared" si="78"/>
        <v>-2.9280618802438596E-3</v>
      </c>
      <c r="H320" s="25">
        <f>(B320/(D320*(1-VLOOKUP(A320,USD!A:M,13,0))))-1</f>
        <v>-3.7345510734105858E-3</v>
      </c>
      <c r="I320" s="25">
        <f t="shared" si="80"/>
        <v>-3.3783783783783994E-3</v>
      </c>
      <c r="J320">
        <v>3466.7865000000002</v>
      </c>
      <c r="K320">
        <v>3431.2586999999999</v>
      </c>
      <c r="L320" s="25">
        <f t="shared" si="76"/>
        <v>-1.0248049598670206E-2</v>
      </c>
      <c r="M320">
        <f t="shared" si="77"/>
        <v>1</v>
      </c>
    </row>
    <row r="321" spans="1:14">
      <c r="A321" s="1">
        <v>42850</v>
      </c>
      <c r="B321">
        <v>24.87</v>
      </c>
      <c r="C321" s="25">
        <f t="shared" si="79"/>
        <v>3.63196125907983E-3</v>
      </c>
      <c r="D321" s="26">
        <f t="shared" si="81"/>
        <v>24.934402350717537</v>
      </c>
      <c r="E321" s="26">
        <f>D321*((1-VLOOKUP(A321,USD!A:M,13,0)))</f>
        <v>24.918379967946201</v>
      </c>
      <c r="F321">
        <v>24.926500000000001</v>
      </c>
      <c r="G321" s="25">
        <f t="shared" si="78"/>
        <v>-2.5828712399711407E-3</v>
      </c>
      <c r="H321" s="25">
        <f>(B321/(D321*(1-VLOOKUP(A321,USD!A:M,13,0))))-1</f>
        <v>-1.941537451810027E-3</v>
      </c>
      <c r="I321" s="25">
        <f t="shared" si="80"/>
        <v>-2.2666639921368192E-3</v>
      </c>
      <c r="J321">
        <v>3431.2586999999999</v>
      </c>
      <c r="K321">
        <v>3440.9742999999999</v>
      </c>
      <c r="L321" s="25">
        <f t="shared" si="76"/>
        <v>2.8314973744183458E-3</v>
      </c>
      <c r="M321">
        <f t="shared" si="77"/>
        <v>2</v>
      </c>
    </row>
    <row r="322" spans="1:14">
      <c r="A322" s="1">
        <v>42851</v>
      </c>
      <c r="B322">
        <v>24.84</v>
      </c>
      <c r="C322" s="25">
        <f t="shared" si="79"/>
        <v>-1.2062726176116367E-3</v>
      </c>
      <c r="D322" s="26">
        <f t="shared" ref="D322:D327" si="82">+F321*(1+L322)</f>
        <v>24.956989372108943</v>
      </c>
      <c r="E322" s="26">
        <f>D322*((1-VLOOKUP(A322,USD!A:M,13,0)))</f>
        <v>24.925217837854689</v>
      </c>
      <c r="F322">
        <v>24.936299999999999</v>
      </c>
      <c r="G322" s="25">
        <f t="shared" si="78"/>
        <v>-4.6876396172883528E-3</v>
      </c>
      <c r="H322" s="25">
        <f>(B322/(D322*(1-VLOOKUP(A322,USD!A:M,13,0))))-1</f>
        <v>-3.4189405448351584E-3</v>
      </c>
      <c r="I322" s="25">
        <f t="shared" si="80"/>
        <v>-3.861839968239078E-3</v>
      </c>
      <c r="J322">
        <v>3440.9742999999999</v>
      </c>
      <c r="K322">
        <v>3445.1831999999999</v>
      </c>
      <c r="L322" s="25">
        <f t="shared" si="76"/>
        <v>1.2231710071186619E-3</v>
      </c>
      <c r="M322">
        <f t="shared" si="77"/>
        <v>3</v>
      </c>
      <c r="N322" s="50" t="s">
        <v>325</v>
      </c>
    </row>
    <row r="323" spans="1:14">
      <c r="A323" s="1">
        <v>42852</v>
      </c>
      <c r="B323">
        <v>24.84</v>
      </c>
      <c r="C323" s="25">
        <f t="shared" si="79"/>
        <v>0</v>
      </c>
      <c r="D323" s="26">
        <f t="shared" si="82"/>
        <v>24.947424834551615</v>
      </c>
      <c r="E323" s="26">
        <f>D323*((1-VLOOKUP(A323,USD!A:M,13,0)))</f>
        <v>24.933322531837096</v>
      </c>
      <c r="F323">
        <v>24.933299999999999</v>
      </c>
      <c r="G323" s="25">
        <f t="shared" si="78"/>
        <v>-4.3060490316754185E-3</v>
      </c>
      <c r="H323" s="25">
        <f>(B323/(D323*(1-VLOOKUP(A323,USD!A:M,13,0))))-1</f>
        <v>-3.7428839144054704E-3</v>
      </c>
      <c r="I323" s="25">
        <f t="shared" si="80"/>
        <v>-3.7419836122775108E-3</v>
      </c>
      <c r="J323">
        <v>3445.1831999999999</v>
      </c>
      <c r="K323">
        <v>3446.7202000000002</v>
      </c>
      <c r="L323" s="25">
        <f t="shared" si="76"/>
        <v>4.461301216145408E-4</v>
      </c>
      <c r="M323">
        <f t="shared" si="77"/>
        <v>4</v>
      </c>
      <c r="N323" s="50" t="s">
        <v>328</v>
      </c>
    </row>
    <row r="324" spans="1:14">
      <c r="A324" s="1">
        <v>42853</v>
      </c>
      <c r="B324">
        <v>24.82</v>
      </c>
      <c r="C324" s="25">
        <f t="shared" si="79"/>
        <v>-8.0515297906602612E-4</v>
      </c>
      <c r="D324" s="26">
        <f t="shared" si="82"/>
        <v>24.882899828915615</v>
      </c>
      <c r="E324" s="26">
        <f>D324*((1-VLOOKUP(A324,USD!A:M,13,0)))</f>
        <v>24.890562915938379</v>
      </c>
      <c r="F324">
        <v>24.892499999999998</v>
      </c>
      <c r="G324" s="25">
        <f t="shared" si="78"/>
        <v>-2.5278335462541879E-3</v>
      </c>
      <c r="H324" s="25">
        <f>(B324/(D324*(1-VLOOKUP(A324,USD!A:M,13,0))))-1</f>
        <v>-2.8349264810396679E-3</v>
      </c>
      <c r="I324" s="25">
        <f t="shared" si="80"/>
        <v>-2.912523852565907E-3</v>
      </c>
      <c r="J324">
        <v>3446.7202000000002</v>
      </c>
      <c r="K324">
        <v>3439.7530000000002</v>
      </c>
      <c r="L324" s="25">
        <f t="shared" si="76"/>
        <v>-2.0213999384109949E-3</v>
      </c>
      <c r="M324">
        <f t="shared" si="77"/>
        <v>5</v>
      </c>
    </row>
    <row r="325" spans="1:14">
      <c r="A325" s="1">
        <v>42856</v>
      </c>
      <c r="B325">
        <v>24.84</v>
      </c>
      <c r="C325" s="25">
        <f t="shared" ref="C325:C388" si="83">B325/B324-1</f>
        <v>8.058017727639033E-4</v>
      </c>
      <c r="D325" s="26">
        <f t="shared" si="82"/>
        <v>24.892499999999998</v>
      </c>
      <c r="E325" s="26">
        <f>D325*((1-VLOOKUP(A325,USD!A:M,13,0)))</f>
        <v>24.896775972211547</v>
      </c>
      <c r="F325">
        <v>24.885400000000001</v>
      </c>
      <c r="G325" s="25">
        <f t="shared" ref="G325:G388" si="84">+B325/D325-1</f>
        <v>-2.1090689966857257E-3</v>
      </c>
      <c r="H325" s="25">
        <f>(B325/(D325*(1-VLOOKUP(A325,USD!A:M,13,0))))-1</f>
        <v>-2.280454797637943E-3</v>
      </c>
      <c r="I325" s="25">
        <f t="shared" si="80"/>
        <v>-1.824362879439434E-3</v>
      </c>
      <c r="J325">
        <v>3439.7530000000002</v>
      </c>
      <c r="K325">
        <v>3439.7530000000002</v>
      </c>
      <c r="L325" s="25">
        <f t="shared" ref="L325:L388" si="85">+K325/J325-1</f>
        <v>0</v>
      </c>
      <c r="M325">
        <f t="shared" ref="M325:M388" si="86">WEEKDAY(A325,2)</f>
        <v>1</v>
      </c>
    </row>
    <row r="326" spans="1:14" ht="28">
      <c r="A326" s="1">
        <v>42857</v>
      </c>
      <c r="B326">
        <v>24.73</v>
      </c>
      <c r="C326" s="25">
        <f t="shared" si="83"/>
        <v>-4.4283413848631437E-3</v>
      </c>
      <c r="D326" s="26">
        <f t="shared" si="82"/>
        <v>24.790073392374392</v>
      </c>
      <c r="E326" s="26">
        <f>D326*((1-VLOOKUP(A326,USD!A:M,13,0)))</f>
        <v>24.821593748385698</v>
      </c>
      <c r="F326">
        <v>24.8171</v>
      </c>
      <c r="G326" s="25">
        <f t="shared" si="84"/>
        <v>-2.4232841679634465E-3</v>
      </c>
      <c r="H326" s="25">
        <f>(B326/(D326*(1-VLOOKUP(A326,USD!A:M,13,0))))-1</f>
        <v>-3.690083292562707E-3</v>
      </c>
      <c r="I326" s="25">
        <f t="shared" si="80"/>
        <v>-3.5096767954353458E-3</v>
      </c>
      <c r="J326">
        <v>3439.7530000000002</v>
      </c>
      <c r="K326">
        <v>3426.5765999999999</v>
      </c>
      <c r="L326" s="25">
        <f t="shared" si="85"/>
        <v>-3.8306238849127316E-3</v>
      </c>
      <c r="M326">
        <f t="shared" si="86"/>
        <v>2</v>
      </c>
      <c r="N326" s="50" t="s">
        <v>330</v>
      </c>
    </row>
    <row r="327" spans="1:14">
      <c r="A327" s="1">
        <v>42858</v>
      </c>
      <c r="B327">
        <v>24.64</v>
      </c>
      <c r="C327" s="25">
        <f t="shared" si="83"/>
        <v>-3.6393044884754921E-3</v>
      </c>
      <c r="D327" s="26">
        <f t="shared" si="82"/>
        <v>24.719699496056794</v>
      </c>
      <c r="E327" s="26">
        <f>D327*((1-VLOOKUP(A327,USD!A:M,13,0)))</f>
        <v>24.699147463904652</v>
      </c>
      <c r="F327">
        <v>24.704599999999999</v>
      </c>
      <c r="G327" s="25">
        <f t="shared" si="84"/>
        <v>-3.2241288398148216E-3</v>
      </c>
      <c r="H327" s="25">
        <f>(B327/(D327*(1-VLOOKUP(A327,USD!A:M,13,0))))-1</f>
        <v>-2.3947168213432901E-3</v>
      </c>
      <c r="I327" s="25">
        <f t="shared" si="80"/>
        <v>-2.614897630400792E-3</v>
      </c>
      <c r="J327">
        <v>3426.5765999999999</v>
      </c>
      <c r="K327">
        <v>3413.1282000000001</v>
      </c>
      <c r="L327" s="25">
        <f t="shared" si="85"/>
        <v>-3.9247335080733192E-3</v>
      </c>
      <c r="M327">
        <f t="shared" si="86"/>
        <v>3</v>
      </c>
    </row>
    <row r="328" spans="1:14">
      <c r="A328" s="1">
        <v>42859</v>
      </c>
      <c r="B328">
        <v>24.5</v>
      </c>
      <c r="C328" s="25">
        <f t="shared" si="83"/>
        <v>-5.6818181818182323E-3</v>
      </c>
      <c r="D328" s="26">
        <f t="shared" ref="D328:D391" si="87">+F327*(1+L328)</f>
        <v>24.641325883229346</v>
      </c>
      <c r="E328" s="26">
        <f>D328*((1-VLOOKUP(A328,USD!A:M,13,0)))</f>
        <v>24.64988682350052</v>
      </c>
      <c r="F328">
        <v>24.643999999999998</v>
      </c>
      <c r="G328" s="25">
        <f t="shared" si="84"/>
        <v>-5.7353197591339944E-3</v>
      </c>
      <c r="H328" s="25">
        <f>(B328/(D328*(1-VLOOKUP(A328,USD!A:M,13,0))))-1</f>
        <v>-6.0806292772761505E-3</v>
      </c>
      <c r="I328" s="25">
        <f t="shared" si="80"/>
        <v>-5.8432072715467465E-3</v>
      </c>
      <c r="J328">
        <v>3413.1282000000001</v>
      </c>
      <c r="K328">
        <v>3404.3863999999999</v>
      </c>
      <c r="L328" s="25">
        <f t="shared" si="85"/>
        <v>-2.561228142558547E-3</v>
      </c>
      <c r="M328">
        <f t="shared" si="86"/>
        <v>4</v>
      </c>
    </row>
    <row r="329" spans="1:14">
      <c r="A329" s="1">
        <v>42860</v>
      </c>
      <c r="B329">
        <v>24.34</v>
      </c>
      <c r="C329" s="25">
        <f t="shared" si="83"/>
        <v>-6.5306122448979265E-3</v>
      </c>
      <c r="D329" s="26">
        <f t="shared" si="87"/>
        <v>24.485930013349837</v>
      </c>
      <c r="E329" s="26">
        <f>D329*((1-VLOOKUP(A329,USD!A:M,13,0)))</f>
        <v>24.454084084561359</v>
      </c>
      <c r="F329">
        <v>24.447900000000001</v>
      </c>
      <c r="G329" s="25">
        <f t="shared" si="84"/>
        <v>-5.9597496713531539E-3</v>
      </c>
      <c r="H329" s="25">
        <f>(B329/(D329*(1-VLOOKUP(A329,USD!A:M,13,0))))-1</f>
        <v>-4.6652364556717396E-3</v>
      </c>
      <c r="I329" s="25">
        <f t="shared" si="80"/>
        <v>-4.4134670053460612E-3</v>
      </c>
      <c r="J329">
        <v>3404.3863999999999</v>
      </c>
      <c r="K329">
        <v>3382.5502000000001</v>
      </c>
      <c r="L329" s="25">
        <f t="shared" si="85"/>
        <v>-6.4141367736634258E-3</v>
      </c>
      <c r="M329">
        <f t="shared" si="86"/>
        <v>5</v>
      </c>
      <c r="N329" s="50" t="s">
        <v>334</v>
      </c>
    </row>
    <row r="330" spans="1:14">
      <c r="A330" s="1">
        <v>42863</v>
      </c>
      <c r="B330">
        <v>24.04</v>
      </c>
      <c r="C330" s="25">
        <f t="shared" si="83"/>
        <v>-1.2325390304026351E-2</v>
      </c>
      <c r="D330" s="26">
        <f t="shared" si="87"/>
        <v>24.276332135070749</v>
      </c>
      <c r="E330" s="26">
        <f>D330*((1-VLOOKUP(A330,USD!A:M,13,0)))</f>
        <v>24.249683413917765</v>
      </c>
      <c r="F330">
        <v>24.2301</v>
      </c>
      <c r="G330" s="25">
        <f t="shared" si="84"/>
        <v>-9.7350841039669511E-3</v>
      </c>
      <c r="H330" s="25">
        <f>(B330/(D330*(1-VLOOKUP(A330,USD!A:M,13,0))))-1</f>
        <v>-8.6468516037376819E-3</v>
      </c>
      <c r="I330" s="25">
        <f t="shared" si="80"/>
        <v>-7.8456135137701111E-3</v>
      </c>
      <c r="J330">
        <v>3382.5502000000001</v>
      </c>
      <c r="K330">
        <v>3358.8125</v>
      </c>
      <c r="L330" s="25">
        <f t="shared" si="85"/>
        <v>-7.0176933368203409E-3</v>
      </c>
      <c r="M330">
        <f t="shared" si="86"/>
        <v>1</v>
      </c>
    </row>
    <row r="331" spans="1:14" ht="28">
      <c r="A331" s="1">
        <v>42864</v>
      </c>
      <c r="B331">
        <v>24.15</v>
      </c>
      <c r="C331" s="25">
        <f t="shared" si="83"/>
        <v>4.5757071547420924E-3</v>
      </c>
      <c r="D331" s="26">
        <f t="shared" si="87"/>
        <v>24.184796056713498</v>
      </c>
      <c r="E331" s="26">
        <f>D331*((1-VLOOKUP(A331,USD!A:M,13,0)))</f>
        <v>24.163120270638817</v>
      </c>
      <c r="F331">
        <v>24.1723</v>
      </c>
      <c r="G331" s="25">
        <f t="shared" si="84"/>
        <v>-1.4387575000385233E-3</v>
      </c>
      <c r="H331" s="25">
        <f>(B331/(D331*(1-VLOOKUP(A331,USD!A:M,13,0))))-1</f>
        <v>-5.4298743257763515E-4</v>
      </c>
      <c r="I331" s="25">
        <f t="shared" si="80"/>
        <v>-9.225435726017972E-4</v>
      </c>
      <c r="J331">
        <v>3358.8125</v>
      </c>
      <c r="K331">
        <v>3352.5324000000001</v>
      </c>
      <c r="L331" s="25">
        <f t="shared" si="85"/>
        <v>-1.8697381887199382E-3</v>
      </c>
      <c r="M331">
        <f t="shared" si="86"/>
        <v>2</v>
      </c>
      <c r="N331" s="50" t="s">
        <v>339</v>
      </c>
    </row>
    <row r="332" spans="1:14">
      <c r="A332" s="1">
        <v>42865</v>
      </c>
      <c r="B332">
        <v>24.02</v>
      </c>
      <c r="C332" s="25">
        <f t="shared" si="83"/>
        <v>-5.3830227743271175E-3</v>
      </c>
      <c r="D332" s="26">
        <f t="shared" si="87"/>
        <v>24.065361047848484</v>
      </c>
      <c r="E332" s="26">
        <f>D332*((1-VLOOKUP(A332,USD!A:M,13,0)))</f>
        <v>24.070720963758433</v>
      </c>
      <c r="F332">
        <v>24.08</v>
      </c>
      <c r="G332" s="25">
        <f t="shared" si="84"/>
        <v>-1.8849103389013688E-3</v>
      </c>
      <c r="H332" s="25">
        <f>(B332/(D332*(1-VLOOKUP(A332,USD!A:M,13,0))))-1</f>
        <v>-2.1071642945302838E-3</v>
      </c>
      <c r="I332" s="25">
        <f t="shared" si="80"/>
        <v>-2.491694352159457E-3</v>
      </c>
      <c r="J332">
        <v>3352.5324000000001</v>
      </c>
      <c r="K332">
        <v>3337.7006999999999</v>
      </c>
      <c r="L332" s="25">
        <f t="shared" si="85"/>
        <v>-4.4240288326520272E-3</v>
      </c>
      <c r="M332">
        <f t="shared" si="86"/>
        <v>3</v>
      </c>
    </row>
    <row r="333" spans="1:14">
      <c r="A333" s="1">
        <v>42866</v>
      </c>
      <c r="B333">
        <v>24.14</v>
      </c>
      <c r="C333" s="25">
        <f t="shared" si="83"/>
        <v>4.9958368026645772E-3</v>
      </c>
      <c r="D333" s="26">
        <f t="shared" si="87"/>
        <v>24.216681043929434</v>
      </c>
      <c r="E333" s="26">
        <f>D333*((1-VLOOKUP(A333,USD!A:M,13,0)))</f>
        <v>24.250015029527795</v>
      </c>
      <c r="F333">
        <v>24.260200000000001</v>
      </c>
      <c r="G333" s="25">
        <f t="shared" si="84"/>
        <v>-3.1664555431990538E-3</v>
      </c>
      <c r="H333" s="25">
        <f>(B333/(D333*(1-VLOOKUP(A333,USD!A:M,13,0))))-1</f>
        <v>-4.5366994368388758E-3</v>
      </c>
      <c r="I333" s="25">
        <f t="shared" si="80"/>
        <v>-4.9546170270649004E-3</v>
      </c>
      <c r="J333">
        <v>3337.7006999999999</v>
      </c>
      <c r="K333">
        <v>3356.6459</v>
      </c>
      <c r="L333" s="25">
        <f t="shared" si="85"/>
        <v>5.6761230867705681E-3</v>
      </c>
      <c r="M333">
        <f t="shared" si="86"/>
        <v>4</v>
      </c>
    </row>
    <row r="334" spans="1:14">
      <c r="A334" s="1">
        <v>42867</v>
      </c>
      <c r="B334">
        <v>24.52</v>
      </c>
      <c r="C334" s="25">
        <f t="shared" si="83"/>
        <v>1.5741507870753901E-2</v>
      </c>
      <c r="D334" s="26">
        <f t="shared" si="87"/>
        <v>24.467866669445236</v>
      </c>
      <c r="E334" s="26">
        <f>D334*((1-VLOOKUP(A334,USD!A:M,13,0)))</f>
        <v>24.486993734355867</v>
      </c>
      <c r="F334">
        <v>24.488099999999999</v>
      </c>
      <c r="G334" s="25">
        <f t="shared" si="84"/>
        <v>2.1306855746383579E-3</v>
      </c>
      <c r="H334" s="25">
        <f>(B334/(D334*(1-VLOOKUP(A334,USD!A:M,13,0))))-1</f>
        <v>1.3479100783950759E-3</v>
      </c>
      <c r="I334" s="25">
        <f t="shared" si="80"/>
        <v>1.3026735434762404E-3</v>
      </c>
      <c r="J334">
        <v>3356.6459</v>
      </c>
      <c r="K334">
        <v>3385.3787000000002</v>
      </c>
      <c r="L334" s="25">
        <f t="shared" si="85"/>
        <v>8.5599735140367006E-3</v>
      </c>
      <c r="M334">
        <f t="shared" si="86"/>
        <v>5</v>
      </c>
      <c r="N334" s="50" t="s">
        <v>341</v>
      </c>
    </row>
    <row r="335" spans="1:14">
      <c r="A335" s="1">
        <v>42870</v>
      </c>
      <c r="B335">
        <v>24.63</v>
      </c>
      <c r="C335" s="25">
        <f t="shared" si="83"/>
        <v>4.486133768352385E-3</v>
      </c>
      <c r="D335" s="26">
        <f t="shared" si="87"/>
        <v>24.588030652219199</v>
      </c>
      <c r="E335" s="26">
        <f>D335*((1-VLOOKUP(A335,USD!A:M,13,0)))</f>
        <v>24.614419415190135</v>
      </c>
      <c r="F335">
        <v>24.622699999999998</v>
      </c>
      <c r="G335" s="25">
        <f t="shared" si="84"/>
        <v>1.7069015560631229E-3</v>
      </c>
      <c r="H335" s="25">
        <f>(B335/(D335*(1-VLOOKUP(A335,USD!A:M,13,0))))-1</f>
        <v>6.329860780811547E-4</v>
      </c>
      <c r="I335" s="25">
        <f t="shared" si="80"/>
        <v>2.9647439151680999E-4</v>
      </c>
      <c r="J335">
        <v>3385.3787000000002</v>
      </c>
      <c r="K335">
        <v>3399.1936999999998</v>
      </c>
      <c r="L335" s="25">
        <f t="shared" si="85"/>
        <v>4.0807842265917493E-3</v>
      </c>
      <c r="M335">
        <f t="shared" si="86"/>
        <v>1</v>
      </c>
    </row>
    <row r="336" spans="1:14">
      <c r="A336" s="1">
        <v>42871</v>
      </c>
      <c r="B336">
        <v>24.84</v>
      </c>
      <c r="C336" s="25">
        <f t="shared" si="83"/>
        <v>8.5261875761266648E-3</v>
      </c>
      <c r="D336" s="26">
        <f t="shared" si="87"/>
        <v>24.836065739522287</v>
      </c>
      <c r="E336" s="26">
        <f>D336*((1-VLOOKUP(A336,USD!A:M,13,0)))</f>
        <v>24.893651580552611</v>
      </c>
      <c r="F336">
        <v>24.913</v>
      </c>
      <c r="G336" s="25">
        <f t="shared" si="84"/>
        <v>1.5840916669240812E-4</v>
      </c>
      <c r="H336" s="25">
        <f>(B336/(D336*(1-VLOOKUP(A336,USD!A:M,13,0))))-1</f>
        <v>-2.1552314403936457E-3</v>
      </c>
      <c r="I336" s="25">
        <f t="shared" si="80"/>
        <v>-2.9301970858588433E-3</v>
      </c>
      <c r="J336">
        <v>3399.1936999999998</v>
      </c>
      <c r="K336">
        <v>3428.6491000000001</v>
      </c>
      <c r="L336" s="25">
        <f t="shared" si="85"/>
        <v>8.6654079171775145E-3</v>
      </c>
      <c r="M336">
        <f t="shared" si="86"/>
        <v>2</v>
      </c>
    </row>
    <row r="337" spans="1:13">
      <c r="A337" s="1">
        <v>42872</v>
      </c>
      <c r="B337">
        <v>24.6</v>
      </c>
      <c r="C337" s="25">
        <f t="shared" si="83"/>
        <v>-9.6618357487922024E-3</v>
      </c>
      <c r="D337" s="26">
        <f t="shared" si="87"/>
        <v>24.777243315100399</v>
      </c>
      <c r="E337" s="26">
        <f>D337*((1-VLOOKUP(A337,USD!A:M,13,0)))</f>
        <v>24.791374106916084</v>
      </c>
      <c r="F337">
        <v>24.785499999999999</v>
      </c>
      <c r="G337" s="25">
        <f t="shared" si="84"/>
        <v>-7.1534719519171786E-3</v>
      </c>
      <c r="H337" s="25">
        <f>(B337/(D337*(1-VLOOKUP(A337,USD!A:M,13,0))))-1</f>
        <v>-7.7193828018873312E-3</v>
      </c>
      <c r="I337" s="25">
        <f t="shared" si="80"/>
        <v>-7.4842145609327337E-3</v>
      </c>
      <c r="J337">
        <v>3428.6491000000001</v>
      </c>
      <c r="K337">
        <v>3409.9656</v>
      </c>
      <c r="L337" s="25">
        <f t="shared" si="85"/>
        <v>-5.4492307188858113E-3</v>
      </c>
      <c r="M337">
        <f t="shared" si="86"/>
        <v>3</v>
      </c>
    </row>
    <row r="338" spans="1:13">
      <c r="A338" s="1">
        <v>42873</v>
      </c>
      <c r="B338">
        <v>24.53</v>
      </c>
      <c r="C338" s="25">
        <f t="shared" si="83"/>
        <v>-2.8455284552845184E-3</v>
      </c>
      <c r="D338" s="26">
        <f t="shared" si="87"/>
        <v>24.699346622690268</v>
      </c>
      <c r="E338" s="26">
        <f>D338*((1-VLOOKUP(A338,USD!A:M,13,0)))</f>
        <v>24.655766009318672</v>
      </c>
      <c r="F338">
        <v>24.659300000000002</v>
      </c>
      <c r="G338" s="25">
        <f t="shared" si="84"/>
        <v>-6.8563199374146455E-3</v>
      </c>
      <c r="H338" s="25">
        <f>(B338/(D338*(1-VLOOKUP(A338,USD!A:M,13,0))))-1</f>
        <v>-5.1008761711616168E-3</v>
      </c>
      <c r="I338" s="25">
        <f t="shared" si="80"/>
        <v>-5.2434578434911172E-3</v>
      </c>
      <c r="J338">
        <v>3409.9656</v>
      </c>
      <c r="K338">
        <v>3398.1127000000001</v>
      </c>
      <c r="L338" s="25">
        <f t="shared" si="85"/>
        <v>-3.4759588190567126E-3</v>
      </c>
      <c r="M338">
        <f t="shared" si="86"/>
        <v>4</v>
      </c>
    </row>
    <row r="339" spans="1:13">
      <c r="A339" s="1">
        <v>42874</v>
      </c>
      <c r="B339">
        <v>24.68</v>
      </c>
      <c r="C339" s="25">
        <f t="shared" si="83"/>
        <v>6.1149612719118007E-3</v>
      </c>
      <c r="D339" s="26">
        <f t="shared" si="87"/>
        <v>24.700928423462827</v>
      </c>
      <c r="E339" s="26">
        <f>D339*((1-VLOOKUP(A339,USD!A:M,13,0)))</f>
        <v>24.7393180094688</v>
      </c>
      <c r="F339">
        <v>24.739100000000001</v>
      </c>
      <c r="G339" s="25">
        <f t="shared" si="84"/>
        <v>-8.4727274635343353E-4</v>
      </c>
      <c r="H339" s="25">
        <f>(B339/(D339*(1-VLOOKUP(A339,USD!A:M,13,0))))-1</f>
        <v>-2.3977220975168745E-3</v>
      </c>
      <c r="I339" s="25">
        <f t="shared" si="80"/>
        <v>-2.3889308826917643E-3</v>
      </c>
      <c r="J339">
        <v>3398.1127000000001</v>
      </c>
      <c r="K339">
        <v>3403.8492000000001</v>
      </c>
      <c r="L339" s="25">
        <f t="shared" si="85"/>
        <v>1.6881429506443446E-3</v>
      </c>
      <c r="M339">
        <f t="shared" si="86"/>
        <v>5</v>
      </c>
    </row>
    <row r="340" spans="1:13">
      <c r="A340" s="1">
        <v>42877</v>
      </c>
      <c r="B340">
        <v>24.63</v>
      </c>
      <c r="C340" s="25">
        <f t="shared" si="83"/>
        <v>-2.0259319286872746E-3</v>
      </c>
      <c r="D340" s="26">
        <f t="shared" si="87"/>
        <v>24.792806721040993</v>
      </c>
      <c r="E340" s="26">
        <f>D340*((1-VLOOKUP(A340,USD!A:M,13,0)))</f>
        <v>24.772848194452582</v>
      </c>
      <c r="F340">
        <v>24.772200000000002</v>
      </c>
      <c r="G340" s="25">
        <f t="shared" si="84"/>
        <v>-6.5666918180273814E-3</v>
      </c>
      <c r="H340" s="25">
        <f>(B340/(D340*(1-VLOOKUP(A340,USD!A:M,13,0))))-1</f>
        <v>-5.766320987046214E-3</v>
      </c>
      <c r="I340" s="25">
        <f t="shared" si="80"/>
        <v>-5.7403056652215456E-3</v>
      </c>
      <c r="J340">
        <v>3403.8492000000001</v>
      </c>
      <c r="K340">
        <v>3411.2386999999999</v>
      </c>
      <c r="L340" s="25">
        <f t="shared" si="85"/>
        <v>2.170924610878755E-3</v>
      </c>
      <c r="M340">
        <f t="shared" si="86"/>
        <v>1</v>
      </c>
    </row>
    <row r="341" spans="1:13">
      <c r="A341" s="1">
        <v>42878</v>
      </c>
      <c r="B341">
        <v>24.76</v>
      </c>
      <c r="C341" s="25">
        <f t="shared" si="83"/>
        <v>5.2781161185546654E-3</v>
      </c>
      <c r="D341" s="26">
        <f t="shared" si="87"/>
        <v>24.866280570398082</v>
      </c>
      <c r="E341" s="26">
        <f>D341*((1-VLOOKUP(A341,USD!A:M,13,0)))</f>
        <v>24.858039491520469</v>
      </c>
      <c r="F341">
        <v>24.860800000000001</v>
      </c>
      <c r="G341" s="25">
        <f t="shared" si="84"/>
        <v>-4.2740839385767559E-3</v>
      </c>
      <c r="H341" s="25">
        <f>(B341/(D341*(1-VLOOKUP(A341,USD!A:M,13,0))))-1</f>
        <v>-3.9439752098676673E-3</v>
      </c>
      <c r="I341" s="25">
        <f t="shared" si="80"/>
        <v>-4.054575878491451E-3</v>
      </c>
      <c r="J341">
        <v>3411.2386999999999</v>
      </c>
      <c r="K341">
        <v>3424.194</v>
      </c>
      <c r="L341" s="25">
        <f t="shared" si="85"/>
        <v>3.7978286304034548E-3</v>
      </c>
      <c r="M341">
        <f t="shared" si="86"/>
        <v>2</v>
      </c>
    </row>
    <row r="342" spans="1:13">
      <c r="A342" s="1">
        <v>42879</v>
      </c>
      <c r="B342">
        <v>24.82</v>
      </c>
      <c r="C342" s="25">
        <f t="shared" si="83"/>
        <v>2.4232633279481774E-3</v>
      </c>
      <c r="D342" s="26">
        <f t="shared" si="87"/>
        <v>24.860603244886246</v>
      </c>
      <c r="E342" s="26">
        <f>D342*((1-VLOOKUP(A342,USD!A:M,13,0)))</f>
        <v>24.884045145088475</v>
      </c>
      <c r="F342">
        <v>24.877500000000001</v>
      </c>
      <c r="G342" s="25">
        <f t="shared" si="84"/>
        <v>-1.6332365102442736E-3</v>
      </c>
      <c r="H342" s="25">
        <f>(B342/(D342*(1-VLOOKUP(A342,USD!A:M,13,0))))-1</f>
        <v>-2.5737433248916863E-3</v>
      </c>
      <c r="I342" s="25">
        <f t="shared" si="80"/>
        <v>-2.3113254949251871E-3</v>
      </c>
      <c r="J342">
        <v>3424.194</v>
      </c>
      <c r="K342">
        <v>3424.1669000000002</v>
      </c>
      <c r="L342" s="25">
        <f t="shared" si="85"/>
        <v>-7.914271212383639E-6</v>
      </c>
      <c r="M342">
        <f t="shared" si="86"/>
        <v>3</v>
      </c>
    </row>
    <row r="343" spans="1:13">
      <c r="A343" s="1">
        <v>42880</v>
      </c>
      <c r="B343">
        <v>25.5</v>
      </c>
      <c r="C343" s="25">
        <f t="shared" si="83"/>
        <v>2.739726027397249E-2</v>
      </c>
      <c r="D343" s="26">
        <f t="shared" si="87"/>
        <v>25.324250223536122</v>
      </c>
      <c r="E343" s="26">
        <f>D343*((1-VLOOKUP(A343,USD!A:M,13,0)))</f>
        <v>25.414464632568258</v>
      </c>
      <c r="F343">
        <v>25.436499999999999</v>
      </c>
      <c r="G343" s="25">
        <f t="shared" si="84"/>
        <v>6.9399794628681732E-3</v>
      </c>
      <c r="H343" s="25">
        <f>(B343/(D343*(1-VLOOKUP(A343,USD!A:M,13,0))))-1</f>
        <v>3.3656175201159932E-3</v>
      </c>
      <c r="I343" s="25">
        <f t="shared" si="80"/>
        <v>2.496412635386136E-3</v>
      </c>
      <c r="J343">
        <v>3424.1669000000002</v>
      </c>
      <c r="K343">
        <v>3485.6581000000001</v>
      </c>
      <c r="L343" s="25">
        <f t="shared" si="85"/>
        <v>1.795800315691376E-2</v>
      </c>
      <c r="M343">
        <f t="shared" si="86"/>
        <v>4</v>
      </c>
    </row>
    <row r="344" spans="1:13">
      <c r="A344" s="1">
        <v>42881</v>
      </c>
      <c r="B344">
        <v>25.47</v>
      </c>
      <c r="C344" s="25">
        <f t="shared" si="83"/>
        <v>-1.1764705882353343E-3</v>
      </c>
      <c r="D344" s="26">
        <f t="shared" si="87"/>
        <v>25.398380913850954</v>
      </c>
      <c r="E344" s="26">
        <f>D344*((1-VLOOKUP(A344,USD!A:M,13,0)))</f>
        <v>25.5077211604411</v>
      </c>
      <c r="F344">
        <v>25.490100000000002</v>
      </c>
      <c r="G344" s="25">
        <f t="shared" si="84"/>
        <v>2.8198288068823629E-3</v>
      </c>
      <c r="H344" s="25">
        <f>(B344/(D344*(1-VLOOKUP(A344,USD!A:M,13,0))))-1</f>
        <v>-1.4788134229568595E-3</v>
      </c>
      <c r="I344" s="25">
        <f t="shared" si="80"/>
        <v>-7.8854143373319197E-4</v>
      </c>
      <c r="J344">
        <v>3485.6581000000001</v>
      </c>
      <c r="K344">
        <v>3480.4344999999998</v>
      </c>
      <c r="L344" s="25">
        <f t="shared" si="85"/>
        <v>-1.4985979261707971E-3</v>
      </c>
      <c r="M344">
        <f t="shared" si="86"/>
        <v>5</v>
      </c>
    </row>
    <row r="345" spans="1:13">
      <c r="A345" s="1">
        <v>42884</v>
      </c>
      <c r="B345">
        <v>25.47</v>
      </c>
      <c r="C345" s="25">
        <f t="shared" si="83"/>
        <v>0</v>
      </c>
      <c r="D345" s="26">
        <f t="shared" si="87"/>
        <v>25.490100000000002</v>
      </c>
      <c r="E345" s="26">
        <f>D345*((1-VLOOKUP(A345,USD!A:M,13,0)))</f>
        <v>25.483354968450712</v>
      </c>
      <c r="F345">
        <v>25.490100000000002</v>
      </c>
      <c r="G345" s="25">
        <f t="shared" si="84"/>
        <v>-7.8854143373319197E-4</v>
      </c>
      <c r="H345" s="25">
        <f>(B345/(D345*(1-VLOOKUP(A345,USD!A:M,13,0))))-1</f>
        <v>-5.2406633534896052E-4</v>
      </c>
      <c r="I345" s="25">
        <f t="shared" si="80"/>
        <v>-7.8854143373319197E-4</v>
      </c>
      <c r="J345">
        <v>3480.4344999999998</v>
      </c>
      <c r="K345">
        <v>3480.4344999999998</v>
      </c>
      <c r="L345" s="25">
        <f t="shared" si="85"/>
        <v>0</v>
      </c>
      <c r="M345">
        <f t="shared" si="86"/>
        <v>1</v>
      </c>
    </row>
    <row r="346" spans="1:13">
      <c r="A346" s="1">
        <v>42885</v>
      </c>
      <c r="B346">
        <v>25.61</v>
      </c>
      <c r="C346" s="25">
        <f t="shared" si="83"/>
        <v>5.496662740479108E-3</v>
      </c>
      <c r="D346" s="26">
        <f t="shared" si="87"/>
        <v>25.490100000000002</v>
      </c>
      <c r="E346" s="26">
        <f>D346*((1-VLOOKUP(A346,USD!A:M,13,0)))</f>
        <v>25.482422925683839</v>
      </c>
      <c r="F346">
        <v>25.475300000000001</v>
      </c>
      <c r="G346" s="25">
        <f t="shared" si="84"/>
        <v>4.7037869604276139E-3</v>
      </c>
      <c r="H346" s="25">
        <f>(B346/(D346*(1-VLOOKUP(A346,USD!A:M,13,0))))-1</f>
        <v>5.0064734695056679E-3</v>
      </c>
      <c r="I346" s="25">
        <f t="shared" si="80"/>
        <v>5.2874745341564555E-3</v>
      </c>
      <c r="J346">
        <v>3480.4344999999998</v>
      </c>
      <c r="K346">
        <v>3480.4344999999998</v>
      </c>
      <c r="L346" s="25">
        <f t="shared" si="85"/>
        <v>0</v>
      </c>
      <c r="M346">
        <f t="shared" si="86"/>
        <v>2</v>
      </c>
    </row>
    <row r="347" spans="1:13">
      <c r="A347" s="1">
        <v>42886</v>
      </c>
      <c r="B347">
        <v>25.74</v>
      </c>
      <c r="C347" s="25">
        <f t="shared" si="83"/>
        <v>5.0761421319795996E-3</v>
      </c>
      <c r="D347" s="26">
        <f t="shared" si="87"/>
        <v>25.566428703901771</v>
      </c>
      <c r="E347" s="26">
        <f>D347*((1-VLOOKUP(A347,USD!A:M,13,0)))</f>
        <v>25.860200078197828</v>
      </c>
      <c r="F347">
        <v>25.8447</v>
      </c>
      <c r="G347" s="25">
        <f t="shared" si="84"/>
        <v>6.7890317458276783E-3</v>
      </c>
      <c r="H347" s="25">
        <f>(B347/(D347*(1-VLOOKUP(A347,USD!A:M,13,0))))-1</f>
        <v>-4.6480722436160749E-3</v>
      </c>
      <c r="I347" s="25">
        <f t="shared" si="80"/>
        <v>-4.0511207326840992E-3</v>
      </c>
      <c r="J347">
        <v>3480.4344999999998</v>
      </c>
      <c r="K347">
        <v>3492.8845000000001</v>
      </c>
      <c r="L347" s="25">
        <f t="shared" si="85"/>
        <v>3.5771395784061077E-3</v>
      </c>
      <c r="M347">
        <f t="shared" si="86"/>
        <v>3</v>
      </c>
    </row>
    <row r="348" spans="1:13">
      <c r="A348" s="1">
        <v>42887</v>
      </c>
      <c r="B348">
        <v>25.76</v>
      </c>
      <c r="C348" s="25">
        <f t="shared" si="83"/>
        <v>7.7700077700093573E-4</v>
      </c>
      <c r="D348" s="26">
        <f t="shared" si="87"/>
        <v>25.880613704100433</v>
      </c>
      <c r="E348" s="26">
        <f>D348*((1-VLOOKUP(A348,USD!A:M,13,0)))</f>
        <v>25.867918686965016</v>
      </c>
      <c r="F348">
        <v>25.8764</v>
      </c>
      <c r="G348" s="25">
        <f t="shared" si="84"/>
        <v>-4.6603880989624091E-3</v>
      </c>
      <c r="H348" s="25">
        <f>(B348/(D348*(1-VLOOKUP(A348,USD!A:M,13,0))))-1</f>
        <v>-4.171912254362975E-3</v>
      </c>
      <c r="I348" s="25">
        <f t="shared" si="80"/>
        <v>-4.4983073379604166E-3</v>
      </c>
      <c r="J348">
        <v>3492.8845000000001</v>
      </c>
      <c r="K348">
        <v>3497.7381999999998</v>
      </c>
      <c r="L348" s="25">
        <f t="shared" si="85"/>
        <v>1.3895964782115744E-3</v>
      </c>
      <c r="M348">
        <f t="shared" si="86"/>
        <v>4</v>
      </c>
    </row>
    <row r="349" spans="1:13">
      <c r="A349" s="1">
        <v>42888</v>
      </c>
      <c r="B349">
        <v>25.6</v>
      </c>
      <c r="C349" s="25">
        <f t="shared" si="83"/>
        <v>-6.2111801242236142E-3</v>
      </c>
      <c r="D349" s="26">
        <f t="shared" si="87"/>
        <v>25.793314115207366</v>
      </c>
      <c r="E349" s="26">
        <f>D349*((1-VLOOKUP(A349,USD!A:M,13,0)))</f>
        <v>25.69879129760929</v>
      </c>
      <c r="F349">
        <v>25.711500000000001</v>
      </c>
      <c r="G349" s="25">
        <f t="shared" si="84"/>
        <v>-7.4947373704641329E-3</v>
      </c>
      <c r="H349" s="25">
        <f>(B349/(D349*(1-VLOOKUP(A349,USD!A:M,13,0))))-1</f>
        <v>-3.8442001596580289E-3</v>
      </c>
      <c r="I349" s="25">
        <f t="shared" si="80"/>
        <v>-4.3365809073760975E-3</v>
      </c>
      <c r="J349">
        <v>3497.7381999999998</v>
      </c>
      <c r="K349">
        <v>3486.5074</v>
      </c>
      <c r="L349" s="25">
        <f t="shared" si="85"/>
        <v>-3.2108749591378549E-3</v>
      </c>
      <c r="M349">
        <f t="shared" si="86"/>
        <v>5</v>
      </c>
    </row>
    <row r="350" spans="1:13">
      <c r="A350" s="1">
        <v>42891</v>
      </c>
      <c r="B350">
        <v>25.48</v>
      </c>
      <c r="C350" s="25">
        <f t="shared" si="83"/>
        <v>-4.6875000000000666E-3</v>
      </c>
      <c r="D350" s="26">
        <f t="shared" si="87"/>
        <v>25.580574797776137</v>
      </c>
      <c r="E350" s="26">
        <f>D350*((1-VLOOKUP(A350,USD!A:M,13,0)))</f>
        <v>25.551892556715924</v>
      </c>
      <c r="F350">
        <v>25.557200000000002</v>
      </c>
      <c r="G350" s="25">
        <f t="shared" si="84"/>
        <v>-3.931686389818001E-3</v>
      </c>
      <c r="H350" s="25">
        <f>(B350/(D350*(1-VLOOKUP(A350,USD!A:M,13,0))))-1</f>
        <v>-2.8135902871518903E-3</v>
      </c>
      <c r="I350" s="25">
        <f t="shared" si="80"/>
        <v>-3.0206751913355312E-3</v>
      </c>
      <c r="J350">
        <v>3486.5074</v>
      </c>
      <c r="K350">
        <v>3468.7538</v>
      </c>
      <c r="L350" s="25">
        <f t="shared" si="85"/>
        <v>-5.0920872848283505E-3</v>
      </c>
      <c r="M350">
        <f t="shared" si="86"/>
        <v>1</v>
      </c>
    </row>
    <row r="351" spans="1:13">
      <c r="A351" s="1">
        <v>42892</v>
      </c>
      <c r="B351">
        <v>25.79</v>
      </c>
      <c r="C351" s="25">
        <f t="shared" si="83"/>
        <v>1.2166405023547933E-2</v>
      </c>
      <c r="D351" s="26">
        <f t="shared" si="87"/>
        <v>25.734969609985004</v>
      </c>
      <c r="E351" s="26">
        <f>D351*((1-VLOOKUP(A351,USD!A:M,13,0)))</f>
        <v>25.836714763322007</v>
      </c>
      <c r="F351">
        <v>25.834099999999999</v>
      </c>
      <c r="G351" s="25">
        <f t="shared" si="84"/>
        <v>2.138350689702806E-3</v>
      </c>
      <c r="H351" s="25">
        <f>(B351/(D351*(1-VLOOKUP(A351,USD!A:M,13,0))))-1</f>
        <v>-1.8080767524021324E-3</v>
      </c>
      <c r="I351" s="25">
        <f t="shared" si="80"/>
        <v>-1.7070461134701675E-3</v>
      </c>
      <c r="J351">
        <v>3468.7538</v>
      </c>
      <c r="K351">
        <v>3492.8816000000002</v>
      </c>
      <c r="L351" s="25">
        <f t="shared" si="85"/>
        <v>6.9557545421643496E-3</v>
      </c>
      <c r="M351">
        <f t="shared" si="86"/>
        <v>2</v>
      </c>
    </row>
    <row r="352" spans="1:13">
      <c r="A352" s="1">
        <v>42893</v>
      </c>
      <c r="B352">
        <v>26.06</v>
      </c>
      <c r="C352" s="25">
        <f t="shared" si="83"/>
        <v>1.0469174098487688E-2</v>
      </c>
      <c r="D352" s="26">
        <f t="shared" si="87"/>
        <v>26.137272293564141</v>
      </c>
      <c r="E352" s="26">
        <f>D352*((1-VLOOKUP(A352,USD!A:M,13,0)))</f>
        <v>26.063030840512884</v>
      </c>
      <c r="F352">
        <v>26.091899999999999</v>
      </c>
      <c r="G352" s="25">
        <f t="shared" si="84"/>
        <v>-2.9564023627350888E-3</v>
      </c>
      <c r="H352" s="25">
        <f>(B352/(D352*(1-VLOOKUP(A352,USD!A:M,13,0))))-1</f>
        <v>-1.1628887413095423E-4</v>
      </c>
      <c r="I352" s="25">
        <f t="shared" si="80"/>
        <v>-1.2226016503206205E-3</v>
      </c>
      <c r="J352">
        <v>3492.8816000000002</v>
      </c>
      <c r="K352">
        <v>3533.8717999999999</v>
      </c>
      <c r="L352" s="25">
        <f t="shared" si="85"/>
        <v>1.1735353411349347E-2</v>
      </c>
      <c r="M352">
        <f t="shared" si="86"/>
        <v>3</v>
      </c>
    </row>
    <row r="353" spans="1:14">
      <c r="A353" s="1">
        <v>42894</v>
      </c>
      <c r="B353">
        <v>26.4</v>
      </c>
      <c r="C353" s="25">
        <f t="shared" si="83"/>
        <v>1.304681504221028E-2</v>
      </c>
      <c r="D353" s="26">
        <f t="shared" si="87"/>
        <v>26.292039664070437</v>
      </c>
      <c r="E353" s="26">
        <f>D353*((1-VLOOKUP(A353,USD!A:M,13,0)))</f>
        <v>26.262249794396009</v>
      </c>
      <c r="F353">
        <v>26.2608</v>
      </c>
      <c r="G353" s="25">
        <f t="shared" si="84"/>
        <v>4.1061985798345191E-3</v>
      </c>
      <c r="H353" s="25">
        <f>(B353/(D353*(1-VLOOKUP(A353,USD!A:M,13,0))))-1</f>
        <v>5.2451791709551276E-3</v>
      </c>
      <c r="I353" s="25">
        <f t="shared" si="80"/>
        <v>5.3006762931822049E-3</v>
      </c>
      <c r="J353">
        <v>3533.8717999999999</v>
      </c>
      <c r="K353">
        <v>3560.9785999999999</v>
      </c>
      <c r="L353" s="25">
        <f t="shared" si="85"/>
        <v>7.6705668836090091E-3</v>
      </c>
      <c r="M353">
        <f t="shared" si="86"/>
        <v>4</v>
      </c>
    </row>
    <row r="354" spans="1:14">
      <c r="A354" s="1">
        <v>42895</v>
      </c>
      <c r="B354">
        <v>26.46</v>
      </c>
      <c r="C354" s="25">
        <f t="shared" si="83"/>
        <v>2.2727272727274261E-3</v>
      </c>
      <c r="D354" s="26">
        <f t="shared" si="87"/>
        <v>26.37283274160648</v>
      </c>
      <c r="E354" s="26">
        <f>D354*((1-VLOOKUP(A354,USD!A:M,13,0)))</f>
        <v>26.358973505678932</v>
      </c>
      <c r="F354">
        <v>26.3794</v>
      </c>
      <c r="G354" s="25">
        <f t="shared" si="84"/>
        <v>3.3051913401780375E-3</v>
      </c>
      <c r="H354" s="25">
        <f>(B354/(D354*(1-VLOOKUP(A354,USD!A:M,13,0))))-1</f>
        <v>3.8327173210785936E-3</v>
      </c>
      <c r="I354" s="25">
        <f t="shared" si="80"/>
        <v>3.0554144521861559E-3</v>
      </c>
      <c r="J354">
        <v>3560.9785999999999</v>
      </c>
      <c r="K354">
        <v>3576.1703000000002</v>
      </c>
      <c r="L354" s="25">
        <f t="shared" si="85"/>
        <v>4.2661587463626027E-3</v>
      </c>
      <c r="M354">
        <f t="shared" si="86"/>
        <v>5</v>
      </c>
    </row>
    <row r="355" spans="1:14">
      <c r="A355" s="1">
        <v>42898</v>
      </c>
      <c r="B355">
        <v>26.32</v>
      </c>
      <c r="C355" s="25">
        <f t="shared" si="83"/>
        <v>-5.2910052910053462E-3</v>
      </c>
      <c r="D355" s="26">
        <f t="shared" si="87"/>
        <v>26.36626330081652</v>
      </c>
      <c r="E355" s="26">
        <f>D355*((1-VLOOKUP(A355,USD!A:M,13,0)))</f>
        <v>26.32448741978699</v>
      </c>
      <c r="F355">
        <v>26.324999999999999</v>
      </c>
      <c r="G355" s="25">
        <f t="shared" si="84"/>
        <v>-1.7546400219361491E-3</v>
      </c>
      <c r="H355" s="25">
        <f>(B355/(D355*(1-VLOOKUP(A355,USD!A:M,13,0))))-1</f>
        <v>-1.7046560927969079E-4</v>
      </c>
      <c r="I355" s="25">
        <f t="shared" si="80"/>
        <v>-1.8993352326679425E-4</v>
      </c>
      <c r="J355">
        <v>3576.1703000000002</v>
      </c>
      <c r="K355">
        <v>3574.3894</v>
      </c>
      <c r="L355" s="25">
        <f t="shared" si="85"/>
        <v>-4.979908255487997E-4</v>
      </c>
      <c r="M355">
        <f t="shared" si="86"/>
        <v>1</v>
      </c>
      <c r="N355" s="50" t="s">
        <v>354</v>
      </c>
    </row>
    <row r="356" spans="1:14">
      <c r="A356" s="1">
        <v>42899</v>
      </c>
      <c r="B356">
        <v>26.49</v>
      </c>
      <c r="C356" s="25">
        <f t="shared" si="83"/>
        <v>6.4589665653493888E-3</v>
      </c>
      <c r="D356" s="26">
        <f t="shared" si="87"/>
        <v>26.383020637035237</v>
      </c>
      <c r="E356" s="26">
        <f>D356*((1-VLOOKUP(A356,USD!A:M,13,0)))</f>
        <v>26.414210789601515</v>
      </c>
      <c r="F356">
        <v>26.427399999999999</v>
      </c>
      <c r="G356" s="25">
        <f t="shared" si="84"/>
        <v>4.0548565092879407E-3</v>
      </c>
      <c r="H356" s="25">
        <f>(B356/(D356*(1-VLOOKUP(A356,USD!A:M,13,0))))-1</f>
        <v>2.8692589380077127E-3</v>
      </c>
      <c r="I356" s="25">
        <f t="shared" si="80"/>
        <v>2.3687536420533561E-3</v>
      </c>
      <c r="J356">
        <v>3574.3894</v>
      </c>
      <c r="K356">
        <v>3582.2674000000002</v>
      </c>
      <c r="L356" s="25">
        <f t="shared" si="85"/>
        <v>2.2040128028579797E-3</v>
      </c>
      <c r="M356">
        <f t="shared" si="86"/>
        <v>2</v>
      </c>
      <c r="N356" s="50" t="s">
        <v>355</v>
      </c>
    </row>
    <row r="357" spans="1:14">
      <c r="A357" s="1">
        <v>42900</v>
      </c>
      <c r="B357">
        <v>26.18</v>
      </c>
      <c r="C357" s="25">
        <f t="shared" si="83"/>
        <v>-1.1702529256323091E-2</v>
      </c>
      <c r="D357" s="26">
        <f t="shared" si="87"/>
        <v>26.080898613090689</v>
      </c>
      <c r="E357" s="26">
        <f>D357*((1-VLOOKUP(A357,USD!A:M,13,0)))</f>
        <v>26.090908929279465</v>
      </c>
      <c r="F357">
        <v>26.113199999999999</v>
      </c>
      <c r="G357" s="25">
        <f t="shared" si="84"/>
        <v>3.7997688798794282E-3</v>
      </c>
      <c r="H357" s="25">
        <f>(B357/(D357*(1-VLOOKUP(A357,USD!A:M,13,0))))-1</f>
        <v>3.4146403623585009E-3</v>
      </c>
      <c r="I357" s="25">
        <f t="shared" si="80"/>
        <v>2.5580932248825405E-3</v>
      </c>
      <c r="J357">
        <v>3582.2674000000002</v>
      </c>
      <c r="K357">
        <v>3535.2986999999998</v>
      </c>
      <c r="L357" s="25">
        <f t="shared" si="85"/>
        <v>-1.3111444444376286E-2</v>
      </c>
      <c r="M357">
        <f t="shared" si="86"/>
        <v>3</v>
      </c>
      <c r="N357" s="50" t="s">
        <v>357</v>
      </c>
    </row>
    <row r="358" spans="1:14">
      <c r="A358" s="1">
        <v>42901</v>
      </c>
      <c r="B358">
        <v>26.02</v>
      </c>
      <c r="C358" s="25">
        <f t="shared" si="83"/>
        <v>-6.1115355233002377E-3</v>
      </c>
      <c r="D358" s="26">
        <f t="shared" si="87"/>
        <v>26.065143214721857</v>
      </c>
      <c r="E358" s="26">
        <f>D358*((1-VLOOKUP(A358,USD!A:M,13,0)))</f>
        <v>25.984010142888785</v>
      </c>
      <c r="F358">
        <v>25.9956</v>
      </c>
      <c r="G358" s="25">
        <f t="shared" si="84"/>
        <v>-1.7319381040791226E-3</v>
      </c>
      <c r="H358" s="25">
        <f>(B358/(D358*(1-VLOOKUP(A358,USD!A:M,13,0))))-1</f>
        <v>1.3850770883054864E-3</v>
      </c>
      <c r="I358" s="25">
        <f t="shared" si="80"/>
        <v>9.3862038191083741E-4</v>
      </c>
      <c r="J358">
        <v>3535.2986999999998</v>
      </c>
      <c r="K358">
        <v>3528.7926000000002</v>
      </c>
      <c r="L358" s="25">
        <f t="shared" si="85"/>
        <v>-1.8403254016413628E-3</v>
      </c>
      <c r="M358">
        <f t="shared" si="86"/>
        <v>4</v>
      </c>
    </row>
    <row r="359" spans="1:14">
      <c r="A359" s="1">
        <v>42902</v>
      </c>
      <c r="B359">
        <v>25.97</v>
      </c>
      <c r="C359" s="25">
        <f t="shared" si="83"/>
        <v>-1.9215987701768356E-3</v>
      </c>
      <c r="D359" s="26">
        <f t="shared" si="87"/>
        <v>25.921700825137751</v>
      </c>
      <c r="E359" s="26">
        <f>D359*((1-VLOOKUP(A359,USD!A:M,13,0)))</f>
        <v>25.89910938127354</v>
      </c>
      <c r="F359">
        <v>25.937899999999999</v>
      </c>
      <c r="G359" s="25">
        <f t="shared" si="84"/>
        <v>1.8632718272639792E-3</v>
      </c>
      <c r="H359" s="25">
        <f>(B359/(D359*(1-VLOOKUP(A359,USD!A:M,13,0))))-1</f>
        <v>2.7371836491689727E-3</v>
      </c>
      <c r="I359" s="25">
        <f t="shared" si="80"/>
        <v>1.2375712760093194E-3</v>
      </c>
      <c r="J359">
        <v>3528.7926000000002</v>
      </c>
      <c r="K359">
        <v>3518.7611000000002</v>
      </c>
      <c r="L359" s="25">
        <f t="shared" si="85"/>
        <v>-2.8427570382005829E-3</v>
      </c>
      <c r="M359">
        <f t="shared" si="86"/>
        <v>5</v>
      </c>
    </row>
    <row r="360" spans="1:14">
      <c r="A360" s="1">
        <v>42905</v>
      </c>
      <c r="B360">
        <v>26.21</v>
      </c>
      <c r="C360" s="25">
        <f t="shared" si="83"/>
        <v>9.241432422025575E-3</v>
      </c>
      <c r="D360" s="26">
        <f t="shared" si="87"/>
        <v>26.195189887960851</v>
      </c>
      <c r="E360" s="26">
        <f>D360*((1-VLOOKUP(A360,USD!A:M,13,0)))</f>
        <v>26.132956258645795</v>
      </c>
      <c r="F360">
        <v>26.129100000000001</v>
      </c>
      <c r="G360" s="25">
        <f t="shared" si="84"/>
        <v>5.6537525028432789E-4</v>
      </c>
      <c r="H360" s="25">
        <f>(B360/(D360*(1-VLOOKUP(A360,USD!A:M,13,0))))-1</f>
        <v>2.9481448861614634E-3</v>
      </c>
      <c r="I360" s="25">
        <f t="shared" si="80"/>
        <v>3.0961648124121499E-3</v>
      </c>
      <c r="J360">
        <v>3518.7611000000002</v>
      </c>
      <c r="K360">
        <v>3553.6653000000001</v>
      </c>
      <c r="L360" s="25">
        <f t="shared" si="85"/>
        <v>9.9194571634886319E-3</v>
      </c>
      <c r="M360">
        <f t="shared" si="86"/>
        <v>1</v>
      </c>
    </row>
    <row r="361" spans="1:14">
      <c r="A361" s="1">
        <v>42906</v>
      </c>
      <c r="B361">
        <v>26.09</v>
      </c>
      <c r="C361" s="25">
        <f t="shared" si="83"/>
        <v>-4.5784051888592137E-3</v>
      </c>
      <c r="D361" s="26">
        <f t="shared" si="87"/>
        <v>26.076371451019881</v>
      </c>
      <c r="E361" s="26">
        <f>D361*((1-VLOOKUP(A361,USD!A:M,13,0)))</f>
        <v>26.098451376599304</v>
      </c>
      <c r="F361">
        <v>26.129100000000001</v>
      </c>
      <c r="G361" s="25">
        <f t="shared" si="84"/>
        <v>5.2263977776645376E-4</v>
      </c>
      <c r="H361" s="25">
        <f>(B361/(D361*(1-VLOOKUP(A361,USD!A:M,13,0))))-1</f>
        <v>-3.2382674655095922E-4</v>
      </c>
      <c r="I361" s="25">
        <f t="shared" si="80"/>
        <v>-1.4964158734898092E-3</v>
      </c>
      <c r="J361">
        <v>3553.6653000000001</v>
      </c>
      <c r="K361">
        <v>3546.4940000000001</v>
      </c>
      <c r="L361" s="25">
        <f t="shared" si="85"/>
        <v>-2.0180009636810992E-3</v>
      </c>
      <c r="M361">
        <f t="shared" si="86"/>
        <v>2</v>
      </c>
      <c r="N361" s="50" t="s">
        <v>364</v>
      </c>
    </row>
    <row r="362" spans="1:14">
      <c r="A362" s="1">
        <v>42907</v>
      </c>
      <c r="B362">
        <v>26.41</v>
      </c>
      <c r="C362" s="25">
        <f t="shared" si="83"/>
        <v>1.2265235722499046E-2</v>
      </c>
      <c r="D362" s="26">
        <f t="shared" si="87"/>
        <v>26.434604326413638</v>
      </c>
      <c r="E362" s="26">
        <f>D362*((1-VLOOKUP(A362,USD!A:M,13,0)))</f>
        <v>26.404751295566523</v>
      </c>
      <c r="F362">
        <v>26.386099999999999</v>
      </c>
      <c r="G362" s="25">
        <f t="shared" si="84"/>
        <v>-9.3076204621123093E-4</v>
      </c>
      <c r="H362" s="25">
        <f>(B362/(D362*(1-VLOOKUP(A362,USD!A:M,13,0))))-1</f>
        <v>1.9877878699658957E-4</v>
      </c>
      <c r="I362" s="25">
        <f t="shared" si="80"/>
        <v>9.0577993716389749E-4</v>
      </c>
      <c r="J362">
        <v>3546.4940000000001</v>
      </c>
      <c r="K362">
        <v>3587.96</v>
      </c>
      <c r="L362" s="25">
        <f t="shared" si="85"/>
        <v>1.1692110574556214E-2</v>
      </c>
      <c r="M362">
        <f t="shared" si="86"/>
        <v>3</v>
      </c>
    </row>
    <row r="363" spans="1:14">
      <c r="A363" s="1">
        <v>42908</v>
      </c>
      <c r="B363">
        <v>26.42</v>
      </c>
      <c r="C363" s="25">
        <f t="shared" si="83"/>
        <v>3.7864445285884507E-4</v>
      </c>
      <c r="D363" s="26">
        <f t="shared" si="87"/>
        <v>26.403621065800625</v>
      </c>
      <c r="E363" s="26">
        <f>D363*((1-VLOOKUP(A363,USD!A:M,13,0)))</f>
        <v>26.379358338775013</v>
      </c>
      <c r="F363">
        <v>26.377500000000001</v>
      </c>
      <c r="G363" s="25">
        <f t="shared" si="84"/>
        <v>6.2032908889886329E-4</v>
      </c>
      <c r="H363" s="25">
        <f>(B363/(D363*(1-VLOOKUP(A363,USD!A:M,13,0))))-1</f>
        <v>1.5406614786854789E-3</v>
      </c>
      <c r="I363" s="25">
        <f t="shared" si="80"/>
        <v>1.6112216851482675E-3</v>
      </c>
      <c r="J363">
        <v>3587.96</v>
      </c>
      <c r="K363">
        <v>3590.3425000000002</v>
      </c>
      <c r="L363" s="25">
        <f t="shared" si="85"/>
        <v>6.6402635480899974E-4</v>
      </c>
      <c r="M363">
        <f t="shared" si="86"/>
        <v>4</v>
      </c>
    </row>
    <row r="364" spans="1:14">
      <c r="A364" s="1">
        <v>42909</v>
      </c>
      <c r="B364">
        <v>26.72</v>
      </c>
      <c r="C364" s="25">
        <f t="shared" si="83"/>
        <v>1.1355034065102076E-2</v>
      </c>
      <c r="D364" s="26">
        <f t="shared" si="87"/>
        <v>26.616569023776982</v>
      </c>
      <c r="E364" s="26">
        <f>D364*((1-VLOOKUP(A364,USD!A:M,13,0)))</f>
        <v>26.612267758669709</v>
      </c>
      <c r="F364">
        <v>26.613199999999999</v>
      </c>
      <c r="G364" s="25">
        <f t="shared" si="84"/>
        <v>3.8859620160140995E-3</v>
      </c>
      <c r="H364" s="25">
        <f>(B364/(D364*(1-VLOOKUP(A364,USD!A:M,13,0))))-1</f>
        <v>4.048217247295316E-3</v>
      </c>
      <c r="I364" s="25">
        <f t="shared" si="80"/>
        <v>4.0130461575458298E-3</v>
      </c>
      <c r="J364">
        <v>3590.3425000000002</v>
      </c>
      <c r="K364">
        <v>3622.8831</v>
      </c>
      <c r="L364" s="25">
        <f t="shared" si="85"/>
        <v>9.0633693025108375E-3</v>
      </c>
      <c r="M364">
        <f t="shared" si="86"/>
        <v>5</v>
      </c>
      <c r="N364" s="50" t="s">
        <v>365</v>
      </c>
    </row>
    <row r="365" spans="1:14">
      <c r="A365" s="1">
        <v>42912</v>
      </c>
      <c r="B365">
        <v>27.05</v>
      </c>
      <c r="C365" s="25">
        <f t="shared" si="83"/>
        <v>1.2350299401197695E-2</v>
      </c>
      <c r="D365" s="26">
        <f t="shared" si="87"/>
        <v>26.945297614786409</v>
      </c>
      <c r="E365" s="26">
        <f>D365*((1-VLOOKUP(A365,USD!A:M,13,0)))</f>
        <v>26.871930615502794</v>
      </c>
      <c r="F365">
        <v>26.8841</v>
      </c>
      <c r="G365" s="25">
        <f t="shared" si="84"/>
        <v>3.8857386810282613E-3</v>
      </c>
      <c r="H365" s="25">
        <f>(B365/(D365*(1-VLOOKUP(A365,USD!A:M,13,0))))-1</f>
        <v>6.6265943837497954E-3</v>
      </c>
      <c r="I365" s="25">
        <f t="shared" si="80"/>
        <v>6.1709337489446181E-3</v>
      </c>
      <c r="J365">
        <v>3622.8831</v>
      </c>
      <c r="K365">
        <v>3668.0918999999999</v>
      </c>
      <c r="L365" s="25">
        <f t="shared" si="85"/>
        <v>1.2478680308508849E-2</v>
      </c>
      <c r="M365">
        <f t="shared" si="86"/>
        <v>1</v>
      </c>
    </row>
    <row r="366" spans="1:14">
      <c r="A366" s="1">
        <v>42913</v>
      </c>
      <c r="B366">
        <v>27.08</v>
      </c>
      <c r="C366" s="25">
        <f t="shared" si="83"/>
        <v>1.1090573012937366E-3</v>
      </c>
      <c r="D366" s="26">
        <f t="shared" si="87"/>
        <v>26.932643347436304</v>
      </c>
      <c r="E366" s="26">
        <f>D366*((1-VLOOKUP(A366,USD!A:M,13,0)))</f>
        <v>27.10143575389484</v>
      </c>
      <c r="F366">
        <v>27.106999999999999</v>
      </c>
      <c r="G366" s="25">
        <f t="shared" si="84"/>
        <v>5.4713030081290359E-3</v>
      </c>
      <c r="H366" s="25">
        <f>(B366/(D366*(1-VLOOKUP(A366,USD!A:M,13,0))))-1</f>
        <v>-7.9094532442847143E-4</v>
      </c>
      <c r="I366" s="25">
        <f t="shared" si="80"/>
        <v>-9.960526801195968E-4</v>
      </c>
      <c r="J366">
        <v>3668.0918999999999</v>
      </c>
      <c r="K366">
        <v>3674.7152000000001</v>
      </c>
      <c r="L366" s="25">
        <f t="shared" si="85"/>
        <v>1.8056526882546109E-3</v>
      </c>
      <c r="M366">
        <f t="shared" si="86"/>
        <v>2</v>
      </c>
    </row>
    <row r="367" spans="1:14">
      <c r="A367" s="1">
        <v>42914</v>
      </c>
      <c r="B367">
        <v>27.07</v>
      </c>
      <c r="C367" s="25">
        <f t="shared" si="83"/>
        <v>-3.6927621861149174E-4</v>
      </c>
      <c r="D367" s="26">
        <f t="shared" si="87"/>
        <v>26.896407652544067</v>
      </c>
      <c r="E367" s="26">
        <f>D367*((1-VLOOKUP(A367,USD!A:M,13,0)))</f>
        <v>26.938912233975131</v>
      </c>
      <c r="F367">
        <v>26.9375</v>
      </c>
      <c r="G367" s="25">
        <f t="shared" si="84"/>
        <v>6.4541090281815539E-3</v>
      </c>
      <c r="H367" s="25">
        <f>(B367/(D367*(1-VLOOKUP(A367,USD!A:M,13,0))))-1</f>
        <v>4.86611207187293E-3</v>
      </c>
      <c r="I367" s="25">
        <f t="shared" si="80"/>
        <v>4.9187935034802344E-3</v>
      </c>
      <c r="J367">
        <v>3674.7152000000001</v>
      </c>
      <c r="K367">
        <v>3646.1666</v>
      </c>
      <c r="L367" s="25">
        <f t="shared" si="85"/>
        <v>-7.7689285961535237E-3</v>
      </c>
      <c r="M367">
        <f t="shared" si="86"/>
        <v>3</v>
      </c>
    </row>
    <row r="368" spans="1:14">
      <c r="A368" s="1">
        <v>42915</v>
      </c>
      <c r="B368">
        <v>27.09</v>
      </c>
      <c r="C368" s="25">
        <f t="shared" si="83"/>
        <v>7.3882526782420577E-4</v>
      </c>
      <c r="D368" s="26">
        <f t="shared" si="87"/>
        <v>27.10491932986551</v>
      </c>
      <c r="E368" s="26">
        <f>D368*((1-VLOOKUP(A368,USD!A:M,13,0)))</f>
        <v>27.145347335310685</v>
      </c>
      <c r="F368">
        <v>27.139099999999999</v>
      </c>
      <c r="G368" s="25">
        <f t="shared" si="84"/>
        <v>-5.5042886067813157E-4</v>
      </c>
      <c r="H368" s="25">
        <f>(B368/(D368*(1-VLOOKUP(A368,USD!A:M,13,0))))-1</f>
        <v>-2.0389252945269831E-3</v>
      </c>
      <c r="I368" s="25">
        <f t="shared" si="80"/>
        <v>-1.8091977994848518E-3</v>
      </c>
      <c r="J368">
        <v>3646.1666</v>
      </c>
      <c r="K368">
        <v>3668.8279000000002</v>
      </c>
      <c r="L368" s="25">
        <f t="shared" si="85"/>
        <v>6.2151027328263275E-3</v>
      </c>
      <c r="M368">
        <f t="shared" si="86"/>
        <v>4</v>
      </c>
    </row>
    <row r="369" spans="1:14">
      <c r="A369" s="1">
        <v>42916</v>
      </c>
      <c r="B369">
        <v>27.26</v>
      </c>
      <c r="C369" s="25">
        <f t="shared" si="83"/>
        <v>6.2753783684017517E-3</v>
      </c>
      <c r="D369" s="26">
        <f t="shared" si="87"/>
        <v>27.124082178962386</v>
      </c>
      <c r="E369" s="26">
        <f>D369*((1-VLOOKUP(A369,USD!A:M,13,0)))</f>
        <v>27.174597909902491</v>
      </c>
      <c r="F369">
        <v>27.1982</v>
      </c>
      <c r="G369" s="25">
        <f t="shared" si="84"/>
        <v>5.0109648002407692E-3</v>
      </c>
      <c r="H369" s="25">
        <f>(B369/(D369*(1-VLOOKUP(A369,USD!A:M,13,0))))-1</f>
        <v>3.142717709408549E-3</v>
      </c>
      <c r="I369" s="25">
        <f t="shared" si="80"/>
        <v>2.2722091903142339E-3</v>
      </c>
      <c r="J369">
        <v>3668.8279000000002</v>
      </c>
      <c r="K369">
        <v>3666.7977000000001</v>
      </c>
      <c r="L369" s="25">
        <f t="shared" si="85"/>
        <v>-5.5336474082090525E-4</v>
      </c>
      <c r="M369">
        <f t="shared" si="86"/>
        <v>5</v>
      </c>
    </row>
    <row r="370" spans="1:14">
      <c r="A370" s="1">
        <v>42919</v>
      </c>
      <c r="B370">
        <v>27.05</v>
      </c>
      <c r="C370" s="25">
        <f t="shared" si="83"/>
        <v>-7.7035950110051488E-3</v>
      </c>
      <c r="D370" s="26">
        <f t="shared" si="87"/>
        <v>27.079881673499468</v>
      </c>
      <c r="E370" s="26">
        <f>D370*((1-VLOOKUP(A370,USD!A:M,13,0)))</f>
        <v>27.01346802667825</v>
      </c>
      <c r="F370">
        <v>27.003799999999998</v>
      </c>
      <c r="G370" s="25">
        <f t="shared" si="84"/>
        <v>-1.1034639611704478E-3</v>
      </c>
      <c r="H370" s="25">
        <f>(B370/(D370*(1-VLOOKUP(A370,USD!A:M,13,0))))-1</f>
        <v>1.352361469681318E-3</v>
      </c>
      <c r="I370" s="25">
        <f t="shared" si="80"/>
        <v>1.7108703219548271E-3</v>
      </c>
      <c r="J370">
        <v>3666.7977000000001</v>
      </c>
      <c r="K370">
        <v>3650.8463000000002</v>
      </c>
      <c r="L370" s="25">
        <f t="shared" si="85"/>
        <v>-4.3502263569108468E-3</v>
      </c>
      <c r="M370">
        <f t="shared" si="86"/>
        <v>1</v>
      </c>
    </row>
    <row r="371" spans="1:14">
      <c r="A371" s="1">
        <v>42920</v>
      </c>
      <c r="B371">
        <v>27.05</v>
      </c>
      <c r="C371" s="25">
        <f t="shared" si="83"/>
        <v>0</v>
      </c>
      <c r="D371" s="26">
        <f t="shared" si="87"/>
        <v>26.775525071975778</v>
      </c>
      <c r="E371" s="26">
        <f>D371*((1-VLOOKUP(A371,USD!A:M,13,0)))</f>
        <v>26.737578623717337</v>
      </c>
      <c r="F371">
        <v>26.74</v>
      </c>
      <c r="G371" s="25">
        <f t="shared" si="84"/>
        <v>1.0250963418509951E-2</v>
      </c>
      <c r="H371" s="25">
        <f>(B371/(D371*(1-VLOOKUP(A371,USD!A:M,13,0))))-1</f>
        <v>1.1684729596476373E-2</v>
      </c>
      <c r="I371" s="25">
        <f t="shared" si="80"/>
        <v>1.1593118922961887E-2</v>
      </c>
      <c r="J371">
        <v>3650.8463000000002</v>
      </c>
      <c r="K371">
        <v>3619.9841000000001</v>
      </c>
      <c r="L371" s="25">
        <f t="shared" si="85"/>
        <v>-8.4534372208437958E-3</v>
      </c>
      <c r="M371">
        <f t="shared" si="86"/>
        <v>2</v>
      </c>
    </row>
    <row r="372" spans="1:14">
      <c r="A372" s="1">
        <v>42921</v>
      </c>
      <c r="B372">
        <v>27.16</v>
      </c>
      <c r="C372" s="25">
        <f t="shared" si="83"/>
        <v>4.0665434380775523E-3</v>
      </c>
      <c r="D372" s="26">
        <f t="shared" si="87"/>
        <v>27.033220900058648</v>
      </c>
      <c r="E372" s="26">
        <f>D372*((1-VLOOKUP(A372,USD!A:M,13,0)))</f>
        <v>27.060597865104565</v>
      </c>
      <c r="F372">
        <v>27.099699999999999</v>
      </c>
      <c r="G372" s="25">
        <f t="shared" si="84"/>
        <v>4.68975193189336E-3</v>
      </c>
      <c r="H372" s="25">
        <f>(B372/(D372*(1-VLOOKUP(A372,USD!A:M,13,0))))-1</f>
        <v>3.6733162877977676E-3</v>
      </c>
      <c r="I372" s="25">
        <f t="shared" si="80"/>
        <v>2.2251168832128077E-3</v>
      </c>
      <c r="J372">
        <v>3619.9841000000001</v>
      </c>
      <c r="K372">
        <v>3659.6795000000002</v>
      </c>
      <c r="L372" s="25">
        <f t="shared" si="85"/>
        <v>1.0965628274444583E-2</v>
      </c>
      <c r="M372">
        <f t="shared" si="86"/>
        <v>3</v>
      </c>
    </row>
    <row r="373" spans="1:14">
      <c r="A373" s="1">
        <v>42922</v>
      </c>
      <c r="B373">
        <v>27.09</v>
      </c>
      <c r="C373" s="25">
        <f t="shared" si="83"/>
        <v>-2.5773195876288568E-3</v>
      </c>
      <c r="D373" s="26">
        <f t="shared" si="87"/>
        <v>27.102789340156697</v>
      </c>
      <c r="E373" s="26">
        <f>D373*((1-VLOOKUP(A373,USD!A:M,13,0)))</f>
        <v>27.101812866652324</v>
      </c>
      <c r="F373">
        <v>27.104700000000001</v>
      </c>
      <c r="G373" s="25">
        <f t="shared" si="84"/>
        <v>-4.7188280129339955E-4</v>
      </c>
      <c r="H373" s="25">
        <f>(B373/(D373*(1-VLOOKUP(A373,USD!A:M,13,0))))-1</f>
        <v>-4.3586998074429673E-4</v>
      </c>
      <c r="I373" s="25">
        <f t="shared" si="80"/>
        <v>-5.4234136515074471E-4</v>
      </c>
      <c r="J373">
        <v>3659.6795000000002</v>
      </c>
      <c r="K373">
        <v>3660.0967000000001</v>
      </c>
      <c r="L373" s="25">
        <f t="shared" si="85"/>
        <v>1.1399905374220864E-4</v>
      </c>
      <c r="M373">
        <f t="shared" si="86"/>
        <v>4</v>
      </c>
    </row>
    <row r="374" spans="1:14">
      <c r="A374" s="1">
        <v>42923</v>
      </c>
      <c r="B374">
        <v>27.16</v>
      </c>
      <c r="C374" s="25">
        <f t="shared" si="83"/>
        <v>2.5839793281654533E-3</v>
      </c>
      <c r="D374" s="26">
        <f t="shared" si="87"/>
        <v>27.073838485663504</v>
      </c>
      <c r="E374" s="26">
        <f>D374*((1-VLOOKUP(A374,USD!A:M,13,0)))</f>
        <v>27.062275345483414</v>
      </c>
      <c r="F374">
        <v>27.086400000000001</v>
      </c>
      <c r="G374" s="25">
        <f t="shared" si="84"/>
        <v>3.1824639266471166E-3</v>
      </c>
      <c r="H374" s="25">
        <f>(B374/(D374*(1-VLOOKUP(A374,USD!A:M,13,0))))-1</f>
        <v>3.6111026611402863E-3</v>
      </c>
      <c r="I374" s="25">
        <f t="shared" si="80"/>
        <v>2.7172307874061552E-3</v>
      </c>
      <c r="J374">
        <v>3660.0967000000001</v>
      </c>
      <c r="K374">
        <v>3655.9292999999998</v>
      </c>
      <c r="L374" s="25">
        <f t="shared" si="85"/>
        <v>-1.13860379699815E-3</v>
      </c>
      <c r="M374">
        <f t="shared" si="86"/>
        <v>5</v>
      </c>
    </row>
    <row r="375" spans="1:14">
      <c r="A375" s="1">
        <v>42926</v>
      </c>
      <c r="B375">
        <v>27.13</v>
      </c>
      <c r="C375" s="25">
        <f t="shared" si="83"/>
        <v>-1.1045655375552244E-3</v>
      </c>
      <c r="D375" s="26">
        <f t="shared" si="87"/>
        <v>27.069785550699795</v>
      </c>
      <c r="E375" s="26">
        <f>D375*((1-VLOOKUP(A375,USD!A:M,13,0)))</f>
        <v>27.05930296494255</v>
      </c>
      <c r="F375">
        <v>27.079599999999999</v>
      </c>
      <c r="G375" s="25">
        <f t="shared" si="84"/>
        <v>2.2244154534369898E-3</v>
      </c>
      <c r="H375" s="25">
        <f>(B375/(D375*(1-VLOOKUP(A375,USD!A:M,13,0))))-1</f>
        <v>2.6126702209972041E-3</v>
      </c>
      <c r="I375" s="25">
        <f t="shared" si="80"/>
        <v>1.8611796333771746E-3</v>
      </c>
      <c r="J375">
        <v>3655.9292999999998</v>
      </c>
      <c r="K375">
        <v>3653.6867999999999</v>
      </c>
      <c r="L375" s="25">
        <f t="shared" si="85"/>
        <v>-6.1338713524894395E-4</v>
      </c>
      <c r="M375">
        <f t="shared" si="86"/>
        <v>1</v>
      </c>
    </row>
    <row r="376" spans="1:14">
      <c r="A376" s="1">
        <v>42927</v>
      </c>
      <c r="B376">
        <v>27.4</v>
      </c>
      <c r="C376" s="25">
        <f t="shared" si="83"/>
        <v>9.9520825654257905E-3</v>
      </c>
      <c r="D376" s="26">
        <f t="shared" si="87"/>
        <v>27.206499627871768</v>
      </c>
      <c r="E376" s="26">
        <f>D376*((1-VLOOKUP(A376,USD!A:M,13,0)))</f>
        <v>27.226894665941632</v>
      </c>
      <c r="F376">
        <v>27.2531</v>
      </c>
      <c r="G376" s="25">
        <f t="shared" si="84"/>
        <v>7.1122847398568112E-3</v>
      </c>
      <c r="H376" s="25">
        <f>(B376/(D376*(1-VLOOKUP(A376,USD!A:M,13,0))))-1</f>
        <v>6.357880183629705E-3</v>
      </c>
      <c r="I376" s="25">
        <f t="shared" si="80"/>
        <v>5.3902124895883752E-3</v>
      </c>
      <c r="J376">
        <v>3653.6867999999999</v>
      </c>
      <c r="K376">
        <v>3670.8085999999998</v>
      </c>
      <c r="L376" s="25">
        <f t="shared" si="85"/>
        <v>4.686170692025371E-3</v>
      </c>
      <c r="M376">
        <f t="shared" si="86"/>
        <v>2</v>
      </c>
    </row>
    <row r="377" spans="1:14">
      <c r="A377" s="1">
        <v>42928</v>
      </c>
      <c r="B377">
        <v>27.44</v>
      </c>
      <c r="C377" s="25">
        <f t="shared" si="83"/>
        <v>1.4598540145986938E-3</v>
      </c>
      <c r="D377" s="26">
        <f t="shared" si="87"/>
        <v>27.164120039699156</v>
      </c>
      <c r="E377" s="26">
        <f>D377*((1-VLOOKUP(A377,USD!A:M,13,0)))</f>
        <v>27.22374035425733</v>
      </c>
      <c r="F377">
        <v>27.2179</v>
      </c>
      <c r="G377" s="25">
        <f t="shared" si="84"/>
        <v>1.0156042599489989E-2</v>
      </c>
      <c r="H377" s="25">
        <f>(B377/(D377*(1-VLOOKUP(A377,USD!A:M,13,0))))-1</f>
        <v>7.9437888742885931E-3</v>
      </c>
      <c r="I377" s="25">
        <f t="shared" si="80"/>
        <v>8.1600711296609951E-3</v>
      </c>
      <c r="J377">
        <v>3670.8085999999998</v>
      </c>
      <c r="K377">
        <v>3658.8236000000002</v>
      </c>
      <c r="L377" s="25">
        <f t="shared" si="85"/>
        <v>-3.264948218765662E-3</v>
      </c>
      <c r="M377">
        <f t="shared" si="86"/>
        <v>3</v>
      </c>
      <c r="N377" s="50" t="s">
        <v>371</v>
      </c>
    </row>
    <row r="378" spans="1:14">
      <c r="A378" s="1">
        <v>42929</v>
      </c>
      <c r="B378">
        <v>27.58</v>
      </c>
      <c r="C378" s="25">
        <f t="shared" si="83"/>
        <v>5.1020408163264808E-3</v>
      </c>
      <c r="D378" s="26">
        <f t="shared" si="87"/>
        <v>27.426912157489639</v>
      </c>
      <c r="E378" s="26">
        <f>D378*((1-VLOOKUP(A378,USD!A:M,13,0)))</f>
        <v>27.442194409906396</v>
      </c>
      <c r="F378">
        <v>27.4709</v>
      </c>
      <c r="G378" s="25">
        <f t="shared" si="84"/>
        <v>5.5816652502223008E-3</v>
      </c>
      <c r="H378" s="25">
        <f>(B378/(D378*(1-VLOOKUP(A378,USD!A:M,13,0))))-1</f>
        <v>5.0216680209749232E-3</v>
      </c>
      <c r="I378" s="25">
        <f t="shared" si="80"/>
        <v>3.9714752701949241E-3</v>
      </c>
      <c r="J378">
        <v>3658.8236000000002</v>
      </c>
      <c r="K378">
        <v>3686.9205000000002</v>
      </c>
      <c r="L378" s="25">
        <f t="shared" si="85"/>
        <v>7.6792168936485883E-3</v>
      </c>
      <c r="M378">
        <f t="shared" si="86"/>
        <v>4</v>
      </c>
    </row>
    <row r="379" spans="1:14">
      <c r="A379" s="1">
        <v>42930</v>
      </c>
      <c r="B379">
        <v>27.86</v>
      </c>
      <c r="C379" s="25">
        <f t="shared" si="83"/>
        <v>1.0152284263959421E-2</v>
      </c>
      <c r="D379" s="26">
        <f t="shared" si="87"/>
        <v>27.591407236635561</v>
      </c>
      <c r="E379" s="26">
        <f>D379*((1-VLOOKUP(A379,USD!A:M,13,0)))</f>
        <v>27.649502726447491</v>
      </c>
      <c r="F379">
        <v>27.670100000000001</v>
      </c>
      <c r="G379" s="25">
        <f t="shared" si="84"/>
        <v>9.7346525699422148E-3</v>
      </c>
      <c r="H379" s="25">
        <f>(B379/(D379*(1-VLOOKUP(A379,USD!A:M,13,0))))-1</f>
        <v>7.6130582034361627E-3</v>
      </c>
      <c r="I379" s="25">
        <f t="shared" si="80"/>
        <v>6.8630037477275252E-3</v>
      </c>
      <c r="J379">
        <v>3686.9205000000002</v>
      </c>
      <c r="K379">
        <v>3703.0940000000001</v>
      </c>
      <c r="L379" s="25">
        <f t="shared" si="85"/>
        <v>4.3867232830216984E-3</v>
      </c>
      <c r="M379">
        <f t="shared" si="86"/>
        <v>5</v>
      </c>
    </row>
    <row r="380" spans="1:14">
      <c r="A380" s="1">
        <v>42933</v>
      </c>
      <c r="B380">
        <v>27.35</v>
      </c>
      <c r="C380" s="25">
        <f t="shared" si="83"/>
        <v>-1.8305814788226793E-2</v>
      </c>
      <c r="D380" s="26">
        <f t="shared" si="87"/>
        <v>27.374677062140471</v>
      </c>
      <c r="E380" s="26">
        <f>D380*((1-VLOOKUP(A380,USD!A:M,13,0)))</f>
        <v>27.390153011075512</v>
      </c>
      <c r="F380">
        <v>27.361499999999999</v>
      </c>
      <c r="G380" s="25">
        <f t="shared" si="84"/>
        <v>-9.0145582665512869E-4</v>
      </c>
      <c r="H380" s="25">
        <f>(B380/(D380*(1-VLOOKUP(A380,USD!A:M,13,0))))-1</f>
        <v>-1.4659651977582122E-3</v>
      </c>
      <c r="I380" s="25">
        <f t="shared" si="80"/>
        <v>-4.2029859474068676E-4</v>
      </c>
      <c r="J380">
        <v>3703.0940000000001</v>
      </c>
      <c r="K380">
        <v>3663.5574999999999</v>
      </c>
      <c r="L380" s="25">
        <f t="shared" si="85"/>
        <v>-1.0676612583963574E-2</v>
      </c>
      <c r="M380">
        <f t="shared" si="86"/>
        <v>1</v>
      </c>
    </row>
    <row r="381" spans="1:14">
      <c r="A381" s="1">
        <v>42934</v>
      </c>
      <c r="B381">
        <v>27.41</v>
      </c>
      <c r="C381" s="25">
        <f t="shared" si="83"/>
        <v>2.1937842778791961E-3</v>
      </c>
      <c r="D381" s="26">
        <f t="shared" si="87"/>
        <v>27.38856008757881</v>
      </c>
      <c r="E381" s="26">
        <f>D381*((1-VLOOKUP(A381,USD!A:M,13,0)))</f>
        <v>27.446403153834115</v>
      </c>
      <c r="F381">
        <v>27.4587</v>
      </c>
      <c r="G381" s="25">
        <f t="shared" si="84"/>
        <v>7.8280538855035608E-4</v>
      </c>
      <c r="H381" s="25">
        <f>(B381/(D381*(1-VLOOKUP(A381,USD!A:M,13,0))))-1</f>
        <v>-1.3263360459321305E-3</v>
      </c>
      <c r="I381" s="25">
        <f t="shared" si="80"/>
        <v>-1.7735726745985447E-3</v>
      </c>
      <c r="J381">
        <v>3663.5574999999999</v>
      </c>
      <c r="K381">
        <v>3667.1806999999999</v>
      </c>
      <c r="L381" s="25">
        <f t="shared" si="85"/>
        <v>9.8898406808145545E-4</v>
      </c>
      <c r="M381">
        <f t="shared" si="86"/>
        <v>2</v>
      </c>
      <c r="N381" s="50" t="s">
        <v>381</v>
      </c>
    </row>
    <row r="382" spans="1:14">
      <c r="A382" s="1">
        <v>42935</v>
      </c>
      <c r="B382">
        <v>28</v>
      </c>
      <c r="C382" s="25">
        <f t="shared" si="83"/>
        <v>2.1524990879241201E-2</v>
      </c>
      <c r="D382" s="26">
        <f t="shared" si="87"/>
        <v>27.927173854678063</v>
      </c>
      <c r="E382" s="26">
        <f>D382*((1-VLOOKUP(A382,USD!A:M,13,0)))</f>
        <v>27.88708903793778</v>
      </c>
      <c r="F382">
        <v>27.9161</v>
      </c>
      <c r="G382" s="25">
        <f t="shared" si="84"/>
        <v>2.6077162587554437E-3</v>
      </c>
      <c r="H382" s="25">
        <f>(B382/(D382*(1-VLOOKUP(A382,USD!A:M,13,0))))-1</f>
        <v>4.0488615326115251E-3</v>
      </c>
      <c r="I382" s="25">
        <f t="shared" si="80"/>
        <v>3.0054341401557494E-3</v>
      </c>
      <c r="J382">
        <v>3667.1806999999999</v>
      </c>
      <c r="K382">
        <v>3729.7465999999999</v>
      </c>
      <c r="L382" s="25">
        <f t="shared" si="85"/>
        <v>1.7061035470654629E-2</v>
      </c>
      <c r="M382">
        <f t="shared" si="86"/>
        <v>3</v>
      </c>
    </row>
    <row r="383" spans="1:14">
      <c r="A383" s="1">
        <v>42936</v>
      </c>
      <c r="B383">
        <v>28.07</v>
      </c>
      <c r="C383" s="25">
        <f t="shared" si="83"/>
        <v>2.4999999999999467E-3</v>
      </c>
      <c r="D383" s="26">
        <f t="shared" si="87"/>
        <v>28.051855562313538</v>
      </c>
      <c r="E383" s="26">
        <f>D383*((1-VLOOKUP(A383,USD!A:M,13,0)))</f>
        <v>28.066010859849122</v>
      </c>
      <c r="F383">
        <v>28.068000000000001</v>
      </c>
      <c r="G383" s="25">
        <f t="shared" si="84"/>
        <v>6.4681773532448972E-4</v>
      </c>
      <c r="H383" s="25">
        <f>(B383/(D383*(1-VLOOKUP(A383,USD!A:M,13,0))))-1</f>
        <v>1.4213420534892052E-4</v>
      </c>
      <c r="I383" s="25">
        <f t="shared" si="80"/>
        <v>7.1255522303026453E-5</v>
      </c>
      <c r="J383">
        <v>3729.7465999999999</v>
      </c>
      <c r="K383">
        <v>3747.8843000000002</v>
      </c>
      <c r="L383" s="25">
        <f t="shared" si="85"/>
        <v>4.8629845255439008E-3</v>
      </c>
      <c r="M383">
        <f t="shared" si="86"/>
        <v>4</v>
      </c>
    </row>
    <row r="384" spans="1:14">
      <c r="A384" s="1">
        <v>42937</v>
      </c>
      <c r="B384">
        <v>27.94</v>
      </c>
      <c r="C384" s="25">
        <f t="shared" si="83"/>
        <v>-4.6312789454934222E-3</v>
      </c>
      <c r="D384" s="26">
        <f t="shared" si="87"/>
        <v>27.923561417517611</v>
      </c>
      <c r="E384" s="26">
        <f>D384*((1-VLOOKUP(A384,USD!A:M,13,0)))</f>
        <v>27.920916313096971</v>
      </c>
      <c r="F384">
        <v>27.9282</v>
      </c>
      <c r="G384" s="25">
        <f t="shared" si="84"/>
        <v>5.8869935093874837E-4</v>
      </c>
      <c r="H384" s="25">
        <f>(B384/(D384*(1-VLOOKUP(A384,USD!A:M,13,0))))-1</f>
        <v>6.8349070958251268E-4</v>
      </c>
      <c r="I384" s="25">
        <f t="shared" si="80"/>
        <v>4.2251201294751795E-4</v>
      </c>
      <c r="J384">
        <v>3747.8843000000002</v>
      </c>
      <c r="K384">
        <v>3728.5976000000001</v>
      </c>
      <c r="L384" s="25">
        <f t="shared" si="85"/>
        <v>-5.1460233177422765E-3</v>
      </c>
      <c r="M384">
        <f t="shared" si="86"/>
        <v>5</v>
      </c>
    </row>
    <row r="385" spans="1:14">
      <c r="A385" s="1">
        <v>42940</v>
      </c>
      <c r="B385">
        <v>28.12</v>
      </c>
      <c r="C385" s="25">
        <f t="shared" si="83"/>
        <v>6.4423765211165662E-3</v>
      </c>
      <c r="D385" s="26">
        <f t="shared" si="87"/>
        <v>28.039587794220541</v>
      </c>
      <c r="E385" s="26">
        <f>D385*((1-VLOOKUP(A385,USD!A:M,13,0)))</f>
        <v>28.069130261619293</v>
      </c>
      <c r="F385">
        <v>28.087199999999999</v>
      </c>
      <c r="G385" s="25">
        <f t="shared" si="84"/>
        <v>2.8678098397736385E-3</v>
      </c>
      <c r="H385" s="25">
        <f>(B385/(D385*(1-VLOOKUP(A385,USD!A:M,13,0))))-1</f>
        <v>1.812301909841052E-3</v>
      </c>
      <c r="I385" s="25">
        <f t="shared" si="80"/>
        <v>1.1677917343131394E-3</v>
      </c>
      <c r="J385">
        <v>3728.5976000000001</v>
      </c>
      <c r="K385">
        <v>3743.4686000000002</v>
      </c>
      <c r="L385" s="25">
        <f t="shared" si="85"/>
        <v>3.9883628096526458E-3</v>
      </c>
      <c r="M385">
        <f t="shared" si="86"/>
        <v>1</v>
      </c>
    </row>
    <row r="386" spans="1:14">
      <c r="A386" s="1">
        <v>42941</v>
      </c>
      <c r="B386">
        <v>27.96</v>
      </c>
      <c r="C386" s="25">
        <f t="shared" si="83"/>
        <v>-5.6899004267425557E-3</v>
      </c>
      <c r="D386" s="26">
        <f t="shared" si="87"/>
        <v>27.907806558014137</v>
      </c>
      <c r="E386" s="26">
        <f>D386*((1-VLOOKUP(A386,USD!A:M,13,0)))</f>
        <v>27.86991615474669</v>
      </c>
      <c r="F386">
        <v>27.859200000000001</v>
      </c>
      <c r="G386" s="25">
        <f t="shared" si="84"/>
        <v>1.8702093938254283E-3</v>
      </c>
      <c r="H386" s="25">
        <f>(B386/(D386*(1-VLOOKUP(A386,USD!A:M,13,0))))-1</f>
        <v>3.2322969596723095E-3</v>
      </c>
      <c r="I386" s="25">
        <f t="shared" si="80"/>
        <v>3.6181943487250123E-3</v>
      </c>
      <c r="J386">
        <v>3743.4686000000002</v>
      </c>
      <c r="K386">
        <v>3719.5590000000002</v>
      </c>
      <c r="L386" s="25">
        <f t="shared" si="85"/>
        <v>-6.3870176445449678E-3</v>
      </c>
      <c r="M386">
        <f t="shared" si="86"/>
        <v>2</v>
      </c>
    </row>
    <row r="387" spans="1:14">
      <c r="A387" s="1">
        <v>42942</v>
      </c>
      <c r="B387">
        <v>27.87</v>
      </c>
      <c r="C387" s="25">
        <f t="shared" si="83"/>
        <v>-3.2188841201716833E-3</v>
      </c>
      <c r="D387" s="26">
        <f t="shared" si="87"/>
        <v>27.753063337153677</v>
      </c>
      <c r="E387" s="26">
        <f>D387*((1-VLOOKUP(A387,USD!A:M,13,0)))</f>
        <v>27.815281828388017</v>
      </c>
      <c r="F387">
        <v>27.797799999999999</v>
      </c>
      <c r="G387" s="25">
        <f t="shared" si="84"/>
        <v>4.2134686692325563E-3</v>
      </c>
      <c r="H387" s="25">
        <f>(B387/(D387*(1-VLOOKUP(A387,USD!A:M,13,0))))-1</f>
        <v>1.9671981736362198E-3</v>
      </c>
      <c r="I387" s="25">
        <f t="shared" si="80"/>
        <v>2.5973278460886817E-3</v>
      </c>
      <c r="J387">
        <v>3719.5590000000002</v>
      </c>
      <c r="K387">
        <v>3705.3883999999998</v>
      </c>
      <c r="L387" s="25">
        <f t="shared" si="85"/>
        <v>-3.8097527153085897E-3</v>
      </c>
      <c r="M387">
        <f t="shared" si="86"/>
        <v>3</v>
      </c>
    </row>
    <row r="388" spans="1:14">
      <c r="A388" s="1">
        <v>42943</v>
      </c>
      <c r="B388">
        <v>27.9</v>
      </c>
      <c r="C388" s="25">
        <f t="shared" si="83"/>
        <v>1.0764262648008671E-3</v>
      </c>
      <c r="D388" s="26">
        <f t="shared" si="87"/>
        <v>27.848860818925218</v>
      </c>
      <c r="E388" s="26">
        <f>D388*((1-VLOOKUP(A388,USD!A:M,13,0)))</f>
        <v>27.848158775607249</v>
      </c>
      <c r="F388">
        <v>27.8567</v>
      </c>
      <c r="G388" s="25">
        <f t="shared" si="84"/>
        <v>1.8363114170913963E-3</v>
      </c>
      <c r="H388" s="25">
        <f>(B388/(D388*(1-VLOOKUP(A388,USD!A:M,13,0))))-1</f>
        <v>1.8615673951900558E-3</v>
      </c>
      <c r="I388" s="25">
        <f t="shared" si="80"/>
        <v>1.5543836850739901E-3</v>
      </c>
      <c r="J388">
        <v>3705.3883999999998</v>
      </c>
      <c r="K388">
        <v>3712.1947</v>
      </c>
      <c r="L388" s="25">
        <f t="shared" si="85"/>
        <v>1.8368654686780062E-3</v>
      </c>
      <c r="M388">
        <f t="shared" si="86"/>
        <v>4</v>
      </c>
    </row>
    <row r="389" spans="1:14">
      <c r="A389" s="1">
        <v>42944</v>
      </c>
      <c r="B389">
        <v>28.03</v>
      </c>
      <c r="C389" s="25">
        <f t="shared" ref="C389:C452" si="88">B389/B388-1</f>
        <v>4.6594982078853597E-3</v>
      </c>
      <c r="D389" s="26">
        <f t="shared" si="87"/>
        <v>27.929465058063901</v>
      </c>
      <c r="E389" s="26">
        <f>D389*((1-VLOOKUP(A389,USD!A:M,13,0)))</f>
        <v>27.960129481730551</v>
      </c>
      <c r="F389">
        <v>27.9651</v>
      </c>
      <c r="G389" s="25">
        <f t="shared" ref="G389:G452" si="89">+B389/D389-1</f>
        <v>3.5996014147459121E-3</v>
      </c>
      <c r="H389" s="25">
        <f>(B389/(D389*(1-VLOOKUP(A389,USD!A:M,13,0))))-1</f>
        <v>2.4989340022585349E-3</v>
      </c>
      <c r="I389" s="25">
        <f t="shared" si="80"/>
        <v>2.3207497917048237E-3</v>
      </c>
      <c r="J389">
        <v>3712.1947</v>
      </c>
      <c r="K389">
        <v>3721.8914</v>
      </c>
      <c r="L389" s="25">
        <f t="shared" ref="L389:L452" si="90">+K389/J389-1</f>
        <v>2.6121205334408426E-3</v>
      </c>
      <c r="M389">
        <f t="shared" ref="M389:M452" si="91">WEEKDAY(A389,2)</f>
        <v>5</v>
      </c>
    </row>
    <row r="390" spans="1:14">
      <c r="A390" s="1">
        <v>42947</v>
      </c>
      <c r="B390">
        <v>28.21</v>
      </c>
      <c r="C390" s="25">
        <f t="shared" si="88"/>
        <v>6.4216910453085418E-3</v>
      </c>
      <c r="D390" s="26">
        <f t="shared" si="87"/>
        <v>28.085182126840131</v>
      </c>
      <c r="E390" s="26">
        <f>D390*((1-VLOOKUP(A390,USD!A:M,13,0)))</f>
        <v>28.124755166870138</v>
      </c>
      <c r="F390">
        <v>28.119599999999998</v>
      </c>
      <c r="G390" s="25">
        <f t="shared" si="89"/>
        <v>4.4442607705430515E-3</v>
      </c>
      <c r="H390" s="25">
        <f>(B390/(D390*(1-VLOOKUP(A390,USD!A:M,13,0))))-1</f>
        <v>3.030953785164936E-3</v>
      </c>
      <c r="I390" s="25">
        <f t="shared" si="80"/>
        <v>3.2148394714008877E-3</v>
      </c>
      <c r="J390">
        <v>3721.8914</v>
      </c>
      <c r="K390">
        <v>3737.8732</v>
      </c>
      <c r="L390" s="25">
        <f t="shared" si="90"/>
        <v>4.2939995508735063E-3</v>
      </c>
      <c r="M390">
        <f t="shared" si="91"/>
        <v>1</v>
      </c>
      <c r="N390" s="50" t="s">
        <v>388</v>
      </c>
    </row>
    <row r="391" spans="1:14">
      <c r="A391" s="1">
        <v>42948</v>
      </c>
      <c r="B391">
        <v>28.44</v>
      </c>
      <c r="C391" s="25">
        <f t="shared" si="88"/>
        <v>8.1531371853953427E-3</v>
      </c>
      <c r="D391" s="26">
        <f t="shared" si="87"/>
        <v>28.364166067184943</v>
      </c>
      <c r="E391" s="26">
        <f>D391*((1-VLOOKUP(A391,USD!A:M,13,0)))</f>
        <v>28.350381184516618</v>
      </c>
      <c r="F391">
        <v>28.354099999999999</v>
      </c>
      <c r="G391" s="25">
        <f t="shared" si="89"/>
        <v>2.6735823163435146E-3</v>
      </c>
      <c r="H391" s="25">
        <f>(B391/(D391*(1-VLOOKUP(A391,USD!A:M,13,0))))-1</f>
        <v>3.1611150093575624E-3</v>
      </c>
      <c r="I391" s="25">
        <f t="shared" si="80"/>
        <v>3.0295442281715879E-3</v>
      </c>
      <c r="J391">
        <v>3737.8732</v>
      </c>
      <c r="K391">
        <v>3770.3827999999999</v>
      </c>
      <c r="L391" s="25">
        <f t="shared" si="90"/>
        <v>8.6973522804358883E-3</v>
      </c>
      <c r="M391">
        <f t="shared" si="91"/>
        <v>2</v>
      </c>
    </row>
    <row r="392" spans="1:14">
      <c r="A392" s="1">
        <v>42949</v>
      </c>
      <c r="B392">
        <v>28.38</v>
      </c>
      <c r="C392" s="25">
        <f t="shared" si="88"/>
        <v>-2.1097046413502962E-3</v>
      </c>
      <c r="D392" s="26">
        <f t="shared" ref="D392:D455" si="92">+F391*(1+L392)</f>
        <v>28.282430067909814</v>
      </c>
      <c r="E392" s="26">
        <f>D392*((1-VLOOKUP(A392,USD!A:M,13,0)))</f>
        <v>28.284888573709612</v>
      </c>
      <c r="F392">
        <v>28.286899999999999</v>
      </c>
      <c r="G392" s="25">
        <f t="shared" si="89"/>
        <v>3.4498426003672922E-3</v>
      </c>
      <c r="H392" s="25">
        <f>(B392/(D392*(1-VLOOKUP(A392,USD!A:M,13,0))))-1</f>
        <v>3.3626233330397159E-3</v>
      </c>
      <c r="I392" s="25">
        <f t="shared" si="80"/>
        <v>3.2912761737764473E-3</v>
      </c>
      <c r="J392">
        <v>3770.3827999999999</v>
      </c>
      <c r="K392">
        <v>3760.8525</v>
      </c>
      <c r="L392" s="25">
        <f t="shared" si="90"/>
        <v>-2.5276743783151367E-3</v>
      </c>
      <c r="M392">
        <f t="shared" si="91"/>
        <v>3</v>
      </c>
    </row>
    <row r="393" spans="1:14">
      <c r="A393" s="1">
        <v>42950</v>
      </c>
      <c r="B393">
        <v>28.13</v>
      </c>
      <c r="C393" s="25">
        <f t="shared" si="88"/>
        <v>-8.8090204369274394E-3</v>
      </c>
      <c r="D393" s="26">
        <f t="shared" si="92"/>
        <v>28.03849728064581</v>
      </c>
      <c r="E393" s="26">
        <f>D393*((1-VLOOKUP(A393,USD!A:M,13,0)))</f>
        <v>28.038476448111673</v>
      </c>
      <c r="F393">
        <v>28.030799999999999</v>
      </c>
      <c r="G393" s="25">
        <f t="shared" si="89"/>
        <v>3.2634673120428559E-3</v>
      </c>
      <c r="H393" s="25">
        <f>(B393/(D393*(1-VLOOKUP(A393,USD!A:M,13,0))))-1</f>
        <v>3.2642127348716521E-3</v>
      </c>
      <c r="I393" s="25">
        <f t="shared" si="80"/>
        <v>3.5389642821468392E-3</v>
      </c>
      <c r="J393">
        <v>3760.8525</v>
      </c>
      <c r="K393">
        <v>3727.8263999999999</v>
      </c>
      <c r="L393" s="25">
        <f t="shared" si="90"/>
        <v>-8.7815462052819315E-3</v>
      </c>
      <c r="M393">
        <f t="shared" si="91"/>
        <v>4</v>
      </c>
      <c r="N393" s="50" t="s">
        <v>396</v>
      </c>
    </row>
    <row r="394" spans="1:14">
      <c r="A394" s="1">
        <v>42951</v>
      </c>
      <c r="B394">
        <v>27.92</v>
      </c>
      <c r="C394" s="25">
        <f t="shared" si="88"/>
        <v>-7.4653394952007845E-3</v>
      </c>
      <c r="D394" s="26">
        <f t="shared" si="92"/>
        <v>27.878557395183424</v>
      </c>
      <c r="E394" s="26">
        <f>D394*((1-VLOOKUP(A394,USD!A:M,13,0)))</f>
        <v>27.853298138030585</v>
      </c>
      <c r="F394">
        <v>27.856400000000001</v>
      </c>
      <c r="G394" s="25">
        <f t="shared" si="89"/>
        <v>1.4865405059925063E-3</v>
      </c>
      <c r="H394" s="25">
        <f>(B394/(D394*(1-VLOOKUP(A394,USD!A:M,13,0))))-1</f>
        <v>2.3947563279174133E-3</v>
      </c>
      <c r="I394" s="25">
        <f t="shared" si="80"/>
        <v>2.2831378067518227E-3</v>
      </c>
      <c r="J394">
        <v>3727.8263999999999</v>
      </c>
      <c r="K394">
        <v>3707.5796</v>
      </c>
      <c r="L394" s="25">
        <f t="shared" si="90"/>
        <v>-5.4312614986576913E-3</v>
      </c>
      <c r="M394">
        <f t="shared" si="91"/>
        <v>5</v>
      </c>
    </row>
    <row r="395" spans="1:14">
      <c r="A395" s="1">
        <v>42954</v>
      </c>
      <c r="B395">
        <v>28.08</v>
      </c>
      <c r="C395" s="25">
        <f t="shared" si="88"/>
        <v>5.7306590257879542E-3</v>
      </c>
      <c r="D395" s="26">
        <f t="shared" si="92"/>
        <v>28.000770817360202</v>
      </c>
      <c r="E395" s="26">
        <f>D395*((1-VLOOKUP(A395,USD!A:M,13,0)))</f>
        <v>28.018444199963461</v>
      </c>
      <c r="F395">
        <v>28.0212</v>
      </c>
      <c r="G395" s="25">
        <f t="shared" si="89"/>
        <v>2.8295357708751911E-3</v>
      </c>
      <c r="H395" s="25">
        <f>(B395/(D395*(1-VLOOKUP(A395,USD!A:M,13,0))))-1</f>
        <v>2.1969742358720623E-3</v>
      </c>
      <c r="I395" s="25">
        <f t="shared" si="80"/>
        <v>2.0984112029462931E-3</v>
      </c>
      <c r="J395">
        <v>3707.5796</v>
      </c>
      <c r="K395">
        <v>3726.7948000000001</v>
      </c>
      <c r="L395" s="25">
        <f t="shared" si="90"/>
        <v>5.1826803664580812E-3</v>
      </c>
      <c r="M395">
        <f t="shared" si="91"/>
        <v>1</v>
      </c>
    </row>
    <row r="396" spans="1:14">
      <c r="A396" s="1">
        <v>42955</v>
      </c>
      <c r="B396">
        <v>28.08</v>
      </c>
      <c r="C396" s="25">
        <f t="shared" si="88"/>
        <v>0</v>
      </c>
      <c r="D396" s="26">
        <f t="shared" si="92"/>
        <v>28.061937865073759</v>
      </c>
      <c r="E396" s="26">
        <f>D396*((1-VLOOKUP(A396,USD!A:M,13,0)))</f>
        <v>28.141278773120185</v>
      </c>
      <c r="F396">
        <v>28.145800000000001</v>
      </c>
      <c r="G396" s="25">
        <f t="shared" si="89"/>
        <v>6.4365244528308274E-4</v>
      </c>
      <c r="H396" s="25">
        <f>(B396/(D396*(1-VLOOKUP(A396,USD!A:M,13,0))))-1</f>
        <v>-2.1775404598428638E-3</v>
      </c>
      <c r="I396" s="25">
        <f t="shared" si="80"/>
        <v>-2.3378266029036032E-3</v>
      </c>
      <c r="J396">
        <v>3726.7948000000001</v>
      </c>
      <c r="K396">
        <v>3732.2129</v>
      </c>
      <c r="L396" s="25">
        <f t="shared" si="90"/>
        <v>1.4538230009335518E-3</v>
      </c>
      <c r="M396">
        <f t="shared" si="91"/>
        <v>2</v>
      </c>
    </row>
    <row r="397" spans="1:14">
      <c r="A397" s="1">
        <v>42956</v>
      </c>
      <c r="B397">
        <v>28.2</v>
      </c>
      <c r="C397" s="25">
        <f t="shared" si="88"/>
        <v>4.2735042735042583E-3</v>
      </c>
      <c r="D397" s="26">
        <f t="shared" si="92"/>
        <v>28.136984954743603</v>
      </c>
      <c r="E397" s="26">
        <f>D397*((1-VLOOKUP(A397,USD!A:M,13,0)))</f>
        <v>28.221219914659226</v>
      </c>
      <c r="F397">
        <v>28.2273</v>
      </c>
      <c r="G397" s="25">
        <f t="shared" si="89"/>
        <v>2.2395805861128437E-3</v>
      </c>
      <c r="H397" s="25">
        <f>(B397/(D397*(1-VLOOKUP(A397,USD!A:M,13,0))))-1</f>
        <v>-7.5191344397573801E-4</v>
      </c>
      <c r="I397" s="25">
        <f t="shared" si="80"/>
        <v>-9.671488240108328E-4</v>
      </c>
      <c r="J397">
        <v>3732.2129</v>
      </c>
      <c r="K397">
        <v>3731.0439999999999</v>
      </c>
      <c r="L397" s="25">
        <f t="shared" si="90"/>
        <v>-3.1319220830094974E-4</v>
      </c>
      <c r="M397">
        <f t="shared" si="91"/>
        <v>3</v>
      </c>
    </row>
    <row r="398" spans="1:14">
      <c r="A398" s="1">
        <v>42957</v>
      </c>
      <c r="B398">
        <v>27.84</v>
      </c>
      <c r="C398" s="25">
        <f t="shared" si="88"/>
        <v>-1.2765957446808529E-2</v>
      </c>
      <c r="D398" s="26">
        <f t="shared" si="92"/>
        <v>28.11288507930756</v>
      </c>
      <c r="E398" s="26">
        <f>D398*((1-VLOOKUP(A398,USD!A:M,13,0)))</f>
        <v>28.220167743492546</v>
      </c>
      <c r="F398">
        <v>28.220700000000001</v>
      </c>
      <c r="G398" s="25">
        <f t="shared" si="89"/>
        <v>-9.7067618118076293E-3</v>
      </c>
      <c r="H398" s="25">
        <f>(B398/(D398*(1-VLOOKUP(A398,USD!A:M,13,0))))-1</f>
        <v>-1.347149127347802E-2</v>
      </c>
      <c r="I398" s="25">
        <f t="shared" si="80"/>
        <v>-1.3490097694245695E-2</v>
      </c>
      <c r="J398">
        <v>3731.0439999999999</v>
      </c>
      <c r="K398">
        <v>3715.9207999999999</v>
      </c>
      <c r="L398" s="25">
        <f t="shared" si="90"/>
        <v>-4.0533427105121644E-3</v>
      </c>
      <c r="M398">
        <f t="shared" si="91"/>
        <v>4</v>
      </c>
      <c r="N398" s="50" t="s">
        <v>401</v>
      </c>
    </row>
    <row r="399" spans="1:14">
      <c r="A399" s="1">
        <v>42958</v>
      </c>
      <c r="B399">
        <v>27.42</v>
      </c>
      <c r="C399" s="25">
        <f t="shared" si="88"/>
        <v>-1.5086206896551713E-2</v>
      </c>
      <c r="D399" s="26">
        <f t="shared" si="92"/>
        <v>27.69993876382134</v>
      </c>
      <c r="E399" s="26">
        <f>D399*((1-VLOOKUP(A399,USD!A:M,13,0)))</f>
        <v>27.637519239511221</v>
      </c>
      <c r="F399">
        <v>27.653600000000001</v>
      </c>
      <c r="G399" s="25">
        <f t="shared" si="89"/>
        <v>-1.0106114898238094E-2</v>
      </c>
      <c r="H399" s="25">
        <f>(B399/(D399*(1-VLOOKUP(A399,USD!A:M,13,0))))-1</f>
        <v>-7.8704328570941007E-3</v>
      </c>
      <c r="I399" s="25">
        <f t="shared" si="80"/>
        <v>-8.4473630919662535E-3</v>
      </c>
      <c r="J399">
        <v>3715.9207999999999</v>
      </c>
      <c r="K399">
        <v>3647.3503000000001</v>
      </c>
      <c r="L399" s="25">
        <f t="shared" si="90"/>
        <v>-1.8453165094369006E-2</v>
      </c>
      <c r="M399">
        <f t="shared" si="91"/>
        <v>5</v>
      </c>
      <c r="N399" s="50" t="s">
        <v>403</v>
      </c>
    </row>
    <row r="400" spans="1:14">
      <c r="A400" s="1">
        <v>42961</v>
      </c>
      <c r="B400">
        <v>27.86</v>
      </c>
      <c r="C400" s="25">
        <f t="shared" si="88"/>
        <v>1.6046681254558548E-2</v>
      </c>
      <c r="D400" s="26">
        <f t="shared" si="92"/>
        <v>28.012469373769779</v>
      </c>
      <c r="E400" s="26">
        <f>D400*((1-VLOOKUP(A400,USD!A:M,13,0)))</f>
        <v>27.977610844925884</v>
      </c>
      <c r="F400">
        <v>27.957899999999999</v>
      </c>
      <c r="G400" s="25">
        <f t="shared" si="89"/>
        <v>-5.4429108599953757E-3</v>
      </c>
      <c r="H400" s="25">
        <f>(B400/(D400*(1-VLOOKUP(A400,USD!A:M,13,0))))-1</f>
        <v>-4.2037486895424303E-3</v>
      </c>
      <c r="I400" s="25">
        <f t="shared" si="80"/>
        <v>-3.5016936179040892E-3</v>
      </c>
      <c r="J400">
        <v>3647.3503000000001</v>
      </c>
      <c r="K400">
        <v>3694.6831000000002</v>
      </c>
      <c r="L400" s="25">
        <f t="shared" si="90"/>
        <v>1.2977311227824861E-2</v>
      </c>
      <c r="M400">
        <f t="shared" si="91"/>
        <v>1</v>
      </c>
    </row>
    <row r="401" spans="1:14">
      <c r="A401" s="1">
        <v>42962</v>
      </c>
      <c r="B401">
        <v>27.85</v>
      </c>
      <c r="C401" s="25">
        <f t="shared" si="88"/>
        <v>-3.5893754486715501E-4</v>
      </c>
      <c r="D401" s="26">
        <f t="shared" si="92"/>
        <v>28.043963991699307</v>
      </c>
      <c r="E401" s="26">
        <f>D401*((1-VLOOKUP(A401,USD!A:M,13,0)))</f>
        <v>28.01838454568087</v>
      </c>
      <c r="F401">
        <v>28.018699999999999</v>
      </c>
      <c r="G401" s="25">
        <f t="shared" si="89"/>
        <v>-6.9164256435615412E-3</v>
      </c>
      <c r="H401" s="25">
        <f>(B401/(D401*(1-VLOOKUP(A401,USD!A:M,13,0))))-1</f>
        <v>-6.0097878022317142E-3</v>
      </c>
      <c r="I401" s="25">
        <f t="shared" si="80"/>
        <v>-6.0209788462703973E-3</v>
      </c>
      <c r="J401">
        <v>3694.6831000000002</v>
      </c>
      <c r="K401">
        <v>3706.0565999999999</v>
      </c>
      <c r="L401" s="25">
        <f t="shared" si="90"/>
        <v>3.0783424970870499E-3</v>
      </c>
      <c r="M401">
        <f t="shared" si="91"/>
        <v>2</v>
      </c>
    </row>
    <row r="402" spans="1:14">
      <c r="A402" s="1">
        <v>42963</v>
      </c>
      <c r="B402">
        <v>28.02</v>
      </c>
      <c r="C402" s="25">
        <f t="shared" si="88"/>
        <v>6.1041292639136824E-3</v>
      </c>
      <c r="D402" s="26">
        <f t="shared" si="92"/>
        <v>27.983651455050634</v>
      </c>
      <c r="E402" s="26">
        <f>D402*((1-VLOOKUP(A402,USD!A:M,13,0)))</f>
        <v>28.0158691912489</v>
      </c>
      <c r="F402">
        <v>28.016999999999999</v>
      </c>
      <c r="G402" s="25">
        <f t="shared" si="89"/>
        <v>1.298920729046138E-3</v>
      </c>
      <c r="H402" s="25">
        <f>(B402/(D402*(1-VLOOKUP(A402,USD!A:M,13,0))))-1</f>
        <v>1.4744531832655561E-4</v>
      </c>
      <c r="I402" s="25">
        <f t="shared" si="80"/>
        <v>1.0707784559382816E-4</v>
      </c>
      <c r="J402">
        <v>3706.0565999999999</v>
      </c>
      <c r="K402">
        <v>3701.4207000000001</v>
      </c>
      <c r="L402" s="25">
        <f t="shared" si="90"/>
        <v>-1.2508983268091356E-3</v>
      </c>
      <c r="M402">
        <f t="shared" si="91"/>
        <v>3</v>
      </c>
    </row>
    <row r="403" spans="1:14">
      <c r="A403" s="1">
        <v>42964</v>
      </c>
      <c r="B403">
        <v>27.96</v>
      </c>
      <c r="C403" s="25">
        <f t="shared" si="88"/>
        <v>-2.1413276231262435E-3</v>
      </c>
      <c r="D403" s="26">
        <f t="shared" si="92"/>
        <v>28.167297413395886</v>
      </c>
      <c r="E403" s="26">
        <f>D403*((1-VLOOKUP(A403,USD!A:M,13,0)))</f>
        <v>28.1864652173191</v>
      </c>
      <c r="F403">
        <v>28.190300000000001</v>
      </c>
      <c r="G403" s="25">
        <f t="shared" si="89"/>
        <v>-7.3595066773178841E-3</v>
      </c>
      <c r="H403" s="25">
        <f>(B403/(D403*(1-VLOOKUP(A403,USD!A:M,13,0))))-1</f>
        <v>-8.0345376964808812E-3</v>
      </c>
      <c r="I403" s="25">
        <f t="shared" si="80"/>
        <v>-8.1694767349053121E-3</v>
      </c>
      <c r="J403">
        <v>3701.4207000000001</v>
      </c>
      <c r="K403">
        <v>3721.277</v>
      </c>
      <c r="L403" s="25">
        <f t="shared" si="90"/>
        <v>5.3645077415813702E-3</v>
      </c>
      <c r="M403">
        <f t="shared" si="91"/>
        <v>4</v>
      </c>
    </row>
    <row r="404" spans="1:14">
      <c r="A404" s="1">
        <v>42965</v>
      </c>
      <c r="B404">
        <v>28.15</v>
      </c>
      <c r="C404" s="25">
        <f t="shared" si="88"/>
        <v>6.7954220314734304E-3</v>
      </c>
      <c r="D404" s="26">
        <f t="shared" si="92"/>
        <v>28.216039820319743</v>
      </c>
      <c r="E404" s="26">
        <f>D404*((1-VLOOKUP(A404,USD!A:M,13,0)))</f>
        <v>28.220599333367215</v>
      </c>
      <c r="F404">
        <v>28.242899999999999</v>
      </c>
      <c r="G404" s="25">
        <f t="shared" si="89"/>
        <v>-2.3405063481723998E-3</v>
      </c>
      <c r="H404" s="25">
        <f>(B404/(D404*(1-VLOOKUP(A404,USD!A:M,13,0))))-1</f>
        <v>-2.5016950396139492E-3</v>
      </c>
      <c r="I404" s="25">
        <f t="shared" si="80"/>
        <v>-3.2893222721462889E-3</v>
      </c>
      <c r="J404">
        <v>3721.277</v>
      </c>
      <c r="K404">
        <v>3724.6747999999998</v>
      </c>
      <c r="L404" s="25">
        <f t="shared" si="90"/>
        <v>9.1307365724180301E-4</v>
      </c>
      <c r="M404">
        <f t="shared" si="91"/>
        <v>5</v>
      </c>
      <c r="N404" s="50" t="s">
        <v>411</v>
      </c>
    </row>
    <row r="405" spans="1:14">
      <c r="A405" s="1">
        <v>42968</v>
      </c>
      <c r="B405">
        <v>28.37</v>
      </c>
      <c r="C405" s="25">
        <f t="shared" si="88"/>
        <v>7.8152753108349238E-3</v>
      </c>
      <c r="D405" s="26">
        <f t="shared" si="92"/>
        <v>28.366643516607137</v>
      </c>
      <c r="E405" s="26">
        <f>D405*((1-VLOOKUP(A405,USD!A:M,13,0)))</f>
        <v>28.416859678321472</v>
      </c>
      <c r="F405">
        <v>28.4041</v>
      </c>
      <c r="G405" s="25">
        <f t="shared" si="89"/>
        <v>1.1832501053210542E-4</v>
      </c>
      <c r="H405" s="25">
        <f>(B405/(D405*(1-VLOOKUP(A405,USD!A:M,13,0))))-1</f>
        <v>-1.6490097375967405E-3</v>
      </c>
      <c r="I405" s="71">
        <f t="shared" si="80"/>
        <v>-1.2005309092700811E-3</v>
      </c>
      <c r="J405">
        <v>3724.6747999999998</v>
      </c>
      <c r="K405">
        <v>3740.9940999999999</v>
      </c>
      <c r="L405" s="25">
        <f t="shared" si="90"/>
        <v>4.3814026395001537E-3</v>
      </c>
      <c r="M405">
        <f t="shared" si="91"/>
        <v>1</v>
      </c>
    </row>
    <row r="406" spans="1:14">
      <c r="A406" s="1">
        <v>42969</v>
      </c>
      <c r="B406">
        <v>28.48</v>
      </c>
      <c r="C406" s="71">
        <f t="shared" si="88"/>
        <v>3.8773352132535077E-3</v>
      </c>
      <c r="D406" s="26">
        <f t="shared" si="92"/>
        <v>28.489941865986903</v>
      </c>
      <c r="E406" s="26">
        <f>D406*((1-VLOOKUP(A406,USD!A:M,13,0)))</f>
        <v>28.501304063838997</v>
      </c>
      <c r="F406">
        <v>28.4817</v>
      </c>
      <c r="G406" s="71">
        <f t="shared" si="89"/>
        <v>-3.4896055715616381E-4</v>
      </c>
      <c r="H406" s="71">
        <f>(B406/(D406*(1-VLOOKUP(A406,USD!A:M,13,0))))-1</f>
        <v>-7.4747680987785614E-4</v>
      </c>
      <c r="I406" s="71">
        <f t="shared" si="80"/>
        <v>-5.9687448431766654E-5</v>
      </c>
      <c r="J406">
        <v>3740.9940999999999</v>
      </c>
      <c r="K406" s="70">
        <v>3752.3</v>
      </c>
      <c r="L406" s="71">
        <f t="shared" si="90"/>
        <v>3.0221646166188609E-3</v>
      </c>
      <c r="M406" s="70">
        <f t="shared" si="91"/>
        <v>2</v>
      </c>
      <c r="N406" s="50" t="s">
        <v>414</v>
      </c>
    </row>
    <row r="407" spans="1:14">
      <c r="A407" s="1">
        <v>42970</v>
      </c>
      <c r="B407">
        <v>28.42</v>
      </c>
      <c r="C407" s="71">
        <f t="shared" si="88"/>
        <v>-2.1067415730336991E-3</v>
      </c>
      <c r="D407" s="26">
        <f t="shared" si="92"/>
        <v>28.510467860512218</v>
      </c>
      <c r="E407" s="26">
        <f>D407*((1-VLOOKUP(A407,USD!A:M,13,0)))</f>
        <v>28.532708784445738</v>
      </c>
      <c r="F407">
        <v>28.526900000000001</v>
      </c>
      <c r="G407" s="71">
        <f t="shared" si="89"/>
        <v>-3.1731454199500631E-3</v>
      </c>
      <c r="H407" s="71">
        <f>(B407/(D407*(1-VLOOKUP(A407,USD!A:M,13,0))))-1</f>
        <v>-3.9501606839087433E-3</v>
      </c>
      <c r="I407" s="71">
        <f t="shared" si="80"/>
        <v>-3.7473402297480973E-3</v>
      </c>
      <c r="J407">
        <v>3752.3</v>
      </c>
      <c r="K407">
        <v>3756.09</v>
      </c>
      <c r="L407" s="71">
        <f t="shared" si="90"/>
        <v>1.0100471710683401E-3</v>
      </c>
      <c r="M407" s="70">
        <f t="shared" si="91"/>
        <v>3</v>
      </c>
    </row>
    <row r="408" spans="1:14" ht="28">
      <c r="A408" s="1">
        <v>42971</v>
      </c>
      <c r="B408">
        <v>28.33</v>
      </c>
      <c r="C408" s="71">
        <f t="shared" si="88"/>
        <v>-3.1667839549613941E-3</v>
      </c>
      <c r="D408" s="26">
        <f t="shared" si="92"/>
        <v>28.364034746776568</v>
      </c>
      <c r="E408" s="26">
        <f>D408*((1-VLOOKUP(A408,USD!A:M,13,0)))</f>
        <v>28.374423224378823</v>
      </c>
      <c r="F408">
        <v>28.3703</v>
      </c>
      <c r="G408" s="71">
        <f t="shared" si="89"/>
        <v>-1.1999261416938412E-3</v>
      </c>
      <c r="H408" s="71">
        <f>(B408/(D408*(1-VLOOKUP(A408,USD!A:M,13,0))))-1</f>
        <v>-1.5656080135104666E-3</v>
      </c>
      <c r="I408" s="71">
        <f t="shared" si="80"/>
        <v>-1.4204996069834275E-3</v>
      </c>
      <c r="J408" s="70">
        <v>3756.09</v>
      </c>
      <c r="K408">
        <v>3734.6457999999998</v>
      </c>
      <c r="L408" s="71">
        <f t="shared" si="90"/>
        <v>-5.7091816223786562E-3</v>
      </c>
      <c r="M408" s="70">
        <f t="shared" si="91"/>
        <v>4</v>
      </c>
      <c r="N408" s="50" t="s">
        <v>420</v>
      </c>
    </row>
    <row r="409" spans="1:14">
      <c r="A409" s="1">
        <v>42972</v>
      </c>
      <c r="B409">
        <v>29.05</v>
      </c>
      <c r="C409" s="71">
        <f t="shared" si="88"/>
        <v>2.5414754677020923E-2</v>
      </c>
      <c r="D409" s="26">
        <f t="shared" si="92"/>
        <v>28.834512513695408</v>
      </c>
      <c r="E409" s="26">
        <f>D409*((1-VLOOKUP(A409,USD!A:M,13,0)))</f>
        <v>28.9088937742541</v>
      </c>
      <c r="F409">
        <v>28.916</v>
      </c>
      <c r="G409" s="71">
        <f t="shared" si="89"/>
        <v>7.4732488091222571E-3</v>
      </c>
      <c r="H409" s="71">
        <f>(B409/(D409*(1-VLOOKUP(A409,USD!A:M,13,0))))-1</f>
        <v>4.8810662506764135E-3</v>
      </c>
      <c r="I409" s="71">
        <f t="shared" si="80"/>
        <v>4.6341126020197354E-3</v>
      </c>
      <c r="J409">
        <v>3734.6457999999998</v>
      </c>
      <c r="K409">
        <v>3795.7543999999998</v>
      </c>
      <c r="L409" s="71">
        <f t="shared" si="90"/>
        <v>1.6362622661565407E-2</v>
      </c>
      <c r="M409" s="70">
        <f t="shared" si="91"/>
        <v>5</v>
      </c>
    </row>
    <row r="410" spans="1:14">
      <c r="A410" s="68">
        <v>42975</v>
      </c>
      <c r="B410">
        <v>29.53</v>
      </c>
      <c r="C410" s="71">
        <f t="shared" si="88"/>
        <v>1.6523235800344205E-2</v>
      </c>
      <c r="D410" s="26">
        <f t="shared" si="92"/>
        <v>29.273721529612139</v>
      </c>
      <c r="E410" s="26">
        <f>D410*((1-VLOOKUP(A410,USD!A:M,13,0)))</f>
        <v>29.384019905225202</v>
      </c>
      <c r="F410">
        <v>29.4025</v>
      </c>
      <c r="G410" s="71">
        <f t="shared" si="89"/>
        <v>8.754557227328208E-3</v>
      </c>
      <c r="H410" s="71">
        <f>(B410/(D410*(1-VLOOKUP(A410,USD!A:M,13,0))))-1</f>
        <v>4.9680096612254587E-3</v>
      </c>
      <c r="I410" s="71">
        <f t="shared" si="80"/>
        <v>4.3363659552759781E-3</v>
      </c>
      <c r="J410">
        <v>3795.7543999999998</v>
      </c>
      <c r="K410">
        <v>3842.7118999999998</v>
      </c>
      <c r="L410" s="71">
        <f t="shared" si="90"/>
        <v>1.2371058570069815E-2</v>
      </c>
      <c r="M410" s="70">
        <f t="shared" si="91"/>
        <v>1</v>
      </c>
      <c r="N410" s="50" t="s">
        <v>422</v>
      </c>
    </row>
    <row r="411" spans="1:14">
      <c r="A411" s="68">
        <v>42976</v>
      </c>
      <c r="B411">
        <v>29.47</v>
      </c>
      <c r="C411" s="71">
        <f t="shared" si="88"/>
        <v>-2.031832035218506E-3</v>
      </c>
      <c r="D411" s="26">
        <f t="shared" si="92"/>
        <v>29.339954365041006</v>
      </c>
      <c r="E411" s="26">
        <f>D411*((1-VLOOKUP(A411,USD!A:M,13,0)))</f>
        <v>29.387180764386454</v>
      </c>
      <c r="F411">
        <v>29.3933</v>
      </c>
      <c r="G411" s="71">
        <f t="shared" si="89"/>
        <v>4.4323734570610451E-3</v>
      </c>
      <c r="H411" s="71">
        <f>(B411/(D411*(1-VLOOKUP(A411,USD!A:M,13,0))))-1</f>
        <v>2.8182096226772035E-3</v>
      </c>
      <c r="I411" s="71">
        <f t="shared" si="80"/>
        <v>2.6094382053052367E-3</v>
      </c>
      <c r="J411">
        <v>3842.7118999999998</v>
      </c>
      <c r="K411">
        <v>3834.5376000000001</v>
      </c>
      <c r="L411" s="71">
        <f t="shared" si="90"/>
        <v>-2.1272216634298236E-3</v>
      </c>
      <c r="M411" s="70">
        <f t="shared" si="91"/>
        <v>2</v>
      </c>
    </row>
    <row r="412" spans="1:14">
      <c r="A412" s="68">
        <v>42977</v>
      </c>
      <c r="B412">
        <v>29.41</v>
      </c>
      <c r="C412" s="71">
        <f t="shared" si="88"/>
        <v>-2.0359687818120031E-3</v>
      </c>
      <c r="D412" s="26">
        <f t="shared" si="92"/>
        <v>29.391482531466114</v>
      </c>
      <c r="E412" s="26">
        <f>D412*((1-VLOOKUP(A412,USD!A:M,13,0)))</f>
        <v>29.431139678122015</v>
      </c>
      <c r="F412">
        <v>29.434200000000001</v>
      </c>
      <c r="G412" s="71">
        <f t="shared" si="89"/>
        <v>6.300283939084661E-4</v>
      </c>
      <c r="H412" s="71">
        <f>(B412/(D412*(1-VLOOKUP(A412,USD!A:M,13,0))))-1</f>
        <v>-7.182758925822208E-4</v>
      </c>
      <c r="I412" s="71">
        <f t="shared" si="80"/>
        <v>-8.2217284655261569E-4</v>
      </c>
      <c r="J412">
        <v>3834.5376000000001</v>
      </c>
      <c r="K412">
        <v>3834.3004999999998</v>
      </c>
      <c r="L412" s="71">
        <f t="shared" si="90"/>
        <v>-6.1832748751822209E-5</v>
      </c>
      <c r="M412" s="70">
        <f t="shared" si="91"/>
        <v>3</v>
      </c>
    </row>
    <row r="413" spans="1:14">
      <c r="A413" s="68">
        <v>42978</v>
      </c>
      <c r="B413">
        <v>29.41</v>
      </c>
      <c r="C413" s="71">
        <f t="shared" si="88"/>
        <v>0</v>
      </c>
      <c r="D413" s="26">
        <f t="shared" si="92"/>
        <v>29.34048697898352</v>
      </c>
      <c r="E413" s="26">
        <f>D413*((1-VLOOKUP(A413,USD!A:M,13,0)))</f>
        <v>29.351982488637429</v>
      </c>
      <c r="F413">
        <v>29.35</v>
      </c>
      <c r="G413" s="71">
        <f t="shared" si="89"/>
        <v>2.3691842969841836E-3</v>
      </c>
      <c r="H413" s="71">
        <f>(B413/(D413*(1-VLOOKUP(A413,USD!A:M,13,0))))-1</f>
        <v>1.9766130408749305E-3</v>
      </c>
      <c r="I413" s="71">
        <f t="shared" si="80"/>
        <v>2.0442930153321548E-3</v>
      </c>
      <c r="J413">
        <v>3834.3004999999998</v>
      </c>
      <c r="K413">
        <v>3822.0927999999999</v>
      </c>
      <c r="L413" s="71">
        <f t="shared" si="90"/>
        <v>-3.1838141011639731E-3</v>
      </c>
      <c r="M413" s="70">
        <f t="shared" si="91"/>
        <v>4</v>
      </c>
    </row>
    <row r="414" spans="1:14">
      <c r="A414" s="68">
        <v>42979</v>
      </c>
      <c r="B414">
        <v>29.77</v>
      </c>
      <c r="C414" s="71">
        <f t="shared" si="88"/>
        <v>1.2240734444066703E-2</v>
      </c>
      <c r="D414" s="26">
        <f t="shared" si="92"/>
        <v>29.414853324597459</v>
      </c>
      <c r="E414" s="26">
        <f>D414*((1-VLOOKUP(A414,USD!A:M,13,0)))</f>
        <v>29.578983504194397</v>
      </c>
      <c r="F414">
        <v>29.5807</v>
      </c>
      <c r="G414" s="71">
        <f t="shared" si="89"/>
        <v>1.207371906578758E-2</v>
      </c>
      <c r="H414" s="71">
        <f>(B414/(D414*(1-VLOOKUP(A414,USD!A:M,13,0))))-1</f>
        <v>6.4578451716745811E-3</v>
      </c>
      <c r="I414" s="71">
        <f t="shared" si="80"/>
        <v>6.3994428799858394E-3</v>
      </c>
      <c r="J414">
        <v>3822.0927999999999</v>
      </c>
      <c r="K414">
        <v>3830.5383000000002</v>
      </c>
      <c r="L414" s="71">
        <f t="shared" si="90"/>
        <v>2.2096533082609504E-3</v>
      </c>
      <c r="M414" s="70">
        <f t="shared" si="91"/>
        <v>5</v>
      </c>
    </row>
    <row r="415" spans="1:14">
      <c r="A415" s="68">
        <v>42982</v>
      </c>
      <c r="B415">
        <v>29.77</v>
      </c>
      <c r="C415" s="71">
        <f t="shared" si="88"/>
        <v>0</v>
      </c>
      <c r="D415" s="26">
        <f t="shared" si="92"/>
        <v>29.69713736719719</v>
      </c>
      <c r="E415" s="26">
        <f>D415*((1-VLOOKUP(A415,USD!A:M,13,0)))</f>
        <v>29.837083399033112</v>
      </c>
      <c r="F415">
        <v>29.84</v>
      </c>
      <c r="G415" s="71">
        <f t="shared" si="89"/>
        <v>2.4535237825074052E-3</v>
      </c>
      <c r="H415" s="71">
        <f>(B415/(D415*(1-VLOOKUP(A415,USD!A:M,13,0))))-1</f>
        <v>-2.2483229388059467E-3</v>
      </c>
      <c r="I415" s="71">
        <f t="shared" si="80"/>
        <v>-2.3458445040214215E-3</v>
      </c>
      <c r="J415">
        <v>3830.5383000000002</v>
      </c>
      <c r="K415">
        <v>3845.6163000000001</v>
      </c>
      <c r="L415" s="71">
        <f t="shared" si="90"/>
        <v>3.9362613865523421E-3</v>
      </c>
      <c r="M415" s="70">
        <f t="shared" si="91"/>
        <v>1</v>
      </c>
    </row>
    <row r="416" spans="1:14">
      <c r="A416" s="68">
        <v>42983</v>
      </c>
      <c r="B416">
        <v>29.95</v>
      </c>
      <c r="C416" s="71">
        <f t="shared" si="88"/>
        <v>6.0463553913334689E-3</v>
      </c>
      <c r="D416" s="26">
        <f t="shared" si="92"/>
        <v>29.928691683567081</v>
      </c>
      <c r="E416" s="26">
        <f>D416*((1-VLOOKUP(A416,USD!A:M,13,0)))</f>
        <v>29.880781582581115</v>
      </c>
      <c r="F416">
        <v>29.889700000000001</v>
      </c>
      <c r="G416" s="71">
        <f t="shared" si="89"/>
        <v>7.1196952603913566E-4</v>
      </c>
      <c r="H416" s="71">
        <f>(B416/(D416*(1-VLOOKUP(A416,USD!A:M,13,0))))-1</f>
        <v>2.3164861744859877E-3</v>
      </c>
      <c r="I416" s="71">
        <f t="shared" si="80"/>
        <v>2.0174173712013133E-3</v>
      </c>
      <c r="J416">
        <v>3845.6163000000001</v>
      </c>
      <c r="K416">
        <v>3857.0464000000002</v>
      </c>
      <c r="L416" s="71">
        <f t="shared" si="90"/>
        <v>2.9722414064035085E-3</v>
      </c>
      <c r="M416" s="70">
        <f t="shared" si="91"/>
        <v>2</v>
      </c>
    </row>
    <row r="417" spans="1:14">
      <c r="A417" s="68">
        <v>42984</v>
      </c>
      <c r="B417">
        <v>30</v>
      </c>
      <c r="C417" s="71">
        <f t="shared" si="88"/>
        <v>1.6694490818029983E-3</v>
      </c>
      <c r="D417" s="26">
        <f t="shared" si="92"/>
        <v>29.830831870736635</v>
      </c>
      <c r="E417" s="26">
        <f>D417*((1-VLOOKUP(A417,USD!A:M,13,0)))</f>
        <v>29.82426376479604</v>
      </c>
      <c r="F417">
        <v>29.828800000000001</v>
      </c>
      <c r="G417" s="71">
        <f t="shared" si="89"/>
        <v>5.6709155814496093E-3</v>
      </c>
      <c r="H417" s="71">
        <f>(B417/(D417*(1-VLOOKUP(A417,USD!A:M,13,0))))-1</f>
        <v>5.8923913961421714E-3</v>
      </c>
      <c r="I417" s="71">
        <f t="shared" si="80"/>
        <v>5.7394196213056414E-3</v>
      </c>
      <c r="J417">
        <v>3857.0464000000002</v>
      </c>
      <c r="K417">
        <v>3849.4499000000001</v>
      </c>
      <c r="L417" s="71">
        <f t="shared" si="90"/>
        <v>-1.9695122153573497E-3</v>
      </c>
      <c r="M417" s="70">
        <f t="shared" si="91"/>
        <v>3</v>
      </c>
    </row>
    <row r="418" spans="1:14">
      <c r="A418" s="68">
        <v>42985</v>
      </c>
      <c r="B418">
        <v>29.99</v>
      </c>
      <c r="C418" s="71">
        <f t="shared" si="88"/>
        <v>-3.3333333333340764E-4</v>
      </c>
      <c r="D418" s="26">
        <f t="shared" si="92"/>
        <v>29.67708841552659</v>
      </c>
      <c r="E418" s="26">
        <f>D418*((1-VLOOKUP(A418,USD!A:M,13,0)))</f>
        <v>29.924554111515892</v>
      </c>
      <c r="F418">
        <v>29.92</v>
      </c>
      <c r="G418" s="71">
        <f t="shared" si="89"/>
        <v>1.0543877488658815E-2</v>
      </c>
      <c r="H418" s="71">
        <f>(B418/(D418*(1-VLOOKUP(A418,USD!A:M,13,0))))-1</f>
        <v>2.1870296960888602E-3</v>
      </c>
      <c r="I418" s="71">
        <f t="shared" si="80"/>
        <v>2.3395721925132396E-3</v>
      </c>
      <c r="J418">
        <v>3849.4499000000001</v>
      </c>
      <c r="K418">
        <v>3829.8712999999998</v>
      </c>
      <c r="L418" s="71">
        <f t="shared" si="90"/>
        <v>-5.0860773639371804E-3</v>
      </c>
      <c r="M418" s="70">
        <f t="shared" si="91"/>
        <v>4</v>
      </c>
    </row>
    <row r="419" spans="1:14">
      <c r="A419" s="68">
        <v>42986</v>
      </c>
      <c r="B419">
        <v>29.86</v>
      </c>
      <c r="C419" s="71">
        <f t="shared" si="88"/>
        <v>-4.334778259419747E-3</v>
      </c>
      <c r="D419" s="26">
        <f t="shared" si="92"/>
        <v>29.889674318821111</v>
      </c>
      <c r="E419" s="26">
        <f>D419*((1-VLOOKUP(A419,USD!A:M,13,0)))</f>
        <v>29.836039935243846</v>
      </c>
      <c r="F419">
        <v>29.8066</v>
      </c>
      <c r="G419" s="71">
        <f t="shared" si="89"/>
        <v>-9.9279498681004164E-4</v>
      </c>
      <c r="H419" s="71">
        <f>(B419/(D419*(1-VLOOKUP(A419,USD!A:M,13,0))))-1</f>
        <v>8.0305780553180384E-4</v>
      </c>
      <c r="I419" s="71">
        <f t="shared" si="80"/>
        <v>1.7915495225888645E-3</v>
      </c>
      <c r="J419">
        <v>3829.8712999999998</v>
      </c>
      <c r="K419">
        <v>3825.9895000000001</v>
      </c>
      <c r="L419" s="71">
        <f t="shared" si="90"/>
        <v>-1.0135588629308634E-3</v>
      </c>
      <c r="M419" s="70">
        <f t="shared" si="91"/>
        <v>5</v>
      </c>
    </row>
    <row r="420" spans="1:14">
      <c r="A420" s="68">
        <v>42989</v>
      </c>
      <c r="B420">
        <v>29.78</v>
      </c>
      <c r="C420" s="71">
        <f t="shared" si="88"/>
        <v>-2.6791694574681557E-3</v>
      </c>
      <c r="D420" s="26">
        <f t="shared" si="92"/>
        <v>29.803918489316292</v>
      </c>
      <c r="E420" s="26">
        <f>D420*((1-VLOOKUP(A420,USD!A:M,13,0)))</f>
        <v>29.616463360363728</v>
      </c>
      <c r="F420">
        <v>29.646899999999999</v>
      </c>
      <c r="G420" s="71">
        <f t="shared" si="89"/>
        <v>-8.0252834287086738E-4</v>
      </c>
      <c r="H420" s="71">
        <f>(B420/(D420*(1-VLOOKUP(A420,USD!A:M,13,0))))-1</f>
        <v>5.5218152703249146E-3</v>
      </c>
      <c r="I420" s="71">
        <f t="shared" si="80"/>
        <v>4.4895081779208201E-3</v>
      </c>
      <c r="J420">
        <v>3825.9895000000001</v>
      </c>
      <c r="K420">
        <v>3825.6453000000001</v>
      </c>
      <c r="L420" s="71">
        <f t="shared" si="90"/>
        <v>-8.9963655153790789E-5</v>
      </c>
      <c r="M420" s="70">
        <f t="shared" si="91"/>
        <v>1</v>
      </c>
      <c r="N420" s="50" t="s">
        <v>437</v>
      </c>
    </row>
    <row r="421" spans="1:14">
      <c r="A421" s="68">
        <v>42990</v>
      </c>
      <c r="B421">
        <v>29.85</v>
      </c>
      <c r="C421" s="71">
        <f t="shared" si="88"/>
        <v>2.350570852921452E-3</v>
      </c>
      <c r="D421" s="26">
        <f t="shared" si="92"/>
        <v>29.742132253946803</v>
      </c>
      <c r="E421" s="26">
        <f>D421*((1-VLOOKUP(A421,USD!A:M,13,0)))</f>
        <v>29.760171651871858</v>
      </c>
      <c r="F421">
        <v>29.7425</v>
      </c>
      <c r="G421" s="71">
        <f t="shared" si="89"/>
        <v>3.6267657319317692E-3</v>
      </c>
      <c r="H421" s="71">
        <f>(B421/(D421*(1-VLOOKUP(A421,USD!A:M,13,0))))-1</f>
        <v>3.018408266556305E-3</v>
      </c>
      <c r="I421" s="71">
        <f t="shared" si="80"/>
        <v>3.614356560477594E-3</v>
      </c>
      <c r="J421">
        <v>3825.6453000000001</v>
      </c>
      <c r="K421">
        <v>3837.9340999999999</v>
      </c>
      <c r="L421" s="71">
        <f t="shared" si="90"/>
        <v>3.2122162501577733E-3</v>
      </c>
      <c r="M421" s="70">
        <f t="shared" si="91"/>
        <v>2</v>
      </c>
    </row>
    <row r="422" spans="1:14">
      <c r="A422" s="68">
        <v>42991</v>
      </c>
      <c r="B422">
        <v>29.78</v>
      </c>
      <c r="C422" s="71">
        <f t="shared" si="88"/>
        <v>-2.3450586264657236E-3</v>
      </c>
      <c r="D422" s="26">
        <f t="shared" si="92"/>
        <v>29.778706187073404</v>
      </c>
      <c r="E422" s="26">
        <f>D422*((1-VLOOKUP(A422,USD!A:M,13,0)))</f>
        <v>29.721757167325059</v>
      </c>
      <c r="F422">
        <v>29.725300000000001</v>
      </c>
      <c r="G422" s="71">
        <f t="shared" si="89"/>
        <v>4.3447586959288742E-5</v>
      </c>
      <c r="H422" s="71">
        <f>(B422/(D422*(1-VLOOKUP(A422,USD!A:M,13,0))))-1</f>
        <v>1.9596026017927315E-3</v>
      </c>
      <c r="I422" s="71">
        <f t="shared" si="80"/>
        <v>1.8401832782175553E-3</v>
      </c>
      <c r="J422">
        <v>3837.9340999999999</v>
      </c>
      <c r="K422">
        <v>3842.6061</v>
      </c>
      <c r="L422" s="71">
        <f t="shared" si="90"/>
        <v>1.2173215793360725E-3</v>
      </c>
      <c r="M422" s="70">
        <f t="shared" si="91"/>
        <v>3</v>
      </c>
    </row>
    <row r="423" spans="1:14">
      <c r="A423" s="68">
        <v>42992</v>
      </c>
      <c r="B423">
        <v>29.64</v>
      </c>
      <c r="C423" s="71">
        <f t="shared" si="88"/>
        <v>-4.7011417058429039E-3</v>
      </c>
      <c r="D423" s="26">
        <f t="shared" si="92"/>
        <v>29.627437808840202</v>
      </c>
      <c r="E423" s="26">
        <f>D423*((1-VLOOKUP(A423,USD!A:M,13,0)))</f>
        <v>29.652357460032277</v>
      </c>
      <c r="F423">
        <v>29.637</v>
      </c>
      <c r="G423" s="71">
        <f t="shared" si="89"/>
        <v>4.2400531699193778E-4</v>
      </c>
      <c r="H423" s="71">
        <f>(B423/(D423*(1-VLOOKUP(A423,USD!A:M,13,0))))-1</f>
        <v>-4.1674460618967846E-4</v>
      </c>
      <c r="I423" s="71">
        <f t="shared" si="80"/>
        <v>1.0122482032604019E-4</v>
      </c>
      <c r="J423">
        <v>3842.6061</v>
      </c>
      <c r="K423">
        <v>3829.9553999999998</v>
      </c>
      <c r="L423" s="71">
        <f t="shared" si="90"/>
        <v>-3.292218788701784E-3</v>
      </c>
      <c r="M423" s="70">
        <f t="shared" si="91"/>
        <v>4</v>
      </c>
      <c r="N423" s="50" t="s">
        <v>438</v>
      </c>
    </row>
    <row r="424" spans="1:14">
      <c r="A424" s="68">
        <v>42993</v>
      </c>
      <c r="B424">
        <v>29.78</v>
      </c>
      <c r="C424" s="71">
        <f t="shared" si="88"/>
        <v>4.7233468286100866E-3</v>
      </c>
      <c r="D424" s="26">
        <f t="shared" si="92"/>
        <v>29.647377713719589</v>
      </c>
      <c r="E424" s="26">
        <f>D424*((1-VLOOKUP(A424,USD!A:M,13,0)))</f>
        <v>29.6133190313742</v>
      </c>
      <c r="F424">
        <v>29.630400000000002</v>
      </c>
      <c r="G424" s="71">
        <f t="shared" si="89"/>
        <v>4.4733226513669067E-3</v>
      </c>
      <c r="H424" s="71">
        <f>(B424/(D424*(1-VLOOKUP(A424,USD!A:M,13,0))))-1</f>
        <v>5.6285811276071129E-3</v>
      </c>
      <c r="I424" s="71">
        <f t="shared" si="80"/>
        <v>5.0488687294130141E-3</v>
      </c>
      <c r="J424">
        <v>3829.9553999999998</v>
      </c>
      <c r="K424">
        <v>3831.2964999999999</v>
      </c>
      <c r="L424" s="71">
        <f t="shared" si="90"/>
        <v>3.5016073555316218E-4</v>
      </c>
      <c r="M424" s="70">
        <f t="shared" si="91"/>
        <v>5</v>
      </c>
    </row>
    <row r="425" spans="1:14">
      <c r="A425" s="68">
        <v>42996</v>
      </c>
      <c r="B425">
        <v>29.7</v>
      </c>
      <c r="C425" s="71">
        <f t="shared" si="88"/>
        <v>-2.686366689053088E-3</v>
      </c>
      <c r="D425" s="26">
        <f t="shared" si="92"/>
        <v>29.722016664886159</v>
      </c>
      <c r="E425" s="26">
        <f>D425*((1-VLOOKUP(A425,USD!A:M,13,0)))</f>
        <v>29.611159163506855</v>
      </c>
      <c r="F425">
        <v>29.619700000000002</v>
      </c>
      <c r="G425" s="71">
        <f t="shared" si="89"/>
        <v>-7.4075272665363734E-4</v>
      </c>
      <c r="H425" s="71">
        <f>(B425/(D425*(1-VLOOKUP(A425,USD!A:M,13,0))))-1</f>
        <v>3.0002485212612395E-3</v>
      </c>
      <c r="I425" s="71">
        <f t="shared" si="80"/>
        <v>2.7110335351134829E-3</v>
      </c>
      <c r="J425">
        <v>3831.2964999999999</v>
      </c>
      <c r="K425">
        <v>3843.1428000000001</v>
      </c>
      <c r="L425" s="71">
        <f t="shared" si="90"/>
        <v>3.0919820483745752E-3</v>
      </c>
      <c r="M425" s="70">
        <f t="shared" si="91"/>
        <v>1</v>
      </c>
    </row>
    <row r="426" spans="1:14">
      <c r="A426" s="68">
        <v>42997</v>
      </c>
      <c r="B426">
        <v>29.47</v>
      </c>
      <c r="C426" s="71">
        <f t="shared" si="88"/>
        <v>-7.74410774410772E-3</v>
      </c>
      <c r="D426" s="26">
        <f t="shared" si="92"/>
        <v>29.534715506061865</v>
      </c>
      <c r="E426" s="26">
        <f>D426*((1-VLOOKUP(A426,USD!A:M,13,0)))</f>
        <v>29.490923735730181</v>
      </c>
      <c r="F426">
        <v>29.4819</v>
      </c>
      <c r="G426" s="71">
        <f t="shared" si="89"/>
        <v>-2.191167409368977E-3</v>
      </c>
      <c r="H426" s="71">
        <f>(B426/(D426*(1-VLOOKUP(A426,USD!A:M,13,0))))-1</f>
        <v>-7.0949746836279637E-4</v>
      </c>
      <c r="I426" s="71">
        <f t="shared" si="80"/>
        <v>-4.0363748605076744E-4</v>
      </c>
      <c r="J426">
        <v>3843.1428000000001</v>
      </c>
      <c r="K426">
        <v>3832.1161000000002</v>
      </c>
      <c r="L426" s="71">
        <f t="shared" si="90"/>
        <v>-2.8691882071100183E-3</v>
      </c>
      <c r="M426" s="70">
        <f t="shared" si="91"/>
        <v>2</v>
      </c>
    </row>
    <row r="427" spans="1:14">
      <c r="A427" s="68">
        <v>42998</v>
      </c>
      <c r="B427">
        <v>29.55</v>
      </c>
      <c r="C427" s="71">
        <f t="shared" si="88"/>
        <v>2.7146250424161522E-3</v>
      </c>
      <c r="D427" s="26">
        <f t="shared" si="92"/>
        <v>29.561289458602253</v>
      </c>
      <c r="E427" s="26">
        <f>D427*((1-VLOOKUP(A427,USD!A:M,13,0)))</f>
        <v>29.547935108691675</v>
      </c>
      <c r="F427">
        <v>29.543199999999999</v>
      </c>
      <c r="G427" s="71">
        <f t="shared" si="89"/>
        <v>-3.8190007300131779E-4</v>
      </c>
      <c r="H427" s="71">
        <f>(B427/(D427*(1-VLOOKUP(A427,USD!A:M,13,0))))-1</f>
        <v>6.9882761713380148E-5</v>
      </c>
      <c r="I427" s="71">
        <f t="shared" si="80"/>
        <v>2.3017141000303276E-4</v>
      </c>
      <c r="J427">
        <v>3832.1161000000002</v>
      </c>
      <c r="K427">
        <v>3842.4353000000001</v>
      </c>
      <c r="L427" s="71">
        <f t="shared" si="90"/>
        <v>2.6928202932055001E-3</v>
      </c>
      <c r="M427" s="70">
        <f t="shared" si="91"/>
        <v>3</v>
      </c>
    </row>
    <row r="428" spans="1:14">
      <c r="A428" s="68">
        <v>42999</v>
      </c>
      <c r="B428">
        <v>29.63</v>
      </c>
      <c r="C428" s="71">
        <f t="shared" si="88"/>
        <v>2.707275803722542E-3</v>
      </c>
      <c r="D428" s="26">
        <f t="shared" si="92"/>
        <v>29.507696048992678</v>
      </c>
      <c r="E428" s="26">
        <f>D428*((1-VLOOKUP(A428,USD!A:M,13,0)))</f>
        <v>29.591473395003039</v>
      </c>
      <c r="F428">
        <v>29.589300000000001</v>
      </c>
      <c r="G428" s="71">
        <f t="shared" si="89"/>
        <v>4.1448153323884185E-3</v>
      </c>
      <c r="H428" s="71">
        <f>(B428/(D428*(1-VLOOKUP(A428,USD!A:M,13,0))))-1</f>
        <v>1.3019495339987586E-3</v>
      </c>
      <c r="I428" s="71">
        <f t="shared" si="80"/>
        <v>1.3754972236583729E-3</v>
      </c>
      <c r="J428">
        <v>3842.4353000000001</v>
      </c>
      <c r="K428">
        <v>3837.8175999999999</v>
      </c>
      <c r="L428" s="71">
        <f t="shared" si="90"/>
        <v>-1.2017638917694029E-3</v>
      </c>
      <c r="M428" s="70">
        <f t="shared" si="91"/>
        <v>4</v>
      </c>
    </row>
    <row r="429" spans="1:14">
      <c r="A429" s="68">
        <v>43000</v>
      </c>
      <c r="B429">
        <v>29.53</v>
      </c>
      <c r="C429" s="71">
        <f t="shared" si="88"/>
        <v>-3.3749578130272129E-3</v>
      </c>
      <c r="D429" s="26">
        <f t="shared" si="92"/>
        <v>29.588627694218719</v>
      </c>
      <c r="E429" s="26">
        <f>D429*((1-VLOOKUP(A429,USD!A:M,13,0)))</f>
        <v>29.537048066936428</v>
      </c>
      <c r="F429">
        <v>29.5367</v>
      </c>
      <c r="G429" s="71">
        <f t="shared" si="89"/>
        <v>-1.9814266083780785E-3</v>
      </c>
      <c r="H429" s="71">
        <f>(B429/(D429*(1-VLOOKUP(A429,USD!A:M,13,0))))-1</f>
        <v>-2.3861785106127353E-4</v>
      </c>
      <c r="I429" s="71">
        <f t="shared" si="80"/>
        <v>-2.2683644415244508E-4</v>
      </c>
      <c r="J429">
        <v>3837.8175999999999</v>
      </c>
      <c r="K429">
        <v>3837.7303999999999</v>
      </c>
      <c r="L429" s="71">
        <f t="shared" si="90"/>
        <v>-2.2721246575096998E-5</v>
      </c>
      <c r="M429" s="70">
        <f t="shared" si="91"/>
        <v>5</v>
      </c>
    </row>
    <row r="430" spans="1:14">
      <c r="A430" s="68">
        <v>43003</v>
      </c>
      <c r="B430">
        <v>28.96</v>
      </c>
      <c r="C430" s="71">
        <f t="shared" si="88"/>
        <v>-1.9302404334574974E-2</v>
      </c>
      <c r="D430" s="26">
        <f t="shared" si="92"/>
        <v>29.383242292905724</v>
      </c>
      <c r="E430" s="26">
        <f>D430*((1-VLOOKUP(A430,USD!A:M,13,0)))</f>
        <v>29.23337649809703</v>
      </c>
      <c r="F430">
        <v>29.231000000000002</v>
      </c>
      <c r="G430" s="71">
        <f t="shared" si="89"/>
        <v>-1.4404206611600134E-2</v>
      </c>
      <c r="H430" s="71">
        <f>(B430/(D430*(1-VLOOKUP(A430,USD!A:M,13,0))))-1</f>
        <v>-9.3515197642265457E-3</v>
      </c>
      <c r="I430" s="71">
        <f t="shared" si="80"/>
        <v>-9.2709794396360623E-3</v>
      </c>
      <c r="J430">
        <v>3837.7303999999999</v>
      </c>
      <c r="K430">
        <v>3817.7914999999998</v>
      </c>
      <c r="L430" s="71">
        <f t="shared" si="90"/>
        <v>-5.1954926276217561E-3</v>
      </c>
      <c r="M430" s="70">
        <f t="shared" si="91"/>
        <v>1</v>
      </c>
    </row>
    <row r="431" spans="1:14">
      <c r="A431" s="68">
        <v>43004</v>
      </c>
      <c r="B431">
        <v>29.04</v>
      </c>
      <c r="C431" s="71">
        <f t="shared" si="88"/>
        <v>2.7624309392264568E-3</v>
      </c>
      <c r="D431" s="26">
        <f t="shared" si="92"/>
        <v>29.253893762820734</v>
      </c>
      <c r="E431" s="26">
        <f>D431*((1-VLOOKUP(A431,USD!A:M,13,0)))</f>
        <v>29.18583010775551</v>
      </c>
      <c r="F431">
        <v>29.1691</v>
      </c>
      <c r="G431" s="71">
        <f t="shared" si="89"/>
        <v>-7.3116339505059358E-3</v>
      </c>
      <c r="H431" s="71">
        <f>(B431/(D431*(1-VLOOKUP(A431,USD!A:M,13,0))))-1</f>
        <v>-4.9966064770848861E-3</v>
      </c>
      <c r="I431" s="71">
        <f t="shared" si="80"/>
        <v>-4.4259164663976724E-3</v>
      </c>
      <c r="J431">
        <v>3817.7914999999998</v>
      </c>
      <c r="K431">
        <v>3820.7815999999998</v>
      </c>
      <c r="L431" s="71">
        <f t="shared" si="90"/>
        <v>7.8320149227639746E-4</v>
      </c>
      <c r="M431" s="70">
        <f t="shared" si="91"/>
        <v>2</v>
      </c>
      <c r="N431" s="50" t="s">
        <v>452</v>
      </c>
    </row>
    <row r="432" spans="1:14">
      <c r="A432" s="68">
        <v>43005</v>
      </c>
      <c r="B432">
        <v>28.99</v>
      </c>
      <c r="C432" s="71">
        <f t="shared" si="88"/>
        <v>-1.7217630853995081E-3</v>
      </c>
      <c r="D432" s="26">
        <f t="shared" si="92"/>
        <v>29.17229420284059</v>
      </c>
      <c r="E432" s="26">
        <f>D432*((1-VLOOKUP(A432,USD!A:M,13,0)))</f>
        <v>29.123859207585177</v>
      </c>
      <c r="F432">
        <v>29.147600000000001</v>
      </c>
      <c r="G432" s="71">
        <f t="shared" si="89"/>
        <v>-6.2488812697782947E-3</v>
      </c>
      <c r="H432" s="71">
        <f>(B432/(D432*(1-VLOOKUP(A432,USD!A:M,13,0))))-1</f>
        <v>-4.5962043227538718E-3</v>
      </c>
      <c r="I432" s="71">
        <f t="shared" si="80"/>
        <v>-5.4069631805020446E-3</v>
      </c>
      <c r="J432">
        <v>3820.7815999999998</v>
      </c>
      <c r="K432">
        <v>3821.2</v>
      </c>
      <c r="L432" s="71">
        <f t="shared" si="90"/>
        <v>1.095063900014015E-4</v>
      </c>
      <c r="M432" s="70">
        <f t="shared" si="91"/>
        <v>3</v>
      </c>
    </row>
    <row r="433" spans="1:14">
      <c r="A433" s="68">
        <v>43006</v>
      </c>
      <c r="B433">
        <v>28.94</v>
      </c>
      <c r="C433" s="71">
        <f t="shared" si="88"/>
        <v>-1.7247326664365792E-3</v>
      </c>
      <c r="D433" s="26">
        <f t="shared" si="92"/>
        <v>29.157810660881399</v>
      </c>
      <c r="E433" s="26">
        <f>D433*((1-VLOOKUP(A433,USD!A:M,13,0)))</f>
        <v>29.093723437419733</v>
      </c>
      <c r="F433">
        <v>29.0777</v>
      </c>
      <c r="G433" s="71">
        <f t="shared" si="89"/>
        <v>-7.4700622558612206E-3</v>
      </c>
      <c r="H433" s="71">
        <f>(B433/(D433*(1-VLOOKUP(A433,USD!A:M,13,0))))-1</f>
        <v>-5.2837319963664475E-3</v>
      </c>
      <c r="I433" s="71">
        <f t="shared" si="80"/>
        <v>-4.7355877528140189E-3</v>
      </c>
      <c r="J433">
        <v>3821.2</v>
      </c>
      <c r="K433">
        <v>3822.5385999999999</v>
      </c>
      <c r="L433" s="71">
        <f t="shared" si="90"/>
        <v>3.5030880351727411E-4</v>
      </c>
      <c r="M433" s="70">
        <f t="shared" si="91"/>
        <v>4</v>
      </c>
      <c r="N433" s="50" t="s">
        <v>456</v>
      </c>
    </row>
    <row r="434" spans="1:14">
      <c r="A434" s="68">
        <v>43007</v>
      </c>
      <c r="B434">
        <v>29.19</v>
      </c>
      <c r="C434" s="71">
        <f t="shared" si="88"/>
        <v>8.6385625431928403E-3</v>
      </c>
      <c r="D434" s="26">
        <f t="shared" si="92"/>
        <v>29.183912976316318</v>
      </c>
      <c r="E434" s="26">
        <f>D434*((1-VLOOKUP(A434,USD!A:M,13,0)))</f>
        <v>29.191917861178446</v>
      </c>
      <c r="F434">
        <v>29.226700000000001</v>
      </c>
      <c r="G434" s="71">
        <f t="shared" si="89"/>
        <v>2.0857462426726592E-4</v>
      </c>
      <c r="H434" s="71">
        <f>(B434/(D434*(1-VLOOKUP(A434,USD!A:M,13,0))))-1</f>
        <v>-6.5698361702892782E-5</v>
      </c>
      <c r="I434" s="71">
        <f t="shared" si="80"/>
        <v>-1.2557011226036474E-3</v>
      </c>
      <c r="J434">
        <v>3822.5385999999999</v>
      </c>
      <c r="K434">
        <v>3836.5012999999999</v>
      </c>
      <c r="L434" s="71">
        <f t="shared" si="90"/>
        <v>3.652729628420337E-3</v>
      </c>
      <c r="M434" s="70">
        <f t="shared" si="91"/>
        <v>5</v>
      </c>
      <c r="N434" s="50" t="s">
        <v>457</v>
      </c>
    </row>
    <row r="435" spans="1:14">
      <c r="A435" s="68">
        <v>43010</v>
      </c>
      <c r="B435">
        <v>29.26</v>
      </c>
      <c r="C435" s="71">
        <f t="shared" si="88"/>
        <v>2.3980815347721673E-3</v>
      </c>
      <c r="D435" s="26">
        <f t="shared" si="92"/>
        <v>29.226700000000001</v>
      </c>
      <c r="E435" s="26">
        <f>D435*((1-VLOOKUP(A435,USD!A:M,13,0)))</f>
        <v>29.136885907377373</v>
      </c>
      <c r="F435">
        <v>29.1007</v>
      </c>
      <c r="G435" s="71">
        <f t="shared" si="89"/>
        <v>1.1393691384933291E-3</v>
      </c>
      <c r="H435" s="71">
        <f>(B435/(D435*(1-VLOOKUP(A435,USD!A:M,13,0))))-1</f>
        <v>4.2253689366116287E-3</v>
      </c>
      <c r="I435" s="71">
        <f t="shared" si="80"/>
        <v>5.4740951248595238E-3</v>
      </c>
      <c r="J435">
        <v>3836.5012999999999</v>
      </c>
      <c r="K435">
        <v>3836.5012999999999</v>
      </c>
      <c r="L435" s="71">
        <f t="shared" si="90"/>
        <v>0</v>
      </c>
      <c r="M435" s="70">
        <f t="shared" si="91"/>
        <v>1</v>
      </c>
      <c r="N435" s="50" t="s">
        <v>459</v>
      </c>
    </row>
    <row r="436" spans="1:14">
      <c r="A436" s="68">
        <v>43011</v>
      </c>
      <c r="B436">
        <v>29.95</v>
      </c>
      <c r="C436" s="71">
        <f t="shared" si="88"/>
        <v>2.3581681476418259E-2</v>
      </c>
      <c r="D436" s="26">
        <f t="shared" si="92"/>
        <v>29.1007</v>
      </c>
      <c r="E436" s="26">
        <f>D436*((1-VLOOKUP(A436,USD!A:M,13,0)))</f>
        <v>29.133774484652029</v>
      </c>
      <c r="F436">
        <v>29.1114</v>
      </c>
      <c r="G436" s="71">
        <f t="shared" si="89"/>
        <v>2.918486496888395E-2</v>
      </c>
      <c r="H436" s="71">
        <f>(B436/(D436*(1-VLOOKUP(A436,USD!A:M,13,0))))-1</f>
        <v>2.801646988027473E-2</v>
      </c>
      <c r="I436" s="71">
        <f t="shared" si="80"/>
        <v>2.8806584362139898E-2</v>
      </c>
      <c r="J436">
        <v>3836.5012999999999</v>
      </c>
      <c r="K436">
        <v>3836.5012999999999</v>
      </c>
      <c r="L436" s="71">
        <f t="shared" si="90"/>
        <v>0</v>
      </c>
      <c r="M436" s="70">
        <f t="shared" si="91"/>
        <v>2</v>
      </c>
      <c r="N436" s="50" t="s">
        <v>462</v>
      </c>
    </row>
    <row r="437" spans="1:14">
      <c r="A437" s="68">
        <v>43012</v>
      </c>
      <c r="B437">
        <v>30.03</v>
      </c>
      <c r="C437" s="71">
        <f t="shared" si="88"/>
        <v>2.671118530884975E-3</v>
      </c>
      <c r="D437" s="26">
        <f t="shared" si="92"/>
        <v>29.1114</v>
      </c>
      <c r="E437" s="26">
        <f>D437*((1-VLOOKUP(A437,USD!A:M,13,0)))</f>
        <v>29.186573859935969</v>
      </c>
      <c r="F437">
        <v>29.202500000000001</v>
      </c>
      <c r="G437" s="71">
        <f t="shared" si="89"/>
        <v>3.1554648694325893E-2</v>
      </c>
      <c r="H437" s="71">
        <f>(B437/(D437*(1-VLOOKUP(A437,USD!A:M,13,0))))-1</f>
        <v>2.8897744014476201E-2</v>
      </c>
      <c r="I437" s="71">
        <f t="shared" si="80"/>
        <v>2.8336615015837729E-2</v>
      </c>
      <c r="J437">
        <v>3836.5012999999999</v>
      </c>
      <c r="K437">
        <v>3836.5012999999999</v>
      </c>
      <c r="L437" s="71">
        <f t="shared" si="90"/>
        <v>0</v>
      </c>
      <c r="M437" s="70">
        <f t="shared" si="91"/>
        <v>3</v>
      </c>
    </row>
    <row r="438" spans="1:14">
      <c r="A438" s="68">
        <v>43013</v>
      </c>
      <c r="B438">
        <v>30.09</v>
      </c>
      <c r="C438" s="71">
        <f t="shared" si="88"/>
        <v>1.9980019980019303E-3</v>
      </c>
      <c r="D438" s="26">
        <f t="shared" si="92"/>
        <v>29.202500000000001</v>
      </c>
      <c r="E438" s="26">
        <f>D438*((1-VLOOKUP(A438,USD!A:M,13,0)))</f>
        <v>29.178570847032784</v>
      </c>
      <c r="F438">
        <v>29.1812</v>
      </c>
      <c r="G438" s="71">
        <f t="shared" si="89"/>
        <v>3.0391233627257819E-2</v>
      </c>
      <c r="H438" s="71">
        <f>(B438/(D438*(1-VLOOKUP(A438,USD!A:M,13,0))))-1</f>
        <v>3.1236250663041032E-2</v>
      </c>
      <c r="I438" s="71">
        <f t="shared" si="80"/>
        <v>3.1143338862007042E-2</v>
      </c>
      <c r="J438">
        <v>3836.5012999999999</v>
      </c>
      <c r="K438">
        <v>3836.5012999999999</v>
      </c>
      <c r="L438" s="71">
        <f t="shared" si="90"/>
        <v>0</v>
      </c>
      <c r="M438" s="70">
        <f t="shared" si="91"/>
        <v>4</v>
      </c>
      <c r="N438" s="50" t="s">
        <v>468</v>
      </c>
    </row>
    <row r="439" spans="1:14">
      <c r="A439" s="68">
        <v>43014</v>
      </c>
      <c r="B439">
        <v>29.96</v>
      </c>
      <c r="C439" s="71">
        <f t="shared" si="88"/>
        <v>-4.3203722166832437E-3</v>
      </c>
      <c r="D439" s="26">
        <f t="shared" si="92"/>
        <v>29.1812</v>
      </c>
      <c r="E439" s="26">
        <f>D439*((1-VLOOKUP(A439,USD!A:M,13,0)))</f>
        <v>29.191771380885857</v>
      </c>
      <c r="F439">
        <v>29.189599999999999</v>
      </c>
      <c r="G439" s="71">
        <f t="shared" si="89"/>
        <v>2.6688415829369649E-2</v>
      </c>
      <c r="H439" s="71">
        <f>(B439/(D439*(1-VLOOKUP(A439,USD!A:M,13,0))))-1</f>
        <v>2.6316615360216344E-2</v>
      </c>
      <c r="I439" s="71">
        <f t="shared" si="80"/>
        <v>2.6392961876832821E-2</v>
      </c>
      <c r="J439">
        <v>3836.5012999999999</v>
      </c>
      <c r="K439">
        <v>3836.5012999999999</v>
      </c>
      <c r="L439" s="71">
        <f t="shared" si="90"/>
        <v>0</v>
      </c>
      <c r="M439" s="70">
        <f t="shared" si="91"/>
        <v>5</v>
      </c>
      <c r="N439" s="50" t="s">
        <v>472</v>
      </c>
    </row>
    <row r="440" spans="1:14" ht="42">
      <c r="A440" s="68">
        <v>43017</v>
      </c>
      <c r="B440">
        <v>29.77</v>
      </c>
      <c r="C440" s="71">
        <f t="shared" si="88"/>
        <v>-6.3417890520695019E-3</v>
      </c>
      <c r="D440" s="26">
        <f t="shared" si="92"/>
        <v>29.537351378184077</v>
      </c>
      <c r="E440" s="26">
        <f>D440*((1-VLOOKUP(A440,USD!A:M,13,0)))</f>
        <v>29.696672304914493</v>
      </c>
      <c r="F440">
        <v>29.711200000000002</v>
      </c>
      <c r="G440" s="71">
        <f t="shared" si="89"/>
        <v>7.8764212416064794E-3</v>
      </c>
      <c r="H440" s="71">
        <f>(B440/(D440*(1-VLOOKUP(A440,USD!A:M,13,0))))-1</f>
        <v>2.4692226230806913E-3</v>
      </c>
      <c r="I440" s="71">
        <f t="shared" si="80"/>
        <v>1.9790516707502981E-3</v>
      </c>
      <c r="J440">
        <v>3836.5012999999999</v>
      </c>
      <c r="K440">
        <v>3882.2076000000002</v>
      </c>
      <c r="L440" s="71">
        <f t="shared" si="90"/>
        <v>1.1913536950971526E-2</v>
      </c>
      <c r="M440" s="70">
        <f t="shared" si="91"/>
        <v>1</v>
      </c>
      <c r="N440" s="50" t="s">
        <v>475</v>
      </c>
    </row>
    <row r="441" spans="1:14">
      <c r="A441" s="68">
        <v>43018</v>
      </c>
      <c r="B441">
        <v>30.07</v>
      </c>
      <c r="C441" s="71">
        <f t="shared" si="88"/>
        <v>1.0077258985556004E-2</v>
      </c>
      <c r="D441" s="26">
        <f t="shared" si="92"/>
        <v>29.769793445214003</v>
      </c>
      <c r="E441" s="26">
        <f>D441*((1-VLOOKUP(A441,USD!A:M,13,0)))</f>
        <v>29.990885401418709</v>
      </c>
      <c r="F441">
        <v>30.001200000000001</v>
      </c>
      <c r="G441" s="71">
        <f t="shared" si="89"/>
        <v>1.0084267307345351E-2</v>
      </c>
      <c r="H441" s="71">
        <f>(B441/(D441*(1-VLOOKUP(A441,USD!A:M,13,0))))-1</f>
        <v>2.6379547493302624E-3</v>
      </c>
      <c r="I441" s="71">
        <f t="shared" si="80"/>
        <v>2.2932416036691716E-3</v>
      </c>
      <c r="J441">
        <v>3882.2076000000002</v>
      </c>
      <c r="K441">
        <v>3889.8636999999999</v>
      </c>
      <c r="L441" s="71">
        <f t="shared" si="90"/>
        <v>1.9720995858127921E-3</v>
      </c>
      <c r="M441" s="70">
        <f t="shared" si="91"/>
        <v>2</v>
      </c>
      <c r="N441" s="50" t="s">
        <v>479</v>
      </c>
    </row>
    <row r="442" spans="1:14" ht="28">
      <c r="A442" s="68">
        <v>43019</v>
      </c>
      <c r="B442">
        <v>30.17</v>
      </c>
      <c r="C442" s="71">
        <f t="shared" si="88"/>
        <v>3.3255736614565823E-3</v>
      </c>
      <c r="D442" s="26">
        <f t="shared" si="92"/>
        <v>30.100100223090077</v>
      </c>
      <c r="E442" s="26">
        <f>D442*((1-VLOOKUP(A442,USD!A:M,13,0)))</f>
        <v>30.066725719013508</v>
      </c>
      <c r="F442">
        <v>30.049600000000002</v>
      </c>
      <c r="G442" s="71">
        <f t="shared" si="89"/>
        <v>2.3222439922743199E-3</v>
      </c>
      <c r="H442" s="71">
        <f>(B442/(D442*(1-VLOOKUP(A442,USD!A:M,13,0))))-1</f>
        <v>3.4348363021512451E-3</v>
      </c>
      <c r="I442" s="71">
        <f t="shared" si="80"/>
        <v>4.0067089079389717E-3</v>
      </c>
      <c r="J442">
        <v>3889.8636999999999</v>
      </c>
      <c r="K442">
        <v>3902.6867999999999</v>
      </c>
      <c r="L442" s="71">
        <f t="shared" si="90"/>
        <v>3.2965422413129275E-3</v>
      </c>
      <c r="M442" s="70">
        <f t="shared" si="91"/>
        <v>3</v>
      </c>
      <c r="N442" s="50" t="s">
        <v>482</v>
      </c>
    </row>
    <row r="443" spans="1:14">
      <c r="A443" s="68">
        <v>43020</v>
      </c>
      <c r="B443">
        <v>30.24</v>
      </c>
      <c r="C443" s="71">
        <f t="shared" si="88"/>
        <v>2.3201856148491462E-3</v>
      </c>
      <c r="D443" s="26">
        <f t="shared" si="92"/>
        <v>30.128651496850839</v>
      </c>
      <c r="E443" s="26">
        <f>D443*((1-VLOOKUP(A443,USD!A:M,13,0)))</f>
        <v>30.108195045917228</v>
      </c>
      <c r="F443">
        <v>30.108499999999999</v>
      </c>
      <c r="G443" s="71">
        <f t="shared" si="89"/>
        <v>3.6957679025493295E-3</v>
      </c>
      <c r="H443" s="71">
        <f>(B443/(D443*(1-VLOOKUP(A443,USD!A:M,13,0))))-1</f>
        <v>4.3777102507061016E-3</v>
      </c>
      <c r="I443" s="71">
        <f t="shared" si="80"/>
        <v>4.3675374063802952E-3</v>
      </c>
      <c r="J443">
        <v>3902.6867999999999</v>
      </c>
      <c r="K443">
        <v>3912.9535999999998</v>
      </c>
      <c r="L443" s="71">
        <f t="shared" si="90"/>
        <v>2.63070047025038E-3</v>
      </c>
      <c r="M443" s="70">
        <f t="shared" si="91"/>
        <v>4</v>
      </c>
      <c r="N443" s="50" t="s">
        <v>487</v>
      </c>
    </row>
    <row r="444" spans="1:14">
      <c r="A444" s="68">
        <v>43021</v>
      </c>
      <c r="B444">
        <v>30.39</v>
      </c>
      <c r="C444" s="71">
        <f t="shared" si="88"/>
        <v>4.9603174603174427E-3</v>
      </c>
      <c r="D444" s="26">
        <f t="shared" si="92"/>
        <v>30.170413597544322</v>
      </c>
      <c r="E444" s="26">
        <f>D444*((1-VLOOKUP(A444,USD!A:M,13,0)))</f>
        <v>30.219113581155327</v>
      </c>
      <c r="F444">
        <v>30.223199999999999</v>
      </c>
      <c r="G444" s="71">
        <f t="shared" si="89"/>
        <v>7.2782032551768072E-3</v>
      </c>
      <c r="H444" s="71">
        <f>(B444/(D444*(1-VLOOKUP(A444,USD!A:M,13,0))))-1</f>
        <v>5.6549116963919843E-3</v>
      </c>
      <c r="I444" s="71">
        <f t="shared" si="80"/>
        <v>5.5189390931471571E-3</v>
      </c>
      <c r="J444">
        <v>3912.9535999999998</v>
      </c>
      <c r="K444">
        <v>3921</v>
      </c>
      <c r="L444" s="71">
        <f t="shared" si="90"/>
        <v>2.0563494542844563E-3</v>
      </c>
      <c r="M444" s="70">
        <f t="shared" si="91"/>
        <v>5</v>
      </c>
      <c r="N444" s="50" t="s">
        <v>495</v>
      </c>
    </row>
    <row r="445" spans="1:14">
      <c r="A445" s="68">
        <v>43024</v>
      </c>
      <c r="B445">
        <v>30.19</v>
      </c>
      <c r="C445" s="71">
        <f t="shared" si="88"/>
        <v>-6.5811122079630913E-3</v>
      </c>
      <c r="D445" s="26">
        <f t="shared" si="92"/>
        <v>30.165004345830145</v>
      </c>
      <c r="E445" s="26">
        <f>D445*((1-VLOOKUP(A445,USD!A:M,13,0)))</f>
        <v>30.094425354714097</v>
      </c>
      <c r="F445">
        <v>30.09</v>
      </c>
      <c r="G445" s="71">
        <f t="shared" si="89"/>
        <v>8.2863088243878558E-4</v>
      </c>
      <c r="H445" s="71">
        <f>(B445/(D445*(1-VLOOKUP(A445,USD!A:M,13,0))))-1</f>
        <v>3.1758255610263575E-3</v>
      </c>
      <c r="I445" s="71">
        <f t="shared" si="80"/>
        <v>3.3233632436024951E-3</v>
      </c>
      <c r="J445">
        <v>3921</v>
      </c>
      <c r="K445">
        <v>3913.45</v>
      </c>
      <c r="L445" s="71">
        <f t="shared" si="90"/>
        <v>-1.9255292017342773E-3</v>
      </c>
      <c r="M445" s="70">
        <f t="shared" si="91"/>
        <v>1</v>
      </c>
      <c r="N445" s="50" t="s">
        <v>497</v>
      </c>
    </row>
    <row r="446" spans="1:14">
      <c r="A446" s="68">
        <v>43025</v>
      </c>
      <c r="B446">
        <v>30.02</v>
      </c>
      <c r="C446" s="71">
        <f t="shared" si="88"/>
        <v>-5.631003643590704E-3</v>
      </c>
      <c r="D446" s="26">
        <f t="shared" si="92"/>
        <v>30.087078230206089</v>
      </c>
      <c r="E446" s="26">
        <f>D446*((1-VLOOKUP(A446,USD!A:M,13,0)))</f>
        <v>29.980732241894891</v>
      </c>
      <c r="F446">
        <v>29.971399999999999</v>
      </c>
      <c r="G446" s="71">
        <f t="shared" si="89"/>
        <v>-2.2294697309207523E-3</v>
      </c>
      <c r="H446" s="71">
        <f>(B446/(D446*(1-VLOOKUP(A446,USD!A:M,13,0))))-1</f>
        <v>1.3097664789598618E-3</v>
      </c>
      <c r="I446" s="71">
        <f t="shared" si="80"/>
        <v>1.6215458737329769E-3</v>
      </c>
      <c r="J446">
        <v>3913.45</v>
      </c>
      <c r="K446">
        <v>3913.07</v>
      </c>
      <c r="L446" s="71">
        <f t="shared" si="90"/>
        <v>-9.7101023393553199E-5</v>
      </c>
      <c r="M446" s="70">
        <f t="shared" si="91"/>
        <v>2</v>
      </c>
    </row>
    <row r="447" spans="1:14">
      <c r="A447" s="68">
        <v>43026</v>
      </c>
      <c r="B447">
        <v>30.3</v>
      </c>
      <c r="C447" s="71">
        <f t="shared" si="88"/>
        <v>9.327115256495766E-3</v>
      </c>
      <c r="D447" s="26">
        <f t="shared" si="92"/>
        <v>30.209527819333665</v>
      </c>
      <c r="E447" s="26">
        <f>D447*((1-VLOOKUP(A447,USD!A:M,13,0)))</f>
        <v>30.146421528307151</v>
      </c>
      <c r="F447">
        <v>30.154199999999999</v>
      </c>
      <c r="G447" s="71">
        <f t="shared" si="89"/>
        <v>2.9948227329934518E-3</v>
      </c>
      <c r="H447" s="71">
        <f>(B447/(D447*(1-VLOOKUP(A447,USD!A:M,13,0))))-1</f>
        <v>5.0944179742409279E-3</v>
      </c>
      <c r="I447" s="71">
        <f t="shared" si="80"/>
        <v>4.8351473426588853E-3</v>
      </c>
      <c r="J447">
        <v>3913.07</v>
      </c>
      <c r="K447">
        <v>3944.16</v>
      </c>
      <c r="L447" s="71">
        <f t="shared" si="90"/>
        <v>7.9451683716365018E-3</v>
      </c>
      <c r="M447" s="70">
        <f t="shared" si="91"/>
        <v>3</v>
      </c>
      <c r="N447" s="50" t="s">
        <v>506</v>
      </c>
    </row>
    <row r="448" spans="1:14">
      <c r="A448" s="68">
        <v>43027</v>
      </c>
      <c r="B448">
        <v>29.97</v>
      </c>
      <c r="C448" s="71">
        <f t="shared" si="88"/>
        <v>-1.0891089108910901E-2</v>
      </c>
      <c r="D448" s="26">
        <f t="shared" si="92"/>
        <v>30.055499459961059</v>
      </c>
      <c r="E448" s="26">
        <f>D448*((1-VLOOKUP(A448,USD!A:M,13,0)))</f>
        <v>30.121286756240337</v>
      </c>
      <c r="F448">
        <v>30.100999999999999</v>
      </c>
      <c r="G448" s="71">
        <f t="shared" si="89"/>
        <v>-2.8447193191701858E-3</v>
      </c>
      <c r="H448" s="71">
        <f>(B448/(D448*(1-VLOOKUP(A448,USD!A:M,13,0))))-1</f>
        <v>-5.0225861021357954E-3</v>
      </c>
      <c r="I448" s="71">
        <f t="shared" si="80"/>
        <v>-4.3520148832264516E-3</v>
      </c>
      <c r="J448">
        <v>3944.16</v>
      </c>
      <c r="K448">
        <v>3931.25</v>
      </c>
      <c r="L448" s="71">
        <f t="shared" si="90"/>
        <v>-3.2731937852419346E-3</v>
      </c>
      <c r="M448" s="70">
        <f t="shared" si="91"/>
        <v>4</v>
      </c>
      <c r="N448" s="50" t="s">
        <v>509</v>
      </c>
    </row>
    <row r="449" spans="1:14" ht="28">
      <c r="A449" s="68">
        <v>43028</v>
      </c>
      <c r="B449">
        <v>30.07</v>
      </c>
      <c r="C449" s="71">
        <f t="shared" si="88"/>
        <v>3.3366700033368168E-3</v>
      </c>
      <c r="D449" s="26">
        <f t="shared" si="92"/>
        <v>30.067309850556438</v>
      </c>
      <c r="E449" s="26">
        <f>D449*((1-VLOOKUP(A449,USD!A:M,13,0)))</f>
        <v>29.986285841193709</v>
      </c>
      <c r="F449">
        <v>29.9986</v>
      </c>
      <c r="G449" s="71">
        <f t="shared" si="89"/>
        <v>8.9470905675792523E-5</v>
      </c>
      <c r="H449" s="71">
        <f>(B449/(D449*(1-VLOOKUP(A449,USD!A:M,13,0))))-1</f>
        <v>2.7917481761374763E-3</v>
      </c>
      <c r="I449" s="71">
        <f t="shared" si="80"/>
        <v>2.3801110718499885E-3</v>
      </c>
      <c r="J449">
        <v>3931.25</v>
      </c>
      <c r="K449">
        <v>3926.85</v>
      </c>
      <c r="L449" s="71">
        <f t="shared" si="90"/>
        <v>-1.1192368839427758E-3</v>
      </c>
      <c r="M449" s="70">
        <f t="shared" si="91"/>
        <v>5</v>
      </c>
      <c r="N449" s="50" t="s">
        <v>513</v>
      </c>
    </row>
    <row r="450" spans="1:14">
      <c r="A450" s="68">
        <v>43031</v>
      </c>
      <c r="B450">
        <v>29.89</v>
      </c>
      <c r="C450" s="71">
        <f t="shared" si="88"/>
        <v>-5.9860325906219147E-3</v>
      </c>
      <c r="D450" s="26">
        <f t="shared" si="92"/>
        <v>30.028775451061282</v>
      </c>
      <c r="E450" s="26">
        <f>D450*((1-VLOOKUP(A450,USD!A:M,13,0)))</f>
        <v>29.965575759615383</v>
      </c>
      <c r="F450">
        <v>29.9726</v>
      </c>
      <c r="G450" s="71">
        <f t="shared" si="89"/>
        <v>-4.621415591436584E-3</v>
      </c>
      <c r="H450" s="71">
        <f>(B450/(D450*(1-VLOOKUP(A450,USD!A:M,13,0))))-1</f>
        <v>-2.5220860170234172E-3</v>
      </c>
      <c r="I450" s="71">
        <f t="shared" si="80"/>
        <v>-2.7558503433134929E-3</v>
      </c>
      <c r="J450">
        <v>3926.85</v>
      </c>
      <c r="K450">
        <v>3930.8</v>
      </c>
      <c r="L450" s="71">
        <f t="shared" si="90"/>
        <v>1.0058953104905566E-3</v>
      </c>
      <c r="M450" s="70">
        <f t="shared" si="91"/>
        <v>1</v>
      </c>
      <c r="N450" s="50" t="s">
        <v>517</v>
      </c>
    </row>
    <row r="451" spans="1:14">
      <c r="A451" s="68">
        <v>43032</v>
      </c>
      <c r="B451">
        <v>30.26</v>
      </c>
      <c r="C451" s="71">
        <f t="shared" si="88"/>
        <v>1.2378721980595531E-2</v>
      </c>
      <c r="D451" s="26">
        <f t="shared" si="92"/>
        <v>30.19067681896815</v>
      </c>
      <c r="E451" s="26">
        <f>D451*((1-VLOOKUP(A451,USD!A:M,13,0)))</f>
        <v>30.167443182554599</v>
      </c>
      <c r="F451">
        <v>30.173200000000001</v>
      </c>
      <c r="G451" s="71">
        <f t="shared" si="89"/>
        <v>2.2961784344064373E-3</v>
      </c>
      <c r="H451" s="71">
        <f>(B451/(D451*(1-VLOOKUP(A451,USD!A:M,13,0))))-1</f>
        <v>3.0681028181707148E-3</v>
      </c>
      <c r="I451" s="71">
        <f t="shared" si="80"/>
        <v>2.8767250407646383E-3</v>
      </c>
      <c r="J451">
        <v>3930.8</v>
      </c>
      <c r="K451">
        <v>3959.4</v>
      </c>
      <c r="L451" s="71">
        <f t="shared" si="90"/>
        <v>7.2758725959092274E-3</v>
      </c>
      <c r="M451" s="70">
        <f t="shared" si="91"/>
        <v>2</v>
      </c>
      <c r="N451" s="50" t="s">
        <v>519</v>
      </c>
    </row>
    <row r="452" spans="1:14">
      <c r="A452" s="68">
        <v>43033</v>
      </c>
      <c r="B452">
        <v>30.29</v>
      </c>
      <c r="C452" s="71">
        <f t="shared" si="88"/>
        <v>9.9140779907469501E-4</v>
      </c>
      <c r="D452" s="26">
        <f t="shared" si="92"/>
        <v>30.306942400363692</v>
      </c>
      <c r="E452" s="26">
        <f>D452*((1-VLOOKUP(A452,USD!A:M,13,0)))</f>
        <v>30.330402489792323</v>
      </c>
      <c r="F452">
        <v>30.319400000000002</v>
      </c>
      <c r="G452" s="71">
        <f t="shared" si="89"/>
        <v>-5.590270420512411E-4</v>
      </c>
      <c r="H452" s="71">
        <f>(B452/(D452*(1-VLOOKUP(A452,USD!A:M,13,0))))-1</f>
        <v>-1.3320789200182981E-3</v>
      </c>
      <c r="I452" s="71">
        <f t="shared" si="80"/>
        <v>-9.6967618092713703E-4</v>
      </c>
      <c r="J452">
        <v>3959.4</v>
      </c>
      <c r="K452">
        <v>3976.95</v>
      </c>
      <c r="L452" s="71">
        <f t="shared" si="90"/>
        <v>4.4324897711773836E-3</v>
      </c>
      <c r="M452" s="70">
        <f t="shared" si="91"/>
        <v>3</v>
      </c>
    </row>
    <row r="453" spans="1:14">
      <c r="A453" s="68">
        <v>43034</v>
      </c>
      <c r="B453">
        <v>30.47</v>
      </c>
      <c r="C453" s="71">
        <f t="shared" ref="C453:C516" si="93">B453/B452-1</f>
        <v>5.9425552987784069E-3</v>
      </c>
      <c r="D453" s="26">
        <f t="shared" si="92"/>
        <v>30.446183495392198</v>
      </c>
      <c r="E453" s="26">
        <f>D453*((1-VLOOKUP(A453,USD!A:M,13,0)))</f>
        <v>30.372216873885733</v>
      </c>
      <c r="F453">
        <v>30.380600000000001</v>
      </c>
      <c r="G453" s="71">
        <f t="shared" ref="G453:G516" si="94">+B453/D453-1</f>
        <v>7.8224926324188537E-4</v>
      </c>
      <c r="H453" s="71">
        <f>(B453/(D453*(1-VLOOKUP(A453,USD!A:M,13,0))))-1</f>
        <v>3.2194925553274967E-3</v>
      </c>
      <c r="I453" s="71">
        <f t="shared" si="80"/>
        <v>2.9426673600916331E-3</v>
      </c>
      <c r="J453">
        <v>3976.95</v>
      </c>
      <c r="K453">
        <v>3993.58</v>
      </c>
      <c r="L453" s="71">
        <f t="shared" ref="L453:L516" si="95">+K453/J453-1</f>
        <v>4.1815964495404145E-3</v>
      </c>
      <c r="M453" s="70">
        <f t="shared" ref="M453:M516" si="96">WEEKDAY(A453,2)</f>
        <v>4</v>
      </c>
    </row>
    <row r="454" spans="1:14">
      <c r="A454" s="68">
        <v>43035</v>
      </c>
      <c r="B454">
        <v>30.79</v>
      </c>
      <c r="C454" s="71">
        <f t="shared" si="93"/>
        <v>1.0502133245815504E-2</v>
      </c>
      <c r="D454" s="26">
        <f t="shared" si="92"/>
        <v>30.596572945076847</v>
      </c>
      <c r="E454" s="26">
        <f>D454*((1-VLOOKUP(A454,USD!A:M,13,0)))</f>
        <v>30.625902032233867</v>
      </c>
      <c r="F454">
        <v>30.614899999999999</v>
      </c>
      <c r="G454" s="71">
        <f t="shared" si="94"/>
        <v>6.321853603355132E-3</v>
      </c>
      <c r="H454" s="71">
        <f>(B454/(D454*(1-VLOOKUP(A454,USD!A:M,13,0))))-1</f>
        <v>5.3581431689233572E-3</v>
      </c>
      <c r="I454" s="71">
        <f t="shared" si="80"/>
        <v>5.7194372674742588E-3</v>
      </c>
      <c r="J454">
        <v>3993.58</v>
      </c>
      <c r="K454">
        <v>4021.97</v>
      </c>
      <c r="L454" s="71">
        <f t="shared" si="95"/>
        <v>7.1089098002292683E-3</v>
      </c>
      <c r="M454" s="70">
        <f t="shared" si="96"/>
        <v>5</v>
      </c>
      <c r="N454" s="72" t="s">
        <v>529</v>
      </c>
    </row>
    <row r="455" spans="1:14">
      <c r="A455" s="68">
        <v>43038</v>
      </c>
      <c r="B455">
        <v>30.51</v>
      </c>
      <c r="C455" s="71">
        <f t="shared" si="93"/>
        <v>-9.0938616433906549E-3</v>
      </c>
      <c r="D455" s="26">
        <f t="shared" si="92"/>
        <v>30.521654022282611</v>
      </c>
      <c r="E455" s="26">
        <f>D455*((1-VLOOKUP(A455,USD!A:M,13,0)))</f>
        <v>30.568639035763894</v>
      </c>
      <c r="F455">
        <v>30.562999999999999</v>
      </c>
      <c r="G455" s="71">
        <f t="shared" si="94"/>
        <v>-3.8182800558916874E-4</v>
      </c>
      <c r="H455" s="71">
        <f>(B455/(D455*(1-VLOOKUP(A455,USD!A:M,13,0))))-1</f>
        <v>-1.9182743364952737E-3</v>
      </c>
      <c r="I455" s="71">
        <f t="shared" si="80"/>
        <v>-1.734122959133555E-3</v>
      </c>
      <c r="J455">
        <v>4021.97</v>
      </c>
      <c r="K455">
        <v>4009.72</v>
      </c>
      <c r="L455" s="71">
        <f t="shared" si="95"/>
        <v>-3.0457711022210399E-3</v>
      </c>
      <c r="M455" s="70">
        <f t="shared" si="96"/>
        <v>1</v>
      </c>
    </row>
    <row r="456" spans="1:14">
      <c r="A456" s="68">
        <v>43039</v>
      </c>
      <c r="B456">
        <v>30.62</v>
      </c>
      <c r="C456" s="71">
        <f t="shared" si="93"/>
        <v>3.6053752867912792E-3</v>
      </c>
      <c r="D456" s="26">
        <f t="shared" ref="D456:D519" si="97">+F455*(1+L456)</f>
        <v>30.540133316042017</v>
      </c>
      <c r="E456" s="26">
        <f>D456*((1-VLOOKUP(A456,USD!A:M,13,0)))</f>
        <v>30.561629577542888</v>
      </c>
      <c r="F456">
        <v>30.567699999999999</v>
      </c>
      <c r="G456" s="71">
        <f t="shared" si="94"/>
        <v>2.615138681010043E-3</v>
      </c>
      <c r="H456" s="71">
        <f>(B456/(D456*(1-VLOOKUP(A456,USD!A:M,13,0))))-1</f>
        <v>1.9099250682628188E-3</v>
      </c>
      <c r="I456" s="71">
        <f t="shared" si="80"/>
        <v>1.7109563362636138E-3</v>
      </c>
      <c r="J456">
        <v>4009.72</v>
      </c>
      <c r="K456">
        <v>4006.72</v>
      </c>
      <c r="L456" s="71">
        <f t="shared" si="95"/>
        <v>-7.4818191793946109E-4</v>
      </c>
      <c r="M456" s="70">
        <f t="shared" si="96"/>
        <v>2</v>
      </c>
      <c r="N456" s="50" t="s">
        <v>530</v>
      </c>
    </row>
    <row r="457" spans="1:14">
      <c r="A457" s="68">
        <v>43040</v>
      </c>
      <c r="B457">
        <v>30.67</v>
      </c>
      <c r="C457" s="71">
        <f t="shared" si="93"/>
        <v>1.6329196603528384E-3</v>
      </c>
      <c r="D457" s="26">
        <f t="shared" si="97"/>
        <v>30.490646008206213</v>
      </c>
      <c r="E457" s="26">
        <f>D457*((1-VLOOKUP(A457,USD!A:M,13,0)))</f>
        <v>30.599149170744607</v>
      </c>
      <c r="F457">
        <v>30.599699999999999</v>
      </c>
      <c r="G457" s="71">
        <f t="shared" si="94"/>
        <v>5.8822627682444395E-3</v>
      </c>
      <c r="H457" s="71">
        <f>(B457/(D457*(1-VLOOKUP(A457,USD!A:M,13,0))))-1</f>
        <v>2.315450957804277E-3</v>
      </c>
      <c r="I457" s="71">
        <f t="shared" si="80"/>
        <v>2.2974081445243932E-3</v>
      </c>
      <c r="J457">
        <v>4006.72</v>
      </c>
      <c r="K457">
        <v>3996.62</v>
      </c>
      <c r="L457" s="71">
        <f t="shared" si="95"/>
        <v>-2.520765114607415E-3</v>
      </c>
      <c r="M457" s="70">
        <f t="shared" si="96"/>
        <v>3</v>
      </c>
    </row>
    <row r="458" spans="1:14">
      <c r="A458" s="68">
        <v>43041</v>
      </c>
      <c r="B458">
        <v>30.59</v>
      </c>
      <c r="C458" s="71">
        <f t="shared" si="93"/>
        <v>-2.6084121291164442E-3</v>
      </c>
      <c r="D458" s="26">
        <f t="shared" si="97"/>
        <v>30.603604761273274</v>
      </c>
      <c r="E458" s="26">
        <f>D458*((1-VLOOKUP(A458,USD!A:M,13,0)))</f>
        <v>30.612404343811022</v>
      </c>
      <c r="F458">
        <v>30.609100000000002</v>
      </c>
      <c r="G458" s="71">
        <f t="shared" si="94"/>
        <v>-4.4454767271373541E-4</v>
      </c>
      <c r="H458" s="71">
        <f>(B458/(D458*(1-VLOOKUP(A458,USD!A:M,13,0))))-1</f>
        <v>-7.3187141916053466E-4</v>
      </c>
      <c r="I458" s="71">
        <f t="shared" si="80"/>
        <v>-6.2399743867025403E-4</v>
      </c>
      <c r="J458">
        <v>3996.62</v>
      </c>
      <c r="K458">
        <v>3997.13</v>
      </c>
      <c r="L458" s="71">
        <f t="shared" si="95"/>
        <v>1.2760782861520603E-4</v>
      </c>
      <c r="M458" s="70">
        <f t="shared" si="96"/>
        <v>4</v>
      </c>
    </row>
    <row r="459" spans="1:14" ht="28">
      <c r="A459" s="68">
        <v>43042</v>
      </c>
      <c r="B459">
        <v>30.42</v>
      </c>
      <c r="C459" s="71">
        <f t="shared" si="93"/>
        <v>-5.5573716900947367E-3</v>
      </c>
      <c r="D459" s="26">
        <f t="shared" si="97"/>
        <v>30.575176081338359</v>
      </c>
      <c r="E459" s="26">
        <f>D459*((1-VLOOKUP(A459,USD!A:M,13,0)))</f>
        <v>30.436497418063546</v>
      </c>
      <c r="F459">
        <v>30.4314</v>
      </c>
      <c r="G459" s="71">
        <f t="shared" si="94"/>
        <v>-5.0752309954175123E-3</v>
      </c>
      <c r="H459" s="71">
        <f>(B459/(D459*(1-VLOOKUP(A459,USD!A:M,13,0))))-1</f>
        <v>-5.4202748223430852E-4</v>
      </c>
      <c r="I459" s="71">
        <f t="shared" si="80"/>
        <v>-3.7461306413766327E-4</v>
      </c>
      <c r="J459">
        <v>3997.13</v>
      </c>
      <c r="K459">
        <v>3992.7</v>
      </c>
      <c r="L459" s="71">
        <f t="shared" si="95"/>
        <v>-1.10829520180733E-3</v>
      </c>
      <c r="M459" s="70">
        <f t="shared" si="96"/>
        <v>5</v>
      </c>
      <c r="N459" s="50" t="s">
        <v>531</v>
      </c>
    </row>
    <row r="460" spans="1:14">
      <c r="A460" s="68">
        <v>43045</v>
      </c>
      <c r="B460">
        <v>30.83</v>
      </c>
      <c r="C460" s="71">
        <f t="shared" si="93"/>
        <v>1.3477975016436439E-2</v>
      </c>
      <c r="D460" s="26">
        <f t="shared" si="97"/>
        <v>30.646257406266439</v>
      </c>
      <c r="E460" s="26">
        <f>D460*((1-VLOOKUP(A460,USD!A:M,13,0)))</f>
        <v>30.706505569984603</v>
      </c>
      <c r="F460">
        <v>30.700299999999999</v>
      </c>
      <c r="G460" s="71">
        <f t="shared" si="94"/>
        <v>5.9955965029514502E-3</v>
      </c>
      <c r="H460" s="71">
        <f>(B460/(D460*(1-VLOOKUP(A460,USD!A:M,13,0))))-1</f>
        <v>4.0217676262097601E-3</v>
      </c>
      <c r="I460" s="71">
        <f t="shared" si="80"/>
        <v>4.2247144164715422E-3</v>
      </c>
      <c r="J460">
        <v>3992.7</v>
      </c>
      <c r="K460">
        <v>4020.89</v>
      </c>
      <c r="L460" s="71">
        <f t="shared" si="95"/>
        <v>7.0603852029955672E-3</v>
      </c>
      <c r="M460" s="70">
        <f t="shared" si="96"/>
        <v>1</v>
      </c>
      <c r="N460" s="50" t="s">
        <v>536</v>
      </c>
    </row>
    <row r="461" spans="1:14">
      <c r="A461" s="68">
        <v>43046</v>
      </c>
      <c r="B461">
        <v>31</v>
      </c>
      <c r="C461" s="71">
        <f t="shared" si="93"/>
        <v>5.5141096334738737E-3</v>
      </c>
      <c r="D461" s="26">
        <f t="shared" si="97"/>
        <v>30.955010277575358</v>
      </c>
      <c r="E461" s="26">
        <f>D461*((1-VLOOKUP(A461,USD!A:M,13,0)))</f>
        <v>30.867581682639905</v>
      </c>
      <c r="F461">
        <v>30.874300000000002</v>
      </c>
      <c r="G461" s="71">
        <f t="shared" si="94"/>
        <v>1.4533906473044311E-3</v>
      </c>
      <c r="H461" s="71">
        <f>(B461/(D461*(1-VLOOKUP(A461,USD!A:M,13,0))))-1</f>
        <v>4.2898831117232916E-3</v>
      </c>
      <c r="I461" s="71">
        <f t="shared" si="80"/>
        <v>4.0713473665798805E-3</v>
      </c>
      <c r="J461">
        <v>4020.89</v>
      </c>
      <c r="K461">
        <v>4054.25</v>
      </c>
      <c r="L461" s="71">
        <f t="shared" si="95"/>
        <v>8.2966706375950938E-3</v>
      </c>
      <c r="M461" s="70">
        <f t="shared" si="96"/>
        <v>2</v>
      </c>
    </row>
    <row r="462" spans="1:14">
      <c r="A462" s="68">
        <v>43047</v>
      </c>
      <c r="B462">
        <v>30.86</v>
      </c>
      <c r="C462" s="71">
        <f t="shared" si="93"/>
        <v>-4.5161290322580649E-3</v>
      </c>
      <c r="D462" s="26">
        <f t="shared" si="97"/>
        <v>30.826780574212247</v>
      </c>
      <c r="E462" s="26">
        <f>D462*((1-VLOOKUP(A462,USD!A:M,13,0)))</f>
        <v>30.877243102360161</v>
      </c>
      <c r="F462">
        <v>30.8736</v>
      </c>
      <c r="G462" s="71">
        <f t="shared" si="94"/>
        <v>1.0776157992813395E-3</v>
      </c>
      <c r="H462" s="71">
        <f>(B462/(D462*(1-VLOOKUP(A462,USD!A:M,13,0))))-1</f>
        <v>-5.5844047679387554E-4</v>
      </c>
      <c r="I462" s="71">
        <f t="shared" si="80"/>
        <v>-4.4050580431176378E-4</v>
      </c>
      <c r="J462">
        <v>4054.25</v>
      </c>
      <c r="K462">
        <v>4048.01</v>
      </c>
      <c r="L462" s="71">
        <f t="shared" si="95"/>
        <v>-1.5391256089288818E-3</v>
      </c>
      <c r="M462" s="70">
        <f t="shared" si="96"/>
        <v>3</v>
      </c>
    </row>
    <row r="463" spans="1:14">
      <c r="A463" s="68">
        <v>43048</v>
      </c>
      <c r="B463">
        <v>30.98</v>
      </c>
      <c r="C463" s="71">
        <f t="shared" si="93"/>
        <v>3.8885288399221896E-3</v>
      </c>
      <c r="D463" s="26">
        <f t="shared" si="97"/>
        <v>31.086313087171224</v>
      </c>
      <c r="E463" s="26">
        <f>D463*((1-VLOOKUP(A463,USD!A:M,13,0)))</f>
        <v>31.007219473547934</v>
      </c>
      <c r="F463">
        <v>31.014199999999999</v>
      </c>
      <c r="G463" s="71">
        <f t="shared" si="94"/>
        <v>-3.4199323307689822E-3</v>
      </c>
      <c r="H463" s="71">
        <f>(B463/(D463*(1-VLOOKUP(A463,USD!A:M,13,0))))-1</f>
        <v>-8.7784309622329637E-4</v>
      </c>
      <c r="I463" s="71">
        <f t="shared" si="80"/>
        <v>-1.1027206892326724E-3</v>
      </c>
      <c r="J463">
        <v>4048.01</v>
      </c>
      <c r="K463">
        <v>4075.9</v>
      </c>
      <c r="L463" s="71">
        <f t="shared" si="95"/>
        <v>6.8898051141177419E-3</v>
      </c>
      <c r="M463" s="70">
        <f t="shared" si="96"/>
        <v>4</v>
      </c>
      <c r="N463" s="50" t="s">
        <v>546</v>
      </c>
    </row>
    <row r="464" spans="1:14">
      <c r="A464" s="68">
        <v>43049</v>
      </c>
      <c r="B464">
        <v>31.39</v>
      </c>
      <c r="C464" s="71">
        <f t="shared" si="93"/>
        <v>1.3234344738541015E-2</v>
      </c>
      <c r="D464" s="26">
        <f t="shared" si="97"/>
        <v>31.288206070315756</v>
      </c>
      <c r="E464" s="26">
        <f>D464*((1-VLOOKUP(A464,USD!A:M,13,0)))</f>
        <v>31.232490842631993</v>
      </c>
      <c r="F464">
        <v>31.2347</v>
      </c>
      <c r="G464" s="71">
        <f t="shared" si="94"/>
        <v>3.2534281273741694E-3</v>
      </c>
      <c r="H464" s="71">
        <f>(B464/(D464*(1-VLOOKUP(A464,USD!A:M,13,0))))-1</f>
        <v>5.0431186600401468E-3</v>
      </c>
      <c r="I464" s="71">
        <f t="shared" ref="I464:I563" si="98">+B464/F464-1</f>
        <v>4.9720343079973084E-3</v>
      </c>
      <c r="J464">
        <v>4075.9</v>
      </c>
      <c r="K464">
        <v>4111.91</v>
      </c>
      <c r="L464" s="71">
        <f t="shared" si="95"/>
        <v>8.834858558845804E-3</v>
      </c>
      <c r="M464" s="70">
        <f t="shared" si="96"/>
        <v>5</v>
      </c>
      <c r="N464" s="50" t="s">
        <v>548</v>
      </c>
    </row>
    <row r="465" spans="1:14">
      <c r="A465" s="68">
        <v>43052</v>
      </c>
      <c r="B465">
        <v>31.48</v>
      </c>
      <c r="C465" s="71">
        <f t="shared" si="93"/>
        <v>2.8671551449506172E-3</v>
      </c>
      <c r="D465" s="26">
        <f t="shared" si="97"/>
        <v>31.357453842374959</v>
      </c>
      <c r="E465" s="26">
        <f>D465*((1-VLOOKUP(A465,USD!A:M,13,0)))</f>
        <v>31.382345075841037</v>
      </c>
      <c r="F465">
        <v>31.382100000000001</v>
      </c>
      <c r="G465" s="71">
        <f t="shared" si="94"/>
        <v>3.9080391616310717E-3</v>
      </c>
      <c r="H465" s="71">
        <f>(B465/(D465*(1-VLOOKUP(A465,USD!A:M,13,0))))-1</f>
        <v>3.1117790567583015E-3</v>
      </c>
      <c r="I465" s="71">
        <f t="shared" si="98"/>
        <v>3.1196127728865264E-3</v>
      </c>
      <c r="J465">
        <v>4111.91</v>
      </c>
      <c r="K465">
        <v>4128.07</v>
      </c>
      <c r="L465" s="71">
        <f t="shared" si="95"/>
        <v>3.93004710706224E-3</v>
      </c>
      <c r="M465" s="70">
        <f t="shared" si="96"/>
        <v>1</v>
      </c>
      <c r="N465" s="50" t="s">
        <v>552</v>
      </c>
    </row>
    <row r="466" spans="1:14">
      <c r="A466" s="68">
        <v>43053</v>
      </c>
      <c r="B466">
        <v>31.19</v>
      </c>
      <c r="C466" s="71">
        <f t="shared" si="93"/>
        <v>-9.21219822109276E-3</v>
      </c>
      <c r="D466" s="26">
        <f t="shared" si="97"/>
        <v>31.163766998863885</v>
      </c>
      <c r="E466" s="26">
        <f>D466*((1-VLOOKUP(A466,USD!A:M,13,0)))</f>
        <v>31.250233170919817</v>
      </c>
      <c r="F466">
        <v>31.245799999999999</v>
      </c>
      <c r="G466" s="71">
        <f t="shared" si="94"/>
        <v>8.4177888819003677E-4</v>
      </c>
      <c r="H466" s="71">
        <f>(B466/(D466*(1-VLOOKUP(A466,USD!A:M,13,0))))-1</f>
        <v>-1.9274470878465344E-3</v>
      </c>
      <c r="I466" s="71">
        <f t="shared" si="98"/>
        <v>-1.7858400168981881E-3</v>
      </c>
      <c r="J466">
        <v>4128.07</v>
      </c>
      <c r="K466">
        <v>4099.3500000000004</v>
      </c>
      <c r="L466" s="71">
        <f t="shared" si="95"/>
        <v>-6.9572463645236615E-3</v>
      </c>
      <c r="M466" s="70">
        <f t="shared" si="96"/>
        <v>2</v>
      </c>
      <c r="N466" s="50" t="s">
        <v>557</v>
      </c>
    </row>
    <row r="467" spans="1:14">
      <c r="A467" s="68">
        <v>43054</v>
      </c>
      <c r="B467">
        <v>30.95</v>
      </c>
      <c r="C467" s="71">
        <f t="shared" si="93"/>
        <v>-7.6947739660148118E-3</v>
      </c>
      <c r="D467" s="26">
        <f t="shared" si="97"/>
        <v>31.05006356763877</v>
      </c>
      <c r="E467" s="26">
        <f>D467*((1-VLOOKUP(A467,USD!A:M,13,0)))</f>
        <v>31.066278574035717</v>
      </c>
      <c r="F467">
        <v>31.058</v>
      </c>
      <c r="G467" s="71">
        <f t="shared" si="94"/>
        <v>-3.2226525855830745E-3</v>
      </c>
      <c r="H467" s="71">
        <f>(B467/(D467*(1-VLOOKUP(A467,USD!A:M,13,0))))-1</f>
        <v>-3.7429193122893167E-3</v>
      </c>
      <c r="I467" s="71">
        <f t="shared" si="98"/>
        <v>-3.477364930130733E-3</v>
      </c>
      <c r="J467">
        <v>4099.3500000000004</v>
      </c>
      <c r="K467">
        <v>4073.67</v>
      </c>
      <c r="L467" s="71">
        <f t="shared" si="95"/>
        <v>-6.2644077719639091E-3</v>
      </c>
      <c r="M467" s="70">
        <f t="shared" si="96"/>
        <v>3</v>
      </c>
      <c r="N467" s="50" t="s">
        <v>560</v>
      </c>
    </row>
    <row r="468" spans="1:14">
      <c r="A468" s="68">
        <v>43055</v>
      </c>
      <c r="B468">
        <v>31.43</v>
      </c>
      <c r="C468" s="71">
        <f t="shared" si="93"/>
        <v>1.5508885298869179E-2</v>
      </c>
      <c r="D468" s="26">
        <f t="shared" si="97"/>
        <v>31.296938775109425</v>
      </c>
      <c r="E468" s="26">
        <f>D468*((1-VLOOKUP(A468,USD!A:M,13,0)))</f>
        <v>31.298542968428329</v>
      </c>
      <c r="F468">
        <v>31.301200000000001</v>
      </c>
      <c r="G468" s="71">
        <f t="shared" si="94"/>
        <v>4.2515731601329154E-3</v>
      </c>
      <c r="H468" s="71">
        <f>(B468/(D468*(1-VLOOKUP(A468,USD!A:M,13,0))))-1</f>
        <v>4.2001006789444961E-3</v>
      </c>
      <c r="I468" s="71">
        <f t="shared" si="98"/>
        <v>4.1148582162984226E-3</v>
      </c>
      <c r="J468">
        <v>4073.67</v>
      </c>
      <c r="K468">
        <v>4105.01</v>
      </c>
      <c r="L468" s="71">
        <f t="shared" si="95"/>
        <v>7.693308490869466E-3</v>
      </c>
      <c r="M468" s="70">
        <f t="shared" si="96"/>
        <v>4</v>
      </c>
      <c r="N468" s="50" t="s">
        <v>561</v>
      </c>
    </row>
    <row r="469" spans="1:14">
      <c r="A469" s="68">
        <v>43056</v>
      </c>
      <c r="B469">
        <v>31.38</v>
      </c>
      <c r="C469" s="71">
        <f t="shared" si="93"/>
        <v>-1.5908367801463763E-3</v>
      </c>
      <c r="D469" s="26">
        <f t="shared" si="97"/>
        <v>31.421981924526371</v>
      </c>
      <c r="E469" s="26">
        <f>D469*((1-VLOOKUP(A469,USD!A:M,13,0)))</f>
        <v>31.404222488790342</v>
      </c>
      <c r="F469">
        <v>31.385999999999999</v>
      </c>
      <c r="G469" s="71">
        <f t="shared" si="94"/>
        <v>-1.3360686358744323E-3</v>
      </c>
      <c r="H469" s="71">
        <f>(B469/(D469*(1-VLOOKUP(A469,USD!A:M,13,0))))-1</f>
        <v>-7.7131311876899034E-4</v>
      </c>
      <c r="I469" s="71">
        <f t="shared" si="98"/>
        <v>-1.9116803670427007E-4</v>
      </c>
      <c r="J469">
        <v>4105.01</v>
      </c>
      <c r="K469">
        <v>4120.8500000000004</v>
      </c>
      <c r="L469" s="71">
        <f t="shared" si="95"/>
        <v>3.8586994915967843E-3</v>
      </c>
      <c r="M469" s="70">
        <f t="shared" si="96"/>
        <v>5</v>
      </c>
    </row>
    <row r="470" spans="1:14">
      <c r="A470" s="68">
        <v>43059</v>
      </c>
      <c r="B470">
        <v>31.59</v>
      </c>
      <c r="C470" s="71">
        <f t="shared" si="93"/>
        <v>6.6921606118546251E-3</v>
      </c>
      <c r="D470" s="26">
        <f t="shared" si="97"/>
        <v>31.561024638120774</v>
      </c>
      <c r="E470" s="26">
        <f>D470*((1-VLOOKUP(A470,USD!A:M,13,0)))</f>
        <v>31.512318756878063</v>
      </c>
      <c r="F470">
        <v>31.5244</v>
      </c>
      <c r="G470" s="71">
        <f t="shared" si="94"/>
        <v>9.1807418204759017E-4</v>
      </c>
      <c r="H470" s="71">
        <f>(B470/(D470*(1-VLOOKUP(A470,USD!A:M,13,0))))-1</f>
        <v>2.4651071766967902E-3</v>
      </c>
      <c r="I470" s="71">
        <f t="shared" si="98"/>
        <v>2.080927789267939E-3</v>
      </c>
      <c r="J470">
        <v>4120.8500000000004</v>
      </c>
      <c r="K470">
        <v>4143.83</v>
      </c>
      <c r="L470" s="71">
        <f t="shared" si="95"/>
        <v>5.5765194074037794E-3</v>
      </c>
      <c r="M470" s="70">
        <f t="shared" si="96"/>
        <v>1</v>
      </c>
    </row>
    <row r="471" spans="1:14">
      <c r="A471" s="68">
        <v>43060</v>
      </c>
      <c r="B471">
        <v>32.450000000000003</v>
      </c>
      <c r="C471" s="71">
        <f t="shared" si="93"/>
        <v>2.7223805001582946E-2</v>
      </c>
      <c r="D471" s="26">
        <f t="shared" si="97"/>
        <v>32.086369826947532</v>
      </c>
      <c r="E471" s="26">
        <f>D471*((1-VLOOKUP(A471,USD!A:M,13,0)))</f>
        <v>32.183228082791921</v>
      </c>
      <c r="F471">
        <v>32.187199999999997</v>
      </c>
      <c r="G471" s="71">
        <f t="shared" si="94"/>
        <v>1.1332854885537147E-2</v>
      </c>
      <c r="H471" s="71">
        <f>(B471/(D471*(1-VLOOKUP(A471,USD!A:M,13,0))))-1</f>
        <v>8.2891596990148919E-3</v>
      </c>
      <c r="I471" s="71">
        <f t="shared" si="98"/>
        <v>8.1647362926879907E-3</v>
      </c>
      <c r="J471">
        <v>4143.83</v>
      </c>
      <c r="K471">
        <v>4217.7</v>
      </c>
      <c r="L471" s="71">
        <f t="shared" si="95"/>
        <v>1.7826503500384838E-2</v>
      </c>
      <c r="M471" s="70">
        <f t="shared" si="96"/>
        <v>2</v>
      </c>
      <c r="N471" s="50" t="s">
        <v>566</v>
      </c>
    </row>
    <row r="472" spans="1:14">
      <c r="A472" s="68">
        <v>43061</v>
      </c>
      <c r="B472">
        <v>32.450000000000003</v>
      </c>
      <c r="C472" s="71">
        <f t="shared" si="93"/>
        <v>0</v>
      </c>
      <c r="D472" s="26">
        <f t="shared" si="97"/>
        <v>32.262522489508498</v>
      </c>
      <c r="E472" s="26">
        <f>D472*((1-VLOOKUP(A472,USD!A:M,13,0)))</f>
        <v>32.399051394696428</v>
      </c>
      <c r="F472">
        <v>32.396799999999999</v>
      </c>
      <c r="G472" s="71">
        <f t="shared" si="94"/>
        <v>5.8109997614870235E-3</v>
      </c>
      <c r="H472" s="71">
        <f>(B472/(D472*(1-VLOOKUP(A472,USD!A:M,13,0))))-1</f>
        <v>1.5725338585659276E-3</v>
      </c>
      <c r="I472" s="71">
        <f t="shared" si="98"/>
        <v>1.6421374950612577E-3</v>
      </c>
      <c r="J472">
        <v>4217.7</v>
      </c>
      <c r="K472">
        <v>4227.57</v>
      </c>
      <c r="L472" s="71">
        <f t="shared" si="95"/>
        <v>2.3401379898997376E-3</v>
      </c>
      <c r="M472" s="70">
        <f t="shared" si="96"/>
        <v>3</v>
      </c>
      <c r="N472" s="50" t="s">
        <v>569</v>
      </c>
    </row>
    <row r="473" spans="1:14">
      <c r="A473" s="68">
        <v>43062</v>
      </c>
      <c r="B473">
        <v>32.42</v>
      </c>
      <c r="C473" s="71">
        <f t="shared" si="93"/>
        <v>-9.2449922958404152E-4</v>
      </c>
      <c r="D473" s="26">
        <f t="shared" si="97"/>
        <v>31.437594722263619</v>
      </c>
      <c r="E473" s="26">
        <f>D473*((1-VLOOKUP(A473,USD!A:M,13,0)))</f>
        <v>31.53270831458476</v>
      </c>
      <c r="F473">
        <v>31.53</v>
      </c>
      <c r="G473" s="71">
        <f t="shared" si="94"/>
        <v>3.1249377899787545E-2</v>
      </c>
      <c r="H473" s="71">
        <f>(B473/(D473*(1-VLOOKUP(A473,USD!A:M,13,0))))-1</f>
        <v>2.8138771860736211E-2</v>
      </c>
      <c r="I473" s="71">
        <f t="shared" si="98"/>
        <v>2.8227085315572387E-2</v>
      </c>
      <c r="J473">
        <v>4227.57</v>
      </c>
      <c r="K473">
        <v>4102.3999999999996</v>
      </c>
      <c r="L473" s="71">
        <f t="shared" si="95"/>
        <v>-2.9608025414126771E-2</v>
      </c>
      <c r="M473" s="70">
        <f t="shared" si="96"/>
        <v>4</v>
      </c>
      <c r="N473" s="50" t="s">
        <v>571</v>
      </c>
    </row>
    <row r="474" spans="1:14">
      <c r="A474" s="68">
        <v>43063</v>
      </c>
      <c r="B474">
        <v>31.53</v>
      </c>
      <c r="C474" s="71">
        <f t="shared" si="93"/>
        <v>-2.7452190006169053E-2</v>
      </c>
      <c r="D474" s="26">
        <f t="shared" si="97"/>
        <v>31.543834340873637</v>
      </c>
      <c r="E474" s="26">
        <f>D474*((1-VLOOKUP(A474,USD!A:M,13,0)))</f>
        <v>31.4998030901892</v>
      </c>
      <c r="F474">
        <v>31.4697</v>
      </c>
      <c r="G474" s="71">
        <f t="shared" si="94"/>
        <v>-4.3857511817169126E-4</v>
      </c>
      <c r="H474" s="71">
        <f>(B474/(D474*(1-VLOOKUP(A474,USD!A:M,13,0))))-1</f>
        <v>9.5863805003304492E-4</v>
      </c>
      <c r="I474" s="71">
        <f t="shared" si="98"/>
        <v>1.9161288477489435E-3</v>
      </c>
      <c r="J474">
        <v>4102.3999999999996</v>
      </c>
      <c r="K474">
        <v>4104.2</v>
      </c>
      <c r="L474" s="71">
        <f t="shared" si="95"/>
        <v>4.3876755070204609E-4</v>
      </c>
      <c r="M474" s="70">
        <f t="shared" si="96"/>
        <v>5</v>
      </c>
      <c r="N474" s="50" t="s">
        <v>578</v>
      </c>
    </row>
    <row r="475" spans="1:14">
      <c r="A475" s="68">
        <v>43066</v>
      </c>
      <c r="B475">
        <v>31.02</v>
      </c>
      <c r="C475" s="71">
        <f t="shared" si="93"/>
        <v>-1.6175071360609028E-2</v>
      </c>
      <c r="D475" s="26">
        <f t="shared" si="97"/>
        <v>31.053728257638515</v>
      </c>
      <c r="E475" s="26">
        <f>D475*((1-VLOOKUP(A475,USD!A:M,13,0)))</f>
        <v>31.021481233592059</v>
      </c>
      <c r="F475">
        <v>31.018799999999999</v>
      </c>
      <c r="G475" s="71">
        <f t="shared" si="94"/>
        <v>-1.0861258705778809E-3</v>
      </c>
      <c r="H475" s="71">
        <f>(B475/(D475*(1-VLOOKUP(A475,USD!A:M,13,0))))-1</f>
        <v>-4.7748641688216686E-5</v>
      </c>
      <c r="I475" s="71">
        <f t="shared" si="98"/>
        <v>3.8686216101257997E-5</v>
      </c>
      <c r="J475">
        <v>4104.2</v>
      </c>
      <c r="K475">
        <v>4049.95</v>
      </c>
      <c r="L475" s="71">
        <f t="shared" si="95"/>
        <v>-1.3218166756006067E-2</v>
      </c>
      <c r="M475" s="70">
        <f t="shared" si="96"/>
        <v>1</v>
      </c>
    </row>
    <row r="476" spans="1:14">
      <c r="A476" s="68">
        <v>43067</v>
      </c>
      <c r="B476">
        <v>31.13</v>
      </c>
      <c r="C476" s="71">
        <f t="shared" si="93"/>
        <v>3.5460992907800915E-3</v>
      </c>
      <c r="D476" s="26">
        <f t="shared" si="97"/>
        <v>31.063758667637874</v>
      </c>
      <c r="E476" s="26">
        <f>D476*((1-VLOOKUP(A476,USD!A:M,13,0)))</f>
        <v>31.001623859745465</v>
      </c>
      <c r="F476">
        <v>31.0106</v>
      </c>
      <c r="G476" s="71">
        <f t="shared" si="94"/>
        <v>2.132431334883389E-3</v>
      </c>
      <c r="H476" s="71">
        <f>(B476/(D476*(1-VLOOKUP(A476,USD!A:M,13,0))))-1</f>
        <v>4.1409489011066114E-3</v>
      </c>
      <c r="I476" s="71">
        <f t="shared" si="98"/>
        <v>3.8502963502802245E-3</v>
      </c>
      <c r="J476">
        <v>4049.95</v>
      </c>
      <c r="K476">
        <v>4055.82</v>
      </c>
      <c r="L476" s="71">
        <f t="shared" si="95"/>
        <v>1.4494006098841883E-3</v>
      </c>
      <c r="M476" s="70">
        <f t="shared" si="96"/>
        <v>2</v>
      </c>
    </row>
    <row r="477" spans="1:14">
      <c r="A477" s="68">
        <v>43068</v>
      </c>
      <c r="B477">
        <v>30.78</v>
      </c>
      <c r="C477" s="71">
        <f t="shared" si="93"/>
        <v>-1.1243173787343297E-2</v>
      </c>
      <c r="D477" s="26">
        <f t="shared" si="97"/>
        <v>30.994772881932629</v>
      </c>
      <c r="E477" s="26">
        <f>D477*((1-VLOOKUP(A477,USD!A:M,13,0)))</f>
        <v>30.975947214264867</v>
      </c>
      <c r="F477">
        <v>30.979500000000002</v>
      </c>
      <c r="G477" s="71">
        <f t="shared" si="94"/>
        <v>-6.9293258818432513E-3</v>
      </c>
      <c r="H477" s="71">
        <f>(B477/(D477*(1-VLOOKUP(A477,USD!A:M,13,0))))-1</f>
        <v>-6.3257860335785843E-3</v>
      </c>
      <c r="I477" s="71">
        <f t="shared" si="98"/>
        <v>-6.4397424103036505E-3</v>
      </c>
      <c r="J477">
        <v>4055.82</v>
      </c>
      <c r="K477">
        <v>4053.75</v>
      </c>
      <c r="L477" s="71">
        <f t="shared" si="95"/>
        <v>-5.1037767948280965E-4</v>
      </c>
      <c r="M477" s="70">
        <f t="shared" si="96"/>
        <v>3</v>
      </c>
    </row>
    <row r="478" spans="1:14">
      <c r="A478" s="68">
        <v>43069</v>
      </c>
      <c r="B478">
        <v>30.56</v>
      </c>
      <c r="C478" s="71">
        <f t="shared" si="93"/>
        <v>-7.1474983755686061E-3</v>
      </c>
      <c r="D478" s="26">
        <f t="shared" si="97"/>
        <v>30.61534997224792</v>
      </c>
      <c r="E478" s="26">
        <f>D478*((1-VLOOKUP(A478,USD!A:M,13,0)))</f>
        <v>30.617526163281195</v>
      </c>
      <c r="F478">
        <v>30.611499999999999</v>
      </c>
      <c r="G478" s="71">
        <f t="shared" si="94"/>
        <v>-1.8079157121539957E-3</v>
      </c>
      <c r="H478" s="71">
        <f>(B478/(D478*(1-VLOOKUP(A478,USD!A:M,13,0))))-1</f>
        <v>-1.878863856420443E-3</v>
      </c>
      <c r="I478" s="71">
        <f t="shared" si="98"/>
        <v>-1.6823742711072898E-3</v>
      </c>
      <c r="J478">
        <v>4053.75</v>
      </c>
      <c r="K478">
        <v>4006.1</v>
      </c>
      <c r="L478" s="71">
        <f t="shared" si="95"/>
        <v>-1.1754548257785991E-2</v>
      </c>
      <c r="M478" s="70">
        <f t="shared" si="96"/>
        <v>4</v>
      </c>
    </row>
    <row r="479" spans="1:14" ht="28">
      <c r="A479" s="68">
        <v>43070</v>
      </c>
      <c r="B479">
        <v>30.24</v>
      </c>
      <c r="C479" s="71">
        <f t="shared" si="93"/>
        <v>-1.0471204188481686E-2</v>
      </c>
      <c r="D479" s="26">
        <f t="shared" si="97"/>
        <v>30.550675871795512</v>
      </c>
      <c r="E479" s="26">
        <f>D479*((1-VLOOKUP(A479,USD!A:M,13,0)))</f>
        <v>30.629512130899677</v>
      </c>
      <c r="F479">
        <v>30.6325</v>
      </c>
      <c r="G479" s="71">
        <f t="shared" si="94"/>
        <v>-1.0169197994154056E-2</v>
      </c>
      <c r="H479" s="71">
        <f>(B479/(D479*(1-VLOOKUP(A479,USD!A:M,13,0))))-1</f>
        <v>-1.271688981643071E-2</v>
      </c>
      <c r="I479" s="71">
        <f t="shared" si="98"/>
        <v>-1.2813188606871861E-2</v>
      </c>
      <c r="J479">
        <v>4006.1</v>
      </c>
      <c r="K479">
        <v>3998.14</v>
      </c>
      <c r="L479" s="71">
        <f t="shared" si="95"/>
        <v>-1.9869698709468198E-3</v>
      </c>
      <c r="M479" s="70">
        <f t="shared" si="96"/>
        <v>5</v>
      </c>
      <c r="N479" s="50" t="s">
        <v>586</v>
      </c>
    </row>
    <row r="480" spans="1:14">
      <c r="A480" s="68">
        <v>43073</v>
      </c>
      <c r="B480">
        <v>30.53</v>
      </c>
      <c r="C480" s="71">
        <f t="shared" si="93"/>
        <v>9.5899470899472039E-3</v>
      </c>
      <c r="D480" s="26">
        <f t="shared" si="97"/>
        <v>30.791250168828508</v>
      </c>
      <c r="E480" s="26">
        <f>D480*((1-VLOOKUP(A480,USD!A:M,13,0)))</f>
        <v>30.690029502025574</v>
      </c>
      <c r="F480">
        <v>30.6874</v>
      </c>
      <c r="G480" s="71">
        <f t="shared" si="94"/>
        <v>-8.4845586780682991E-3</v>
      </c>
      <c r="H480" s="71">
        <f>(B480/(D480*(1-VLOOKUP(A480,USD!A:M,13,0))))-1</f>
        <v>-5.2143808468809727E-3</v>
      </c>
      <c r="I480" s="71">
        <f t="shared" si="98"/>
        <v>-5.1291409503574359E-3</v>
      </c>
      <c r="J480">
        <v>3998.14</v>
      </c>
      <c r="K480">
        <v>4018.86</v>
      </c>
      <c r="L480" s="71">
        <f t="shared" si="95"/>
        <v>5.1824098205666136E-3</v>
      </c>
      <c r="M480" s="70">
        <f t="shared" si="96"/>
        <v>1</v>
      </c>
    </row>
    <row r="481" spans="1:14">
      <c r="A481" s="68">
        <v>43074</v>
      </c>
      <c r="B481">
        <v>30.76</v>
      </c>
      <c r="C481" s="71">
        <f t="shared" si="93"/>
        <v>7.5335735342285659E-3</v>
      </c>
      <c r="D481" s="26">
        <f t="shared" si="97"/>
        <v>30.85011989917539</v>
      </c>
      <c r="E481" s="26">
        <f>D481*((1-VLOOKUP(A481,USD!A:M,13,0)))</f>
        <v>30.847742080703124</v>
      </c>
      <c r="F481">
        <v>30.825299999999999</v>
      </c>
      <c r="G481" s="71">
        <f t="shared" si="94"/>
        <v>-2.9212171450198055E-3</v>
      </c>
      <c r="H481" s="71">
        <f>(B481/(D481*(1-VLOOKUP(A481,USD!A:M,13,0))))-1</f>
        <v>-2.8443599039946754E-3</v>
      </c>
      <c r="I481" s="71">
        <f t="shared" si="98"/>
        <v>-2.1183897642520488E-3</v>
      </c>
      <c r="J481">
        <v>4018.86</v>
      </c>
      <c r="K481">
        <v>4040.17</v>
      </c>
      <c r="L481" s="71">
        <f t="shared" si="95"/>
        <v>5.302498718542159E-3</v>
      </c>
      <c r="M481" s="70">
        <f t="shared" si="96"/>
        <v>2</v>
      </c>
    </row>
    <row r="482" spans="1:14">
      <c r="A482" s="68">
        <v>43075</v>
      </c>
      <c r="B482">
        <v>30.4</v>
      </c>
      <c r="C482" s="71">
        <f t="shared" si="93"/>
        <v>-1.1703511053316129E-2</v>
      </c>
      <c r="D482" s="26">
        <f t="shared" si="97"/>
        <v>30.639516714890711</v>
      </c>
      <c r="E482" s="26">
        <f>D482*((1-VLOOKUP(A482,USD!A:M,13,0)))</f>
        <v>30.631345180108966</v>
      </c>
      <c r="F482">
        <v>30.629200000000001</v>
      </c>
      <c r="G482" s="71">
        <f t="shared" si="94"/>
        <v>-7.817248461177817E-3</v>
      </c>
      <c r="H482" s="71">
        <f>(B482/(D482*(1-VLOOKUP(A482,USD!A:M,13,0))))-1</f>
        <v>-7.5525635178175232E-3</v>
      </c>
      <c r="I482" s="71">
        <f t="shared" si="98"/>
        <v>-7.4830553850574466E-3</v>
      </c>
      <c r="J482">
        <v>4040.17</v>
      </c>
      <c r="K482">
        <v>4015.82</v>
      </c>
      <c r="L482" s="71">
        <f t="shared" si="95"/>
        <v>-6.0269741124754361E-3</v>
      </c>
      <c r="M482" s="70">
        <f t="shared" si="96"/>
        <v>3</v>
      </c>
    </row>
    <row r="483" spans="1:14">
      <c r="A483" s="68">
        <v>43076</v>
      </c>
      <c r="B483">
        <v>30.13</v>
      </c>
      <c r="C483" s="71">
        <f t="shared" si="93"/>
        <v>-8.881578947368407E-3</v>
      </c>
      <c r="D483" s="26">
        <f t="shared" si="97"/>
        <v>30.287809451618848</v>
      </c>
      <c r="E483" s="26">
        <f>D483*((1-VLOOKUP(A483,USD!A:M,13,0)))</f>
        <v>30.268253323653465</v>
      </c>
      <c r="F483">
        <v>30.258900000000001</v>
      </c>
      <c r="G483" s="71">
        <f t="shared" si="94"/>
        <v>-5.2103289896527905E-3</v>
      </c>
      <c r="H483" s="71">
        <f>(B483/(D483*(1-VLOOKUP(A483,USD!A:M,13,0))))-1</f>
        <v>-4.5676016443745304E-3</v>
      </c>
      <c r="I483" s="71">
        <f t="shared" si="98"/>
        <v>-4.2599036977550853E-3</v>
      </c>
      <c r="J483">
        <v>4015.82</v>
      </c>
      <c r="K483">
        <v>3971.06</v>
      </c>
      <c r="L483" s="71">
        <f t="shared" si="95"/>
        <v>-1.1145917894726409E-2</v>
      </c>
      <c r="M483" s="70">
        <f t="shared" si="96"/>
        <v>4</v>
      </c>
    </row>
    <row r="484" spans="1:14">
      <c r="A484" s="68">
        <v>43077</v>
      </c>
      <c r="B484">
        <v>30.49</v>
      </c>
      <c r="C484" s="71">
        <f t="shared" si="93"/>
        <v>1.1948224361101767E-2</v>
      </c>
      <c r="D484" s="26">
        <f t="shared" si="97"/>
        <v>30.505173702235677</v>
      </c>
      <c r="E484" s="26">
        <f>D484*((1-VLOOKUP(A484,USD!A:M,13,0)))</f>
        <v>30.504045283621043</v>
      </c>
      <c r="F484">
        <v>30.517199999999999</v>
      </c>
      <c r="G484" s="71">
        <f t="shared" si="94"/>
        <v>-4.9741405781822401E-4</v>
      </c>
      <c r="H484" s="71">
        <f>(B484/(D484*(1-VLOOKUP(A484,USD!A:M,13,0))))-1</f>
        <v>-4.6044003313183701E-4</v>
      </c>
      <c r="I484" s="71">
        <f t="shared" si="98"/>
        <v>-8.9130064357145766E-4</v>
      </c>
      <c r="J484">
        <v>3971.06</v>
      </c>
      <c r="K484">
        <v>4003.38</v>
      </c>
      <c r="L484" s="71">
        <f t="shared" si="95"/>
        <v>8.1388848317578422E-3</v>
      </c>
      <c r="M484" s="70">
        <f t="shared" si="96"/>
        <v>5</v>
      </c>
      <c r="N484" s="50" t="s">
        <v>595</v>
      </c>
    </row>
    <row r="485" spans="1:14">
      <c r="A485" s="68">
        <v>43080</v>
      </c>
      <c r="B485">
        <v>31.1</v>
      </c>
      <c r="C485" s="71">
        <f t="shared" si="93"/>
        <v>2.0006559527714129E-2</v>
      </c>
      <c r="D485" s="26">
        <f t="shared" si="97"/>
        <v>31.021223416213296</v>
      </c>
      <c r="E485" s="26">
        <f>D485*((1-VLOOKUP(A485,USD!A:M,13,0)))</f>
        <v>31.03220844713346</v>
      </c>
      <c r="F485">
        <v>31.040500000000002</v>
      </c>
      <c r="G485" s="71">
        <f t="shared" si="94"/>
        <v>2.5394415536019732E-3</v>
      </c>
      <c r="H485" s="71">
        <f>(B485/(D485*(1-VLOOKUP(A485,USD!A:M,13,0))))-1</f>
        <v>2.1845545727765536E-3</v>
      </c>
      <c r="I485" s="71">
        <f t="shared" si="98"/>
        <v>1.9168505661957269E-3</v>
      </c>
      <c r="J485">
        <v>4003.38</v>
      </c>
      <c r="K485">
        <v>4069.5</v>
      </c>
      <c r="L485" s="71">
        <f t="shared" si="95"/>
        <v>1.6516043942868208E-2</v>
      </c>
      <c r="M485" s="70">
        <f t="shared" si="96"/>
        <v>1</v>
      </c>
    </row>
    <row r="486" spans="1:14">
      <c r="A486" s="68">
        <v>43081</v>
      </c>
      <c r="B486">
        <v>30.56</v>
      </c>
      <c r="C486" s="71">
        <f t="shared" si="93"/>
        <v>-1.7363344051447016E-2</v>
      </c>
      <c r="D486" s="26">
        <f t="shared" si="97"/>
        <v>30.632576191178281</v>
      </c>
      <c r="E486" s="26">
        <f>D486*((1-VLOOKUP(A486,USD!A:M,13,0)))</f>
        <v>30.632576191178281</v>
      </c>
      <c r="F486">
        <v>30.603100000000001</v>
      </c>
      <c r="G486" s="71">
        <f t="shared" si="94"/>
        <v>-2.3692486954193237E-3</v>
      </c>
      <c r="H486" s="71">
        <f>(B486/(D486*(1-VLOOKUP(A486,USD!A:M,13,0))))-1</f>
        <v>-2.3692486954193237E-3</v>
      </c>
      <c r="I486" s="71">
        <f t="shared" si="98"/>
        <v>-1.4083540556349972E-3</v>
      </c>
      <c r="J486">
        <v>4069.5</v>
      </c>
      <c r="K486">
        <v>4016.02</v>
      </c>
      <c r="L486" s="71">
        <f t="shared" si="95"/>
        <v>-1.3141663595036213E-2</v>
      </c>
      <c r="M486" s="70">
        <f t="shared" si="96"/>
        <v>2</v>
      </c>
    </row>
    <row r="487" spans="1:14">
      <c r="A487" s="68">
        <v>43082</v>
      </c>
      <c r="B487">
        <v>31.02</v>
      </c>
      <c r="C487" s="71">
        <f t="shared" si="93"/>
        <v>1.5052356020942348E-2</v>
      </c>
      <c r="D487" s="26">
        <f t="shared" si="97"/>
        <v>30.862722117668739</v>
      </c>
      <c r="E487" s="26">
        <f>D487*((1-VLOOKUP(A487,USD!A:M,13,0)))</f>
        <v>30.89956867824937</v>
      </c>
      <c r="F487">
        <v>30.9299</v>
      </c>
      <c r="G487" s="71">
        <f t="shared" si="94"/>
        <v>5.0960469958423182E-3</v>
      </c>
      <c r="H487" s="71">
        <f>(B487/(D487*(1-VLOOKUP(A487,USD!A:M,13,0))))-1</f>
        <v>3.8975081822227864E-3</v>
      </c>
      <c r="I487" s="71">
        <f t="shared" si="98"/>
        <v>2.9130388394400519E-3</v>
      </c>
      <c r="J487">
        <v>4016.02</v>
      </c>
      <c r="K487">
        <v>4050.09</v>
      </c>
      <c r="L487" s="71">
        <f t="shared" si="95"/>
        <v>8.4835234884288457E-3</v>
      </c>
      <c r="M487" s="70">
        <f t="shared" si="96"/>
        <v>3</v>
      </c>
    </row>
    <row r="488" spans="1:14">
      <c r="A488" s="68">
        <v>43083</v>
      </c>
      <c r="B488">
        <v>30.77</v>
      </c>
      <c r="C488" s="71">
        <f t="shared" si="93"/>
        <v>-8.0593165699548441E-3</v>
      </c>
      <c r="D488" s="26">
        <f t="shared" si="97"/>
        <v>30.747073987244729</v>
      </c>
      <c r="E488" s="26">
        <f>D488*((1-VLOOKUP(A488,USD!A:M,13,0)))</f>
        <v>30.768840972019568</v>
      </c>
      <c r="F488">
        <v>30.769600000000001</v>
      </c>
      <c r="G488" s="71">
        <f t="shared" si="94"/>
        <v>7.4563234097602127E-4</v>
      </c>
      <c r="H488" s="71">
        <f>(B488/(D488*(1-VLOOKUP(A488,USD!A:M,13,0))))-1</f>
        <v>3.7668886568864579E-5</v>
      </c>
      <c r="I488" s="71">
        <f t="shared" si="98"/>
        <v>1.2999844001937433E-5</v>
      </c>
      <c r="J488">
        <v>4050.09</v>
      </c>
      <c r="K488">
        <v>4026.15</v>
      </c>
      <c r="L488" s="71">
        <f t="shared" si="95"/>
        <v>-5.9109797560054078E-3</v>
      </c>
      <c r="M488" s="70">
        <f t="shared" si="96"/>
        <v>4</v>
      </c>
    </row>
    <row r="489" spans="1:14">
      <c r="A489" s="68">
        <v>43084</v>
      </c>
      <c r="B489">
        <v>30.44</v>
      </c>
      <c r="C489" s="71">
        <f t="shared" si="93"/>
        <v>-1.0724731881702865E-2</v>
      </c>
      <c r="D489" s="26">
        <f t="shared" si="97"/>
        <v>30.423474002707302</v>
      </c>
      <c r="E489" s="26">
        <f>D489*((1-VLOOKUP(A489,USD!A:M,13,0)))</f>
        <v>30.432084222293845</v>
      </c>
      <c r="F489">
        <v>30.416899999999998</v>
      </c>
      <c r="G489" s="71">
        <f t="shared" si="94"/>
        <v>5.4319888948994866E-4</v>
      </c>
      <c r="H489" s="71">
        <f>(B489/(D489*(1-VLOOKUP(A489,USD!A:M,13,0))))-1</f>
        <v>2.6011290085592442E-4</v>
      </c>
      <c r="I489" s="71">
        <f t="shared" si="98"/>
        <v>7.5944622890578017E-4</v>
      </c>
      <c r="J489">
        <v>4026.15</v>
      </c>
      <c r="K489">
        <v>3980.86</v>
      </c>
      <c r="L489" s="71">
        <f t="shared" si="95"/>
        <v>-1.1248959924493596E-2</v>
      </c>
      <c r="M489" s="70">
        <f t="shared" si="96"/>
        <v>5</v>
      </c>
    </row>
    <row r="490" spans="1:14">
      <c r="A490" s="68">
        <v>43087</v>
      </c>
      <c r="B490">
        <v>30.38</v>
      </c>
      <c r="C490" s="71">
        <f t="shared" si="93"/>
        <v>-1.9710906701708719E-3</v>
      </c>
      <c r="D490" s="26">
        <f t="shared" si="97"/>
        <v>30.450748682696702</v>
      </c>
      <c r="E490" s="26">
        <f>D490*((1-VLOOKUP(A490,USD!A:M,13,0)))</f>
        <v>30.430359908254442</v>
      </c>
      <c r="F490">
        <v>30.424099999999999</v>
      </c>
      <c r="G490" s="71">
        <f t="shared" si="94"/>
        <v>-2.3233807297784459E-3</v>
      </c>
      <c r="H490" s="71">
        <f>(B490/(D490*(1-VLOOKUP(A490,USD!A:M,13,0))))-1</f>
        <v>-1.6549231887587057E-3</v>
      </c>
      <c r="I490" s="71">
        <f t="shared" si="98"/>
        <v>-1.4495087775809878E-3</v>
      </c>
      <c r="J490">
        <v>3980.86</v>
      </c>
      <c r="K490">
        <v>3985.29</v>
      </c>
      <c r="L490" s="71">
        <f t="shared" si="95"/>
        <v>1.1128248669884933E-3</v>
      </c>
      <c r="M490" s="70">
        <f t="shared" si="96"/>
        <v>1</v>
      </c>
    </row>
    <row r="491" spans="1:14">
      <c r="A491" s="68">
        <v>43088</v>
      </c>
      <c r="B491">
        <v>30.51</v>
      </c>
      <c r="C491" s="71">
        <f t="shared" si="93"/>
        <v>4.2791310072416433E-3</v>
      </c>
      <c r="D491" s="26">
        <f t="shared" si="97"/>
        <v>30.806110334003293</v>
      </c>
      <c r="E491" s="26">
        <f>D491*((1-VLOOKUP(A491,USD!A:M,13,0)))</f>
        <v>30.838769845352253</v>
      </c>
      <c r="F491">
        <v>30.580500000000001</v>
      </c>
      <c r="G491" s="71">
        <f t="shared" si="94"/>
        <v>-9.6120649699955596E-3</v>
      </c>
      <c r="H491" s="71">
        <f>(B491/(D491*(1-VLOOKUP(A491,USD!A:M,13,0))))-1</f>
        <v>-1.0660926068093546E-2</v>
      </c>
      <c r="I491" s="71">
        <f t="shared" si="98"/>
        <v>-2.3053906901456811E-3</v>
      </c>
      <c r="J491">
        <v>3985.29</v>
      </c>
      <c r="K491">
        <v>4035.33</v>
      </c>
      <c r="L491" s="71">
        <f t="shared" si="95"/>
        <v>1.2556175334793584E-2</v>
      </c>
      <c r="M491" s="70">
        <f t="shared" si="96"/>
        <v>2</v>
      </c>
    </row>
    <row r="492" spans="1:14">
      <c r="A492" s="68">
        <v>43089</v>
      </c>
      <c r="B492">
        <v>30.62</v>
      </c>
      <c r="C492" s="71">
        <f t="shared" si="93"/>
        <v>3.6053752867912792E-3</v>
      </c>
      <c r="D492" s="26">
        <f t="shared" si="97"/>
        <v>30.543821557344749</v>
      </c>
      <c r="E492" s="26">
        <f>D492*((1-VLOOKUP(A492,USD!A:M,13,0)))</f>
        <v>30.729642825675235</v>
      </c>
      <c r="F492">
        <v>30.717700000000001</v>
      </c>
      <c r="G492" s="71">
        <f t="shared" si="94"/>
        <v>2.4940704460385543E-3</v>
      </c>
      <c r="H492" s="71">
        <f>(B492/(D492*(1-VLOOKUP(A492,USD!A:M,13,0))))-1</f>
        <v>-3.5679824297738527E-3</v>
      </c>
      <c r="I492" s="71">
        <f t="shared" si="98"/>
        <v>-3.1805766707794225E-3</v>
      </c>
      <c r="J492">
        <v>4035.33</v>
      </c>
      <c r="K492">
        <v>4030.49</v>
      </c>
      <c r="L492" s="71">
        <f t="shared" si="95"/>
        <v>-1.19940624434689E-3</v>
      </c>
      <c r="M492" s="70">
        <f t="shared" si="96"/>
        <v>3</v>
      </c>
    </row>
    <row r="493" spans="1:14">
      <c r="A493" s="68">
        <v>43090</v>
      </c>
      <c r="B493">
        <v>31.07</v>
      </c>
      <c r="C493" s="71">
        <f t="shared" si="93"/>
        <v>1.4696276943174436E-2</v>
      </c>
      <c r="D493" s="26">
        <f t="shared" si="97"/>
        <v>31.002432941156041</v>
      </c>
      <c r="E493" s="26">
        <f>D493*((1-VLOOKUP(A493,USD!A:M,13,0)))</f>
        <v>31.001157713682865</v>
      </c>
      <c r="F493">
        <v>31</v>
      </c>
      <c r="G493" s="71">
        <f t="shared" si="94"/>
        <v>2.1794114988396007E-3</v>
      </c>
      <c r="H493" s="71">
        <f>(B493/(D493*(1-VLOOKUP(A493,USD!A:M,13,0))))-1</f>
        <v>2.2206359824668009E-3</v>
      </c>
      <c r="I493" s="71">
        <f t="shared" si="98"/>
        <v>2.258064516128977E-3</v>
      </c>
      <c r="J493">
        <v>4030.49</v>
      </c>
      <c r="K493">
        <v>4067.85</v>
      </c>
      <c r="L493" s="71">
        <f t="shared" si="95"/>
        <v>9.2693444221423338E-3</v>
      </c>
      <c r="M493" s="70">
        <f t="shared" si="96"/>
        <v>4</v>
      </c>
    </row>
    <row r="494" spans="1:14">
      <c r="A494" s="68">
        <v>43091</v>
      </c>
      <c r="B494">
        <v>30.95</v>
      </c>
      <c r="C494" s="71">
        <f t="shared" si="93"/>
        <v>-3.862246540070835E-3</v>
      </c>
      <c r="D494" s="26">
        <f t="shared" si="97"/>
        <v>30.899025283626486</v>
      </c>
      <c r="E494" s="26">
        <f>D494*((1-VLOOKUP(A494,USD!A:M,13,0)))</f>
        <v>30.893659525283361</v>
      </c>
      <c r="F494">
        <v>30.904599999999999</v>
      </c>
      <c r="G494" s="71">
        <f t="shared" si="94"/>
        <v>1.6497192356590418E-3</v>
      </c>
      <c r="H494" s="71">
        <f>(B494/(D494*(1-VLOOKUP(A494,USD!A:M,13,0))))-1</f>
        <v>1.8236905430555339E-3</v>
      </c>
      <c r="I494" s="71">
        <f t="shared" si="98"/>
        <v>1.469036971842419E-3</v>
      </c>
      <c r="J494">
        <v>4067.85</v>
      </c>
      <c r="K494">
        <v>4054.6</v>
      </c>
      <c r="L494" s="71">
        <f t="shared" si="95"/>
        <v>-3.2572489152746797E-3</v>
      </c>
      <c r="M494" s="70">
        <f t="shared" si="96"/>
        <v>5</v>
      </c>
    </row>
    <row r="495" spans="1:14">
      <c r="A495" s="68">
        <v>43094</v>
      </c>
      <c r="B495">
        <v>30.95</v>
      </c>
      <c r="C495" s="71">
        <f t="shared" si="93"/>
        <v>0</v>
      </c>
      <c r="D495" s="26">
        <f t="shared" si="97"/>
        <v>30.805055266610761</v>
      </c>
      <c r="E495" s="26">
        <f>D495*((1-VLOOKUP(A495,USD!A:M,13,0)))</f>
        <v>30.805055266610761</v>
      </c>
      <c r="F495">
        <v>30.81</v>
      </c>
      <c r="G495" s="71">
        <f t="shared" si="94"/>
        <v>4.705225559077153E-3</v>
      </c>
      <c r="H495" s="71">
        <f>(B495/(D495*(1-VLOOKUP(A495,USD!A:M,13,0))))-1</f>
        <v>4.705225559077153E-3</v>
      </c>
      <c r="I495" s="71">
        <f t="shared" si="98"/>
        <v>4.5439792275234758E-3</v>
      </c>
      <c r="J495">
        <v>4054.6</v>
      </c>
      <c r="K495">
        <v>4041.54</v>
      </c>
      <c r="L495" s="71">
        <f t="shared" si="95"/>
        <v>-3.2210329009026983E-3</v>
      </c>
      <c r="M495" s="70">
        <f t="shared" si="96"/>
        <v>1</v>
      </c>
      <c r="N495" s="50" t="s">
        <v>615</v>
      </c>
    </row>
    <row r="496" spans="1:14">
      <c r="A496" s="68">
        <v>43095</v>
      </c>
      <c r="B496">
        <v>31.07</v>
      </c>
      <c r="C496" s="71">
        <f t="shared" si="93"/>
        <v>3.8772213247173504E-3</v>
      </c>
      <c r="D496" s="26">
        <f t="shared" si="97"/>
        <v>30.902089846939536</v>
      </c>
      <c r="E496" s="26">
        <f>D496*((1-VLOOKUP(A496,USD!A:M,13,0)))</f>
        <v>31.018852104964612</v>
      </c>
      <c r="F496">
        <v>30.992799999999999</v>
      </c>
      <c r="G496" s="71">
        <f t="shared" si="94"/>
        <v>5.4336180462919437E-3</v>
      </c>
      <c r="H496" s="71">
        <f>(B496/(D496*(1-VLOOKUP(A496,USD!A:M,13,0))))-1</f>
        <v>1.6489293305346209E-3</v>
      </c>
      <c r="I496" s="71">
        <f t="shared" si="98"/>
        <v>2.4909011125164859E-3</v>
      </c>
      <c r="J496">
        <v>4041.54</v>
      </c>
      <c r="K496">
        <v>4053.62</v>
      </c>
      <c r="L496" s="71">
        <f t="shared" si="95"/>
        <v>2.9889596539933727E-3</v>
      </c>
      <c r="M496" s="70">
        <f t="shared" si="96"/>
        <v>2</v>
      </c>
    </row>
    <row r="497" spans="1:13">
      <c r="A497" s="68">
        <v>43096</v>
      </c>
      <c r="B497">
        <v>30.48</v>
      </c>
      <c r="C497" s="71">
        <f t="shared" si="93"/>
        <v>-1.8989378822014791E-2</v>
      </c>
      <c r="D497" s="26">
        <f t="shared" si="97"/>
        <v>30.515631284629542</v>
      </c>
      <c r="E497" s="26">
        <f>D497*((1-VLOOKUP(A497,USD!A:M,13,0)))</f>
        <v>30.456924614897112</v>
      </c>
      <c r="F497">
        <v>30.470400000000001</v>
      </c>
      <c r="G497" s="71">
        <f t="shared" si="94"/>
        <v>-1.167640423270222E-3</v>
      </c>
      <c r="H497" s="71">
        <f>(B497/(D497*(1-VLOOKUP(A497,USD!A:M,13,0))))-1</f>
        <v>7.5764002421974119E-4</v>
      </c>
      <c r="I497" s="71">
        <f t="shared" si="98"/>
        <v>3.1505986137370101E-4</v>
      </c>
      <c r="J497">
        <v>4053.62</v>
      </c>
      <c r="K497">
        <v>3991.21</v>
      </c>
      <c r="L497" s="71">
        <f t="shared" si="95"/>
        <v>-1.5396115077387584E-2</v>
      </c>
      <c r="M497" s="70">
        <f t="shared" si="96"/>
        <v>3</v>
      </c>
    </row>
    <row r="498" spans="1:13">
      <c r="A498" s="68">
        <v>43097</v>
      </c>
      <c r="B498">
        <v>30.88</v>
      </c>
      <c r="C498" s="71">
        <f t="shared" si="93"/>
        <v>1.3123359580052396E-2</v>
      </c>
      <c r="D498" s="26">
        <f t="shared" si="97"/>
        <v>30.681795886460502</v>
      </c>
      <c r="E498" s="26">
        <f>D498*((1-VLOOKUP(A498,USD!A:M,13,0)))</f>
        <v>30.7755552858575</v>
      </c>
      <c r="F498">
        <v>30.779199999999999</v>
      </c>
      <c r="G498" s="71">
        <f t="shared" si="94"/>
        <v>6.4599906170081933E-3</v>
      </c>
      <c r="H498" s="71">
        <f>(B498/(D498*(1-VLOOKUP(A498,USD!A:M,13,0))))-1</f>
        <v>3.3937556340533082E-3</v>
      </c>
      <c r="I498" s="71">
        <f t="shared" si="98"/>
        <v>3.2749389197899159E-3</v>
      </c>
      <c r="J498">
        <v>3991.21</v>
      </c>
      <c r="K498">
        <v>4018.9</v>
      </c>
      <c r="L498" s="71">
        <f t="shared" si="95"/>
        <v>6.9377456961674522E-3</v>
      </c>
      <c r="M498" s="70">
        <f t="shared" si="96"/>
        <v>4</v>
      </c>
    </row>
    <row r="499" spans="1:13">
      <c r="A499" s="68">
        <v>43098</v>
      </c>
      <c r="B499">
        <v>31.03</v>
      </c>
      <c r="C499" s="71">
        <f t="shared" si="93"/>
        <v>4.8575129533678929E-3</v>
      </c>
      <c r="D499" s="26">
        <f t="shared" si="97"/>
        <v>30.870797012117745</v>
      </c>
      <c r="E499" s="26">
        <f>D499*((1-VLOOKUP(A499,USD!A:M,13,0)))</f>
        <v>30.962058099046043</v>
      </c>
      <c r="F499">
        <v>30.960899999999999</v>
      </c>
      <c r="G499" s="71">
        <f t="shared" si="94"/>
        <v>5.1570741053352798E-3</v>
      </c>
      <c r="H499" s="71">
        <f>(B499/(D499*(1-VLOOKUP(A499,USD!A:M,13,0))))-1</f>
        <v>2.1943599723446283E-3</v>
      </c>
      <c r="I499" s="71">
        <f t="shared" si="98"/>
        <v>2.2318472654219157E-3</v>
      </c>
      <c r="J499">
        <v>4018.9</v>
      </c>
      <c r="K499">
        <v>4030.86</v>
      </c>
      <c r="L499" s="71">
        <f t="shared" si="95"/>
        <v>2.9759386896912599E-3</v>
      </c>
      <c r="M499" s="70">
        <f t="shared" si="96"/>
        <v>5</v>
      </c>
    </row>
    <row r="500" spans="1:13">
      <c r="A500" s="68">
        <v>43102</v>
      </c>
      <c r="B500">
        <v>31.61</v>
      </c>
      <c r="C500" s="71">
        <f t="shared" si="93"/>
        <v>1.8691588785046731E-2</v>
      </c>
      <c r="D500" s="26">
        <f t="shared" si="97"/>
        <v>31.395181837126568</v>
      </c>
      <c r="E500" s="26">
        <f>D500*((1-VLOOKUP(A500,USD!A:M,13,0)))</f>
        <v>31.456983443617915</v>
      </c>
      <c r="F500">
        <v>31.466799999999999</v>
      </c>
      <c r="G500" s="71">
        <f t="shared" si="94"/>
        <v>6.8423926954102043E-3</v>
      </c>
      <c r="H500" s="71">
        <f>(B500/(D500*(1-VLOOKUP(A500,USD!A:M,13,0))))-1</f>
        <v>4.8643111840760422E-3</v>
      </c>
      <c r="I500" s="71">
        <f t="shared" si="98"/>
        <v>4.5508281744568446E-3</v>
      </c>
      <c r="J500">
        <v>4030.86</v>
      </c>
      <c r="K500">
        <v>4087.4</v>
      </c>
      <c r="L500" s="71">
        <f t="shared" si="95"/>
        <v>1.4026783366328788E-2</v>
      </c>
      <c r="M500" s="70">
        <f t="shared" si="96"/>
        <v>2</v>
      </c>
    </row>
    <row r="501" spans="1:13">
      <c r="A501" s="68">
        <v>43103</v>
      </c>
      <c r="B501">
        <v>31.92</v>
      </c>
      <c r="C501" s="71">
        <f t="shared" si="93"/>
        <v>9.8070230939577563E-3</v>
      </c>
      <c r="D501" s="26">
        <f t="shared" si="97"/>
        <v>31.651486727993344</v>
      </c>
      <c r="E501" s="26">
        <f>D501*((1-VLOOKUP(A501,USD!A:M,13,0)))</f>
        <v>31.669164892615196</v>
      </c>
      <c r="F501">
        <v>31.673200000000001</v>
      </c>
      <c r="G501" s="71">
        <f t="shared" si="94"/>
        <v>8.483433157949527E-3</v>
      </c>
      <c r="H501" s="71">
        <f>(B501/(D501*(1-VLOOKUP(A501,USD!A:M,13,0))))-1</f>
        <v>7.9204837966313502E-3</v>
      </c>
      <c r="I501" s="71">
        <f t="shared" si="98"/>
        <v>7.7920765820946869E-3</v>
      </c>
      <c r="J501">
        <v>4087.4</v>
      </c>
      <c r="K501">
        <v>4111.3900000000003</v>
      </c>
      <c r="L501" s="71">
        <f t="shared" si="95"/>
        <v>5.869256740226092E-3</v>
      </c>
      <c r="M501" s="70">
        <f t="shared" si="96"/>
        <v>3</v>
      </c>
    </row>
    <row r="502" spans="1:13">
      <c r="A502" s="68">
        <v>43104</v>
      </c>
      <c r="B502">
        <v>32.03</v>
      </c>
      <c r="C502" s="71">
        <f t="shared" si="93"/>
        <v>3.4461152882205859E-3</v>
      </c>
      <c r="D502" s="26">
        <f t="shared" si="97"/>
        <v>31.807399660941918</v>
      </c>
      <c r="E502" s="26">
        <f>D502*((1-VLOOKUP(A502,USD!A:M,13,0)))</f>
        <v>31.847714127606292</v>
      </c>
      <c r="F502">
        <v>31.850999999999999</v>
      </c>
      <c r="G502" s="71">
        <f t="shared" si="94"/>
        <v>6.9983821824777248E-3</v>
      </c>
      <c r="H502" s="71">
        <f>(B502/(D502*(1-VLOOKUP(A502,USD!A:M,13,0))))-1</f>
        <v>5.7236720872126945E-3</v>
      </c>
      <c r="I502" s="71">
        <f t="shared" si="98"/>
        <v>5.6199177419862245E-3</v>
      </c>
      <c r="J502">
        <v>4111.3900000000003</v>
      </c>
      <c r="K502">
        <v>4128.8100000000004</v>
      </c>
      <c r="L502" s="71">
        <f t="shared" si="95"/>
        <v>4.2370098677089185E-3</v>
      </c>
      <c r="M502" s="70">
        <f t="shared" si="96"/>
        <v>4</v>
      </c>
    </row>
    <row r="503" spans="1:13">
      <c r="A503" s="68">
        <v>43105</v>
      </c>
      <c r="B503">
        <v>32.15</v>
      </c>
      <c r="C503" s="71">
        <f t="shared" si="93"/>
        <v>3.7464876678112713E-3</v>
      </c>
      <c r="D503" s="26">
        <f t="shared" si="97"/>
        <v>31.927680433345202</v>
      </c>
      <c r="E503" s="26">
        <f>D503*((1-VLOOKUP(A503,USD!A:M,13,0)))</f>
        <v>31.971499541602128</v>
      </c>
      <c r="F503">
        <v>31.9696</v>
      </c>
      <c r="G503" s="71">
        <f t="shared" si="94"/>
        <v>6.9632232482070844E-3</v>
      </c>
      <c r="H503" s="71">
        <f>(B503/(D503*(1-VLOOKUP(A503,USD!A:M,13,0))))-1</f>
        <v>5.5831118639149135E-3</v>
      </c>
      <c r="I503" s="71">
        <f t="shared" si="98"/>
        <v>5.6428607176817192E-3</v>
      </c>
      <c r="J503">
        <v>4128.8100000000004</v>
      </c>
      <c r="K503">
        <v>4138.75</v>
      </c>
      <c r="L503" s="71">
        <f t="shared" si="95"/>
        <v>2.4074733397758674E-3</v>
      </c>
      <c r="M503" s="70">
        <f t="shared" si="96"/>
        <v>5</v>
      </c>
    </row>
    <row r="504" spans="1:13">
      <c r="A504" s="68">
        <v>43108</v>
      </c>
      <c r="B504">
        <v>32.159999999999997</v>
      </c>
      <c r="C504" s="71">
        <f t="shared" si="93"/>
        <v>3.1104199066867011E-4</v>
      </c>
      <c r="D504" s="26">
        <f t="shared" si="97"/>
        <v>32.134980642947745</v>
      </c>
      <c r="E504" s="26">
        <f>D504*((1-VLOOKUP(A504,USD!A:M,13,0)))</f>
        <v>32.049850618650673</v>
      </c>
      <c r="F504">
        <v>32.054200000000002</v>
      </c>
      <c r="G504" s="71">
        <f t="shared" si="94"/>
        <v>7.7857078335408225E-4</v>
      </c>
      <c r="H504" s="71">
        <f>(B504/(D504*(1-VLOOKUP(A504,USD!A:M,13,0))))-1</f>
        <v>3.4368141886198522E-3</v>
      </c>
      <c r="I504" s="71">
        <f t="shared" si="98"/>
        <v>3.3006595079583256E-3</v>
      </c>
      <c r="J504">
        <v>4138.75</v>
      </c>
      <c r="K504">
        <v>4160.16</v>
      </c>
      <c r="L504" s="71">
        <f t="shared" si="95"/>
        <v>5.1730594986407752E-3</v>
      </c>
      <c r="M504" s="70">
        <f t="shared" si="96"/>
        <v>1</v>
      </c>
    </row>
    <row r="505" spans="1:13">
      <c r="A505" s="68">
        <v>43109</v>
      </c>
      <c r="B505">
        <v>32.130000000000003</v>
      </c>
      <c r="C505" s="71">
        <f t="shared" si="93"/>
        <v>-9.3283582089531691E-4</v>
      </c>
      <c r="D505" s="26">
        <f t="shared" si="97"/>
        <v>32.278724871158801</v>
      </c>
      <c r="E505" s="26">
        <f>D505*((1-VLOOKUP(A505,USD!A:M,13,0)))</f>
        <v>32.08518678687323</v>
      </c>
      <c r="F505">
        <v>32.084099999999999</v>
      </c>
      <c r="G505" s="71">
        <f t="shared" si="94"/>
        <v>-4.6075200229388491E-3</v>
      </c>
      <c r="H505" s="71">
        <f>(B505/(D505*(1-VLOOKUP(A505,USD!A:M,13,0))))-1</f>
        <v>1.396694787050734E-3</v>
      </c>
      <c r="I505" s="71">
        <f t="shared" si="98"/>
        <v>1.4306151645209209E-3</v>
      </c>
      <c r="J505">
        <v>4160.16</v>
      </c>
      <c r="K505">
        <v>4189.3</v>
      </c>
      <c r="L505" s="71">
        <f t="shared" si="95"/>
        <v>7.0045382869889927E-3</v>
      </c>
      <c r="M505" s="70">
        <f t="shared" si="96"/>
        <v>2</v>
      </c>
    </row>
    <row r="506" spans="1:13">
      <c r="A506" s="68">
        <v>43110</v>
      </c>
      <c r="B506">
        <v>32.32</v>
      </c>
      <c r="C506" s="71">
        <f t="shared" si="93"/>
        <v>5.9134765017117008E-3</v>
      </c>
      <c r="D506" s="26">
        <f t="shared" si="97"/>
        <v>32.225860363545223</v>
      </c>
      <c r="E506" s="26">
        <f>D506*((1-VLOOKUP(A506,USD!A:M,13,0)))</f>
        <v>32.293152260023227</v>
      </c>
      <c r="F506">
        <v>32.281999999999996</v>
      </c>
      <c r="G506" s="71">
        <f t="shared" si="94"/>
        <v>2.9212450930020673E-3</v>
      </c>
      <c r="H506" s="71">
        <f>(B506/(D506*(1-VLOOKUP(A506,USD!A:M,13,0))))-1</f>
        <v>8.3137563532353909E-4</v>
      </c>
      <c r="I506" s="71">
        <f t="shared" si="98"/>
        <v>1.1771265720836865E-3</v>
      </c>
      <c r="J506">
        <v>4189.3</v>
      </c>
      <c r="K506">
        <v>4207.8100000000004</v>
      </c>
      <c r="L506" s="71">
        <f t="shared" si="95"/>
        <v>4.4183992552455642E-3</v>
      </c>
      <c r="M506" s="70">
        <f t="shared" si="96"/>
        <v>3</v>
      </c>
    </row>
    <row r="507" spans="1:13">
      <c r="A507" s="68">
        <v>43111</v>
      </c>
      <c r="B507">
        <v>32.51</v>
      </c>
      <c r="C507" s="71">
        <f t="shared" si="93"/>
        <v>5.8787128712871617E-3</v>
      </c>
      <c r="D507" s="26">
        <f t="shared" si="97"/>
        <v>32.264968327942555</v>
      </c>
      <c r="E507" s="26">
        <f>D507*((1-VLOOKUP(A507,USD!A:M,13,0)))</f>
        <v>32.418671767345643</v>
      </c>
      <c r="F507" s="70">
        <v>32.725299999999997</v>
      </c>
      <c r="G507" s="71">
        <f t="shared" si="94"/>
        <v>7.5943565035283545E-3</v>
      </c>
      <c r="H507" s="71">
        <f>(B507/(D507*(1-VLOOKUP(A507,USD!A:M,13,0))))-1</f>
        <v>2.8171491204136423E-3</v>
      </c>
      <c r="I507" s="71">
        <f t="shared" si="98"/>
        <v>-6.5790076790739338E-3</v>
      </c>
      <c r="J507">
        <v>4207.8100000000004</v>
      </c>
      <c r="K507">
        <v>4205.59</v>
      </c>
      <c r="L507" s="71">
        <f t="shared" si="95"/>
        <v>-5.2759036173222196E-4</v>
      </c>
      <c r="M507" s="70">
        <f t="shared" si="96"/>
        <v>4</v>
      </c>
    </row>
    <row r="508" spans="1:13">
      <c r="A508" s="68">
        <v>43112</v>
      </c>
      <c r="B508">
        <v>32.909999999999997</v>
      </c>
      <c r="C508" s="71">
        <f t="shared" si="93"/>
        <v>1.2303906490310546E-2</v>
      </c>
      <c r="D508" s="26">
        <f t="shared" si="97"/>
        <v>32.876336613887702</v>
      </c>
      <c r="E508" s="26">
        <f>D508*((1-VLOOKUP(A508,USD!A:M,13,0)))</f>
        <v>33.03723881979549</v>
      </c>
      <c r="F508">
        <v>32.725299999999997</v>
      </c>
      <c r="G508" s="71">
        <f t="shared" si="94"/>
        <v>1.0239396958258151E-3</v>
      </c>
      <c r="H508" s="71">
        <f>(B508/(D508*(1-VLOOKUP(A508,USD!A:M,13,0))))-1</f>
        <v>-3.8513757305665974E-3</v>
      </c>
      <c r="I508" s="71">
        <f t="shared" si="98"/>
        <v>5.6439513159542987E-3</v>
      </c>
      <c r="J508">
        <v>4205.59</v>
      </c>
      <c r="K508" s="70">
        <v>4225</v>
      </c>
      <c r="L508" s="71">
        <f t="shared" si="95"/>
        <v>4.6152858457433332E-3</v>
      </c>
      <c r="M508" s="70">
        <f t="shared" si="96"/>
        <v>5</v>
      </c>
    </row>
    <row r="509" spans="1:13">
      <c r="A509" s="68">
        <v>43115</v>
      </c>
      <c r="B509">
        <v>32.909999999999997</v>
      </c>
      <c r="C509" s="71">
        <f t="shared" si="93"/>
        <v>0</v>
      </c>
      <c r="D509" s="26">
        <f t="shared" si="97"/>
        <v>32.72715895195266</v>
      </c>
      <c r="E509" s="26">
        <f>D509*((1-VLOOKUP(A509,USD!A:M,13,0)))</f>
        <v>32.881348615711801</v>
      </c>
      <c r="F509">
        <v>32.880000000000003</v>
      </c>
      <c r="G509" s="71">
        <f t="shared" si="94"/>
        <v>5.5868292238800965E-3</v>
      </c>
      <c r="H509" s="71">
        <f>(B509/(D509*(1-VLOOKUP(A509,USD!A:M,13,0))))-1</f>
        <v>8.7135672636318162E-4</v>
      </c>
      <c r="I509" s="71">
        <f t="shared" si="98"/>
        <v>9.1240875912390607E-4</v>
      </c>
      <c r="J509">
        <v>4225</v>
      </c>
      <c r="K509">
        <v>4225.24</v>
      </c>
      <c r="L509" s="71">
        <f t="shared" si="95"/>
        <v>5.680473372771111E-5</v>
      </c>
      <c r="M509" s="70">
        <f t="shared" si="96"/>
        <v>1</v>
      </c>
    </row>
    <row r="510" spans="1:13">
      <c r="A510" s="68">
        <v>43116</v>
      </c>
      <c r="B510">
        <v>33.049999999999997</v>
      </c>
      <c r="C510" s="71">
        <f t="shared" si="93"/>
        <v>4.2540261318748662E-3</v>
      </c>
      <c r="D510" s="26">
        <f t="shared" si="97"/>
        <v>33.138589429239524</v>
      </c>
      <c r="E510" s="26">
        <f>D510*((1-VLOOKUP(A510,USD!A:M,13,0)))</f>
        <v>33.102866791849536</v>
      </c>
      <c r="F510">
        <v>33.089799999999997</v>
      </c>
      <c r="G510" s="71">
        <f t="shared" si="94"/>
        <v>-2.673301150270424E-3</v>
      </c>
      <c r="H510" s="71">
        <f>(B510/(D510*(1-VLOOKUP(A510,USD!A:M,13,0))))-1</f>
        <v>-1.5970457236216262E-3</v>
      </c>
      <c r="I510" s="71">
        <f t="shared" si="98"/>
        <v>-1.2027875659568199E-3</v>
      </c>
      <c r="J510">
        <v>4225.24</v>
      </c>
      <c r="K510">
        <v>4258.47</v>
      </c>
      <c r="L510" s="71">
        <f t="shared" si="95"/>
        <v>7.8646420085013435E-3</v>
      </c>
      <c r="M510" s="70">
        <f t="shared" si="96"/>
        <v>2</v>
      </c>
    </row>
    <row r="511" spans="1:13">
      <c r="A511" s="68">
        <v>43117</v>
      </c>
      <c r="B511">
        <v>33.200000000000003</v>
      </c>
      <c r="C511" s="71">
        <f t="shared" si="93"/>
        <v>4.5385779122544267E-3</v>
      </c>
      <c r="D511" s="26">
        <f t="shared" si="97"/>
        <v>33.009376883246794</v>
      </c>
      <c r="E511" s="26">
        <f>D511*((1-VLOOKUP(A511,USD!A:M,13,0)))</f>
        <v>33.052405005036512</v>
      </c>
      <c r="F511">
        <v>33.044600000000003</v>
      </c>
      <c r="G511" s="71">
        <f t="shared" si="94"/>
        <v>5.7748171808100768E-3</v>
      </c>
      <c r="H511" s="71">
        <f>(B511/(D511*(1-VLOOKUP(A511,USD!A:M,13,0))))-1</f>
        <v>4.4654842799185523E-3</v>
      </c>
      <c r="I511" s="71">
        <f t="shared" si="98"/>
        <v>4.7027350913613208E-3</v>
      </c>
      <c r="J511">
        <v>4258.47</v>
      </c>
      <c r="K511">
        <v>4248.12</v>
      </c>
      <c r="L511" s="71">
        <f t="shared" si="95"/>
        <v>-2.4304503730213645E-3</v>
      </c>
      <c r="M511" s="70">
        <f t="shared" si="96"/>
        <v>3</v>
      </c>
    </row>
    <row r="512" spans="1:13">
      <c r="A512" s="68">
        <v>43118</v>
      </c>
      <c r="B512">
        <v>33.380000000000003</v>
      </c>
      <c r="C512" s="71">
        <f t="shared" si="93"/>
        <v>5.4216867469878416E-3</v>
      </c>
      <c r="D512" s="26">
        <f t="shared" si="97"/>
        <v>33.225842333079108</v>
      </c>
      <c r="E512" s="26">
        <f>D512*((1-VLOOKUP(A512,USD!A:M,13,0)))</f>
        <v>33.266828583516173</v>
      </c>
      <c r="F512">
        <v>33.271799999999999</v>
      </c>
      <c r="G512" s="71">
        <f t="shared" si="94"/>
        <v>4.6396917608741983E-3</v>
      </c>
      <c r="H512" s="71">
        <f>(B512/(D512*(1-VLOOKUP(A512,USD!A:M,13,0))))-1</f>
        <v>3.4019298292806699E-3</v>
      </c>
      <c r="I512" s="71">
        <f t="shared" si="98"/>
        <v>3.2520031979035302E-3</v>
      </c>
      <c r="J512">
        <v>4248.12</v>
      </c>
      <c r="K512">
        <v>4271.42</v>
      </c>
      <c r="L512" s="71">
        <f t="shared" si="95"/>
        <v>5.484779149364849E-3</v>
      </c>
      <c r="M512" s="70">
        <f t="shared" si="96"/>
        <v>4</v>
      </c>
    </row>
    <row r="513" spans="1:14">
      <c r="A513" s="68">
        <v>43119</v>
      </c>
      <c r="B513">
        <v>33.76</v>
      </c>
      <c r="C513" s="71">
        <f t="shared" si="93"/>
        <v>1.13840623127619E-2</v>
      </c>
      <c r="D513" s="26">
        <f t="shared" si="97"/>
        <v>33.380695815443104</v>
      </c>
      <c r="E513" s="26">
        <f>D513*((1-VLOOKUP(A513,USD!A:M,13,0)))</f>
        <v>33.486456421204046</v>
      </c>
      <c r="F513">
        <v>33.488100000000003</v>
      </c>
      <c r="G513" s="71">
        <f t="shared" si="94"/>
        <v>1.1362980168358572E-2</v>
      </c>
      <c r="H513" s="71">
        <f>(B513/(D513*(1-VLOOKUP(A513,USD!A:M,13,0))))-1</f>
        <v>8.1687824879177473E-3</v>
      </c>
      <c r="I513" s="71">
        <f t="shared" si="98"/>
        <v>8.119302080440427E-3</v>
      </c>
      <c r="J513">
        <v>4271.42</v>
      </c>
      <c r="K513">
        <v>4285.3999999999996</v>
      </c>
      <c r="L513" s="71">
        <f t="shared" si="95"/>
        <v>3.2729162667215483E-3</v>
      </c>
      <c r="M513" s="70">
        <f t="shared" si="96"/>
        <v>5</v>
      </c>
      <c r="N513" s="50" t="s">
        <v>633</v>
      </c>
    </row>
    <row r="514" spans="1:14">
      <c r="A514" s="68">
        <v>43122</v>
      </c>
      <c r="B514">
        <v>34.15</v>
      </c>
      <c r="C514" s="71">
        <f t="shared" si="93"/>
        <v>1.1552132701421858E-2</v>
      </c>
      <c r="D514" s="26">
        <f t="shared" si="97"/>
        <v>33.888200508703981</v>
      </c>
      <c r="E514" s="26">
        <f>D514*((1-VLOOKUP(A514,USD!A:M,13,0)))</f>
        <v>33.87104947075742</v>
      </c>
      <c r="F514">
        <v>33.877299999999998</v>
      </c>
      <c r="G514" s="71">
        <f t="shared" si="94"/>
        <v>7.7253878154071032E-3</v>
      </c>
      <c r="H514" s="71">
        <f>(B514/(D514*(1-VLOOKUP(A514,USD!A:M,13,0))))-1</f>
        <v>8.2356624197137407E-3</v>
      </c>
      <c r="I514" s="71">
        <f t="shared" si="98"/>
        <v>8.0496379581607158E-3</v>
      </c>
      <c r="J514">
        <v>4285.3999999999996</v>
      </c>
      <c r="K514">
        <v>4336.6000000000004</v>
      </c>
      <c r="L514" s="71">
        <f t="shared" si="95"/>
        <v>1.1947542819807033E-2</v>
      </c>
      <c r="M514" s="70">
        <f t="shared" si="96"/>
        <v>1</v>
      </c>
    </row>
    <row r="515" spans="1:14">
      <c r="A515" s="68">
        <v>43123</v>
      </c>
      <c r="B515">
        <v>34.380000000000003</v>
      </c>
      <c r="C515" s="71">
        <f t="shared" si="93"/>
        <v>6.7349926793558446E-3</v>
      </c>
      <c r="D515" s="26">
        <f t="shared" si="97"/>
        <v>34.236727794355019</v>
      </c>
      <c r="E515" s="26">
        <f>D515*((1-VLOOKUP(A515,USD!A:M,13,0)))</f>
        <v>34.255312338846032</v>
      </c>
      <c r="F515">
        <v>34.257100000000001</v>
      </c>
      <c r="G515" s="71">
        <f t="shared" si="94"/>
        <v>4.184751723516289E-3</v>
      </c>
      <c r="H515" s="71">
        <f>(B515/(D515*(1-VLOOKUP(A515,USD!A:M,13,0))))-1</f>
        <v>3.639951080305126E-3</v>
      </c>
      <c r="I515" s="71">
        <f t="shared" si="98"/>
        <v>3.5875774656932702E-3</v>
      </c>
      <c r="J515">
        <v>4336.6000000000004</v>
      </c>
      <c r="K515">
        <v>4382.6099999999997</v>
      </c>
      <c r="L515" s="71">
        <f t="shared" si="95"/>
        <v>1.0609694230502953E-2</v>
      </c>
      <c r="M515" s="70">
        <f t="shared" si="96"/>
        <v>2</v>
      </c>
    </row>
    <row r="516" spans="1:14">
      <c r="A516" s="68">
        <v>43124</v>
      </c>
      <c r="B516">
        <v>34.69</v>
      </c>
      <c r="C516" s="71">
        <f t="shared" si="93"/>
        <v>9.0168702734145789E-3</v>
      </c>
      <c r="D516" s="26">
        <f t="shared" si="97"/>
        <v>34.314004832508488</v>
      </c>
      <c r="E516" s="26">
        <f>D516*((1-VLOOKUP(A516,USD!A:M,13,0)))</f>
        <v>34.580948875486953</v>
      </c>
      <c r="F516">
        <v>34.559699999999999</v>
      </c>
      <c r="G516" s="71">
        <f t="shared" si="94"/>
        <v>1.0957484249559224E-2</v>
      </c>
      <c r="H516" s="71">
        <f>(B516/(D516*(1-VLOOKUP(A516,USD!A:M,13,0))))-1</f>
        <v>3.1535029563733996E-3</v>
      </c>
      <c r="I516" s="71">
        <f t="shared" si="98"/>
        <v>3.7702873578184803E-3</v>
      </c>
      <c r="J516">
        <v>4382.6099999999997</v>
      </c>
      <c r="K516">
        <v>4389.8900000000003</v>
      </c>
      <c r="L516" s="71">
        <f t="shared" si="95"/>
        <v>1.6611106167330192E-3</v>
      </c>
      <c r="M516" s="70">
        <f t="shared" si="96"/>
        <v>3</v>
      </c>
    </row>
    <row r="517" spans="1:14">
      <c r="A517" s="68">
        <v>43125</v>
      </c>
      <c r="B517">
        <v>34.479999999999997</v>
      </c>
      <c r="C517" s="71">
        <f t="shared" ref="C517:C580" si="99">B517/B516-1</f>
        <v>-6.0536177572787508E-3</v>
      </c>
      <c r="D517" s="26">
        <f t="shared" si="97"/>
        <v>34.364381630519212</v>
      </c>
      <c r="E517" s="26">
        <f>D517*((1-VLOOKUP(A517,USD!A:M,13,0)))</f>
        <v>34.483150467209114</v>
      </c>
      <c r="F517">
        <v>34.485100000000003</v>
      </c>
      <c r="G517" s="71">
        <f t="shared" ref="G517:G580" si="100">+B517/D517-1</f>
        <v>3.3644827578711567E-3</v>
      </c>
      <c r="H517" s="71">
        <f>(B517/(D517*(1-VLOOKUP(A517,USD!A:M,13,0))))-1</f>
        <v>-9.1362510862058599E-5</v>
      </c>
      <c r="I517" s="71">
        <f t="shared" si="98"/>
        <v>-1.4788995827197393E-4</v>
      </c>
      <c r="J517">
        <v>4389.8900000000003</v>
      </c>
      <c r="K517">
        <v>4365.08</v>
      </c>
      <c r="L517" s="71">
        <f t="shared" ref="L517:L580" si="101">+K517/J517-1</f>
        <v>-5.6516222502159819E-3</v>
      </c>
      <c r="M517" s="70">
        <f t="shared" ref="M517:M580" si="102">WEEKDAY(A517,2)</f>
        <v>4</v>
      </c>
    </row>
    <row r="518" spans="1:14">
      <c r="A518" s="68">
        <v>43126</v>
      </c>
      <c r="B518">
        <v>34.85</v>
      </c>
      <c r="C518" s="71">
        <f t="shared" si="99"/>
        <v>1.0730858468677607E-2</v>
      </c>
      <c r="D518" s="26">
        <f t="shared" si="97"/>
        <v>34.613241596946679</v>
      </c>
      <c r="E518" s="26">
        <f>D518*((1-VLOOKUP(A518,USD!A:M,13,0)))</f>
        <v>34.626917952480937</v>
      </c>
      <c r="F518">
        <v>34.627699999999997</v>
      </c>
      <c r="G518" s="71">
        <f t="shared" si="100"/>
        <v>6.8401106666129419E-3</v>
      </c>
      <c r="H518" s="71">
        <f>(B518/(D518*(1-VLOOKUP(A518,USD!A:M,13,0))))-1</f>
        <v>6.4424459556349234E-3</v>
      </c>
      <c r="I518" s="71">
        <f t="shared" si="98"/>
        <v>6.4197160077048565E-3</v>
      </c>
      <c r="J518">
        <v>4365.08</v>
      </c>
      <c r="K518">
        <v>4381.3</v>
      </c>
      <c r="L518" s="71">
        <f t="shared" si="101"/>
        <v>3.7158540049666566E-3</v>
      </c>
      <c r="M518" s="70">
        <f t="shared" si="102"/>
        <v>5</v>
      </c>
      <c r="N518" s="50" t="s">
        <v>649</v>
      </c>
    </row>
    <row r="519" spans="1:14">
      <c r="A519" s="68">
        <v>43129</v>
      </c>
      <c r="B519">
        <v>33.880000000000003</v>
      </c>
      <c r="C519" s="71">
        <f t="shared" si="99"/>
        <v>-2.7833572453371591E-2</v>
      </c>
      <c r="D519" s="26">
        <f t="shared" si="97"/>
        <v>34.001108792824049</v>
      </c>
      <c r="E519" s="26">
        <f>D519*((1-VLOOKUP(A519,USD!A:M,13,0)))</f>
        <v>33.943619568625039</v>
      </c>
      <c r="F519">
        <v>33.935000000000002</v>
      </c>
      <c r="G519" s="71">
        <f t="shared" si="100"/>
        <v>-3.5619071590279328E-3</v>
      </c>
      <c r="H519" s="71">
        <f>(B519/(D519*(1-VLOOKUP(A519,USD!A:M,13,0))))-1</f>
        <v>-1.8742717905029238E-3</v>
      </c>
      <c r="I519" s="71">
        <f t="shared" si="98"/>
        <v>-1.6207455429497752E-3</v>
      </c>
      <c r="J519">
        <v>4381.3</v>
      </c>
      <c r="K519">
        <v>4302.0200000000004</v>
      </c>
      <c r="L519" s="71">
        <f t="shared" si="101"/>
        <v>-1.8095085933398702E-2</v>
      </c>
      <c r="M519" s="70">
        <f t="shared" si="102"/>
        <v>1</v>
      </c>
    </row>
    <row r="520" spans="1:14">
      <c r="A520" s="68">
        <v>43130</v>
      </c>
      <c r="B520">
        <v>33.56</v>
      </c>
      <c r="C520" s="71">
        <f t="shared" si="99"/>
        <v>-9.445100354191216E-3</v>
      </c>
      <c r="D520" s="26">
        <f t="shared" ref="D520:D583" si="103">+F519*(1+L520)</f>
        <v>33.572775928517302</v>
      </c>
      <c r="E520" s="26">
        <f>D520*((1-VLOOKUP(A520,USD!A:M,13,0)))</f>
        <v>33.604341434900384</v>
      </c>
      <c r="F520">
        <v>33.593699999999998</v>
      </c>
      <c r="G520" s="71">
        <f t="shared" si="100"/>
        <v>-3.8054430007516959E-4</v>
      </c>
      <c r="H520" s="71">
        <f>(B520/(D520*(1-VLOOKUP(A520,USD!A:M,13,0))))-1</f>
        <v>-1.3195150687979051E-3</v>
      </c>
      <c r="I520" s="71">
        <f t="shared" si="98"/>
        <v>-1.0031642837793342E-3</v>
      </c>
      <c r="J520">
        <v>4302.0200000000004</v>
      </c>
      <c r="K520">
        <v>4256.1000000000004</v>
      </c>
      <c r="L520" s="71">
        <f t="shared" si="101"/>
        <v>-1.0674055443721797E-2</v>
      </c>
      <c r="M520" s="70">
        <f t="shared" si="102"/>
        <v>2</v>
      </c>
    </row>
    <row r="521" spans="1:14">
      <c r="A521" s="68">
        <v>43131</v>
      </c>
      <c r="B521">
        <v>33.979999999999997</v>
      </c>
      <c r="C521" s="71">
        <f t="shared" si="99"/>
        <v>1.2514898688915199E-2</v>
      </c>
      <c r="D521" s="26">
        <f t="shared" si="103"/>
        <v>33.749982808204685</v>
      </c>
      <c r="E521" s="26">
        <f>D521*((1-VLOOKUP(A521,USD!A:M,13,0)))</f>
        <v>33.926210348801462</v>
      </c>
      <c r="F521">
        <v>33.911900000000003</v>
      </c>
      <c r="G521" s="71">
        <f t="shared" si="100"/>
        <v>6.815327672978766E-3</v>
      </c>
      <c r="H521" s="71">
        <f>(B521/(D521*(1-VLOOKUP(A521,USD!A:M,13,0))))-1</f>
        <v>1.585489526991557E-3</v>
      </c>
      <c r="I521" s="71">
        <f t="shared" si="98"/>
        <v>2.0081446335944442E-3</v>
      </c>
      <c r="J521">
        <v>4256.1000000000004</v>
      </c>
      <c r="K521">
        <v>4275.8999999999996</v>
      </c>
      <c r="L521" s="71">
        <f t="shared" si="101"/>
        <v>4.6521463311479661E-3</v>
      </c>
      <c r="M521" s="70">
        <f t="shared" si="102"/>
        <v>3</v>
      </c>
    </row>
    <row r="522" spans="1:14">
      <c r="A522" s="68">
        <v>43132</v>
      </c>
      <c r="B522">
        <v>33.49</v>
      </c>
      <c r="C522" s="71">
        <f t="shared" si="99"/>
        <v>-1.4420247204237624E-2</v>
      </c>
      <c r="D522" s="26">
        <f t="shared" si="103"/>
        <v>33.673971844523962</v>
      </c>
      <c r="E522" s="26">
        <f>D522*((1-VLOOKUP(A522,USD!A:M,13,0)))</f>
        <v>33.725449285019501</v>
      </c>
      <c r="F522">
        <v>33.707900000000002</v>
      </c>
      <c r="G522" s="71">
        <f t="shared" si="100"/>
        <v>-5.4633247712321253E-3</v>
      </c>
      <c r="H522" s="71">
        <f>(B522/(D522*(1-VLOOKUP(A522,USD!A:M,13,0))))-1</f>
        <v>-6.9813535478705502E-3</v>
      </c>
      <c r="I522" s="71">
        <f t="shared" si="98"/>
        <v>-6.4643599868280388E-3</v>
      </c>
      <c r="J522">
        <v>4275.8999999999996</v>
      </c>
      <c r="K522">
        <v>4245.8999999999996</v>
      </c>
      <c r="L522" s="71">
        <f t="shared" si="101"/>
        <v>-7.0160667929558551E-3</v>
      </c>
      <c r="M522" s="70">
        <f t="shared" si="102"/>
        <v>4</v>
      </c>
      <c r="N522" s="50" t="s">
        <v>658</v>
      </c>
    </row>
    <row r="523" spans="1:14">
      <c r="A523" s="68">
        <v>43133</v>
      </c>
      <c r="B523">
        <v>33.39</v>
      </c>
      <c r="C523" s="71">
        <f t="shared" si="99"/>
        <v>-2.9859659599881239E-3</v>
      </c>
      <c r="D523" s="26">
        <f t="shared" si="103"/>
        <v>33.908993079676868</v>
      </c>
      <c r="E523" s="26">
        <f>D523*((1-VLOOKUP(A523,USD!A:M,13,0)))</f>
        <v>33.774392829150521</v>
      </c>
      <c r="F523">
        <v>33.781700000000001</v>
      </c>
      <c r="G523" s="71">
        <f t="shared" si="100"/>
        <v>-1.5305470099255869E-2</v>
      </c>
      <c r="H523" s="71">
        <f>(B523/(D523*(1-VLOOKUP(A523,USD!A:M,13,0))))-1</f>
        <v>-1.1381191398317392E-2</v>
      </c>
      <c r="I523" s="71">
        <f t="shared" si="98"/>
        <v>-1.1595035181769964E-2</v>
      </c>
      <c r="J523">
        <v>4245.8999999999996</v>
      </c>
      <c r="K523">
        <v>4271.2299999999996</v>
      </c>
      <c r="L523" s="71">
        <f t="shared" si="101"/>
        <v>5.9657551991332269E-3</v>
      </c>
      <c r="M523" s="70">
        <f t="shared" si="102"/>
        <v>5</v>
      </c>
      <c r="N523" s="50" t="s">
        <v>660</v>
      </c>
    </row>
    <row r="524" spans="1:14">
      <c r="A524" s="68">
        <v>43136</v>
      </c>
      <c r="B524">
        <v>33.11</v>
      </c>
      <c r="C524" s="71">
        <f t="shared" si="99"/>
        <v>-8.3857442348008737E-3</v>
      </c>
      <c r="D524" s="26">
        <f t="shared" si="103"/>
        <v>33.804794650487096</v>
      </c>
      <c r="E524" s="26">
        <f>D524*((1-VLOOKUP(A524,USD!A:M,13,0)))</f>
        <v>33.830935617135722</v>
      </c>
      <c r="F524">
        <v>33.8247</v>
      </c>
      <c r="G524" s="71">
        <f t="shared" si="100"/>
        <v>-2.0553139212075799E-2</v>
      </c>
      <c r="H524" s="71">
        <f>(B524/(D524*(1-VLOOKUP(A524,USD!A:M,13,0))))-1</f>
        <v>-2.1309952089251794E-2</v>
      </c>
      <c r="I524" s="71">
        <f t="shared" si="98"/>
        <v>-2.1129529604105857E-2</v>
      </c>
      <c r="J524">
        <v>4271.2299999999996</v>
      </c>
      <c r="K524">
        <v>4274.1499999999996</v>
      </c>
      <c r="L524" s="71">
        <f t="shared" si="101"/>
        <v>6.8364382156893555E-4</v>
      </c>
      <c r="M524" s="70">
        <f t="shared" si="102"/>
        <v>1</v>
      </c>
    </row>
    <row r="525" spans="1:14">
      <c r="A525" s="68">
        <v>43137</v>
      </c>
      <c r="B525">
        <v>33.07</v>
      </c>
      <c r="C525" s="71">
        <f t="shared" si="99"/>
        <v>-1.2080942313500431E-3</v>
      </c>
      <c r="D525" s="26">
        <f t="shared" si="103"/>
        <v>32.833419412748739</v>
      </c>
      <c r="E525" s="26">
        <f>D525*((1-VLOOKUP(A525,USD!A:M,13,0)))</f>
        <v>32.977257541499036</v>
      </c>
      <c r="F525">
        <v>32.940199999999997</v>
      </c>
      <c r="G525" s="71">
        <f t="shared" si="100"/>
        <v>7.2054812286592718E-3</v>
      </c>
      <c r="H525" s="71">
        <f>(B525/(D525*(1-VLOOKUP(A525,USD!A:M,13,0))))-1</f>
        <v>2.8123156810191396E-3</v>
      </c>
      <c r="I525" s="71">
        <f t="shared" si="98"/>
        <v>3.940473949763712E-3</v>
      </c>
      <c r="J525">
        <v>4274.1499999999996</v>
      </c>
      <c r="K525">
        <v>4148.8900000000003</v>
      </c>
      <c r="L525" s="71">
        <f t="shared" si="101"/>
        <v>-2.9306411801176657E-2</v>
      </c>
      <c r="M525" s="70">
        <f t="shared" si="102"/>
        <v>2</v>
      </c>
      <c r="N525" s="50" t="s">
        <v>665</v>
      </c>
    </row>
    <row r="526" spans="1:14">
      <c r="A526" s="68">
        <v>43138</v>
      </c>
      <c r="B526">
        <v>31.55</v>
      </c>
      <c r="C526" s="71">
        <f t="shared" si="99"/>
        <v>-4.5963108557605103E-2</v>
      </c>
      <c r="D526" s="26">
        <f t="shared" si="103"/>
        <v>32.159030511775434</v>
      </c>
      <c r="E526" s="26">
        <f>D526*((1-VLOOKUP(A526,USD!A:M,13,0)))</f>
        <v>31.971050858409061</v>
      </c>
      <c r="F526">
        <v>31.9649</v>
      </c>
      <c r="G526" s="71">
        <f t="shared" si="100"/>
        <v>-1.8938086816778554E-2</v>
      </c>
      <c r="H526" s="71">
        <f>(B526/(D526*(1-VLOOKUP(A526,USD!A:M,13,0))))-1</f>
        <v>-1.3169753483355251E-2</v>
      </c>
      <c r="I526" s="71">
        <f t="shared" si="98"/>
        <v>-1.2979862286445432E-2</v>
      </c>
      <c r="J526">
        <v>4148.8900000000003</v>
      </c>
      <c r="K526">
        <v>4050.5</v>
      </c>
      <c r="L526" s="71">
        <f t="shared" si="101"/>
        <v>-2.3714776723412823E-2</v>
      </c>
      <c r="M526" s="70">
        <f t="shared" si="102"/>
        <v>3</v>
      </c>
      <c r="N526" s="50" t="s">
        <v>669</v>
      </c>
    </row>
    <row r="527" spans="1:14" ht="28">
      <c r="A527" s="68">
        <v>43139</v>
      </c>
      <c r="B527">
        <v>30.56</v>
      </c>
      <c r="C527" s="71">
        <f t="shared" si="99"/>
        <v>-3.137876386687799E-2</v>
      </c>
      <c r="D527" s="26">
        <f t="shared" si="103"/>
        <v>31.661468224910504</v>
      </c>
      <c r="E527" s="26">
        <f>D527*((1-VLOOKUP(A527,USD!A:M,13,0)))</f>
        <v>31.393501288345959</v>
      </c>
      <c r="F527">
        <v>31.390999999999998</v>
      </c>
      <c r="G527" s="71">
        <f t="shared" si="100"/>
        <v>-3.4788918097105048E-2</v>
      </c>
      <c r="H527" s="71">
        <f>(B527/(D527*(1-VLOOKUP(A527,USD!A:M,13,0))))-1</f>
        <v>-2.6550121972389817E-2</v>
      </c>
      <c r="I527" s="71">
        <f t="shared" si="98"/>
        <v>-2.6472555828103594E-2</v>
      </c>
      <c r="J527">
        <v>4050.5</v>
      </c>
      <c r="K527">
        <v>4012.05</v>
      </c>
      <c r="L527" s="71">
        <f t="shared" si="101"/>
        <v>-9.492655227749669E-3</v>
      </c>
      <c r="M527" s="70">
        <f t="shared" si="102"/>
        <v>4</v>
      </c>
      <c r="N527" s="50" t="s">
        <v>672</v>
      </c>
    </row>
    <row r="528" spans="1:14">
      <c r="A528" s="68">
        <v>43140</v>
      </c>
      <c r="B528">
        <v>29.77</v>
      </c>
      <c r="C528" s="71">
        <f t="shared" si="99"/>
        <v>-2.5850785340314153E-2</v>
      </c>
      <c r="D528" s="26">
        <f t="shared" si="103"/>
        <v>30.049935606485459</v>
      </c>
      <c r="E528" s="26">
        <f>D528*((1-VLOOKUP(A528,USD!A:M,13,0)))</f>
        <v>30.316228627248812</v>
      </c>
      <c r="F528">
        <v>30.279299999999999</v>
      </c>
      <c r="G528" s="71">
        <f t="shared" si="100"/>
        <v>-9.3156807439228606E-3</v>
      </c>
      <c r="H528" s="71">
        <f>(B528/(D528*(1-VLOOKUP(A528,USD!A:M,13,0))))-1</f>
        <v>-1.8017697186709092E-2</v>
      </c>
      <c r="I528" s="71">
        <f t="shared" si="98"/>
        <v>-1.68200717982252E-2</v>
      </c>
      <c r="J528">
        <v>4012.05</v>
      </c>
      <c r="K528">
        <v>3840.65</v>
      </c>
      <c r="L528" s="71">
        <f t="shared" si="101"/>
        <v>-4.2721302077491585E-2</v>
      </c>
      <c r="M528" s="70">
        <f t="shared" si="102"/>
        <v>5</v>
      </c>
      <c r="N528" s="50" t="s">
        <v>677</v>
      </c>
    </row>
    <row r="529" spans="1:14">
      <c r="A529" s="68">
        <v>43143</v>
      </c>
      <c r="B529">
        <v>30.69</v>
      </c>
      <c r="C529" s="71">
        <f t="shared" si="99"/>
        <v>3.0903594222371655E-2</v>
      </c>
      <c r="D529" s="26">
        <f t="shared" si="103"/>
        <v>30.66915884811165</v>
      </c>
      <c r="E529" s="26">
        <f>D529*((1-VLOOKUP(A529,USD!A:M,13,0)))</f>
        <v>30.611007943378311</v>
      </c>
      <c r="F529">
        <v>30.6389</v>
      </c>
      <c r="G529" s="71">
        <f t="shared" si="100"/>
        <v>6.7954755432220182E-4</v>
      </c>
      <c r="H529" s="71">
        <f>(B529/(D529*(1-VLOOKUP(A529,USD!A:M,13,0))))-1</f>
        <v>2.5805114541737062E-3</v>
      </c>
      <c r="I529" s="71">
        <f t="shared" si="98"/>
        <v>1.6678144450357202E-3</v>
      </c>
      <c r="J529">
        <v>3840.65</v>
      </c>
      <c r="K529">
        <v>3890.1</v>
      </c>
      <c r="L529" s="71">
        <f t="shared" si="101"/>
        <v>1.2875424732792684E-2</v>
      </c>
      <c r="M529" s="70">
        <f t="shared" si="102"/>
        <v>1</v>
      </c>
    </row>
    <row r="530" spans="1:14">
      <c r="A530" s="68">
        <v>43144</v>
      </c>
      <c r="B530">
        <v>31.05</v>
      </c>
      <c r="C530" s="71">
        <f t="shared" si="99"/>
        <v>1.1730205278592365E-2</v>
      </c>
      <c r="D530" s="26">
        <f t="shared" si="103"/>
        <v>30.997499809002338</v>
      </c>
      <c r="E530" s="26">
        <f>D530*((1-VLOOKUP(A530,USD!A:M,13,0)))</f>
        <v>30.966918943427817</v>
      </c>
      <c r="F530">
        <v>30.9697</v>
      </c>
      <c r="G530" s="71">
        <f t="shared" si="100"/>
        <v>1.6936911467426707E-3</v>
      </c>
      <c r="H530" s="71">
        <f>(B530/(D530*(1-VLOOKUP(A530,USD!A:M,13,0))))-1</f>
        <v>2.6828970852399436E-3</v>
      </c>
      <c r="I530" s="71">
        <f t="shared" si="98"/>
        <v>2.5928568891528947E-3</v>
      </c>
      <c r="J530">
        <v>3890.1</v>
      </c>
      <c r="K530">
        <v>3935.63</v>
      </c>
      <c r="L530" s="71">
        <f t="shared" si="101"/>
        <v>1.1704069304131037E-2</v>
      </c>
      <c r="M530" s="70">
        <f t="shared" si="102"/>
        <v>2</v>
      </c>
      <c r="N530" s="50" t="s">
        <v>679</v>
      </c>
    </row>
    <row r="531" spans="1:14">
      <c r="A531" s="68">
        <v>43145</v>
      </c>
      <c r="B531">
        <v>31.62</v>
      </c>
      <c r="C531" s="71">
        <f t="shared" si="99"/>
        <v>1.8357487922705307E-2</v>
      </c>
      <c r="D531" s="26">
        <f t="shared" si="103"/>
        <v>31.21623758127669</v>
      </c>
      <c r="E531" s="26">
        <f>D531*((1-VLOOKUP(A531,USD!A:M,13,0)))</f>
        <v>31.320363227920836</v>
      </c>
      <c r="F531">
        <v>31.341699999999999</v>
      </c>
      <c r="G531" s="71">
        <f t="shared" si="100"/>
        <v>1.2934371660647592E-2</v>
      </c>
      <c r="H531" s="71">
        <f>(B531/(D531*(1-VLOOKUP(A531,USD!A:M,13,0))))-1</f>
        <v>9.5668357962097605E-3</v>
      </c>
      <c r="I531" s="71">
        <f t="shared" si="98"/>
        <v>8.8795438664781567E-3</v>
      </c>
      <c r="J531">
        <v>3935.63</v>
      </c>
      <c r="K531">
        <v>3966.96</v>
      </c>
      <c r="L531" s="71">
        <f t="shared" si="101"/>
        <v>7.9606060529062717E-3</v>
      </c>
      <c r="M531" s="70">
        <f t="shared" si="102"/>
        <v>3</v>
      </c>
      <c r="N531" s="50" t="s">
        <v>681</v>
      </c>
    </row>
    <row r="532" spans="1:14">
      <c r="A532" s="68">
        <v>43146</v>
      </c>
      <c r="B532">
        <v>32.229999999999997</v>
      </c>
      <c r="C532" s="71">
        <f t="shared" si="99"/>
        <v>1.9291587602782823E-2</v>
      </c>
      <c r="D532" s="26">
        <f t="shared" si="103"/>
        <v>31.341699999999999</v>
      </c>
      <c r="E532" s="26">
        <f>D532*((1-VLOOKUP(A532,USD!A:M,13,0)))</f>
        <v>31.498923469799237</v>
      </c>
      <c r="F532">
        <v>31.4846</v>
      </c>
      <c r="G532" s="71">
        <f t="shared" si="100"/>
        <v>2.8342431967634196E-2</v>
      </c>
      <c r="H532" s="71">
        <f>(B532/(D532*(1-VLOOKUP(A532,USD!A:M,13,0))))-1</f>
        <v>2.320957193669515E-2</v>
      </c>
      <c r="I532" s="71">
        <f t="shared" si="98"/>
        <v>2.3675066540467249E-2</v>
      </c>
      <c r="J532">
        <v>3966.96</v>
      </c>
      <c r="K532">
        <v>3966.96</v>
      </c>
      <c r="L532" s="71">
        <f t="shared" si="101"/>
        <v>0</v>
      </c>
      <c r="M532" s="70">
        <f t="shared" si="102"/>
        <v>4</v>
      </c>
      <c r="N532" s="50" t="s">
        <v>682</v>
      </c>
    </row>
    <row r="533" spans="1:14">
      <c r="A533" s="68">
        <v>43147</v>
      </c>
      <c r="B533">
        <v>32.229999999999997</v>
      </c>
      <c r="C533" s="71">
        <f t="shared" si="99"/>
        <v>0</v>
      </c>
      <c r="D533" s="26">
        <f t="shared" si="103"/>
        <v>31.4846</v>
      </c>
      <c r="E533" s="26">
        <f>D533*((1-VLOOKUP(A533,USD!A:M,13,0)))</f>
        <v>31.396443753237605</v>
      </c>
      <c r="F533">
        <v>31.392900000000001</v>
      </c>
      <c r="G533" s="71">
        <f t="shared" si="100"/>
        <v>2.3675066540467249E-2</v>
      </c>
      <c r="H533" s="71">
        <f>(B533/(D533*(1-VLOOKUP(A533,USD!A:M,13,0))))-1</f>
        <v>2.6549384169550549E-2</v>
      </c>
      <c r="I533" s="71">
        <f t="shared" si="98"/>
        <v>2.6665265075860978E-2</v>
      </c>
      <c r="J533">
        <v>3966.96</v>
      </c>
      <c r="K533">
        <v>3966.96</v>
      </c>
      <c r="L533" s="71">
        <f t="shared" si="101"/>
        <v>0</v>
      </c>
      <c r="M533" s="70">
        <f t="shared" si="102"/>
        <v>5</v>
      </c>
      <c r="N533" s="50" t="s">
        <v>689</v>
      </c>
    </row>
    <row r="534" spans="1:14">
      <c r="A534" s="68">
        <v>43150</v>
      </c>
      <c r="B534">
        <v>32.229999999999997</v>
      </c>
      <c r="C534" s="71">
        <f t="shared" si="99"/>
        <v>0</v>
      </c>
      <c r="D534" s="26">
        <f t="shared" si="103"/>
        <v>31.392900000000001</v>
      </c>
      <c r="E534" s="26">
        <f>D534*((1-VLOOKUP(A534,USD!A:M,13,0)))</f>
        <v>31.356136134824638</v>
      </c>
      <c r="F534" s="70">
        <v>31.392900000000001</v>
      </c>
      <c r="G534" s="71">
        <f t="shared" si="100"/>
        <v>2.6665265075860978E-2</v>
      </c>
      <c r="H534" s="71">
        <f>(B534/(D534*(1-VLOOKUP(A534,USD!A:M,13,0))))-1</f>
        <v>2.7868990663196813E-2</v>
      </c>
      <c r="I534" s="71">
        <f t="shared" si="98"/>
        <v>2.6665265075860978E-2</v>
      </c>
      <c r="J534">
        <v>3966.96</v>
      </c>
      <c r="K534">
        <v>3966.96</v>
      </c>
      <c r="L534" s="71">
        <f t="shared" si="101"/>
        <v>0</v>
      </c>
      <c r="M534" s="70">
        <f t="shared" si="102"/>
        <v>1</v>
      </c>
    </row>
    <row r="535" spans="1:14">
      <c r="A535" s="68">
        <v>43151</v>
      </c>
      <c r="B535">
        <v>31.59</v>
      </c>
      <c r="C535" s="71">
        <f t="shared" si="99"/>
        <v>-1.9857275829971988E-2</v>
      </c>
      <c r="D535" s="26">
        <f t="shared" si="103"/>
        <v>31.392900000000001</v>
      </c>
      <c r="E535" s="26">
        <f>D535*((1-VLOOKUP(A535,USD!A:M,13,0)))</f>
        <v>31.217124352643598</v>
      </c>
      <c r="F535" s="70">
        <v>31.181999999999999</v>
      </c>
      <c r="G535" s="71">
        <f t="shared" si="100"/>
        <v>6.2784897221983549E-3</v>
      </c>
      <c r="H535" s="71">
        <f>(B535/(D535*(1-VLOOKUP(A535,USD!A:M,13,0))))-1</f>
        <v>1.1944586668016566E-2</v>
      </c>
      <c r="I535" s="71">
        <f t="shared" si="98"/>
        <v>1.308447181065997E-2</v>
      </c>
      <c r="J535">
        <v>3966.96</v>
      </c>
      <c r="K535">
        <v>3966.96</v>
      </c>
      <c r="L535" s="71">
        <f t="shared" si="101"/>
        <v>0</v>
      </c>
      <c r="M535" s="70">
        <f t="shared" si="102"/>
        <v>2</v>
      </c>
    </row>
    <row r="536" spans="1:14">
      <c r="A536" s="68">
        <v>43152</v>
      </c>
      <c r="B536">
        <v>31.79</v>
      </c>
      <c r="C536" s="71">
        <f t="shared" si="99"/>
        <v>6.3311174422284733E-3</v>
      </c>
      <c r="D536" s="26">
        <f t="shared" si="103"/>
        <v>31.181999999999999</v>
      </c>
      <c r="E536" s="26">
        <f>D536*((1-VLOOKUP(A536,USD!A:M,13,0)))</f>
        <v>31.191615349414654</v>
      </c>
      <c r="F536">
        <v>31.188300000000002</v>
      </c>
      <c r="G536" s="71">
        <f t="shared" si="100"/>
        <v>1.9498428580591476E-2</v>
      </c>
      <c r="H536" s="71">
        <f>(B536/(D536*(1-VLOOKUP(A536,USD!A:M,13,0))))-1</f>
        <v>1.9184150736732297E-2</v>
      </c>
      <c r="I536" s="71">
        <f t="shared" si="98"/>
        <v>1.9292491094416775E-2</v>
      </c>
      <c r="J536">
        <v>3966.96</v>
      </c>
      <c r="K536">
        <v>3966.96</v>
      </c>
      <c r="L536" s="71">
        <f t="shared" si="101"/>
        <v>0</v>
      </c>
      <c r="M536" s="70">
        <f t="shared" si="102"/>
        <v>3</v>
      </c>
      <c r="N536" s="50" t="s">
        <v>692</v>
      </c>
    </row>
    <row r="537" spans="1:14">
      <c r="A537" s="68">
        <v>43153</v>
      </c>
      <c r="B537">
        <v>31.98</v>
      </c>
      <c r="C537" s="71">
        <f t="shared" si="99"/>
        <v>5.9767222396980291E-3</v>
      </c>
      <c r="D537" s="26">
        <f t="shared" si="103"/>
        <v>31.86262504764354</v>
      </c>
      <c r="E537" s="26">
        <f>D537*((1-VLOOKUP(A537,USD!A:M,13,0)))</f>
        <v>31.888119433305214</v>
      </c>
      <c r="F537">
        <v>31.9132</v>
      </c>
      <c r="G537" s="71">
        <f t="shared" si="100"/>
        <v>3.6837816150097069E-3</v>
      </c>
      <c r="H537" s="71">
        <f>(B537/(D537*(1-VLOOKUP(A537,USD!A:M,13,0))))-1</f>
        <v>2.881341650985636E-3</v>
      </c>
      <c r="I537" s="71">
        <f t="shared" si="98"/>
        <v>2.0931777446322464E-3</v>
      </c>
      <c r="J537">
        <v>3966.96</v>
      </c>
      <c r="K537">
        <v>4052.73</v>
      </c>
      <c r="L537" s="71">
        <f t="shared" si="101"/>
        <v>2.1621090205094173E-2</v>
      </c>
      <c r="M537" s="70">
        <f t="shared" si="102"/>
        <v>4</v>
      </c>
      <c r="N537" s="50" t="s">
        <v>695</v>
      </c>
    </row>
    <row r="538" spans="1:14">
      <c r="A538" s="68">
        <v>43154</v>
      </c>
      <c r="B538">
        <v>32.18</v>
      </c>
      <c r="C538" s="71">
        <f t="shared" si="99"/>
        <v>6.2539086929329635E-3</v>
      </c>
      <c r="D538" s="26">
        <f t="shared" si="103"/>
        <v>32.057775718589689</v>
      </c>
      <c r="E538" s="26">
        <f>D538*((1-VLOOKUP(A538,USD!A:M,13,0)))</f>
        <v>32.094744525300371</v>
      </c>
      <c r="F538">
        <v>32.091500000000003</v>
      </c>
      <c r="G538" s="71">
        <f t="shared" si="100"/>
        <v>3.8126251329231309E-3</v>
      </c>
      <c r="H538" s="71">
        <f>(B538/(D538*(1-VLOOKUP(A538,USD!A:M,13,0))))-1</f>
        <v>2.6563686971374789E-3</v>
      </c>
      <c r="I538" s="71">
        <f t="shared" si="98"/>
        <v>2.7577395883644495E-3</v>
      </c>
      <c r="J538">
        <v>4052.73</v>
      </c>
      <c r="K538">
        <v>4071.09</v>
      </c>
      <c r="L538" s="71">
        <f t="shared" si="101"/>
        <v>4.5302795893138459E-3</v>
      </c>
      <c r="M538" s="70">
        <f t="shared" si="102"/>
        <v>5</v>
      </c>
      <c r="N538" s="50" t="s">
        <v>699</v>
      </c>
    </row>
    <row r="539" spans="1:14">
      <c r="A539" s="68">
        <v>43157</v>
      </c>
      <c r="B539">
        <v>32.880000000000003</v>
      </c>
      <c r="C539" s="71">
        <f t="shared" si="99"/>
        <v>2.1752641392169147E-2</v>
      </c>
      <c r="D539" s="26">
        <f t="shared" si="103"/>
        <v>32.464591897992918</v>
      </c>
      <c r="E539" s="26">
        <f>D539*((1-VLOOKUP(A539,USD!A:M,13,0)))</f>
        <v>32.621711441400471</v>
      </c>
      <c r="F539">
        <v>32.643300000000004</v>
      </c>
      <c r="G539" s="71">
        <f t="shared" si="100"/>
        <v>1.2795728445080812E-2</v>
      </c>
      <c r="H539" s="71">
        <f>(B539/(D539*(1-VLOOKUP(A539,USD!A:M,13,0))))-1</f>
        <v>7.9176887780245675E-3</v>
      </c>
      <c r="I539" s="71">
        <f t="shared" si="98"/>
        <v>7.2511051272390326E-3</v>
      </c>
      <c r="J539">
        <v>4071.09</v>
      </c>
      <c r="K539">
        <v>4118.42</v>
      </c>
      <c r="L539" s="71">
        <f t="shared" si="101"/>
        <v>1.1625879064329103E-2</v>
      </c>
      <c r="M539" s="70">
        <f t="shared" si="102"/>
        <v>1</v>
      </c>
      <c r="N539" s="50" t="s">
        <v>700</v>
      </c>
    </row>
    <row r="540" spans="1:14">
      <c r="A540" s="68">
        <v>43158</v>
      </c>
      <c r="B540">
        <v>31.65</v>
      </c>
      <c r="C540" s="71">
        <f t="shared" si="99"/>
        <v>-3.7408759124087698E-2</v>
      </c>
      <c r="D540" s="26">
        <f t="shared" si="103"/>
        <v>32.172168412643686</v>
      </c>
      <c r="E540" s="26">
        <f>D540*((1-VLOOKUP(A540,USD!A:M,13,0)))</f>
        <v>32.022643255752733</v>
      </c>
      <c r="F540" s="70">
        <v>32.018500000000003</v>
      </c>
      <c r="G540" s="71">
        <f t="shared" si="100"/>
        <v>-1.6230438867107067E-2</v>
      </c>
      <c r="H540" s="71">
        <f>(B540/(D540*(1-VLOOKUP(A540,USD!A:M,13,0))))-1</f>
        <v>-1.1636867474573376E-2</v>
      </c>
      <c r="I540" s="71">
        <f t="shared" si="98"/>
        <v>-1.1508971375923438E-2</v>
      </c>
      <c r="J540" s="70">
        <v>4118.42</v>
      </c>
      <c r="K540" s="70">
        <v>4058.98</v>
      </c>
      <c r="L540" s="71">
        <f t="shared" si="101"/>
        <v>-1.4432719343826061E-2</v>
      </c>
      <c r="M540" s="70">
        <f t="shared" si="102"/>
        <v>2</v>
      </c>
      <c r="N540" s="50" t="s">
        <v>703</v>
      </c>
    </row>
    <row r="541" spans="1:14">
      <c r="A541" s="68">
        <v>43159</v>
      </c>
      <c r="B541">
        <v>31.3</v>
      </c>
      <c r="C541" s="71">
        <f t="shared" si="99"/>
        <v>-1.1058451816745585E-2</v>
      </c>
      <c r="D541" s="26">
        <f t="shared" si="103"/>
        <v>31.739727059507565</v>
      </c>
      <c r="E541" s="26">
        <f>D541*((1-VLOOKUP(A541,USD!A:M,13,0)))</f>
        <v>31.720589796231</v>
      </c>
      <c r="F541">
        <v>31.717400000000001</v>
      </c>
      <c r="G541" s="71">
        <f t="shared" si="100"/>
        <v>-1.3854153776531763E-2</v>
      </c>
      <c r="H541" s="71">
        <f>(B541/(D541*(1-VLOOKUP(A541,USD!A:M,13,0))))-1</f>
        <v>-1.3259204791992052E-2</v>
      </c>
      <c r="I541" s="71">
        <f t="shared" si="98"/>
        <v>-1.3159968976019454E-2</v>
      </c>
      <c r="J541">
        <v>4058.98</v>
      </c>
      <c r="K541">
        <v>4023.64</v>
      </c>
      <c r="L541" s="71">
        <f t="shared" si="101"/>
        <v>-8.7066208751952479E-3</v>
      </c>
      <c r="M541" s="70">
        <f t="shared" si="102"/>
        <v>3</v>
      </c>
      <c r="N541" s="50" t="s">
        <v>704</v>
      </c>
    </row>
    <row r="542" spans="1:14">
      <c r="A542" s="68">
        <v>43160</v>
      </c>
      <c r="B542">
        <v>31.31</v>
      </c>
      <c r="C542" s="71">
        <f t="shared" si="99"/>
        <v>3.1948881789123362E-4</v>
      </c>
      <c r="D542" s="26">
        <f t="shared" si="103"/>
        <v>31.918016315077896</v>
      </c>
      <c r="E542" s="26">
        <f>D542*((1-VLOOKUP(A542,USD!A:M,13,0)))</f>
        <v>31.808745733999054</v>
      </c>
      <c r="F542">
        <v>31.817499999999999</v>
      </c>
      <c r="G542" s="71">
        <f t="shared" si="100"/>
        <v>-1.9049314001091999E-2</v>
      </c>
      <c r="H542" s="71">
        <f>(B542/(D542*(1-VLOOKUP(A542,USD!A:M,13,0))))-1</f>
        <v>-1.5679515884399198E-2</v>
      </c>
      <c r="I542" s="71">
        <f t="shared" si="98"/>
        <v>-1.5950341793038447E-2</v>
      </c>
      <c r="J542">
        <v>4023.64</v>
      </c>
      <c r="K542">
        <v>4049.09</v>
      </c>
      <c r="L542" s="71">
        <f t="shared" si="101"/>
        <v>6.3251185493733431E-3</v>
      </c>
      <c r="M542" s="70">
        <f t="shared" si="102"/>
        <v>4</v>
      </c>
    </row>
    <row r="543" spans="1:14">
      <c r="A543" s="68">
        <v>43161</v>
      </c>
      <c r="B543">
        <v>31.64</v>
      </c>
      <c r="C543" s="71">
        <f t="shared" si="99"/>
        <v>1.0539763653784728E-2</v>
      </c>
      <c r="D543" s="26">
        <f t="shared" si="103"/>
        <v>31.561095468364496</v>
      </c>
      <c r="E543" s="26">
        <f>D543*((1-VLOOKUP(A543,USD!A:M,13,0)))</f>
        <v>31.684681176084933</v>
      </c>
      <c r="F543">
        <v>31.674900000000001</v>
      </c>
      <c r="G543" s="71">
        <f t="shared" si="100"/>
        <v>2.5000568093269671E-3</v>
      </c>
      <c r="H543" s="71">
        <f>(B543/(D543*(1-VLOOKUP(A543,USD!A:M,13,0))))-1</f>
        <v>-1.4101822845121736E-3</v>
      </c>
      <c r="I543" s="71">
        <f t="shared" si="98"/>
        <v>-1.1018187902724907E-3</v>
      </c>
      <c r="J543">
        <v>4049.09</v>
      </c>
      <c r="K543">
        <v>4016.46</v>
      </c>
      <c r="L543" s="71">
        <f t="shared" si="101"/>
        <v>-8.0586008214191818E-3</v>
      </c>
      <c r="M543" s="70">
        <f t="shared" si="102"/>
        <v>5</v>
      </c>
      <c r="N543" s="50" t="s">
        <v>706</v>
      </c>
    </row>
    <row r="544" spans="1:14">
      <c r="A544" s="68">
        <v>43164</v>
      </c>
      <c r="B544">
        <v>31.68</v>
      </c>
      <c r="C544" s="71">
        <f t="shared" si="99"/>
        <v>1.2642225031604948E-3</v>
      </c>
      <c r="D544" s="26">
        <f t="shared" si="103"/>
        <v>31.687833487698125</v>
      </c>
      <c r="E544" s="26">
        <f>D544*((1-VLOOKUP(A544,USD!A:M,13,0)))</f>
        <v>31.650162599880051</v>
      </c>
      <c r="F544">
        <v>31.648900000000001</v>
      </c>
      <c r="G544" s="71">
        <f t="shared" si="100"/>
        <v>-2.4720805545652702E-4</v>
      </c>
      <c r="H544" s="71">
        <f>(B544/(D544*(1-VLOOKUP(A544,USD!A:M,13,0))))-1</f>
        <v>9.4272501841929923E-4</v>
      </c>
      <c r="I544" s="71">
        <f t="shared" si="98"/>
        <v>9.8265658522089794E-4</v>
      </c>
      <c r="J544">
        <v>4016.46</v>
      </c>
      <c r="K544">
        <v>4018.1</v>
      </c>
      <c r="L544" s="71">
        <f t="shared" si="101"/>
        <v>4.0831976417043947E-4</v>
      </c>
      <c r="M544" s="70">
        <f t="shared" si="102"/>
        <v>1</v>
      </c>
    </row>
    <row r="545" spans="1:14">
      <c r="A545" s="68">
        <v>43165</v>
      </c>
      <c r="B545">
        <v>32.11</v>
      </c>
      <c r="C545" s="71">
        <f t="shared" si="99"/>
        <v>1.3573232323232265E-2</v>
      </c>
      <c r="D545" s="26">
        <f t="shared" si="103"/>
        <v>32.030599234464049</v>
      </c>
      <c r="E545" s="26">
        <f>D545*((1-VLOOKUP(A545,USD!A:M,13,0)))</f>
        <v>32.149513168616956</v>
      </c>
      <c r="F545">
        <v>32.150799999999997</v>
      </c>
      <c r="G545" s="71">
        <f t="shared" si="100"/>
        <v>2.4789035307999363E-3</v>
      </c>
      <c r="H545" s="71">
        <f>(B545/(D545*(1-VLOOKUP(A545,USD!A:M,13,0))))-1</f>
        <v>-1.2290440732249941E-3</v>
      </c>
      <c r="I545" s="71">
        <f t="shared" si="98"/>
        <v>-1.2690197444541473E-3</v>
      </c>
      <c r="J545">
        <v>4018.1</v>
      </c>
      <c r="K545">
        <v>4066.56</v>
      </c>
      <c r="L545" s="71">
        <f t="shared" si="101"/>
        <v>1.2060426569771687E-2</v>
      </c>
      <c r="M545" s="70">
        <f t="shared" si="102"/>
        <v>2</v>
      </c>
      <c r="N545" s="50" t="s">
        <v>717</v>
      </c>
    </row>
    <row r="546" spans="1:14">
      <c r="A546" s="68">
        <v>43166</v>
      </c>
      <c r="B546">
        <v>31.92</v>
      </c>
      <c r="C546" s="71">
        <f t="shared" si="99"/>
        <v>-5.9171597633135287E-3</v>
      </c>
      <c r="D546" s="26">
        <f t="shared" si="103"/>
        <v>31.91432729874882</v>
      </c>
      <c r="E546" s="26">
        <f>D546*((1-VLOOKUP(A546,USD!A:M,13,0)))</f>
        <v>31.857403938648069</v>
      </c>
      <c r="F546">
        <v>31.8597</v>
      </c>
      <c r="G546" s="71">
        <f t="shared" si="100"/>
        <v>1.7774779327406343E-4</v>
      </c>
      <c r="H546" s="71">
        <f>(B546/(D546*(1-VLOOKUP(A546,USD!A:M,13,0))))-1</f>
        <v>1.9648826838647437E-3</v>
      </c>
      <c r="I546" s="71">
        <f t="shared" si="98"/>
        <v>1.8926731890132054E-3</v>
      </c>
      <c r="J546">
        <v>4066.56</v>
      </c>
      <c r="K546">
        <v>4036.65</v>
      </c>
      <c r="L546" s="71">
        <f t="shared" si="101"/>
        <v>-7.3551109537298709E-3</v>
      </c>
      <c r="M546" s="70">
        <f t="shared" si="102"/>
        <v>3</v>
      </c>
    </row>
    <row r="547" spans="1:14">
      <c r="A547" s="68">
        <v>43167</v>
      </c>
      <c r="B547">
        <v>32.049999999999997</v>
      </c>
      <c r="C547" s="71">
        <f t="shared" si="99"/>
        <v>4.0726817042604502E-3</v>
      </c>
      <c r="D547" s="26">
        <f t="shared" si="103"/>
        <v>32.182902337334177</v>
      </c>
      <c r="E547" s="26">
        <f>D547*((1-VLOOKUP(A547,USD!A:M,13,0)))</f>
        <v>32.073553310058514</v>
      </c>
      <c r="F547">
        <v>32.0745</v>
      </c>
      <c r="G547" s="71">
        <f t="shared" si="100"/>
        <v>-4.12959452634587E-3</v>
      </c>
      <c r="H547" s="71">
        <f>(B547/(D547*(1-VLOOKUP(A547,USD!A:M,13,0))))-1</f>
        <v>-7.3435299889679229E-4</v>
      </c>
      <c r="I547" s="71">
        <f t="shared" si="98"/>
        <v>-7.6384666947271196E-4</v>
      </c>
      <c r="J547">
        <v>4036.65</v>
      </c>
      <c r="K547">
        <v>4077.6</v>
      </c>
      <c r="L547" s="71">
        <f t="shared" si="101"/>
        <v>1.014455055553487E-2</v>
      </c>
      <c r="M547" s="70">
        <f t="shared" si="102"/>
        <v>4</v>
      </c>
    </row>
    <row r="548" spans="1:14" ht="28">
      <c r="A548" s="68">
        <v>43168</v>
      </c>
      <c r="B548">
        <v>32.64</v>
      </c>
      <c r="C548" s="71">
        <f t="shared" si="99"/>
        <v>1.8408736349454058E-2</v>
      </c>
      <c r="D548" s="26">
        <f t="shared" si="103"/>
        <v>32.320470574602709</v>
      </c>
      <c r="E548" s="26">
        <f>D548*((1-VLOOKUP(A548,USD!A:M,13,0)))</f>
        <v>32.408028175592314</v>
      </c>
      <c r="F548">
        <v>32.410299999999999</v>
      </c>
      <c r="G548" s="71">
        <f t="shared" si="100"/>
        <v>9.8862862983306599E-3</v>
      </c>
      <c r="H548" s="71">
        <f>(B548/(D548*(1-VLOOKUP(A548,USD!A:M,13,0))))-1</f>
        <v>7.1578506150027366E-3</v>
      </c>
      <c r="I548" s="71">
        <f t="shared" si="98"/>
        <v>7.0872531263210803E-3</v>
      </c>
      <c r="J548">
        <v>4077.6</v>
      </c>
      <c r="K548">
        <v>4108.87</v>
      </c>
      <c r="L548" s="71">
        <f t="shared" si="101"/>
        <v>7.6687267019814875E-3</v>
      </c>
      <c r="M548" s="70">
        <f t="shared" si="102"/>
        <v>5</v>
      </c>
      <c r="N548" s="50" t="s">
        <v>719</v>
      </c>
    </row>
    <row r="549" spans="1:14">
      <c r="A549" s="68">
        <v>43171</v>
      </c>
      <c r="B549">
        <v>32.57</v>
      </c>
      <c r="C549" s="71">
        <f t="shared" si="99"/>
        <v>-2.1446078431373028E-3</v>
      </c>
      <c r="D549" s="26">
        <f t="shared" si="103"/>
        <v>32.558592265270015</v>
      </c>
      <c r="E549" s="26">
        <f>D549*((1-VLOOKUP(A549,USD!A:M,13,0)))</f>
        <v>32.575890729645018</v>
      </c>
      <c r="F549">
        <v>32.5852</v>
      </c>
      <c r="G549" s="71">
        <f t="shared" si="100"/>
        <v>3.5037555177575008E-4</v>
      </c>
      <c r="H549" s="71">
        <f>(B549/(D549*(1-VLOOKUP(A549,USD!A:M,13,0))))-1</f>
        <v>-1.808309615815018E-4</v>
      </c>
      <c r="I549" s="71">
        <f t="shared" si="98"/>
        <v>-4.6646944011397018E-4</v>
      </c>
      <c r="J549">
        <v>4108.87</v>
      </c>
      <c r="K549">
        <v>4127.67</v>
      </c>
      <c r="L549" s="71">
        <f t="shared" si="101"/>
        <v>4.5754672209148417E-3</v>
      </c>
      <c r="M549" s="70">
        <f t="shared" si="102"/>
        <v>1</v>
      </c>
      <c r="N549" s="50" t="s">
        <v>722</v>
      </c>
    </row>
    <row r="550" spans="1:14">
      <c r="A550" s="68">
        <v>43172</v>
      </c>
      <c r="B550">
        <v>31.93</v>
      </c>
      <c r="C550" s="71">
        <f t="shared" si="99"/>
        <v>-1.964998464844947E-2</v>
      </c>
      <c r="D550" s="26">
        <f t="shared" si="103"/>
        <v>32.2976884053231</v>
      </c>
      <c r="E550" s="26">
        <f>D550*((1-VLOOKUP(A550,USD!A:M,13,0)))</f>
        <v>32.29431700177323</v>
      </c>
      <c r="F550">
        <v>32.282600000000002</v>
      </c>
      <c r="G550" s="71">
        <f t="shared" si="100"/>
        <v>-1.1384356697877518E-2</v>
      </c>
      <c r="H550" s="71">
        <f>(B550/(D550*(1-VLOOKUP(A550,USD!A:M,13,0))))-1</f>
        <v>-1.128114899451893E-2</v>
      </c>
      <c r="I550" s="71">
        <f t="shared" si="98"/>
        <v>-1.0922292504321307E-2</v>
      </c>
      <c r="J550">
        <v>4127.67</v>
      </c>
      <c r="K550">
        <v>4091.25</v>
      </c>
      <c r="L550" s="71">
        <f t="shared" si="101"/>
        <v>-8.8233797759995625E-3</v>
      </c>
      <c r="M550" s="70">
        <f t="shared" si="102"/>
        <v>2</v>
      </c>
      <c r="N550" s="50" t="s">
        <v>725</v>
      </c>
    </row>
    <row r="551" spans="1:14">
      <c r="A551" s="68">
        <v>43173</v>
      </c>
      <c r="B551">
        <v>32.08</v>
      </c>
      <c r="C551" s="71">
        <f t="shared" si="99"/>
        <v>4.6977763858440102E-3</v>
      </c>
      <c r="D551" s="26">
        <f t="shared" si="103"/>
        <v>32.141278553987171</v>
      </c>
      <c r="E551" s="26">
        <f>D551*((1-VLOOKUP(A551,USD!A:M,13,0)))</f>
        <v>32.24167558377188</v>
      </c>
      <c r="F551">
        <v>32.243699999999997</v>
      </c>
      <c r="G551" s="71">
        <f t="shared" si="100"/>
        <v>-1.9065375350343361E-3</v>
      </c>
      <c r="H551" s="71">
        <f>(B551/(D551*(1-VLOOKUP(A551,USD!A:M,13,0))))-1</f>
        <v>-5.0144907435659691E-3</v>
      </c>
      <c r="I551" s="71">
        <f t="shared" si="98"/>
        <v>-5.0769607706311337E-3</v>
      </c>
      <c r="J551">
        <v>4091.25</v>
      </c>
      <c r="K551">
        <v>4073.34</v>
      </c>
      <c r="L551" s="71">
        <f t="shared" si="101"/>
        <v>-4.3776351970669092E-3</v>
      </c>
      <c r="M551" s="70">
        <f t="shared" si="102"/>
        <v>3</v>
      </c>
    </row>
    <row r="552" spans="1:14">
      <c r="A552" s="68">
        <v>43174</v>
      </c>
      <c r="B552">
        <v>32.18</v>
      </c>
      <c r="C552" s="71">
        <f t="shared" si="99"/>
        <v>3.1172069825435855E-3</v>
      </c>
      <c r="D552" s="26">
        <f t="shared" si="103"/>
        <v>32.424338305174622</v>
      </c>
      <c r="E552" s="26">
        <f>D552*((1-VLOOKUP(A552,USD!A:M,13,0)))</f>
        <v>32.29289315185413</v>
      </c>
      <c r="F552">
        <v>32.295299999999997</v>
      </c>
      <c r="G552" s="71">
        <f t="shared" si="100"/>
        <v>-7.5356450723815804E-3</v>
      </c>
      <c r="H552" s="71">
        <f>(B552/(D552*(1-VLOOKUP(A552,USD!A:M,13,0))))-1</f>
        <v>-3.4959132129556147E-3</v>
      </c>
      <c r="I552" s="71">
        <f t="shared" si="98"/>
        <v>-3.5701789424467112E-3</v>
      </c>
      <c r="J552">
        <v>4073.34</v>
      </c>
      <c r="K552">
        <v>4096.16</v>
      </c>
      <c r="L552" s="71">
        <f t="shared" si="101"/>
        <v>5.6022821566577008E-3</v>
      </c>
      <c r="M552" s="70">
        <f t="shared" si="102"/>
        <v>4</v>
      </c>
    </row>
    <row r="553" spans="1:14">
      <c r="A553" s="68">
        <v>43175</v>
      </c>
      <c r="B553">
        <v>31.95</v>
      </c>
      <c r="C553" s="71">
        <f t="shared" si="99"/>
        <v>-7.1472964574269549E-3</v>
      </c>
      <c r="D553" s="26">
        <f t="shared" si="103"/>
        <v>31.981978444689659</v>
      </c>
      <c r="E553" s="26">
        <f>D553*((1-VLOOKUP(A553,USD!A:M,13,0)))</f>
        <v>32.002096855269052</v>
      </c>
      <c r="F553">
        <v>31.991499999999998</v>
      </c>
      <c r="G553" s="71">
        <f t="shared" si="100"/>
        <v>-9.9988950792906373E-4</v>
      </c>
      <c r="H553" s="71">
        <f>(B553/(D553*(1-VLOOKUP(A553,USD!A:M,13,0))))-1</f>
        <v>-1.6279200548846573E-3</v>
      </c>
      <c r="I553" s="71">
        <f t="shared" si="98"/>
        <v>-1.2972195739493486E-3</v>
      </c>
      <c r="J553">
        <v>4096.16</v>
      </c>
      <c r="K553">
        <v>4056.42</v>
      </c>
      <c r="L553" s="71">
        <f t="shared" si="101"/>
        <v>-9.7017694621303052E-3</v>
      </c>
      <c r="M553" s="70">
        <f t="shared" si="102"/>
        <v>5</v>
      </c>
      <c r="N553" s="50" t="s">
        <v>731</v>
      </c>
    </row>
    <row r="554" spans="1:14">
      <c r="A554" s="68">
        <v>43178</v>
      </c>
      <c r="B554">
        <v>31.92</v>
      </c>
      <c r="C554" s="71">
        <f t="shared" si="99"/>
        <v>-9.3896713615015948E-4</v>
      </c>
      <c r="D554" s="26">
        <f t="shared" si="103"/>
        <v>32.13211868470227</v>
      </c>
      <c r="E554" s="26">
        <f>D554*((1-VLOOKUP(A554,USD!A:M,13,0)))</f>
        <v>32.163911089801161</v>
      </c>
      <c r="F554">
        <v>32.158700000000003</v>
      </c>
      <c r="G554" s="71">
        <f t="shared" si="100"/>
        <v>-6.6014534174883011E-3</v>
      </c>
      <c r="H554" s="71">
        <f>(B554/(D554*(1-VLOOKUP(A554,USD!A:M,13,0))))-1</f>
        <v>-7.5833778149728692E-3</v>
      </c>
      <c r="I554" s="71">
        <f t="shared" si="98"/>
        <v>-7.4225637230360686E-3</v>
      </c>
      <c r="J554">
        <v>4056.42</v>
      </c>
      <c r="K554">
        <v>4074.25</v>
      </c>
      <c r="L554" s="71">
        <f t="shared" si="101"/>
        <v>4.3955014520191682E-3</v>
      </c>
      <c r="M554" s="70">
        <f t="shared" si="102"/>
        <v>1</v>
      </c>
      <c r="N554" s="50" t="s">
        <v>732</v>
      </c>
    </row>
    <row r="555" spans="1:14">
      <c r="A555" s="68">
        <v>43179</v>
      </c>
      <c r="B555">
        <v>32.18</v>
      </c>
      <c r="C555" s="71">
        <f t="shared" si="99"/>
        <v>8.1453634085213444E-3</v>
      </c>
      <c r="D555" s="26">
        <f t="shared" si="103"/>
        <v>32.185931395962449</v>
      </c>
      <c r="E555" s="26">
        <f>D555*((1-VLOOKUP(A555,USD!A:M,13,0)))</f>
        <v>32.115866769576947</v>
      </c>
      <c r="F555">
        <v>32.121099999999998</v>
      </c>
      <c r="G555" s="71">
        <f t="shared" si="100"/>
        <v>-1.8428536025505426E-4</v>
      </c>
      <c r="H555" s="71">
        <f>(B555/(D555*(1-VLOOKUP(A555,USD!A:M,13,0))))-1</f>
        <v>1.996932883150615E-3</v>
      </c>
      <c r="I555" s="71">
        <f t="shared" si="98"/>
        <v>1.8336856458838202E-3</v>
      </c>
      <c r="J555">
        <v>4074.25</v>
      </c>
      <c r="K555">
        <v>4077.7</v>
      </c>
      <c r="L555" s="71">
        <f t="shared" si="101"/>
        <v>8.4678161624829329E-4</v>
      </c>
      <c r="M555" s="70">
        <f t="shared" si="102"/>
        <v>2</v>
      </c>
      <c r="N555" s="50" t="s">
        <v>738</v>
      </c>
    </row>
    <row r="556" spans="1:14">
      <c r="A556" s="68">
        <v>43180</v>
      </c>
      <c r="B556">
        <v>31.91</v>
      </c>
      <c r="C556" s="71">
        <f t="shared" si="99"/>
        <v>-8.3903045369795315E-3</v>
      </c>
      <c r="D556" s="26">
        <f t="shared" si="103"/>
        <v>31.989943633666041</v>
      </c>
      <c r="E556" s="26">
        <f>D556*((1-VLOOKUP(A556,USD!A:M,13,0)))</f>
        <v>32.129371529918828</v>
      </c>
      <c r="F556">
        <v>32.119399999999999</v>
      </c>
      <c r="G556" s="71">
        <f t="shared" si="100"/>
        <v>-2.4990238989326397E-3</v>
      </c>
      <c r="H556" s="71">
        <f>(B556/(D556*(1-VLOOKUP(A556,USD!A:M,13,0))))-1</f>
        <v>-6.8277566436227843E-3</v>
      </c>
      <c r="I556" s="71">
        <f t="shared" si="98"/>
        <v>-6.5194243977160227E-3</v>
      </c>
      <c r="J556">
        <v>4077.7</v>
      </c>
      <c r="K556">
        <v>4061.05</v>
      </c>
      <c r="L556" s="71">
        <f t="shared" si="101"/>
        <v>-4.0831841479264108E-3</v>
      </c>
      <c r="M556" s="70">
        <f t="shared" si="102"/>
        <v>3</v>
      </c>
    </row>
    <row r="557" spans="1:14">
      <c r="A557" s="68">
        <v>43181</v>
      </c>
      <c r="B557">
        <v>31.07</v>
      </c>
      <c r="C557" s="71">
        <f t="shared" si="99"/>
        <v>-2.6324036352240676E-2</v>
      </c>
      <c r="D557" s="26">
        <f t="shared" si="103"/>
        <v>31.797498132256433</v>
      </c>
      <c r="E557" s="26">
        <f>D557*((1-VLOOKUP(A557,USD!A:M,13,0)))</f>
        <v>31.628368860678336</v>
      </c>
      <c r="F557">
        <v>31.623799999999999</v>
      </c>
      <c r="G557" s="71">
        <f t="shared" si="100"/>
        <v>-2.2879099771640043E-2</v>
      </c>
      <c r="H557" s="71">
        <f>(B557/(D557*(1-VLOOKUP(A557,USD!A:M,13,0))))-1</f>
        <v>-1.7654051751385791E-2</v>
      </c>
      <c r="I557" s="71">
        <f t="shared" si="98"/>
        <v>-1.7512126942366146E-2</v>
      </c>
      <c r="J557">
        <v>4061.05</v>
      </c>
      <c r="K557">
        <v>4020.35</v>
      </c>
      <c r="L557" s="71">
        <f t="shared" si="101"/>
        <v>-1.0022038635328356E-2</v>
      </c>
      <c r="M557" s="70">
        <f t="shared" si="102"/>
        <v>4</v>
      </c>
    </row>
    <row r="558" spans="1:14">
      <c r="A558" s="68">
        <v>43182</v>
      </c>
      <c r="B558">
        <v>30.2</v>
      </c>
      <c r="C558" s="71">
        <f t="shared" si="99"/>
        <v>-2.8001287415513443E-2</v>
      </c>
      <c r="D558" s="26">
        <f t="shared" si="103"/>
        <v>30.71599277973311</v>
      </c>
      <c r="E558" s="26">
        <f>D558*((1-VLOOKUP(A558,USD!A:M,13,0)))</f>
        <v>30.838595878625352</v>
      </c>
      <c r="F558">
        <v>30.797899999999998</v>
      </c>
      <c r="G558" s="71">
        <f t="shared" si="100"/>
        <v>-1.6798831261399805E-2</v>
      </c>
      <c r="H558" s="71">
        <f>(B558/(D558*(1-VLOOKUP(A558,USD!A:M,13,0))))-1</f>
        <v>-2.070768335687978E-2</v>
      </c>
      <c r="I558" s="71">
        <f t="shared" si="98"/>
        <v>-1.9413661321064035E-2</v>
      </c>
      <c r="J558">
        <v>4020.35</v>
      </c>
      <c r="K558">
        <v>3904.94</v>
      </c>
      <c r="L558" s="71">
        <f t="shared" si="101"/>
        <v>-2.8706455905580297E-2</v>
      </c>
      <c r="M558" s="70">
        <f t="shared" si="102"/>
        <v>5</v>
      </c>
    </row>
    <row r="559" spans="1:14">
      <c r="A559" s="68">
        <v>43185</v>
      </c>
      <c r="B559">
        <v>31.02</v>
      </c>
      <c r="C559" s="71">
        <f t="shared" si="99"/>
        <v>2.7152317880794641E-2</v>
      </c>
      <c r="D559" s="26">
        <f t="shared" si="103"/>
        <v>30.600332970801084</v>
      </c>
      <c r="E559" s="26">
        <f>D559*((1-VLOOKUP(A559,USD!A:M,13,0)))</f>
        <v>30.870723772446691</v>
      </c>
      <c r="F559">
        <v>30.877700000000001</v>
      </c>
      <c r="G559" s="71">
        <f t="shared" si="100"/>
        <v>1.3714459564847292E-2</v>
      </c>
      <c r="H559" s="71">
        <f>(B559/(D559*(1-VLOOKUP(A559,USD!A:M,13,0))))-1</f>
        <v>4.8355272993807485E-3</v>
      </c>
      <c r="I559" s="71">
        <f t="shared" si="98"/>
        <v>4.6085038717260662E-3</v>
      </c>
      <c r="J559">
        <v>3904.94</v>
      </c>
      <c r="K559">
        <v>3879.89</v>
      </c>
      <c r="L559" s="71">
        <f t="shared" si="101"/>
        <v>-6.4149513180741247E-3</v>
      </c>
      <c r="M559" s="70">
        <f t="shared" si="102"/>
        <v>1</v>
      </c>
    </row>
    <row r="560" spans="1:14">
      <c r="A560" s="68">
        <v>43186</v>
      </c>
      <c r="B560">
        <v>30.68</v>
      </c>
      <c r="C560" s="71">
        <f t="shared" si="99"/>
        <v>-1.0960670535138606E-2</v>
      </c>
      <c r="D560" s="26">
        <f t="shared" si="103"/>
        <v>31.143351249391092</v>
      </c>
      <c r="E560" s="26">
        <f>D560*((1-VLOOKUP(A560,USD!A:M,13,0)))</f>
        <v>31.085550258792903</v>
      </c>
      <c r="F560">
        <v>31.1114</v>
      </c>
      <c r="G560" s="71">
        <f t="shared" si="100"/>
        <v>-1.487801507553399E-2</v>
      </c>
      <c r="H560" s="71">
        <f>(B560/(D560*(1-VLOOKUP(A560,USD!A:M,13,0))))-1</f>
        <v>-1.3046262826831856E-2</v>
      </c>
      <c r="I560" s="71">
        <f t="shared" si="98"/>
        <v>-1.3866299812930305E-2</v>
      </c>
      <c r="J560">
        <v>3879.89</v>
      </c>
      <c r="K560">
        <v>3913.27</v>
      </c>
      <c r="L560" s="71">
        <f t="shared" si="101"/>
        <v>8.6033366925351018E-3</v>
      </c>
      <c r="M560" s="70">
        <f t="shared" si="102"/>
        <v>2</v>
      </c>
    </row>
    <row r="561" spans="1:14">
      <c r="A561" s="68">
        <v>43187</v>
      </c>
      <c r="B561">
        <v>30.2</v>
      </c>
      <c r="C561" s="71">
        <f t="shared" si="99"/>
        <v>-1.5645371577574951E-2</v>
      </c>
      <c r="D561" s="26">
        <f t="shared" si="103"/>
        <v>30.550511211339874</v>
      </c>
      <c r="E561" s="26">
        <f>D561*((1-VLOOKUP(A561,USD!A:M,13,0)))</f>
        <v>30.475754144940026</v>
      </c>
      <c r="F561">
        <v>30.454699999999999</v>
      </c>
      <c r="G561" s="71">
        <f t="shared" si="100"/>
        <v>-1.1473170085931961E-2</v>
      </c>
      <c r="H561" s="71">
        <f>(B561/(D561*(1-VLOOKUP(A561,USD!A:M,13,0))))-1</f>
        <v>-9.0483124266118597E-3</v>
      </c>
      <c r="I561" s="71">
        <f t="shared" si="98"/>
        <v>-8.3632411417613461E-3</v>
      </c>
      <c r="J561">
        <v>3913.27</v>
      </c>
      <c r="K561">
        <v>3842.72</v>
      </c>
      <c r="L561" s="71">
        <f t="shared" si="101"/>
        <v>-1.8028400800353728E-2</v>
      </c>
      <c r="M561" s="70">
        <f t="shared" si="102"/>
        <v>3</v>
      </c>
    </row>
    <row r="562" spans="1:14">
      <c r="A562" s="68">
        <v>43188</v>
      </c>
      <c r="B562">
        <v>31.28</v>
      </c>
      <c r="C562" s="71">
        <f t="shared" si="99"/>
        <v>3.5761589403973559E-2</v>
      </c>
      <c r="D562" s="26">
        <f t="shared" si="103"/>
        <v>30.861505531238294</v>
      </c>
      <c r="E562" s="26">
        <f>D562*((1-VLOOKUP(A562,USD!A:M,13,0)))</f>
        <v>30.926983208860335</v>
      </c>
      <c r="F562">
        <v>30.938199999999998</v>
      </c>
      <c r="G562" s="71">
        <f t="shared" si="100"/>
        <v>1.3560403536959864E-2</v>
      </c>
      <c r="H562" s="71">
        <f>(B562/(D562*(1-VLOOKUP(A562,USD!A:M,13,0))))-1</f>
        <v>1.1414523969428991E-2</v>
      </c>
      <c r="I562" s="71">
        <f t="shared" si="98"/>
        <v>1.1047830836959038E-2</v>
      </c>
      <c r="J562">
        <v>3842.72</v>
      </c>
      <c r="K562">
        <v>3894.05</v>
      </c>
      <c r="L562" s="71">
        <f t="shared" si="101"/>
        <v>1.3357725777574325E-2</v>
      </c>
      <c r="M562" s="70">
        <f t="shared" si="102"/>
        <v>4</v>
      </c>
    </row>
    <row r="563" spans="1:14" ht="28">
      <c r="A563" s="68">
        <v>43189</v>
      </c>
      <c r="B563">
        <v>31.28</v>
      </c>
      <c r="C563" s="71">
        <f t="shared" si="99"/>
        <v>0</v>
      </c>
      <c r="D563" s="26">
        <f t="shared" si="103"/>
        <v>30.973555218859541</v>
      </c>
      <c r="E563" s="26">
        <f>D563*((1-VLOOKUP(A563,USD!A:M,13,0)))</f>
        <v>31.011286132509756</v>
      </c>
      <c r="F563" s="70">
        <v>30.938199999999998</v>
      </c>
      <c r="G563" s="71">
        <f t="shared" si="100"/>
        <v>9.8937554625264656E-3</v>
      </c>
      <c r="H563" s="71">
        <f>(B563/(D563*(1-VLOOKUP(A563,USD!A:M,13,0))))-1</f>
        <v>8.6650346052092875E-3</v>
      </c>
      <c r="I563" s="71">
        <f t="shared" si="98"/>
        <v>1.1047830836959038E-2</v>
      </c>
      <c r="J563">
        <v>3894.05</v>
      </c>
      <c r="K563">
        <v>3898.5</v>
      </c>
      <c r="L563" s="71">
        <f t="shared" si="101"/>
        <v>1.1427690964420645E-3</v>
      </c>
      <c r="M563" s="70">
        <f t="shared" si="102"/>
        <v>5</v>
      </c>
      <c r="N563" s="50" t="s">
        <v>749</v>
      </c>
    </row>
    <row r="564" spans="1:14">
      <c r="A564" s="68">
        <v>43192</v>
      </c>
      <c r="B564">
        <v>30.55</v>
      </c>
      <c r="C564" s="71">
        <f t="shared" si="99"/>
        <v>-2.3337595907928388E-2</v>
      </c>
      <c r="D564" s="26">
        <f t="shared" si="103"/>
        <v>30.846301999230469</v>
      </c>
      <c r="E564" s="26">
        <f>D564*((1-VLOOKUP(A564,USD!A:M,13,0)))</f>
        <v>30.820852675076996</v>
      </c>
      <c r="F564">
        <v>30.8948</v>
      </c>
      <c r="G564" s="71">
        <f t="shared" si="100"/>
        <v>-9.6057543376791843E-3</v>
      </c>
      <c r="H564" s="71">
        <f>(B564/(D564*(1-VLOOKUP(A564,USD!A:M,13,0))))-1</f>
        <v>-8.7879682607229226E-3</v>
      </c>
      <c r="I564" s="71">
        <f t="shared" ref="I564:I628" si="104">+B564/F564-1</f>
        <v>-1.1160454186465052E-2</v>
      </c>
      <c r="J564">
        <v>3898.5</v>
      </c>
      <c r="K564">
        <v>3886.92</v>
      </c>
      <c r="L564" s="71">
        <f t="shared" si="101"/>
        <v>-2.9703732204694466E-3</v>
      </c>
      <c r="M564" s="70">
        <f t="shared" si="102"/>
        <v>1</v>
      </c>
    </row>
    <row r="565" spans="1:14">
      <c r="A565" s="68">
        <v>43193</v>
      </c>
      <c r="B565">
        <v>30.93</v>
      </c>
      <c r="C565" s="71">
        <f t="shared" si="99"/>
        <v>1.2438625204582721E-2</v>
      </c>
      <c r="D565" s="26">
        <f t="shared" si="103"/>
        <v>30.700541072108507</v>
      </c>
      <c r="E565" s="26">
        <f>D565*((1-VLOOKUP(A565,USD!A:M,13,0)))</f>
        <v>30.676627475107509</v>
      </c>
      <c r="F565">
        <v>30.669899999999998</v>
      </c>
      <c r="G565" s="71">
        <f t="shared" si="100"/>
        <v>7.4741004516025722E-3</v>
      </c>
      <c r="H565" s="71">
        <f>(B565/(D565*(1-VLOOKUP(A565,USD!A:M,13,0))))-1</f>
        <v>8.2594648025793305E-3</v>
      </c>
      <c r="I565" s="71">
        <f t="shared" si="104"/>
        <v>8.480627586004541E-3</v>
      </c>
      <c r="J565">
        <v>3886.92</v>
      </c>
      <c r="K565">
        <v>3862.48</v>
      </c>
      <c r="L565" s="71">
        <f t="shared" si="101"/>
        <v>-6.2877548290163343E-3</v>
      </c>
      <c r="M565" s="70">
        <f t="shared" si="102"/>
        <v>2</v>
      </c>
      <c r="N565" s="50" t="s">
        <v>751</v>
      </c>
    </row>
    <row r="566" spans="1:14">
      <c r="A566" s="68">
        <v>43194</v>
      </c>
      <c r="B566">
        <v>30.94</v>
      </c>
      <c r="C566" s="71">
        <f t="shared" si="99"/>
        <v>3.2331070158431174E-4</v>
      </c>
      <c r="D566" s="26">
        <f t="shared" si="103"/>
        <v>30.609393631552784</v>
      </c>
      <c r="E566" s="26">
        <f>D566*((1-VLOOKUP(A566,USD!A:M,13,0)))</f>
        <v>30.558622253834169</v>
      </c>
      <c r="F566">
        <v>30.556100000000001</v>
      </c>
      <c r="G566" s="71">
        <f t="shared" si="100"/>
        <v>1.0800814038551376E-2</v>
      </c>
      <c r="H566" s="71">
        <f>(B566/(D566*(1-VLOOKUP(A566,USD!A:M,13,0))))-1</f>
        <v>1.2480200939621211E-2</v>
      </c>
      <c r="I566" s="71">
        <f t="shared" si="104"/>
        <v>1.25637761363524E-2</v>
      </c>
      <c r="J566">
        <v>3862.48</v>
      </c>
      <c r="K566">
        <v>3854.86</v>
      </c>
      <c r="L566" s="71">
        <f t="shared" si="101"/>
        <v>-1.9728257492594992E-3</v>
      </c>
      <c r="M566" s="70">
        <f t="shared" si="102"/>
        <v>3</v>
      </c>
    </row>
    <row r="567" spans="1:14">
      <c r="A567" s="68">
        <v>43195</v>
      </c>
      <c r="B567">
        <v>31.07</v>
      </c>
      <c r="C567" s="71">
        <f t="shared" si="99"/>
        <v>4.2016806722688926E-3</v>
      </c>
      <c r="D567" s="26">
        <f t="shared" si="103"/>
        <v>30.556100000000001</v>
      </c>
      <c r="E567" s="26">
        <f>D567*((1-VLOOKUP(A567,USD!A:M,13,0)))</f>
        <v>30.508899122847424</v>
      </c>
      <c r="F567">
        <v>30.508800000000001</v>
      </c>
      <c r="G567" s="71">
        <f t="shared" si="100"/>
        <v>1.6818245783984276E-2</v>
      </c>
      <c r="H567" s="71">
        <f>(B567/(D567*(1-VLOOKUP(A567,USD!A:M,13,0))))-1</f>
        <v>1.839138393336448E-2</v>
      </c>
      <c r="I567" s="71">
        <f t="shared" si="104"/>
        <v>1.8394692678833646E-2</v>
      </c>
      <c r="J567">
        <v>3854.86</v>
      </c>
      <c r="K567">
        <v>3854.86</v>
      </c>
      <c r="L567" s="71">
        <f t="shared" si="101"/>
        <v>0</v>
      </c>
      <c r="M567" s="70">
        <f t="shared" si="102"/>
        <v>4</v>
      </c>
      <c r="N567" s="50" t="s">
        <v>752</v>
      </c>
    </row>
    <row r="568" spans="1:14">
      <c r="A568" s="68">
        <v>43196</v>
      </c>
      <c r="B568">
        <v>30.28</v>
      </c>
      <c r="C568" s="71">
        <f t="shared" si="99"/>
        <v>-2.5426456388799479E-2</v>
      </c>
      <c r="D568" s="26">
        <f t="shared" si="103"/>
        <v>30.508800000000001</v>
      </c>
      <c r="E568" s="26">
        <f>D568*((1-VLOOKUP(A568,USD!A:M,13,0)))</f>
        <v>30.412998450203514</v>
      </c>
      <c r="F568">
        <v>30.4129</v>
      </c>
      <c r="G568" s="71">
        <f t="shared" si="100"/>
        <v>-7.4994755611496045E-3</v>
      </c>
      <c r="H568" s="71">
        <f>(B568/(D568*(1-VLOOKUP(A568,USD!A:M,13,0))))-1</f>
        <v>-4.3730791760396848E-3</v>
      </c>
      <c r="I568" s="71">
        <f t="shared" si="104"/>
        <v>-4.3698562123308804E-3</v>
      </c>
      <c r="J568">
        <v>3854.86</v>
      </c>
      <c r="K568">
        <v>3854.86</v>
      </c>
      <c r="L568" s="71">
        <f t="shared" si="101"/>
        <v>0</v>
      </c>
      <c r="M568" s="70">
        <f t="shared" si="102"/>
        <v>5</v>
      </c>
      <c r="N568" s="50" t="s">
        <v>753</v>
      </c>
    </row>
    <row r="569" spans="1:14">
      <c r="A569" s="68">
        <v>43199</v>
      </c>
      <c r="B569">
        <v>30.32</v>
      </c>
      <c r="C569" s="71">
        <f t="shared" si="99"/>
        <v>1.3210039630118242E-3</v>
      </c>
      <c r="D569" s="26">
        <f t="shared" si="103"/>
        <v>30.397673273996979</v>
      </c>
      <c r="E569" s="26">
        <f>D569*((1-VLOOKUP(A569,USD!A:M,13,0)))</f>
        <v>30.430959638309499</v>
      </c>
      <c r="F569">
        <v>30.428699999999999</v>
      </c>
      <c r="G569" s="71">
        <f t="shared" si="100"/>
        <v>-2.555237478107375E-3</v>
      </c>
      <c r="H569" s="71">
        <f>(B569/(D569*(1-VLOOKUP(A569,USD!A:M,13,0))))-1</f>
        <v>-3.6462747027474762E-3</v>
      </c>
      <c r="I569" s="71">
        <f t="shared" si="104"/>
        <v>-3.5722853753199502E-3</v>
      </c>
      <c r="J569">
        <v>3854.86</v>
      </c>
      <c r="K569">
        <v>3852.93</v>
      </c>
      <c r="L569" s="71">
        <f t="shared" si="101"/>
        <v>-5.0066669087855953E-4</v>
      </c>
      <c r="M569" s="70">
        <f t="shared" si="102"/>
        <v>1</v>
      </c>
    </row>
    <row r="570" spans="1:14">
      <c r="A570" s="68">
        <v>43200</v>
      </c>
      <c r="B570">
        <v>31.35</v>
      </c>
      <c r="C570" s="71">
        <f t="shared" si="99"/>
        <v>3.3970976253298257E-2</v>
      </c>
      <c r="D570" s="26">
        <f t="shared" si="103"/>
        <v>31.01501397092602</v>
      </c>
      <c r="E570" s="26">
        <f>D570*((1-VLOOKUP(A570,USD!A:M,13,0)))</f>
        <v>31.160721481572828</v>
      </c>
      <c r="F570">
        <v>31.166799999999999</v>
      </c>
      <c r="G570" s="71">
        <f t="shared" si="100"/>
        <v>1.0800769891253337E-2</v>
      </c>
      <c r="H570" s="71">
        <f>(B570/(D570*(1-VLOOKUP(A570,USD!A:M,13,0))))-1</f>
        <v>6.0742662373560741E-3</v>
      </c>
      <c r="I570" s="71">
        <f t="shared" si="104"/>
        <v>5.8780497195733972E-3</v>
      </c>
      <c r="J570">
        <v>3852.93</v>
      </c>
      <c r="K570">
        <v>3927.17</v>
      </c>
      <c r="L570" s="71">
        <f t="shared" si="101"/>
        <v>1.9268452839786843E-2</v>
      </c>
      <c r="M570" s="70">
        <f t="shared" si="102"/>
        <v>2</v>
      </c>
      <c r="N570" s="50" t="s">
        <v>756</v>
      </c>
    </row>
    <row r="571" spans="1:14">
      <c r="A571" s="68">
        <v>43201</v>
      </c>
      <c r="B571">
        <v>31.39</v>
      </c>
      <c r="C571" s="71">
        <f t="shared" si="99"/>
        <v>1.2759170653906526E-3</v>
      </c>
      <c r="D571" s="26">
        <f t="shared" si="103"/>
        <v>31.255447335358543</v>
      </c>
      <c r="E571" s="26">
        <f>D571*((1-VLOOKUP(A571,USD!A:M,13,0)))</f>
        <v>31.278907750064171</v>
      </c>
      <c r="F571">
        <v>31.281199999999998</v>
      </c>
      <c r="G571" s="71">
        <f t="shared" si="100"/>
        <v>4.3049348549633049E-3</v>
      </c>
      <c r="H571" s="71">
        <f>(B571/(D571*(1-VLOOKUP(A571,USD!A:M,13,0))))-1</f>
        <v>3.5516665359134336E-3</v>
      </c>
      <c r="I571" s="71">
        <f t="shared" si="104"/>
        <v>3.4781274375663696E-3</v>
      </c>
      <c r="J571">
        <v>3927.17</v>
      </c>
      <c r="K571">
        <v>3938.34</v>
      </c>
      <c r="L571" s="71">
        <f t="shared" si="101"/>
        <v>2.8442873621463693E-3</v>
      </c>
      <c r="M571" s="70">
        <f t="shared" si="102"/>
        <v>3</v>
      </c>
    </row>
    <row r="572" spans="1:14">
      <c r="A572" s="68">
        <v>43202</v>
      </c>
      <c r="B572">
        <v>31.26</v>
      </c>
      <c r="C572" s="71">
        <f t="shared" si="99"/>
        <v>-4.1414463204841878E-3</v>
      </c>
      <c r="D572" s="26">
        <f t="shared" si="103"/>
        <v>30.965873329372272</v>
      </c>
      <c r="E572" s="26">
        <f>D572*((1-VLOOKUP(A572,USD!A:M,13,0)))</f>
        <v>30.947588312059001</v>
      </c>
      <c r="F572">
        <v>30.945799999999998</v>
      </c>
      <c r="G572" s="71">
        <f t="shared" si="100"/>
        <v>9.4984135438136441E-3</v>
      </c>
      <c r="H572" s="71">
        <f>(B572/(D572*(1-VLOOKUP(A572,USD!A:M,13,0))))-1</f>
        <v>1.0094863767438289E-2</v>
      </c>
      <c r="I572" s="71">
        <f t="shared" si="104"/>
        <v>1.0153235657181403E-2</v>
      </c>
      <c r="J572">
        <v>3938.34</v>
      </c>
      <c r="K572">
        <v>3898.64</v>
      </c>
      <c r="L572" s="71">
        <f t="shared" si="101"/>
        <v>-1.0080389199510487E-2</v>
      </c>
      <c r="M572" s="70">
        <f t="shared" si="102"/>
        <v>4</v>
      </c>
    </row>
    <row r="573" spans="1:14">
      <c r="A573" s="68">
        <v>43203</v>
      </c>
      <c r="B573">
        <v>30.69</v>
      </c>
      <c r="C573" s="71">
        <f t="shared" si="99"/>
        <v>-1.8234165067178565E-2</v>
      </c>
      <c r="D573" s="26">
        <f t="shared" si="103"/>
        <v>30.72751631645907</v>
      </c>
      <c r="E573" s="26">
        <f>D573*((1-VLOOKUP(A573,USD!A:M,13,0)))</f>
        <v>30.745734066866756</v>
      </c>
      <c r="F573">
        <v>30.737200000000001</v>
      </c>
      <c r="G573" s="71">
        <f t="shared" si="100"/>
        <v>-1.2209355312903236E-3</v>
      </c>
      <c r="H573" s="71">
        <f>(B573/(D573*(1-VLOOKUP(A573,USD!A:M,13,0))))-1</f>
        <v>-1.8127414601825098E-3</v>
      </c>
      <c r="I573" s="71">
        <f t="shared" si="104"/>
        <v>-1.5355985580990383E-3</v>
      </c>
      <c r="J573">
        <v>3898.64</v>
      </c>
      <c r="K573">
        <v>3871.14</v>
      </c>
      <c r="L573" s="71">
        <f t="shared" si="101"/>
        <v>-7.0537418176594979E-3</v>
      </c>
      <c r="M573" s="70">
        <f t="shared" si="102"/>
        <v>5</v>
      </c>
      <c r="N573" s="50" t="s">
        <v>761</v>
      </c>
    </row>
    <row r="574" spans="1:14">
      <c r="A574" s="68">
        <v>43206</v>
      </c>
      <c r="B574">
        <v>30.32</v>
      </c>
      <c r="C574" s="71">
        <f t="shared" si="99"/>
        <v>-1.2056044314108894E-2</v>
      </c>
      <c r="D574" s="26">
        <f t="shared" si="103"/>
        <v>30.242691194841832</v>
      </c>
      <c r="E574" s="26">
        <f>D574*((1-VLOOKUP(A574,USD!A:M,13,0)))</f>
        <v>30.264515921476235</v>
      </c>
      <c r="F574">
        <v>30.256699999999999</v>
      </c>
      <c r="G574" s="71">
        <f t="shared" si="100"/>
        <v>2.5562806120691395E-3</v>
      </c>
      <c r="H574" s="71">
        <f>(B574/(D574*(1-VLOOKUP(A574,USD!A:M,13,0))))-1</f>
        <v>1.8333046749441362E-3</v>
      </c>
      <c r="I574" s="71">
        <f t="shared" si="104"/>
        <v>2.0920986095642746E-3</v>
      </c>
      <c r="J574">
        <v>3871.14</v>
      </c>
      <c r="K574">
        <v>3808.86</v>
      </c>
      <c r="L574" s="71">
        <f t="shared" si="101"/>
        <v>-1.608828407135876E-2</v>
      </c>
      <c r="M574" s="70">
        <f t="shared" si="102"/>
        <v>1</v>
      </c>
    </row>
    <row r="575" spans="1:14">
      <c r="A575" s="68">
        <v>43207</v>
      </c>
      <c r="B575">
        <v>30.1</v>
      </c>
      <c r="C575" s="71">
        <f t="shared" si="99"/>
        <v>-7.2559366754616494E-3</v>
      </c>
      <c r="D575" s="26">
        <f t="shared" si="103"/>
        <v>29.778326293956717</v>
      </c>
      <c r="E575" s="26">
        <f>D575*((1-VLOOKUP(A575,USD!A:M,13,0)))</f>
        <v>29.715302403463454</v>
      </c>
      <c r="F575">
        <v>29.6981</v>
      </c>
      <c r="G575" s="71">
        <f t="shared" si="100"/>
        <v>1.0802276221567375E-2</v>
      </c>
      <c r="H575" s="71">
        <f>(B575/(D575*(1-VLOOKUP(A575,USD!A:M,13,0))))-1</f>
        <v>1.2946110771927088E-2</v>
      </c>
      <c r="I575" s="71">
        <f t="shared" si="104"/>
        <v>1.3532852270010665E-2</v>
      </c>
      <c r="J575">
        <v>3808.86</v>
      </c>
      <c r="K575">
        <v>3748.64</v>
      </c>
      <c r="L575" s="71">
        <f t="shared" si="101"/>
        <v>-1.5810504980492968E-2</v>
      </c>
      <c r="M575" s="70">
        <f t="shared" si="102"/>
        <v>2</v>
      </c>
      <c r="N575" s="50" t="s">
        <v>762</v>
      </c>
    </row>
    <row r="576" spans="1:14">
      <c r="A576" s="68">
        <v>43208</v>
      </c>
      <c r="B576">
        <v>30.14</v>
      </c>
      <c r="C576" s="71">
        <f t="shared" si="99"/>
        <v>1.3289036544850141E-3</v>
      </c>
      <c r="D576" s="26">
        <f t="shared" si="103"/>
        <v>29.83785054526442</v>
      </c>
      <c r="E576" s="26">
        <f>D576*((1-VLOOKUP(A576,USD!A:M,13,0)))</f>
        <v>29.885842719980861</v>
      </c>
      <c r="F576">
        <v>29.889700000000001</v>
      </c>
      <c r="G576" s="71">
        <f t="shared" si="100"/>
        <v>1.0126381398593676E-2</v>
      </c>
      <c r="H576" s="71">
        <f>(B576/(D576*(1-VLOOKUP(A576,USD!A:M,13,0))))-1</f>
        <v>8.5042701455835257E-3</v>
      </c>
      <c r="I576" s="71">
        <f t="shared" si="104"/>
        <v>8.3741221892490447E-3</v>
      </c>
      <c r="J576">
        <v>3748.64</v>
      </c>
      <c r="K576">
        <v>3766.28</v>
      </c>
      <c r="L576" s="71">
        <f t="shared" si="101"/>
        <v>4.705706602928128E-3</v>
      </c>
      <c r="M576" s="70">
        <f t="shared" si="102"/>
        <v>3</v>
      </c>
      <c r="N576" s="50" t="s">
        <v>763</v>
      </c>
    </row>
    <row r="577" spans="1:14">
      <c r="A577" s="68">
        <v>43209</v>
      </c>
      <c r="B577">
        <v>30.23</v>
      </c>
      <c r="C577" s="71">
        <f t="shared" si="99"/>
        <v>2.9860650298605407E-3</v>
      </c>
      <c r="D577" s="26">
        <f t="shared" si="103"/>
        <v>30.251270231634397</v>
      </c>
      <c r="E577" s="26">
        <f>D577*((1-VLOOKUP(A577,USD!A:M,13,0)))</f>
        <v>30.211403667109181</v>
      </c>
      <c r="F577">
        <v>30.228999999999999</v>
      </c>
      <c r="G577" s="71">
        <f t="shared" si="100"/>
        <v>-7.0311862845862105E-4</v>
      </c>
      <c r="H577" s="71">
        <f>(B577/(D577*(1-VLOOKUP(A577,USD!A:M,13,0))))-1</f>
        <v>6.1554018130793864E-4</v>
      </c>
      <c r="I577" s="71">
        <f t="shared" si="104"/>
        <v>3.3080816434605254E-5</v>
      </c>
      <c r="J577">
        <v>3766.28</v>
      </c>
      <c r="K577">
        <v>3811.84</v>
      </c>
      <c r="L577" s="71">
        <f t="shared" si="101"/>
        <v>1.2096817018384165E-2</v>
      </c>
      <c r="M577" s="70">
        <f t="shared" si="102"/>
        <v>4</v>
      </c>
    </row>
    <row r="578" spans="1:14">
      <c r="A578" s="68">
        <v>43210</v>
      </c>
      <c r="B578">
        <v>29.65</v>
      </c>
      <c r="C578" s="71">
        <f t="shared" si="99"/>
        <v>-1.9186238835593894E-2</v>
      </c>
      <c r="D578" s="26">
        <f t="shared" si="103"/>
        <v>29.824634467868535</v>
      </c>
      <c r="E578" s="26">
        <f>D578*((1-VLOOKUP(A578,USD!A:M,13,0)))</f>
        <v>29.820645147430703</v>
      </c>
      <c r="F578">
        <v>29.802099999999999</v>
      </c>
      <c r="G578" s="71">
        <f t="shared" si="100"/>
        <v>-5.8553766369434657E-3</v>
      </c>
      <c r="H578" s="71">
        <f>(B578/(D578*(1-VLOOKUP(A578,USD!A:M,13,0))))-1</f>
        <v>-5.7223828185825054E-3</v>
      </c>
      <c r="I578" s="71">
        <f t="shared" si="104"/>
        <v>-5.1036671912382259E-3</v>
      </c>
      <c r="J578">
        <v>3811.84</v>
      </c>
      <c r="K578">
        <v>3760.85</v>
      </c>
      <c r="L578" s="71">
        <f t="shared" si="101"/>
        <v>-1.3376741940899994E-2</v>
      </c>
      <c r="M578" s="70">
        <f t="shared" si="102"/>
        <v>5</v>
      </c>
    </row>
    <row r="579" spans="1:14">
      <c r="A579" s="68">
        <v>43213</v>
      </c>
      <c r="B579">
        <v>29.7</v>
      </c>
      <c r="C579" s="71">
        <f t="shared" si="99"/>
        <v>1.6863406408094139E-3</v>
      </c>
      <c r="D579" s="26">
        <f t="shared" si="103"/>
        <v>29.845525158674231</v>
      </c>
      <c r="E579" s="26">
        <f>D579*((1-VLOOKUP(A579,USD!A:M,13,0)))</f>
        <v>29.708761786844633</v>
      </c>
      <c r="F579">
        <v>29.703600000000002</v>
      </c>
      <c r="G579" s="71">
        <f t="shared" si="100"/>
        <v>-4.875945653512348E-3</v>
      </c>
      <c r="H579" s="71">
        <f>(B579/(D579*(1-VLOOKUP(A579,USD!A:M,13,0))))-1</f>
        <v>-2.949226530374327E-4</v>
      </c>
      <c r="I579" s="71">
        <f t="shared" si="104"/>
        <v>-1.2119743061456134E-4</v>
      </c>
      <c r="J579">
        <v>3760.85</v>
      </c>
      <c r="K579">
        <v>3766.33</v>
      </c>
      <c r="L579" s="71">
        <f t="shared" si="101"/>
        <v>1.4571174069690773E-3</v>
      </c>
      <c r="M579" s="70">
        <f t="shared" si="102"/>
        <v>1</v>
      </c>
    </row>
    <row r="580" spans="1:14">
      <c r="A580" s="68">
        <v>43214</v>
      </c>
      <c r="B580">
        <v>30.37</v>
      </c>
      <c r="C580" s="71">
        <f t="shared" si="99"/>
        <v>2.2558922558922667E-2</v>
      </c>
      <c r="D580" s="26">
        <f t="shared" si="103"/>
        <v>30.312131322534135</v>
      </c>
      <c r="E580" s="26">
        <f>D580*((1-VLOOKUP(A580,USD!A:M,13,0)))</f>
        <v>30.378986566598883</v>
      </c>
      <c r="F580">
        <v>30.392800000000001</v>
      </c>
      <c r="G580" s="71">
        <f t="shared" si="100"/>
        <v>1.9090929915193122E-3</v>
      </c>
      <c r="H580" s="71">
        <f>(B580/(D580*(1-VLOOKUP(A580,USD!A:M,13,0))))-1</f>
        <v>-2.9581522014177075E-4</v>
      </c>
      <c r="I580" s="71">
        <f t="shared" si="104"/>
        <v>-7.5017767365959109E-4</v>
      </c>
      <c r="J580">
        <v>3766.33</v>
      </c>
      <c r="K580">
        <v>3843.49</v>
      </c>
      <c r="L580" s="71">
        <f t="shared" si="101"/>
        <v>2.0486786872100815E-2</v>
      </c>
      <c r="M580" s="70">
        <f t="shared" si="102"/>
        <v>2</v>
      </c>
    </row>
    <row r="581" spans="1:14">
      <c r="A581" s="68">
        <v>43215</v>
      </c>
      <c r="B581">
        <v>30.19</v>
      </c>
      <c r="C581" s="71">
        <f t="shared" ref="C581:C629" si="105">B581/B580-1</f>
        <v>-5.9269015475797993E-3</v>
      </c>
      <c r="D581" s="26">
        <f t="shared" si="103"/>
        <v>30.275846524903148</v>
      </c>
      <c r="E581" s="26">
        <f>D581*((1-VLOOKUP(A581,USD!A:M,13,0)))</f>
        <v>30.168861103731626</v>
      </c>
      <c r="F581">
        <v>30.170200000000001</v>
      </c>
      <c r="G581" s="71">
        <f t="shared" ref="G581:G629" si="106">+B581/D581-1</f>
        <v>-2.8354789297975191E-3</v>
      </c>
      <c r="H581" s="71">
        <f>(B581/(D581*(1-VLOOKUP(A581,USD!A:M,13,0))))-1</f>
        <v>7.0068592233862859E-4</v>
      </c>
      <c r="I581" s="71">
        <f t="shared" si="104"/>
        <v>6.562767233893041E-4</v>
      </c>
      <c r="J581">
        <v>3843.49</v>
      </c>
      <c r="K581">
        <v>3828.7</v>
      </c>
      <c r="L581" s="71">
        <f t="shared" ref="L581:L628" si="107">+K581/J581-1</f>
        <v>-3.848065169936743E-3</v>
      </c>
      <c r="M581" s="70">
        <f t="shared" ref="M581:M628" si="108">WEEKDAY(A581,2)</f>
        <v>3</v>
      </c>
      <c r="N581" s="50" t="s">
        <v>766</v>
      </c>
    </row>
    <row r="582" spans="1:14">
      <c r="A582" s="68">
        <v>43216</v>
      </c>
      <c r="B582">
        <v>29.81</v>
      </c>
      <c r="C582" s="71">
        <f t="shared" si="105"/>
        <v>-1.2586949320967267E-2</v>
      </c>
      <c r="D582" s="26">
        <f t="shared" si="103"/>
        <v>29.593304358659601</v>
      </c>
      <c r="E582" s="26">
        <f>D582*((1-VLOOKUP(A582,USD!A:M,13,0)))</f>
        <v>29.547878389946668</v>
      </c>
      <c r="F582">
        <v>29.530899999999999</v>
      </c>
      <c r="G582" s="71">
        <f t="shared" si="106"/>
        <v>7.3224550632848828E-3</v>
      </c>
      <c r="H582" s="71">
        <f>(B582/(D582*(1-VLOOKUP(A582,USD!A:M,13,0))))-1</f>
        <v>8.8710805762119982E-3</v>
      </c>
      <c r="I582" s="71">
        <f t="shared" si="104"/>
        <v>9.4511173042473029E-3</v>
      </c>
      <c r="J582">
        <v>3828.7</v>
      </c>
      <c r="K582">
        <v>3755.49</v>
      </c>
      <c r="L582" s="71">
        <f t="shared" si="107"/>
        <v>-1.9121372789719704E-2</v>
      </c>
      <c r="M582" s="70">
        <f t="shared" si="108"/>
        <v>4</v>
      </c>
      <c r="N582" s="50" t="s">
        <v>767</v>
      </c>
    </row>
    <row r="583" spans="1:14">
      <c r="A583" s="68">
        <v>43217</v>
      </c>
      <c r="B583">
        <v>29.71</v>
      </c>
      <c r="C583" s="71">
        <f t="shared" si="105"/>
        <v>-3.3545790003354226E-3</v>
      </c>
      <c r="D583" s="26">
        <f t="shared" si="103"/>
        <v>29.541830118573078</v>
      </c>
      <c r="E583" s="26">
        <f>D583*((1-VLOOKUP(A583,USD!A:M,13,0)))</f>
        <v>29.585680752322173</v>
      </c>
      <c r="F583">
        <v>29.603200000000001</v>
      </c>
      <c r="G583" s="71">
        <f t="shared" si="106"/>
        <v>5.6926020071177419E-3</v>
      </c>
      <c r="H583" s="71">
        <f>(B583/(D583*(1-VLOOKUP(A583,USD!A:M,13,0))))-1</f>
        <v>4.2020073399213764E-3</v>
      </c>
      <c r="I583" s="71">
        <f t="shared" si="104"/>
        <v>3.6077180845313084E-3</v>
      </c>
      <c r="J583">
        <v>3755.49</v>
      </c>
      <c r="K583">
        <v>3756.88</v>
      </c>
      <c r="L583" s="71">
        <f t="shared" si="107"/>
        <v>3.7012480395381964E-4</v>
      </c>
      <c r="M583" s="70">
        <f t="shared" si="108"/>
        <v>5</v>
      </c>
    </row>
    <row r="584" spans="1:14">
      <c r="A584" s="68">
        <v>43220</v>
      </c>
      <c r="B584">
        <v>29.8</v>
      </c>
      <c r="C584" s="71">
        <f t="shared" si="105"/>
        <v>3.0292830696734274E-3</v>
      </c>
      <c r="D584" s="26">
        <f t="shared" ref="D584:D628" si="109">+F583*(1+L584)</f>
        <v>29.603200000000001</v>
      </c>
      <c r="E584" s="26">
        <f>D584*((1-VLOOKUP(A584,USD!A:M,13,0)))</f>
        <v>29.603200000000001</v>
      </c>
      <c r="F584">
        <v>29.601600000000001</v>
      </c>
      <c r="G584" s="71">
        <f t="shared" si="106"/>
        <v>6.6479299535184833E-3</v>
      </c>
      <c r="H584" s="71">
        <f>(B584/(D584*(1-VLOOKUP(A584,USD!A:M,13,0))))-1</f>
        <v>6.6479299535184833E-3</v>
      </c>
      <c r="I584" s="71">
        <f t="shared" si="104"/>
        <v>6.7023404140316156E-3</v>
      </c>
      <c r="J584" s="70">
        <v>3756.88</v>
      </c>
      <c r="K584" s="70">
        <v>3756.88</v>
      </c>
      <c r="L584" s="71">
        <f t="shared" si="107"/>
        <v>0</v>
      </c>
      <c r="M584" s="70">
        <f t="shared" si="108"/>
        <v>1</v>
      </c>
    </row>
    <row r="585" spans="1:14">
      <c r="A585" s="68">
        <v>43221</v>
      </c>
      <c r="B585">
        <v>29.69</v>
      </c>
      <c r="C585" s="71">
        <f t="shared" si="105"/>
        <v>-3.691275167785224E-3</v>
      </c>
      <c r="D585" s="26">
        <f t="shared" si="109"/>
        <v>29.601600000000001</v>
      </c>
      <c r="E585" s="26">
        <f>D585*((1-VLOOKUP(A585,USD!A:M,13,0)))</f>
        <v>29.500102179048124</v>
      </c>
      <c r="F585">
        <v>29.499700000000001</v>
      </c>
      <c r="G585" s="71">
        <f t="shared" si="106"/>
        <v>2.9863250635100425E-3</v>
      </c>
      <c r="H585" s="71">
        <f>(B585/(D585*(1-VLOOKUP(A585,USD!A:M,13,0))))-1</f>
        <v>6.4371919730754623E-3</v>
      </c>
      <c r="I585" s="71">
        <f t="shared" si="104"/>
        <v>6.4509130601329012E-3</v>
      </c>
      <c r="J585" s="70">
        <v>3756.88</v>
      </c>
      <c r="K585" s="70">
        <v>3756.88</v>
      </c>
      <c r="L585" s="71">
        <f t="shared" si="107"/>
        <v>0</v>
      </c>
      <c r="M585" s="70">
        <f t="shared" si="108"/>
        <v>2</v>
      </c>
    </row>
    <row r="586" spans="1:14">
      <c r="A586" s="68">
        <v>43222</v>
      </c>
      <c r="B586">
        <v>29.38</v>
      </c>
      <c r="C586" s="71">
        <f t="shared" si="105"/>
        <v>-1.0441226002020909E-2</v>
      </c>
      <c r="D586" s="26">
        <f t="shared" si="109"/>
        <v>29.55285926220694</v>
      </c>
      <c r="E586" s="26">
        <f>D586*((1-VLOOKUP(A586,USD!A:M,13,0)))</f>
        <v>29.392631635129348</v>
      </c>
      <c r="F586">
        <v>29.398599999999998</v>
      </c>
      <c r="G586" s="71">
        <f t="shared" si="106"/>
        <v>-5.8491552601814822E-3</v>
      </c>
      <c r="H586" s="71">
        <f>(B586/(D586*(1-VLOOKUP(A586,USD!A:M,13,0))))-1</f>
        <v>-4.2975516061827257E-4</v>
      </c>
      <c r="I586" s="71">
        <f t="shared" si="104"/>
        <v>-6.3268318899534215E-4</v>
      </c>
      <c r="J586">
        <v>3756.88</v>
      </c>
      <c r="K586">
        <v>3763.65</v>
      </c>
      <c r="L586" s="71">
        <f t="shared" si="107"/>
        <v>1.8020272140713001E-3</v>
      </c>
      <c r="M586" s="70">
        <f t="shared" si="108"/>
        <v>3</v>
      </c>
    </row>
    <row r="587" spans="1:14">
      <c r="A587" s="68">
        <v>43223</v>
      </c>
      <c r="B587">
        <v>29.69</v>
      </c>
      <c r="C587" s="71">
        <f t="shared" si="105"/>
        <v>1.0551395507147898E-2</v>
      </c>
      <c r="D587" s="26">
        <f t="shared" si="109"/>
        <v>29.627858541575328</v>
      </c>
      <c r="E587" s="26">
        <f>D587*((1-VLOOKUP(A587,USD!A:M,13,0)))</f>
        <v>29.761352477112528</v>
      </c>
      <c r="F587">
        <v>29.764199999999999</v>
      </c>
      <c r="G587" s="71">
        <f t="shared" si="106"/>
        <v>2.0973995922612954E-3</v>
      </c>
      <c r="H587" s="71">
        <f>(B587/(D587*(1-VLOOKUP(A587,USD!A:M,13,0))))-1</f>
        <v>-2.3974877206067724E-3</v>
      </c>
      <c r="I587" s="71">
        <f t="shared" si="104"/>
        <v>-2.4929277454122101E-3</v>
      </c>
      <c r="J587">
        <v>3763.65</v>
      </c>
      <c r="K587">
        <v>3793</v>
      </c>
      <c r="L587" s="71">
        <f t="shared" si="107"/>
        <v>7.7982809241028406E-3</v>
      </c>
      <c r="M587" s="70">
        <f t="shared" si="108"/>
        <v>4</v>
      </c>
    </row>
    <row r="588" spans="1:14">
      <c r="A588" s="68">
        <v>43224</v>
      </c>
      <c r="B588">
        <v>29.67</v>
      </c>
      <c r="C588" s="71">
        <f t="shared" si="105"/>
        <v>-6.7362748400134898E-4</v>
      </c>
      <c r="D588" s="26">
        <f t="shared" si="109"/>
        <v>29.619812633799103</v>
      </c>
      <c r="E588" s="26">
        <f>D588*((1-VLOOKUP(A588,USD!A:M,13,0)))</f>
        <v>29.565993942839903</v>
      </c>
      <c r="F588">
        <v>29.583600000000001</v>
      </c>
      <c r="G588" s="71">
        <f t="shared" si="106"/>
        <v>1.6943849990336268E-3</v>
      </c>
      <c r="H588" s="71">
        <f>(B588/(D588*(1-VLOOKUP(A588,USD!A:M,13,0))))-1</f>
        <v>3.5177595368913739E-3</v>
      </c>
      <c r="I588" s="71">
        <f t="shared" si="104"/>
        <v>2.9205370543139431E-3</v>
      </c>
      <c r="J588">
        <v>3793</v>
      </c>
      <c r="K588">
        <v>3774.6</v>
      </c>
      <c r="L588" s="71">
        <f t="shared" si="107"/>
        <v>-4.851041392037958E-3</v>
      </c>
      <c r="M588" s="70">
        <f t="shared" si="108"/>
        <v>5</v>
      </c>
      <c r="N588" s="50" t="s">
        <v>768</v>
      </c>
    </row>
    <row r="589" spans="1:14">
      <c r="A589" s="68">
        <v>43227</v>
      </c>
      <c r="B589">
        <v>30.04</v>
      </c>
      <c r="C589" s="71">
        <f t="shared" si="105"/>
        <v>1.2470508931580637E-2</v>
      </c>
      <c r="D589" s="26">
        <f t="shared" si="109"/>
        <v>30.050639348275318</v>
      </c>
      <c r="E589" s="26">
        <f>D589*((1-VLOOKUP(A589,USD!A:M,13,0)))</f>
        <v>30.045723459433841</v>
      </c>
      <c r="F589">
        <v>30.054099999999998</v>
      </c>
      <c r="G589" s="71">
        <f t="shared" si="106"/>
        <v>-3.5404731832866521E-4</v>
      </c>
      <c r="H589" s="71">
        <f>(B589/(D589*(1-VLOOKUP(A589,USD!A:M,13,0))))-1</f>
        <v>-1.9049164988715894E-4</v>
      </c>
      <c r="I589" s="71">
        <f t="shared" si="104"/>
        <v>-4.6915395902724644E-4</v>
      </c>
      <c r="J589">
        <v>3774.6</v>
      </c>
      <c r="K589">
        <v>3834.19</v>
      </c>
      <c r="L589" s="71">
        <f t="shared" si="107"/>
        <v>1.5787103269220726E-2</v>
      </c>
      <c r="M589" s="70">
        <f t="shared" si="108"/>
        <v>1</v>
      </c>
    </row>
    <row r="590" spans="1:14">
      <c r="A590" s="68">
        <v>43228</v>
      </c>
      <c r="B590">
        <v>30.36</v>
      </c>
      <c r="C590" s="71">
        <f t="shared" si="105"/>
        <v>1.0652463382157196E-2</v>
      </c>
      <c r="D590" s="26">
        <f t="shared" si="109"/>
        <v>30.402832563853121</v>
      </c>
      <c r="E590" s="26">
        <f>D590*((1-VLOOKUP(A590,USD!A:M,13,0)))</f>
        <v>30.357104920614226</v>
      </c>
      <c r="F590">
        <v>30.358699999999999</v>
      </c>
      <c r="G590" s="71">
        <f t="shared" si="106"/>
        <v>-1.4088346460207068E-3</v>
      </c>
      <c r="H590" s="71">
        <f>(B590/(D590*(1-VLOOKUP(A590,USD!A:M,13,0))))-1</f>
        <v>9.5367440121396641E-5</v>
      </c>
      <c r="I590" s="71">
        <f t="shared" si="104"/>
        <v>4.2821332929321443E-5</v>
      </c>
      <c r="J590">
        <v>3834.19</v>
      </c>
      <c r="K590">
        <v>3878.68</v>
      </c>
      <c r="L590" s="71">
        <f t="shared" si="107"/>
        <v>1.1603493827901046E-2</v>
      </c>
      <c r="M590" s="70">
        <f t="shared" si="108"/>
        <v>2</v>
      </c>
    </row>
    <row r="591" spans="1:14">
      <c r="A591" s="68">
        <v>43229</v>
      </c>
      <c r="B591">
        <v>30.46</v>
      </c>
      <c r="C591" s="71">
        <f t="shared" si="105"/>
        <v>3.2938076416337836E-3</v>
      </c>
      <c r="D591" s="26">
        <f t="shared" si="109"/>
        <v>30.303440885559002</v>
      </c>
      <c r="E591" s="26">
        <f>D591*((1-VLOOKUP(A591,USD!A:M,13,0)))</f>
        <v>30.319340207709768</v>
      </c>
      <c r="F591">
        <v>30.314499999999999</v>
      </c>
      <c r="G591" s="71">
        <f t="shared" si="106"/>
        <v>5.1663807761053171E-3</v>
      </c>
      <c r="H591" s="71">
        <f>(B591/(D591*(1-VLOOKUP(A591,USD!A:M,13,0))))-1</f>
        <v>4.6392761625619894E-3</v>
      </c>
      <c r="I591" s="71">
        <f t="shared" si="104"/>
        <v>4.7996833198635791E-3</v>
      </c>
      <c r="J591">
        <v>3878.68</v>
      </c>
      <c r="K591">
        <v>3871.62</v>
      </c>
      <c r="L591" s="71">
        <f t="shared" si="107"/>
        <v>-1.8202068745036826E-3</v>
      </c>
      <c r="M591" s="70">
        <f t="shared" si="108"/>
        <v>3</v>
      </c>
    </row>
    <row r="592" spans="1:14">
      <c r="A592" s="68">
        <v>43230</v>
      </c>
      <c r="B592">
        <v>30.94</v>
      </c>
      <c r="C592" s="71">
        <f t="shared" si="105"/>
        <v>1.575837163493099E-2</v>
      </c>
      <c r="D592" s="26">
        <f t="shared" si="109"/>
        <v>30.482373623961028</v>
      </c>
      <c r="E592" s="26">
        <f>D592*((1-VLOOKUP(A592,USD!A:M,13,0)))</f>
        <v>30.658276821571814</v>
      </c>
      <c r="F592">
        <v>30.660399999999999</v>
      </c>
      <c r="G592" s="71">
        <f t="shared" si="106"/>
        <v>1.5012819594838023E-2</v>
      </c>
      <c r="H592" s="71">
        <f>(B592/(D592*(1-VLOOKUP(A592,USD!A:M,13,0))))-1</f>
        <v>9.1891393657832499E-3</v>
      </c>
      <c r="I592" s="71">
        <f t="shared" si="104"/>
        <v>9.1192548042426935E-3</v>
      </c>
      <c r="J592">
        <v>3871.62</v>
      </c>
      <c r="K592">
        <v>3893.06</v>
      </c>
      <c r="L592" s="71">
        <f t="shared" si="107"/>
        <v>5.5377335585620191E-3</v>
      </c>
      <c r="M592" s="70">
        <f t="shared" si="108"/>
        <v>4</v>
      </c>
      <c r="N592" s="50" t="s">
        <v>769</v>
      </c>
    </row>
    <row r="593" spans="1:14">
      <c r="A593" s="68">
        <v>43231</v>
      </c>
      <c r="B593">
        <v>30.62</v>
      </c>
      <c r="C593" s="71">
        <f t="shared" si="105"/>
        <v>-1.0342598577892659E-2</v>
      </c>
      <c r="D593" s="26">
        <f t="shared" si="109"/>
        <v>30.501154242677995</v>
      </c>
      <c r="E593" s="26">
        <f>D593*((1-VLOOKUP(A593,USD!A:M,13,0)))</f>
        <v>30.473209147103955</v>
      </c>
      <c r="F593">
        <v>30.466100000000001</v>
      </c>
      <c r="G593" s="71">
        <f t="shared" si="106"/>
        <v>3.8964347505154873E-3</v>
      </c>
      <c r="H593" s="71">
        <f>(B593/(D593*(1-VLOOKUP(A593,USD!A:M,13,0))))-1</f>
        <v>4.8170460875138765E-3</v>
      </c>
      <c r="I593" s="71">
        <f t="shared" si="104"/>
        <v>5.0515162754667386E-3</v>
      </c>
      <c r="J593">
        <v>3893.06</v>
      </c>
      <c r="K593">
        <v>3872.84</v>
      </c>
      <c r="L593" s="71">
        <f t="shared" si="107"/>
        <v>-5.1938577879611092E-3</v>
      </c>
      <c r="M593" s="70">
        <f t="shared" si="108"/>
        <v>5</v>
      </c>
    </row>
    <row r="594" spans="1:14">
      <c r="A594" s="68">
        <v>43234</v>
      </c>
      <c r="B594">
        <v>30.96</v>
      </c>
      <c r="C594" s="71">
        <f t="shared" si="105"/>
        <v>1.1103853690398457E-2</v>
      </c>
      <c r="D594" s="26">
        <f t="shared" si="109"/>
        <v>30.752837728643577</v>
      </c>
      <c r="E594" s="26">
        <f>D594*((1-VLOOKUP(A594,USD!A:M,13,0)))</f>
        <v>30.735532197770493</v>
      </c>
      <c r="F594" s="70">
        <v>30.466100000000001</v>
      </c>
      <c r="G594" s="71">
        <f t="shared" si="106"/>
        <v>6.7363627768071144E-3</v>
      </c>
      <c r="H594" s="71">
        <f>(B594/(D594*(1-VLOOKUP(A594,USD!A:M,13,0))))-1</f>
        <v>7.3032020654515417E-3</v>
      </c>
      <c r="I594" s="71">
        <f t="shared" si="104"/>
        <v>1.6211461263502702E-2</v>
      </c>
      <c r="J594">
        <v>3872.84</v>
      </c>
      <c r="K594">
        <v>3909.29</v>
      </c>
      <c r="L594" s="71">
        <f t="shared" si="107"/>
        <v>9.4116978754608116E-3</v>
      </c>
      <c r="M594" s="70">
        <f t="shared" si="108"/>
        <v>1</v>
      </c>
    </row>
    <row r="595" spans="1:14">
      <c r="A595" s="68">
        <v>43235</v>
      </c>
      <c r="B595">
        <v>30.52</v>
      </c>
      <c r="C595" s="71">
        <f t="shared" si="105"/>
        <v>-1.4211886304909549E-2</v>
      </c>
      <c r="D595" s="26">
        <f t="shared" si="109"/>
        <v>30.581518129890593</v>
      </c>
      <c r="E595" s="26">
        <f>D595*((1-VLOOKUP(A595,USD!A:M,13,0)))</f>
        <v>30.446955231522857</v>
      </c>
      <c r="F595">
        <v>30.732800000000001</v>
      </c>
      <c r="G595" s="71">
        <f t="shared" si="106"/>
        <v>-2.0116113800925373E-3</v>
      </c>
      <c r="H595" s="71">
        <f>(B595/(D595*(1-VLOOKUP(A595,USD!A:M,13,0))))-1</f>
        <v>2.3990828613797976E-3</v>
      </c>
      <c r="I595" s="71">
        <f t="shared" si="104"/>
        <v>-6.9241982507288746E-3</v>
      </c>
      <c r="J595">
        <v>3909.29</v>
      </c>
      <c r="K595">
        <v>3924.1</v>
      </c>
      <c r="L595" s="71">
        <f t="shared" si="107"/>
        <v>3.7884117064734824E-3</v>
      </c>
      <c r="M595" s="70">
        <f t="shared" si="108"/>
        <v>2</v>
      </c>
    </row>
    <row r="596" spans="1:14">
      <c r="A596" s="68">
        <v>43236</v>
      </c>
      <c r="B596">
        <v>30.78</v>
      </c>
      <c r="C596" s="71">
        <f t="shared" si="105"/>
        <v>8.5190039318481237E-3</v>
      </c>
      <c r="D596" s="26">
        <f t="shared" si="109"/>
        <v>30.487977664177777</v>
      </c>
      <c r="E596" s="26">
        <f>D596*((1-VLOOKUP(A596,USD!A:M,13,0)))</f>
        <v>30.570357139286568</v>
      </c>
      <c r="F596">
        <v>30.554600000000001</v>
      </c>
      <c r="G596" s="71">
        <f t="shared" si="106"/>
        <v>9.5782783311777475E-3</v>
      </c>
      <c r="H596" s="71">
        <f>(B596/(D596*(1-VLOOKUP(A596,USD!A:M,13,0))))-1</f>
        <v>6.857717093661897E-3</v>
      </c>
      <c r="I596" s="71">
        <f t="shared" si="104"/>
        <v>7.3769579703220067E-3</v>
      </c>
      <c r="J596">
        <v>3924.1</v>
      </c>
      <c r="K596">
        <v>3892.84</v>
      </c>
      <c r="L596" s="71">
        <f t="shared" si="107"/>
        <v>-7.9661578451108994E-3</v>
      </c>
      <c r="M596" s="70">
        <f t="shared" si="108"/>
        <v>3</v>
      </c>
    </row>
    <row r="597" spans="1:14">
      <c r="A597" s="68">
        <v>43237</v>
      </c>
      <c r="B597">
        <v>30.3</v>
      </c>
      <c r="C597" s="71">
        <f t="shared" si="105"/>
        <v>-1.5594541910331383E-2</v>
      </c>
      <c r="D597" s="26">
        <f t="shared" si="109"/>
        <v>30.328629517267597</v>
      </c>
      <c r="E597" s="26">
        <f>D597*((1-VLOOKUP(A597,USD!A:M,13,0)))</f>
        <v>30.2790758472829</v>
      </c>
      <c r="F597">
        <v>30.2804</v>
      </c>
      <c r="G597" s="71">
        <f t="shared" si="106"/>
        <v>-9.4397662285716777E-4</v>
      </c>
      <c r="H597" s="71">
        <f>(B597/(D597*(1-VLOOKUP(A597,USD!A:M,13,0))))-1</f>
        <v>6.9104330735303421E-4</v>
      </c>
      <c r="I597" s="71">
        <f t="shared" si="104"/>
        <v>6.4728339123654166E-4</v>
      </c>
      <c r="J597">
        <v>3892.84</v>
      </c>
      <c r="K597">
        <v>3864.05</v>
      </c>
      <c r="L597" s="71">
        <f t="shared" si="107"/>
        <v>-7.3956288981823493E-3</v>
      </c>
      <c r="M597" s="70">
        <f t="shared" si="108"/>
        <v>4</v>
      </c>
    </row>
    <row r="598" spans="1:14">
      <c r="A598" s="68">
        <v>43238</v>
      </c>
      <c r="B598">
        <v>30.53</v>
      </c>
      <c r="C598" s="71">
        <f t="shared" si="105"/>
        <v>7.5907590759076715E-3</v>
      </c>
      <c r="D598" s="26">
        <f t="shared" si="109"/>
        <v>30.586099564964222</v>
      </c>
      <c r="E598" s="26">
        <f>D598*((1-VLOOKUP(A598,USD!A:M,13,0)))</f>
        <v>30.554943053379169</v>
      </c>
      <c r="F598">
        <v>30.560199999999998</v>
      </c>
      <c r="G598" s="71">
        <f t="shared" si="106"/>
        <v>-1.8341523032404661E-3</v>
      </c>
      <c r="H598" s="71">
        <f>(B598/(D598*(1-VLOOKUP(A598,USD!A:M,13,0))))-1</f>
        <v>-8.1633447444473539E-4</v>
      </c>
      <c r="I598" s="71">
        <f t="shared" si="104"/>
        <v>-9.8821342792254629E-4</v>
      </c>
      <c r="J598">
        <v>3864.05</v>
      </c>
      <c r="K598">
        <v>3903.06</v>
      </c>
      <c r="L598" s="71">
        <f t="shared" si="107"/>
        <v>1.0095625056611546E-2</v>
      </c>
      <c r="M598" s="70">
        <f t="shared" si="108"/>
        <v>5</v>
      </c>
    </row>
    <row r="599" spans="1:14">
      <c r="A599" s="68">
        <v>43241</v>
      </c>
      <c r="B599">
        <v>30.91</v>
      </c>
      <c r="C599" s="71">
        <f t="shared" si="105"/>
        <v>1.2446773665247157E-2</v>
      </c>
      <c r="D599" s="26">
        <f t="shared" si="109"/>
        <v>30.702545860939871</v>
      </c>
      <c r="E599" s="26">
        <f>D599*((1-VLOOKUP(A599,USD!A:M,13,0)))</f>
        <v>30.737611885816797</v>
      </c>
      <c r="F599">
        <v>30.7469</v>
      </c>
      <c r="G599" s="71">
        <f t="shared" si="106"/>
        <v>6.7569034828494079E-3</v>
      </c>
      <c r="H599" s="71">
        <f>(B599/(D599*(1-VLOOKUP(A599,USD!A:M,13,0))))-1</f>
        <v>5.6083769560102414E-3</v>
      </c>
      <c r="I599" s="71">
        <f t="shared" si="104"/>
        <v>5.3045998133145478E-3</v>
      </c>
      <c r="J599">
        <v>3903.06</v>
      </c>
      <c r="K599">
        <v>3921.24</v>
      </c>
      <c r="L599" s="71">
        <f t="shared" si="107"/>
        <v>4.6578838142379286E-3</v>
      </c>
      <c r="M599" s="70">
        <f t="shared" si="108"/>
        <v>1</v>
      </c>
    </row>
    <row r="600" spans="1:14">
      <c r="A600" s="68">
        <v>43242</v>
      </c>
      <c r="B600">
        <v>30.72</v>
      </c>
      <c r="C600" s="71">
        <f t="shared" si="105"/>
        <v>-6.1468780329990702E-3</v>
      </c>
      <c r="D600" s="26">
        <f t="shared" si="109"/>
        <v>30.629048017718887</v>
      </c>
      <c r="E600" s="26">
        <f>D600*((1-VLOOKUP(A600,USD!A:M,13,0)))</f>
        <v>30.653942601299843</v>
      </c>
      <c r="F600">
        <v>30.657800000000002</v>
      </c>
      <c r="G600" s="71">
        <f t="shared" si="106"/>
        <v>2.9694681411089885E-3</v>
      </c>
      <c r="H600" s="71">
        <f>(B600/(D600*(1-VLOOKUP(A600,USD!A:M,13,0))))-1</f>
        <v>2.1549397269815529E-3</v>
      </c>
      <c r="I600" s="71">
        <f t="shared" si="104"/>
        <v>2.028847471116535E-3</v>
      </c>
      <c r="J600">
        <v>3921.24</v>
      </c>
      <c r="K600">
        <v>3906.21</v>
      </c>
      <c r="L600" s="71">
        <f t="shared" si="107"/>
        <v>-3.8329712029867569E-3</v>
      </c>
      <c r="M600" s="70">
        <f t="shared" si="108"/>
        <v>2</v>
      </c>
    </row>
    <row r="601" spans="1:14">
      <c r="A601" s="68">
        <v>43243</v>
      </c>
      <c r="B601">
        <v>30.14</v>
      </c>
      <c r="C601" s="71">
        <f t="shared" si="105"/>
        <v>-1.8880208333333259E-2</v>
      </c>
      <c r="D601" s="26">
        <f t="shared" si="109"/>
        <v>30.252583123795191</v>
      </c>
      <c r="E601" s="26">
        <f>D601*((1-VLOOKUP(A601,USD!A:M,13,0)))</f>
        <v>30.144974300338696</v>
      </c>
      <c r="F601">
        <v>30.138000000000002</v>
      </c>
      <c r="G601" s="71">
        <f t="shared" si="106"/>
        <v>-3.7214383755097558E-3</v>
      </c>
      <c r="H601" s="71">
        <f>(B601/(D601*(1-VLOOKUP(A601,USD!A:M,13,0))))-1</f>
        <v>-1.650125917884715E-4</v>
      </c>
      <c r="I601" s="71">
        <f t="shared" si="104"/>
        <v>6.636140420734904E-5</v>
      </c>
      <c r="J601">
        <v>3906.21</v>
      </c>
      <c r="K601">
        <v>3854.58</v>
      </c>
      <c r="L601" s="71">
        <f t="shared" si="107"/>
        <v>-1.3217415346333139E-2</v>
      </c>
      <c r="M601" s="70">
        <f t="shared" si="108"/>
        <v>3</v>
      </c>
    </row>
    <row r="602" spans="1:14">
      <c r="A602" s="68">
        <v>43244</v>
      </c>
      <c r="B602">
        <v>30.01</v>
      </c>
      <c r="C602" s="71">
        <f t="shared" si="105"/>
        <v>-4.3132050431320401E-3</v>
      </c>
      <c r="D602" s="26">
        <f t="shared" si="109"/>
        <v>29.924078981367622</v>
      </c>
      <c r="E602" s="26">
        <f>D602*((1-VLOOKUP(A602,USD!A:M,13,0)))</f>
        <v>29.915349204541702</v>
      </c>
      <c r="F602">
        <v>29.907800000000002</v>
      </c>
      <c r="G602" s="71">
        <f t="shared" si="106"/>
        <v>2.8713003560070227E-3</v>
      </c>
      <c r="H602" s="71">
        <f>(B602/(D602*(1-VLOOKUP(A602,USD!A:M,13,0))))-1</f>
        <v>3.1639542233365958E-3</v>
      </c>
      <c r="I602" s="71">
        <f t="shared" si="104"/>
        <v>3.4171687653388183E-3</v>
      </c>
      <c r="J602">
        <v>3854.58</v>
      </c>
      <c r="K602">
        <v>3827.22</v>
      </c>
      <c r="L602" s="71">
        <f t="shared" si="107"/>
        <v>-7.0980495929517939E-3</v>
      </c>
      <c r="M602" s="70">
        <f t="shared" si="108"/>
        <v>4</v>
      </c>
    </row>
    <row r="603" spans="1:14">
      <c r="A603" s="68">
        <v>43245</v>
      </c>
      <c r="B603">
        <v>29.84</v>
      </c>
      <c r="C603" s="71">
        <f t="shared" si="105"/>
        <v>-5.6647784071977014E-3</v>
      </c>
      <c r="D603" s="26">
        <f t="shared" si="109"/>
        <v>29.824028589942571</v>
      </c>
      <c r="E603" s="26">
        <f>D603*((1-VLOOKUP(A603,USD!A:M,13,0)))</f>
        <v>29.764642401007762</v>
      </c>
      <c r="F603">
        <v>29.773900000000001</v>
      </c>
      <c r="G603" s="71">
        <f t="shared" si="106"/>
        <v>5.3552155133118617E-4</v>
      </c>
      <c r="H603" s="71">
        <f>(B603/(D603*(1-VLOOKUP(A603,USD!A:M,13,0))))-1</f>
        <v>2.5317824409569756E-3</v>
      </c>
      <c r="I603" s="71">
        <f t="shared" si="104"/>
        <v>2.2200652249118047E-3</v>
      </c>
      <c r="J603">
        <v>3827.22</v>
      </c>
      <c r="K603">
        <v>3816.5</v>
      </c>
      <c r="L603" s="71">
        <f t="shared" si="107"/>
        <v>-2.8009887072077966E-3</v>
      </c>
      <c r="M603" s="70">
        <f t="shared" si="108"/>
        <v>5</v>
      </c>
    </row>
    <row r="604" spans="1:14">
      <c r="A604" s="68">
        <v>43248</v>
      </c>
      <c r="B604">
        <v>29.84</v>
      </c>
      <c r="C604" s="71">
        <f t="shared" si="105"/>
        <v>0</v>
      </c>
      <c r="D604" s="26">
        <f t="shared" si="109"/>
        <v>29.904650835582345</v>
      </c>
      <c r="E604" s="26">
        <f>D604*((1-VLOOKUP(A604,USD!A:M,13,0)))</f>
        <v>29.867301429152143</v>
      </c>
      <c r="F604">
        <v>29.87</v>
      </c>
      <c r="G604" s="71">
        <f t="shared" si="106"/>
        <v>-2.1618990282749051E-3</v>
      </c>
      <c r="H604" s="71">
        <f>(B604/(D604*(1-VLOOKUP(A604,USD!A:M,13,0))))-1</f>
        <v>-9.1409092371153022E-4</v>
      </c>
      <c r="I604" s="71">
        <f t="shared" si="104"/>
        <v>-1.004352192835678E-3</v>
      </c>
      <c r="J604">
        <v>3816.5</v>
      </c>
      <c r="K604">
        <v>3833.26</v>
      </c>
      <c r="L604" s="71">
        <f t="shared" si="107"/>
        <v>4.3914581422770382E-3</v>
      </c>
      <c r="M604" s="70">
        <f t="shared" si="108"/>
        <v>1</v>
      </c>
    </row>
    <row r="605" spans="1:14">
      <c r="A605" s="68">
        <v>43249</v>
      </c>
      <c r="B605">
        <v>29.34</v>
      </c>
      <c r="C605" s="71">
        <f t="shared" si="105"/>
        <v>-1.6756032171581725E-2</v>
      </c>
      <c r="D605" s="26">
        <f t="shared" si="109"/>
        <v>29.642074552730573</v>
      </c>
      <c r="E605" s="26">
        <f>D605*((1-VLOOKUP(A605,USD!A:M,13,0)))</f>
        <v>29.511328459974347</v>
      </c>
      <c r="F605">
        <v>29.5061</v>
      </c>
      <c r="G605" s="71">
        <f t="shared" si="106"/>
        <v>-1.0190735880958979E-2</v>
      </c>
      <c r="H605" s="71">
        <f>(B605/(D605*(1-VLOOKUP(A605,USD!A:M,13,0))))-1</f>
        <v>-5.8055149976293796E-3</v>
      </c>
      <c r="I605" s="71">
        <f t="shared" si="104"/>
        <v>-5.6293444406411153E-3</v>
      </c>
      <c r="J605">
        <v>3833.26</v>
      </c>
      <c r="K605">
        <v>3804.01</v>
      </c>
      <c r="L605" s="71">
        <f t="shared" si="107"/>
        <v>-7.6305807589363006E-3</v>
      </c>
      <c r="M605" s="70">
        <f t="shared" si="108"/>
        <v>2</v>
      </c>
    </row>
    <row r="606" spans="1:14">
      <c r="A606" s="68">
        <v>43250</v>
      </c>
      <c r="B606">
        <v>29.29</v>
      </c>
      <c r="C606" s="71">
        <f t="shared" si="105"/>
        <v>-1.7041581458759891E-3</v>
      </c>
      <c r="D606" s="26">
        <f t="shared" si="109"/>
        <v>28.880609555968565</v>
      </c>
      <c r="E606" s="26">
        <f>D606*((1-VLOOKUP(A606,USD!A:M,13,0)))</f>
        <v>28.99427627739043</v>
      </c>
      <c r="F606">
        <v>28.972799999999999</v>
      </c>
      <c r="G606" s="71">
        <f t="shared" si="106"/>
        <v>1.4175270201207679E-2</v>
      </c>
      <c r="H606" s="71">
        <f>(B606/(D606*(1-VLOOKUP(A606,USD!A:M,13,0))))-1</f>
        <v>1.0199382794740419E-2</v>
      </c>
      <c r="I606" s="71">
        <f t="shared" si="104"/>
        <v>1.0948199690744342E-2</v>
      </c>
      <c r="J606">
        <v>3804.01</v>
      </c>
      <c r="K606">
        <v>3723.37</v>
      </c>
      <c r="L606" s="71">
        <f t="shared" si="107"/>
        <v>-2.1198682443001049E-2</v>
      </c>
      <c r="M606" s="70">
        <f t="shared" si="108"/>
        <v>3</v>
      </c>
    </row>
    <row r="607" spans="1:14">
      <c r="A607" s="68">
        <v>43251</v>
      </c>
      <c r="B607">
        <v>29.6</v>
      </c>
      <c r="C607" s="71">
        <f t="shared" si="105"/>
        <v>1.0583817002389972E-2</v>
      </c>
      <c r="D607" s="26">
        <f t="shared" si="109"/>
        <v>29.587603505426536</v>
      </c>
      <c r="E607" s="26">
        <f>D607*((1-VLOOKUP(A607,USD!A:M,13,0)))</f>
        <v>29.537558134919994</v>
      </c>
      <c r="F607">
        <v>29.54</v>
      </c>
      <c r="G607" s="71">
        <f t="shared" si="106"/>
        <v>4.1897595968509727E-4</v>
      </c>
      <c r="H607" s="71">
        <f>(B607/(D607*(1-VLOOKUP(A607,USD!A:M,13,0))))-1</f>
        <v>2.1139819613655852E-3</v>
      </c>
      <c r="I607" s="71">
        <f t="shared" si="104"/>
        <v>2.0311442112390665E-3</v>
      </c>
      <c r="J607">
        <v>3723.37</v>
      </c>
      <c r="K607">
        <v>3802.38</v>
      </c>
      <c r="L607" s="71">
        <f t="shared" si="107"/>
        <v>2.1220023795647469E-2</v>
      </c>
      <c r="M607" s="70">
        <f t="shared" si="108"/>
        <v>4</v>
      </c>
      <c r="N607" s="50" t="s">
        <v>786</v>
      </c>
    </row>
    <row r="608" spans="1:14">
      <c r="A608" s="68">
        <v>43252</v>
      </c>
      <c r="B608">
        <v>29.56</v>
      </c>
      <c r="C608" s="71">
        <f t="shared" si="105"/>
        <v>-1.3513513513514486E-3</v>
      </c>
      <c r="D608" s="26">
        <f t="shared" si="109"/>
        <v>29.293029260620976</v>
      </c>
      <c r="E608" s="26">
        <f>D608*((1-VLOOKUP(A608,USD!A:M,13,0)))</f>
        <v>29.274918729648753</v>
      </c>
      <c r="F608">
        <v>29.283999999999999</v>
      </c>
      <c r="G608" s="71">
        <f t="shared" si="106"/>
        <v>9.113797586578487E-3</v>
      </c>
      <c r="H608" s="71">
        <f>(B608/(D608*(1-VLOOKUP(A608,USD!A:M,13,0))))-1</f>
        <v>9.7380721355351252E-3</v>
      </c>
      <c r="I608" s="71">
        <f t="shared" si="104"/>
        <v>9.4249419478213969E-3</v>
      </c>
      <c r="J608">
        <v>3802.38</v>
      </c>
      <c r="K608">
        <v>3770.59</v>
      </c>
      <c r="L608" s="71">
        <f t="shared" si="107"/>
        <v>-8.360553127251924E-3</v>
      </c>
      <c r="M608" s="70">
        <f t="shared" si="108"/>
        <v>5</v>
      </c>
    </row>
    <row r="609" spans="1:14">
      <c r="A609" s="68">
        <v>43255</v>
      </c>
      <c r="B609">
        <v>29.76</v>
      </c>
      <c r="C609" s="71">
        <f t="shared" si="105"/>
        <v>6.7658998646820123E-3</v>
      </c>
      <c r="D609" s="26">
        <f t="shared" si="109"/>
        <v>29.571280017185639</v>
      </c>
      <c r="E609" s="26">
        <f>D609*((1-VLOOKUP(A609,USD!A:M,13,0)))</f>
        <v>29.61074113074341</v>
      </c>
      <c r="F609">
        <v>29.623899999999999</v>
      </c>
      <c r="G609" s="71">
        <f t="shared" si="106"/>
        <v>6.3818672274140731E-3</v>
      </c>
      <c r="H609" s="71">
        <f>(B609/(D609*(1-VLOOKUP(A609,USD!A:M,13,0))))-1</f>
        <v>5.040700217449956E-3</v>
      </c>
      <c r="I609" s="71">
        <f t="shared" si="104"/>
        <v>4.5942634156881379E-3</v>
      </c>
      <c r="J609">
        <v>3770.59</v>
      </c>
      <c r="K609">
        <v>3807.58</v>
      </c>
      <c r="L609" s="71">
        <f t="shared" si="107"/>
        <v>9.8101358142890227E-3</v>
      </c>
      <c r="M609" s="70">
        <f t="shared" si="108"/>
        <v>1</v>
      </c>
    </row>
    <row r="610" spans="1:14">
      <c r="A610" s="68">
        <v>43256</v>
      </c>
      <c r="B610">
        <v>30.04</v>
      </c>
      <c r="C610" s="71">
        <f t="shared" si="105"/>
        <v>9.408602150537515E-3</v>
      </c>
      <c r="D610" s="26">
        <f t="shared" si="109"/>
        <v>29.917526394192638</v>
      </c>
      <c r="E610" s="26">
        <f>D610*((1-VLOOKUP(A610,USD!A:M,13,0)))</f>
        <v>29.968025761611454</v>
      </c>
      <c r="F610">
        <v>29.999500000000001</v>
      </c>
      <c r="G610" s="71">
        <f t="shared" si="106"/>
        <v>4.0937076211999823E-3</v>
      </c>
      <c r="H610" s="71">
        <f>(B610/(D610*(1-VLOOKUP(A610,USD!A:M,13,0))))-1</f>
        <v>2.4017010316623733E-3</v>
      </c>
      <c r="I610" s="71">
        <f t="shared" si="104"/>
        <v>1.3500225003748589E-3</v>
      </c>
      <c r="J610">
        <v>3807.58</v>
      </c>
      <c r="K610">
        <v>3845.32</v>
      </c>
      <c r="L610" s="71">
        <f t="shared" si="107"/>
        <v>9.9118074997768257E-3</v>
      </c>
      <c r="M610" s="70">
        <f t="shared" si="108"/>
        <v>2</v>
      </c>
    </row>
    <row r="611" spans="1:14">
      <c r="A611" s="68">
        <v>43257</v>
      </c>
      <c r="B611">
        <v>30.21</v>
      </c>
      <c r="C611" s="71">
        <f t="shared" si="105"/>
        <v>5.65912117177092E-3</v>
      </c>
      <c r="D611" s="26">
        <f t="shared" si="109"/>
        <v>29.937321555813302</v>
      </c>
      <c r="E611" s="26">
        <f>D611*((1-VLOOKUP(A611,USD!A:M,13,0)))</f>
        <v>30.001493090657362</v>
      </c>
      <c r="F611">
        <v>30.003799999999998</v>
      </c>
      <c r="G611" s="71">
        <f t="shared" si="106"/>
        <v>9.1083112989360782E-3</v>
      </c>
      <c r="H611" s="71">
        <f>(B611/(D611*(1-VLOOKUP(A611,USD!A:M,13,0))))-1</f>
        <v>6.9498844178381702E-3</v>
      </c>
      <c r="I611" s="71">
        <f t="shared" si="104"/>
        <v>6.8724628213761019E-3</v>
      </c>
      <c r="J611">
        <v>3845.32</v>
      </c>
      <c r="K611">
        <v>3837.35</v>
      </c>
      <c r="L611" s="71">
        <f t="shared" si="107"/>
        <v>-2.0726493503792076E-3</v>
      </c>
      <c r="M611" s="70">
        <f t="shared" si="108"/>
        <v>3</v>
      </c>
      <c r="N611" s="50" t="s">
        <v>788</v>
      </c>
    </row>
    <row r="612" spans="1:14">
      <c r="A612" s="68">
        <v>43258</v>
      </c>
      <c r="B612">
        <v>29.87</v>
      </c>
      <c r="C612" s="71">
        <f t="shared" si="105"/>
        <v>-1.1254551473022123E-2</v>
      </c>
      <c r="D612" s="26">
        <f t="shared" si="109"/>
        <v>29.954228266381747</v>
      </c>
      <c r="E612" s="26">
        <f>D612*((1-VLOOKUP(A612,USD!A:M,13,0)))</f>
        <v>29.921767267371614</v>
      </c>
      <c r="F612">
        <v>29.965199999999999</v>
      </c>
      <c r="G612" s="71">
        <f t="shared" si="106"/>
        <v>-2.8118990625533025E-3</v>
      </c>
      <c r="H612" s="71">
        <f>(B612/(D612*(1-VLOOKUP(A612,USD!A:M,13,0))))-1</f>
        <v>-1.7300872274367274E-3</v>
      </c>
      <c r="I612" s="71">
        <f t="shared" si="104"/>
        <v>-3.1770186749963125E-3</v>
      </c>
      <c r="J612">
        <v>3837.35</v>
      </c>
      <c r="K612">
        <v>3831.01</v>
      </c>
      <c r="L612" s="71">
        <f t="shared" si="107"/>
        <v>-1.6521818442414293E-3</v>
      </c>
      <c r="M612" s="70">
        <f t="shared" si="108"/>
        <v>4</v>
      </c>
    </row>
    <row r="613" spans="1:14">
      <c r="A613" s="68">
        <v>43259</v>
      </c>
      <c r="B613">
        <v>29.59</v>
      </c>
      <c r="C613" s="71">
        <f t="shared" si="105"/>
        <v>-9.3739537997992173E-3</v>
      </c>
      <c r="D613" s="26">
        <f t="shared" si="109"/>
        <v>29.563240300599578</v>
      </c>
      <c r="E613" s="26">
        <f>D613*((1-VLOOKUP(A613,USD!A:M,13,0)))</f>
        <v>29.514233061583361</v>
      </c>
      <c r="F613">
        <v>29.528300000000002</v>
      </c>
      <c r="G613" s="71">
        <f t="shared" si="106"/>
        <v>9.05168010283397E-4</v>
      </c>
      <c r="H613" s="71">
        <f>(B613/(D613*(1-VLOOKUP(A613,USD!A:M,13,0))))-1</f>
        <v>2.5671322123987927E-3</v>
      </c>
      <c r="I613" s="71">
        <f t="shared" si="104"/>
        <v>2.0895209002889104E-3</v>
      </c>
      <c r="J613">
        <v>3831.01</v>
      </c>
      <c r="K613">
        <v>3779.62</v>
      </c>
      <c r="L613" s="71">
        <f t="shared" si="107"/>
        <v>-1.3414217138561502E-2</v>
      </c>
      <c r="M613" s="70">
        <f t="shared" si="108"/>
        <v>5</v>
      </c>
    </row>
    <row r="614" spans="1:14">
      <c r="A614" s="68">
        <v>43262</v>
      </c>
      <c r="B614">
        <v>29.65</v>
      </c>
      <c r="C614" s="71">
        <f t="shared" si="105"/>
        <v>2.027712064886833E-3</v>
      </c>
      <c r="D614" s="26">
        <f t="shared" si="109"/>
        <v>29.531112501785898</v>
      </c>
      <c r="E614" s="26">
        <f>D614*((1-VLOOKUP(A614,USD!A:M,13,0)))</f>
        <v>29.539788987885913</v>
      </c>
      <c r="F614">
        <v>29.531400000000001</v>
      </c>
      <c r="G614" s="71">
        <f t="shared" si="106"/>
        <v>4.0258387897480485E-3</v>
      </c>
      <c r="H614" s="71">
        <f>(B614/(D614*(1-VLOOKUP(A614,USD!A:M,13,0))))-1</f>
        <v>3.730934305566036E-3</v>
      </c>
      <c r="I614" s="71">
        <f t="shared" si="104"/>
        <v>4.0160642570279403E-3</v>
      </c>
      <c r="J614">
        <v>3779.62</v>
      </c>
      <c r="K614">
        <v>3779.98</v>
      </c>
      <c r="L614" s="71">
        <f t="shared" si="107"/>
        <v>9.5247670400810946E-5</v>
      </c>
      <c r="M614" s="70">
        <f t="shared" si="108"/>
        <v>1</v>
      </c>
    </row>
    <row r="615" spans="1:14">
      <c r="A615" s="68">
        <v>43263</v>
      </c>
      <c r="B615">
        <v>29.84</v>
      </c>
      <c r="C615" s="71">
        <f t="shared" si="105"/>
        <v>6.4080944350759506E-3</v>
      </c>
      <c r="D615" s="26">
        <f t="shared" si="109"/>
        <v>29.890544349441004</v>
      </c>
      <c r="E615" s="26">
        <f>D615*((1-VLOOKUP(A615,USD!A:M,13,0)))</f>
        <v>29.855361461889572</v>
      </c>
      <c r="F615">
        <v>29.864000000000001</v>
      </c>
      <c r="G615" s="71">
        <f t="shared" si="106"/>
        <v>-1.690981229719557E-3</v>
      </c>
      <c r="H615" s="71">
        <f>(B615/(D615*(1-VLOOKUP(A615,USD!A:M,13,0))))-1</f>
        <v>-5.1452942243490618E-4</v>
      </c>
      <c r="I615" s="71">
        <f t="shared" si="104"/>
        <v>-8.0364318242698296E-4</v>
      </c>
      <c r="J615">
        <v>3779.98</v>
      </c>
      <c r="K615">
        <v>3825.95</v>
      </c>
      <c r="L615" s="71">
        <f t="shared" si="107"/>
        <v>1.2161440007619095E-2</v>
      </c>
      <c r="M615" s="70">
        <f t="shared" si="108"/>
        <v>2</v>
      </c>
    </row>
    <row r="616" spans="1:14">
      <c r="A616" s="68">
        <v>43264</v>
      </c>
      <c r="B616">
        <v>29.5</v>
      </c>
      <c r="C616" s="71">
        <f t="shared" si="105"/>
        <v>-1.1394101876675555E-2</v>
      </c>
      <c r="D616" s="26">
        <f t="shared" si="109"/>
        <v>29.570429765156369</v>
      </c>
      <c r="E616" s="26">
        <f>D616*((1-VLOOKUP(A616,USD!A:M,13,0)))</f>
        <v>29.653320370573685</v>
      </c>
      <c r="F616">
        <v>29.663900000000002</v>
      </c>
      <c r="G616" s="71">
        <f t="shared" si="106"/>
        <v>-2.3817633262590565E-3</v>
      </c>
      <c r="H616" s="71">
        <f>(B616/(D616*(1-VLOOKUP(A616,USD!A:M,13,0))))-1</f>
        <v>-5.1704284261478994E-3</v>
      </c>
      <c r="I616" s="71">
        <f t="shared" si="104"/>
        <v>-5.5252343757901112E-3</v>
      </c>
      <c r="J616">
        <v>3825.95</v>
      </c>
      <c r="K616">
        <v>3788.34</v>
      </c>
      <c r="L616" s="71">
        <f t="shared" si="107"/>
        <v>-9.8302382414824363E-3</v>
      </c>
      <c r="M616" s="70">
        <f t="shared" si="108"/>
        <v>3</v>
      </c>
    </row>
    <row r="617" spans="1:14">
      <c r="A617" s="68">
        <v>43265</v>
      </c>
      <c r="B617">
        <v>29.41</v>
      </c>
      <c r="C617" s="71">
        <f t="shared" si="105"/>
        <v>-3.0508474576270705E-3</v>
      </c>
      <c r="D617" s="26">
        <f t="shared" si="109"/>
        <v>29.546680166774895</v>
      </c>
      <c r="E617" s="26">
        <f>D617*((1-VLOOKUP(A617,USD!A:M,13,0)))</f>
        <v>29.413526912629059</v>
      </c>
      <c r="F617">
        <v>29.419899999999998</v>
      </c>
      <c r="G617" s="71">
        <f t="shared" si="106"/>
        <v>-4.625906057919571E-3</v>
      </c>
      <c r="H617" s="71">
        <f>(B617/(D617*(1-VLOOKUP(A617,USD!A:M,13,0))))-1</f>
        <v>-1.1990784510595986E-4</v>
      </c>
      <c r="I617" s="71">
        <f t="shared" si="104"/>
        <v>-3.3650692218523126E-4</v>
      </c>
      <c r="J617">
        <v>3788.34</v>
      </c>
      <c r="K617">
        <v>3773.37</v>
      </c>
      <c r="L617" s="71">
        <f t="shared" si="107"/>
        <v>-3.9515988533236346E-3</v>
      </c>
      <c r="M617" s="70">
        <f t="shared" si="108"/>
        <v>4</v>
      </c>
    </row>
    <row r="618" spans="1:14">
      <c r="A618" s="68">
        <v>43266</v>
      </c>
      <c r="B618">
        <v>29.06</v>
      </c>
      <c r="C618" s="71">
        <f t="shared" si="105"/>
        <v>-1.1900714042842653E-2</v>
      </c>
      <c r="D618" s="26">
        <f t="shared" si="109"/>
        <v>29.264433452590122</v>
      </c>
      <c r="E618" s="26">
        <f>D618*((1-VLOOKUP(A618,USD!A:M,13,0)))</f>
        <v>29.182950873444327</v>
      </c>
      <c r="F618">
        <v>29.222799999999999</v>
      </c>
      <c r="G618" s="71">
        <f t="shared" si="106"/>
        <v>-6.9857307479167519E-3</v>
      </c>
      <c r="H618" s="71">
        <f>(B618/(D618*(1-VLOOKUP(A618,USD!A:M,13,0))))-1</f>
        <v>-4.213106274876699E-3</v>
      </c>
      <c r="I618" s="71">
        <f t="shared" si="104"/>
        <v>-5.5709925126955495E-3</v>
      </c>
      <c r="J618">
        <v>3773.37</v>
      </c>
      <c r="K618">
        <v>3753.43</v>
      </c>
      <c r="L618" s="71">
        <f t="shared" si="107"/>
        <v>-5.2844009466339603E-3</v>
      </c>
      <c r="M618" s="70">
        <f t="shared" si="108"/>
        <v>5</v>
      </c>
    </row>
    <row r="619" spans="1:14">
      <c r="A619" s="68">
        <v>43269</v>
      </c>
      <c r="B619">
        <v>28.72</v>
      </c>
      <c r="C619" s="71">
        <f t="shared" si="105"/>
        <v>-1.16999311768754E-2</v>
      </c>
      <c r="D619" s="26">
        <f t="shared" si="109"/>
        <v>29.222799999999999</v>
      </c>
      <c r="E619" s="26">
        <f>D619*((1-VLOOKUP(A619,USD!A:M,13,0)))</f>
        <v>29.125879111553182</v>
      </c>
      <c r="F619">
        <v>29.125299999999999</v>
      </c>
      <c r="G619" s="71">
        <f t="shared" si="106"/>
        <v>-1.7205743460585565E-2</v>
      </c>
      <c r="H619" s="71">
        <f>(B619/(D619*(1-VLOOKUP(A619,USD!A:M,13,0))))-1</f>
        <v>-1.3935342861194022E-2</v>
      </c>
      <c r="I619" s="71">
        <f t="shared" si="104"/>
        <v>-1.3915736490267894E-2</v>
      </c>
      <c r="J619">
        <v>3753.43</v>
      </c>
      <c r="K619">
        <v>3753.43</v>
      </c>
      <c r="L619" s="71">
        <f t="shared" si="107"/>
        <v>0</v>
      </c>
      <c r="M619" s="70">
        <f t="shared" si="108"/>
        <v>1</v>
      </c>
    </row>
    <row r="620" spans="1:14">
      <c r="A620" s="68">
        <v>43270</v>
      </c>
      <c r="B620">
        <v>27.72</v>
      </c>
      <c r="C620" s="71">
        <f t="shared" si="105"/>
        <v>-3.4818941504178302E-2</v>
      </c>
      <c r="D620" s="26">
        <f t="shared" si="109"/>
        <v>28.09862081775869</v>
      </c>
      <c r="E620" s="26">
        <f>D620*((1-VLOOKUP(A620,USD!A:M,13,0)))</f>
        <v>27.999598452163582</v>
      </c>
      <c r="F620">
        <v>27.972300000000001</v>
      </c>
      <c r="G620" s="71">
        <f t="shared" si="106"/>
        <v>-1.3474711809321138E-2</v>
      </c>
      <c r="H620" s="71">
        <f>(B620/(D620*(1-VLOOKUP(A620,USD!A:M,13,0))))-1</f>
        <v>-9.9858022121734891E-3</v>
      </c>
      <c r="I620" s="71">
        <f t="shared" si="104"/>
        <v>-9.0196372840274375E-3</v>
      </c>
      <c r="J620">
        <v>3753.43</v>
      </c>
      <c r="K620">
        <v>3621.12</v>
      </c>
      <c r="L620" s="71">
        <f t="shared" si="107"/>
        <v>-3.5250424278593151E-2</v>
      </c>
      <c r="M620" s="70">
        <f t="shared" si="108"/>
        <v>2</v>
      </c>
    </row>
    <row r="621" spans="1:14">
      <c r="A621" s="68">
        <v>43271</v>
      </c>
      <c r="B621">
        <v>27.88</v>
      </c>
      <c r="C621" s="71">
        <f t="shared" si="105"/>
        <v>5.7720057720058726E-3</v>
      </c>
      <c r="D621" s="26">
        <f t="shared" si="109"/>
        <v>28.082918630699897</v>
      </c>
      <c r="E621" s="26">
        <f>D621*((1-VLOOKUP(A621,USD!A:M,13,0)))</f>
        <v>28.063613194926841</v>
      </c>
      <c r="F621">
        <v>28.080300000000001</v>
      </c>
      <c r="G621" s="71">
        <f t="shared" si="106"/>
        <v>-7.2256959245706742E-3</v>
      </c>
      <c r="H621" s="71">
        <f>(B621/(D621*(1-VLOOKUP(A621,USD!A:M,13,0))))-1</f>
        <v>-6.5427496328247514E-3</v>
      </c>
      <c r="I621" s="71">
        <f t="shared" si="104"/>
        <v>-7.1331146747007912E-3</v>
      </c>
      <c r="J621">
        <v>3621.12</v>
      </c>
      <c r="K621">
        <v>3635.44</v>
      </c>
      <c r="L621" s="71">
        <f t="shared" si="107"/>
        <v>3.9545775892542157E-3</v>
      </c>
      <c r="M621" s="70">
        <f t="shared" si="108"/>
        <v>3</v>
      </c>
    </row>
    <row r="622" spans="1:14">
      <c r="A622" s="68">
        <v>43272</v>
      </c>
      <c r="B622">
        <v>27.34</v>
      </c>
      <c r="C622" s="71">
        <f t="shared" si="105"/>
        <v>-1.9368723098995622E-2</v>
      </c>
      <c r="D622" s="26">
        <f t="shared" si="109"/>
        <v>27.752259834022841</v>
      </c>
      <c r="E622" s="26">
        <f>D622*((1-VLOOKUP(A622,USD!A:M,13,0)))</f>
        <v>27.672641716384902</v>
      </c>
      <c r="F622">
        <v>27.67</v>
      </c>
      <c r="G622" s="71">
        <f t="shared" si="106"/>
        <v>-1.4855000511253214E-2</v>
      </c>
      <c r="H622" s="71">
        <f>(B622/(D622*(1-VLOOKUP(A622,USD!A:M,13,0))))-1</f>
        <v>-1.2020598531724103E-2</v>
      </c>
      <c r="I622" s="71">
        <f t="shared" si="104"/>
        <v>-1.1926273942898469E-2</v>
      </c>
      <c r="J622">
        <v>3635.44</v>
      </c>
      <c r="K622">
        <v>3592.97</v>
      </c>
      <c r="L622" s="71">
        <f t="shared" si="107"/>
        <v>-1.1682217283189966E-2</v>
      </c>
      <c r="M622" s="70">
        <f t="shared" si="108"/>
        <v>4</v>
      </c>
    </row>
    <row r="623" spans="1:14">
      <c r="A623" s="68">
        <v>43273</v>
      </c>
      <c r="B623">
        <v>27.63</v>
      </c>
      <c r="C623" s="71">
        <f t="shared" si="105"/>
        <v>1.0607168983174819E-2</v>
      </c>
      <c r="D623" s="26">
        <f t="shared" si="109"/>
        <v>27.792679315440989</v>
      </c>
      <c r="E623" s="26">
        <f>D623*((1-VLOOKUP(A623,USD!A:M,13,0)))</f>
        <v>27.74859743618336</v>
      </c>
      <c r="F623">
        <v>27.773399999999999</v>
      </c>
      <c r="G623" s="71">
        <f t="shared" si="106"/>
        <v>-5.853315313526064E-3</v>
      </c>
      <c r="H623" s="71">
        <f>(B623/(D623*(1-VLOOKUP(A623,USD!A:M,13,0))))-1</f>
        <v>-4.2739975040581024E-3</v>
      </c>
      <c r="I623" s="71">
        <f t="shared" si="104"/>
        <v>-5.1632137224826291E-3</v>
      </c>
      <c r="J623">
        <v>3592.97</v>
      </c>
      <c r="K623">
        <v>3608.9</v>
      </c>
      <c r="L623" s="71">
        <f t="shared" si="107"/>
        <v>4.4336579487165295E-3</v>
      </c>
      <c r="M623" s="70">
        <f t="shared" si="108"/>
        <v>5</v>
      </c>
    </row>
    <row r="624" spans="1:14">
      <c r="A624" s="68">
        <v>43276</v>
      </c>
      <c r="B624">
        <v>26.99</v>
      </c>
      <c r="C624" s="71">
        <f t="shared" si="105"/>
        <v>-2.316322837495477E-2</v>
      </c>
      <c r="D624" s="26">
        <f t="shared" si="109"/>
        <v>27.400768996647173</v>
      </c>
      <c r="E624" s="26">
        <f>D624*((1-VLOOKUP(A624,USD!A:M,13,0)))</f>
        <v>27.280895230266736</v>
      </c>
      <c r="F624">
        <v>27.2835</v>
      </c>
      <c r="G624" s="71">
        <f t="shared" si="106"/>
        <v>-1.4991148485556605E-2</v>
      </c>
      <c r="H624" s="71">
        <f>(B624/(D624*(1-VLOOKUP(A624,USD!A:M,13,0))))-1</f>
        <v>-1.0662964972791844E-2</v>
      </c>
      <c r="I624" s="71">
        <f t="shared" si="104"/>
        <v>-1.0757417486759402E-2</v>
      </c>
      <c r="J624">
        <v>3608.9</v>
      </c>
      <c r="K624">
        <v>3560.48</v>
      </c>
      <c r="L624" s="71">
        <f t="shared" si="107"/>
        <v>-1.341683061320631E-2</v>
      </c>
      <c r="M624" s="70">
        <f t="shared" si="108"/>
        <v>1</v>
      </c>
    </row>
    <row r="625" spans="1:13">
      <c r="A625" s="68">
        <v>43277</v>
      </c>
      <c r="B625">
        <v>26.69</v>
      </c>
      <c r="C625" s="71">
        <f t="shared" si="105"/>
        <v>-1.1115227862171118E-2</v>
      </c>
      <c r="D625" s="26">
        <f t="shared" si="109"/>
        <v>27.058441469970344</v>
      </c>
      <c r="E625" s="26">
        <f>D625*((1-VLOOKUP(A625,USD!A:M,13,0)))</f>
        <v>26.887967694357364</v>
      </c>
      <c r="F625">
        <v>26.89</v>
      </c>
      <c r="G625" s="71">
        <f t="shared" si="106"/>
        <v>-1.361650745403209E-2</v>
      </c>
      <c r="H625" s="71">
        <f>(B625/(D625*(1-VLOOKUP(A625,USD!A:M,13,0))))-1</f>
        <v>-7.3626871546303985E-3</v>
      </c>
      <c r="I625" s="71">
        <f t="shared" si="104"/>
        <v>-7.437709185570851E-3</v>
      </c>
      <c r="J625">
        <v>3560.48</v>
      </c>
      <c r="K625">
        <v>3531.11</v>
      </c>
      <c r="L625" s="71">
        <f t="shared" si="107"/>
        <v>-8.2488877904102198E-3</v>
      </c>
      <c r="M625" s="70">
        <f t="shared" si="108"/>
        <v>2</v>
      </c>
    </row>
    <row r="626" spans="1:13">
      <c r="A626" s="68">
        <v>43278</v>
      </c>
      <c r="B626">
        <v>25.89</v>
      </c>
      <c r="C626" s="71">
        <f t="shared" si="105"/>
        <v>-2.9973772948669986E-2</v>
      </c>
      <c r="D626" s="26">
        <f t="shared" si="109"/>
        <v>26.342850095295816</v>
      </c>
      <c r="E626" s="26">
        <f>D626*((1-VLOOKUP(A626,USD!A:M,13,0)))</f>
        <v>26.196266555654141</v>
      </c>
      <c r="F626">
        <v>26.189399999999999</v>
      </c>
      <c r="G626" s="71">
        <f t="shared" si="106"/>
        <v>-1.7190626437823542E-2</v>
      </c>
      <c r="H626" s="71">
        <f>(B626/(D626*(1-VLOOKUP(A626,USD!A:M,13,0))))-1</f>
        <v>-1.1691229168228068E-2</v>
      </c>
      <c r="I626" s="71">
        <f t="shared" si="104"/>
        <v>-1.1432106119269592E-2</v>
      </c>
      <c r="J626">
        <v>3531.11</v>
      </c>
      <c r="K626">
        <v>3459.26</v>
      </c>
      <c r="L626" s="71">
        <f t="shared" si="107"/>
        <v>-2.0347709360512667E-2</v>
      </c>
      <c r="M626" s="70">
        <f t="shared" si="108"/>
        <v>3</v>
      </c>
    </row>
    <row r="627" spans="1:13">
      <c r="A627" s="68">
        <v>43279</v>
      </c>
      <c r="B627">
        <v>26.03</v>
      </c>
      <c r="C627" s="71">
        <f t="shared" si="105"/>
        <v>5.4074932406333875E-3</v>
      </c>
      <c r="D627" s="26">
        <f t="shared" si="109"/>
        <v>25.918894960771958</v>
      </c>
      <c r="E627" s="26">
        <f>D627*((1-VLOOKUP(A627,USD!A:M,13,0)))</f>
        <v>25.844358689768452</v>
      </c>
      <c r="F627">
        <v>25.846399999999999</v>
      </c>
      <c r="G627" s="71">
        <f t="shared" si="106"/>
        <v>4.2866425978498324E-3</v>
      </c>
      <c r="H627" s="71">
        <f>(B627/(D627*(1-VLOOKUP(A627,USD!A:M,13,0))))-1</f>
        <v>7.1830495954632312E-3</v>
      </c>
      <c r="I627" s="71">
        <f t="shared" si="104"/>
        <v>7.1035037761546516E-3</v>
      </c>
      <c r="J627">
        <v>3459.26</v>
      </c>
      <c r="K627">
        <v>3423.53</v>
      </c>
      <c r="L627" s="71">
        <f t="shared" si="107"/>
        <v>-1.0328798644796855E-2</v>
      </c>
      <c r="M627" s="70">
        <f t="shared" si="108"/>
        <v>4</v>
      </c>
    </row>
    <row r="628" spans="1:13">
      <c r="A628" s="68">
        <v>43280</v>
      </c>
      <c r="B628">
        <v>26.53</v>
      </c>
      <c r="C628" s="71">
        <f t="shared" si="105"/>
        <v>1.9208605455244054E-2</v>
      </c>
      <c r="D628" s="26">
        <f t="shared" si="109"/>
        <v>26.506615531921728</v>
      </c>
      <c r="E628" s="26">
        <f>D628*((1-VLOOKUP(A628,USD!A:M,13,0)))</f>
        <v>26.518978426884406</v>
      </c>
      <c r="F628">
        <v>26.552900000000001</v>
      </c>
      <c r="G628" s="71">
        <f t="shared" si="106"/>
        <v>8.8221251974296422E-4</v>
      </c>
      <c r="H628" s="71">
        <f>(B628/(D628*(1-VLOOKUP(A628,USD!A:M,13,0))))-1</f>
        <v>4.1561077271445868E-4</v>
      </c>
      <c r="I628" s="71">
        <f t="shared" si="104"/>
        <v>-8.6242933916824693E-4</v>
      </c>
      <c r="J628">
        <v>3423.53</v>
      </c>
      <c r="K628">
        <v>3510.98</v>
      </c>
      <c r="L628" s="71">
        <f t="shared" si="107"/>
        <v>2.5543810044018844E-2</v>
      </c>
      <c r="M628" s="70">
        <f t="shared" si="108"/>
        <v>5</v>
      </c>
    </row>
    <row r="629" spans="1:13">
      <c r="A629" s="68">
        <v>43283</v>
      </c>
      <c r="B629">
        <v>26.31</v>
      </c>
      <c r="C629" s="71">
        <f t="shared" si="105"/>
        <v>-8.2924990576705992E-3</v>
      </c>
      <c r="D629">
        <v>26.506615531921728</v>
      </c>
      <c r="G629" s="71">
        <f t="shared" si="106"/>
        <v>-7.4176022844163469E-3</v>
      </c>
    </row>
    <row r="630" spans="1:13">
      <c r="A630" s="68">
        <v>43284</v>
      </c>
    </row>
    <row r="631" spans="1:13">
      <c r="A631" s="68">
        <v>43285</v>
      </c>
    </row>
    <row r="632" spans="1:13">
      <c r="A632" s="68">
        <v>43286</v>
      </c>
    </row>
    <row r="633" spans="1:13">
      <c r="A633" s="68">
        <v>43287</v>
      </c>
    </row>
  </sheetData>
  <phoneticPr fontId="1" type="noConversion"/>
  <pageMargins left="0.7" right="0.7" top="0.75" bottom="0.75" header="0.3" footer="0.3"/>
  <pageSetup paperSize="9" orientation="portrait" r:id="rId1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"/>
  <dimension ref="A1:N634"/>
  <sheetViews>
    <sheetView zoomScale="115" zoomScaleNormal="115" workbookViewId="0">
      <pane xSplit="1" ySplit="2" topLeftCell="E618" activePane="bottomRight" state="frozen"/>
      <selection pane="topRight" activeCell="B1" sqref="B1"/>
      <selection pane="bottomLeft" activeCell="A3" sqref="A3"/>
      <selection pane="bottomRight" activeCell="M629" sqref="M629"/>
    </sheetView>
  </sheetViews>
  <sheetFormatPr defaultRowHeight="14"/>
  <cols>
    <col min="1" max="1" width="11.6328125" bestFit="1" customWidth="1" collapsed="1"/>
    <col min="2" max="2" width="6.453125" bestFit="1" customWidth="1" collapsed="1"/>
    <col min="3" max="3" width="15" bestFit="1" customWidth="1" collapsed="1"/>
    <col min="4" max="4" width="17.08984375" bestFit="1" customWidth="1" collapsed="1"/>
    <col min="5" max="5" width="17.08984375" customWidth="1" collapsed="1"/>
    <col min="6" max="6" width="15" bestFit="1" customWidth="1" collapsed="1"/>
    <col min="7" max="8" width="15" customWidth="1" collapsed="1"/>
    <col min="9" max="9" width="16.08984375" bestFit="1" customWidth="1" collapsed="1"/>
    <col min="10" max="10" width="11.6328125" bestFit="1" customWidth="1" collapsed="1"/>
    <col min="11" max="11" width="12.90625" bestFit="1" customWidth="1" collapsed="1"/>
    <col min="12" max="12" width="13.90625" bestFit="1" customWidth="1" collapsed="1"/>
    <col min="14" max="14" width="42.08984375" style="50" customWidth="1" collapsed="1"/>
  </cols>
  <sheetData>
    <row r="1" spans="1:14">
      <c r="J1" t="s">
        <v>219</v>
      </c>
    </row>
    <row r="2" spans="1:14">
      <c r="B2" t="s">
        <v>26</v>
      </c>
      <c r="C2" t="s">
        <v>33</v>
      </c>
      <c r="D2" t="s">
        <v>220</v>
      </c>
      <c r="E2" t="s">
        <v>222</v>
      </c>
      <c r="F2" t="s">
        <v>27</v>
      </c>
      <c r="G2" t="s">
        <v>224</v>
      </c>
      <c r="H2" t="s">
        <v>226</v>
      </c>
      <c r="I2" t="s">
        <v>31</v>
      </c>
      <c r="J2" t="s">
        <v>28</v>
      </c>
      <c r="K2" t="s">
        <v>29</v>
      </c>
      <c r="L2" t="s">
        <v>30</v>
      </c>
      <c r="M2" t="s">
        <v>48</v>
      </c>
      <c r="N2" s="50" t="s">
        <v>87</v>
      </c>
    </row>
    <row r="3" spans="1:14">
      <c r="A3" s="1">
        <v>42401</v>
      </c>
      <c r="B3">
        <f>+B4-0.77</f>
        <v>28.82</v>
      </c>
      <c r="F3">
        <v>28.99</v>
      </c>
      <c r="I3" s="25">
        <f t="shared" ref="I3:I41" si="0">+B3/F3-1</f>
        <v>-5.8640910658847023E-3</v>
      </c>
      <c r="M3">
        <f>WEEKDAY(A3,2)</f>
        <v>1</v>
      </c>
    </row>
    <row r="4" spans="1:14">
      <c r="A4" s="1">
        <f>A5-1</f>
        <v>42402</v>
      </c>
      <c r="B4">
        <v>29.59</v>
      </c>
      <c r="C4" s="25">
        <f t="shared" ref="C4:C96" si="1">B4/B3-1</f>
        <v>2.6717557251908275E-2</v>
      </c>
      <c r="D4">
        <f t="shared" ref="D4:D12" si="2">+F3*(1+L4)</f>
        <v>29.994815000703767</v>
      </c>
      <c r="F4">
        <v>30.022099999999998</v>
      </c>
      <c r="G4" s="25">
        <f t="shared" ref="G4:G38" si="3">+B4/D4-1</f>
        <v>-1.3496165943822969E-2</v>
      </c>
      <c r="H4" s="25"/>
      <c r="I4" s="25">
        <f t="shared" si="0"/>
        <v>-1.4392730688392863E-2</v>
      </c>
      <c r="J4">
        <f>+K4-187.15</f>
        <v>5399.4800000000005</v>
      </c>
      <c r="K4">
        <v>5586.63</v>
      </c>
      <c r="L4" s="25">
        <f t="shared" ref="L4:L9" si="4">+K4/J4-1</f>
        <v>3.4660745108788138E-2</v>
      </c>
      <c r="M4">
        <f t="shared" ref="M4:M66" si="5">WEEKDAY(A4,2)</f>
        <v>2</v>
      </c>
    </row>
    <row r="5" spans="1:14">
      <c r="A5" s="1">
        <v>42403</v>
      </c>
      <c r="B5">
        <v>30.31</v>
      </c>
      <c r="C5" s="25">
        <f t="shared" si="1"/>
        <v>2.433254477864133E-2</v>
      </c>
      <c r="D5">
        <f t="shared" si="2"/>
        <v>30.148656031195966</v>
      </c>
      <c r="F5">
        <v>30.250499999999999</v>
      </c>
      <c r="G5" s="25">
        <f t="shared" si="3"/>
        <v>5.3516139703568832E-3</v>
      </c>
      <c r="H5" s="25"/>
      <c r="I5" s="25">
        <f t="shared" si="0"/>
        <v>1.9669096378571727E-3</v>
      </c>
      <c r="J5">
        <v>5586.62</v>
      </c>
      <c r="K5">
        <v>5610.17</v>
      </c>
      <c r="L5" s="25">
        <f t="shared" si="4"/>
        <v>4.2154290071636513E-3</v>
      </c>
      <c r="M5">
        <f t="shared" si="5"/>
        <v>3</v>
      </c>
    </row>
    <row r="6" spans="1:14">
      <c r="A6" s="1">
        <v>42404</v>
      </c>
      <c r="B6">
        <v>30.96</v>
      </c>
      <c r="C6" s="25">
        <f t="shared" si="1"/>
        <v>2.1445067634444204E-2</v>
      </c>
      <c r="D6">
        <f t="shared" si="2"/>
        <v>30.850746634237463</v>
      </c>
      <c r="F6">
        <v>31.047899999999998</v>
      </c>
      <c r="G6" s="25">
        <f t="shared" si="3"/>
        <v>3.541352404135667E-3</v>
      </c>
      <c r="H6" s="25"/>
      <c r="I6" s="25">
        <f t="shared" si="0"/>
        <v>-2.8311093503907703E-3</v>
      </c>
      <c r="J6">
        <v>5610.17</v>
      </c>
      <c r="K6">
        <v>5721.49</v>
      </c>
      <c r="L6" s="25">
        <f t="shared" si="4"/>
        <v>1.9842535965933328E-2</v>
      </c>
      <c r="M6">
        <f t="shared" si="5"/>
        <v>4</v>
      </c>
    </row>
    <row r="7" spans="1:14">
      <c r="A7" s="1">
        <v>42405</v>
      </c>
      <c r="B7">
        <v>30.12</v>
      </c>
      <c r="C7" s="25">
        <f t="shared" si="1"/>
        <v>-2.7131782945736482E-2</v>
      </c>
      <c r="D7">
        <f t="shared" si="2"/>
        <v>30.737013466771767</v>
      </c>
      <c r="F7">
        <v>30.752099999999999</v>
      </c>
      <c r="G7" s="25">
        <f t="shared" si="3"/>
        <v>-2.0073956353592659E-2</v>
      </c>
      <c r="H7" s="25"/>
      <c r="I7" s="25">
        <f t="shared" si="0"/>
        <v>-2.0554693825787451E-2</v>
      </c>
      <c r="J7">
        <v>5721.49</v>
      </c>
      <c r="K7">
        <v>5664.2</v>
      </c>
      <c r="L7" s="25">
        <f t="shared" si="4"/>
        <v>-1.0013125951456647E-2</v>
      </c>
      <c r="M7">
        <f t="shared" si="5"/>
        <v>5</v>
      </c>
    </row>
    <row r="8" spans="1:14">
      <c r="A8" s="1">
        <v>42408</v>
      </c>
      <c r="B8">
        <v>29.9</v>
      </c>
      <c r="C8" s="25">
        <f t="shared" si="1"/>
        <v>-7.3041168658699585E-3</v>
      </c>
      <c r="D8">
        <f t="shared" si="2"/>
        <v>30.752099999999999</v>
      </c>
      <c r="F8">
        <v>30.752600000000001</v>
      </c>
      <c r="G8" s="25">
        <f t="shared" si="3"/>
        <v>-2.7708676805811683E-2</v>
      </c>
      <c r="H8" s="25"/>
      <c r="I8" s="25">
        <f t="shared" si="0"/>
        <v>-2.7724485084188122E-2</v>
      </c>
      <c r="J8">
        <v>5664.2</v>
      </c>
      <c r="K8">
        <v>5664.2</v>
      </c>
      <c r="L8" s="25">
        <f t="shared" si="4"/>
        <v>0</v>
      </c>
      <c r="M8">
        <f t="shared" si="5"/>
        <v>1</v>
      </c>
    </row>
    <row r="9" spans="1:14">
      <c r="A9" s="1">
        <v>42409</v>
      </c>
      <c r="B9">
        <v>29.71</v>
      </c>
      <c r="C9" s="25">
        <f t="shared" si="1"/>
        <v>-6.3545150501671532E-3</v>
      </c>
      <c r="D9">
        <f t="shared" si="2"/>
        <v>30.752600000000001</v>
      </c>
      <c r="F9">
        <v>30.771599999999999</v>
      </c>
      <c r="G9" s="25">
        <f t="shared" si="3"/>
        <v>-3.3902824476629623E-2</v>
      </c>
      <c r="H9" s="25"/>
      <c r="I9" s="25">
        <f t="shared" si="0"/>
        <v>-3.4499343550546513E-2</v>
      </c>
      <c r="J9">
        <v>5664.2</v>
      </c>
      <c r="K9">
        <v>5664.2</v>
      </c>
      <c r="L9" s="25">
        <f t="shared" si="4"/>
        <v>0</v>
      </c>
      <c r="M9">
        <f t="shared" si="5"/>
        <v>2</v>
      </c>
    </row>
    <row r="10" spans="1:14">
      <c r="A10" s="1">
        <v>42410</v>
      </c>
      <c r="B10">
        <v>30.04</v>
      </c>
      <c r="C10" s="25">
        <f t="shared" si="1"/>
        <v>1.1107371255469456E-2</v>
      </c>
      <c r="D10">
        <f t="shared" si="2"/>
        <v>30.771599999999999</v>
      </c>
      <c r="F10">
        <v>30.857800000000001</v>
      </c>
      <c r="G10" s="25">
        <f t="shared" si="3"/>
        <v>-2.3775169311962996E-2</v>
      </c>
      <c r="H10" s="25"/>
      <c r="I10" s="25">
        <f t="shared" si="0"/>
        <v>-2.6502213378789219E-2</v>
      </c>
      <c r="J10">
        <v>5664.2</v>
      </c>
      <c r="K10">
        <v>5664.2</v>
      </c>
      <c r="L10" s="25">
        <f t="shared" ref="L10:L18" si="6">+K10/J10-1</f>
        <v>0</v>
      </c>
      <c r="M10">
        <f t="shared" si="5"/>
        <v>3</v>
      </c>
    </row>
    <row r="11" spans="1:14">
      <c r="A11" s="1">
        <v>42411</v>
      </c>
      <c r="B11">
        <v>29.38</v>
      </c>
      <c r="C11" s="25">
        <f t="shared" si="1"/>
        <v>-2.1970705725699036E-2</v>
      </c>
      <c r="D11">
        <f t="shared" si="2"/>
        <v>30.857800000000001</v>
      </c>
      <c r="F11">
        <v>30.936900000000001</v>
      </c>
      <c r="G11" s="25">
        <f t="shared" si="3"/>
        <v>-4.7890646773263268E-2</v>
      </c>
      <c r="H11" s="25"/>
      <c r="I11" s="25">
        <f t="shared" si="0"/>
        <v>-5.0325016404358602E-2</v>
      </c>
      <c r="J11">
        <v>5664.2</v>
      </c>
      <c r="K11">
        <v>5664.2</v>
      </c>
      <c r="L11" s="25">
        <f t="shared" si="6"/>
        <v>0</v>
      </c>
      <c r="M11">
        <f t="shared" si="5"/>
        <v>4</v>
      </c>
    </row>
    <row r="12" spans="1:14">
      <c r="A12" s="1">
        <v>42412</v>
      </c>
      <c r="B12">
        <v>29.47</v>
      </c>
      <c r="C12" s="25">
        <f t="shared" si="1"/>
        <v>3.0633083730429167E-3</v>
      </c>
      <c r="D12">
        <f t="shared" si="2"/>
        <v>30.936900000000001</v>
      </c>
      <c r="F12">
        <v>31.021599999999999</v>
      </c>
      <c r="G12" s="25">
        <f t="shared" si="3"/>
        <v>-4.7415869075440709E-2</v>
      </c>
      <c r="H12" s="25"/>
      <c r="I12" s="25">
        <f t="shared" si="0"/>
        <v>-5.0016762513861335E-2</v>
      </c>
      <c r="J12">
        <v>5664.2</v>
      </c>
      <c r="K12">
        <v>5664.2</v>
      </c>
      <c r="L12" s="25">
        <f t="shared" si="6"/>
        <v>0</v>
      </c>
      <c r="M12">
        <f t="shared" si="5"/>
        <v>5</v>
      </c>
    </row>
    <row r="13" spans="1:14">
      <c r="A13" s="1">
        <v>42415</v>
      </c>
      <c r="B13">
        <v>29.47</v>
      </c>
      <c r="C13" s="25">
        <f t="shared" si="1"/>
        <v>0</v>
      </c>
      <c r="D13">
        <f t="shared" ref="D13:D33" si="7">+F12*(1+L13)</f>
        <v>31.042630850605555</v>
      </c>
      <c r="F13" s="32">
        <f>+F12*(1+L13)</f>
        <v>31.042630850605555</v>
      </c>
      <c r="G13" s="25">
        <f t="shared" si="3"/>
        <v>-5.0660359882960027E-2</v>
      </c>
      <c r="H13" s="25"/>
      <c r="I13" s="35">
        <f t="shared" si="0"/>
        <v>-5.0660359882960027E-2</v>
      </c>
      <c r="J13">
        <v>5664.2</v>
      </c>
      <c r="K13">
        <v>5668.04</v>
      </c>
      <c r="L13" s="25">
        <f t="shared" si="6"/>
        <v>6.7794216305916422E-4</v>
      </c>
      <c r="M13">
        <f t="shared" si="5"/>
        <v>1</v>
      </c>
    </row>
    <row r="14" spans="1:14">
      <c r="A14" s="1">
        <v>42416</v>
      </c>
      <c r="B14">
        <v>32.06</v>
      </c>
      <c r="C14" s="25">
        <f t="shared" si="1"/>
        <v>8.7885985748218598E-2</v>
      </c>
      <c r="D14">
        <f t="shared" si="7"/>
        <v>32.32688193354754</v>
      </c>
      <c r="F14" s="34">
        <v>32.426499999999997</v>
      </c>
      <c r="G14" s="25">
        <f t="shared" si="3"/>
        <v>-8.2557276664093626E-3</v>
      </c>
      <c r="H14" s="25"/>
      <c r="I14" s="25">
        <f t="shared" si="0"/>
        <v>-1.1302484079379393E-2</v>
      </c>
      <c r="J14">
        <v>5668.04</v>
      </c>
      <c r="K14">
        <v>5902.53</v>
      </c>
      <c r="L14" s="25">
        <f t="shared" si="6"/>
        <v>4.1370561957925434E-2</v>
      </c>
      <c r="M14">
        <f t="shared" si="5"/>
        <v>2</v>
      </c>
    </row>
    <row r="15" spans="1:14">
      <c r="A15" s="1">
        <v>42417</v>
      </c>
      <c r="B15">
        <v>33.130000000000003</v>
      </c>
      <c r="C15" s="25">
        <f t="shared" si="1"/>
        <v>3.3374922021210285E-2</v>
      </c>
      <c r="D15">
        <f t="shared" si="7"/>
        <v>32.80490338295612</v>
      </c>
      <c r="F15" s="33">
        <v>32.844900000000003</v>
      </c>
      <c r="G15" s="25">
        <f t="shared" si="3"/>
        <v>9.9100007474122176E-3</v>
      </c>
      <c r="H15" s="25"/>
      <c r="I15" s="25">
        <f t="shared" si="0"/>
        <v>8.6801908363247637E-3</v>
      </c>
      <c r="J15">
        <v>5902.53</v>
      </c>
      <c r="K15">
        <v>5971.41</v>
      </c>
      <c r="L15" s="25">
        <f t="shared" si="6"/>
        <v>1.1669572200395439E-2</v>
      </c>
      <c r="M15">
        <f t="shared" si="5"/>
        <v>3</v>
      </c>
    </row>
    <row r="16" spans="1:14">
      <c r="A16" s="1">
        <v>42418</v>
      </c>
      <c r="B16">
        <v>32.619999999999997</v>
      </c>
      <c r="C16" s="25">
        <f t="shared" si="1"/>
        <v>-1.5393902807123605E-2</v>
      </c>
      <c r="D16">
        <f t="shared" si="7"/>
        <v>32.766354870457732</v>
      </c>
      <c r="F16">
        <v>32.762900000000002</v>
      </c>
      <c r="G16" s="25">
        <f t="shared" si="3"/>
        <v>-4.4666204414971489E-3</v>
      </c>
      <c r="H16" s="25"/>
      <c r="I16" s="25">
        <f t="shared" si="0"/>
        <v>-4.3616407582968142E-3</v>
      </c>
      <c r="J16">
        <v>5971.41</v>
      </c>
      <c r="K16">
        <v>5957.13</v>
      </c>
      <c r="L16" s="25">
        <f t="shared" si="6"/>
        <v>-2.3913949971614556E-3</v>
      </c>
      <c r="M16">
        <f t="shared" si="5"/>
        <v>4</v>
      </c>
    </row>
    <row r="17" spans="1:13">
      <c r="A17" s="1">
        <v>42419</v>
      </c>
      <c r="B17">
        <v>32.97</v>
      </c>
      <c r="C17" s="25">
        <f t="shared" si="1"/>
        <v>1.0729613733905685E-2</v>
      </c>
      <c r="D17">
        <f t="shared" si="7"/>
        <v>32.886040057544491</v>
      </c>
      <c r="F17">
        <v>32.848599999999998</v>
      </c>
      <c r="G17" s="25">
        <f t="shared" si="3"/>
        <v>2.553057233664946E-3</v>
      </c>
      <c r="H17" s="25"/>
      <c r="I17" s="25">
        <f t="shared" si="0"/>
        <v>3.695743502006188E-3</v>
      </c>
      <c r="J17">
        <v>5957.13</v>
      </c>
      <c r="K17">
        <v>5979.52</v>
      </c>
      <c r="L17" s="25">
        <f t="shared" si="6"/>
        <v>3.7585213013648922E-3</v>
      </c>
      <c r="M17">
        <f t="shared" si="5"/>
        <v>5</v>
      </c>
    </row>
    <row r="18" spans="1:13">
      <c r="A18" s="1">
        <v>42422</v>
      </c>
      <c r="B18">
        <v>33.630000000000003</v>
      </c>
      <c r="C18" s="25">
        <f t="shared" si="1"/>
        <v>2.0018198362147466E-2</v>
      </c>
      <c r="D18">
        <f t="shared" si="7"/>
        <v>33.530894919993571</v>
      </c>
      <c r="F18">
        <v>33.610900000000001</v>
      </c>
      <c r="G18" s="25">
        <f t="shared" si="3"/>
        <v>2.9556348031538615E-3</v>
      </c>
      <c r="H18" s="25"/>
      <c r="I18" s="25">
        <f t="shared" si="0"/>
        <v>5.6826803209686361E-4</v>
      </c>
      <c r="J18">
        <v>5979.52</v>
      </c>
      <c r="K18">
        <v>6103.72</v>
      </c>
      <c r="L18" s="25">
        <f t="shared" si="6"/>
        <v>2.0770897998501514E-2</v>
      </c>
      <c r="M18">
        <f t="shared" si="5"/>
        <v>1</v>
      </c>
    </row>
    <row r="19" spans="1:13">
      <c r="A19" s="1">
        <v>42423</v>
      </c>
      <c r="B19">
        <v>33.11</v>
      </c>
      <c r="C19" s="25">
        <f t="shared" si="1"/>
        <v>-1.5462384775498106E-2</v>
      </c>
      <c r="D19">
        <f t="shared" si="7"/>
        <v>33.427969901961426</v>
      </c>
      <c r="F19">
        <v>33.380899999999997</v>
      </c>
      <c r="G19" s="25">
        <f t="shared" si="3"/>
        <v>-9.5120913083857062E-3</v>
      </c>
      <c r="H19" s="25"/>
      <c r="I19" s="25">
        <f t="shared" si="0"/>
        <v>-8.1154192966635952E-3</v>
      </c>
      <c r="J19">
        <v>6103.72</v>
      </c>
      <c r="K19">
        <v>6070.5</v>
      </c>
      <c r="L19" s="25">
        <f t="shared" ref="L19:L24" si="8">+K19/J19-1</f>
        <v>-5.4425825562116614E-3</v>
      </c>
      <c r="M19">
        <f t="shared" si="5"/>
        <v>2</v>
      </c>
    </row>
    <row r="20" spans="1:13">
      <c r="A20" s="1">
        <v>42424</v>
      </c>
      <c r="B20">
        <v>33.51</v>
      </c>
      <c r="C20" s="25">
        <f t="shared" si="1"/>
        <v>1.2080942313500431E-2</v>
      </c>
      <c r="D20">
        <f t="shared" si="7"/>
        <v>33.603824254344779</v>
      </c>
      <c r="F20">
        <v>33.610799999999998</v>
      </c>
      <c r="G20" s="25">
        <f t="shared" si="3"/>
        <v>-2.7920707367897757E-3</v>
      </c>
      <c r="H20" s="25"/>
      <c r="I20" s="25">
        <f t="shared" si="0"/>
        <v>-2.9990360241350933E-3</v>
      </c>
      <c r="J20">
        <v>6070.5</v>
      </c>
      <c r="K20">
        <v>6111.04</v>
      </c>
      <c r="L20" s="25">
        <f t="shared" si="8"/>
        <v>6.6781978420229482E-3</v>
      </c>
      <c r="M20">
        <f t="shared" si="5"/>
        <v>3</v>
      </c>
    </row>
    <row r="21" spans="1:13">
      <c r="A21" s="1">
        <v>42425</v>
      </c>
      <c r="B21">
        <v>30.91</v>
      </c>
      <c r="C21" s="25">
        <f t="shared" si="1"/>
        <v>-7.7588779468815261E-2</v>
      </c>
      <c r="D21">
        <f t="shared" si="7"/>
        <v>30.943348650966122</v>
      </c>
      <c r="G21" s="25">
        <f t="shared" si="3"/>
        <v>-1.0777324504301911E-3</v>
      </c>
      <c r="H21" s="25"/>
      <c r="J21">
        <v>6111.04</v>
      </c>
      <c r="K21">
        <v>5626.05</v>
      </c>
      <c r="L21" s="25">
        <f t="shared" si="8"/>
        <v>-7.9362923495836957E-2</v>
      </c>
      <c r="M21">
        <f t="shared" si="5"/>
        <v>4</v>
      </c>
    </row>
    <row r="22" spans="1:13">
      <c r="A22" s="1">
        <v>42426</v>
      </c>
      <c r="B22">
        <v>30.93</v>
      </c>
      <c r="C22" s="25">
        <f t="shared" si="1"/>
        <v>6.470397929472238E-4</v>
      </c>
      <c r="F22">
        <v>30.807300000000001</v>
      </c>
      <c r="I22" s="25">
        <f t="shared" si="0"/>
        <v>3.9828222531672619E-3</v>
      </c>
      <c r="J22">
        <v>5626.05</v>
      </c>
      <c r="K22">
        <v>5648.94</v>
      </c>
      <c r="L22" s="25">
        <f t="shared" si="8"/>
        <v>4.0685738662116222E-3</v>
      </c>
      <c r="M22">
        <f t="shared" si="5"/>
        <v>5</v>
      </c>
    </row>
    <row r="23" spans="1:13">
      <c r="A23" s="1">
        <v>42429</v>
      </c>
      <c r="B23">
        <v>29.43</v>
      </c>
      <c r="C23" s="25">
        <f t="shared" si="1"/>
        <v>-4.8496605237633328E-2</v>
      </c>
      <c r="D23" s="26">
        <f t="shared" si="7"/>
        <v>29.179333138429513</v>
      </c>
      <c r="E23" s="26"/>
      <c r="F23">
        <v>29.027000000000001</v>
      </c>
      <c r="G23" s="25">
        <f t="shared" si="3"/>
        <v>8.590561695885901E-3</v>
      </c>
      <c r="H23" s="25"/>
      <c r="I23" s="25">
        <f t="shared" si="0"/>
        <v>1.3883625589967918E-2</v>
      </c>
      <c r="J23">
        <v>5648.94</v>
      </c>
      <c r="K23">
        <v>5350.43</v>
      </c>
      <c r="L23" s="25">
        <f t="shared" si="8"/>
        <v>-5.2843542328295134E-2</v>
      </c>
      <c r="M23">
        <f t="shared" si="5"/>
        <v>1</v>
      </c>
    </row>
    <row r="24" spans="1:13">
      <c r="A24" s="1">
        <v>42430</v>
      </c>
      <c r="B24">
        <v>30.35</v>
      </c>
      <c r="C24" s="25">
        <f t="shared" si="1"/>
        <v>3.1260618416581787E-2</v>
      </c>
      <c r="D24" s="26">
        <f t="shared" si="7"/>
        <v>29.695381120769728</v>
      </c>
      <c r="E24" s="26"/>
      <c r="F24">
        <v>29.802600000000002</v>
      </c>
      <c r="G24" s="25">
        <f t="shared" si="3"/>
        <v>2.2044468012313745E-2</v>
      </c>
      <c r="H24" s="25"/>
      <c r="I24" s="25">
        <f t="shared" si="0"/>
        <v>1.8367524981041994E-2</v>
      </c>
      <c r="J24">
        <v>5350.43</v>
      </c>
      <c r="K24">
        <v>5473.63</v>
      </c>
      <c r="L24" s="25">
        <f t="shared" si="8"/>
        <v>2.3026186680322747E-2</v>
      </c>
      <c r="M24">
        <f t="shared" si="5"/>
        <v>2</v>
      </c>
    </row>
    <row r="25" spans="1:13">
      <c r="A25" s="1">
        <v>42431</v>
      </c>
      <c r="B25">
        <v>31.74</v>
      </c>
      <c r="C25" s="25">
        <f t="shared" si="1"/>
        <v>4.5799011532125178E-2</v>
      </c>
      <c r="D25" s="26">
        <f t="shared" si="7"/>
        <v>31.324519229469288</v>
      </c>
      <c r="E25" s="26"/>
      <c r="F25">
        <v>31.479199999999999</v>
      </c>
      <c r="G25" s="25">
        <f t="shared" si="3"/>
        <v>1.3263755701630631E-2</v>
      </c>
      <c r="H25" s="25"/>
      <c r="I25" s="25">
        <f t="shared" si="0"/>
        <v>8.2848357010343321E-3</v>
      </c>
      <c r="J25">
        <v>5473.63</v>
      </c>
      <c r="K25">
        <v>5753.15</v>
      </c>
      <c r="L25" s="25">
        <f t="shared" ref="L25:L85" si="9">+K25/J25-1</f>
        <v>5.1066659602494013E-2</v>
      </c>
      <c r="M25">
        <f t="shared" si="5"/>
        <v>3</v>
      </c>
    </row>
    <row r="26" spans="1:13">
      <c r="A26" s="1">
        <v>42432</v>
      </c>
      <c r="B26">
        <v>31.78</v>
      </c>
      <c r="C26" s="25">
        <f t="shared" si="1"/>
        <v>1.260239445494804E-3</v>
      </c>
      <c r="D26" s="26">
        <f t="shared" si="7"/>
        <v>31.609589323414131</v>
      </c>
      <c r="E26" s="26"/>
      <c r="F26">
        <v>31.742699999999999</v>
      </c>
      <c r="G26" s="25">
        <f t="shared" si="3"/>
        <v>5.3911069467658113E-3</v>
      </c>
      <c r="H26" s="25"/>
      <c r="I26" s="25">
        <f t="shared" si="0"/>
        <v>1.175073323945508E-3</v>
      </c>
      <c r="J26">
        <v>5753.15</v>
      </c>
      <c r="K26">
        <v>5776.98</v>
      </c>
      <c r="L26" s="25">
        <f t="shared" si="9"/>
        <v>4.1420786873278548E-3</v>
      </c>
      <c r="M26">
        <f t="shared" si="5"/>
        <v>4</v>
      </c>
    </row>
    <row r="27" spans="1:13">
      <c r="A27" s="1">
        <v>42433</v>
      </c>
      <c r="B27">
        <v>31.32</v>
      </c>
      <c r="C27" s="25">
        <f t="shared" si="1"/>
        <v>-1.4474512271869133E-2</v>
      </c>
      <c r="D27" s="26">
        <f t="shared" si="7"/>
        <v>30.888715663201193</v>
      </c>
      <c r="E27" s="26"/>
      <c r="F27">
        <v>30.9359</v>
      </c>
      <c r="G27" s="25">
        <f t="shared" si="3"/>
        <v>1.396252086041283E-2</v>
      </c>
      <c r="H27" s="25"/>
      <c r="I27" s="25">
        <f t="shared" si="0"/>
        <v>1.2415995655532974E-2</v>
      </c>
      <c r="J27">
        <v>5776.98</v>
      </c>
      <c r="K27">
        <v>5621.56</v>
      </c>
      <c r="L27" s="25">
        <f t="shared" si="9"/>
        <v>-2.6903330113657864E-2</v>
      </c>
      <c r="M27">
        <f t="shared" si="5"/>
        <v>5</v>
      </c>
    </row>
    <row r="28" spans="1:13">
      <c r="A28" s="1">
        <v>42436</v>
      </c>
      <c r="B28">
        <v>31.72</v>
      </c>
      <c r="C28" s="25">
        <f t="shared" si="1"/>
        <v>1.2771392081736943E-2</v>
      </c>
      <c r="D28" s="26">
        <f t="shared" si="7"/>
        <v>31.656748579575773</v>
      </c>
      <c r="E28" s="26"/>
      <c r="F28">
        <v>31.621600000000001</v>
      </c>
      <c r="G28" s="25">
        <f t="shared" si="3"/>
        <v>1.9980390678857596E-3</v>
      </c>
      <c r="H28" s="25"/>
      <c r="I28" s="25">
        <f t="shared" si="0"/>
        <v>3.1117969995193562E-3</v>
      </c>
      <c r="J28">
        <v>5621.56</v>
      </c>
      <c r="K28">
        <v>5752.55</v>
      </c>
      <c r="L28" s="25">
        <f t="shared" si="9"/>
        <v>2.3301361187997527E-2</v>
      </c>
      <c r="M28">
        <f t="shared" si="5"/>
        <v>1</v>
      </c>
    </row>
    <row r="29" spans="1:13">
      <c r="A29" s="1">
        <v>42437</v>
      </c>
      <c r="B29">
        <v>31.47</v>
      </c>
      <c r="C29" s="25">
        <f t="shared" si="1"/>
        <v>-7.8814627994956421E-3</v>
      </c>
      <c r="D29" s="26">
        <f t="shared" si="7"/>
        <v>31.686354317302762</v>
      </c>
      <c r="E29" s="26"/>
      <c r="F29">
        <v>31.752300000000002</v>
      </c>
      <c r="G29" s="25">
        <f t="shared" si="3"/>
        <v>-6.8279965292384892E-3</v>
      </c>
      <c r="H29" s="25"/>
      <c r="I29" s="25">
        <f t="shared" si="0"/>
        <v>-8.8906945323646847E-3</v>
      </c>
      <c r="J29">
        <v>5752.55</v>
      </c>
      <c r="K29">
        <v>5764.33</v>
      </c>
      <c r="L29" s="25">
        <f t="shared" si="9"/>
        <v>2.0477875029334403E-3</v>
      </c>
      <c r="M29">
        <f t="shared" si="5"/>
        <v>2</v>
      </c>
    </row>
    <row r="30" spans="1:13">
      <c r="A30" s="1">
        <v>42438</v>
      </c>
      <c r="B30">
        <v>30.78</v>
      </c>
      <c r="C30" s="25">
        <f t="shared" si="1"/>
        <v>-2.1925643469971279E-2</v>
      </c>
      <c r="D30" s="26">
        <f t="shared" si="7"/>
        <v>30.940966112627141</v>
      </c>
      <c r="E30" s="26"/>
      <c r="F30">
        <v>30.864999999999998</v>
      </c>
      <c r="G30" s="25">
        <f t="shared" si="3"/>
        <v>-5.2023622029516714E-3</v>
      </c>
      <c r="H30" s="25"/>
      <c r="I30" s="25">
        <f t="shared" si="0"/>
        <v>-2.7539283978615936E-3</v>
      </c>
      <c r="J30">
        <v>5764.33</v>
      </c>
      <c r="K30">
        <v>5617.04</v>
      </c>
      <c r="L30" s="25">
        <f t="shared" si="9"/>
        <v>-2.5551972215331231E-2</v>
      </c>
      <c r="M30">
        <f t="shared" si="5"/>
        <v>3</v>
      </c>
    </row>
    <row r="31" spans="1:13">
      <c r="A31" s="1">
        <v>42439</v>
      </c>
      <c r="B31">
        <v>30.15</v>
      </c>
      <c r="C31" s="25">
        <f t="shared" si="1"/>
        <v>-2.0467836257310079E-2</v>
      </c>
      <c r="D31" s="26">
        <f t="shared" si="7"/>
        <v>30.342491196430856</v>
      </c>
      <c r="E31" s="26"/>
      <c r="F31">
        <v>30.359200000000001</v>
      </c>
      <c r="G31" s="25">
        <f t="shared" si="3"/>
        <v>-6.3439483325449242E-3</v>
      </c>
      <c r="H31" s="25"/>
      <c r="I31" s="25">
        <f t="shared" si="0"/>
        <v>-6.8908271627712292E-3</v>
      </c>
      <c r="J31">
        <v>5617.04</v>
      </c>
      <c r="K31">
        <v>5521.95</v>
      </c>
      <c r="L31" s="25">
        <f t="shared" si="9"/>
        <v>-1.6928845085667943E-2</v>
      </c>
      <c r="M31">
        <f t="shared" si="5"/>
        <v>4</v>
      </c>
    </row>
    <row r="32" spans="1:13">
      <c r="A32" s="1">
        <v>42440</v>
      </c>
      <c r="B32">
        <v>30.61</v>
      </c>
      <c r="C32" s="25">
        <f t="shared" si="1"/>
        <v>1.5257048092869097E-2</v>
      </c>
      <c r="D32" s="26">
        <f t="shared" si="7"/>
        <v>30.287892070011498</v>
      </c>
      <c r="E32" s="26"/>
      <c r="F32">
        <v>30.441400000000002</v>
      </c>
      <c r="G32" s="25">
        <f t="shared" si="3"/>
        <v>1.0634874465477395E-2</v>
      </c>
      <c r="H32" s="25"/>
      <c r="I32" s="25">
        <f t="shared" si="0"/>
        <v>5.5385100553850819E-3</v>
      </c>
      <c r="J32">
        <v>5521.95</v>
      </c>
      <c r="K32">
        <v>5508.98</v>
      </c>
      <c r="L32" s="25">
        <f t="shared" si="9"/>
        <v>-2.3488079392244288E-3</v>
      </c>
      <c r="M32">
        <f t="shared" si="5"/>
        <v>5</v>
      </c>
    </row>
    <row r="33" spans="1:13">
      <c r="A33" s="1">
        <v>42443</v>
      </c>
      <c r="B33">
        <v>31.45</v>
      </c>
      <c r="C33" s="25">
        <f t="shared" si="1"/>
        <v>2.7442012414243599E-2</v>
      </c>
      <c r="D33" s="26">
        <f t="shared" si="7"/>
        <v>31.444936526543941</v>
      </c>
      <c r="E33" s="26"/>
      <c r="F33">
        <v>31.5246</v>
      </c>
      <c r="G33" s="25">
        <f t="shared" si="3"/>
        <v>1.6102667123485404E-4</v>
      </c>
      <c r="H33" s="25"/>
      <c r="I33" s="25">
        <f t="shared" si="0"/>
        <v>-2.3664059179180352E-3</v>
      </c>
      <c r="J33">
        <v>5508.98</v>
      </c>
      <c r="K33">
        <v>5690.59</v>
      </c>
      <c r="L33" s="25">
        <f t="shared" si="9"/>
        <v>3.2966175226630146E-2</v>
      </c>
      <c r="M33">
        <f t="shared" si="5"/>
        <v>1</v>
      </c>
    </row>
    <row r="34" spans="1:13">
      <c r="A34" s="1">
        <v>42444</v>
      </c>
      <c r="B34">
        <v>31.22</v>
      </c>
      <c r="C34" s="25">
        <f t="shared" si="1"/>
        <v>-7.3131955484896372E-3</v>
      </c>
      <c r="D34" s="26">
        <f t="shared" ref="D34:D39" si="10">+F33*(1+L34)</f>
        <v>31.243234722585882</v>
      </c>
      <c r="E34" s="26"/>
      <c r="F34">
        <v>31.180099999999999</v>
      </c>
      <c r="G34" s="25">
        <f t="shared" si="3"/>
        <v>-7.4367211949044609E-4</v>
      </c>
      <c r="H34" s="25"/>
      <c r="I34" s="25">
        <f t="shared" si="0"/>
        <v>1.2796623487416614E-3</v>
      </c>
      <c r="J34">
        <v>5690.59</v>
      </c>
      <c r="K34">
        <v>5639.8</v>
      </c>
      <c r="L34" s="25">
        <f t="shared" si="9"/>
        <v>-8.9252608253274079E-3</v>
      </c>
      <c r="M34">
        <f t="shared" si="5"/>
        <v>2</v>
      </c>
    </row>
    <row r="35" spans="1:13">
      <c r="A35" s="1">
        <v>42445</v>
      </c>
      <c r="B35">
        <v>31.1</v>
      </c>
      <c r="C35" s="25">
        <f t="shared" si="1"/>
        <v>-3.8436899423445192E-3</v>
      </c>
      <c r="D35" s="26">
        <f t="shared" si="10"/>
        <v>30.754399141813536</v>
      </c>
      <c r="E35" s="26"/>
      <c r="F35">
        <v>30.992699999999999</v>
      </c>
      <c r="G35" s="25">
        <f t="shared" si="3"/>
        <v>1.123744465280696E-2</v>
      </c>
      <c r="H35" s="25"/>
      <c r="I35" s="25">
        <f t="shared" si="0"/>
        <v>3.4621055926074007E-3</v>
      </c>
      <c r="J35">
        <v>5639.8</v>
      </c>
      <c r="K35">
        <v>5562.8</v>
      </c>
      <c r="L35" s="25">
        <f t="shared" si="9"/>
        <v>-1.3652966417248891E-2</v>
      </c>
      <c r="M35">
        <f t="shared" si="5"/>
        <v>3</v>
      </c>
    </row>
    <row r="36" spans="1:13">
      <c r="A36" s="1">
        <v>42446</v>
      </c>
      <c r="B36">
        <v>32.39</v>
      </c>
      <c r="C36" s="25">
        <f t="shared" si="1"/>
        <v>4.1479099678456643E-2</v>
      </c>
      <c r="D36" s="26">
        <f t="shared" si="10"/>
        <v>32.013272874451708</v>
      </c>
      <c r="E36" s="26"/>
      <c r="F36">
        <v>32.248600000000003</v>
      </c>
      <c r="G36" s="25">
        <f t="shared" si="3"/>
        <v>1.1767841639488852E-2</v>
      </c>
      <c r="H36" s="25"/>
      <c r="I36" s="25">
        <f t="shared" si="0"/>
        <v>4.3846864670094021E-3</v>
      </c>
      <c r="J36">
        <v>5562.8</v>
      </c>
      <c r="K36">
        <v>5745.98</v>
      </c>
      <c r="L36" s="25">
        <f t="shared" si="9"/>
        <v>3.2929459984180509E-2</v>
      </c>
      <c r="M36">
        <f t="shared" si="5"/>
        <v>4</v>
      </c>
    </row>
    <row r="37" spans="1:13">
      <c r="A37" s="1">
        <v>42447</v>
      </c>
      <c r="B37">
        <v>34.06</v>
      </c>
      <c r="C37" s="25">
        <f t="shared" si="1"/>
        <v>5.1559123186168732E-2</v>
      </c>
      <c r="D37" s="26">
        <f t="shared" si="10"/>
        <v>33.389483784489336</v>
      </c>
      <c r="E37" s="26"/>
      <c r="F37">
        <v>33.416400000000003</v>
      </c>
      <c r="G37" s="25">
        <f t="shared" si="3"/>
        <v>2.0081658639542921E-2</v>
      </c>
      <c r="H37" s="25"/>
      <c r="I37" s="25">
        <f t="shared" si="0"/>
        <v>1.9260004069857839E-2</v>
      </c>
      <c r="J37">
        <v>5745.98</v>
      </c>
      <c r="K37">
        <v>5949.26</v>
      </c>
      <c r="L37" s="25">
        <f t="shared" si="9"/>
        <v>3.5377777158987822E-2</v>
      </c>
      <c r="M37">
        <f t="shared" si="5"/>
        <v>5</v>
      </c>
    </row>
    <row r="38" spans="1:13">
      <c r="A38" s="1">
        <v>42450</v>
      </c>
      <c r="B38">
        <v>34.67</v>
      </c>
      <c r="C38" s="25">
        <f t="shared" si="1"/>
        <v>1.7909571344685737E-2</v>
      </c>
      <c r="D38" s="26">
        <f t="shared" si="10"/>
        <v>34.260170756026803</v>
      </c>
      <c r="E38" s="26"/>
      <c r="F38">
        <v>34.213999999999999</v>
      </c>
      <c r="G38" s="25">
        <f t="shared" si="3"/>
        <v>1.19622650713469E-2</v>
      </c>
      <c r="H38" s="25"/>
      <c r="I38" s="25">
        <f t="shared" si="0"/>
        <v>1.3327877477056216E-2</v>
      </c>
      <c r="J38">
        <v>5949.26</v>
      </c>
      <c r="K38">
        <v>6099.48</v>
      </c>
      <c r="L38" s="25">
        <f t="shared" si="9"/>
        <v>2.5250199184436273E-2</v>
      </c>
      <c r="M38">
        <f t="shared" si="5"/>
        <v>1</v>
      </c>
    </row>
    <row r="39" spans="1:13">
      <c r="A39" s="1">
        <v>42451</v>
      </c>
      <c r="B39">
        <v>34.29</v>
      </c>
      <c r="C39" s="25">
        <f t="shared" si="1"/>
        <v>-1.0960484568791506E-2</v>
      </c>
      <c r="D39" s="26">
        <f t="shared" si="10"/>
        <v>34.079432158151185</v>
      </c>
      <c r="E39" s="26"/>
      <c r="F39">
        <v>34.0227</v>
      </c>
      <c r="G39" s="25">
        <f t="shared" ref="G39:G55" si="11">+B39/D39-1</f>
        <v>6.1787368073400462E-3</v>
      </c>
      <c r="H39" s="25"/>
      <c r="I39" s="25">
        <f t="shared" si="0"/>
        <v>7.8565193238631092E-3</v>
      </c>
      <c r="J39">
        <v>6099.48</v>
      </c>
      <c r="K39">
        <v>6075.49</v>
      </c>
      <c r="L39" s="25">
        <f t="shared" si="9"/>
        <v>-3.933122167791292E-3</v>
      </c>
      <c r="M39">
        <f t="shared" si="5"/>
        <v>2</v>
      </c>
    </row>
    <row r="40" spans="1:13">
      <c r="A40" s="1">
        <v>42452</v>
      </c>
      <c r="B40">
        <v>34.28</v>
      </c>
      <c r="C40" s="25">
        <f t="shared" si="1"/>
        <v>-2.9163021289002611E-4</v>
      </c>
      <c r="D40" s="26">
        <f t="shared" ref="D40:D46" si="12">+F39*(1+L40)</f>
        <v>34.266187685108527</v>
      </c>
      <c r="E40" s="26"/>
      <c r="F40">
        <v>34.200600000000001</v>
      </c>
      <c r="G40" s="25">
        <f t="shared" si="11"/>
        <v>4.0308875380024034E-4</v>
      </c>
      <c r="H40" s="25"/>
      <c r="I40" s="25">
        <f t="shared" si="0"/>
        <v>2.321596697133943E-3</v>
      </c>
      <c r="J40">
        <v>6075.49</v>
      </c>
      <c r="K40">
        <v>6118.97</v>
      </c>
      <c r="L40" s="25">
        <f t="shared" si="9"/>
        <v>7.1566244039575899E-3</v>
      </c>
      <c r="M40">
        <f t="shared" si="5"/>
        <v>3</v>
      </c>
    </row>
    <row r="41" spans="1:13">
      <c r="A41" s="1">
        <v>42453</v>
      </c>
      <c r="B41">
        <v>33.549999999999997</v>
      </c>
      <c r="C41" s="25">
        <f t="shared" si="1"/>
        <v>-2.1295215869311712E-2</v>
      </c>
      <c r="D41" s="26">
        <f t="shared" si="12"/>
        <v>33.638598498113247</v>
      </c>
      <c r="E41" s="26"/>
      <c r="F41">
        <v>33.504399999999997</v>
      </c>
      <c r="G41" s="25">
        <f t="shared" si="11"/>
        <v>-2.6338344065737207E-3</v>
      </c>
      <c r="H41" s="25"/>
      <c r="I41" s="25">
        <f t="shared" si="0"/>
        <v>1.3610152696361677E-3</v>
      </c>
      <c r="J41">
        <v>6118.97</v>
      </c>
      <c r="K41">
        <v>6018.42</v>
      </c>
      <c r="L41" s="25">
        <f t="shared" si="9"/>
        <v>-1.6432504163282458E-2</v>
      </c>
      <c r="M41">
        <f t="shared" si="5"/>
        <v>4</v>
      </c>
    </row>
    <row r="42" spans="1:13">
      <c r="A42" s="1">
        <v>42454</v>
      </c>
      <c r="B42">
        <v>33.549999999999997</v>
      </c>
      <c r="C42" s="25">
        <f t="shared" si="1"/>
        <v>0</v>
      </c>
      <c r="D42" s="26">
        <f t="shared" si="12"/>
        <v>33.83290725672186</v>
      </c>
      <c r="E42" s="26"/>
      <c r="F42" s="27">
        <v>33.83290725672186</v>
      </c>
      <c r="G42" s="25">
        <f t="shared" si="11"/>
        <v>-8.3618961437508244E-3</v>
      </c>
      <c r="H42" s="25"/>
      <c r="I42" s="27">
        <v>1.3610152696361677E-3</v>
      </c>
      <c r="J42">
        <v>6018.42</v>
      </c>
      <c r="K42">
        <v>6077.43</v>
      </c>
      <c r="L42" s="25">
        <f t="shared" si="9"/>
        <v>9.8048989601922099E-3</v>
      </c>
      <c r="M42">
        <f t="shared" si="5"/>
        <v>5</v>
      </c>
    </row>
    <row r="43" spans="1:13">
      <c r="A43" s="1">
        <v>42457</v>
      </c>
      <c r="B43">
        <v>33.99</v>
      </c>
      <c r="C43" s="25">
        <f t="shared" si="1"/>
        <v>1.3114754098360715E-2</v>
      </c>
      <c r="D43" s="26">
        <f t="shared" si="12"/>
        <v>33.612176656331719</v>
      </c>
      <c r="E43" s="26"/>
      <c r="F43">
        <v>33.624699999999997</v>
      </c>
      <c r="G43" s="25">
        <f t="shared" si="11"/>
        <v>1.124066874726215E-2</v>
      </c>
      <c r="H43" s="25"/>
      <c r="I43" s="27">
        <v>1.3610152696361677E-3</v>
      </c>
      <c r="J43">
        <v>6077.43</v>
      </c>
      <c r="K43">
        <v>6037.78</v>
      </c>
      <c r="L43" s="25">
        <f t="shared" si="9"/>
        <v>-6.5241393154673588E-3</v>
      </c>
      <c r="M43">
        <f t="shared" si="5"/>
        <v>1</v>
      </c>
    </row>
    <row r="44" spans="1:13">
      <c r="A44" s="1">
        <v>42458</v>
      </c>
      <c r="B44">
        <v>33.54</v>
      </c>
      <c r="C44" s="25">
        <f t="shared" si="1"/>
        <v>-1.3239187996469615E-2</v>
      </c>
      <c r="D44" s="26">
        <f t="shared" si="12"/>
        <v>32.979191389716085</v>
      </c>
      <c r="E44" s="26"/>
      <c r="F44">
        <v>33.064799999999998</v>
      </c>
      <c r="G44" s="25">
        <f t="shared" si="11"/>
        <v>1.7004923003018035E-2</v>
      </c>
      <c r="H44" s="25"/>
      <c r="I44" s="25">
        <f t="shared" ref="I44:I54" si="13">+B44/F44-1</f>
        <v>1.4371779052043232E-2</v>
      </c>
      <c r="J44">
        <v>6037.78</v>
      </c>
      <c r="K44">
        <v>5921.87</v>
      </c>
      <c r="L44" s="25">
        <f t="shared" si="9"/>
        <v>-1.9197453368622219E-2</v>
      </c>
      <c r="M44">
        <f t="shared" si="5"/>
        <v>2</v>
      </c>
    </row>
    <row r="45" spans="1:13">
      <c r="A45" s="1">
        <v>42459</v>
      </c>
      <c r="B45">
        <v>34.83</v>
      </c>
      <c r="C45" s="25">
        <f t="shared" si="1"/>
        <v>3.8461538461538547E-2</v>
      </c>
      <c r="D45" s="26">
        <f t="shared" si="12"/>
        <v>34.268771519807089</v>
      </c>
      <c r="E45" s="26"/>
      <c r="F45">
        <v>34.441400000000002</v>
      </c>
      <c r="G45" s="25">
        <f t="shared" si="11"/>
        <v>1.6377257056574779E-2</v>
      </c>
      <c r="H45" s="25"/>
      <c r="I45" s="25">
        <f t="shared" si="13"/>
        <v>1.128293274953962E-2</v>
      </c>
      <c r="J45">
        <v>5921.87</v>
      </c>
      <c r="K45">
        <v>6137.5</v>
      </c>
      <c r="L45" s="25">
        <f t="shared" si="9"/>
        <v>3.6412484569907866E-2</v>
      </c>
      <c r="M45">
        <f t="shared" si="5"/>
        <v>3</v>
      </c>
    </row>
    <row r="46" spans="1:13">
      <c r="A46" s="1">
        <v>42460</v>
      </c>
      <c r="B46">
        <v>34.729999999999997</v>
      </c>
      <c r="C46" s="25">
        <f t="shared" si="1"/>
        <v>-2.8710881424059975E-3</v>
      </c>
      <c r="D46" s="26">
        <f t="shared" si="12"/>
        <v>34.544149007576372</v>
      </c>
      <c r="E46" s="26"/>
      <c r="F46">
        <v>34.6098</v>
      </c>
      <c r="G46" s="25">
        <f t="shared" si="11"/>
        <v>5.3801004732483282E-3</v>
      </c>
      <c r="H46" s="25"/>
      <c r="I46" s="25">
        <f t="shared" si="13"/>
        <v>3.4730047558781951E-3</v>
      </c>
      <c r="J46">
        <v>6137.5</v>
      </c>
      <c r="K46">
        <v>6155.81</v>
      </c>
      <c r="L46" s="25">
        <f t="shared" si="9"/>
        <v>2.9832993890019921E-3</v>
      </c>
      <c r="M46">
        <f t="shared" si="5"/>
        <v>4</v>
      </c>
    </row>
    <row r="47" spans="1:13">
      <c r="A47" s="1">
        <v>42461</v>
      </c>
      <c r="B47">
        <v>34.67</v>
      </c>
      <c r="C47" s="25">
        <f t="shared" si="1"/>
        <v>-1.7276130146846036E-3</v>
      </c>
      <c r="D47" s="26">
        <f>+F46*(1+L47)</f>
        <v>34.433934509674593</v>
      </c>
      <c r="E47" s="26"/>
      <c r="F47">
        <v>34.412199999999999</v>
      </c>
      <c r="G47" s="25">
        <f t="shared" si="11"/>
        <v>6.8556060667155361E-3</v>
      </c>
      <c r="H47" s="25"/>
      <c r="I47" s="25">
        <f t="shared" si="13"/>
        <v>7.491529166981481E-3</v>
      </c>
      <c r="J47">
        <v>6155.81</v>
      </c>
      <c r="K47">
        <v>6124.53</v>
      </c>
      <c r="L47" s="25">
        <f t="shared" si="9"/>
        <v>-5.0813784051165767E-3</v>
      </c>
      <c r="M47">
        <f t="shared" si="5"/>
        <v>5</v>
      </c>
    </row>
    <row r="48" spans="1:13">
      <c r="A48" s="1">
        <v>42464</v>
      </c>
      <c r="B48">
        <v>34.5</v>
      </c>
      <c r="C48" s="25">
        <f t="shared" si="1"/>
        <v>-4.9033746755120511E-3</v>
      </c>
      <c r="D48" s="26">
        <f>+F47*(1+L48)</f>
        <v>34.412199999999999</v>
      </c>
      <c r="E48" s="26"/>
      <c r="F48">
        <v>34.421100000000003</v>
      </c>
      <c r="G48" s="25">
        <f t="shared" si="11"/>
        <v>2.5514207170713732E-3</v>
      </c>
      <c r="H48" s="25"/>
      <c r="I48" s="25">
        <f t="shared" si="13"/>
        <v>2.2921986804604888E-3</v>
      </c>
      <c r="J48">
        <v>6124.53</v>
      </c>
      <c r="K48">
        <v>6124.53</v>
      </c>
      <c r="L48" s="25">
        <f t="shared" si="9"/>
        <v>0</v>
      </c>
      <c r="M48">
        <f t="shared" si="5"/>
        <v>1</v>
      </c>
    </row>
    <row r="49" spans="1:13">
      <c r="A49" s="1">
        <v>42465</v>
      </c>
      <c r="B49">
        <v>35.21</v>
      </c>
      <c r="C49" s="25">
        <f t="shared" si="1"/>
        <v>2.0579710144927654E-2</v>
      </c>
      <c r="D49" s="26">
        <f>+F48*(1+L49)</f>
        <v>35.331853846417602</v>
      </c>
      <c r="E49" s="26"/>
      <c r="F49">
        <v>35.295400000000001</v>
      </c>
      <c r="G49" s="25">
        <f t="shared" si="11"/>
        <v>-3.4488381772233012E-3</v>
      </c>
      <c r="H49" s="25"/>
      <c r="I49" s="25">
        <f t="shared" si="13"/>
        <v>-2.4195787553051851E-3</v>
      </c>
      <c r="J49">
        <v>6124.53</v>
      </c>
      <c r="K49">
        <v>6286.58</v>
      </c>
      <c r="L49" s="25">
        <f t="shared" si="9"/>
        <v>2.645917319369806E-2</v>
      </c>
      <c r="M49">
        <f t="shared" si="5"/>
        <v>2</v>
      </c>
    </row>
    <row r="50" spans="1:13">
      <c r="A50" s="1">
        <v>42466</v>
      </c>
      <c r="B50">
        <v>35.83</v>
      </c>
      <c r="C50" s="25">
        <f t="shared" si="1"/>
        <v>1.7608633910820792E-2</v>
      </c>
      <c r="D50" s="26">
        <f>+F49*(1+L50)</f>
        <v>35.502290787996017</v>
      </c>
      <c r="E50" s="26"/>
      <c r="F50">
        <v>35.549100000000003</v>
      </c>
      <c r="G50" s="25">
        <f t="shared" si="11"/>
        <v>9.2306497617553607E-3</v>
      </c>
      <c r="H50" s="25"/>
      <c r="I50" s="25">
        <f t="shared" si="13"/>
        <v>7.9017471609688084E-3</v>
      </c>
      <c r="J50">
        <v>6286.58</v>
      </c>
      <c r="K50">
        <v>6323.43</v>
      </c>
      <c r="L50" s="25">
        <f t="shared" si="9"/>
        <v>5.8616926850529882E-3</v>
      </c>
      <c r="M50">
        <f t="shared" si="5"/>
        <v>3</v>
      </c>
    </row>
    <row r="51" spans="1:13">
      <c r="A51" s="1">
        <v>42467</v>
      </c>
      <c r="B51">
        <v>34.590000000000003</v>
      </c>
      <c r="C51" s="25">
        <f t="shared" si="1"/>
        <v>-3.460787049958125E-2</v>
      </c>
      <c r="D51" s="26">
        <f>+F50*(1+L51)</f>
        <v>35.018064156162083</v>
      </c>
      <c r="E51" s="26"/>
      <c r="G51" s="25">
        <f t="shared" si="11"/>
        <v>-1.222409537697855E-2</v>
      </c>
      <c r="H51" s="25"/>
      <c r="J51">
        <v>6323.43</v>
      </c>
      <c r="K51">
        <v>6228.97</v>
      </c>
      <c r="L51" s="25">
        <f t="shared" si="9"/>
        <v>-1.4938095305870425E-2</v>
      </c>
      <c r="M51">
        <f t="shared" si="5"/>
        <v>4</v>
      </c>
    </row>
    <row r="52" spans="1:13">
      <c r="A52" s="1">
        <v>42468</v>
      </c>
      <c r="B52">
        <v>34.81</v>
      </c>
      <c r="C52" s="25">
        <f t="shared" si="1"/>
        <v>6.3602197166809926E-3</v>
      </c>
      <c r="D52" s="26"/>
      <c r="E52" s="26"/>
      <c r="F52">
        <v>34.634300000000003</v>
      </c>
      <c r="I52" s="25">
        <f t="shared" si="13"/>
        <v>5.0730056620171826E-3</v>
      </c>
      <c r="J52">
        <v>6228.97</v>
      </c>
      <c r="K52">
        <v>6168.74</v>
      </c>
      <c r="L52" s="25">
        <f t="shared" si="9"/>
        <v>-9.6693353796856174E-3</v>
      </c>
      <c r="M52">
        <f t="shared" si="5"/>
        <v>5</v>
      </c>
    </row>
    <row r="53" spans="1:13">
      <c r="A53" s="1">
        <v>42471</v>
      </c>
      <c r="B53">
        <v>35.36</v>
      </c>
      <c r="C53" s="25">
        <f t="shared" si="1"/>
        <v>1.5800057454754324E-2</v>
      </c>
      <c r="D53" s="26">
        <f>+F52*(1+L53)</f>
        <v>35.395399626179746</v>
      </c>
      <c r="E53" s="26"/>
      <c r="F53">
        <v>35.504800000000003</v>
      </c>
      <c r="G53" s="25">
        <f t="shared" si="11"/>
        <v>-1.0001194096863619E-3</v>
      </c>
      <c r="H53" s="25"/>
      <c r="I53" s="25">
        <f t="shared" si="13"/>
        <v>-4.0783218043758396E-3</v>
      </c>
      <c r="J53">
        <v>6168.74</v>
      </c>
      <c r="K53">
        <v>6304.3</v>
      </c>
      <c r="L53" s="25">
        <f t="shared" si="9"/>
        <v>2.1975314245696875E-2</v>
      </c>
      <c r="M53">
        <f t="shared" si="5"/>
        <v>1</v>
      </c>
    </row>
    <row r="54" spans="1:13">
      <c r="A54" s="1">
        <v>42472</v>
      </c>
      <c r="B54">
        <v>35.520000000000003</v>
      </c>
      <c r="C54" s="25">
        <f t="shared" si="1"/>
        <v>4.5248868778282603E-3</v>
      </c>
      <c r="D54" s="26">
        <f>+F53*(1+L54)</f>
        <v>35.21104329933538</v>
      </c>
      <c r="E54" s="26"/>
      <c r="F54">
        <v>35.172499999999999</v>
      </c>
      <c r="G54" s="25">
        <f t="shared" si="11"/>
        <v>8.7744261945925661E-3</v>
      </c>
      <c r="H54" s="25"/>
      <c r="I54" s="25">
        <f t="shared" si="13"/>
        <v>9.8798777453978914E-3</v>
      </c>
      <c r="J54">
        <v>6304.3</v>
      </c>
      <c r="K54">
        <v>6252.14</v>
      </c>
      <c r="L54" s="25">
        <f t="shared" si="9"/>
        <v>-8.2737179385498072E-3</v>
      </c>
      <c r="M54">
        <f t="shared" si="5"/>
        <v>2</v>
      </c>
    </row>
    <row r="55" spans="1:13">
      <c r="A55" s="1">
        <v>42473</v>
      </c>
      <c r="B55">
        <v>36.18</v>
      </c>
      <c r="C55" s="25">
        <f t="shared" si="1"/>
        <v>1.8581081081080919E-2</v>
      </c>
      <c r="D55" s="26">
        <f>+F54*(1+L55)</f>
        <v>35.690568297414963</v>
      </c>
      <c r="E55" s="26"/>
      <c r="F55">
        <v>35.676099999999998</v>
      </c>
      <c r="G55" s="25">
        <f t="shared" si="11"/>
        <v>1.3713194435754694E-2</v>
      </c>
      <c r="H55" s="25"/>
      <c r="I55" s="25">
        <f>+B55/F55-1</f>
        <v>1.4124301703381192E-2</v>
      </c>
      <c r="J55">
        <v>6252.14</v>
      </c>
      <c r="K55">
        <v>6344.23</v>
      </c>
      <c r="L55" s="25">
        <f t="shared" si="9"/>
        <v>1.4729356668276683E-2</v>
      </c>
      <c r="M55">
        <f t="shared" si="5"/>
        <v>3</v>
      </c>
    </row>
    <row r="56" spans="1:13">
      <c r="A56" s="1">
        <v>42474</v>
      </c>
      <c r="B56">
        <v>36.31</v>
      </c>
      <c r="C56" s="25">
        <f t="shared" si="1"/>
        <v>3.5931453841901995E-3</v>
      </c>
      <c r="D56" s="26">
        <f>+F55*(1+L56)</f>
        <v>36.000119917625945</v>
      </c>
      <c r="E56" s="26"/>
      <c r="G56" s="25">
        <f>+B56/D56-1</f>
        <v>8.6077513931372973E-3</v>
      </c>
      <c r="H56" s="25"/>
      <c r="J56">
        <v>6344.23</v>
      </c>
      <c r="K56">
        <v>6401.85</v>
      </c>
      <c r="L56" s="25">
        <f t="shared" si="9"/>
        <v>9.0822684549585198E-3</v>
      </c>
      <c r="M56">
        <f t="shared" si="5"/>
        <v>4</v>
      </c>
    </row>
    <row r="57" spans="1:13">
      <c r="A57" s="1">
        <v>42475</v>
      </c>
      <c r="B57">
        <v>35.840000000000003</v>
      </c>
      <c r="C57" s="25">
        <f t="shared" si="1"/>
        <v>-1.2944092536491314E-2</v>
      </c>
      <c r="F57">
        <v>35.878300000000003</v>
      </c>
      <c r="I57" s="25">
        <f>+B57/F57-1</f>
        <v>-1.067497623911895E-3</v>
      </c>
      <c r="J57">
        <v>6401.85</v>
      </c>
      <c r="K57">
        <v>6384.35</v>
      </c>
      <c r="L57" s="25">
        <f t="shared" si="9"/>
        <v>-2.7335848231370141E-3</v>
      </c>
      <c r="M57">
        <f t="shared" si="5"/>
        <v>5</v>
      </c>
    </row>
    <row r="58" spans="1:13">
      <c r="A58" s="1">
        <v>42478</v>
      </c>
      <c r="B58">
        <v>35.61</v>
      </c>
      <c r="C58" s="25">
        <f t="shared" si="1"/>
        <v>-6.4174107142858094E-3</v>
      </c>
      <c r="D58" s="26">
        <f>+F57*(1+L58)</f>
        <v>35.298625225747337</v>
      </c>
      <c r="E58" s="26"/>
      <c r="F58">
        <v>35.2776</v>
      </c>
      <c r="G58" s="25">
        <f>+B58/D58-1</f>
        <v>8.8211586785975626E-3</v>
      </c>
      <c r="H58" s="25"/>
      <c r="I58" s="25">
        <f>+B58/F58-1</f>
        <v>9.4224096877337793E-3</v>
      </c>
      <c r="J58">
        <v>6384.35</v>
      </c>
      <c r="K58">
        <v>6281.2</v>
      </c>
      <c r="L58" s="25">
        <f t="shared" si="9"/>
        <v>-1.6156695669880317E-2</v>
      </c>
      <c r="M58">
        <f t="shared" si="5"/>
        <v>1</v>
      </c>
    </row>
    <row r="59" spans="1:13">
      <c r="A59" s="1">
        <v>42479</v>
      </c>
      <c r="B59">
        <v>35.729999999999997</v>
      </c>
      <c r="C59" s="25">
        <f t="shared" si="1"/>
        <v>3.3698399326032025E-3</v>
      </c>
      <c r="D59" s="26">
        <f>+F58*(1+L59)</f>
        <v>35.42941072533911</v>
      </c>
      <c r="E59" s="26"/>
      <c r="G59" s="25">
        <f>+B59/D59-1</f>
        <v>8.4841736993921391E-3</v>
      </c>
      <c r="H59" s="25"/>
      <c r="J59">
        <v>6281.2</v>
      </c>
      <c r="K59">
        <v>6308.23</v>
      </c>
      <c r="L59" s="25">
        <f t="shared" si="9"/>
        <v>4.3033178373559355E-3</v>
      </c>
      <c r="M59">
        <f t="shared" si="5"/>
        <v>2</v>
      </c>
    </row>
    <row r="60" spans="1:13">
      <c r="A60" s="1">
        <v>42480</v>
      </c>
      <c r="B60">
        <v>33.79</v>
      </c>
      <c r="C60" s="25">
        <f t="shared" si="1"/>
        <v>-5.4296109711726825E-2</v>
      </c>
      <c r="F60">
        <v>33.760899999999999</v>
      </c>
      <c r="I60" s="25">
        <f>+B60/F60-1</f>
        <v>8.6194384628379694E-4</v>
      </c>
      <c r="M60">
        <f t="shared" si="5"/>
        <v>3</v>
      </c>
    </row>
    <row r="61" spans="1:13">
      <c r="A61" s="1">
        <v>42481</v>
      </c>
      <c r="B61">
        <v>33.18</v>
      </c>
      <c r="C61" s="25">
        <f t="shared" si="1"/>
        <v>-1.8052678307191483E-2</v>
      </c>
      <c r="D61" s="26">
        <f>+F60*(1+L61)</f>
        <v>33.472019476570892</v>
      </c>
      <c r="E61" s="26"/>
      <c r="G61" s="25">
        <f>+B61/D61-1</f>
        <v>-8.7242861690880469E-3</v>
      </c>
      <c r="H61" s="25"/>
      <c r="J61">
        <v>6022.21</v>
      </c>
      <c r="K61">
        <v>5970.68</v>
      </c>
      <c r="L61" s="25">
        <f t="shared" si="9"/>
        <v>-8.5566594323346346E-3</v>
      </c>
      <c r="M61">
        <f t="shared" si="5"/>
        <v>4</v>
      </c>
    </row>
    <row r="62" spans="1:13">
      <c r="A62" s="1">
        <v>42482</v>
      </c>
      <c r="B62">
        <v>33.53</v>
      </c>
      <c r="C62" s="25">
        <f t="shared" si="1"/>
        <v>1.0548523206751037E-2</v>
      </c>
      <c r="F62">
        <v>33.602400000000003</v>
      </c>
      <c r="I62" s="25">
        <f>+B62/F62-1</f>
        <v>-2.154608004190206E-3</v>
      </c>
      <c r="J62">
        <v>5970.68</v>
      </c>
      <c r="K62">
        <v>6011.32</v>
      </c>
      <c r="L62" s="25">
        <f t="shared" si="9"/>
        <v>6.8065948937139353E-3</v>
      </c>
      <c r="M62">
        <f t="shared" si="5"/>
        <v>5</v>
      </c>
    </row>
    <row r="63" spans="1:13">
      <c r="A63" s="1">
        <v>42485</v>
      </c>
      <c r="B63">
        <v>33.29</v>
      </c>
      <c r="C63" s="25">
        <f t="shared" si="1"/>
        <v>-7.1577691619445494E-3</v>
      </c>
      <c r="D63" s="26">
        <f>+F62*(1+L63)</f>
        <v>33.416593259383966</v>
      </c>
      <c r="E63" s="26"/>
      <c r="F63">
        <v>33.370800000000003</v>
      </c>
      <c r="G63" s="25">
        <f>+B63/D63-1</f>
        <v>-3.7883352860458297E-3</v>
      </c>
      <c r="H63" s="25"/>
      <c r="I63" s="25">
        <f>+B63/F63-1</f>
        <v>-2.4212784829852341E-3</v>
      </c>
      <c r="J63">
        <v>6011.32</v>
      </c>
      <c r="K63">
        <v>5978.08</v>
      </c>
      <c r="L63" s="25">
        <f t="shared" si="9"/>
        <v>-5.5295675492237351E-3</v>
      </c>
      <c r="M63">
        <f t="shared" si="5"/>
        <v>1</v>
      </c>
    </row>
    <row r="64" spans="1:13">
      <c r="A64" s="1">
        <v>42486</v>
      </c>
      <c r="B64">
        <v>33.93</v>
      </c>
      <c r="C64" s="25">
        <f t="shared" si="1"/>
        <v>1.9224992490237236E-2</v>
      </c>
      <c r="D64" s="26">
        <f>+F63*(1+L64)</f>
        <v>33.754240879345879</v>
      </c>
      <c r="E64" s="26"/>
      <c r="F64">
        <v>33.818600000000004</v>
      </c>
      <c r="G64" s="25">
        <f>+B64/D64-1</f>
        <v>5.2070233569276869E-3</v>
      </c>
      <c r="H64" s="25"/>
      <c r="I64" s="25">
        <f>+B64/F64-1</f>
        <v>3.294045288687153E-3</v>
      </c>
      <c r="J64">
        <v>5978.08</v>
      </c>
      <c r="K64">
        <v>6046.77</v>
      </c>
      <c r="L64" s="25">
        <f t="shared" si="9"/>
        <v>1.1490311270508258E-2</v>
      </c>
      <c r="M64">
        <f t="shared" si="5"/>
        <v>2</v>
      </c>
    </row>
    <row r="65" spans="1:13">
      <c r="A65" s="1">
        <v>42487</v>
      </c>
      <c r="B65">
        <v>33.68</v>
      </c>
      <c r="C65" s="25">
        <f t="shared" si="1"/>
        <v>-7.3681108163866638E-3</v>
      </c>
      <c r="D65" s="26">
        <f>+F64*(1+L65)</f>
        <v>33.650423386369916</v>
      </c>
      <c r="E65" s="26"/>
      <c r="G65" s="25">
        <f>+B65/D65-1</f>
        <v>8.7893734026733839E-4</v>
      </c>
      <c r="H65" s="25"/>
      <c r="I65" s="25"/>
      <c r="J65">
        <v>6046.77</v>
      </c>
      <c r="K65">
        <v>6016.7</v>
      </c>
      <c r="L65" s="25">
        <f t="shared" si="9"/>
        <v>-4.9729028886497106E-3</v>
      </c>
      <c r="M65">
        <f t="shared" si="5"/>
        <v>3</v>
      </c>
    </row>
    <row r="66" spans="1:13">
      <c r="A66" s="1">
        <v>42488</v>
      </c>
      <c r="B66">
        <v>33.29</v>
      </c>
      <c r="C66" s="25">
        <f t="shared" si="1"/>
        <v>-1.157957244655583E-2</v>
      </c>
      <c r="D66" s="26"/>
      <c r="E66" s="26"/>
      <c r="F66">
        <v>33.600900000000003</v>
      </c>
      <c r="G66" s="25"/>
      <c r="H66" s="25"/>
      <c r="I66" s="25">
        <f>+B66/F66-1</f>
        <v>-9.2527283495383861E-3</v>
      </c>
      <c r="J66">
        <v>6016.7</v>
      </c>
      <c r="K66">
        <v>5990.33</v>
      </c>
      <c r="L66" s="25">
        <f t="shared" si="9"/>
        <v>-4.3828012033174657E-3</v>
      </c>
      <c r="M66">
        <f t="shared" si="5"/>
        <v>4</v>
      </c>
    </row>
    <row r="67" spans="1:13">
      <c r="A67" s="1">
        <v>42489</v>
      </c>
      <c r="B67">
        <v>33.35</v>
      </c>
      <c r="C67" s="25">
        <f t="shared" si="1"/>
        <v>1.8023430459597201E-3</v>
      </c>
      <c r="F67">
        <v>33.546100000000003</v>
      </c>
      <c r="I67" s="25">
        <f>+B67/F67-1</f>
        <v>-5.845686980006648E-3</v>
      </c>
      <c r="J67">
        <v>5990.33</v>
      </c>
      <c r="K67">
        <v>5985.59</v>
      </c>
      <c r="L67" s="25">
        <f t="shared" si="9"/>
        <v>-7.9127527197997427E-4</v>
      </c>
      <c r="M67">
        <f t="shared" ref="M67:M98" si="14">WEEKDAY(A67,2)</f>
        <v>5</v>
      </c>
    </row>
    <row r="68" spans="1:13">
      <c r="A68" s="1">
        <v>42492</v>
      </c>
      <c r="B68">
        <v>33.47</v>
      </c>
      <c r="C68" s="25">
        <f t="shared" si="1"/>
        <v>3.5982008995500969E-3</v>
      </c>
      <c r="F68">
        <v>33.5749</v>
      </c>
      <c r="I68" s="25">
        <f>+B68/F68-1</f>
        <v>-3.1243577791743027E-3</v>
      </c>
      <c r="M68">
        <f t="shared" si="14"/>
        <v>1</v>
      </c>
    </row>
    <row r="69" spans="1:13">
      <c r="A69" s="1">
        <v>42493</v>
      </c>
      <c r="B69">
        <v>33.99</v>
      </c>
      <c r="C69" s="25">
        <f t="shared" si="1"/>
        <v>1.5536301165222755E-2</v>
      </c>
      <c r="D69" s="26">
        <f>+F68*(1+L69)</f>
        <v>34.59500517158709</v>
      </c>
      <c r="E69" s="26"/>
      <c r="F69">
        <v>34.5779</v>
      </c>
      <c r="G69" s="25">
        <f>+B69/D69-1</f>
        <v>-1.7488223186738483E-2</v>
      </c>
      <c r="H69" s="25"/>
      <c r="I69" s="25">
        <f>+B69/F69-1</f>
        <v>-1.700218925961372E-2</v>
      </c>
      <c r="J69">
        <v>5985.59</v>
      </c>
      <c r="K69">
        <v>6167.45</v>
      </c>
      <c r="L69" s="25">
        <f t="shared" si="9"/>
        <v>3.0382969765720524E-2</v>
      </c>
      <c r="M69">
        <f t="shared" si="14"/>
        <v>2</v>
      </c>
    </row>
    <row r="70" spans="1:13">
      <c r="A70" s="1">
        <v>42494</v>
      </c>
      <c r="B70">
        <v>34.04</v>
      </c>
      <c r="C70" s="25">
        <f t="shared" si="1"/>
        <v>1.4710208884964882E-3</v>
      </c>
      <c r="D70" s="26">
        <f>+F69*(1+L70)</f>
        <v>34.590963179596109</v>
      </c>
      <c r="E70" s="26"/>
      <c r="G70" s="25">
        <f>+B70/D70-1</f>
        <v>-1.5927951376650373E-2</v>
      </c>
      <c r="H70" s="25"/>
      <c r="J70">
        <v>6167.45</v>
      </c>
      <c r="K70">
        <v>6169.78</v>
      </c>
      <c r="L70" s="25">
        <f t="shared" si="9"/>
        <v>3.777898483166009E-4</v>
      </c>
      <c r="M70">
        <f t="shared" si="14"/>
        <v>3</v>
      </c>
    </row>
    <row r="71" spans="1:13">
      <c r="A71" s="1">
        <v>42495</v>
      </c>
      <c r="B71">
        <v>34.270000000000003</v>
      </c>
      <c r="C71" s="25">
        <f t="shared" si="1"/>
        <v>6.7567567567567988E-3</v>
      </c>
      <c r="J71">
        <v>6169.78</v>
      </c>
      <c r="K71">
        <v>6203.82</v>
      </c>
      <c r="L71" s="25">
        <f t="shared" si="9"/>
        <v>5.5172145522206506E-3</v>
      </c>
      <c r="M71">
        <f t="shared" si="14"/>
        <v>4</v>
      </c>
    </row>
    <row r="72" spans="1:13">
      <c r="A72" s="1">
        <v>42496</v>
      </c>
      <c r="B72">
        <v>33.08</v>
      </c>
      <c r="C72" s="25">
        <f t="shared" si="1"/>
        <v>-3.4724248613948183E-2</v>
      </c>
      <c r="F72">
        <v>33.281999999999996</v>
      </c>
      <c r="I72" s="25">
        <f t="shared" ref="I72:I89" si="15">+B72/F72-1</f>
        <v>-6.069346794062791E-3</v>
      </c>
      <c r="J72">
        <v>6203.82</v>
      </c>
      <c r="K72">
        <v>5961.49</v>
      </c>
      <c r="L72" s="25">
        <f t="shared" si="9"/>
        <v>-3.9061416997914211E-2</v>
      </c>
      <c r="M72">
        <f t="shared" si="14"/>
        <v>5</v>
      </c>
    </row>
    <row r="73" spans="1:13">
      <c r="A73" s="1">
        <v>42499</v>
      </c>
      <c r="B73">
        <v>31.5</v>
      </c>
      <c r="C73" s="25">
        <f t="shared" si="1"/>
        <v>-4.7762998790810141E-2</v>
      </c>
      <c r="D73" s="26">
        <f t="shared" ref="D73:D94" si="16">+F72*(1+L73)</f>
        <v>32.065835772600472</v>
      </c>
      <c r="E73" s="26"/>
      <c r="F73">
        <v>31.906400000000001</v>
      </c>
      <c r="G73" s="25">
        <f t="shared" ref="G73:G94" si="17">+B73/D73-1</f>
        <v>-1.7646063449372695E-2</v>
      </c>
      <c r="H73" s="25"/>
      <c r="I73" s="25">
        <f t="shared" si="15"/>
        <v>-1.2737256475189973E-2</v>
      </c>
      <c r="J73">
        <v>5961.49</v>
      </c>
      <c r="K73">
        <v>5743.65</v>
      </c>
      <c r="L73" s="25">
        <f t="shared" si="9"/>
        <v>-3.6541200270402197E-2</v>
      </c>
      <c r="M73">
        <f t="shared" si="14"/>
        <v>1</v>
      </c>
    </row>
    <row r="74" spans="1:13">
      <c r="A74" s="1">
        <v>42500</v>
      </c>
      <c r="B74">
        <v>31.95</v>
      </c>
      <c r="C74" s="25">
        <f t="shared" si="1"/>
        <v>1.4285714285714235E-2</v>
      </c>
      <c r="D74" s="26">
        <f t="shared" si="16"/>
        <v>31.880013399145142</v>
      </c>
      <c r="E74" s="26"/>
      <c r="F74">
        <v>31.915500000000002</v>
      </c>
      <c r="G74" s="25">
        <f t="shared" si="17"/>
        <v>2.1953127804121841E-3</v>
      </c>
      <c r="H74" s="25"/>
      <c r="I74" s="25">
        <f t="shared" si="15"/>
        <v>1.0809794613901857E-3</v>
      </c>
      <c r="J74">
        <v>5743.65</v>
      </c>
      <c r="K74">
        <v>5738.9</v>
      </c>
      <c r="L74" s="25">
        <f t="shared" si="9"/>
        <v>-8.2700025245274755E-4</v>
      </c>
      <c r="M74">
        <f t="shared" si="14"/>
        <v>2</v>
      </c>
    </row>
    <row r="75" spans="1:13">
      <c r="A75" s="1">
        <v>42501</v>
      </c>
      <c r="B75">
        <v>31.51</v>
      </c>
      <c r="C75" s="25">
        <f t="shared" si="1"/>
        <v>-1.3771517996870042E-2</v>
      </c>
      <c r="D75" s="26">
        <f t="shared" si="16"/>
        <v>31.829356123124644</v>
      </c>
      <c r="E75" s="26"/>
      <c r="F75">
        <v>31.877600000000001</v>
      </c>
      <c r="G75" s="25">
        <f t="shared" si="17"/>
        <v>-1.0033383078479008E-2</v>
      </c>
      <c r="H75" s="25"/>
      <c r="I75" s="25">
        <f t="shared" si="15"/>
        <v>-1.1531608402138183E-2</v>
      </c>
      <c r="J75">
        <v>5738.9</v>
      </c>
      <c r="K75">
        <v>5723.41</v>
      </c>
      <c r="L75" s="25">
        <f t="shared" si="9"/>
        <v>-2.6991235254142376E-3</v>
      </c>
      <c r="M75">
        <f t="shared" si="14"/>
        <v>3</v>
      </c>
    </row>
    <row r="76" spans="1:13">
      <c r="A76" s="1">
        <v>42502</v>
      </c>
      <c r="B76">
        <v>31.44</v>
      </c>
      <c r="C76" s="25">
        <f t="shared" si="1"/>
        <v>-2.2215169787369593E-3</v>
      </c>
      <c r="D76" s="26">
        <f t="shared" si="16"/>
        <v>31.894587544138897</v>
      </c>
      <c r="E76" s="26"/>
      <c r="F76">
        <v>31.831099999999999</v>
      </c>
      <c r="G76" s="25">
        <f t="shared" si="17"/>
        <v>-1.4252811500063856E-2</v>
      </c>
      <c r="H76" s="25"/>
      <c r="I76" s="25">
        <f t="shared" si="15"/>
        <v>-1.2286725875009008E-2</v>
      </c>
      <c r="J76">
        <v>5723.41</v>
      </c>
      <c r="K76">
        <v>5726.46</v>
      </c>
      <c r="L76" s="25">
        <f t="shared" si="9"/>
        <v>5.3289909337261854E-4</v>
      </c>
      <c r="M76">
        <f t="shared" si="14"/>
        <v>4</v>
      </c>
    </row>
    <row r="77" spans="1:13">
      <c r="A77" s="1">
        <v>42503</v>
      </c>
      <c r="B77">
        <v>31.2</v>
      </c>
      <c r="C77" s="25">
        <f t="shared" si="1"/>
        <v>-7.6335877862595547E-3</v>
      </c>
      <c r="D77" s="26">
        <f t="shared" si="16"/>
        <v>31.763563011179681</v>
      </c>
      <c r="E77" s="26"/>
      <c r="F77">
        <v>31.721800000000002</v>
      </c>
      <c r="G77" s="25">
        <f t="shared" si="17"/>
        <v>-1.7742436860163524E-2</v>
      </c>
      <c r="H77" s="25"/>
      <c r="I77" s="25">
        <f t="shared" si="15"/>
        <v>-1.6449255716888822E-2</v>
      </c>
      <c r="J77">
        <v>5726.46</v>
      </c>
      <c r="K77">
        <v>5714.31</v>
      </c>
      <c r="L77" s="25">
        <f t="shared" si="9"/>
        <v>-2.1217296549700393E-3</v>
      </c>
      <c r="M77">
        <f t="shared" si="14"/>
        <v>5</v>
      </c>
    </row>
    <row r="78" spans="1:13">
      <c r="A78" s="1">
        <v>42506</v>
      </c>
      <c r="B78">
        <v>32.090000000000003</v>
      </c>
      <c r="C78" s="25">
        <f t="shared" si="1"/>
        <v>2.8525641025641146E-2</v>
      </c>
      <c r="D78" s="26">
        <f t="shared" si="16"/>
        <v>32.267103354910745</v>
      </c>
      <c r="E78" s="26"/>
      <c r="F78">
        <v>32.319899999999997</v>
      </c>
      <c r="G78" s="25">
        <f t="shared" si="17"/>
        <v>-5.4886660560371503E-3</v>
      </c>
      <c r="H78" s="25"/>
      <c r="I78" s="25">
        <f t="shared" si="15"/>
        <v>-7.1132645831204488E-3</v>
      </c>
      <c r="J78">
        <v>5714.31</v>
      </c>
      <c r="K78">
        <v>5812.54</v>
      </c>
      <c r="L78" s="25">
        <f t="shared" si="9"/>
        <v>1.7190176941747959E-2</v>
      </c>
      <c r="M78">
        <f t="shared" si="14"/>
        <v>1</v>
      </c>
    </row>
    <row r="79" spans="1:13">
      <c r="A79" s="1">
        <v>42507</v>
      </c>
      <c r="B79">
        <v>31.78</v>
      </c>
      <c r="C79" s="25">
        <f t="shared" si="1"/>
        <v>-9.6603303209723546E-3</v>
      </c>
      <c r="D79" s="26">
        <f t="shared" si="16"/>
        <v>32.196459683030135</v>
      </c>
      <c r="E79" s="26"/>
      <c r="F79">
        <v>32.197800000000001</v>
      </c>
      <c r="G79" s="25">
        <f t="shared" si="17"/>
        <v>-1.293495269759859E-2</v>
      </c>
      <c r="H79" s="25"/>
      <c r="I79" s="25">
        <f t="shared" si="15"/>
        <v>-1.2976041841368025E-2</v>
      </c>
      <c r="J79">
        <v>5812.54</v>
      </c>
      <c r="K79">
        <v>5790.34</v>
      </c>
      <c r="L79" s="25">
        <f t="shared" si="9"/>
        <v>-3.8193285551583189E-3</v>
      </c>
      <c r="M79">
        <f t="shared" si="14"/>
        <v>2</v>
      </c>
    </row>
    <row r="80" spans="1:13">
      <c r="A80" s="1">
        <v>42508</v>
      </c>
      <c r="B80">
        <v>30.93</v>
      </c>
      <c r="C80" s="25">
        <f t="shared" si="1"/>
        <v>-2.6746381371932082E-2</v>
      </c>
      <c r="D80" s="26">
        <f t="shared" si="16"/>
        <v>31.312829537125623</v>
      </c>
      <c r="E80" s="26"/>
      <c r="F80">
        <v>31.093399999999999</v>
      </c>
      <c r="G80" s="25">
        <f t="shared" si="17"/>
        <v>-1.2225964334258821E-2</v>
      </c>
      <c r="H80" s="25"/>
      <c r="I80" s="25">
        <f t="shared" si="15"/>
        <v>-5.2551345301574681E-3</v>
      </c>
      <c r="J80">
        <v>5790.34</v>
      </c>
      <c r="K80">
        <v>5631.19</v>
      </c>
      <c r="L80" s="25">
        <f t="shared" si="9"/>
        <v>-2.7485432634353213E-2</v>
      </c>
      <c r="M80">
        <f t="shared" si="14"/>
        <v>3</v>
      </c>
    </row>
    <row r="81" spans="1:13">
      <c r="A81" s="1">
        <v>42509</v>
      </c>
      <c r="B81">
        <v>31.21</v>
      </c>
      <c r="C81" s="25">
        <f t="shared" si="1"/>
        <v>9.0526996443582863E-3</v>
      </c>
      <c r="D81" s="26">
        <f t="shared" si="16"/>
        <v>31.289639060660356</v>
      </c>
      <c r="E81" s="26"/>
      <c r="F81">
        <v>31.395399999999999</v>
      </c>
      <c r="G81" s="25">
        <f t="shared" si="17"/>
        <v>-2.5452214551264785E-3</v>
      </c>
      <c r="H81" s="25"/>
      <c r="I81" s="25">
        <f t="shared" si="15"/>
        <v>-5.905323709842758E-3</v>
      </c>
      <c r="J81">
        <v>5631.19</v>
      </c>
      <c r="K81">
        <v>5666.73</v>
      </c>
      <c r="L81" s="25">
        <f t="shared" si="9"/>
        <v>6.3112770124964523E-3</v>
      </c>
      <c r="M81">
        <f t="shared" si="14"/>
        <v>4</v>
      </c>
    </row>
    <row r="82" spans="1:13">
      <c r="A82" s="1">
        <v>42510</v>
      </c>
      <c r="B82">
        <v>31.56</v>
      </c>
      <c r="C82" s="25">
        <f t="shared" si="1"/>
        <v>1.1214354373598079E-2</v>
      </c>
      <c r="D82" s="26">
        <f t="shared" si="16"/>
        <v>31.762001835273605</v>
      </c>
      <c r="E82" s="26"/>
      <c r="F82">
        <v>31.7925</v>
      </c>
      <c r="G82" s="25">
        <f t="shared" si="17"/>
        <v>-6.3598584346554743E-3</v>
      </c>
      <c r="H82" s="25"/>
      <c r="I82" s="25">
        <f t="shared" si="15"/>
        <v>-7.3130455296060992E-3</v>
      </c>
      <c r="J82">
        <v>5666.73</v>
      </c>
      <c r="K82">
        <v>5732.9</v>
      </c>
      <c r="L82" s="25">
        <f t="shared" si="9"/>
        <v>1.1676928316683544E-2</v>
      </c>
      <c r="M82">
        <f t="shared" si="14"/>
        <v>5</v>
      </c>
    </row>
    <row r="83" spans="1:13">
      <c r="A83" s="1">
        <v>42513</v>
      </c>
      <c r="B83">
        <v>31.92</v>
      </c>
      <c r="C83" s="25">
        <f t="shared" si="1"/>
        <v>1.1406844106463865E-2</v>
      </c>
      <c r="D83" s="26">
        <f t="shared" si="16"/>
        <v>32.217183781332309</v>
      </c>
      <c r="E83" s="26"/>
      <c r="F83">
        <v>32.258099999999999</v>
      </c>
      <c r="G83" s="25">
        <f t="shared" si="17"/>
        <v>-9.2243873129750353E-3</v>
      </c>
      <c r="H83" s="25"/>
      <c r="I83" s="25">
        <f t="shared" si="15"/>
        <v>-1.0481088470802646E-2</v>
      </c>
      <c r="J83">
        <v>5732.9</v>
      </c>
      <c r="K83">
        <v>5809.48</v>
      </c>
      <c r="L83" s="25">
        <f t="shared" si="9"/>
        <v>1.3357986359434193E-2</v>
      </c>
      <c r="M83">
        <f t="shared" si="14"/>
        <v>1</v>
      </c>
    </row>
    <row r="84" spans="1:13">
      <c r="A84" s="1">
        <v>42514</v>
      </c>
      <c r="B84">
        <v>31.99</v>
      </c>
      <c r="C84" s="25">
        <f t="shared" si="1"/>
        <v>2.1929824561401912E-3</v>
      </c>
      <c r="D84" s="26">
        <f t="shared" si="16"/>
        <v>31.88995826786563</v>
      </c>
      <c r="E84" s="26"/>
      <c r="F84">
        <v>31.841100000000001</v>
      </c>
      <c r="G84" s="25">
        <f t="shared" si="17"/>
        <v>3.1370919740330017E-3</v>
      </c>
      <c r="H84" s="25"/>
      <c r="I84" s="25">
        <f t="shared" si="15"/>
        <v>4.6763459805094776E-3</v>
      </c>
      <c r="J84">
        <v>5809.48</v>
      </c>
      <c r="K84">
        <v>5743.18</v>
      </c>
      <c r="L84" s="25">
        <f t="shared" si="9"/>
        <v>-1.1412381142546169E-2</v>
      </c>
      <c r="M84">
        <f t="shared" si="14"/>
        <v>2</v>
      </c>
    </row>
    <row r="85" spans="1:13">
      <c r="A85" s="1">
        <v>42515</v>
      </c>
      <c r="B85">
        <v>31.61</v>
      </c>
      <c r="C85" s="25">
        <f t="shared" si="1"/>
        <v>-1.1878712097530442E-2</v>
      </c>
      <c r="D85" s="26">
        <f t="shared" si="16"/>
        <v>31.685863563043473</v>
      </c>
      <c r="E85" s="26"/>
      <c r="G85" s="25">
        <f t="shared" si="17"/>
        <v>-2.394240033651962E-3</v>
      </c>
      <c r="H85" s="25"/>
      <c r="J85">
        <v>5743.18</v>
      </c>
      <c r="K85">
        <v>5715.18</v>
      </c>
      <c r="L85" s="25">
        <f t="shared" si="9"/>
        <v>-4.8753478038299214E-3</v>
      </c>
      <c r="M85">
        <f t="shared" si="14"/>
        <v>3</v>
      </c>
    </row>
    <row r="86" spans="1:13">
      <c r="A86" s="1">
        <v>42516</v>
      </c>
      <c r="B86">
        <v>31.74</v>
      </c>
      <c r="C86" s="25">
        <f t="shared" si="1"/>
        <v>4.1126225877885503E-3</v>
      </c>
      <c r="D86" s="26"/>
      <c r="E86" s="26"/>
      <c r="F86">
        <v>31.864100000000001</v>
      </c>
      <c r="I86" s="25">
        <f t="shared" si="15"/>
        <v>-3.8946651560848311E-3</v>
      </c>
      <c r="J86">
        <v>5715.18</v>
      </c>
      <c r="K86">
        <v>5744.39</v>
      </c>
      <c r="L86" s="25">
        <f t="shared" ref="L86:L94" si="18">+K86/J86-1</f>
        <v>5.1109501363035825E-3</v>
      </c>
      <c r="M86">
        <f t="shared" si="14"/>
        <v>4</v>
      </c>
    </row>
    <row r="87" spans="1:13">
      <c r="A87" s="1">
        <v>42517</v>
      </c>
      <c r="B87">
        <v>31.92</v>
      </c>
      <c r="C87" s="25">
        <f t="shared" si="1"/>
        <v>5.6710775047259521E-3</v>
      </c>
      <c r="D87" s="26">
        <f t="shared" si="16"/>
        <v>31.837474426179281</v>
      </c>
      <c r="E87" s="26"/>
      <c r="F87">
        <v>31.7743</v>
      </c>
      <c r="G87" s="25">
        <f t="shared" si="17"/>
        <v>2.5920892064497103E-3</v>
      </c>
      <c r="H87" s="25"/>
      <c r="I87" s="25">
        <f t="shared" si="15"/>
        <v>4.5854668710247903E-3</v>
      </c>
      <c r="J87">
        <v>5744.39</v>
      </c>
      <c r="K87">
        <v>5739.59</v>
      </c>
      <c r="L87" s="25">
        <f t="shared" si="18"/>
        <v>-8.3559786156583993E-4</v>
      </c>
      <c r="M87">
        <f t="shared" si="14"/>
        <v>5</v>
      </c>
    </row>
    <row r="88" spans="1:13">
      <c r="A88" s="1">
        <v>42520</v>
      </c>
      <c r="B88">
        <v>31.92</v>
      </c>
      <c r="C88" s="25">
        <f t="shared" si="1"/>
        <v>0</v>
      </c>
      <c r="D88" s="26">
        <f t="shared" si="16"/>
        <v>31.617797625962826</v>
      </c>
      <c r="E88" s="26"/>
      <c r="F88">
        <v>31.62</v>
      </c>
      <c r="G88" s="25">
        <f t="shared" si="17"/>
        <v>9.557983057903563E-3</v>
      </c>
      <c r="H88" s="25"/>
      <c r="I88" s="25">
        <f t="shared" si="15"/>
        <v>9.4876660341556285E-3</v>
      </c>
      <c r="J88">
        <v>5739.59</v>
      </c>
      <c r="K88">
        <v>5711.32</v>
      </c>
      <c r="L88" s="25">
        <f t="shared" si="18"/>
        <v>-4.9254389250801278E-3</v>
      </c>
      <c r="M88">
        <f t="shared" si="14"/>
        <v>1</v>
      </c>
    </row>
    <row r="89" spans="1:13">
      <c r="A89" s="1">
        <v>42521</v>
      </c>
      <c r="B89">
        <v>33.33</v>
      </c>
      <c r="C89" s="25">
        <f t="shared" si="1"/>
        <v>4.4172932330826864E-2</v>
      </c>
      <c r="D89" s="26">
        <f t="shared" si="16"/>
        <v>32.9265841171568</v>
      </c>
      <c r="E89" s="26"/>
      <c r="F89">
        <v>33.002600000000001</v>
      </c>
      <c r="G89" s="25">
        <f t="shared" si="17"/>
        <v>1.2251980995289236E-2</v>
      </c>
      <c r="H89" s="25"/>
      <c r="I89" s="25">
        <f t="shared" si="15"/>
        <v>9.9204305115354607E-3</v>
      </c>
      <c r="J89">
        <v>5711.32</v>
      </c>
      <c r="K89">
        <v>5947.32</v>
      </c>
      <c r="L89" s="25">
        <f t="shared" si="18"/>
        <v>4.1321445830385883E-2</v>
      </c>
      <c r="M89">
        <f t="shared" si="14"/>
        <v>2</v>
      </c>
    </row>
    <row r="90" spans="1:13">
      <c r="A90" s="1">
        <v>42522</v>
      </c>
      <c r="B90">
        <v>33.24</v>
      </c>
      <c r="C90" s="25">
        <f t="shared" si="1"/>
        <v>-2.7002700270025715E-3</v>
      </c>
      <c r="D90" s="26">
        <f t="shared" si="16"/>
        <v>33.149430639010511</v>
      </c>
      <c r="E90" s="26"/>
      <c r="F90">
        <v>33.1479</v>
      </c>
      <c r="G90" s="25">
        <f>+B90/D90-1</f>
        <v>2.7321543460510078E-3</v>
      </c>
      <c r="H90" s="25"/>
      <c r="I90" s="25">
        <f>+B90/F90-1</f>
        <v>2.7784565538089279E-3</v>
      </c>
      <c r="J90">
        <v>5947.32</v>
      </c>
      <c r="K90">
        <v>5973.78</v>
      </c>
      <c r="L90" s="25">
        <f t="shared" si="18"/>
        <v>4.4490627711304409E-3</v>
      </c>
      <c r="M90">
        <f t="shared" si="14"/>
        <v>3</v>
      </c>
    </row>
    <row r="91" spans="1:13">
      <c r="A91" s="1">
        <v>42523</v>
      </c>
      <c r="B91">
        <v>33.67</v>
      </c>
      <c r="C91" s="25">
        <f t="shared" si="1"/>
        <v>1.2936221419975968E-2</v>
      </c>
      <c r="D91" s="26">
        <f t="shared" si="16"/>
        <v>33.37046632634614</v>
      </c>
      <c r="E91" s="26"/>
      <c r="G91" s="25">
        <f t="shared" si="17"/>
        <v>8.9760110249756941E-3</v>
      </c>
      <c r="H91" s="25"/>
      <c r="J91">
        <v>5973.78</v>
      </c>
      <c r="K91">
        <v>6013.89</v>
      </c>
      <c r="L91" s="25">
        <f t="shared" si="18"/>
        <v>6.7143416731116901E-3</v>
      </c>
      <c r="M91">
        <f t="shared" si="14"/>
        <v>4</v>
      </c>
    </row>
    <row r="92" spans="1:13">
      <c r="A92" s="1">
        <v>42524</v>
      </c>
      <c r="B92">
        <v>33.94</v>
      </c>
      <c r="C92" s="25">
        <f t="shared" si="1"/>
        <v>8.0190080190079005E-3</v>
      </c>
      <c r="F92">
        <v>33.720300000000002</v>
      </c>
      <c r="I92" s="25">
        <f>+B92/F92-1</f>
        <v>6.5153631492007591E-3</v>
      </c>
      <c r="J92">
        <v>6013.89</v>
      </c>
      <c r="K92">
        <v>6032.6</v>
      </c>
      <c r="L92" s="25">
        <f t="shared" si="18"/>
        <v>3.1111310649181156E-3</v>
      </c>
      <c r="M92">
        <f t="shared" si="14"/>
        <v>5</v>
      </c>
    </row>
    <row r="93" spans="1:13">
      <c r="A93" s="1">
        <v>42527</v>
      </c>
      <c r="B93">
        <v>34.06</v>
      </c>
      <c r="C93" s="25">
        <f t="shared" si="1"/>
        <v>3.535651149086716E-3</v>
      </c>
      <c r="D93" s="26">
        <f t="shared" si="16"/>
        <v>33.82795722540861</v>
      </c>
      <c r="E93" s="26"/>
      <c r="F93">
        <v>33.714399999999998</v>
      </c>
      <c r="G93" s="25">
        <f t="shared" si="17"/>
        <v>6.8594971030973007E-3</v>
      </c>
      <c r="H93" s="25"/>
      <c r="I93" s="25">
        <f>+B93/F93-1</f>
        <v>1.0250812709109658E-2</v>
      </c>
      <c r="J93">
        <v>6032.6</v>
      </c>
      <c r="K93">
        <v>6051.86</v>
      </c>
      <c r="L93" s="25">
        <f t="shared" si="18"/>
        <v>3.1926532506711958E-3</v>
      </c>
      <c r="M93">
        <f t="shared" si="14"/>
        <v>1</v>
      </c>
    </row>
    <row r="94" spans="1:13">
      <c r="A94" s="1">
        <v>42528</v>
      </c>
      <c r="B94">
        <v>33.840000000000003</v>
      </c>
      <c r="C94" s="25">
        <f t="shared" si="1"/>
        <v>-6.4591896652964609E-3</v>
      </c>
      <c r="D94" s="26">
        <f t="shared" si="16"/>
        <v>33.678189049978023</v>
      </c>
      <c r="E94" s="26"/>
      <c r="G94" s="25">
        <f t="shared" si="17"/>
        <v>4.8046214653008068E-3</v>
      </c>
      <c r="H94" s="25"/>
      <c r="J94">
        <v>6051.86</v>
      </c>
      <c r="K94">
        <v>6045.36</v>
      </c>
      <c r="L94" s="25">
        <f t="shared" si="18"/>
        <v>-1.0740499614994015E-3</v>
      </c>
      <c r="M94">
        <f t="shared" si="14"/>
        <v>2</v>
      </c>
    </row>
    <row r="95" spans="1:13">
      <c r="A95" s="1">
        <v>42529</v>
      </c>
      <c r="B95">
        <v>33.880000000000003</v>
      </c>
      <c r="C95" s="25">
        <f t="shared" si="1"/>
        <v>1.1820330969267712E-3</v>
      </c>
      <c r="J95">
        <v>6045.36</v>
      </c>
      <c r="K95">
        <v>6023.88</v>
      </c>
      <c r="L95" s="25">
        <f t="shared" ref="L95:L101" si="19">+K95/J95-1</f>
        <v>-3.5531382746436524E-3</v>
      </c>
      <c r="M95">
        <f t="shared" si="14"/>
        <v>3</v>
      </c>
    </row>
    <row r="96" spans="1:13">
      <c r="A96" s="1">
        <v>42530</v>
      </c>
      <c r="B96">
        <v>33.65</v>
      </c>
      <c r="C96" s="25">
        <f t="shared" si="1"/>
        <v>-6.788665879575051E-3</v>
      </c>
      <c r="J96">
        <v>6023.88</v>
      </c>
      <c r="K96">
        <v>6023.88</v>
      </c>
      <c r="L96" s="25">
        <f t="shared" si="19"/>
        <v>0</v>
      </c>
      <c r="M96">
        <f t="shared" si="14"/>
        <v>4</v>
      </c>
    </row>
    <row r="97" spans="1:13">
      <c r="A97" s="1">
        <v>42531</v>
      </c>
      <c r="B97">
        <v>32.94</v>
      </c>
      <c r="C97" s="25">
        <f>B97/B96-1</f>
        <v>-2.1099554234769724E-2</v>
      </c>
      <c r="F97">
        <v>33.343499999999999</v>
      </c>
      <c r="I97" s="25">
        <f>+B97/F97-1</f>
        <v>-1.2101309100724267E-2</v>
      </c>
      <c r="J97">
        <v>6023.88</v>
      </c>
      <c r="K97">
        <v>6023.88</v>
      </c>
      <c r="L97" s="25">
        <f t="shared" si="19"/>
        <v>0</v>
      </c>
      <c r="M97">
        <f t="shared" si="14"/>
        <v>5</v>
      </c>
    </row>
    <row r="98" spans="1:13">
      <c r="A98" s="1">
        <v>42534</v>
      </c>
      <c r="B98">
        <v>31.77</v>
      </c>
      <c r="C98" s="25">
        <f>B98/B97-1</f>
        <v>-3.5519125683060038E-2</v>
      </c>
      <c r="D98" s="26">
        <f>+F97*(1+L98)</f>
        <v>31.807808611725331</v>
      </c>
      <c r="E98" s="26"/>
      <c r="F98">
        <v>31.780200000000001</v>
      </c>
      <c r="G98" s="25">
        <f>+B98/D98-1</f>
        <v>-1.1886581746909375E-3</v>
      </c>
      <c r="H98" s="25"/>
      <c r="I98" s="25">
        <f>+B98/F98-1</f>
        <v>-3.209545566107419E-4</v>
      </c>
      <c r="J98">
        <v>6023.88</v>
      </c>
      <c r="K98">
        <v>5746.44</v>
      </c>
      <c r="L98" s="25">
        <f t="shared" si="19"/>
        <v>-4.6056694356461314E-2</v>
      </c>
      <c r="M98">
        <f t="shared" si="14"/>
        <v>1</v>
      </c>
    </row>
    <row r="99" spans="1:13">
      <c r="A99" s="1">
        <v>42535</v>
      </c>
      <c r="B99">
        <v>32.04</v>
      </c>
      <c r="C99" s="25">
        <f>B99/B98-1</f>
        <v>8.4985835694051381E-3</v>
      </c>
      <c r="D99" s="26">
        <f>+F98*(1+L99)</f>
        <v>31.870456378557858</v>
      </c>
      <c r="E99" s="26"/>
      <c r="F99">
        <v>31.8459</v>
      </c>
      <c r="G99" s="25">
        <f>+B99/D99-1</f>
        <v>5.3197738817511997E-3</v>
      </c>
      <c r="H99" s="25"/>
      <c r="I99" s="25">
        <f>+B99/F99-1</f>
        <v>6.0949761193749286E-3</v>
      </c>
      <c r="J99">
        <v>5746.44</v>
      </c>
      <c r="K99">
        <v>5762.76</v>
      </c>
      <c r="L99" s="25">
        <f t="shared" si="19"/>
        <v>2.8400192118946954E-3</v>
      </c>
      <c r="M99">
        <f t="shared" ref="M99:M133" si="20">WEEKDAY(A99,2)</f>
        <v>2</v>
      </c>
    </row>
    <row r="100" spans="1:13">
      <c r="A100" s="1">
        <v>42536</v>
      </c>
      <c r="B100">
        <v>32.840000000000003</v>
      </c>
      <c r="C100" s="25">
        <f>B100/B99-1</f>
        <v>2.4968789013732895E-2</v>
      </c>
      <c r="D100" s="26">
        <f>+F99*(1+L100)</f>
        <v>32.89636663942278</v>
      </c>
      <c r="E100" s="26"/>
      <c r="G100" s="25">
        <f>+B100/D100-1</f>
        <v>-1.7134609435932591E-3</v>
      </c>
      <c r="H100" s="25"/>
      <c r="I100" s="25"/>
      <c r="J100">
        <v>5762.76</v>
      </c>
      <c r="K100">
        <v>5952.85</v>
      </c>
      <c r="L100" s="25">
        <f t="shared" si="19"/>
        <v>3.298593035281705E-2</v>
      </c>
      <c r="M100">
        <f t="shared" si="20"/>
        <v>3</v>
      </c>
    </row>
    <row r="101" spans="1:13">
      <c r="A101" s="1">
        <v>42537</v>
      </c>
      <c r="B101">
        <v>33.03</v>
      </c>
      <c r="C101" s="25">
        <f t="shared" ref="C101:C130" si="21">B101/B100-1</f>
        <v>5.7856272838001654E-3</v>
      </c>
      <c r="D101" s="26"/>
      <c r="E101" s="26"/>
      <c r="F101">
        <v>32.881100000000004</v>
      </c>
      <c r="G101" s="25"/>
      <c r="H101" s="25"/>
      <c r="I101" s="25">
        <f t="shared" ref="I101:I122" si="22">+B101/F101-1</f>
        <v>4.5284373089706786E-3</v>
      </c>
      <c r="J101">
        <v>5952.85</v>
      </c>
      <c r="K101">
        <v>5930.55</v>
      </c>
      <c r="L101" s="25">
        <f t="shared" si="19"/>
        <v>-3.7461048069412639E-3</v>
      </c>
      <c r="M101">
        <f t="shared" si="20"/>
        <v>4</v>
      </c>
    </row>
    <row r="102" spans="1:13">
      <c r="A102" s="1">
        <v>42538</v>
      </c>
      <c r="B102">
        <v>33.049999999999997</v>
      </c>
      <c r="C102" s="25">
        <f t="shared" si="21"/>
        <v>6.0551014229481837E-4</v>
      </c>
      <c r="F102">
        <v>33.082299999999996</v>
      </c>
      <c r="I102" s="25">
        <f t="shared" si="22"/>
        <v>-9.7635291379372102E-4</v>
      </c>
      <c r="J102">
        <v>5930.55</v>
      </c>
      <c r="L102" s="25"/>
      <c r="M102">
        <f t="shared" si="20"/>
        <v>5</v>
      </c>
    </row>
    <row r="103" spans="1:13">
      <c r="A103" s="1">
        <v>42541</v>
      </c>
      <c r="B103">
        <v>33.35</v>
      </c>
      <c r="C103" s="25">
        <f t="shared" si="21"/>
        <v>9.0771558245084094E-3</v>
      </c>
      <c r="D103" s="26">
        <f t="shared" ref="D103:D117" si="23">+F102*(1+L103)</f>
        <v>33.082299999999996</v>
      </c>
      <c r="E103" s="26"/>
      <c r="F103">
        <v>33.240499999999997</v>
      </c>
      <c r="G103" s="25">
        <f t="shared" ref="G103:G117" si="24">+B103/D103-1</f>
        <v>8.0919404031765119E-3</v>
      </c>
      <c r="H103" s="25"/>
      <c r="I103" s="25">
        <f t="shared" si="22"/>
        <v>3.2941742753569425E-3</v>
      </c>
      <c r="K103">
        <v>5985.57</v>
      </c>
      <c r="L103" s="25"/>
      <c r="M103">
        <f t="shared" si="20"/>
        <v>1</v>
      </c>
    </row>
    <row r="104" spans="1:13">
      <c r="A104" s="1">
        <v>42542</v>
      </c>
      <c r="B104">
        <v>33.020000000000003</v>
      </c>
      <c r="C104" s="25">
        <f t="shared" si="21"/>
        <v>-9.8950524737630996E-3</v>
      </c>
      <c r="D104" s="26">
        <f t="shared" si="23"/>
        <v>32.858589975557884</v>
      </c>
      <c r="E104" s="26"/>
      <c r="F104">
        <v>32.846800000000002</v>
      </c>
      <c r="G104" s="25">
        <f t="shared" si="24"/>
        <v>4.9122626552808857E-3</v>
      </c>
      <c r="H104" s="25"/>
      <c r="I104" s="25">
        <f t="shared" si="22"/>
        <v>5.2729641852478082E-3</v>
      </c>
      <c r="J104">
        <v>5985.57</v>
      </c>
      <c r="K104">
        <v>5916.8</v>
      </c>
      <c r="L104" s="25">
        <f t="shared" ref="L104:L111" si="25">+K104/J104-1</f>
        <v>-1.1489298429389283E-2</v>
      </c>
      <c r="M104">
        <f t="shared" si="20"/>
        <v>2</v>
      </c>
    </row>
    <row r="105" spans="1:13">
      <c r="A105" s="1">
        <v>42543</v>
      </c>
      <c r="B105">
        <v>33.51</v>
      </c>
      <c r="C105" s="25">
        <f t="shared" si="21"/>
        <v>1.4839491217443879E-2</v>
      </c>
      <c r="D105" s="26">
        <f t="shared" si="23"/>
        <v>33.358032729177935</v>
      </c>
      <c r="E105" s="26"/>
      <c r="F105">
        <v>33.429600000000001</v>
      </c>
      <c r="G105" s="25">
        <f t="shared" si="24"/>
        <v>4.555642476156585E-3</v>
      </c>
      <c r="H105" s="25"/>
      <c r="I105" s="25">
        <f t="shared" si="22"/>
        <v>2.4050542034603772E-3</v>
      </c>
      <c r="J105">
        <v>5916.8</v>
      </c>
      <c r="K105">
        <v>6008.89</v>
      </c>
      <c r="L105" s="25">
        <f t="shared" si="25"/>
        <v>1.556415630070318E-2</v>
      </c>
      <c r="M105">
        <f t="shared" si="20"/>
        <v>3</v>
      </c>
    </row>
    <row r="106" spans="1:13">
      <c r="A106" s="1">
        <v>42544</v>
      </c>
      <c r="B106">
        <v>33.659999999999997</v>
      </c>
      <c r="C106" s="25">
        <f t="shared" si="21"/>
        <v>4.4762757385854446E-3</v>
      </c>
      <c r="D106" s="26">
        <f t="shared" si="23"/>
        <v>33.25869367420605</v>
      </c>
      <c r="E106" s="26"/>
      <c r="F106">
        <v>33.244300000000003</v>
      </c>
      <c r="G106" s="25">
        <f t="shared" si="24"/>
        <v>1.2066208304061687E-2</v>
      </c>
      <c r="H106" s="25"/>
      <c r="I106" s="25">
        <f t="shared" si="22"/>
        <v>1.2504399250397702E-2</v>
      </c>
      <c r="J106">
        <v>6008.89</v>
      </c>
      <c r="K106">
        <v>5978.17</v>
      </c>
      <c r="L106" s="25">
        <f t="shared" si="25"/>
        <v>-5.1124250901580792E-3</v>
      </c>
      <c r="M106">
        <f t="shared" si="20"/>
        <v>4</v>
      </c>
    </row>
    <row r="107" spans="1:13">
      <c r="A107" s="1">
        <v>42545</v>
      </c>
      <c r="B107">
        <v>32.799999999999997</v>
      </c>
      <c r="C107" s="25">
        <f t="shared" si="21"/>
        <v>-2.5549613784907943E-2</v>
      </c>
      <c r="D107" s="26">
        <f t="shared" si="23"/>
        <v>32.829731233136563</v>
      </c>
      <c r="E107" s="26"/>
      <c r="F107">
        <v>32.536799999999999</v>
      </c>
      <c r="G107" s="25">
        <f t="shared" si="24"/>
        <v>-9.0561914520204123E-4</v>
      </c>
      <c r="H107" s="25"/>
      <c r="I107" s="25">
        <f t="shared" si="22"/>
        <v>8.0893019596270932E-3</v>
      </c>
      <c r="J107">
        <v>5978.17</v>
      </c>
      <c r="K107">
        <v>5903.62</v>
      </c>
      <c r="L107" s="25">
        <f t="shared" si="25"/>
        <v>-1.2470371367826694E-2</v>
      </c>
      <c r="M107">
        <f t="shared" si="20"/>
        <v>5</v>
      </c>
    </row>
    <row r="108" spans="1:13">
      <c r="A108" s="1">
        <v>42548</v>
      </c>
      <c r="B108">
        <v>33.15</v>
      </c>
      <c r="C108" s="25">
        <f t="shared" si="21"/>
        <v>1.0670731707317138E-2</v>
      </c>
      <c r="D108" s="26">
        <f t="shared" si="23"/>
        <v>33.31169304528408</v>
      </c>
      <c r="E108" s="26"/>
      <c r="F108">
        <v>33.109099999999998</v>
      </c>
      <c r="G108" s="25">
        <f t="shared" si="24"/>
        <v>-4.8539425799906111E-3</v>
      </c>
      <c r="H108" s="25"/>
      <c r="I108" s="25">
        <f t="shared" si="22"/>
        <v>1.2353099298985093E-3</v>
      </c>
      <c r="J108">
        <v>5903.62</v>
      </c>
      <c r="K108">
        <v>6044.22</v>
      </c>
      <c r="L108" s="25">
        <f t="shared" si="25"/>
        <v>2.3815896009567128E-2</v>
      </c>
      <c r="M108">
        <f t="shared" si="20"/>
        <v>1</v>
      </c>
    </row>
    <row r="109" spans="1:13">
      <c r="A109" s="1">
        <v>42549</v>
      </c>
      <c r="B109">
        <v>33.700000000000003</v>
      </c>
      <c r="C109" s="25">
        <f t="shared" si="21"/>
        <v>1.6591251885369696E-2</v>
      </c>
      <c r="D109" s="26">
        <f t="shared" si="23"/>
        <v>33.455790712614693</v>
      </c>
      <c r="E109" s="26"/>
      <c r="G109" s="25">
        <f t="shared" si="24"/>
        <v>7.2994624303777123E-3</v>
      </c>
      <c r="H109" s="25"/>
      <c r="I109" s="25"/>
      <c r="J109">
        <v>6044.22</v>
      </c>
      <c r="K109">
        <v>6107.51</v>
      </c>
      <c r="L109" s="25">
        <f t="shared" si="25"/>
        <v>1.0471160877664865E-2</v>
      </c>
      <c r="M109">
        <f t="shared" si="20"/>
        <v>2</v>
      </c>
    </row>
    <row r="110" spans="1:13">
      <c r="A110" s="1">
        <v>42550</v>
      </c>
      <c r="B110">
        <v>34.14</v>
      </c>
      <c r="C110" s="25">
        <f t="shared" si="21"/>
        <v>1.3056379821958286E-2</v>
      </c>
      <c r="D110" s="26"/>
      <c r="E110" s="26"/>
      <c r="F110">
        <v>33.668399999999998</v>
      </c>
      <c r="I110" s="25">
        <f t="shared" si="22"/>
        <v>1.4007199629326061E-2</v>
      </c>
      <c r="J110">
        <v>6107.51</v>
      </c>
      <c r="K110">
        <v>6120.2</v>
      </c>
      <c r="L110" s="25">
        <f t="shared" si="25"/>
        <v>2.0777698276384093E-3</v>
      </c>
      <c r="M110">
        <f t="shared" si="20"/>
        <v>3</v>
      </c>
    </row>
    <row r="111" spans="1:13">
      <c r="A111" s="1">
        <v>42551</v>
      </c>
      <c r="B111">
        <v>34.11</v>
      </c>
      <c r="C111" s="25">
        <f t="shared" si="21"/>
        <v>-8.7873462214416165E-4</v>
      </c>
      <c r="D111" s="26">
        <f t="shared" si="23"/>
        <v>33.686498924218164</v>
      </c>
      <c r="E111" s="26"/>
      <c r="G111" s="25">
        <f t="shared" si="24"/>
        <v>1.257183409693452E-2</v>
      </c>
      <c r="H111" s="25"/>
      <c r="J111">
        <v>6120.2</v>
      </c>
      <c r="K111">
        <v>6123.49</v>
      </c>
      <c r="L111" s="25">
        <f t="shared" si="25"/>
        <v>5.3756413189121055E-4</v>
      </c>
      <c r="M111">
        <f t="shared" si="20"/>
        <v>4</v>
      </c>
    </row>
    <row r="112" spans="1:13">
      <c r="A112" s="1">
        <v>42552</v>
      </c>
      <c r="B112">
        <v>33.880000000000003</v>
      </c>
      <c r="C112" s="25">
        <f t="shared" si="21"/>
        <v>-6.7428906479037876E-3</v>
      </c>
      <c r="F112">
        <v>33.5366</v>
      </c>
      <c r="I112" s="25">
        <f t="shared" si="22"/>
        <v>1.0239559168192525E-2</v>
      </c>
      <c r="J112">
        <v>6123.49</v>
      </c>
      <c r="K112">
        <v>6111.54</v>
      </c>
      <c r="L112" s="25">
        <f t="shared" ref="L112:L121" si="26">+K112/J112-1</f>
        <v>-1.9515015130260327E-3</v>
      </c>
      <c r="M112">
        <f t="shared" si="20"/>
        <v>5</v>
      </c>
    </row>
    <row r="113" spans="1:13">
      <c r="A113" s="1">
        <v>42555</v>
      </c>
      <c r="B113">
        <v>33.880000000000003</v>
      </c>
      <c r="C113" s="25">
        <f t="shared" si="21"/>
        <v>0</v>
      </c>
      <c r="D113" s="26">
        <f t="shared" si="23"/>
        <v>34.196956382188453</v>
      </c>
      <c r="E113" s="26"/>
      <c r="G113" s="25">
        <f t="shared" si="24"/>
        <v>-9.2685553253955E-3</v>
      </c>
      <c r="H113" s="25"/>
      <c r="J113">
        <v>6111.54</v>
      </c>
      <c r="K113">
        <v>6231.88</v>
      </c>
      <c r="L113" s="25">
        <f t="shared" si="26"/>
        <v>1.9690618076622313E-2</v>
      </c>
      <c r="M113">
        <f t="shared" si="20"/>
        <v>1</v>
      </c>
    </row>
    <row r="114" spans="1:13">
      <c r="A114" s="1">
        <v>42556</v>
      </c>
      <c r="B114">
        <v>34.299999999999997</v>
      </c>
      <c r="C114" s="25">
        <f t="shared" si="21"/>
        <v>1.2396694214875881E-2</v>
      </c>
      <c r="F114">
        <v>34.3765</v>
      </c>
      <c r="I114" s="25">
        <f t="shared" si="22"/>
        <v>-2.22535743894825E-3</v>
      </c>
      <c r="J114">
        <v>6231.88</v>
      </c>
      <c r="K114">
        <v>6269.5</v>
      </c>
      <c r="L114" s="25">
        <f t="shared" si="26"/>
        <v>6.0367016052940148E-3</v>
      </c>
      <c r="M114">
        <f t="shared" si="20"/>
        <v>2</v>
      </c>
    </row>
    <row r="115" spans="1:13">
      <c r="A115" s="1">
        <v>42557</v>
      </c>
      <c r="B115">
        <v>34.64</v>
      </c>
      <c r="C115" s="25">
        <f t="shared" si="21"/>
        <v>9.9125364431487117E-3</v>
      </c>
      <c r="D115" s="26">
        <f t="shared" si="23"/>
        <v>34.52947940027115</v>
      </c>
      <c r="E115" s="26"/>
      <c r="G115" s="25">
        <f t="shared" si="24"/>
        <v>3.2007606731534466E-3</v>
      </c>
      <c r="H115" s="25"/>
      <c r="J115">
        <v>6269.5</v>
      </c>
      <c r="K115">
        <v>6297.4</v>
      </c>
      <c r="L115" s="25">
        <f t="shared" si="26"/>
        <v>4.4501156392056096E-3</v>
      </c>
      <c r="M115">
        <f t="shared" si="20"/>
        <v>3</v>
      </c>
    </row>
    <row r="116" spans="1:13">
      <c r="A116" s="1">
        <v>42558</v>
      </c>
      <c r="B116">
        <v>34.58</v>
      </c>
      <c r="C116" s="25">
        <f t="shared" si="21"/>
        <v>-1.7321016166282899E-3</v>
      </c>
      <c r="D116" s="26"/>
      <c r="E116" s="26"/>
      <c r="F116">
        <v>34.5884</v>
      </c>
      <c r="I116" s="25">
        <f t="shared" si="22"/>
        <v>-2.4285598640017003E-4</v>
      </c>
      <c r="J116">
        <v>6297.4</v>
      </c>
      <c r="K116">
        <v>6319.79</v>
      </c>
      <c r="L116" s="25">
        <f t="shared" si="26"/>
        <v>3.5554355765872181E-3</v>
      </c>
      <c r="M116">
        <f t="shared" si="20"/>
        <v>4</v>
      </c>
    </row>
    <row r="117" spans="1:13">
      <c r="A117" s="1">
        <v>42559</v>
      </c>
      <c r="B117">
        <v>34.82</v>
      </c>
      <c r="C117" s="25">
        <f t="shared" si="21"/>
        <v>6.9404279930596058E-3</v>
      </c>
      <c r="D117" s="26">
        <f t="shared" si="23"/>
        <v>34.479267782632022</v>
      </c>
      <c r="E117" s="26"/>
      <c r="F117">
        <v>34.487200000000001</v>
      </c>
      <c r="G117" s="25">
        <f t="shared" si="24"/>
        <v>9.8822347248224141E-3</v>
      </c>
      <c r="H117" s="25"/>
      <c r="I117" s="25">
        <f t="shared" si="22"/>
        <v>9.6499570855272943E-3</v>
      </c>
      <c r="J117">
        <v>6319.79</v>
      </c>
      <c r="K117">
        <v>6299.85</v>
      </c>
      <c r="L117" s="25">
        <f t="shared" si="26"/>
        <v>-3.1551681305865831E-3</v>
      </c>
      <c r="M117">
        <f t="shared" si="20"/>
        <v>5</v>
      </c>
    </row>
    <row r="118" spans="1:13">
      <c r="A118" s="1">
        <v>42562</v>
      </c>
      <c r="B118">
        <v>34.659999999999997</v>
      </c>
      <c r="C118" s="25">
        <f t="shared" si="21"/>
        <v>-4.5950603101666543E-3</v>
      </c>
      <c r="D118" s="26">
        <f t="shared" ref="D118:D123" si="27">+F117*(1+L118)</f>
        <v>34.556449756740236</v>
      </c>
      <c r="E118" s="26"/>
      <c r="F118">
        <v>34.526499999999999</v>
      </c>
      <c r="G118" s="25">
        <f t="shared" ref="G118:G123" si="28">+B118/D118-1</f>
        <v>2.9965532914608684E-3</v>
      </c>
      <c r="H118" s="25"/>
      <c r="I118" s="25">
        <f t="shared" si="22"/>
        <v>3.866595223958269E-3</v>
      </c>
      <c r="J118">
        <v>6299.85</v>
      </c>
      <c r="K118">
        <v>6312.5</v>
      </c>
      <c r="L118" s="25">
        <f t="shared" si="26"/>
        <v>2.0079843170868195E-3</v>
      </c>
      <c r="M118">
        <f t="shared" si="20"/>
        <v>1</v>
      </c>
    </row>
    <row r="119" spans="1:13">
      <c r="A119" s="1">
        <v>42563</v>
      </c>
      <c r="B119">
        <v>35.32</v>
      </c>
      <c r="C119" s="25">
        <f t="shared" si="21"/>
        <v>1.9042123485285778E-2</v>
      </c>
      <c r="D119" s="26">
        <f t="shared" si="27"/>
        <v>34.978557857425741</v>
      </c>
      <c r="E119" s="26"/>
      <c r="F119">
        <v>35.046300000000002</v>
      </c>
      <c r="G119" s="25">
        <f t="shared" si="28"/>
        <v>9.76146998301064E-3</v>
      </c>
      <c r="H119" s="25"/>
      <c r="I119" s="25">
        <f t="shared" si="22"/>
        <v>7.8096689236808459E-3</v>
      </c>
      <c r="J119">
        <v>6312.5</v>
      </c>
      <c r="K119">
        <v>6395.15</v>
      </c>
      <c r="L119" s="25">
        <f t="shared" si="26"/>
        <v>1.309306930693066E-2</v>
      </c>
      <c r="M119">
        <f t="shared" si="20"/>
        <v>2</v>
      </c>
    </row>
    <row r="120" spans="1:13">
      <c r="A120" s="1">
        <v>42564</v>
      </c>
      <c r="B120">
        <v>35.69</v>
      </c>
      <c r="C120" s="25">
        <f t="shared" si="21"/>
        <v>1.0475651189127966E-2</v>
      </c>
      <c r="D120" s="26">
        <f t="shared" si="27"/>
        <v>35.328033858158136</v>
      </c>
      <c r="E120" s="26"/>
      <c r="F120">
        <v>35.378300000000003</v>
      </c>
      <c r="G120" s="25">
        <f t="shared" si="28"/>
        <v>1.024586149614648E-2</v>
      </c>
      <c r="H120" s="25"/>
      <c r="I120" s="25">
        <f t="shared" si="22"/>
        <v>8.8104855236117441E-3</v>
      </c>
      <c r="J120">
        <v>6395.15</v>
      </c>
      <c r="K120">
        <v>6446.56</v>
      </c>
      <c r="L120" s="25">
        <f t="shared" si="26"/>
        <v>8.0389044823030442E-3</v>
      </c>
      <c r="M120">
        <f t="shared" si="20"/>
        <v>3</v>
      </c>
    </row>
    <row r="121" spans="1:13">
      <c r="A121" s="1">
        <v>42565</v>
      </c>
      <c r="B121">
        <v>35.61</v>
      </c>
      <c r="C121" s="25">
        <f t="shared" si="21"/>
        <v>-2.2415242364807186E-3</v>
      </c>
      <c r="D121" s="26">
        <f t="shared" si="27"/>
        <v>35.427801170546772</v>
      </c>
      <c r="E121" s="26"/>
      <c r="G121" s="25">
        <f t="shared" si="28"/>
        <v>5.142820706713902E-3</v>
      </c>
      <c r="H121" s="25"/>
      <c r="J121">
        <v>6446.56</v>
      </c>
      <c r="K121">
        <v>6455.58</v>
      </c>
      <c r="L121" s="25">
        <f t="shared" si="26"/>
        <v>1.3991958501897717E-3</v>
      </c>
      <c r="M121">
        <f t="shared" si="20"/>
        <v>4</v>
      </c>
    </row>
    <row r="122" spans="1:13">
      <c r="A122" s="1">
        <v>42566</v>
      </c>
      <c r="B122">
        <v>35.380000000000003</v>
      </c>
      <c r="C122" s="25">
        <f t="shared" si="21"/>
        <v>-6.4588598708227307E-3</v>
      </c>
      <c r="D122" s="26"/>
      <c r="E122" s="26"/>
      <c r="F122">
        <v>35.2378</v>
      </c>
      <c r="I122" s="25">
        <f t="shared" si="22"/>
        <v>4.0354392158421515E-3</v>
      </c>
      <c r="J122">
        <v>6455.58</v>
      </c>
      <c r="K122">
        <v>6441.0099999999993</v>
      </c>
      <c r="L122" s="25">
        <f>+K122/J122-1</f>
        <v>-2.2569621939469986E-3</v>
      </c>
      <c r="M122">
        <f t="shared" si="20"/>
        <v>5</v>
      </c>
    </row>
    <row r="123" spans="1:13">
      <c r="A123" s="1">
        <v>42569</v>
      </c>
      <c r="B123">
        <v>35.25</v>
      </c>
      <c r="C123" s="25">
        <f t="shared" si="21"/>
        <v>-3.6743923120408084E-3</v>
      </c>
      <c r="D123" s="26">
        <f t="shared" si="27"/>
        <v>35.079473599016303</v>
      </c>
      <c r="E123" s="26"/>
      <c r="G123" s="25">
        <f t="shared" si="28"/>
        <v>4.8611448088684561E-3</v>
      </c>
      <c r="H123" s="25"/>
      <c r="J123">
        <f>+K123+28.94</f>
        <v>6441.0099999999993</v>
      </c>
      <c r="K123">
        <v>6412.07</v>
      </c>
      <c r="L123" s="25">
        <f>+K123/J123-1</f>
        <v>-4.4930841591612758E-3</v>
      </c>
      <c r="M123">
        <f t="shared" si="20"/>
        <v>1</v>
      </c>
    </row>
    <row r="124" spans="1:13">
      <c r="A124" s="1">
        <v>42570</v>
      </c>
      <c r="B124">
        <v>35.17</v>
      </c>
      <c r="C124" s="25">
        <f t="shared" si="21"/>
        <v>-2.2695035460992274E-3</v>
      </c>
      <c r="J124">
        <v>6412.07</v>
      </c>
      <c r="K124">
        <v>6431.94</v>
      </c>
      <c r="L124" s="25">
        <f t="shared" ref="L124:L133" si="29">+K124/J124-1</f>
        <v>3.0988432752605544E-3</v>
      </c>
      <c r="M124">
        <f t="shared" si="20"/>
        <v>2</v>
      </c>
    </row>
    <row r="125" spans="1:13">
      <c r="A125" s="1">
        <v>42571</v>
      </c>
      <c r="B125">
        <v>35.44</v>
      </c>
      <c r="C125" s="25">
        <f t="shared" si="21"/>
        <v>7.6769974410006991E-3</v>
      </c>
      <c r="F125">
        <v>35.2181</v>
      </c>
      <c r="I125" s="25">
        <f>+B125/F125-1</f>
        <v>6.3007374049139919E-3</v>
      </c>
      <c r="J125">
        <v>6431.94</v>
      </c>
      <c r="K125">
        <v>6417.92</v>
      </c>
      <c r="L125" s="25">
        <f t="shared" si="29"/>
        <v>-2.1797467016171357E-3</v>
      </c>
      <c r="M125">
        <f t="shared" si="20"/>
        <v>3</v>
      </c>
    </row>
    <row r="126" spans="1:13">
      <c r="A126" s="1">
        <v>42572</v>
      </c>
      <c r="B126">
        <v>35.39</v>
      </c>
      <c r="C126" s="25">
        <f t="shared" si="21"/>
        <v>-1.4108352144468483E-3</v>
      </c>
      <c r="D126" s="26">
        <f t="shared" ref="D126:D136" si="30">+F125*(1+L126)</f>
        <v>35.354134213421169</v>
      </c>
      <c r="E126" s="26"/>
      <c r="F126">
        <v>35.371099999999998</v>
      </c>
      <c r="G126" s="25">
        <f>+B126/D126-1</f>
        <v>1.014472207474304E-3</v>
      </c>
      <c r="H126" s="25"/>
      <c r="I126" s="25">
        <f>+B126/F126-1</f>
        <v>5.3433452734008569E-4</v>
      </c>
      <c r="J126">
        <v>6417.92</v>
      </c>
      <c r="K126">
        <v>6442.71</v>
      </c>
      <c r="L126" s="25">
        <f t="shared" si="29"/>
        <v>3.8626221579576292E-3</v>
      </c>
      <c r="M126">
        <f t="shared" si="20"/>
        <v>4</v>
      </c>
    </row>
    <row r="127" spans="1:13">
      <c r="A127" s="1">
        <v>42573</v>
      </c>
      <c r="B127">
        <v>35.299999999999997</v>
      </c>
      <c r="C127" s="25">
        <f t="shared" si="21"/>
        <v>-2.5430912687200991E-3</v>
      </c>
      <c r="D127" s="26">
        <f t="shared" si="30"/>
        <v>35.086822800188116</v>
      </c>
      <c r="E127" s="26"/>
      <c r="F127">
        <v>35.037300000000002</v>
      </c>
      <c r="G127" s="25">
        <f t="shared" ref="G127:G138" si="31">+B127/D127-1</f>
        <v>6.0757054300948354E-3</v>
      </c>
      <c r="H127" s="25"/>
      <c r="I127" s="25">
        <f t="shared" ref="I127:I156" si="32">+B127/F127-1</f>
        <v>7.4977238542923708E-3</v>
      </c>
      <c r="J127">
        <v>6442.71</v>
      </c>
      <c r="K127">
        <v>6390.93</v>
      </c>
      <c r="L127" s="25">
        <f t="shared" si="29"/>
        <v>-8.0369906452408824E-3</v>
      </c>
      <c r="M127">
        <f t="shared" si="20"/>
        <v>5</v>
      </c>
    </row>
    <row r="128" spans="1:13">
      <c r="A128" s="1">
        <v>42576</v>
      </c>
      <c r="B128">
        <v>35.24</v>
      </c>
      <c r="C128" s="25">
        <f t="shared" si="21"/>
        <v>-1.6997167138809166E-3</v>
      </c>
      <c r="D128" s="26">
        <f t="shared" si="30"/>
        <v>35.135159905365882</v>
      </c>
      <c r="E128" s="26"/>
      <c r="F128">
        <v>35.097299999999997</v>
      </c>
      <c r="G128" s="25">
        <f t="shared" si="31"/>
        <v>2.9839082820883878E-3</v>
      </c>
      <c r="H128" s="25"/>
      <c r="I128" s="25">
        <f t="shared" si="32"/>
        <v>4.0658398224366898E-3</v>
      </c>
      <c r="J128">
        <v>6390.93</v>
      </c>
      <c r="K128">
        <v>6408.78</v>
      </c>
      <c r="L128" s="25">
        <f t="shared" si="29"/>
        <v>2.7930207340713942E-3</v>
      </c>
      <c r="M128">
        <f t="shared" si="20"/>
        <v>1</v>
      </c>
    </row>
    <row r="129" spans="1:13">
      <c r="A129" s="1">
        <v>42577</v>
      </c>
      <c r="B129">
        <v>35.76</v>
      </c>
      <c r="C129" s="25">
        <f t="shared" si="21"/>
        <v>1.4755959137343844E-2</v>
      </c>
      <c r="D129" s="26">
        <f t="shared" si="30"/>
        <v>35.566576155056033</v>
      </c>
      <c r="E129" s="26"/>
      <c r="F129">
        <v>35.616900000000001</v>
      </c>
      <c r="G129" s="25">
        <f t="shared" si="31"/>
        <v>5.438359995652009E-3</v>
      </c>
      <c r="H129" s="25"/>
      <c r="I129" s="25">
        <f t="shared" si="32"/>
        <v>4.0177556160136962E-3</v>
      </c>
      <c r="J129">
        <v>6408.78</v>
      </c>
      <c r="K129">
        <v>6494.47</v>
      </c>
      <c r="L129" s="25">
        <f t="shared" si="29"/>
        <v>1.3370719544125498E-2</v>
      </c>
      <c r="M129">
        <f t="shared" si="20"/>
        <v>2</v>
      </c>
    </row>
    <row r="130" spans="1:13">
      <c r="A130" s="1">
        <v>42578</v>
      </c>
      <c r="B130">
        <v>34.31</v>
      </c>
      <c r="C130" s="25">
        <f t="shared" si="21"/>
        <v>-4.0548098434004309E-2</v>
      </c>
      <c r="D130" s="26">
        <f t="shared" si="30"/>
        <v>34.162602799150662</v>
      </c>
      <c r="E130" s="26"/>
      <c r="F130">
        <v>34.166699999999999</v>
      </c>
      <c r="G130" s="25">
        <f t="shared" si="31"/>
        <v>4.3145776015931503E-3</v>
      </c>
      <c r="H130" s="25"/>
      <c r="I130" s="25">
        <f t="shared" si="32"/>
        <v>4.1941422496174496E-3</v>
      </c>
      <c r="J130">
        <v>6494.47</v>
      </c>
      <c r="K130">
        <v>6229.29</v>
      </c>
      <c r="L130" s="25">
        <f t="shared" si="29"/>
        <v>-4.0831661398081809E-2</v>
      </c>
      <c r="M130">
        <f t="shared" si="20"/>
        <v>3</v>
      </c>
    </row>
    <row r="131" spans="1:13">
      <c r="A131" s="1">
        <v>42579</v>
      </c>
      <c r="B131">
        <v>34.32</v>
      </c>
      <c r="C131" s="25">
        <f t="shared" ref="C131:C136" si="33">B131/B130-1</f>
        <v>2.9146021568049463E-4</v>
      </c>
      <c r="D131" s="26">
        <f t="shared" si="30"/>
        <v>34.24348785222714</v>
      </c>
      <c r="E131" s="26"/>
      <c r="F131">
        <v>34.2226</v>
      </c>
      <c r="G131" s="25">
        <f t="shared" si="31"/>
        <v>2.2343561527096156E-3</v>
      </c>
      <c r="H131" s="25"/>
      <c r="I131" s="25">
        <f t="shared" si="32"/>
        <v>2.8460724784207247E-3</v>
      </c>
      <c r="J131">
        <v>6229.29</v>
      </c>
      <c r="K131">
        <v>6243.29</v>
      </c>
      <c r="L131" s="25">
        <f t="shared" si="29"/>
        <v>2.247447140846015E-3</v>
      </c>
      <c r="M131">
        <f t="shared" si="20"/>
        <v>4</v>
      </c>
    </row>
    <row r="132" spans="1:13">
      <c r="A132" s="1">
        <v>42580</v>
      </c>
      <c r="B132">
        <v>34.25</v>
      </c>
      <c r="C132" s="25">
        <f t="shared" si="33"/>
        <v>-2.0396270396270122E-3</v>
      </c>
      <c r="D132" s="26">
        <f t="shared" si="30"/>
        <v>34.001147362047895</v>
      </c>
      <c r="E132" s="26"/>
      <c r="F132">
        <v>34.2226</v>
      </c>
      <c r="G132" s="25">
        <f t="shared" si="31"/>
        <v>7.3189482490780833E-3</v>
      </c>
      <c r="H132" s="25"/>
      <c r="I132" s="25">
        <f t="shared" si="32"/>
        <v>8.0064051240991141E-4</v>
      </c>
      <c r="J132">
        <v>6243.29</v>
      </c>
      <c r="K132">
        <v>6202.89</v>
      </c>
      <c r="L132" s="25">
        <f t="shared" si="29"/>
        <v>-6.4709472089234943E-3</v>
      </c>
      <c r="M132">
        <f t="shared" si="20"/>
        <v>5</v>
      </c>
    </row>
    <row r="133" spans="1:13">
      <c r="A133" s="1">
        <v>42583</v>
      </c>
      <c r="B133">
        <v>33.51</v>
      </c>
      <c r="C133" s="25">
        <f t="shared" si="33"/>
        <v>-2.1605839416058426E-2</v>
      </c>
      <c r="D133" s="26">
        <f t="shared" si="30"/>
        <v>33.706134677223034</v>
      </c>
      <c r="E133" s="26"/>
      <c r="F133">
        <v>33.593400000000003</v>
      </c>
      <c r="G133" s="25">
        <f t="shared" si="31"/>
        <v>-5.8189608242316115E-3</v>
      </c>
      <c r="H133" s="25"/>
      <c r="I133" s="25">
        <f t="shared" si="32"/>
        <v>-2.4826305167088281E-3</v>
      </c>
      <c r="J133">
        <v>6202.89</v>
      </c>
      <c r="K133">
        <v>6109.28</v>
      </c>
      <c r="L133" s="25">
        <f t="shared" si="29"/>
        <v>-1.5091352579201134E-2</v>
      </c>
      <c r="M133">
        <f t="shared" si="20"/>
        <v>1</v>
      </c>
    </row>
    <row r="134" spans="1:13">
      <c r="A134" s="1">
        <v>42584</v>
      </c>
      <c r="B134">
        <v>33.770000000000003</v>
      </c>
      <c r="C134" s="25">
        <f t="shared" si="33"/>
        <v>7.7588779468815705E-3</v>
      </c>
      <c r="D134" s="26">
        <f t="shared" si="30"/>
        <v>33.919090929536708</v>
      </c>
      <c r="E134" s="26"/>
      <c r="G134" s="25">
        <f t="shared" si="31"/>
        <v>-4.3954871858572497E-3</v>
      </c>
      <c r="H134" s="25"/>
      <c r="I134" s="25"/>
      <c r="J134">
        <v>6109.28</v>
      </c>
      <c r="K134">
        <v>6168.51</v>
      </c>
      <c r="L134" s="25">
        <f>+K134/J134-1</f>
        <v>9.6950868187413164E-3</v>
      </c>
      <c r="M134">
        <f t="shared" ref="M134:M176" si="34">WEEKDAY(A134,2)</f>
        <v>2</v>
      </c>
    </row>
    <row r="135" spans="1:13">
      <c r="A135" s="1">
        <v>42585</v>
      </c>
      <c r="B135">
        <v>34.06</v>
      </c>
      <c r="C135" s="25">
        <f t="shared" si="33"/>
        <v>8.5875037015101796E-3</v>
      </c>
      <c r="D135" s="26"/>
      <c r="E135" s="26"/>
      <c r="F135">
        <v>34.116100000000003</v>
      </c>
      <c r="I135" s="25">
        <f t="shared" si="32"/>
        <v>-1.6443849091778429E-3</v>
      </c>
      <c r="J135">
        <v>6168.51</v>
      </c>
      <c r="K135">
        <v>6198.39</v>
      </c>
      <c r="L135" s="25">
        <f>+K135/J135-1</f>
        <v>4.8439574548797548E-3</v>
      </c>
      <c r="M135">
        <f t="shared" si="34"/>
        <v>3</v>
      </c>
    </row>
    <row r="136" spans="1:13">
      <c r="A136" s="1">
        <v>42586</v>
      </c>
      <c r="B136">
        <v>34.31</v>
      </c>
      <c r="C136" s="25">
        <f t="shared" si="33"/>
        <v>7.3399882560187812E-3</v>
      </c>
      <c r="D136" s="26">
        <f t="shared" si="30"/>
        <v>34.335380397651647</v>
      </c>
      <c r="E136" s="26"/>
      <c r="F136">
        <v>34.311399999999999</v>
      </c>
      <c r="G136" s="25">
        <f t="shared" si="31"/>
        <v>-7.391908101120892E-4</v>
      </c>
      <c r="H136" s="25"/>
      <c r="I136" s="25">
        <f t="shared" si="32"/>
        <v>-4.0802765261638285E-5</v>
      </c>
      <c r="J136">
        <v>6198.39</v>
      </c>
      <c r="K136">
        <v>6238.23</v>
      </c>
      <c r="L136" s="25">
        <f>+K136/J136-1</f>
        <v>6.4274755218691748E-3</v>
      </c>
      <c r="M136">
        <f t="shared" si="34"/>
        <v>4</v>
      </c>
    </row>
    <row r="137" spans="1:13">
      <c r="A137" s="1">
        <v>42587</v>
      </c>
      <c r="B137">
        <v>34.08</v>
      </c>
      <c r="C137" s="25">
        <f t="shared" ref="C137:C157" si="35">B137/B136-1</f>
        <v>-6.7035849606530418E-3</v>
      </c>
      <c r="D137" s="26"/>
      <c r="E137" s="26"/>
      <c r="F137">
        <v>34.025599999999997</v>
      </c>
      <c r="I137" s="25">
        <f t="shared" si="32"/>
        <v>1.598796200507957E-3</v>
      </c>
      <c r="J137">
        <v>6238.23</v>
      </c>
      <c r="K137">
        <v>6203.29</v>
      </c>
      <c r="L137" s="25">
        <f>+K137/J137-1</f>
        <v>-5.6009477047174183E-3</v>
      </c>
      <c r="M137">
        <f t="shared" si="34"/>
        <v>5</v>
      </c>
    </row>
    <row r="138" spans="1:13">
      <c r="A138" s="1">
        <v>42590</v>
      </c>
      <c r="B138">
        <v>34.380000000000003</v>
      </c>
      <c r="C138" s="25">
        <f t="shared" si="35"/>
        <v>8.8028169014084945E-3</v>
      </c>
      <c r="D138" s="26">
        <f>+F137*(1+L138)</f>
        <v>34.505380766657687</v>
      </c>
      <c r="E138" s="26"/>
      <c r="F138">
        <v>34.502600000000001</v>
      </c>
      <c r="G138" s="25">
        <f t="shared" si="31"/>
        <v>-3.6336583997020888E-3</v>
      </c>
      <c r="H138" s="25"/>
      <c r="I138" s="25">
        <f t="shared" si="32"/>
        <v>-3.5533553993032374E-3</v>
      </c>
      <c r="J138">
        <v>6203.29</v>
      </c>
      <c r="K138">
        <v>6290.76</v>
      </c>
      <c r="L138" s="25">
        <f>+K138/J138-1</f>
        <v>1.4100582110460724E-2</v>
      </c>
      <c r="M138">
        <f t="shared" si="34"/>
        <v>1</v>
      </c>
    </row>
    <row r="139" spans="1:13">
      <c r="A139" s="1">
        <v>42591</v>
      </c>
      <c r="B139">
        <v>34.75</v>
      </c>
      <c r="C139" s="25">
        <f t="shared" si="35"/>
        <v>1.0762070971495064E-2</v>
      </c>
      <c r="D139" s="26">
        <f>+F138*(1+L139)</f>
        <v>34.781165237586556</v>
      </c>
      <c r="E139" s="26"/>
      <c r="F139">
        <v>34.8324</v>
      </c>
      <c r="G139" s="25">
        <f>+B139/D139-1</f>
        <v>-8.9603776566049564E-4</v>
      </c>
      <c r="H139" s="25"/>
      <c r="I139" s="25">
        <f t="shared" si="32"/>
        <v>-2.3656136240971515E-3</v>
      </c>
      <c r="J139">
        <v>6290.76</v>
      </c>
      <c r="K139">
        <v>6341.55</v>
      </c>
      <c r="L139" s="25">
        <f t="shared" ref="L139:L160" si="36">+K139/J139-1</f>
        <v>8.0737462564142159E-3</v>
      </c>
      <c r="M139">
        <f t="shared" si="34"/>
        <v>2</v>
      </c>
    </row>
    <row r="140" spans="1:13">
      <c r="A140" s="1">
        <v>42592</v>
      </c>
      <c r="B140">
        <v>34.630000000000003</v>
      </c>
      <c r="C140" s="25">
        <f t="shared" si="35"/>
        <v>-3.4532374100718632E-3</v>
      </c>
      <c r="D140" s="26">
        <f>+F139*(1+L140)</f>
        <v>34.704529326111128</v>
      </c>
      <c r="E140" s="26"/>
      <c r="F140">
        <v>34.792499999999997</v>
      </c>
      <c r="G140" s="25">
        <f>+B140/D140-1</f>
        <v>-2.1475388820516583E-3</v>
      </c>
      <c r="H140" s="25"/>
      <c r="I140" s="25">
        <f t="shared" si="32"/>
        <v>-4.670546813249854E-3</v>
      </c>
      <c r="J140">
        <v>6341.55</v>
      </c>
      <c r="K140">
        <v>6318.27</v>
      </c>
      <c r="L140" s="25">
        <f t="shared" si="36"/>
        <v>-3.6710267994417567E-3</v>
      </c>
      <c r="M140">
        <f t="shared" si="34"/>
        <v>3</v>
      </c>
    </row>
    <row r="141" spans="1:13">
      <c r="A141" s="1">
        <v>42593</v>
      </c>
      <c r="B141">
        <v>34.18</v>
      </c>
      <c r="C141" s="25">
        <f t="shared" si="35"/>
        <v>-1.2994513427664001E-2</v>
      </c>
      <c r="D141" s="26">
        <f>+F140*(1+L141)</f>
        <v>34.286108487766427</v>
      </c>
      <c r="E141" s="26"/>
      <c r="G141" s="25">
        <f>+B141/D141-1</f>
        <v>-3.0947953105930903E-3</v>
      </c>
      <c r="H141" s="25"/>
      <c r="I141" s="25"/>
      <c r="J141">
        <v>6318.27</v>
      </c>
      <c r="K141">
        <v>6226.31</v>
      </c>
      <c r="L141" s="25">
        <f t="shared" si="36"/>
        <v>-1.4554617007503601E-2</v>
      </c>
      <c r="M141">
        <f t="shared" si="34"/>
        <v>4</v>
      </c>
    </row>
    <row r="142" spans="1:13">
      <c r="A142" s="1">
        <v>42594</v>
      </c>
      <c r="B142">
        <v>34.67</v>
      </c>
      <c r="C142" s="25">
        <f t="shared" si="35"/>
        <v>1.4335868929198359E-2</v>
      </c>
      <c r="D142" s="26"/>
      <c r="E142" s="26"/>
      <c r="F142">
        <v>34.630800000000001</v>
      </c>
      <c r="G142" s="25"/>
      <c r="H142" s="25"/>
      <c r="I142" s="25">
        <f t="shared" si="32"/>
        <v>1.1319403536735884E-3</v>
      </c>
      <c r="J142">
        <v>6226.31</v>
      </c>
      <c r="K142">
        <v>6299.09</v>
      </c>
      <c r="L142" s="25">
        <f t="shared" si="36"/>
        <v>1.168910638885623E-2</v>
      </c>
      <c r="M142">
        <f t="shared" si="34"/>
        <v>5</v>
      </c>
    </row>
    <row r="143" spans="1:13">
      <c r="A143" s="1">
        <v>42597</v>
      </c>
      <c r="B143">
        <v>35.76</v>
      </c>
      <c r="C143" s="25">
        <f t="shared" si="35"/>
        <v>3.1439284684164903E-2</v>
      </c>
      <c r="D143" s="26">
        <f>+F142*(1+L143)</f>
        <v>35.419396757944398</v>
      </c>
      <c r="E143" s="26"/>
      <c r="F143">
        <v>35.473399999999998</v>
      </c>
      <c r="G143" s="25">
        <f>+B143/D143-1</f>
        <v>9.6162914457091908E-3</v>
      </c>
      <c r="H143" s="25"/>
      <c r="I143" s="25">
        <f t="shared" si="32"/>
        <v>8.0792932168893827E-3</v>
      </c>
      <c r="J143">
        <v>6299.09</v>
      </c>
      <c r="K143">
        <v>6442.53</v>
      </c>
      <c r="L143" s="25">
        <f t="shared" si="36"/>
        <v>2.277154319115926E-2</v>
      </c>
      <c r="M143">
        <f t="shared" si="34"/>
        <v>1</v>
      </c>
    </row>
    <row r="144" spans="1:13">
      <c r="A144" s="1">
        <v>42598</v>
      </c>
      <c r="B144">
        <v>35.92</v>
      </c>
      <c r="C144" s="25">
        <f t="shared" si="35"/>
        <v>4.4742729306488371E-3</v>
      </c>
      <c r="D144" s="26">
        <f>+F143*(1+L144)</f>
        <v>35.618541555258567</v>
      </c>
      <c r="E144" s="26"/>
      <c r="G144" s="25">
        <f>+B144/D144-1</f>
        <v>8.4635257811933595E-3</v>
      </c>
      <c r="H144" s="25"/>
      <c r="I144" s="25"/>
      <c r="J144">
        <v>6442.53</v>
      </c>
      <c r="K144">
        <v>6468.89</v>
      </c>
      <c r="L144" s="25">
        <f t="shared" si="36"/>
        <v>4.0915603031728143E-3</v>
      </c>
      <c r="M144">
        <f t="shared" si="34"/>
        <v>2</v>
      </c>
    </row>
    <row r="145" spans="1:13">
      <c r="A145" s="1">
        <v>42599</v>
      </c>
      <c r="B145">
        <v>35.75</v>
      </c>
      <c r="C145" s="25">
        <f t="shared" si="35"/>
        <v>-4.732739420935439E-3</v>
      </c>
      <c r="D145" s="26"/>
      <c r="E145" s="26"/>
      <c r="F145">
        <v>35.7821</v>
      </c>
      <c r="I145" s="25">
        <f t="shared" si="32"/>
        <v>-8.9709659298919942E-4</v>
      </c>
      <c r="J145">
        <v>6468.89</v>
      </c>
      <c r="K145">
        <v>6488.36</v>
      </c>
      <c r="L145" s="25">
        <f t="shared" si="36"/>
        <v>3.0097899330487898E-3</v>
      </c>
      <c r="M145">
        <f t="shared" si="34"/>
        <v>3</v>
      </c>
    </row>
    <row r="146" spans="1:13">
      <c r="A146" s="1">
        <v>42600</v>
      </c>
      <c r="B146">
        <v>35.81</v>
      </c>
      <c r="C146" s="25">
        <f t="shared" si="35"/>
        <v>1.6783216783218258E-3</v>
      </c>
      <c r="D146" s="26">
        <f t="shared" ref="D146:D157" si="37">+F145*(1+L146)</f>
        <v>35.793405369153376</v>
      </c>
      <c r="E146" s="26"/>
      <c r="F146">
        <v>35.810499999999998</v>
      </c>
      <c r="G146" s="25">
        <f t="shared" ref="G146:G157" si="38">+B146/D146-1</f>
        <v>4.6362257727294853E-4</v>
      </c>
      <c r="H146" s="25"/>
      <c r="I146" s="25">
        <f t="shared" si="32"/>
        <v>-1.3962385333798899E-5</v>
      </c>
      <c r="J146">
        <v>6488.36</v>
      </c>
      <c r="K146">
        <v>6490.41</v>
      </c>
      <c r="L146" s="25">
        <f t="shared" si="36"/>
        <v>3.1595040965659571E-4</v>
      </c>
      <c r="M146">
        <f t="shared" si="34"/>
        <v>4</v>
      </c>
    </row>
    <row r="147" spans="1:13">
      <c r="A147" s="1">
        <v>42601</v>
      </c>
      <c r="B147">
        <v>35.619999999999997</v>
      </c>
      <c r="C147" s="25">
        <f t="shared" si="35"/>
        <v>-5.3057805082380449E-3</v>
      </c>
      <c r="D147" s="26">
        <f t="shared" si="37"/>
        <v>35.860929475179532</v>
      </c>
      <c r="E147" s="26"/>
      <c r="F147">
        <v>35.7361</v>
      </c>
      <c r="G147" s="25">
        <f t="shared" si="38"/>
        <v>-6.7184392235647428E-3</v>
      </c>
      <c r="H147" s="25"/>
      <c r="I147" s="25">
        <f t="shared" si="32"/>
        <v>-3.2488156234172783E-3</v>
      </c>
      <c r="J147">
        <v>6490.41</v>
      </c>
      <c r="K147">
        <v>6499.55</v>
      </c>
      <c r="L147" s="25">
        <f t="shared" si="36"/>
        <v>1.4082315292871517E-3</v>
      </c>
      <c r="M147">
        <f t="shared" si="34"/>
        <v>5</v>
      </c>
    </row>
    <row r="148" spans="1:13">
      <c r="A148" s="1">
        <v>42604</v>
      </c>
      <c r="B148">
        <v>35.369999999999997</v>
      </c>
      <c r="C148" s="25">
        <f t="shared" si="35"/>
        <v>-7.0185289163391396E-3</v>
      </c>
      <c r="D148" s="26">
        <f t="shared" si="37"/>
        <v>35.300639218869001</v>
      </c>
      <c r="E148" s="26"/>
      <c r="F148">
        <v>35.250799999999998</v>
      </c>
      <c r="G148" s="25">
        <f t="shared" si="38"/>
        <v>1.9648590695751089E-3</v>
      </c>
      <c r="H148" s="25"/>
      <c r="I148" s="25">
        <f t="shared" si="32"/>
        <v>3.3814835407990351E-3</v>
      </c>
      <c r="J148">
        <v>6499.55</v>
      </c>
      <c r="K148">
        <v>6420.35</v>
      </c>
      <c r="L148" s="25">
        <f t="shared" si="36"/>
        <v>-1.2185458993314913E-2</v>
      </c>
      <c r="M148">
        <f t="shared" si="34"/>
        <v>1</v>
      </c>
    </row>
    <row r="149" spans="1:13">
      <c r="A149" s="1">
        <v>42605</v>
      </c>
      <c r="B149">
        <v>35.39</v>
      </c>
      <c r="C149" s="25">
        <f t="shared" si="35"/>
        <v>5.6545094713045252E-4</v>
      </c>
      <c r="D149" s="26">
        <f t="shared" si="37"/>
        <v>35.296645503749787</v>
      </c>
      <c r="E149" s="26"/>
      <c r="F149">
        <v>35.274999999999999</v>
      </c>
      <c r="G149" s="25">
        <f t="shared" si="38"/>
        <v>2.6448546290409602E-3</v>
      </c>
      <c r="H149" s="25"/>
      <c r="I149" s="25">
        <f t="shared" si="32"/>
        <v>3.2600992204110391E-3</v>
      </c>
      <c r="J149">
        <v>6420.35</v>
      </c>
      <c r="K149">
        <v>6428.7</v>
      </c>
      <c r="L149" s="25">
        <f t="shared" si="36"/>
        <v>1.300552150583556E-3</v>
      </c>
      <c r="M149">
        <f t="shared" si="34"/>
        <v>2</v>
      </c>
    </row>
    <row r="150" spans="1:13">
      <c r="A150" s="1">
        <v>42606</v>
      </c>
      <c r="B150">
        <v>35.4</v>
      </c>
      <c r="C150" s="25">
        <f t="shared" si="35"/>
        <v>2.8256569652440611E-4</v>
      </c>
      <c r="D150" s="26">
        <f t="shared" si="37"/>
        <v>35.309898035372626</v>
      </c>
      <c r="E150" s="26"/>
      <c r="F150">
        <v>35.274999999999999</v>
      </c>
      <c r="G150" s="25">
        <f t="shared" si="38"/>
        <v>2.5517480831327433E-3</v>
      </c>
      <c r="H150" s="25"/>
      <c r="I150" s="25">
        <f t="shared" si="32"/>
        <v>3.5435861091424048E-3</v>
      </c>
      <c r="J150">
        <v>6428.7</v>
      </c>
      <c r="K150">
        <v>6435.06</v>
      </c>
      <c r="L150" s="25">
        <f t="shared" si="36"/>
        <v>9.8931354706244257E-4</v>
      </c>
      <c r="M150">
        <f t="shared" si="34"/>
        <v>3</v>
      </c>
    </row>
    <row r="151" spans="1:13">
      <c r="A151" s="1">
        <v>42607</v>
      </c>
      <c r="B151">
        <v>35.03</v>
      </c>
      <c r="C151" s="25">
        <f t="shared" si="35"/>
        <v>-1.0451977401129908E-2</v>
      </c>
      <c r="D151" s="26">
        <f t="shared" si="37"/>
        <v>34.987266124946771</v>
      </c>
      <c r="E151" s="26"/>
      <c r="G151" s="25">
        <f t="shared" si="38"/>
        <v>1.2214122389733184E-3</v>
      </c>
      <c r="H151" s="25"/>
      <c r="I151" s="25"/>
      <c r="J151">
        <v>6435.06</v>
      </c>
      <c r="K151">
        <v>6382.57</v>
      </c>
      <c r="L151" s="25">
        <f t="shared" si="36"/>
        <v>-8.1568781021468251E-3</v>
      </c>
      <c r="M151">
        <f t="shared" si="34"/>
        <v>4</v>
      </c>
    </row>
    <row r="152" spans="1:13">
      <c r="A152" s="1">
        <v>42608</v>
      </c>
      <c r="B152">
        <v>34.97</v>
      </c>
      <c r="C152" s="25">
        <f t="shared" si="35"/>
        <v>-1.7128175849272509E-3</v>
      </c>
      <c r="D152" s="26"/>
      <c r="E152" s="26"/>
      <c r="F152">
        <v>35.0139</v>
      </c>
      <c r="I152" s="25">
        <f t="shared" si="32"/>
        <v>-1.2537877814239318E-3</v>
      </c>
      <c r="J152">
        <v>6382.57</v>
      </c>
      <c r="K152">
        <v>6410.73</v>
      </c>
      <c r="L152" s="25">
        <f t="shared" si="36"/>
        <v>4.4120158494149742E-3</v>
      </c>
      <c r="M152">
        <f t="shared" si="34"/>
        <v>5</v>
      </c>
    </row>
    <row r="153" spans="1:13">
      <c r="A153" s="1">
        <v>42611</v>
      </c>
      <c r="B153">
        <v>35.299999999999997</v>
      </c>
      <c r="C153" s="25">
        <f t="shared" si="35"/>
        <v>9.4366599942807827E-3</v>
      </c>
      <c r="D153" s="26">
        <f t="shared" si="37"/>
        <v>35.105657650064813</v>
      </c>
      <c r="E153" s="26"/>
      <c r="F153">
        <v>35.132399999999997</v>
      </c>
      <c r="G153" s="25">
        <f t="shared" si="38"/>
        <v>5.5359267691947878E-3</v>
      </c>
      <c r="H153" s="25"/>
      <c r="I153" s="25">
        <f t="shared" si="32"/>
        <v>4.7705252131935438E-3</v>
      </c>
      <c r="J153">
        <v>6410.73</v>
      </c>
      <c r="K153">
        <v>6427.53</v>
      </c>
      <c r="L153" s="25">
        <f t="shared" si="36"/>
        <v>2.6206063895999332E-3</v>
      </c>
      <c r="M153">
        <f t="shared" si="34"/>
        <v>1</v>
      </c>
    </row>
    <row r="154" spans="1:13">
      <c r="A154" s="1">
        <v>42612</v>
      </c>
      <c r="B154">
        <v>35.119999999999997</v>
      </c>
      <c r="C154" s="25">
        <f t="shared" si="35"/>
        <v>-5.0991501416430829E-3</v>
      </c>
      <c r="D154" s="26">
        <f t="shared" si="37"/>
        <v>35.122670652645731</v>
      </c>
      <c r="E154" s="26"/>
      <c r="F154">
        <v>35.1083</v>
      </c>
      <c r="G154" s="25">
        <f t="shared" si="38"/>
        <v>-7.6037858058874974E-5</v>
      </c>
      <c r="H154" s="25"/>
      <c r="I154" s="25">
        <f t="shared" si="32"/>
        <v>3.3325452955557111E-4</v>
      </c>
      <c r="J154">
        <v>6427.53</v>
      </c>
      <c r="K154">
        <v>6425.75</v>
      </c>
      <c r="L154" s="25">
        <f t="shared" si="36"/>
        <v>-2.769337521566495E-4</v>
      </c>
      <c r="M154">
        <f t="shared" si="34"/>
        <v>2</v>
      </c>
    </row>
    <row r="155" spans="1:13">
      <c r="A155" s="1">
        <v>42613</v>
      </c>
      <c r="B155">
        <v>35.17</v>
      </c>
      <c r="C155" s="25">
        <f t="shared" si="35"/>
        <v>1.4236902050115408E-3</v>
      </c>
      <c r="D155" s="26">
        <f t="shared" si="37"/>
        <v>35.154522809477491</v>
      </c>
      <c r="E155" s="26"/>
      <c r="F155">
        <v>35.166800000000002</v>
      </c>
      <c r="G155" s="25">
        <f t="shared" si="38"/>
        <v>4.4026171558031457E-4</v>
      </c>
      <c r="H155" s="25"/>
      <c r="I155" s="25">
        <f t="shared" si="32"/>
        <v>9.0994915659114994E-5</v>
      </c>
      <c r="J155">
        <v>6425.75</v>
      </c>
      <c r="K155">
        <v>6434.21</v>
      </c>
      <c r="L155" s="25">
        <f t="shared" si="36"/>
        <v>1.3165778313815046E-3</v>
      </c>
      <c r="M155">
        <f t="shared" si="34"/>
        <v>3</v>
      </c>
    </row>
    <row r="156" spans="1:13">
      <c r="A156" s="1">
        <v>42614</v>
      </c>
      <c r="B156">
        <v>34.93</v>
      </c>
      <c r="C156" s="25">
        <f t="shared" si="35"/>
        <v>-6.8239977253341522E-3</v>
      </c>
      <c r="D156" s="26">
        <f t="shared" si="37"/>
        <v>34.878599060956979</v>
      </c>
      <c r="E156" s="26"/>
      <c r="F156" s="27">
        <v>34.880000000000003</v>
      </c>
      <c r="G156" s="25">
        <f t="shared" si="38"/>
        <v>1.4737099661941144E-3</v>
      </c>
      <c r="H156" s="25"/>
      <c r="I156" s="25">
        <f t="shared" si="32"/>
        <v>1.4334862385321223E-3</v>
      </c>
      <c r="J156">
        <v>6434.21</v>
      </c>
      <c r="K156">
        <v>6381.48</v>
      </c>
      <c r="L156" s="25">
        <f t="shared" si="36"/>
        <v>-8.1952562940905693E-3</v>
      </c>
      <c r="M156">
        <f t="shared" si="34"/>
        <v>4</v>
      </c>
    </row>
    <row r="157" spans="1:13">
      <c r="A157" s="1">
        <v>42615</v>
      </c>
      <c r="B157">
        <v>34.770000000000003</v>
      </c>
      <c r="C157" s="25">
        <f t="shared" si="35"/>
        <v>-4.5805897509303417E-3</v>
      </c>
      <c r="D157" s="31">
        <f t="shared" si="37"/>
        <v>34.745923516174933</v>
      </c>
      <c r="E157" s="31"/>
      <c r="F157">
        <v>34.694000000000003</v>
      </c>
      <c r="G157" s="25">
        <f t="shared" si="38"/>
        <v>6.9292974221446535E-4</v>
      </c>
      <c r="H157" s="25"/>
      <c r="I157" s="25">
        <f t="shared" ref="I157:I162" si="39">+B157/F157-1</f>
        <v>2.1905805038335835E-3</v>
      </c>
      <c r="J157">
        <v>6381.48</v>
      </c>
      <c r="K157">
        <v>6356.95</v>
      </c>
      <c r="L157" s="25">
        <f t="shared" si="36"/>
        <v>-3.8439358894801767E-3</v>
      </c>
      <c r="M157">
        <f t="shared" si="34"/>
        <v>5</v>
      </c>
    </row>
    <row r="158" spans="1:13">
      <c r="A158" s="1">
        <v>42618</v>
      </c>
      <c r="B158">
        <v>34.770000000000003</v>
      </c>
      <c r="C158" s="25">
        <f>B158/B157-1</f>
        <v>0</v>
      </c>
      <c r="D158" s="31">
        <f t="shared" ref="D158:D165" si="40">+F157*(1+L158)</f>
        <v>34.884144481237072</v>
      </c>
      <c r="E158" s="31"/>
      <c r="F158">
        <v>34.694000000000003</v>
      </c>
      <c r="G158" s="25">
        <f t="shared" ref="G158:G163" si="41">+B158/D158-1</f>
        <v>-3.2721020662686007E-3</v>
      </c>
      <c r="H158" s="25"/>
      <c r="I158" s="25">
        <f t="shared" si="39"/>
        <v>2.1905805038335835E-3</v>
      </c>
      <c r="J158">
        <v>6356.95</v>
      </c>
      <c r="K158">
        <v>6391.79</v>
      </c>
      <c r="L158" s="25">
        <f t="shared" si="36"/>
        <v>5.4806157040718784E-3</v>
      </c>
      <c r="M158">
        <f t="shared" si="34"/>
        <v>1</v>
      </c>
    </row>
    <row r="159" spans="1:13">
      <c r="A159" s="1">
        <v>42619</v>
      </c>
      <c r="B159">
        <v>35.61</v>
      </c>
      <c r="C159" s="25">
        <f>B159/B158-1</f>
        <v>2.4158757549611609E-2</v>
      </c>
      <c r="D159" s="31">
        <f t="shared" si="40"/>
        <v>35.243194970422998</v>
      </c>
      <c r="E159" s="31"/>
      <c r="F159">
        <v>35.571599999999997</v>
      </c>
      <c r="G159" s="25">
        <f t="shared" si="41"/>
        <v>1.0407825677690052E-2</v>
      </c>
      <c r="H159" s="25"/>
      <c r="I159" s="25">
        <f t="shared" si="39"/>
        <v>1.079512869817556E-3</v>
      </c>
      <c r="J159">
        <v>6391.79</v>
      </c>
      <c r="K159">
        <v>6492.97</v>
      </c>
      <c r="L159" s="25">
        <f t="shared" si="36"/>
        <v>1.5829681513316318E-2</v>
      </c>
      <c r="M159">
        <f t="shared" si="34"/>
        <v>2</v>
      </c>
    </row>
    <row r="160" spans="1:13">
      <c r="A160" s="1">
        <v>42620</v>
      </c>
      <c r="B160">
        <v>35.57</v>
      </c>
      <c r="C160" s="25">
        <f>B160/B159-1</f>
        <v>-1.1232799775343638E-3</v>
      </c>
      <c r="D160" s="31">
        <f t="shared" si="40"/>
        <v>35.578995946693105</v>
      </c>
      <c r="E160" s="31"/>
      <c r="F160">
        <v>35.599899999999998</v>
      </c>
      <c r="G160" s="25">
        <f t="shared" si="41"/>
        <v>-2.5284431035055288E-4</v>
      </c>
      <c r="H160" s="25"/>
      <c r="I160" s="25">
        <f t="shared" si="39"/>
        <v>-8.3988999969097922E-4</v>
      </c>
      <c r="J160">
        <v>6492.97</v>
      </c>
      <c r="K160">
        <v>6494.32</v>
      </c>
      <c r="L160" s="25">
        <f t="shared" si="36"/>
        <v>2.0791717811707855E-4</v>
      </c>
      <c r="M160">
        <f t="shared" si="34"/>
        <v>3</v>
      </c>
    </row>
    <row r="161" spans="1:13">
      <c r="A161" s="1">
        <v>42621</v>
      </c>
      <c r="B161">
        <v>35.68</v>
      </c>
      <c r="C161" s="25">
        <f>B161/B160-1</f>
        <v>3.0924936744447518E-3</v>
      </c>
      <c r="D161" s="31">
        <f t="shared" si="40"/>
        <v>35.729596971199442</v>
      </c>
      <c r="E161" s="31"/>
      <c r="F161">
        <v>35.729999999999997</v>
      </c>
      <c r="G161" s="25">
        <f t="shared" si="41"/>
        <v>-1.3881200854132247E-3</v>
      </c>
      <c r="H161" s="25"/>
      <c r="I161" s="25">
        <f t="shared" si="39"/>
        <v>-1.3993842709206783E-3</v>
      </c>
      <c r="J161">
        <v>6494.32</v>
      </c>
      <c r="K161">
        <v>6517.98</v>
      </c>
      <c r="L161" s="25">
        <f>+K161/J161-1</f>
        <v>3.6431835819608072E-3</v>
      </c>
      <c r="M161">
        <f t="shared" si="34"/>
        <v>4</v>
      </c>
    </row>
    <row r="162" spans="1:13">
      <c r="A162" s="1">
        <v>42622</v>
      </c>
      <c r="B162">
        <v>34.909999999999997</v>
      </c>
      <c r="C162" s="25">
        <f>B162/B161-1</f>
        <v>-2.1580717488789314E-2</v>
      </c>
      <c r="D162" s="31">
        <f t="shared" si="40"/>
        <v>35.472795835519598</v>
      </c>
      <c r="E162" s="31"/>
      <c r="F162">
        <v>35.348500000000001</v>
      </c>
      <c r="G162" s="25">
        <f t="shared" si="41"/>
        <v>-1.5865561827412056E-2</v>
      </c>
      <c r="H162" s="25"/>
      <c r="I162" s="25">
        <f t="shared" si="39"/>
        <v>-1.2405052548198792E-2</v>
      </c>
      <c r="J162">
        <v>6517.98</v>
      </c>
      <c r="K162">
        <v>6471.06</v>
      </c>
      <c r="L162" s="25">
        <f t="shared" ref="L162:L192" si="42">+K162/J162-1</f>
        <v>-7.198549243783936E-3</v>
      </c>
      <c r="M162">
        <f t="shared" si="34"/>
        <v>5</v>
      </c>
    </row>
    <row r="163" spans="1:13">
      <c r="A163" s="1">
        <v>42625</v>
      </c>
      <c r="B163">
        <v>34.51</v>
      </c>
      <c r="C163" s="25">
        <f t="shared" ref="C163:C221" si="43">B163/B162-1</f>
        <v>-1.145803494700659E-2</v>
      </c>
      <c r="D163" s="31">
        <f t="shared" si="40"/>
        <v>34.368408968546113</v>
      </c>
      <c r="E163" s="31"/>
      <c r="G163" s="25">
        <f t="shared" si="41"/>
        <v>4.1198017511798746E-3</v>
      </c>
      <c r="H163" s="25"/>
      <c r="I163" s="25"/>
      <c r="J163">
        <v>6471.06</v>
      </c>
      <c r="K163">
        <v>6291.64</v>
      </c>
      <c r="L163" s="25">
        <f t="shared" si="42"/>
        <v>-2.7726523938890968E-2</v>
      </c>
      <c r="M163">
        <f t="shared" si="34"/>
        <v>1</v>
      </c>
    </row>
    <row r="164" spans="1:13">
      <c r="A164" s="1">
        <v>42626</v>
      </c>
      <c r="B164">
        <v>34.119999999999997</v>
      </c>
      <c r="C164" s="25">
        <f t="shared" si="43"/>
        <v>-1.1301072152999136E-2</v>
      </c>
      <c r="D164" s="31"/>
      <c r="E164" s="31"/>
      <c r="F164">
        <v>34.511400000000002</v>
      </c>
      <c r="I164" s="25">
        <f t="shared" ref="I164:I215" si="44">+B164/F164-1</f>
        <v>-1.1341180015878916E-2</v>
      </c>
      <c r="J164">
        <v>6291.64</v>
      </c>
      <c r="K164">
        <v>6320.03</v>
      </c>
      <c r="L164" s="25">
        <f t="shared" si="42"/>
        <v>4.512337005931677E-3</v>
      </c>
      <c r="M164">
        <f t="shared" si="34"/>
        <v>2</v>
      </c>
    </row>
    <row r="165" spans="1:13">
      <c r="A165" s="1">
        <v>42627</v>
      </c>
      <c r="B165">
        <v>34.31</v>
      </c>
      <c r="C165" s="25">
        <f t="shared" si="43"/>
        <v>5.568581477139567E-3</v>
      </c>
      <c r="D165" s="31">
        <f t="shared" si="40"/>
        <v>34.282763060301932</v>
      </c>
      <c r="E165" s="31"/>
      <c r="F165">
        <v>34.386400000000002</v>
      </c>
      <c r="G165" s="25">
        <f>+B165/D165-1</f>
        <v>7.9447912789776254E-4</v>
      </c>
      <c r="H165" s="25"/>
      <c r="I165" s="25">
        <f t="shared" si="44"/>
        <v>-2.221808622013377E-3</v>
      </c>
      <c r="J165">
        <v>6320.03</v>
      </c>
      <c r="K165">
        <v>6278.16</v>
      </c>
      <c r="L165" s="25">
        <f t="shared" si="42"/>
        <v>-6.6249685523644963E-3</v>
      </c>
      <c r="M165">
        <f t="shared" si="34"/>
        <v>3</v>
      </c>
    </row>
    <row r="166" spans="1:13">
      <c r="A166" s="1">
        <v>42628</v>
      </c>
      <c r="B166">
        <v>34.56</v>
      </c>
      <c r="C166" s="25">
        <f t="shared" si="43"/>
        <v>7.28650539201392E-3</v>
      </c>
      <c r="D166" s="26">
        <f>+F165*(1+L166)</f>
        <v>34.386400000000002</v>
      </c>
      <c r="E166" s="26"/>
      <c r="F166">
        <v>34.482599999999998</v>
      </c>
      <c r="G166" s="25">
        <f>+B166/D166-1</f>
        <v>5.0485075494963727E-3</v>
      </c>
      <c r="H166" s="25"/>
      <c r="I166" s="25">
        <f t="shared" si="44"/>
        <v>2.2446103252076188E-3</v>
      </c>
      <c r="J166">
        <v>6278.16</v>
      </c>
      <c r="K166">
        <v>6278.16</v>
      </c>
      <c r="L166" s="25">
        <f t="shared" si="42"/>
        <v>0</v>
      </c>
      <c r="M166">
        <f t="shared" si="34"/>
        <v>4</v>
      </c>
    </row>
    <row r="167" spans="1:13">
      <c r="A167" s="1">
        <v>42629</v>
      </c>
      <c r="B167">
        <v>34.520000000000003</v>
      </c>
      <c r="C167" s="25">
        <f t="shared" si="43"/>
        <v>-1.1574074074073293E-3</v>
      </c>
      <c r="D167" s="26">
        <f>+F166*(1+L167)</f>
        <v>34.482599999999998</v>
      </c>
      <c r="E167" s="26"/>
      <c r="F167">
        <v>34.450600000000001</v>
      </c>
      <c r="G167" s="25">
        <f>+B167/D167-1</f>
        <v>1.0846049891830578E-3</v>
      </c>
      <c r="H167" s="25"/>
      <c r="I167" s="25">
        <f t="shared" si="44"/>
        <v>2.0144787028382183E-3</v>
      </c>
      <c r="J167">
        <v>6278.16</v>
      </c>
      <c r="K167">
        <v>6278.16</v>
      </c>
      <c r="L167" s="25">
        <f t="shared" si="42"/>
        <v>0</v>
      </c>
      <c r="M167">
        <f t="shared" si="34"/>
        <v>5</v>
      </c>
    </row>
    <row r="168" spans="1:13">
      <c r="A168" s="1">
        <v>42632</v>
      </c>
      <c r="B168">
        <v>34.79</v>
      </c>
      <c r="C168" s="25">
        <f t="shared" si="43"/>
        <v>7.8215527230589554E-3</v>
      </c>
      <c r="D168" s="26">
        <f>+F167*(1+L168)</f>
        <v>34.812876305796607</v>
      </c>
      <c r="E168" s="26"/>
      <c r="G168" s="25">
        <f>+B168/D168-1</f>
        <v>-6.5712196819533997E-4</v>
      </c>
      <c r="H168" s="25"/>
      <c r="I168" s="25"/>
      <c r="J168">
        <v>6278.16</v>
      </c>
      <c r="K168">
        <v>6344.18</v>
      </c>
      <c r="L168" s="25">
        <f t="shared" si="42"/>
        <v>1.0515819921760539E-2</v>
      </c>
      <c r="M168">
        <f t="shared" si="34"/>
        <v>1</v>
      </c>
    </row>
    <row r="169" spans="1:13">
      <c r="A169" s="1">
        <v>42633</v>
      </c>
      <c r="B169">
        <v>34.619999999999997</v>
      </c>
      <c r="C169" s="25">
        <f t="shared" si="43"/>
        <v>-4.8864616269043148E-3</v>
      </c>
      <c r="D169" s="26"/>
      <c r="E169" s="26"/>
      <c r="F169">
        <v>34.6723</v>
      </c>
      <c r="G169" s="25"/>
      <c r="H169" s="25"/>
      <c r="I169" s="25">
        <f t="shared" si="44"/>
        <v>-1.5084087297353443E-3</v>
      </c>
      <c r="J169">
        <v>6344.18</v>
      </c>
      <c r="K169">
        <v>6342.03</v>
      </c>
      <c r="L169" s="25">
        <f t="shared" si="42"/>
        <v>-3.3889328486902404E-4</v>
      </c>
      <c r="M169">
        <f t="shared" si="34"/>
        <v>2</v>
      </c>
    </row>
    <row r="170" spans="1:13">
      <c r="A170" s="1">
        <v>42634</v>
      </c>
      <c r="B170">
        <v>34.950000000000003</v>
      </c>
      <c r="C170" s="25">
        <f t="shared" si="43"/>
        <v>9.5320623916812508E-3</v>
      </c>
      <c r="D170" s="26">
        <f t="shared" ref="D170:D218" si="45">+F169*(1+L170)</f>
        <v>34.681703354446448</v>
      </c>
      <c r="E170" s="26"/>
      <c r="F170">
        <v>34.752899999999997</v>
      </c>
      <c r="G170" s="25">
        <f t="shared" ref="G170:G215" si="46">+B170/D170-1</f>
        <v>7.7359708319850728E-3</v>
      </c>
      <c r="H170" s="25"/>
      <c r="I170" s="25">
        <f t="shared" si="44"/>
        <v>5.6714691435824083E-3</v>
      </c>
      <c r="J170">
        <v>6342.03</v>
      </c>
      <c r="K170">
        <v>6343.75</v>
      </c>
      <c r="L170" s="25">
        <f t="shared" si="42"/>
        <v>2.7120653796974814E-4</v>
      </c>
      <c r="M170">
        <f t="shared" si="34"/>
        <v>3</v>
      </c>
    </row>
    <row r="171" spans="1:13">
      <c r="A171" s="1">
        <v>42635</v>
      </c>
      <c r="B171">
        <v>34.979999999999997</v>
      </c>
      <c r="C171" s="25">
        <f t="shared" si="43"/>
        <v>8.5836909871228606E-4</v>
      </c>
      <c r="D171" s="26">
        <f t="shared" si="45"/>
        <v>34.98238555365517</v>
      </c>
      <c r="E171" s="26"/>
      <c r="F171">
        <v>34.918300000000002</v>
      </c>
      <c r="G171" s="25">
        <f t="shared" si="46"/>
        <v>-6.8192995343774321E-5</v>
      </c>
      <c r="H171" s="25"/>
      <c r="I171" s="25">
        <f t="shared" si="44"/>
        <v>1.7669817831909018E-3</v>
      </c>
      <c r="J171">
        <v>6343.75</v>
      </c>
      <c r="K171">
        <v>6385.64</v>
      </c>
      <c r="L171" s="25">
        <f t="shared" si="42"/>
        <v>6.6033497536945873E-3</v>
      </c>
      <c r="M171">
        <f t="shared" si="34"/>
        <v>4</v>
      </c>
    </row>
    <row r="172" spans="1:13">
      <c r="A172" s="1">
        <v>42636</v>
      </c>
      <c r="B172">
        <v>34.72</v>
      </c>
      <c r="C172" s="25">
        <f t="shared" si="43"/>
        <v>-7.4328187535733781E-3</v>
      </c>
      <c r="D172" s="26">
        <f t="shared" si="45"/>
        <v>34.835948098232912</v>
      </c>
      <c r="E172" s="26"/>
      <c r="F172">
        <v>34.842199999999998</v>
      </c>
      <c r="G172" s="25">
        <f t="shared" si="46"/>
        <v>-3.3284036910938841E-3</v>
      </c>
      <c r="H172" s="25"/>
      <c r="I172" s="25">
        <f t="shared" si="44"/>
        <v>-3.5072412189816049E-3</v>
      </c>
      <c r="J172">
        <v>6385.64</v>
      </c>
      <c r="K172">
        <v>6370.58</v>
      </c>
      <c r="L172" s="25">
        <f t="shared" si="42"/>
        <v>-2.358416697464949E-3</v>
      </c>
      <c r="M172">
        <f t="shared" si="34"/>
        <v>5</v>
      </c>
    </row>
    <row r="173" spans="1:13">
      <c r="A173" s="1">
        <v>42639</v>
      </c>
      <c r="B173">
        <v>33.9</v>
      </c>
      <c r="C173" s="25">
        <f t="shared" si="43"/>
        <v>-2.3617511520737322E-2</v>
      </c>
      <c r="D173" s="26">
        <f t="shared" si="45"/>
        <v>34.136340512794753</v>
      </c>
      <c r="E173" s="26"/>
      <c r="F173">
        <v>34.090899999999998</v>
      </c>
      <c r="G173" s="25">
        <f t="shared" si="46"/>
        <v>-6.9234285000810969E-3</v>
      </c>
      <c r="H173" s="25"/>
      <c r="I173" s="25">
        <f t="shared" si="44"/>
        <v>-5.5997348265959257E-3</v>
      </c>
      <c r="J173">
        <v>6370.58</v>
      </c>
      <c r="K173">
        <v>6241.52</v>
      </c>
      <c r="L173" s="25">
        <f t="shared" si="42"/>
        <v>-2.0258751950371745E-2</v>
      </c>
      <c r="M173">
        <f t="shared" si="34"/>
        <v>1</v>
      </c>
    </row>
    <row r="174" spans="1:13">
      <c r="A174" s="1">
        <v>42640</v>
      </c>
      <c r="B174">
        <v>34.270000000000003</v>
      </c>
      <c r="C174" s="25">
        <f t="shared" si="43"/>
        <v>1.0914454277286323E-2</v>
      </c>
      <c r="D174" s="26">
        <f t="shared" si="45"/>
        <v>34.338818127475356</v>
      </c>
      <c r="E174" s="26"/>
      <c r="F174">
        <v>34.342500000000001</v>
      </c>
      <c r="G174" s="25">
        <f t="shared" si="46"/>
        <v>-2.0040913236990532E-3</v>
      </c>
      <c r="H174" s="25"/>
      <c r="I174" s="25">
        <f t="shared" si="44"/>
        <v>-2.1110868457450138E-3</v>
      </c>
      <c r="J174">
        <v>6241.52</v>
      </c>
      <c r="K174">
        <v>6286.91</v>
      </c>
      <c r="L174" s="25">
        <f t="shared" si="42"/>
        <v>7.2722670118816612E-3</v>
      </c>
      <c r="M174">
        <f t="shared" si="34"/>
        <v>2</v>
      </c>
    </row>
    <row r="175" spans="1:13">
      <c r="A175" s="1">
        <v>42641</v>
      </c>
      <c r="B175">
        <v>34.39</v>
      </c>
      <c r="C175" s="25">
        <f t="shared" si="43"/>
        <v>3.5016049022467133E-3</v>
      </c>
      <c r="D175" s="26">
        <f t="shared" si="45"/>
        <v>34.311745897428146</v>
      </c>
      <c r="E175" s="26"/>
      <c r="F175">
        <v>34.318199999999997</v>
      </c>
      <c r="G175" s="25">
        <f t="shared" si="46"/>
        <v>2.2806797067624895E-3</v>
      </c>
      <c r="H175" s="25"/>
      <c r="I175" s="25">
        <f t="shared" si="44"/>
        <v>2.0921843220216285E-3</v>
      </c>
      <c r="J175">
        <v>6286.91</v>
      </c>
      <c r="K175">
        <v>6281.28</v>
      </c>
      <c r="L175" s="25">
        <f t="shared" si="42"/>
        <v>-8.9551146747768318E-4</v>
      </c>
      <c r="M175">
        <f t="shared" si="34"/>
        <v>3</v>
      </c>
    </row>
    <row r="176" spans="1:13">
      <c r="A176" s="1">
        <v>42642</v>
      </c>
      <c r="B176">
        <v>34.32</v>
      </c>
      <c r="C176" s="25">
        <f t="shared" si="43"/>
        <v>-2.0354754289038102E-3</v>
      </c>
      <c r="D176" s="26">
        <f t="shared" si="45"/>
        <v>34.413867074545308</v>
      </c>
      <c r="E176" s="26"/>
      <c r="F176">
        <v>34.482100000000003</v>
      </c>
      <c r="G176" s="25">
        <f t="shared" si="46"/>
        <v>-2.7275944996817403E-3</v>
      </c>
      <c r="H176" s="25"/>
      <c r="I176" s="25">
        <f t="shared" si="44"/>
        <v>-4.7009897889049856E-3</v>
      </c>
      <c r="J176">
        <v>6281.28</v>
      </c>
      <c r="K176">
        <v>6298.79</v>
      </c>
      <c r="L176" s="25">
        <f t="shared" si="42"/>
        <v>2.7876483774007532E-3</v>
      </c>
      <c r="M176">
        <f t="shared" si="34"/>
        <v>4</v>
      </c>
    </row>
    <row r="177" spans="1:13">
      <c r="A177" s="1">
        <v>42643</v>
      </c>
      <c r="B177">
        <v>34.69</v>
      </c>
      <c r="C177" s="25">
        <f t="shared" si="43"/>
        <v>1.0780885780885763E-2</v>
      </c>
      <c r="D177" s="26">
        <f t="shared" si="45"/>
        <v>34.642499938718395</v>
      </c>
      <c r="E177" s="26"/>
      <c r="F177">
        <v>34.627200000000002</v>
      </c>
      <c r="G177" s="25">
        <f t="shared" si="46"/>
        <v>1.3711499275637085E-3</v>
      </c>
      <c r="H177" s="25"/>
      <c r="I177" s="25">
        <f t="shared" si="44"/>
        <v>1.8136031790036977E-3</v>
      </c>
      <c r="J177">
        <v>6298.79</v>
      </c>
      <c r="K177">
        <v>6328.09</v>
      </c>
      <c r="L177" s="25">
        <f t="shared" si="42"/>
        <v>4.6516870700563651E-3</v>
      </c>
      <c r="M177">
        <f t="shared" ref="M177:M182" si="47">WEEKDAY(A177,2)</f>
        <v>5</v>
      </c>
    </row>
    <row r="178" spans="1:13">
      <c r="A178" s="1">
        <v>42646</v>
      </c>
      <c r="B178">
        <v>34.6</v>
      </c>
      <c r="C178" s="25">
        <f t="shared" si="43"/>
        <v>-2.5944076102621949E-3</v>
      </c>
      <c r="D178" s="26">
        <f t="shared" si="45"/>
        <v>34.627200000000002</v>
      </c>
      <c r="E178" s="26"/>
      <c r="F178">
        <v>34.6004</v>
      </c>
      <c r="G178" s="25">
        <f t="shared" si="46"/>
        <v>-7.8550965714818677E-4</v>
      </c>
      <c r="H178" s="25"/>
      <c r="I178" s="25">
        <f t="shared" si="44"/>
        <v>-1.1560559993517572E-5</v>
      </c>
      <c r="J178">
        <v>6328.09</v>
      </c>
      <c r="K178">
        <v>6328.09</v>
      </c>
      <c r="L178" s="25">
        <f t="shared" si="42"/>
        <v>0</v>
      </c>
      <c r="M178">
        <f t="shared" si="47"/>
        <v>1</v>
      </c>
    </row>
    <row r="179" spans="1:13">
      <c r="A179" s="1">
        <v>42647</v>
      </c>
      <c r="B179">
        <v>34.43</v>
      </c>
      <c r="C179" s="25">
        <f t="shared" si="43"/>
        <v>-4.9132947976878727E-3</v>
      </c>
      <c r="D179" s="26">
        <f t="shared" si="45"/>
        <v>34.6004</v>
      </c>
      <c r="E179" s="26"/>
      <c r="F179">
        <v>34.519100000000002</v>
      </c>
      <c r="G179" s="25">
        <f t="shared" si="46"/>
        <v>-4.9247985572421493E-3</v>
      </c>
      <c r="H179" s="25"/>
      <c r="I179" s="25">
        <f t="shared" si="44"/>
        <v>-2.5811796947198262E-3</v>
      </c>
      <c r="J179">
        <v>6328.09</v>
      </c>
      <c r="K179">
        <v>6328.09</v>
      </c>
      <c r="L179" s="25">
        <f t="shared" si="42"/>
        <v>0</v>
      </c>
      <c r="M179">
        <f t="shared" si="47"/>
        <v>2</v>
      </c>
    </row>
    <row r="180" spans="1:13">
      <c r="A180" s="1">
        <v>42648</v>
      </c>
      <c r="B180">
        <v>34.619999999999997</v>
      </c>
      <c r="C180" s="25">
        <f t="shared" si="43"/>
        <v>5.5184432181236698E-3</v>
      </c>
      <c r="D180" s="26">
        <f t="shared" si="45"/>
        <v>34.519100000000002</v>
      </c>
      <c r="E180" s="26"/>
      <c r="F180">
        <v>34.490099999999998</v>
      </c>
      <c r="G180" s="25">
        <f t="shared" si="46"/>
        <v>2.9230194298228707E-3</v>
      </c>
      <c r="H180" s="25"/>
      <c r="I180" s="25">
        <f t="shared" si="44"/>
        <v>3.7662981551227492E-3</v>
      </c>
      <c r="J180">
        <v>6328.09</v>
      </c>
      <c r="K180">
        <v>6328.09</v>
      </c>
      <c r="L180" s="25">
        <f t="shared" si="42"/>
        <v>0</v>
      </c>
      <c r="M180">
        <f t="shared" si="47"/>
        <v>3</v>
      </c>
    </row>
    <row r="181" spans="1:13">
      <c r="A181" s="1">
        <v>42649</v>
      </c>
      <c r="B181">
        <v>34.700000000000003</v>
      </c>
      <c r="C181" s="25">
        <f t="shared" si="43"/>
        <v>2.3108030040439598E-3</v>
      </c>
      <c r="D181" s="26">
        <f t="shared" si="45"/>
        <v>34.490099999999998</v>
      </c>
      <c r="E181" s="26"/>
      <c r="F181">
        <v>34.444000000000003</v>
      </c>
      <c r="G181" s="25">
        <f t="shared" si="46"/>
        <v>6.0858043322578048E-3</v>
      </c>
      <c r="H181" s="25"/>
      <c r="I181" s="25">
        <f t="shared" si="44"/>
        <v>7.4323539658576188E-3</v>
      </c>
      <c r="J181">
        <v>6328.09</v>
      </c>
      <c r="K181">
        <v>6328.09</v>
      </c>
      <c r="L181" s="25">
        <f t="shared" si="42"/>
        <v>0</v>
      </c>
      <c r="M181">
        <f t="shared" si="47"/>
        <v>4</v>
      </c>
    </row>
    <row r="182" spans="1:13">
      <c r="A182" s="1">
        <v>42650</v>
      </c>
      <c r="B182">
        <v>34.729999999999997</v>
      </c>
      <c r="C182" s="25">
        <f t="shared" si="43"/>
        <v>8.6455331412094161E-4</v>
      </c>
      <c r="D182" s="26">
        <f t="shared" si="45"/>
        <v>34.444000000000003</v>
      </c>
      <c r="E182" s="26"/>
      <c r="F182">
        <v>34.444600000000001</v>
      </c>
      <c r="G182" s="25">
        <f t="shared" si="46"/>
        <v>8.3033329462314232E-3</v>
      </c>
      <c r="H182" s="25"/>
      <c r="I182" s="25">
        <f t="shared" si="44"/>
        <v>8.2857690320106148E-3</v>
      </c>
      <c r="J182">
        <v>6328.09</v>
      </c>
      <c r="K182">
        <v>6328.09</v>
      </c>
      <c r="L182" s="25">
        <f t="shared" si="42"/>
        <v>0</v>
      </c>
      <c r="M182">
        <f t="shared" si="47"/>
        <v>5</v>
      </c>
    </row>
    <row r="183" spans="1:13">
      <c r="A183" s="1">
        <v>42653</v>
      </c>
      <c r="B183">
        <v>35.1</v>
      </c>
      <c r="C183" s="25">
        <f t="shared" si="43"/>
        <v>1.0653613590555944E-2</v>
      </c>
      <c r="D183" s="26">
        <f t="shared" si="45"/>
        <v>35.095598035742213</v>
      </c>
      <c r="E183" s="26"/>
      <c r="F183">
        <v>35.070300000000003</v>
      </c>
      <c r="G183" s="25">
        <f t="shared" si="46"/>
        <v>1.2542781728086538E-4</v>
      </c>
      <c r="H183" s="25"/>
      <c r="I183" s="25">
        <f t="shared" si="44"/>
        <v>8.4687042882425345E-4</v>
      </c>
      <c r="J183">
        <v>6328.09</v>
      </c>
      <c r="K183">
        <v>6447.69</v>
      </c>
      <c r="L183" s="25">
        <f t="shared" si="42"/>
        <v>1.8899857618965399E-2</v>
      </c>
      <c r="M183">
        <f t="shared" ref="M183:M214" si="48">WEEKDAY(A183,2)</f>
        <v>1</v>
      </c>
    </row>
    <row r="184" spans="1:13">
      <c r="A184" s="1">
        <v>42654</v>
      </c>
      <c r="B184">
        <v>35.01</v>
      </c>
      <c r="C184" s="25">
        <f t="shared" si="43"/>
        <v>-2.564102564102666E-3</v>
      </c>
      <c r="D184" s="26">
        <f t="shared" si="45"/>
        <v>35.281014755517099</v>
      </c>
      <c r="E184" s="26"/>
      <c r="F184">
        <v>35.227400000000003</v>
      </c>
      <c r="G184" s="25">
        <f t="shared" si="46"/>
        <v>-7.6816031906996596E-3</v>
      </c>
      <c r="H184" s="25"/>
      <c r="I184" s="25">
        <f t="shared" si="44"/>
        <v>-6.171332542282526E-3</v>
      </c>
      <c r="J184">
        <v>6447.69</v>
      </c>
      <c r="K184">
        <v>6486.43</v>
      </c>
      <c r="L184" s="25">
        <f t="shared" si="42"/>
        <v>6.0083533792723021E-3</v>
      </c>
      <c r="M184">
        <f t="shared" si="48"/>
        <v>2</v>
      </c>
    </row>
    <row r="185" spans="1:13">
      <c r="A185" s="1">
        <v>42655</v>
      </c>
      <c r="B185">
        <v>35.11</v>
      </c>
      <c r="C185" s="25">
        <f t="shared" si="43"/>
        <v>2.8563267637817802E-3</v>
      </c>
      <c r="D185" s="26">
        <f t="shared" si="45"/>
        <v>35.207359838308591</v>
      </c>
      <c r="E185" s="26"/>
      <c r="F185">
        <v>35.213299999999997</v>
      </c>
      <c r="G185" s="25">
        <f t="shared" si="46"/>
        <v>-2.765326305514515E-3</v>
      </c>
      <c r="H185" s="25"/>
      <c r="I185" s="25">
        <f t="shared" si="44"/>
        <v>-2.9335506754549767E-3</v>
      </c>
      <c r="J185">
        <v>6486.43</v>
      </c>
      <c r="K185">
        <v>6482.74</v>
      </c>
      <c r="L185" s="25">
        <f t="shared" si="42"/>
        <v>-5.688799539963485E-4</v>
      </c>
      <c r="M185">
        <f t="shared" si="48"/>
        <v>3</v>
      </c>
    </row>
    <row r="186" spans="1:13">
      <c r="A186" s="1">
        <v>42656</v>
      </c>
      <c r="B186">
        <v>35.090000000000003</v>
      </c>
      <c r="C186" s="25">
        <f t="shared" si="43"/>
        <v>-5.6963827969225278E-4</v>
      </c>
      <c r="D186" s="26">
        <f t="shared" si="45"/>
        <v>35.224652575762711</v>
      </c>
      <c r="E186" s="26"/>
      <c r="F186">
        <v>35.1738</v>
      </c>
      <c r="G186" s="25">
        <f t="shared" si="46"/>
        <v>-3.8226800242554537E-3</v>
      </c>
      <c r="H186" s="25"/>
      <c r="I186" s="25">
        <f t="shared" si="44"/>
        <v>-2.3824551228470714E-3</v>
      </c>
      <c r="J186">
        <v>6482.74</v>
      </c>
      <c r="K186">
        <v>6484.83</v>
      </c>
      <c r="L186" s="25">
        <f t="shared" si="42"/>
        <v>3.2239454304816562E-4</v>
      </c>
      <c r="M186">
        <f t="shared" si="48"/>
        <v>4</v>
      </c>
    </row>
    <row r="187" spans="1:13">
      <c r="A187" s="1">
        <v>42657</v>
      </c>
      <c r="B187">
        <v>35.07</v>
      </c>
      <c r="C187" s="25">
        <f t="shared" si="43"/>
        <v>-5.6996295240818728E-4</v>
      </c>
      <c r="D187" s="26">
        <f t="shared" si="45"/>
        <v>35.090595645838057</v>
      </c>
      <c r="E187" s="26"/>
      <c r="F187">
        <v>35.079099999999997</v>
      </c>
      <c r="G187" s="25">
        <f t="shared" si="46"/>
        <v>-5.8692779244684523E-4</v>
      </c>
      <c r="H187" s="25"/>
      <c r="I187" s="25">
        <f t="shared" si="44"/>
        <v>-2.5941372498139437E-4</v>
      </c>
      <c r="J187">
        <v>6484.83</v>
      </c>
      <c r="K187">
        <v>6469.49</v>
      </c>
      <c r="L187" s="25">
        <f t="shared" si="42"/>
        <v>-2.3655207615311813E-3</v>
      </c>
      <c r="M187">
        <f t="shared" si="48"/>
        <v>5</v>
      </c>
    </row>
    <row r="188" spans="1:13">
      <c r="A188" s="1">
        <v>42660</v>
      </c>
      <c r="B188">
        <v>34.58</v>
      </c>
      <c r="C188" s="25">
        <f t="shared" si="43"/>
        <v>-1.3972055888223589E-2</v>
      </c>
      <c r="D188" s="26">
        <f t="shared" si="45"/>
        <v>34.773611237516398</v>
      </c>
      <c r="E188" s="26"/>
      <c r="F188">
        <v>34.712600000000002</v>
      </c>
      <c r="G188" s="25">
        <f t="shared" si="46"/>
        <v>-5.5677633304739294E-3</v>
      </c>
      <c r="H188" s="25"/>
      <c r="I188" s="25">
        <f t="shared" si="44"/>
        <v>-3.8199385813797448E-3</v>
      </c>
      <c r="J188">
        <v>6469.49</v>
      </c>
      <c r="K188">
        <v>6413.15</v>
      </c>
      <c r="L188" s="25">
        <f t="shared" si="42"/>
        <v>-8.7085689907551167E-3</v>
      </c>
      <c r="M188">
        <f t="shared" si="48"/>
        <v>1</v>
      </c>
    </row>
    <row r="189" spans="1:13">
      <c r="A189" s="1">
        <v>42661</v>
      </c>
      <c r="B189">
        <v>35.29</v>
      </c>
      <c r="C189" s="25">
        <f t="shared" si="43"/>
        <v>2.0532099479467991E-2</v>
      </c>
      <c r="D189" s="26">
        <f t="shared" si="45"/>
        <v>35.232924994425524</v>
      </c>
      <c r="E189" s="26"/>
      <c r="F189">
        <v>35.272100000000002</v>
      </c>
      <c r="G189" s="25">
        <f t="shared" si="46"/>
        <v>1.6199337858979757E-3</v>
      </c>
      <c r="H189" s="25"/>
      <c r="I189" s="25">
        <f t="shared" si="44"/>
        <v>5.0748325163496588E-4</v>
      </c>
      <c r="J189">
        <v>6413.15</v>
      </c>
      <c r="K189">
        <v>6509.28</v>
      </c>
      <c r="L189" s="25">
        <f t="shared" si="42"/>
        <v>1.498951373350077E-2</v>
      </c>
      <c r="M189">
        <f t="shared" si="48"/>
        <v>2</v>
      </c>
    </row>
    <row r="190" spans="1:13">
      <c r="A190" s="1">
        <v>42662</v>
      </c>
      <c r="B190">
        <v>35.22</v>
      </c>
      <c r="C190" s="25">
        <f t="shared" si="43"/>
        <v>-1.9835647492207897E-3</v>
      </c>
      <c r="D190" s="26">
        <f t="shared" si="45"/>
        <v>35.196129256384737</v>
      </c>
      <c r="E190" s="26"/>
      <c r="F190">
        <v>35.201300000000003</v>
      </c>
      <c r="G190" s="25">
        <f t="shared" si="46"/>
        <v>6.7822070550360714E-4</v>
      </c>
      <c r="H190" s="25"/>
      <c r="I190" s="25">
        <f t="shared" si="44"/>
        <v>5.3123038069613493E-4</v>
      </c>
      <c r="J190">
        <v>6509.28</v>
      </c>
      <c r="K190">
        <v>6495.26</v>
      </c>
      <c r="L190" s="25">
        <f t="shared" si="42"/>
        <v>-2.1538480446376962E-3</v>
      </c>
      <c r="M190">
        <f t="shared" si="48"/>
        <v>3</v>
      </c>
    </row>
    <row r="191" spans="1:13">
      <c r="A191" s="1">
        <v>42663</v>
      </c>
      <c r="B191">
        <v>35.06</v>
      </c>
      <c r="C191" s="25">
        <f t="shared" si="43"/>
        <v>-4.5428733674047761E-3</v>
      </c>
      <c r="D191" s="26">
        <f t="shared" si="45"/>
        <v>35.217450219390756</v>
      </c>
      <c r="E191" s="26"/>
      <c r="F191">
        <v>35.178600000000003</v>
      </c>
      <c r="G191" s="25">
        <f t="shared" si="46"/>
        <v>-4.4708012195630031E-3</v>
      </c>
      <c r="H191" s="25"/>
      <c r="I191" s="25">
        <f t="shared" si="44"/>
        <v>-3.3713678202088593E-3</v>
      </c>
      <c r="J191">
        <v>6495.26</v>
      </c>
      <c r="K191">
        <v>6498.24</v>
      </c>
      <c r="L191" s="25">
        <f t="shared" si="42"/>
        <v>4.587961066992996E-4</v>
      </c>
      <c r="M191">
        <f t="shared" si="48"/>
        <v>4</v>
      </c>
    </row>
    <row r="192" spans="1:13">
      <c r="A192" s="1">
        <v>42664</v>
      </c>
      <c r="B192">
        <v>34.9</v>
      </c>
      <c r="C192" s="25">
        <f t="shared" si="43"/>
        <v>-4.5636052481461409E-3</v>
      </c>
      <c r="D192" s="26">
        <f t="shared" si="45"/>
        <v>35.054304705274049</v>
      </c>
      <c r="E192" s="26"/>
      <c r="F192">
        <v>34.942300000000003</v>
      </c>
      <c r="G192" s="25">
        <f t="shared" si="46"/>
        <v>-4.4018760768869125E-3</v>
      </c>
      <c r="H192" s="25"/>
      <c r="I192" s="25">
        <f t="shared" si="44"/>
        <v>-1.2105671349625924E-3</v>
      </c>
      <c r="J192">
        <v>6498.24</v>
      </c>
      <c r="K192">
        <v>6475.28</v>
      </c>
      <c r="L192" s="25">
        <f t="shared" si="42"/>
        <v>-3.5332643915890749E-3</v>
      </c>
      <c r="M192">
        <f t="shared" si="48"/>
        <v>5</v>
      </c>
    </row>
    <row r="193" spans="1:13">
      <c r="A193" s="1">
        <v>42667</v>
      </c>
      <c r="B193">
        <v>35.229999999999997</v>
      </c>
      <c r="C193" s="25">
        <f t="shared" si="43"/>
        <v>9.4555873925501466E-3</v>
      </c>
      <c r="D193" s="26">
        <f t="shared" si="45"/>
        <v>35.288632021781304</v>
      </c>
      <c r="E193" s="26"/>
      <c r="F193">
        <v>35.238100000000003</v>
      </c>
      <c r="G193" s="25">
        <f t="shared" si="46"/>
        <v>-1.6614988573406819E-3</v>
      </c>
      <c r="H193" s="25"/>
      <c r="I193" s="25">
        <f t="shared" si="44"/>
        <v>-2.2986483380227352E-4</v>
      </c>
      <c r="J193">
        <v>6475.28</v>
      </c>
      <c r="K193">
        <v>6539.46</v>
      </c>
      <c r="L193" s="25">
        <f t="shared" ref="L193:L220" si="49">+K193/J193-1</f>
        <v>9.911540504812244E-3</v>
      </c>
      <c r="M193">
        <f t="shared" si="48"/>
        <v>1</v>
      </c>
    </row>
    <row r="194" spans="1:13">
      <c r="A194" s="1">
        <v>42668</v>
      </c>
      <c r="B194">
        <v>35.159999999999997</v>
      </c>
      <c r="C194" s="25">
        <f t="shared" si="43"/>
        <v>-1.9869429463525989E-3</v>
      </c>
      <c r="D194" s="26">
        <f t="shared" si="45"/>
        <v>35.36683206793834</v>
      </c>
      <c r="E194" s="26"/>
      <c r="F194">
        <v>35.402299999999997</v>
      </c>
      <c r="G194" s="25">
        <f t="shared" si="46"/>
        <v>-5.8481932320380015E-3</v>
      </c>
      <c r="H194" s="25"/>
      <c r="I194" s="25">
        <f t="shared" si="44"/>
        <v>-6.8441880894744012E-3</v>
      </c>
      <c r="J194">
        <v>6539.46</v>
      </c>
      <c r="K194">
        <v>6563.35</v>
      </c>
      <c r="L194" s="25">
        <f t="shared" si="49"/>
        <v>3.6532068397086004E-3</v>
      </c>
      <c r="M194">
        <f t="shared" si="48"/>
        <v>2</v>
      </c>
    </row>
    <row r="195" spans="1:13">
      <c r="A195" s="1">
        <v>42669</v>
      </c>
      <c r="B195">
        <v>34.979999999999997</v>
      </c>
      <c r="C195" s="25">
        <f t="shared" si="43"/>
        <v>-5.1194539249146409E-3</v>
      </c>
      <c r="D195" s="26">
        <f t="shared" si="45"/>
        <v>35.22451581844637</v>
      </c>
      <c r="E195" s="26"/>
      <c r="F195">
        <v>35.159599999999998</v>
      </c>
      <c r="G195" s="25">
        <f t="shared" si="46"/>
        <v>-6.9416374580321127E-3</v>
      </c>
      <c r="H195" s="25"/>
      <c r="I195" s="25">
        <f t="shared" si="44"/>
        <v>-5.108135473668618E-3</v>
      </c>
      <c r="J195">
        <v>6563.35</v>
      </c>
      <c r="K195">
        <v>6530.39</v>
      </c>
      <c r="L195" s="25">
        <f t="shared" si="49"/>
        <v>-5.0218257444749614E-3</v>
      </c>
      <c r="M195">
        <f t="shared" si="48"/>
        <v>3</v>
      </c>
    </row>
    <row r="196" spans="1:13">
      <c r="A196" s="1">
        <v>42670</v>
      </c>
      <c r="B196">
        <v>34.99</v>
      </c>
      <c r="C196" s="25">
        <f t="shared" si="43"/>
        <v>2.8587764436838192E-4</v>
      </c>
      <c r="D196" s="26">
        <f t="shared" si="45"/>
        <v>35.089446519426858</v>
      </c>
      <c r="E196" s="26"/>
      <c r="F196">
        <v>35.038200000000003</v>
      </c>
      <c r="G196" s="25">
        <f t="shared" si="46"/>
        <v>-2.8340862934899125E-3</v>
      </c>
      <c r="H196" s="25"/>
      <c r="I196" s="25">
        <f t="shared" si="44"/>
        <v>-1.3756414427682495E-3</v>
      </c>
      <c r="J196">
        <v>6530.39</v>
      </c>
      <c r="K196">
        <v>6517.36</v>
      </c>
      <c r="L196" s="25">
        <f t="shared" si="49"/>
        <v>-1.9952866520990264E-3</v>
      </c>
      <c r="M196">
        <f t="shared" si="48"/>
        <v>4</v>
      </c>
    </row>
    <row r="197" spans="1:13">
      <c r="A197" s="1">
        <v>42671</v>
      </c>
      <c r="B197">
        <v>34.6</v>
      </c>
      <c r="C197" s="25">
        <f t="shared" si="43"/>
        <v>-1.1146041726207478E-2</v>
      </c>
      <c r="D197" s="26">
        <f t="shared" si="45"/>
        <v>34.707406481458754</v>
      </c>
      <c r="E197" s="26"/>
      <c r="F197">
        <v>34.748100000000001</v>
      </c>
      <c r="G197" s="25">
        <f t="shared" si="46"/>
        <v>-3.0946271227765276E-3</v>
      </c>
      <c r="H197" s="25"/>
      <c r="I197" s="25">
        <f t="shared" si="44"/>
        <v>-4.2621035394740936E-3</v>
      </c>
      <c r="J197">
        <v>6517.36</v>
      </c>
      <c r="K197">
        <v>6455.83</v>
      </c>
      <c r="L197" s="25">
        <f t="shared" si="49"/>
        <v>-9.4409392760258504E-3</v>
      </c>
      <c r="M197">
        <f t="shared" si="48"/>
        <v>5</v>
      </c>
    </row>
    <row r="198" spans="1:13">
      <c r="A198" s="1">
        <v>42674</v>
      </c>
      <c r="B198">
        <v>34.51</v>
      </c>
      <c r="C198" s="25">
        <f t="shared" si="43"/>
        <v>-2.6011560693642855E-3</v>
      </c>
      <c r="D198" s="26">
        <f t="shared" si="45"/>
        <v>34.72861557708304</v>
      </c>
      <c r="E198" s="26"/>
      <c r="F198">
        <v>34.527000000000001</v>
      </c>
      <c r="G198" s="25">
        <f t="shared" si="46"/>
        <v>-6.2949695359381108E-3</v>
      </c>
      <c r="H198" s="25"/>
      <c r="I198" s="25">
        <f t="shared" si="44"/>
        <v>-4.9236829148213701E-4</v>
      </c>
      <c r="J198">
        <v>6455.83</v>
      </c>
      <c r="K198">
        <v>6452.21</v>
      </c>
      <c r="L198" s="25">
        <f t="shared" si="49"/>
        <v>-5.6073347656304673E-4</v>
      </c>
      <c r="M198">
        <f t="shared" si="48"/>
        <v>1</v>
      </c>
    </row>
    <row r="199" spans="1:13">
      <c r="A199" s="1">
        <f>A198+1</f>
        <v>42675</v>
      </c>
      <c r="B199">
        <v>34.659999999999997</v>
      </c>
      <c r="C199" s="25">
        <f t="shared" si="43"/>
        <v>4.3465662126920268E-3</v>
      </c>
      <c r="D199" s="26">
        <f t="shared" si="45"/>
        <v>34.825275316519459</v>
      </c>
      <c r="E199" s="26"/>
      <c r="G199" s="25">
        <f t="shared" si="46"/>
        <v>-4.7458437878038495E-3</v>
      </c>
      <c r="H199" s="25"/>
      <c r="J199">
        <v>6452.21</v>
      </c>
      <c r="K199">
        <v>6507.95</v>
      </c>
      <c r="L199" s="25">
        <f t="shared" si="49"/>
        <v>8.6389004697615679E-3</v>
      </c>
      <c r="M199">
        <f t="shared" si="48"/>
        <v>2</v>
      </c>
    </row>
    <row r="200" spans="1:13">
      <c r="A200" s="1">
        <f>A199+1</f>
        <v>42676</v>
      </c>
      <c r="B200">
        <v>34.57</v>
      </c>
      <c r="C200" s="25">
        <f t="shared" si="43"/>
        <v>-2.5966532025388789E-3</v>
      </c>
      <c r="D200" s="26"/>
      <c r="E200" s="26"/>
      <c r="F200">
        <v>34.835099999999997</v>
      </c>
      <c r="G200" s="25"/>
      <c r="H200" s="25"/>
      <c r="I200" s="25">
        <f t="shared" si="44"/>
        <v>-7.610140346948846E-3</v>
      </c>
      <c r="J200">
        <v>6507.95</v>
      </c>
      <c r="K200">
        <v>6455.13</v>
      </c>
      <c r="L200" s="25">
        <f t="shared" si="49"/>
        <v>-8.1162270761145905E-3</v>
      </c>
      <c r="M200">
        <f t="shared" si="48"/>
        <v>3</v>
      </c>
    </row>
    <row r="201" spans="1:13">
      <c r="A201" s="1">
        <f>A200+1</f>
        <v>42677</v>
      </c>
      <c r="B201">
        <v>34.76</v>
      </c>
      <c r="C201" s="25">
        <f t="shared" si="43"/>
        <v>5.4960948799536169E-3</v>
      </c>
      <c r="D201" s="26">
        <f t="shared" si="45"/>
        <v>34.989439859925362</v>
      </c>
      <c r="E201" s="26"/>
      <c r="G201" s="25">
        <f t="shared" si="46"/>
        <v>-6.5574030577194575E-3</v>
      </c>
      <c r="H201" s="25"/>
      <c r="I201" s="25"/>
      <c r="J201">
        <v>6455.13</v>
      </c>
      <c r="K201">
        <v>6483.73</v>
      </c>
      <c r="L201" s="25">
        <f t="shared" si="49"/>
        <v>4.430584666768933E-3</v>
      </c>
      <c r="M201">
        <f t="shared" si="48"/>
        <v>4</v>
      </c>
    </row>
    <row r="202" spans="1:13">
      <c r="A202" s="1">
        <f>A201+1</f>
        <v>42678</v>
      </c>
      <c r="B202">
        <v>34.58</v>
      </c>
      <c r="C202" s="25">
        <f t="shared" si="43"/>
        <v>-5.1783659378595859E-3</v>
      </c>
      <c r="D202" s="26"/>
      <c r="E202" s="26"/>
      <c r="F202">
        <v>34.875599999999999</v>
      </c>
      <c r="G202" s="25"/>
      <c r="H202" s="25"/>
      <c r="I202" s="25">
        <f t="shared" si="44"/>
        <v>-8.4758398421819203E-3</v>
      </c>
      <c r="J202">
        <v>6483.73</v>
      </c>
      <c r="K202">
        <v>6462.59</v>
      </c>
      <c r="L202" s="25">
        <f t="shared" si="49"/>
        <v>-3.2604688967614592E-3</v>
      </c>
      <c r="M202">
        <f t="shared" si="48"/>
        <v>5</v>
      </c>
    </row>
    <row r="203" spans="1:13">
      <c r="A203" s="1">
        <v>42681</v>
      </c>
      <c r="B203">
        <v>34.729999999999997</v>
      </c>
      <c r="C203" s="25">
        <f t="shared" si="43"/>
        <v>4.3377674956621703E-3</v>
      </c>
      <c r="D203" s="26">
        <f t="shared" si="45"/>
        <v>34.909220419676934</v>
      </c>
      <c r="E203" s="26"/>
      <c r="F203">
        <v>34.795900000000003</v>
      </c>
      <c r="G203" s="25">
        <f t="shared" si="46"/>
        <v>-5.1338992255444138E-3</v>
      </c>
      <c r="H203" s="25"/>
      <c r="I203" s="25">
        <f t="shared" si="44"/>
        <v>-1.893901292968625E-3</v>
      </c>
      <c r="J203">
        <v>6462.59</v>
      </c>
      <c r="K203">
        <v>6468.82</v>
      </c>
      <c r="L203" s="25">
        <f t="shared" si="49"/>
        <v>9.640097855503349E-4</v>
      </c>
      <c r="M203">
        <f t="shared" si="48"/>
        <v>1</v>
      </c>
    </row>
    <row r="204" spans="1:13">
      <c r="A204" s="1">
        <v>42682</v>
      </c>
      <c r="B204">
        <v>34.94</v>
      </c>
      <c r="C204" s="25">
        <f t="shared" si="43"/>
        <v>6.0466455513965567E-3</v>
      </c>
      <c r="D204" s="26">
        <f t="shared" si="45"/>
        <v>34.980723062629664</v>
      </c>
      <c r="E204" s="26"/>
      <c r="F204">
        <v>34.967300000000002</v>
      </c>
      <c r="G204" s="25">
        <f t="shared" si="46"/>
        <v>-1.1641572576059911E-3</v>
      </c>
      <c r="H204" s="25"/>
      <c r="I204" s="25">
        <f t="shared" si="44"/>
        <v>-7.8072942434803672E-4</v>
      </c>
      <c r="J204">
        <v>6468.82</v>
      </c>
      <c r="K204">
        <v>6503.18</v>
      </c>
      <c r="L204" s="25">
        <f t="shared" si="49"/>
        <v>5.3116333427116746E-3</v>
      </c>
      <c r="M204">
        <f t="shared" si="48"/>
        <v>2</v>
      </c>
    </row>
    <row r="205" spans="1:13">
      <c r="A205" s="1">
        <v>42683</v>
      </c>
      <c r="B205">
        <v>34.69</v>
      </c>
      <c r="C205" s="25">
        <f t="shared" si="43"/>
        <v>-7.1551230681167199E-3</v>
      </c>
      <c r="D205" s="26">
        <f t="shared" si="45"/>
        <v>34.700549309876088</v>
      </c>
      <c r="E205" s="26"/>
      <c r="F205">
        <v>34.511400000000002</v>
      </c>
      <c r="G205" s="25">
        <f t="shared" si="46"/>
        <v>-3.0400988128131967E-4</v>
      </c>
      <c r="H205" s="25"/>
      <c r="I205" s="25">
        <f t="shared" si="44"/>
        <v>5.1751015606436024E-3</v>
      </c>
      <c r="J205">
        <v>6503.18</v>
      </c>
      <c r="K205">
        <v>6453.57</v>
      </c>
      <c r="L205" s="25">
        <f t="shared" si="49"/>
        <v>-7.6285755584192261E-3</v>
      </c>
      <c r="M205">
        <f t="shared" si="48"/>
        <v>3</v>
      </c>
    </row>
    <row r="206" spans="1:13">
      <c r="A206" s="1">
        <v>42684</v>
      </c>
      <c r="B206">
        <v>34.67</v>
      </c>
      <c r="C206" s="25">
        <f t="shared" si="43"/>
        <v>-5.7653502450261129E-4</v>
      </c>
      <c r="D206" s="26">
        <f t="shared" si="45"/>
        <v>34.95739357564883</v>
      </c>
      <c r="E206" s="26"/>
      <c r="F206">
        <v>34.991399999999999</v>
      </c>
      <c r="G206" s="25">
        <f t="shared" si="46"/>
        <v>-8.2212529668981293E-3</v>
      </c>
      <c r="H206" s="25"/>
      <c r="I206" s="25">
        <f t="shared" si="44"/>
        <v>-9.1851140565967215E-3</v>
      </c>
      <c r="J206">
        <v>6453.57</v>
      </c>
      <c r="K206">
        <v>6536.97</v>
      </c>
      <c r="L206" s="25">
        <f t="shared" si="49"/>
        <v>1.2923079783747626E-2</v>
      </c>
      <c r="M206">
        <f t="shared" si="48"/>
        <v>4</v>
      </c>
    </row>
    <row r="207" spans="1:13">
      <c r="A207" s="1">
        <v>42685</v>
      </c>
      <c r="B207">
        <v>35.06</v>
      </c>
      <c r="C207" s="25">
        <f t="shared" si="43"/>
        <v>1.1248918373233385E-2</v>
      </c>
      <c r="D207" s="26">
        <f t="shared" si="45"/>
        <v>35.242555579419822</v>
      </c>
      <c r="E207" s="26"/>
      <c r="F207">
        <v>35.280099999999997</v>
      </c>
      <c r="G207" s="25">
        <f t="shared" si="46"/>
        <v>-5.1799756407683306E-3</v>
      </c>
      <c r="H207" s="25"/>
      <c r="I207" s="25">
        <f t="shared" si="44"/>
        <v>-6.2386444482865899E-3</v>
      </c>
      <c r="J207">
        <v>6536.97</v>
      </c>
      <c r="K207">
        <v>6583.89</v>
      </c>
      <c r="L207" s="25">
        <f t="shared" si="49"/>
        <v>7.1776373457428377E-3</v>
      </c>
      <c r="M207">
        <f t="shared" si="48"/>
        <v>5</v>
      </c>
    </row>
    <row r="208" spans="1:13">
      <c r="A208" s="1">
        <v>42688</v>
      </c>
      <c r="B208">
        <v>35.1</v>
      </c>
      <c r="C208" s="25">
        <f t="shared" si="43"/>
        <v>1.1409013120364797E-3</v>
      </c>
      <c r="D208" s="26">
        <f t="shared" si="45"/>
        <v>35.446858058230013</v>
      </c>
      <c r="E208" s="26"/>
      <c r="F208">
        <v>35.282400000000003</v>
      </c>
      <c r="G208" s="25">
        <f t="shared" si="46"/>
        <v>-9.785297688732042E-3</v>
      </c>
      <c r="H208" s="25"/>
      <c r="I208" s="25">
        <f t="shared" si="44"/>
        <v>-5.169716345826858E-3</v>
      </c>
      <c r="J208">
        <v>6583.89</v>
      </c>
      <c r="K208">
        <v>6615.01</v>
      </c>
      <c r="L208" s="25">
        <f t="shared" si="49"/>
        <v>4.7266889331383233E-3</v>
      </c>
      <c r="M208">
        <f t="shared" si="48"/>
        <v>1</v>
      </c>
    </row>
    <row r="209" spans="1:14">
      <c r="A209" s="1">
        <v>42689</v>
      </c>
      <c r="B209">
        <v>35.14</v>
      </c>
      <c r="C209" s="25">
        <f t="shared" si="43"/>
        <v>1.1396011396012096E-3</v>
      </c>
      <c r="D209" s="26">
        <f t="shared" si="45"/>
        <v>35.418142361689554</v>
      </c>
      <c r="E209" s="26"/>
      <c r="F209">
        <v>35.320099999999996</v>
      </c>
      <c r="G209" s="25">
        <f t="shared" si="46"/>
        <v>-7.8531041760792064E-3</v>
      </c>
      <c r="H209" s="25"/>
      <c r="I209" s="25">
        <f t="shared" si="44"/>
        <v>-5.099079560929809E-3</v>
      </c>
      <c r="J209">
        <v>6615.01</v>
      </c>
      <c r="K209">
        <v>6640.46</v>
      </c>
      <c r="L209" s="25">
        <f t="shared" si="49"/>
        <v>3.8473108884189422E-3</v>
      </c>
      <c r="M209">
        <f t="shared" si="48"/>
        <v>2</v>
      </c>
    </row>
    <row r="210" spans="1:14">
      <c r="A210" s="1">
        <v>42690</v>
      </c>
      <c r="B210">
        <v>35.020000000000003</v>
      </c>
      <c r="C210" s="25">
        <f t="shared" si="43"/>
        <v>-3.4149117814455954E-3</v>
      </c>
      <c r="D210" s="26">
        <f t="shared" si="45"/>
        <v>35.33993958536005</v>
      </c>
      <c r="E210" s="26"/>
      <c r="F210">
        <v>35.267200000000003</v>
      </c>
      <c r="G210" s="25">
        <f t="shared" si="46"/>
        <v>-9.0532012537051232E-3</v>
      </c>
      <c r="H210" s="25"/>
      <c r="I210" s="25">
        <f t="shared" si="44"/>
        <v>-7.0093457943924964E-3</v>
      </c>
      <c r="J210">
        <v>6640.46</v>
      </c>
      <c r="K210">
        <v>6644.19</v>
      </c>
      <c r="L210" s="25">
        <f t="shared" si="49"/>
        <v>5.6170807444066995E-4</v>
      </c>
      <c r="M210">
        <f t="shared" si="48"/>
        <v>3</v>
      </c>
    </row>
    <row r="211" spans="1:14">
      <c r="A211" s="1">
        <v>42691</v>
      </c>
      <c r="B211">
        <v>35.1</v>
      </c>
      <c r="C211" s="25">
        <f t="shared" si="43"/>
        <v>2.2844089091946795E-3</v>
      </c>
      <c r="D211" s="26">
        <f t="shared" si="45"/>
        <v>35.226222426510986</v>
      </c>
      <c r="E211" s="26"/>
      <c r="G211" s="25">
        <f t="shared" si="46"/>
        <v>-3.583195069363776E-3</v>
      </c>
      <c r="H211" s="25"/>
      <c r="J211">
        <v>6644.19</v>
      </c>
      <c r="K211">
        <v>6636.47</v>
      </c>
      <c r="L211" s="25">
        <f t="shared" si="49"/>
        <v>-1.1619174045293112E-3</v>
      </c>
      <c r="M211">
        <f t="shared" si="48"/>
        <v>4</v>
      </c>
    </row>
    <row r="212" spans="1:14">
      <c r="A212" s="1">
        <v>42692</v>
      </c>
      <c r="B212">
        <v>34.76</v>
      </c>
      <c r="C212" s="25">
        <f t="shared" si="43"/>
        <v>-9.6866096866098372E-3</v>
      </c>
      <c r="D212" s="26"/>
      <c r="E212" s="26"/>
      <c r="F212">
        <v>34.933399999999999</v>
      </c>
      <c r="G212" s="25"/>
      <c r="H212" s="25"/>
      <c r="I212" s="25">
        <f t="shared" si="44"/>
        <v>-4.963730985246273E-3</v>
      </c>
      <c r="J212">
        <v>6636.47</v>
      </c>
      <c r="K212">
        <v>6602.33</v>
      </c>
      <c r="L212" s="25">
        <f t="shared" si="49"/>
        <v>-5.1443011118863513E-3</v>
      </c>
      <c r="M212">
        <f t="shared" si="48"/>
        <v>5</v>
      </c>
    </row>
    <row r="213" spans="1:14">
      <c r="A213" s="1">
        <v>42695</v>
      </c>
      <c r="B213">
        <v>34.83</v>
      </c>
      <c r="C213" s="25">
        <f t="shared" si="43"/>
        <v>2.0138089758343636E-3</v>
      </c>
      <c r="D213" s="26">
        <f t="shared" si="45"/>
        <v>34.982130768380252</v>
      </c>
      <c r="E213" s="26"/>
      <c r="F213">
        <v>35.000599999999999</v>
      </c>
      <c r="G213" s="25">
        <f t="shared" si="46"/>
        <v>-4.3488136668268229E-3</v>
      </c>
      <c r="H213" s="25"/>
      <c r="I213" s="25">
        <f t="shared" si="44"/>
        <v>-4.8742021565344462E-3</v>
      </c>
      <c r="J213">
        <v>6602.33</v>
      </c>
      <c r="K213">
        <v>6611.54</v>
      </c>
      <c r="L213" s="25">
        <f t="shared" si="49"/>
        <v>1.3949620815680852E-3</v>
      </c>
      <c r="M213">
        <f t="shared" si="48"/>
        <v>1</v>
      </c>
    </row>
    <row r="214" spans="1:14">
      <c r="A214" s="1">
        <v>42696</v>
      </c>
      <c r="B214">
        <v>35.119999999999997</v>
      </c>
      <c r="C214" s="25">
        <f t="shared" si="43"/>
        <v>8.3261556129772263E-3</v>
      </c>
      <c r="D214" s="26">
        <f t="shared" si="45"/>
        <v>35.263758027630473</v>
      </c>
      <c r="E214" s="26"/>
      <c r="F214">
        <v>35.218800000000002</v>
      </c>
      <c r="G214" s="25">
        <f t="shared" si="46"/>
        <v>-4.0766508072632712E-3</v>
      </c>
      <c r="H214" s="25"/>
      <c r="I214" s="25">
        <f t="shared" si="44"/>
        <v>-2.8053198859701034E-3</v>
      </c>
      <c r="J214">
        <v>6611.54</v>
      </c>
      <c r="K214">
        <v>6661.25</v>
      </c>
      <c r="L214" s="25">
        <f t="shared" si="49"/>
        <v>7.5186718979238787E-3</v>
      </c>
      <c r="M214">
        <f t="shared" si="48"/>
        <v>2</v>
      </c>
    </row>
    <row r="215" spans="1:14">
      <c r="A215" s="1">
        <v>42697</v>
      </c>
      <c r="B215">
        <v>34.74</v>
      </c>
      <c r="C215" s="25">
        <f t="shared" si="43"/>
        <v>-1.0820045558086466E-2</v>
      </c>
      <c r="D215" s="26">
        <f t="shared" si="45"/>
        <v>35.059763557290303</v>
      </c>
      <c r="E215" s="26"/>
      <c r="F215">
        <v>34.8536</v>
      </c>
      <c r="G215" s="25">
        <f t="shared" si="46"/>
        <v>-9.1205280596882154E-3</v>
      </c>
      <c r="H215" s="25"/>
      <c r="I215" s="25">
        <f t="shared" si="44"/>
        <v>-3.2593476714025682E-3</v>
      </c>
      <c r="J215">
        <v>6661.25</v>
      </c>
      <c r="K215">
        <v>6631.17</v>
      </c>
      <c r="L215" s="25">
        <f t="shared" si="49"/>
        <v>-4.5156689810470496E-3</v>
      </c>
      <c r="M215">
        <f t="shared" ref="M215:M246" si="50">WEEKDAY(A215,2)</f>
        <v>3</v>
      </c>
    </row>
    <row r="216" spans="1:14">
      <c r="A216" s="1">
        <v>42698</v>
      </c>
      <c r="B216">
        <v>34.74</v>
      </c>
      <c r="C216" s="25">
        <f t="shared" si="43"/>
        <v>0</v>
      </c>
      <c r="D216" s="26">
        <f t="shared" si="45"/>
        <v>34.81092107124384</v>
      </c>
      <c r="E216" s="26"/>
      <c r="F216">
        <v>34.8536</v>
      </c>
      <c r="G216" s="25">
        <f>+B216/D216-1</f>
        <v>-2.037322456900581E-3</v>
      </c>
      <c r="H216" s="25"/>
      <c r="I216" s="25">
        <f t="shared" ref="I216:I237" si="51">+B216/F216-1</f>
        <v>-3.2593476714025682E-3</v>
      </c>
      <c r="J216">
        <v>6631.17</v>
      </c>
      <c r="K216">
        <v>6623.05</v>
      </c>
      <c r="L216" s="25">
        <f t="shared" si="49"/>
        <v>-1.2245199565084075E-3</v>
      </c>
      <c r="M216">
        <f t="shared" si="50"/>
        <v>4</v>
      </c>
      <c r="N216" s="50" t="s">
        <v>88</v>
      </c>
    </row>
    <row r="217" spans="1:14">
      <c r="A217" s="1">
        <v>42699</v>
      </c>
      <c r="B217">
        <v>34.85</v>
      </c>
      <c r="C217" s="25">
        <f t="shared" si="43"/>
        <v>3.1663788140472438E-3</v>
      </c>
      <c r="D217" s="26">
        <f>+F216*(1+L216+L217)</f>
        <v>34.967584794452932</v>
      </c>
      <c r="E217" s="26"/>
      <c r="F217">
        <v>34.9816</v>
      </c>
      <c r="G217" s="25">
        <f>+B217/D217-1</f>
        <v>-3.3626798975142647E-3</v>
      </c>
      <c r="H217" s="25"/>
      <c r="I217" s="25">
        <f t="shared" si="51"/>
        <v>-3.7619777254327413E-3</v>
      </c>
      <c r="J217">
        <v>6623.05</v>
      </c>
      <c r="K217">
        <v>6652.82</v>
      </c>
      <c r="L217" s="25">
        <f t="shared" si="49"/>
        <v>4.4949079351657151E-3</v>
      </c>
      <c r="M217">
        <f t="shared" si="50"/>
        <v>5</v>
      </c>
    </row>
    <row r="218" spans="1:14">
      <c r="A218" s="1">
        <v>42702</v>
      </c>
      <c r="B218">
        <v>34.979999999999997</v>
      </c>
      <c r="C218" s="25">
        <f t="shared" si="43"/>
        <v>3.7302725968435535E-3</v>
      </c>
      <c r="D218" s="26">
        <f t="shared" si="45"/>
        <v>35.076141738390639</v>
      </c>
      <c r="E218" s="26"/>
      <c r="G218" s="25">
        <f>+B218/D218-1</f>
        <v>-2.7409439472476649E-3</v>
      </c>
      <c r="H218" s="25"/>
      <c r="I218" s="25"/>
      <c r="J218">
        <v>6652.82</v>
      </c>
      <c r="K218">
        <v>6670.8</v>
      </c>
      <c r="L218" s="25">
        <f t="shared" si="49"/>
        <v>2.7026133278820197E-3</v>
      </c>
      <c r="M218">
        <f t="shared" si="50"/>
        <v>1</v>
      </c>
    </row>
    <row r="219" spans="1:14">
      <c r="A219" s="1">
        <v>42703</v>
      </c>
      <c r="B219">
        <v>34.9</v>
      </c>
      <c r="C219" s="25">
        <f t="shared" si="43"/>
        <v>-2.2870211549456121E-3</v>
      </c>
      <c r="D219" s="26"/>
      <c r="E219" s="26"/>
      <c r="F219">
        <v>34.994</v>
      </c>
      <c r="G219" s="25"/>
      <c r="H219" s="25"/>
      <c r="I219" s="25">
        <f t="shared" si="51"/>
        <v>-2.686174772818184E-3</v>
      </c>
      <c r="J219">
        <v>6670.8</v>
      </c>
      <c r="K219">
        <v>6620.79</v>
      </c>
      <c r="L219" s="25">
        <f t="shared" si="49"/>
        <v>-7.4968519517899512E-3</v>
      </c>
      <c r="M219">
        <f t="shared" si="50"/>
        <v>2</v>
      </c>
    </row>
    <row r="220" spans="1:14">
      <c r="A220" s="1">
        <v>42704</v>
      </c>
      <c r="B220">
        <v>34.68</v>
      </c>
      <c r="C220" s="25">
        <f t="shared" si="43"/>
        <v>-6.3037249283667274E-3</v>
      </c>
      <c r="D220" s="26">
        <f t="shared" ref="D220:D226" si="52">+F219*(1+L220)</f>
        <v>34.807898531746211</v>
      </c>
      <c r="E220" s="26"/>
      <c r="F220">
        <v>34.7849</v>
      </c>
      <c r="G220" s="25">
        <f t="shared" ref="G220:G225" si="53">+B220/D220-1</f>
        <v>-3.6744111865748552E-3</v>
      </c>
      <c r="H220" s="25"/>
      <c r="I220" s="25">
        <f t="shared" si="51"/>
        <v>-3.0156763423209165E-3</v>
      </c>
      <c r="J220">
        <v>6620.79</v>
      </c>
      <c r="K220">
        <v>6585.58</v>
      </c>
      <c r="L220" s="25">
        <f t="shared" si="49"/>
        <v>-5.3180964809335096E-3</v>
      </c>
      <c r="M220">
        <f t="shared" si="50"/>
        <v>3</v>
      </c>
    </row>
    <row r="221" spans="1:14">
      <c r="A221" s="1">
        <v>42705</v>
      </c>
      <c r="B221">
        <v>34.99</v>
      </c>
      <c r="C221" s="25">
        <f t="shared" si="43"/>
        <v>8.9388696655132716E-3</v>
      </c>
      <c r="D221" s="26">
        <f t="shared" si="52"/>
        <v>34.990316191284592</v>
      </c>
      <c r="E221" s="26"/>
      <c r="F221">
        <v>35.181100000000001</v>
      </c>
      <c r="G221" s="25">
        <f t="shared" si="53"/>
        <v>-9.036536933848538E-6</v>
      </c>
      <c r="H221" s="25"/>
      <c r="I221" s="25">
        <f t="shared" si="51"/>
        <v>-5.4318938293571595E-3</v>
      </c>
      <c r="J221">
        <v>6585.58</v>
      </c>
      <c r="K221">
        <v>6624.47</v>
      </c>
      <c r="L221" s="25">
        <f t="shared" ref="L221:L229" si="54">+K221/J221-1</f>
        <v>5.9053264860498E-3</v>
      </c>
      <c r="M221">
        <f t="shared" si="50"/>
        <v>4</v>
      </c>
    </row>
    <row r="222" spans="1:14">
      <c r="A222" s="1">
        <v>42706</v>
      </c>
      <c r="B222">
        <v>34.43</v>
      </c>
      <c r="C222" s="25">
        <f t="shared" ref="C222:C230" si="55">B222/B221-1</f>
        <v>-1.600457273506728E-2</v>
      </c>
      <c r="D222" s="26">
        <f t="shared" si="52"/>
        <v>34.63143431353754</v>
      </c>
      <c r="E222" s="26"/>
      <c r="F222">
        <v>34.64</v>
      </c>
      <c r="G222" s="25">
        <f t="shared" si="53"/>
        <v>-5.816516628039281E-3</v>
      </c>
      <c r="H222" s="25"/>
      <c r="I222" s="25">
        <f t="shared" si="51"/>
        <v>-6.0623556581986815E-3</v>
      </c>
      <c r="J222">
        <v>6624.47</v>
      </c>
      <c r="K222">
        <v>6520.97</v>
      </c>
      <c r="L222" s="25">
        <f t="shared" si="54"/>
        <v>-1.5623891420747604E-2</v>
      </c>
      <c r="M222">
        <f t="shared" si="50"/>
        <v>5</v>
      </c>
    </row>
    <row r="223" spans="1:14">
      <c r="A223" s="1">
        <v>42709</v>
      </c>
      <c r="B223">
        <v>34.369999999999997</v>
      </c>
      <c r="C223" s="25">
        <f t="shared" si="55"/>
        <v>-1.7426662794075565E-3</v>
      </c>
      <c r="D223" s="26">
        <f t="shared" si="52"/>
        <v>34.454342344773863</v>
      </c>
      <c r="E223" s="26"/>
      <c r="F223">
        <v>34.4938</v>
      </c>
      <c r="G223" s="25">
        <f t="shared" si="53"/>
        <v>-2.4479452816100755E-3</v>
      </c>
      <c r="H223" s="25"/>
      <c r="I223" s="25">
        <f t="shared" si="51"/>
        <v>-3.589050785938408E-3</v>
      </c>
      <c r="J223">
        <v>6520.97</v>
      </c>
      <c r="K223">
        <v>6486.02</v>
      </c>
      <c r="L223" s="25">
        <f t="shared" si="54"/>
        <v>-5.3596320792764773E-3</v>
      </c>
      <c r="M223">
        <f t="shared" si="50"/>
        <v>1</v>
      </c>
    </row>
    <row r="224" spans="1:14">
      <c r="A224" s="1">
        <v>42710</v>
      </c>
      <c r="B224">
        <v>34.21</v>
      </c>
      <c r="C224" s="25">
        <f t="shared" si="55"/>
        <v>-4.6552225778293543E-3</v>
      </c>
      <c r="D224" s="26">
        <f t="shared" si="52"/>
        <v>34.519699520198827</v>
      </c>
      <c r="E224" s="26"/>
      <c r="F224">
        <v>34.376300000000001</v>
      </c>
      <c r="G224" s="25">
        <f t="shared" si="53"/>
        <v>-8.9716748553274606E-3</v>
      </c>
      <c r="H224" s="25"/>
      <c r="I224" s="25">
        <f t="shared" si="51"/>
        <v>-4.8376352312494708E-3</v>
      </c>
      <c r="J224">
        <v>6486.02</v>
      </c>
      <c r="K224">
        <v>6490.89</v>
      </c>
      <c r="L224" s="25">
        <f t="shared" si="54"/>
        <v>7.508456649840678E-4</v>
      </c>
      <c r="M224">
        <f t="shared" si="50"/>
        <v>2</v>
      </c>
    </row>
    <row r="225" spans="1:13">
      <c r="A225" s="1">
        <v>42711</v>
      </c>
      <c r="B225">
        <v>34.67</v>
      </c>
      <c r="C225" s="25">
        <f t="shared" si="55"/>
        <v>1.3446360713241789E-2</v>
      </c>
      <c r="D225" s="26">
        <f t="shared" si="52"/>
        <v>34.731826132625883</v>
      </c>
      <c r="E225" s="26"/>
      <c r="F225">
        <v>34.680399999999999</v>
      </c>
      <c r="G225" s="25">
        <f t="shared" si="53"/>
        <v>-1.7801002570321245E-3</v>
      </c>
      <c r="H225" s="25"/>
      <c r="I225" s="25">
        <f t="shared" si="51"/>
        <v>-2.9988120090873593E-4</v>
      </c>
      <c r="J225">
        <v>6490.89</v>
      </c>
      <c r="K225">
        <v>6558.02</v>
      </c>
      <c r="L225" s="25">
        <f t="shared" si="54"/>
        <v>1.0342187280943049E-2</v>
      </c>
      <c r="M225">
        <f t="shared" si="50"/>
        <v>3</v>
      </c>
    </row>
    <row r="226" spans="1:13">
      <c r="A226" s="1">
        <v>42712</v>
      </c>
      <c r="B226">
        <v>34.67</v>
      </c>
      <c r="C226" s="25">
        <f t="shared" si="55"/>
        <v>0</v>
      </c>
      <c r="D226" s="26">
        <f t="shared" si="52"/>
        <v>34.518632662297456</v>
      </c>
      <c r="E226" s="26"/>
      <c r="F226">
        <v>34.441499999999998</v>
      </c>
      <c r="I226" s="25">
        <f t="shared" si="51"/>
        <v>6.6344381051930412E-3</v>
      </c>
      <c r="J226">
        <v>6558.02</v>
      </c>
      <c r="K226">
        <v>6527.43</v>
      </c>
      <c r="L226" s="25">
        <f t="shared" si="54"/>
        <v>-4.6645176440450742E-3</v>
      </c>
      <c r="M226">
        <f t="shared" si="50"/>
        <v>4</v>
      </c>
    </row>
    <row r="227" spans="1:13">
      <c r="A227" s="1">
        <v>42713</v>
      </c>
      <c r="B227">
        <v>34.21</v>
      </c>
      <c r="C227" s="25">
        <f t="shared" si="55"/>
        <v>-1.3267955004326537E-2</v>
      </c>
      <c r="D227" s="26">
        <f>+F226*(1+L227)</f>
        <v>34.370215487565545</v>
      </c>
      <c r="E227" s="26"/>
      <c r="F227">
        <v>34.289099999999998</v>
      </c>
      <c r="G227" s="25">
        <f>+B227/D227-1</f>
        <v>-4.6614629932566487E-3</v>
      </c>
      <c r="H227" s="25"/>
      <c r="I227" s="25">
        <f t="shared" si="51"/>
        <v>-2.306855531349572E-3</v>
      </c>
      <c r="J227">
        <v>6527.43</v>
      </c>
      <c r="K227">
        <v>6513.92</v>
      </c>
      <c r="L227" s="25">
        <f t="shared" si="54"/>
        <v>-2.0697272893007712E-3</v>
      </c>
      <c r="M227">
        <f t="shared" si="50"/>
        <v>5</v>
      </c>
    </row>
    <row r="228" spans="1:13">
      <c r="A228" s="1">
        <v>42716</v>
      </c>
      <c r="B228">
        <v>32.549999999999997</v>
      </c>
      <c r="C228" s="25">
        <f>B228/B227-1</f>
        <v>-4.8523823443437752E-2</v>
      </c>
      <c r="D228" s="26">
        <f>+F227*(1+L228)</f>
        <v>32.894989350191587</v>
      </c>
      <c r="E228" s="26"/>
      <c r="G228" s="25">
        <f>+B228/D228-1</f>
        <v>-1.048759574046132E-2</v>
      </c>
      <c r="H228" s="25"/>
      <c r="I228" s="25"/>
      <c r="J228">
        <v>6513.92</v>
      </c>
      <c r="K228">
        <v>6249.08</v>
      </c>
      <c r="L228" s="25">
        <f t="shared" si="54"/>
        <v>-4.0657545686775376E-2</v>
      </c>
      <c r="M228">
        <f t="shared" si="50"/>
        <v>1</v>
      </c>
    </row>
    <row r="229" spans="1:13">
      <c r="A229" s="1">
        <v>42717</v>
      </c>
      <c r="B229">
        <v>32.700000000000003</v>
      </c>
      <c r="C229" s="25">
        <f t="shared" si="55"/>
        <v>4.6082949308756671E-3</v>
      </c>
      <c r="D229" s="26"/>
      <c r="E229" s="26"/>
      <c r="G229" s="25"/>
      <c r="H229" s="25"/>
      <c r="I229" s="25"/>
      <c r="J229">
        <v>6249.08</v>
      </c>
      <c r="K229">
        <v>6278.18</v>
      </c>
      <c r="L229" s="25">
        <f t="shared" si="54"/>
        <v>4.656685464100363E-3</v>
      </c>
      <c r="M229">
        <f t="shared" si="50"/>
        <v>2</v>
      </c>
    </row>
    <row r="230" spans="1:13">
      <c r="A230" s="1">
        <v>42718</v>
      </c>
      <c r="B230">
        <v>32.33</v>
      </c>
      <c r="C230" s="25">
        <f t="shared" si="55"/>
        <v>-1.1314984709480225E-2</v>
      </c>
      <c r="D230" s="26"/>
      <c r="E230" s="26"/>
      <c r="F230">
        <v>32.713299999999997</v>
      </c>
      <c r="G230" s="25"/>
      <c r="H230" s="25"/>
      <c r="I230" s="25">
        <f t="shared" si="51"/>
        <v>-1.1716946929841932E-2</v>
      </c>
      <c r="J230">
        <v>6278.18</v>
      </c>
      <c r="K230">
        <v>6239.5</v>
      </c>
      <c r="L230" s="25">
        <f t="shared" ref="L230:L238" si="56">+K230/J230-1</f>
        <v>-6.1610211876690357E-3</v>
      </c>
      <c r="M230">
        <f t="shared" si="50"/>
        <v>3</v>
      </c>
    </row>
    <row r="231" spans="1:13">
      <c r="A231" s="1">
        <v>42719</v>
      </c>
      <c r="B231">
        <v>32.590000000000003</v>
      </c>
      <c r="C231" s="25">
        <f>B231/B230-1</f>
        <v>8.0420661923912284E-3</v>
      </c>
      <c r="D231" s="26">
        <f t="shared" ref="D231:D237" si="57">+F230*(1+L231)</f>
        <v>32.927736087827547</v>
      </c>
      <c r="E231" s="26"/>
      <c r="F231">
        <v>32.931600000000003</v>
      </c>
      <c r="G231" s="25">
        <f t="shared" ref="G231:G237" si="58">+B231/D231-1</f>
        <v>-1.0256887595512354E-2</v>
      </c>
      <c r="H231" s="25"/>
      <c r="I231" s="25">
        <f t="shared" si="51"/>
        <v>-1.0373015583816092E-2</v>
      </c>
      <c r="J231">
        <v>6239.5</v>
      </c>
      <c r="K231">
        <v>6280.4</v>
      </c>
      <c r="L231" s="25">
        <f t="shared" si="56"/>
        <v>6.5550124208670901E-3</v>
      </c>
      <c r="M231">
        <f t="shared" si="50"/>
        <v>4</v>
      </c>
    </row>
    <row r="232" spans="1:13">
      <c r="A232" s="1">
        <v>42720</v>
      </c>
      <c r="B232">
        <v>32.61</v>
      </c>
      <c r="C232" s="25">
        <f>B232/B231-1</f>
        <v>6.1368517950288748E-4</v>
      </c>
      <c r="D232" s="26">
        <f t="shared" si="57"/>
        <v>33.131484178077834</v>
      </c>
      <c r="E232" s="26"/>
      <c r="F232">
        <v>32.993699999999997</v>
      </c>
      <c r="G232" s="25">
        <f t="shared" si="58"/>
        <v>-1.5739837529611389E-2</v>
      </c>
      <c r="H232" s="25"/>
      <c r="I232" s="25">
        <f t="shared" si="51"/>
        <v>-1.1629492903190486E-2</v>
      </c>
      <c r="J232">
        <v>6280.4</v>
      </c>
      <c r="K232">
        <v>6318.52</v>
      </c>
      <c r="L232" s="25">
        <f t="shared" si="56"/>
        <v>6.0696770906312203E-3</v>
      </c>
      <c r="M232">
        <f t="shared" si="50"/>
        <v>5</v>
      </c>
    </row>
    <row r="233" spans="1:13">
      <c r="A233" s="1">
        <v>42723</v>
      </c>
      <c r="B233">
        <v>32.72</v>
      </c>
      <c r="C233" s="25">
        <f>B233/B232-1</f>
        <v>3.3731984053970709E-3</v>
      </c>
      <c r="D233" s="26">
        <f t="shared" si="57"/>
        <v>33.005240056373957</v>
      </c>
      <c r="E233" s="26"/>
      <c r="F233">
        <v>33.1648</v>
      </c>
      <c r="G233" s="25">
        <f t="shared" si="58"/>
        <v>-8.6422657701249461E-3</v>
      </c>
      <c r="H233" s="25"/>
      <c r="I233" s="25">
        <f t="shared" si="51"/>
        <v>-1.3411810111925937E-2</v>
      </c>
      <c r="J233">
        <v>6318.52</v>
      </c>
      <c r="K233">
        <v>6320.73</v>
      </c>
      <c r="L233" s="25">
        <f t="shared" si="56"/>
        <v>3.4976545140308346E-4</v>
      </c>
      <c r="M233">
        <f t="shared" si="50"/>
        <v>1</v>
      </c>
    </row>
    <row r="234" spans="1:13">
      <c r="A234" s="1">
        <v>42724</v>
      </c>
      <c r="B234">
        <v>32.67</v>
      </c>
      <c r="C234" s="25">
        <f t="shared" ref="C234:C251" si="59">B234/B233-1</f>
        <v>-1.5281173594131614E-3</v>
      </c>
      <c r="D234" s="26">
        <f t="shared" si="57"/>
        <v>33.05938799347544</v>
      </c>
      <c r="E234" s="26"/>
      <c r="F234">
        <v>32.986400000000003</v>
      </c>
      <c r="G234" s="25">
        <f t="shared" si="58"/>
        <v>-1.1778439260650808E-2</v>
      </c>
      <c r="H234" s="25"/>
      <c r="I234" s="25">
        <f t="shared" si="51"/>
        <v>-9.5918317852206059E-3</v>
      </c>
      <c r="J234">
        <v>6320.73</v>
      </c>
      <c r="K234">
        <v>6300.64</v>
      </c>
      <c r="L234" s="25">
        <f t="shared" si="56"/>
        <v>-3.1784303395334668E-3</v>
      </c>
      <c r="M234">
        <f t="shared" si="50"/>
        <v>2</v>
      </c>
    </row>
    <row r="235" spans="1:13">
      <c r="A235" s="1">
        <v>42725</v>
      </c>
      <c r="B235">
        <v>32.99</v>
      </c>
      <c r="C235" s="25">
        <f t="shared" si="59"/>
        <v>9.7949188858279523E-3</v>
      </c>
      <c r="D235" s="26">
        <f t="shared" si="57"/>
        <v>33.232306956753597</v>
      </c>
      <c r="E235" s="26"/>
      <c r="F235">
        <v>33.305300000000003</v>
      </c>
      <c r="G235" s="25">
        <f t="shared" si="58"/>
        <v>-7.2913071328125634E-3</v>
      </c>
      <c r="H235" s="25"/>
      <c r="I235" s="25">
        <f t="shared" si="51"/>
        <v>-9.4669617148022134E-3</v>
      </c>
      <c r="J235">
        <v>6300.64</v>
      </c>
      <c r="K235">
        <v>6347.61</v>
      </c>
      <c r="L235" s="25">
        <f t="shared" si="56"/>
        <v>7.4547982427179971E-3</v>
      </c>
      <c r="M235">
        <f t="shared" si="50"/>
        <v>3</v>
      </c>
    </row>
    <row r="236" spans="1:13">
      <c r="A236" s="1">
        <v>42726</v>
      </c>
      <c r="B236">
        <v>32.79</v>
      </c>
      <c r="C236" s="25">
        <f t="shared" si="59"/>
        <v>-6.0624431645953658E-3</v>
      </c>
      <c r="D236" s="26">
        <f t="shared" si="57"/>
        <v>33.274763018994555</v>
      </c>
      <c r="E236" s="26"/>
      <c r="F236">
        <v>33.187800000000003</v>
      </c>
      <c r="G236" s="25">
        <f t="shared" si="58"/>
        <v>-1.4568488999240459E-2</v>
      </c>
      <c r="H236" s="25"/>
      <c r="I236" s="25">
        <f t="shared" si="51"/>
        <v>-1.1986332326939575E-2</v>
      </c>
      <c r="J236">
        <v>6347.61</v>
      </c>
      <c r="K236">
        <v>6341.79</v>
      </c>
      <c r="L236" s="25">
        <f t="shared" si="56"/>
        <v>-9.1688052668636999E-4</v>
      </c>
      <c r="M236">
        <f t="shared" si="50"/>
        <v>4</v>
      </c>
    </row>
    <row r="237" spans="1:13">
      <c r="A237" s="1">
        <v>42727</v>
      </c>
      <c r="B237">
        <v>32.49</v>
      </c>
      <c r="C237" s="25">
        <f t="shared" si="59"/>
        <v>-9.1491308325708509E-3</v>
      </c>
      <c r="D237" s="26">
        <f t="shared" si="57"/>
        <v>32.874907494571723</v>
      </c>
      <c r="E237" s="26"/>
      <c r="F237">
        <v>32.813000000000002</v>
      </c>
      <c r="G237" s="25">
        <f t="shared" si="58"/>
        <v>-1.1708245707924059E-2</v>
      </c>
      <c r="H237" s="25"/>
      <c r="I237" s="25">
        <f t="shared" si="51"/>
        <v>-9.8436595251881753E-3</v>
      </c>
      <c r="J237">
        <v>6341.79</v>
      </c>
      <c r="K237">
        <v>6282</v>
      </c>
      <c r="L237" s="25">
        <f t="shared" si="56"/>
        <v>-9.4279375381398633E-3</v>
      </c>
      <c r="M237">
        <f t="shared" si="50"/>
        <v>5</v>
      </c>
    </row>
    <row r="238" spans="1:13">
      <c r="A238" s="1">
        <v>42730</v>
      </c>
      <c r="B238">
        <v>32.49</v>
      </c>
      <c r="C238" s="25">
        <f t="shared" si="59"/>
        <v>0</v>
      </c>
      <c r="D238" s="26">
        <f t="shared" ref="D238:D245" si="60">+F237*(1+L238)</f>
        <v>32.879597540592165</v>
      </c>
      <c r="E238" s="26"/>
      <c r="F238">
        <v>32.813000000000002</v>
      </c>
      <c r="G238" s="25">
        <f t="shared" ref="G238:G249" si="61">+B238/D238-1</f>
        <v>-1.1849218656377336E-2</v>
      </c>
      <c r="H238" s="25"/>
      <c r="I238" s="25">
        <f t="shared" ref="I238:I245" si="62">+B238/F238-1</f>
        <v>-9.8436595251881753E-3</v>
      </c>
      <c r="J238">
        <v>6282</v>
      </c>
      <c r="K238">
        <v>6294.75</v>
      </c>
      <c r="L238" s="25">
        <f t="shared" si="56"/>
        <v>2.0296084049664653E-3</v>
      </c>
      <c r="M238">
        <f t="shared" si="50"/>
        <v>1</v>
      </c>
    </row>
    <row r="239" spans="1:13">
      <c r="A239" s="1">
        <v>42731</v>
      </c>
      <c r="B239">
        <v>32.619999999999997</v>
      </c>
      <c r="C239" s="25">
        <f t="shared" si="59"/>
        <v>4.0012311480455143E-3</v>
      </c>
      <c r="D239" s="26">
        <f t="shared" si="60"/>
        <v>32.782296863259063</v>
      </c>
      <c r="E239" s="26"/>
      <c r="F239">
        <v>32.838999999999999</v>
      </c>
      <c r="G239" s="25">
        <f t="shared" si="61"/>
        <v>-4.95074716503352E-3</v>
      </c>
      <c r="H239" s="25"/>
      <c r="I239" s="25">
        <f t="shared" si="62"/>
        <v>-6.6688997837937025E-3</v>
      </c>
      <c r="J239">
        <v>6294.75</v>
      </c>
      <c r="K239">
        <v>6288.86</v>
      </c>
      <c r="L239" s="25">
        <f t="shared" ref="L239:L251" si="63">+K239/J239-1</f>
        <v>-9.3570038524171117E-4</v>
      </c>
      <c r="M239">
        <f t="shared" si="50"/>
        <v>2</v>
      </c>
    </row>
    <row r="240" spans="1:13">
      <c r="A240" s="1">
        <v>42732</v>
      </c>
      <c r="B240">
        <v>32.4</v>
      </c>
      <c r="C240" s="25">
        <f t="shared" si="59"/>
        <v>-6.7443286327406593E-3</v>
      </c>
      <c r="D240" s="26">
        <f t="shared" si="60"/>
        <v>32.741770584811874</v>
      </c>
      <c r="E240" s="26"/>
      <c r="F240">
        <v>32.682899999999997</v>
      </c>
      <c r="G240" s="25">
        <f t="shared" si="61"/>
        <v>-1.0438365998765353E-2</v>
      </c>
      <c r="H240" s="25"/>
      <c r="I240" s="25">
        <f t="shared" si="62"/>
        <v>-8.6559026279796614E-3</v>
      </c>
      <c r="J240">
        <v>6288.86</v>
      </c>
      <c r="K240">
        <v>6270.24</v>
      </c>
      <c r="L240" s="25">
        <f t="shared" si="63"/>
        <v>-2.9607909859656889E-3</v>
      </c>
      <c r="M240">
        <f t="shared" si="50"/>
        <v>3</v>
      </c>
    </row>
    <row r="241" spans="1:14">
      <c r="A241" s="1">
        <v>42733</v>
      </c>
      <c r="B241">
        <v>32.47</v>
      </c>
      <c r="C241" s="25">
        <f t="shared" si="59"/>
        <v>2.1604938271604368E-3</v>
      </c>
      <c r="D241" s="26">
        <f t="shared" si="60"/>
        <v>32.591005666290279</v>
      </c>
      <c r="E241" s="26"/>
      <c r="F241">
        <v>32.630299999999998</v>
      </c>
      <c r="G241" s="25">
        <f t="shared" si="61"/>
        <v>-3.7128546301791188E-3</v>
      </c>
      <c r="H241" s="25"/>
      <c r="I241" s="25">
        <f t="shared" si="62"/>
        <v>-4.9126118975307831E-3</v>
      </c>
      <c r="J241">
        <v>6270.24</v>
      </c>
      <c r="K241">
        <v>6252.61</v>
      </c>
      <c r="L241" s="25">
        <f t="shared" si="63"/>
        <v>-2.8116946081808702E-3</v>
      </c>
      <c r="M241">
        <f t="shared" si="50"/>
        <v>4</v>
      </c>
    </row>
    <row r="242" spans="1:14">
      <c r="A242" s="1">
        <v>42734</v>
      </c>
      <c r="B242">
        <v>32.29</v>
      </c>
      <c r="C242" s="25">
        <f t="shared" si="59"/>
        <v>-5.5435786880196902E-3</v>
      </c>
      <c r="D242" s="26">
        <f t="shared" si="60"/>
        <v>32.687809728897214</v>
      </c>
      <c r="E242" s="26"/>
      <c r="F242">
        <v>32.630299999999998</v>
      </c>
      <c r="G242" s="25">
        <f t="shared" si="61"/>
        <v>-1.2169971992511242E-2</v>
      </c>
      <c r="H242" s="25"/>
      <c r="I242" s="25">
        <f t="shared" si="62"/>
        <v>-1.0428957134932859E-2</v>
      </c>
      <c r="J242">
        <v>6252.61</v>
      </c>
      <c r="K242">
        <v>6263.63</v>
      </c>
      <c r="L242" s="25">
        <f t="shared" si="63"/>
        <v>1.7624639950357679E-3</v>
      </c>
      <c r="M242">
        <f t="shared" si="50"/>
        <v>5</v>
      </c>
    </row>
    <row r="243" spans="1:14">
      <c r="A243" s="1">
        <v>42738</v>
      </c>
      <c r="B243">
        <v>32.700000000000003</v>
      </c>
      <c r="C243" s="25">
        <f t="shared" si="59"/>
        <v>1.2697429544750838E-2</v>
      </c>
      <c r="D243" s="26">
        <f t="shared" si="60"/>
        <v>32.927918000903631</v>
      </c>
      <c r="E243" s="26"/>
      <c r="F243">
        <v>33.014099999999999</v>
      </c>
      <c r="G243" s="25">
        <f t="shared" si="61"/>
        <v>-6.9217252332010037E-3</v>
      </c>
      <c r="H243" s="25"/>
      <c r="I243" s="25">
        <f t="shared" si="62"/>
        <v>-9.5141166955935441E-3</v>
      </c>
      <c r="J243">
        <v>6263.63</v>
      </c>
      <c r="K243">
        <v>6320.76</v>
      </c>
      <c r="L243" s="25">
        <f t="shared" si="63"/>
        <v>9.1209091213881877E-3</v>
      </c>
      <c r="M243">
        <f t="shared" si="50"/>
        <v>2</v>
      </c>
    </row>
    <row r="244" spans="1:14">
      <c r="A244" s="1">
        <v>42739</v>
      </c>
      <c r="B244">
        <v>33.64</v>
      </c>
      <c r="C244" s="25">
        <f t="shared" si="59"/>
        <v>2.8746177370030601E-2</v>
      </c>
      <c r="D244" s="26">
        <f t="shared" si="60"/>
        <v>33.400140939855333</v>
      </c>
      <c r="E244" s="26">
        <f>D244*(1-VLOOKUP(A244,USD!A:M,13,0))</f>
        <v>33.847678831239556</v>
      </c>
      <c r="F244">
        <v>33.840800000000002</v>
      </c>
      <c r="G244" s="25">
        <f t="shared" si="61"/>
        <v>7.1813786827004122E-3</v>
      </c>
      <c r="H244" s="25">
        <f>(B244/(D244*(1-VLOOKUP(A244,USD!A:M,13,0))))-1</f>
        <v>-6.1356890165206179E-3</v>
      </c>
      <c r="I244" s="25">
        <f t="shared" si="62"/>
        <v>-5.9336658707832557E-3</v>
      </c>
      <c r="J244">
        <v>6320.76</v>
      </c>
      <c r="K244">
        <v>6394.67</v>
      </c>
      <c r="L244" s="25">
        <f t="shared" si="63"/>
        <v>1.1693214107164396E-2</v>
      </c>
      <c r="M244">
        <f t="shared" si="50"/>
        <v>3</v>
      </c>
    </row>
    <row r="245" spans="1:14">
      <c r="A245" s="1">
        <v>42740</v>
      </c>
      <c r="B245">
        <v>34.020000000000003</v>
      </c>
      <c r="C245" s="25">
        <f t="shared" si="59"/>
        <v>1.1296076099881258E-2</v>
      </c>
      <c r="D245" s="26">
        <f t="shared" si="60"/>
        <v>33.865196268767576</v>
      </c>
      <c r="E245" s="26">
        <f>D245*(1-VLOOKUP(A245,USD!A:M,13,0))</f>
        <v>34.216565635074232</v>
      </c>
      <c r="F245">
        <v>34.216565635074197</v>
      </c>
      <c r="G245" s="25">
        <f t="shared" si="61"/>
        <v>4.5711747838059757E-3</v>
      </c>
      <c r="H245" s="25">
        <f>(B245/(D245*(1-VLOOKUP(A245,USD!A:M,13,0))))-1</f>
        <v>-5.7447505740534366E-3</v>
      </c>
      <c r="I245" s="25">
        <f t="shared" si="62"/>
        <v>-5.7447505740524374E-3</v>
      </c>
      <c r="J245">
        <v>6394.67</v>
      </c>
      <c r="K245">
        <v>6399.28</v>
      </c>
      <c r="L245" s="25">
        <f t="shared" si="63"/>
        <v>7.2091288526210384E-4</v>
      </c>
      <c r="M245">
        <f t="shared" si="50"/>
        <v>4</v>
      </c>
    </row>
    <row r="246" spans="1:14">
      <c r="A246" s="1">
        <v>42741</v>
      </c>
      <c r="B246">
        <v>33.42</v>
      </c>
      <c r="C246" s="25">
        <f t="shared" si="59"/>
        <v>-1.7636684303350969E-2</v>
      </c>
      <c r="D246" s="26">
        <f t="shared" ref="D246:D251" si="64">+F245*(1+L246)</f>
        <v>34.068669277129842</v>
      </c>
      <c r="E246" s="26">
        <f>D246*(1-VLOOKUP(A246,USD!A:M,13,0))</f>
        <v>33.801630096340929</v>
      </c>
      <c r="F246">
        <v>33.813699999999997</v>
      </c>
      <c r="G246" s="25">
        <f t="shared" si="61"/>
        <v>-1.9040053248140509E-2</v>
      </c>
      <c r="H246" s="25">
        <f>(B246/(D246*(1-VLOOKUP(A246,USD!A:M,13,0))))-1</f>
        <v>-1.1290286748100953E-2</v>
      </c>
      <c r="I246" s="25">
        <f t="shared" ref="I246:I280" si="65">+B246/F246-1</f>
        <v>-1.1643209704941926E-2</v>
      </c>
      <c r="J246">
        <v>6399.28</v>
      </c>
      <c r="K246">
        <v>6371.62</v>
      </c>
      <c r="L246" s="25">
        <f t="shared" si="63"/>
        <v>-4.3223612656423382E-3</v>
      </c>
      <c r="M246">
        <f t="shared" si="50"/>
        <v>5</v>
      </c>
    </row>
    <row r="247" spans="1:14">
      <c r="A247" s="1">
        <v>42744</v>
      </c>
      <c r="B247">
        <v>33.57</v>
      </c>
      <c r="C247" s="25">
        <f t="shared" si="59"/>
        <v>4.488330341112956E-3</v>
      </c>
      <c r="D247" s="26">
        <f t="shared" si="64"/>
        <v>34.046143249911324</v>
      </c>
      <c r="E247" s="26">
        <f>D247*(1-VLOOKUP(A247,USD!A:M,13,0))</f>
        <v>33.888681509473365</v>
      </c>
      <c r="F247">
        <v>33.9238</v>
      </c>
      <c r="G247" s="25">
        <f t="shared" si="61"/>
        <v>-1.3985233111905138E-2</v>
      </c>
      <c r="H247" s="25">
        <f>(B247/(D247*(1-VLOOKUP(A247,USD!A:M,13,0))))-1</f>
        <v>-9.4037742183707973E-3</v>
      </c>
      <c r="I247" s="25">
        <f t="shared" si="65"/>
        <v>-1.0429256156444744E-2</v>
      </c>
      <c r="J247">
        <v>6371.62</v>
      </c>
      <c r="K247">
        <v>6415.42</v>
      </c>
      <c r="L247" s="25">
        <f t="shared" si="63"/>
        <v>6.8742329266340274E-3</v>
      </c>
      <c r="M247">
        <f t="shared" ref="M247:M256" si="66">WEEKDAY(A247,2)</f>
        <v>1</v>
      </c>
    </row>
    <row r="248" spans="1:14">
      <c r="A248" s="1">
        <v>42745</v>
      </c>
      <c r="B248">
        <v>33.549999999999997</v>
      </c>
      <c r="C248" s="25">
        <f t="shared" si="59"/>
        <v>-5.9577003276745089E-4</v>
      </c>
      <c r="D248" s="26">
        <f t="shared" si="64"/>
        <v>33.810164031972967</v>
      </c>
      <c r="E248" s="26">
        <f>D248*(1-VLOOKUP(A248,USD!A:M,13,0))</f>
        <v>33.667477487210562</v>
      </c>
      <c r="F248">
        <v>33.637900000000002</v>
      </c>
      <c r="G248" s="25">
        <f t="shared" si="61"/>
        <v>-7.6948467841487789E-3</v>
      </c>
      <c r="H248" s="25">
        <f>(B248/(D248*(1-VLOOKUP(A248,USD!A:M,13,0))))-1</f>
        <v>-3.4893462765421823E-3</v>
      </c>
      <c r="I248" s="25">
        <f t="shared" si="65"/>
        <v>-2.6131238870442663E-3</v>
      </c>
      <c r="J248">
        <v>6415.42</v>
      </c>
      <c r="K248">
        <v>6393.93</v>
      </c>
      <c r="L248" s="25">
        <f t="shared" si="63"/>
        <v>-3.3497417160528453E-3</v>
      </c>
      <c r="M248">
        <f t="shared" si="66"/>
        <v>2</v>
      </c>
    </row>
    <row r="249" spans="1:14">
      <c r="A249" s="1">
        <v>42746</v>
      </c>
      <c r="B249">
        <v>33.1</v>
      </c>
      <c r="C249" s="25">
        <f t="shared" si="59"/>
        <v>-1.3412816691505069E-2</v>
      </c>
      <c r="D249" s="26">
        <f t="shared" si="64"/>
        <v>33.311901304521633</v>
      </c>
      <c r="E249" s="26">
        <f>D249*(1-VLOOKUP(A249,USD!A:M,13,0))</f>
        <v>33.42042711381692</v>
      </c>
      <c r="F249">
        <v>33.394399999999997</v>
      </c>
      <c r="G249" s="25">
        <f t="shared" si="61"/>
        <v>-6.361129092708695E-3</v>
      </c>
      <c r="H249" s="25">
        <f>(B249/(D249*(1-VLOOKUP(A249,USD!A:M,13,0))))-1</f>
        <v>-9.5877623803450884E-3</v>
      </c>
      <c r="I249" s="25">
        <f t="shared" si="65"/>
        <v>-8.815849363965067E-3</v>
      </c>
      <c r="J249">
        <v>6393.93</v>
      </c>
      <c r="K249">
        <v>6331.9638000000004</v>
      </c>
      <c r="L249" s="25">
        <f t="shared" si="63"/>
        <v>-9.6914104470958717E-3</v>
      </c>
      <c r="M249">
        <f t="shared" si="66"/>
        <v>3</v>
      </c>
      <c r="N249" s="50" t="s">
        <v>125</v>
      </c>
    </row>
    <row r="250" spans="1:14">
      <c r="A250" s="1">
        <v>42747</v>
      </c>
      <c r="B250">
        <v>33.07</v>
      </c>
      <c r="C250" s="25">
        <f t="shared" si="59"/>
        <v>-9.0634441087611428E-4</v>
      </c>
      <c r="D250" s="26">
        <f t="shared" si="64"/>
        <v>33.082642613086314</v>
      </c>
      <c r="E250" s="26">
        <f>D250*(1-VLOOKUP(A250,USD!A:M,13,0))</f>
        <v>33.229710520445991</v>
      </c>
      <c r="F250">
        <v>33.212200000000003</v>
      </c>
      <c r="G250" s="25">
        <f t="shared" ref="G250:G281" si="67">+B250/D250-1</f>
        <v>-3.8215245481365567E-4</v>
      </c>
      <c r="H250" s="25">
        <f>(B250/(D250*(1-VLOOKUP(A250,USD!A:M,13,0))))-1</f>
        <v>-4.8062567486925056E-3</v>
      </c>
      <c r="I250" s="25">
        <f t="shared" si="65"/>
        <v>-4.2815591860823066E-3</v>
      </c>
      <c r="J250">
        <v>6331.9638000000004</v>
      </c>
      <c r="K250">
        <v>6272.8509999999997</v>
      </c>
      <c r="L250" s="25">
        <f t="shared" si="63"/>
        <v>-9.3356187538533586E-3</v>
      </c>
      <c r="M250">
        <f t="shared" si="66"/>
        <v>4</v>
      </c>
    </row>
    <row r="251" spans="1:14" ht="28">
      <c r="A251" s="1">
        <v>42748</v>
      </c>
      <c r="B251">
        <v>32.716299999999997</v>
      </c>
      <c r="C251" s="25">
        <f t="shared" si="59"/>
        <v>-1.0695494405805972E-2</v>
      </c>
      <c r="D251" s="26">
        <f t="shared" si="64"/>
        <v>32.798197154930037</v>
      </c>
      <c r="E251" s="26">
        <f>D251*(1-VLOOKUP(A251,USD!A:M,13,0))</f>
        <v>32.870863257610893</v>
      </c>
      <c r="F251">
        <v>32.848700000000001</v>
      </c>
      <c r="G251" s="25">
        <f t="shared" si="67"/>
        <v>-2.4970017267467171E-3</v>
      </c>
      <c r="H251" s="25">
        <f>(B251/(D251*(1-VLOOKUP(A251,USD!A:M,13,0))))-1</f>
        <v>-4.7021356390787306E-3</v>
      </c>
      <c r="I251" s="25">
        <f t="shared" si="65"/>
        <v>-4.0306009065809167E-3</v>
      </c>
      <c r="J251">
        <v>6272.8509999999997</v>
      </c>
      <c r="K251">
        <v>6194.6575000000003</v>
      </c>
      <c r="L251" s="25">
        <f t="shared" si="63"/>
        <v>-1.2465384559588566E-2</v>
      </c>
      <c r="M251">
        <f t="shared" si="66"/>
        <v>5</v>
      </c>
      <c r="N251" s="50" t="s">
        <v>129</v>
      </c>
    </row>
    <row r="252" spans="1:14">
      <c r="A252" s="1">
        <v>42752</v>
      </c>
      <c r="B252">
        <v>32.170099999999998</v>
      </c>
      <c r="C252" s="25">
        <f t="shared" ref="C252:C283" si="68">B252/B251-1</f>
        <v>-1.6695041920999576E-2</v>
      </c>
      <c r="D252" s="26">
        <f t="shared" ref="D252:D266" si="69">+F251*(1+L252)</f>
        <v>32.251654197119052</v>
      </c>
      <c r="E252" s="26">
        <f>D252*(1-VLOOKUP(A252,USD!A:M,13,0))</f>
        <v>32.510172154880991</v>
      </c>
      <c r="F252">
        <v>32.430999999999997</v>
      </c>
      <c r="G252" s="25">
        <f t="shared" si="67"/>
        <v>-2.5286826102191018E-3</v>
      </c>
      <c r="H252" s="25">
        <f>(B252/(D252*(1-VLOOKUP(A252,USD!A:M,13,0))))-1</f>
        <v>-1.0460484591126251E-2</v>
      </c>
      <c r="I252" s="25">
        <f t="shared" si="65"/>
        <v>-8.0447719774290327E-3</v>
      </c>
      <c r="J252">
        <v>6194.6575000000003</v>
      </c>
      <c r="K252">
        <v>6082.0657000000001</v>
      </c>
      <c r="L252" s="25">
        <f t="shared" ref="L252:L260" si="70">+K252/J252-1</f>
        <v>-1.8175629564669227E-2</v>
      </c>
      <c r="M252">
        <f t="shared" si="66"/>
        <v>2</v>
      </c>
    </row>
    <row r="253" spans="1:14">
      <c r="A253" s="1">
        <v>42753</v>
      </c>
      <c r="B253">
        <v>32.200000000000003</v>
      </c>
      <c r="C253" s="25">
        <f t="shared" si="68"/>
        <v>9.2943447486959485E-4</v>
      </c>
      <c r="D253" s="26">
        <f t="shared" si="69"/>
        <v>32.359160405485255</v>
      </c>
      <c r="E253" s="26">
        <f>D253*(1-VLOOKUP(A253,USD!A:M,13,0))</f>
        <v>32.191687724970997</v>
      </c>
      <c r="F253">
        <v>32.204700000000003</v>
      </c>
      <c r="G253" s="25">
        <f t="shared" si="67"/>
        <v>-4.9185579443610239E-3</v>
      </c>
      <c r="H253" s="25">
        <f>(B253/(D253*(1-VLOOKUP(A253,USD!A:M,13,0))))-1</f>
        <v>2.5821184338092884E-4</v>
      </c>
      <c r="I253" s="25">
        <f t="shared" si="65"/>
        <v>-1.4594143090917999E-4</v>
      </c>
      <c r="J253">
        <v>6082.0657000000001</v>
      </c>
      <c r="K253">
        <v>6068.5929999999998</v>
      </c>
      <c r="L253" s="25">
        <f t="shared" si="70"/>
        <v>-2.215152000084486E-3</v>
      </c>
      <c r="M253">
        <f t="shared" si="66"/>
        <v>3</v>
      </c>
    </row>
    <row r="254" spans="1:14">
      <c r="A254" s="1">
        <v>42754</v>
      </c>
      <c r="B254">
        <v>32.049900000000001</v>
      </c>
      <c r="C254" s="25">
        <f t="shared" si="68"/>
        <v>-4.6614906832298519E-3</v>
      </c>
      <c r="D254" s="26">
        <f t="shared" si="69"/>
        <v>32.072465606525277</v>
      </c>
      <c r="E254" s="26">
        <f>D254*(1-VLOOKUP(A254,USD!A:M,13,0))</f>
        <v>32.030282564069374</v>
      </c>
      <c r="F254">
        <v>32.052100000000003</v>
      </c>
      <c r="G254" s="25">
        <f t="shared" si="67"/>
        <v>-7.0358190736308224E-4</v>
      </c>
      <c r="H254" s="25">
        <f>(B254/(D254*(1-VLOOKUP(A254,USD!A:M,13,0))))-1</f>
        <v>6.1246527848712873E-4</v>
      </c>
      <c r="I254" s="25">
        <f t="shared" si="65"/>
        <v>-6.8638248352015374E-5</v>
      </c>
      <c r="J254">
        <v>6068.5929999999998</v>
      </c>
      <c r="K254">
        <v>6043.6750000000002</v>
      </c>
      <c r="L254" s="25">
        <f t="shared" si="70"/>
        <v>-4.1060588508735618E-3</v>
      </c>
      <c r="M254">
        <f t="shared" si="66"/>
        <v>4</v>
      </c>
    </row>
    <row r="255" spans="1:14">
      <c r="A255" s="1">
        <v>42755</v>
      </c>
      <c r="B255">
        <v>32.649900000000002</v>
      </c>
      <c r="C255" s="25">
        <f t="shared" si="68"/>
        <v>1.8720807241208393E-2</v>
      </c>
      <c r="D255" s="26">
        <f t="shared" si="69"/>
        <v>32.467480748291401</v>
      </c>
      <c r="E255" s="26">
        <f>D255*(1-VLOOKUP(A255,USD!A:M,13,0))</f>
        <v>32.512319935275542</v>
      </c>
      <c r="F255">
        <v>32.529400000000003</v>
      </c>
      <c r="G255" s="25">
        <f t="shared" si="67"/>
        <v>5.6185219026640976E-3</v>
      </c>
      <c r="H255" s="25">
        <f>(B255/(D255*(1-VLOOKUP(A255,USD!A:M,13,0))))-1</f>
        <v>4.2316286564092476E-3</v>
      </c>
      <c r="I255" s="25">
        <f t="shared" si="65"/>
        <v>3.7043413035593442E-3</v>
      </c>
      <c r="J255">
        <v>6043.6750000000002</v>
      </c>
      <c r="K255">
        <v>6121.9983000000002</v>
      </c>
      <c r="L255" s="25">
        <f t="shared" si="70"/>
        <v>1.295954861901083E-2</v>
      </c>
      <c r="M255">
        <f t="shared" si="66"/>
        <v>5</v>
      </c>
      <c r="N255" s="50" t="s">
        <v>141</v>
      </c>
    </row>
    <row r="256" spans="1:14">
      <c r="A256" s="1">
        <v>42758</v>
      </c>
      <c r="B256">
        <v>33.01</v>
      </c>
      <c r="C256" s="25">
        <f t="shared" si="68"/>
        <v>1.1029130257673048E-2</v>
      </c>
      <c r="D256" s="26">
        <f t="shared" si="69"/>
        <v>32.79597324663419</v>
      </c>
      <c r="E256" s="26">
        <f>D256*(1-VLOOKUP(A256,USD!A:M,13,0))</f>
        <v>32.91826439466147</v>
      </c>
      <c r="F256">
        <v>32.881799999999998</v>
      </c>
      <c r="G256" s="25">
        <f t="shared" si="67"/>
        <v>6.5260070727668484E-3</v>
      </c>
      <c r="H256" s="25">
        <f>(B256/(D256*(1-VLOOKUP(A256,USD!A:M,13,0))))-1</f>
        <v>2.7867692001830591E-3</v>
      </c>
      <c r="I256" s="25">
        <f t="shared" si="65"/>
        <v>3.8988133253046175E-3</v>
      </c>
      <c r="J256">
        <v>6121.9983000000002</v>
      </c>
      <c r="K256">
        <v>6172.1670999999997</v>
      </c>
      <c r="L256" s="25">
        <f t="shared" si="70"/>
        <v>8.1948405637419786E-3</v>
      </c>
      <c r="M256">
        <f t="shared" si="66"/>
        <v>1</v>
      </c>
    </row>
    <row r="257" spans="1:14">
      <c r="A257" s="1">
        <v>42759</v>
      </c>
      <c r="B257">
        <v>32.96</v>
      </c>
      <c r="C257" s="25">
        <f t="shared" si="68"/>
        <v>-1.5146925174188697E-3</v>
      </c>
      <c r="D257" s="26">
        <f t="shared" si="69"/>
        <v>32.845025270226394</v>
      </c>
      <c r="E257" s="26">
        <f>D257*(1-VLOOKUP(A257,USD!A:M,13,0))</f>
        <v>32.810570884830639</v>
      </c>
      <c r="F257">
        <v>32.810570884830639</v>
      </c>
      <c r="G257" s="25">
        <f t="shared" si="67"/>
        <v>3.5005218850547859E-3</v>
      </c>
      <c r="H257" s="25">
        <f>(B257/(D257*(1-VLOOKUP(A257,USD!A:M,13,0))))-1</f>
        <v>4.5542979332446887E-3</v>
      </c>
      <c r="I257" s="25">
        <f t="shared" si="65"/>
        <v>4.5542979332446887E-3</v>
      </c>
      <c r="J257">
        <v>6172.1670999999997</v>
      </c>
      <c r="K257">
        <v>6165.2641999999996</v>
      </c>
      <c r="L257" s="25">
        <f t="shared" si="70"/>
        <v>-1.1183916261762183E-3</v>
      </c>
      <c r="M257">
        <f t="shared" ref="M257:M262" si="71">WEEKDAY(A257,2)</f>
        <v>2</v>
      </c>
    </row>
    <row r="258" spans="1:14">
      <c r="A258" s="1">
        <v>42760</v>
      </c>
      <c r="B258">
        <v>33.090000000000003</v>
      </c>
      <c r="C258" s="25">
        <f t="shared" si="68"/>
        <v>3.9441747572817043E-3</v>
      </c>
      <c r="D258" s="26">
        <f t="shared" si="69"/>
        <v>32.886704112821775</v>
      </c>
      <c r="E258" s="26">
        <f>D258*(1-VLOOKUP(A258,USD!A:M,13,0))</f>
        <v>32.856818938399492</v>
      </c>
      <c r="F258">
        <v>32.882199999999997</v>
      </c>
      <c r="G258" s="25">
        <f t="shared" si="67"/>
        <v>6.1817045113672364E-3</v>
      </c>
      <c r="H258" s="25">
        <f>(B258/(D258*(1-VLOOKUP(A258,USD!A:M,13,0))))-1</f>
        <v>7.0968848821817421E-3</v>
      </c>
      <c r="I258" s="25">
        <f t="shared" si="65"/>
        <v>6.3195284987016542E-3</v>
      </c>
      <c r="J258">
        <v>6165.2641999999996</v>
      </c>
      <c r="K258">
        <v>6179.57</v>
      </c>
      <c r="L258" s="25">
        <f t="shared" si="70"/>
        <v>2.3203871782169205E-3</v>
      </c>
      <c r="M258">
        <f t="shared" si="71"/>
        <v>3</v>
      </c>
    </row>
    <row r="259" spans="1:14">
      <c r="A259" s="1">
        <v>42761</v>
      </c>
      <c r="B259">
        <v>33.154299999999999</v>
      </c>
      <c r="C259" s="25">
        <f t="shared" si="68"/>
        <v>1.9431852523419391E-3</v>
      </c>
      <c r="D259" s="26">
        <f t="shared" si="69"/>
        <v>33.117053245034846</v>
      </c>
      <c r="E259" s="26">
        <f>D259*(1-VLOOKUP(A259,USD!A:M,13,0))</f>
        <v>32.997914831081083</v>
      </c>
      <c r="F259">
        <v>32.997914831081083</v>
      </c>
      <c r="G259" s="25">
        <f t="shared" si="67"/>
        <v>1.1247001564287373E-3</v>
      </c>
      <c r="H259" s="25">
        <f>(B259/(D259*(1-VLOOKUP(A259,USD!A:M,13,0))))-1</f>
        <v>4.7392439710043366E-3</v>
      </c>
      <c r="I259" s="25">
        <f t="shared" si="65"/>
        <v>4.7392439710043366E-3</v>
      </c>
      <c r="J259">
        <v>6179.57</v>
      </c>
      <c r="K259">
        <v>6223.7061000000003</v>
      </c>
      <c r="L259" s="25">
        <f t="shared" si="70"/>
        <v>7.1422607074602684E-3</v>
      </c>
      <c r="M259">
        <f t="shared" si="71"/>
        <v>4</v>
      </c>
      <c r="N259" s="50" t="s">
        <v>143</v>
      </c>
    </row>
    <row r="260" spans="1:14">
      <c r="A260" s="1">
        <v>42762</v>
      </c>
      <c r="B260">
        <v>33.100999999999999</v>
      </c>
      <c r="C260" s="25">
        <f t="shared" si="68"/>
        <v>-1.6076346054659796E-3</v>
      </c>
      <c r="D260" s="26">
        <f t="shared" si="69"/>
        <v>32.997914831081083</v>
      </c>
      <c r="E260" s="26">
        <f>D260*(1-VLOOKUP(A260,USD!A:M,13,0))</f>
        <v>32.909642292586533</v>
      </c>
      <c r="F260">
        <v>32.900500000000001</v>
      </c>
      <c r="G260" s="25">
        <f t="shared" si="67"/>
        <v>3.1239903929267676E-3</v>
      </c>
      <c r="H260" s="25">
        <f>(B260/(D260*(1-VLOOKUP(A260,USD!A:M,13,0))))-1</f>
        <v>5.814639542787603E-3</v>
      </c>
      <c r="I260" s="25">
        <f t="shared" si="65"/>
        <v>6.0941323080194731E-3</v>
      </c>
      <c r="J260">
        <v>6223.7061000000003</v>
      </c>
      <c r="K260">
        <v>6223.7061000000003</v>
      </c>
      <c r="L260" s="25">
        <f t="shared" si="70"/>
        <v>0</v>
      </c>
      <c r="M260">
        <f t="shared" si="71"/>
        <v>5</v>
      </c>
    </row>
    <row r="261" spans="1:14">
      <c r="A261" s="1">
        <v>42765</v>
      </c>
      <c r="B261">
        <v>33.200000000000003</v>
      </c>
      <c r="C261" s="25">
        <f t="shared" si="68"/>
        <v>2.9908461980001633E-3</v>
      </c>
      <c r="D261" s="26">
        <f t="shared" si="69"/>
        <v>32.900500000000001</v>
      </c>
      <c r="E261" s="26">
        <f>D261*(1-VLOOKUP(A261,USD!A:M,13,0))</f>
        <v>32.930929816860676</v>
      </c>
      <c r="F261">
        <v>32.956099999999999</v>
      </c>
      <c r="G261" s="25">
        <f t="shared" si="67"/>
        <v>9.1032051184634089E-3</v>
      </c>
      <c r="H261" s="25">
        <f>(B261/(D261*(1-VLOOKUP(A261,USD!A:M,13,0))))-1</f>
        <v>8.1707435725535404E-3</v>
      </c>
      <c r="I261" s="25">
        <f t="shared" si="65"/>
        <v>7.4007543368299622E-3</v>
      </c>
      <c r="J261">
        <v>6223.7061000000003</v>
      </c>
      <c r="K261">
        <v>6223.7061000000003</v>
      </c>
      <c r="L261" s="25">
        <f>+K261/J261-1</f>
        <v>0</v>
      </c>
      <c r="M261">
        <f t="shared" si="71"/>
        <v>1</v>
      </c>
    </row>
    <row r="262" spans="1:14">
      <c r="A262" s="1">
        <v>42766</v>
      </c>
      <c r="B262">
        <v>33.29</v>
      </c>
      <c r="C262" s="25">
        <f t="shared" si="68"/>
        <v>2.7108433734939208E-3</v>
      </c>
      <c r="D262" s="26">
        <f t="shared" si="69"/>
        <v>32.956099999999999</v>
      </c>
      <c r="E262" s="26">
        <f>D262*(1-VLOOKUP(A262,USD!A:M,13,0))</f>
        <v>33.12495255667281</v>
      </c>
      <c r="F262">
        <v>33.097799999999999</v>
      </c>
      <c r="G262" s="25">
        <f t="shared" si="67"/>
        <v>1.0131659996176712E-2</v>
      </c>
      <c r="H262" s="25">
        <f>(B262/(D262*(1-VLOOKUP(A262,USD!A:M,13,0))))-1</f>
        <v>4.9825714631535067E-3</v>
      </c>
      <c r="I262" s="25">
        <f t="shared" si="65"/>
        <v>5.8070324915855398E-3</v>
      </c>
      <c r="J262">
        <v>6223.7061000000003</v>
      </c>
      <c r="K262">
        <v>6223.7061000000003</v>
      </c>
      <c r="L262" s="25">
        <f>+K262/J262-1</f>
        <v>0</v>
      </c>
      <c r="M262">
        <f t="shared" si="71"/>
        <v>2</v>
      </c>
    </row>
    <row r="263" spans="1:14">
      <c r="A263" s="1">
        <v>42767</v>
      </c>
      <c r="B263">
        <v>33.24</v>
      </c>
      <c r="C263" s="25">
        <f t="shared" si="68"/>
        <v>-1.5019525382996557E-3</v>
      </c>
      <c r="D263" s="26">
        <f t="shared" si="69"/>
        <v>33.097799999999999</v>
      </c>
      <c r="E263" s="26">
        <f>D263*(1-VLOOKUP(A263,USD!A:M,13,0))</f>
        <v>33.09309792971046</v>
      </c>
      <c r="F263">
        <v>33.081000000000003</v>
      </c>
      <c r="G263" s="25">
        <f t="shared" si="67"/>
        <v>4.296358066095074E-3</v>
      </c>
      <c r="H263" s="25">
        <f>(B263/(D263*(1-VLOOKUP(A263,USD!A:M,13,0))))-1</f>
        <v>4.4390546512618201E-3</v>
      </c>
      <c r="I263" s="25">
        <f t="shared" si="65"/>
        <v>4.8063843293733033E-3</v>
      </c>
      <c r="J263">
        <v>6223.7061000000003</v>
      </c>
      <c r="K263">
        <v>6223.7061000000003</v>
      </c>
      <c r="L263" s="25">
        <f>+K263/J263-1</f>
        <v>0</v>
      </c>
      <c r="M263">
        <f>WEEKDAY(A263,2)</f>
        <v>3</v>
      </c>
    </row>
    <row r="264" spans="1:14" ht="42">
      <c r="A264" s="1">
        <v>42768</v>
      </c>
      <c r="B264">
        <v>33.450000000000003</v>
      </c>
      <c r="C264" s="25">
        <f t="shared" si="68"/>
        <v>6.3176895306860104E-3</v>
      </c>
      <c r="D264" s="26">
        <f t="shared" si="69"/>
        <v>33.081000000000003</v>
      </c>
      <c r="E264" s="26">
        <f>D264*(1-VLOOKUP(A264,USD!A:M,13,0))</f>
        <v>33.169291083615711</v>
      </c>
      <c r="F264">
        <v>33.174500000000002</v>
      </c>
      <c r="G264" s="25">
        <f t="shared" si="67"/>
        <v>1.1154439104017477E-2</v>
      </c>
      <c r="H264" s="25">
        <f>(B264/(D264*(1-VLOOKUP(A264,USD!A:M,13,0))))-1</f>
        <v>8.4629157637605701E-3</v>
      </c>
      <c r="I264" s="25">
        <f t="shared" si="65"/>
        <v>8.3045712821594453E-3</v>
      </c>
      <c r="J264">
        <v>6223.7061000000003</v>
      </c>
      <c r="K264">
        <v>6223.7061000000003</v>
      </c>
      <c r="L264" s="25">
        <f t="shared" ref="L264:L272" si="72">+K264/J264-1</f>
        <v>0</v>
      </c>
      <c r="M264">
        <f t="shared" ref="M264:M282" si="73">WEEKDAY(A264,2)</f>
        <v>4</v>
      </c>
      <c r="N264" s="50" t="s">
        <v>157</v>
      </c>
    </row>
    <row r="265" spans="1:14">
      <c r="A265" s="1">
        <v>42769</v>
      </c>
      <c r="B265">
        <v>33.32</v>
      </c>
      <c r="C265" s="25">
        <f t="shared" si="68"/>
        <v>-3.8863976083707286E-3</v>
      </c>
      <c r="D265" s="26">
        <f t="shared" si="69"/>
        <v>33.085941650016217</v>
      </c>
      <c r="E265" s="26">
        <f>D265*(1-VLOOKUP(A265,USD!A:M,13,0))</f>
        <v>33.133587903499595</v>
      </c>
      <c r="F265">
        <v>33.106900000000003</v>
      </c>
      <c r="G265" s="25">
        <f t="shared" si="67"/>
        <v>7.0742538465327076E-3</v>
      </c>
      <c r="H265" s="25">
        <f>(B265/(D265*(1-VLOOKUP(A265,USD!A:M,13,0))))-1</f>
        <v>5.6260763863944518E-3</v>
      </c>
      <c r="I265" s="25">
        <f t="shared" si="65"/>
        <v>6.4367246706877879E-3</v>
      </c>
      <c r="J265">
        <v>6223.7061000000003</v>
      </c>
      <c r="K265">
        <v>6207.0920999999998</v>
      </c>
      <c r="L265" s="25">
        <f t="shared" si="72"/>
        <v>-2.669470526572626E-3</v>
      </c>
      <c r="M265">
        <f t="shared" si="73"/>
        <v>5</v>
      </c>
      <c r="N265" s="50" t="s">
        <v>158</v>
      </c>
    </row>
    <row r="266" spans="1:14">
      <c r="A266" s="1">
        <v>42772</v>
      </c>
      <c r="B266">
        <v>33.49</v>
      </c>
      <c r="C266" s="25">
        <f t="shared" si="68"/>
        <v>5.1020408163264808E-3</v>
      </c>
      <c r="D266" s="26">
        <f t="shared" si="69"/>
        <v>33.38508023990655</v>
      </c>
      <c r="E266" s="26">
        <f>D266*(1-VLOOKUP(A266,USD!A:M,13,0))</f>
        <v>33.386553078604756</v>
      </c>
      <c r="F266">
        <v>33.410899999999998</v>
      </c>
      <c r="G266" s="25">
        <f t="shared" si="67"/>
        <v>3.1427140309232549E-3</v>
      </c>
      <c r="H266" s="25">
        <f>(B266/(D266*(1-VLOOKUP(A266,USD!A:M,13,0))))-1</f>
        <v>3.0984606632404876E-3</v>
      </c>
      <c r="I266" s="25">
        <f t="shared" si="65"/>
        <v>2.3674908487949509E-3</v>
      </c>
      <c r="J266">
        <v>6207.0920999999998</v>
      </c>
      <c r="K266">
        <v>6259.2470999999996</v>
      </c>
      <c r="L266" s="25">
        <f t="shared" si="72"/>
        <v>8.4024852797013327E-3</v>
      </c>
      <c r="M266">
        <f t="shared" si="73"/>
        <v>1</v>
      </c>
      <c r="N266" s="50" t="s">
        <v>164</v>
      </c>
    </row>
    <row r="267" spans="1:14">
      <c r="A267" s="1">
        <v>42773</v>
      </c>
      <c r="B267">
        <v>33.32</v>
      </c>
      <c r="C267" s="25">
        <f t="shared" si="68"/>
        <v>-5.0761421319797106E-3</v>
      </c>
      <c r="D267" s="26">
        <f t="shared" ref="D267:D273" si="74">+F266*(1+L267)</f>
        <v>33.393177815954893</v>
      </c>
      <c r="E267" s="26">
        <f>D267*(1-VLOOKUP(A267,USD!A:M,13,0))</f>
        <v>33.221253425168641</v>
      </c>
      <c r="F267">
        <v>33.230699999999999</v>
      </c>
      <c r="G267" s="25">
        <f t="shared" si="67"/>
        <v>-2.191400182342873E-3</v>
      </c>
      <c r="H267" s="25">
        <f>(B267/(D267*(1-VLOOKUP(A267,USD!A:M,13,0))))-1</f>
        <v>2.9723916062887046E-3</v>
      </c>
      <c r="I267" s="25">
        <f t="shared" si="65"/>
        <v>2.6872741170063108E-3</v>
      </c>
      <c r="J267">
        <v>6259.2470999999996</v>
      </c>
      <c r="K267">
        <v>6255.9269999999997</v>
      </c>
      <c r="L267" s="25">
        <f t="shared" si="72"/>
        <v>-5.3043120793228038E-4</v>
      </c>
      <c r="M267">
        <f t="shared" si="73"/>
        <v>2</v>
      </c>
    </row>
    <row r="268" spans="1:14">
      <c r="A268" s="1">
        <v>42774</v>
      </c>
      <c r="B268">
        <v>33.479999999999997</v>
      </c>
      <c r="C268" s="25">
        <f t="shared" si="68"/>
        <v>4.8019207683072107E-3</v>
      </c>
      <c r="D268" s="26">
        <f t="shared" si="74"/>
        <v>33.420178286829433</v>
      </c>
      <c r="E268" s="26">
        <f>D268*(1-VLOOKUP(A268,USD!A:M,13,0))</f>
        <v>33.38352718872482</v>
      </c>
      <c r="F268">
        <v>33.386499999999998</v>
      </c>
      <c r="G268" s="25">
        <f t="shared" si="67"/>
        <v>1.789987852761854E-3</v>
      </c>
      <c r="H268" s="25">
        <f>(B268/(D268*(1-VLOOKUP(A268,USD!A:M,13,0))))-1</f>
        <v>2.8898327827910908E-3</v>
      </c>
      <c r="I268" s="25">
        <f t="shared" si="65"/>
        <v>2.8005331496263608E-3</v>
      </c>
      <c r="J268">
        <v>6255.9269999999997</v>
      </c>
      <c r="K268">
        <v>6291.5977000000003</v>
      </c>
      <c r="L268" s="25">
        <f t="shared" si="72"/>
        <v>5.7019047696689196E-3</v>
      </c>
      <c r="M268">
        <f t="shared" si="73"/>
        <v>3</v>
      </c>
      <c r="N268" s="50" t="s">
        <v>174</v>
      </c>
    </row>
    <row r="269" spans="1:14">
      <c r="A269" s="1">
        <v>42775</v>
      </c>
      <c r="B269">
        <v>33.56</v>
      </c>
      <c r="C269" s="25">
        <f t="shared" si="68"/>
        <v>2.389486260454099E-3</v>
      </c>
      <c r="D269" s="26">
        <f t="shared" si="74"/>
        <v>33.596528946717299</v>
      </c>
      <c r="E269" s="26">
        <f>D269*(1-VLOOKUP(A269,USD!A:M,13,0))</f>
        <v>33.494068290627041</v>
      </c>
      <c r="F269">
        <v>33.508800000000001</v>
      </c>
      <c r="G269" s="25">
        <f t="shared" si="67"/>
        <v>-1.0872833552308947E-3</v>
      </c>
      <c r="H269" s="25">
        <f>(B269/(D269*(1-VLOOKUP(A269,USD!A:M,13,0))))-1</f>
        <v>1.9684592746653795E-3</v>
      </c>
      <c r="I269" s="25">
        <f t="shared" si="65"/>
        <v>1.5279568352195572E-3</v>
      </c>
      <c r="J269">
        <v>6291.5977000000003</v>
      </c>
      <c r="K269">
        <v>6331.1770999999999</v>
      </c>
      <c r="L269" s="25">
        <f t="shared" si="72"/>
        <v>6.2908345204588656E-3</v>
      </c>
      <c r="M269">
        <f t="shared" si="73"/>
        <v>4</v>
      </c>
    </row>
    <row r="270" spans="1:14" ht="56">
      <c r="A270" s="1">
        <v>42776</v>
      </c>
      <c r="B270">
        <v>33.594999999999999</v>
      </c>
      <c r="C270" s="25">
        <f t="shared" si="68"/>
        <v>1.0429082240761556E-3</v>
      </c>
      <c r="D270" s="26">
        <f t="shared" si="74"/>
        <v>33.540190796634015</v>
      </c>
      <c r="E270" s="26">
        <f>D270*(1-VLOOKUP(A270,USD!A:M,13,0))</f>
        <v>33.523579969412751</v>
      </c>
      <c r="F270">
        <v>33.533900000000003</v>
      </c>
      <c r="G270" s="25">
        <f t="shared" si="67"/>
        <v>1.6341351096751389E-3</v>
      </c>
      <c r="H270" s="25">
        <f>(B270/(D270*(1-VLOOKUP(A270,USD!A:M,13,0))))-1</f>
        <v>2.1304416369734014E-3</v>
      </c>
      <c r="I270" s="25">
        <f t="shared" si="65"/>
        <v>1.8220368045469559E-3</v>
      </c>
      <c r="J270">
        <v>6331.1770999999999</v>
      </c>
      <c r="K270">
        <v>6337.1081000000004</v>
      </c>
      <c r="L270" s="25">
        <f t="shared" si="72"/>
        <v>9.3679262265466967E-4</v>
      </c>
      <c r="M270">
        <f t="shared" si="73"/>
        <v>5</v>
      </c>
      <c r="N270" s="50" t="s">
        <v>182</v>
      </c>
    </row>
    <row r="271" spans="1:14">
      <c r="A271" s="1">
        <v>42779</v>
      </c>
      <c r="B271">
        <v>33.698</v>
      </c>
      <c r="C271" s="25">
        <f t="shared" si="68"/>
        <v>3.0659324304211921E-3</v>
      </c>
      <c r="D271" s="26">
        <f t="shared" si="74"/>
        <v>33.706114832274991</v>
      </c>
      <c r="E271" s="26">
        <f>D271*(1-VLOOKUP(A271,USD!A:M,13,0))</f>
        <v>33.679864631430384</v>
      </c>
      <c r="F271">
        <v>33.676400000000001</v>
      </c>
      <c r="G271" s="25">
        <f t="shared" si="67"/>
        <v>-2.4075252562838489E-4</v>
      </c>
      <c r="H271" s="25">
        <f>(B271/(D271*(1-VLOOKUP(A271,USD!A:M,13,0))))-1</f>
        <v>5.3846322626527332E-4</v>
      </c>
      <c r="I271" s="25">
        <f t="shared" si="65"/>
        <v>6.4139872432922296E-4</v>
      </c>
      <c r="J271">
        <v>6337.1081000000004</v>
      </c>
      <c r="K271">
        <v>6369.6526000000003</v>
      </c>
      <c r="L271" s="25">
        <f t="shared" si="72"/>
        <v>5.1355443976093262E-3</v>
      </c>
      <c r="M271">
        <f t="shared" si="73"/>
        <v>1</v>
      </c>
    </row>
    <row r="272" spans="1:14">
      <c r="A272" s="1">
        <v>42780</v>
      </c>
      <c r="B272">
        <v>33.869999999999997</v>
      </c>
      <c r="C272" s="25">
        <f t="shared" si="68"/>
        <v>5.1041604843016231E-3</v>
      </c>
      <c r="D272" s="26">
        <f t="shared" si="74"/>
        <v>33.704064794566662</v>
      </c>
      <c r="E272" s="26">
        <f>D272*(1-VLOOKUP(A272,USD!A:M,13,0))</f>
        <v>33.775007568423177</v>
      </c>
      <c r="F272">
        <v>33.781999999999996</v>
      </c>
      <c r="G272" s="25">
        <f t="shared" si="67"/>
        <v>4.9232995024410808E-3</v>
      </c>
      <c r="H272" s="25">
        <f>(B272/(D272*(1-VLOOKUP(A272,USD!A:M,13,0))))-1</f>
        <v>2.8125065963162665E-3</v>
      </c>
      <c r="I272" s="25">
        <f t="shared" si="65"/>
        <v>2.6049375407022346E-3</v>
      </c>
      <c r="J272">
        <v>6369.6526000000003</v>
      </c>
      <c r="K272">
        <v>6374.8851999999997</v>
      </c>
      <c r="L272" s="25">
        <f t="shared" si="72"/>
        <v>8.214890714761669E-4</v>
      </c>
      <c r="M272">
        <f t="shared" si="73"/>
        <v>2</v>
      </c>
    </row>
    <row r="273" spans="1:14">
      <c r="A273" s="1">
        <v>42781</v>
      </c>
      <c r="B273">
        <v>33.446599999999997</v>
      </c>
      <c r="C273" s="25">
        <f t="shared" si="68"/>
        <v>-1.2500738116327126E-2</v>
      </c>
      <c r="D273" s="26">
        <f t="shared" si="74"/>
        <v>33.447145196246041</v>
      </c>
      <c r="E273" s="26">
        <f>D273*(1-VLOOKUP(A273,USD!A:M,13,0))</f>
        <v>33.509143585728225</v>
      </c>
      <c r="F273">
        <v>33.497</v>
      </c>
      <c r="G273" s="25">
        <f t="shared" si="67"/>
        <v>-1.6300232586252683E-5</v>
      </c>
      <c r="H273" s="25">
        <f>(B273/(D273*(1-VLOOKUP(A273,USD!A:M,13,0))))-1</f>
        <v>-1.8664632704867845E-3</v>
      </c>
      <c r="I273" s="25">
        <f t="shared" si="65"/>
        <v>-1.5046123533452027E-3</v>
      </c>
      <c r="J273">
        <v>6374.8851999999997</v>
      </c>
      <c r="K273">
        <v>6311.6958999999997</v>
      </c>
      <c r="L273" s="25">
        <f t="shared" ref="L273:L278" si="75">+K273/J273-1</f>
        <v>-9.9122255566265194E-3</v>
      </c>
      <c r="M273">
        <f t="shared" si="73"/>
        <v>3</v>
      </c>
    </row>
    <row r="274" spans="1:14">
      <c r="A274" s="1">
        <v>42782</v>
      </c>
      <c r="B274">
        <v>33.725000000000001</v>
      </c>
      <c r="C274" s="25">
        <f t="shared" si="68"/>
        <v>8.3237160129880916E-3</v>
      </c>
      <c r="D274" s="26">
        <f t="shared" ref="D274:D305" si="76">+F273*(1+L274)</f>
        <v>33.74983280511028</v>
      </c>
      <c r="E274" s="26">
        <f>D274*(1-VLOOKUP(A274,USD!A:M,13,0))</f>
        <v>33.727899165145956</v>
      </c>
      <c r="F274">
        <v>33.7316</v>
      </c>
      <c r="G274" s="25">
        <f t="shared" si="67"/>
        <v>-7.3579046313143603E-4</v>
      </c>
      <c r="H274" s="25">
        <f>(B274/(D274*(1-VLOOKUP(A274,USD!A:M,13,0))))-1</f>
        <v>-8.5957477865994392E-5</v>
      </c>
      <c r="I274" s="25">
        <f t="shared" si="65"/>
        <v>-1.9566222770339703E-4</v>
      </c>
      <c r="J274">
        <v>6311.6958999999997</v>
      </c>
      <c r="K274">
        <v>6359.3361000000004</v>
      </c>
      <c r="L274" s="25">
        <f t="shared" si="75"/>
        <v>7.547923847218474E-3</v>
      </c>
      <c r="M274">
        <f t="shared" si="73"/>
        <v>4</v>
      </c>
    </row>
    <row r="275" spans="1:14">
      <c r="A275" s="1">
        <v>42783</v>
      </c>
      <c r="B275">
        <v>33.35</v>
      </c>
      <c r="C275" s="25">
        <f t="shared" si="68"/>
        <v>-1.111934766493694E-2</v>
      </c>
      <c r="D275" s="26">
        <f t="shared" si="76"/>
        <v>33.454858492432876</v>
      </c>
      <c r="E275" s="26">
        <f>D275*(1-VLOOKUP(A275,USD!A:M,13,0))</f>
        <v>33.443382492706114</v>
      </c>
      <c r="F275">
        <v>33.424999999999997</v>
      </c>
      <c r="G275" s="25">
        <f t="shared" si="67"/>
        <v>-3.1343277825131022E-3</v>
      </c>
      <c r="H275" s="25">
        <f>(B275/(D275*(1-VLOOKUP(A275,USD!A:M,13,0))))-1</f>
        <v>-2.7922562176980747E-3</v>
      </c>
      <c r="I275" s="25">
        <f t="shared" si="65"/>
        <v>-2.243829468960179E-3</v>
      </c>
      <c r="J275">
        <v>6359.3361000000004</v>
      </c>
      <c r="K275">
        <v>6307.1626999999999</v>
      </c>
      <c r="L275" s="25">
        <f t="shared" si="75"/>
        <v>-8.2042211922090935E-3</v>
      </c>
      <c r="M275">
        <f t="shared" si="73"/>
        <v>5</v>
      </c>
    </row>
    <row r="276" spans="1:14">
      <c r="A276" s="1">
        <v>42786</v>
      </c>
      <c r="B276">
        <v>34.200000000000003</v>
      </c>
      <c r="C276" s="25">
        <f t="shared" si="68"/>
        <v>2.5487256371814038E-2</v>
      </c>
      <c r="D276" s="26">
        <f t="shared" si="76"/>
        <v>33.837819103667641</v>
      </c>
      <c r="E276" s="26">
        <f>D276*(1-VLOOKUP(A276,USD!A:M,13,0))</f>
        <v>33.811532029067479</v>
      </c>
      <c r="F276">
        <v>34.07</v>
      </c>
      <c r="G276" s="25">
        <f t="shared" si="67"/>
        <v>1.0703434970875669E-2</v>
      </c>
      <c r="H276" s="25">
        <f>(B276/(D276*(1-VLOOKUP(A276,USD!A:M,13,0))))-1</f>
        <v>1.1489215294904653E-2</v>
      </c>
      <c r="I276" s="25">
        <f t="shared" si="65"/>
        <v>3.815673613149384E-3</v>
      </c>
      <c r="J276">
        <v>6307.1626999999999</v>
      </c>
      <c r="K276">
        <v>6385.06</v>
      </c>
      <c r="L276" s="25">
        <f t="shared" si="75"/>
        <v>1.2350608935456808E-2</v>
      </c>
      <c r="M276">
        <f t="shared" si="73"/>
        <v>1</v>
      </c>
    </row>
    <row r="277" spans="1:14">
      <c r="A277" s="1">
        <v>42787</v>
      </c>
      <c r="B277">
        <v>34.200000000000003</v>
      </c>
      <c r="C277" s="25">
        <f t="shared" si="68"/>
        <v>0</v>
      </c>
      <c r="D277" s="26">
        <f t="shared" si="76"/>
        <v>34.33347734884245</v>
      </c>
      <c r="E277" s="26">
        <f>D277*(1-VLOOKUP(A277,USD!A:M,13,0))</f>
        <v>34.3120794973049</v>
      </c>
      <c r="F277">
        <v>34.102499999999999</v>
      </c>
      <c r="G277" s="25">
        <f t="shared" si="67"/>
        <v>-3.8876734647720346E-3</v>
      </c>
      <c r="H277" s="25">
        <f>(B277/(D277*(1-VLOOKUP(A277,USD!A:M,13,0))))-1</f>
        <v>-3.2664734678555796E-3</v>
      </c>
      <c r="I277" s="25">
        <f t="shared" si="65"/>
        <v>2.8590279305036326E-3</v>
      </c>
      <c r="J277">
        <v>6385.06</v>
      </c>
      <c r="K277">
        <v>6434.4382999999998</v>
      </c>
      <c r="L277" s="25">
        <f t="shared" si="75"/>
        <v>7.7334120587746469E-3</v>
      </c>
      <c r="M277">
        <f t="shared" si="73"/>
        <v>2</v>
      </c>
    </row>
    <row r="278" spans="1:14">
      <c r="A278" s="1">
        <v>42788</v>
      </c>
      <c r="B278">
        <v>34.299999999999997</v>
      </c>
      <c r="C278" s="25">
        <f t="shared" si="68"/>
        <v>2.9239766081869956E-3</v>
      </c>
      <c r="D278" s="26">
        <f t="shared" si="76"/>
        <v>34.313369367843656</v>
      </c>
      <c r="E278" s="26">
        <f>D278*(1-VLOOKUP(A278,USD!A:M,13,0))</f>
        <v>34.33100191277461</v>
      </c>
      <c r="F278">
        <v>34.343499999999999</v>
      </c>
      <c r="G278" s="25">
        <f t="shared" si="67"/>
        <v>-3.896256208575366E-4</v>
      </c>
      <c r="H278" s="25">
        <f>(B278/(D278*(1-VLOOKUP(A278,USD!A:M,13,0))))-1</f>
        <v>-9.0302965387900613E-4</v>
      </c>
      <c r="I278" s="25">
        <f t="shared" si="65"/>
        <v>-1.2666152255885743E-3</v>
      </c>
      <c r="J278">
        <v>6434.4382999999998</v>
      </c>
      <c r="K278">
        <v>6474.2250000000004</v>
      </c>
      <c r="L278" s="25">
        <f t="shared" si="75"/>
        <v>6.1833991010529221E-3</v>
      </c>
      <c r="M278">
        <f t="shared" si="73"/>
        <v>3</v>
      </c>
      <c r="N278" s="50" t="s">
        <v>202</v>
      </c>
    </row>
    <row r="279" spans="1:14">
      <c r="A279" s="1">
        <v>42789</v>
      </c>
      <c r="B279">
        <v>34.31</v>
      </c>
      <c r="C279" s="25">
        <f t="shared" si="68"/>
        <v>2.9154518950447184E-4</v>
      </c>
      <c r="D279" s="26">
        <f t="shared" si="76"/>
        <v>34.342269321115651</v>
      </c>
      <c r="E279" s="26">
        <f>D279*(1-VLOOKUP(A279,USD!A:M,13,0))</f>
        <v>34.383481878132223</v>
      </c>
      <c r="F279">
        <v>34.365200000000002</v>
      </c>
      <c r="G279" s="25">
        <f t="shared" si="67"/>
        <v>-9.3963857815904106E-4</v>
      </c>
      <c r="H279" s="25">
        <f>(B279/(D279*(1-VLOOKUP(A279,USD!A:M,13,0))))-1</f>
        <v>-2.1371273099294319E-3</v>
      </c>
      <c r="I279" s="25">
        <f t="shared" si="65"/>
        <v>-1.6062761165365202E-3</v>
      </c>
      <c r="J279">
        <v>6474.2250000000004</v>
      </c>
      <c r="K279">
        <v>6473.9930000000004</v>
      </c>
      <c r="L279" s="25">
        <f t="shared" ref="L279:L287" si="77">+K279/J279-1</f>
        <v>-3.5834404890189298E-5</v>
      </c>
      <c r="M279">
        <f t="shared" si="73"/>
        <v>4</v>
      </c>
    </row>
    <row r="280" spans="1:14">
      <c r="A280" s="1">
        <v>42790</v>
      </c>
      <c r="B280">
        <v>34.25</v>
      </c>
      <c r="C280" s="25">
        <f t="shared" si="68"/>
        <v>-1.7487612940834119E-3</v>
      </c>
      <c r="D280" s="26">
        <f t="shared" si="76"/>
        <v>34.376732047841259</v>
      </c>
      <c r="E280" s="26">
        <f>D280*(1-VLOOKUP(A280,USD!A:M,13,0))</f>
        <v>34.358293329324624</v>
      </c>
      <c r="F280">
        <v>34.352600000000002</v>
      </c>
      <c r="G280" s="25">
        <f t="shared" si="67"/>
        <v>-3.686564728284436E-3</v>
      </c>
      <c r="H280" s="25">
        <f>(B280/(D280*(1-VLOOKUP(A280,USD!A:M,13,0))))-1</f>
        <v>-3.1518832523673712E-3</v>
      </c>
      <c r="I280" s="25">
        <f t="shared" si="65"/>
        <v>-2.9866734977848086E-3</v>
      </c>
      <c r="J280">
        <v>6473.9930000000004</v>
      </c>
      <c r="K280">
        <v>6476.1655000000001</v>
      </c>
      <c r="L280" s="25">
        <f t="shared" si="77"/>
        <v>3.3557342431467241E-4</v>
      </c>
      <c r="M280">
        <f t="shared" si="73"/>
        <v>5</v>
      </c>
    </row>
    <row r="281" spans="1:14">
      <c r="A281" s="1">
        <v>42793</v>
      </c>
      <c r="B281">
        <v>34</v>
      </c>
      <c r="C281" s="25">
        <f t="shared" si="68"/>
        <v>-7.2992700729926918E-3</v>
      </c>
      <c r="D281" s="26">
        <f t="shared" si="76"/>
        <v>34.077241984896773</v>
      </c>
      <c r="E281" s="26">
        <f>D281*(1-VLOOKUP(A281,USD!A:M,13,0))</f>
        <v>34.038355981769918</v>
      </c>
      <c r="F281">
        <v>34.04</v>
      </c>
      <c r="G281" s="25">
        <f t="shared" si="67"/>
        <v>-2.2666736037795232E-3</v>
      </c>
      <c r="H281" s="25">
        <f>(B281/(D281*(1-VLOOKUP(A281,USD!A:M,13,0))))-1</f>
        <v>-1.126845896742501E-3</v>
      </c>
      <c r="I281" s="25">
        <f t="shared" ref="I281:I362" si="78">+B281/F281-1</f>
        <v>-1.1750881316098249E-3</v>
      </c>
      <c r="J281">
        <v>6476.1655000000001</v>
      </c>
      <c r="K281">
        <v>6424.2548999999999</v>
      </c>
      <c r="L281" s="25">
        <f t="shared" si="77"/>
        <v>-8.0156382661932257E-3</v>
      </c>
      <c r="M281">
        <f t="shared" si="73"/>
        <v>1</v>
      </c>
    </row>
    <row r="282" spans="1:14">
      <c r="A282" s="1">
        <v>42794</v>
      </c>
      <c r="B282">
        <v>34.17</v>
      </c>
      <c r="C282" s="25">
        <f t="shared" si="68"/>
        <v>5.0000000000001155E-3</v>
      </c>
      <c r="D282" s="26">
        <f t="shared" si="76"/>
        <v>34.181555000876436</v>
      </c>
      <c r="E282" s="26">
        <f>D282*(1-VLOOKUP(A282,USD!A:M,13,0))</f>
        <v>34.206722486167465</v>
      </c>
      <c r="F282">
        <v>34.199199999999998</v>
      </c>
      <c r="G282" s="25">
        <f t="shared" ref="G282:G315" si="79">+B282/D282-1</f>
        <v>-3.3804784118618425E-4</v>
      </c>
      <c r="H282" s="25">
        <f>(B282/(D282*(1-VLOOKUP(A282,USD!A:M,13,0))))-1</f>
        <v>-1.0735458850906765E-3</v>
      </c>
      <c r="I282" s="25">
        <f t="shared" si="78"/>
        <v>-8.538211420149322E-4</v>
      </c>
      <c r="J282">
        <v>6424.2548999999999</v>
      </c>
      <c r="K282">
        <v>6450.9700999999995</v>
      </c>
      <c r="L282" s="25">
        <f t="shared" si="77"/>
        <v>4.1584900374982414E-3</v>
      </c>
      <c r="M282">
        <f t="shared" si="73"/>
        <v>2</v>
      </c>
    </row>
    <row r="283" spans="1:14">
      <c r="A283" s="1">
        <v>42795</v>
      </c>
      <c r="B283">
        <v>34.33</v>
      </c>
      <c r="C283" s="25">
        <f t="shared" si="68"/>
        <v>4.682470002926431E-3</v>
      </c>
      <c r="D283" s="26">
        <f t="shared" si="76"/>
        <v>34.28756592581324</v>
      </c>
      <c r="E283" s="26">
        <f>D283*(1-VLOOKUP(A283,USD!A:M,13,0))</f>
        <v>34.225610060057406</v>
      </c>
      <c r="F283">
        <v>34.228900000000003</v>
      </c>
      <c r="G283" s="25">
        <f t="shared" si="79"/>
        <v>1.237593659420666E-3</v>
      </c>
      <c r="H283" s="25">
        <f>(B283/(D283*(1-VLOOKUP(A283,USD!A:M,13,0))))-1</f>
        <v>3.0500534470945251E-3</v>
      </c>
      <c r="I283" s="25">
        <f t="shared" si="78"/>
        <v>2.9536444349655966E-3</v>
      </c>
      <c r="J283">
        <v>6450.9700999999995</v>
      </c>
      <c r="K283">
        <v>6467.6385</v>
      </c>
      <c r="L283" s="25">
        <f t="shared" si="77"/>
        <v>2.5838594415437122E-3</v>
      </c>
      <c r="M283">
        <f t="shared" ref="M283:M325" si="80">WEEKDAY(A283,2)</f>
        <v>3</v>
      </c>
    </row>
    <row r="284" spans="1:14">
      <c r="A284" s="1">
        <v>42796</v>
      </c>
      <c r="B284">
        <v>33.75</v>
      </c>
      <c r="C284" s="25">
        <f t="shared" ref="C284:C315" si="81">B284/B283-1</f>
        <v>-1.6894844159627054E-2</v>
      </c>
      <c r="D284" s="26">
        <f t="shared" si="76"/>
        <v>34.054187898284667</v>
      </c>
      <c r="E284" s="26">
        <f>D284*(1-VLOOKUP(A284,USD!A:M,13,0))</f>
        <v>33.972232492415436</v>
      </c>
      <c r="F284">
        <v>33.9529</v>
      </c>
      <c r="G284" s="25">
        <f t="shared" si="79"/>
        <v>-8.9324666673372688E-3</v>
      </c>
      <c r="H284" s="25">
        <f>(B284/(D284*(1-VLOOKUP(A284,USD!A:M,13,0))))-1</f>
        <v>-6.5415922390456016E-3</v>
      </c>
      <c r="I284" s="25">
        <f t="shared" si="78"/>
        <v>-5.9759254732291156E-3</v>
      </c>
      <c r="J284">
        <v>6467.6385</v>
      </c>
      <c r="K284">
        <v>6434.6261999999997</v>
      </c>
      <c r="L284" s="25">
        <f t="shared" si="77"/>
        <v>-5.1042277641213385E-3</v>
      </c>
      <c r="M284">
        <f t="shared" si="80"/>
        <v>4</v>
      </c>
    </row>
    <row r="285" spans="1:14">
      <c r="A285" s="1">
        <v>42797</v>
      </c>
      <c r="B285">
        <v>33.960099999999997</v>
      </c>
      <c r="C285" s="25">
        <f t="shared" si="81"/>
        <v>6.2251851851851114E-3</v>
      </c>
      <c r="D285" s="26">
        <f t="shared" si="76"/>
        <v>34.049001522901207</v>
      </c>
      <c r="E285" s="26">
        <f>D285*(1-VLOOKUP(A285,USD!A:M,13,0))</f>
        <v>33.985760692495276</v>
      </c>
      <c r="F285">
        <v>33.995800000000003</v>
      </c>
      <c r="G285" s="25">
        <f t="shared" si="79"/>
        <v>-2.6109876626313477E-3</v>
      </c>
      <c r="H285" s="25">
        <f>(B285/(D285*(1-VLOOKUP(A285,USD!A:M,13,0))))-1</f>
        <v>-7.5504246403246267E-4</v>
      </c>
      <c r="I285" s="25">
        <f t="shared" si="78"/>
        <v>-1.0501297219069894E-3</v>
      </c>
      <c r="J285">
        <v>6434.6261999999997</v>
      </c>
      <c r="K285">
        <v>6452.8389999999999</v>
      </c>
      <c r="L285" s="25">
        <f t="shared" si="77"/>
        <v>2.8304363662958743E-3</v>
      </c>
      <c r="M285">
        <f t="shared" si="80"/>
        <v>5</v>
      </c>
    </row>
    <row r="286" spans="1:14">
      <c r="A286" s="1">
        <v>42800</v>
      </c>
      <c r="B286">
        <v>34.200000000000003</v>
      </c>
      <c r="C286" s="25">
        <f t="shared" si="81"/>
        <v>7.0641723669837564E-3</v>
      </c>
      <c r="D286" s="26">
        <f t="shared" si="76"/>
        <v>34.335526772216085</v>
      </c>
      <c r="E286" s="26">
        <f>D286*(1-VLOOKUP(A286,USD!A:M,13,0))</f>
        <v>34.320845866847712</v>
      </c>
      <c r="F286">
        <v>34.322800000000001</v>
      </c>
      <c r="G286" s="25">
        <f t="shared" si="79"/>
        <v>-3.9471295464658107E-3</v>
      </c>
      <c r="H286" s="25">
        <f>(B286/(D286*(1-VLOOKUP(A286,USD!A:M,13,0))))-1</f>
        <v>-3.5210631846471774E-3</v>
      </c>
      <c r="I286" s="25">
        <f t="shared" si="78"/>
        <v>-3.5777966832541974E-3</v>
      </c>
      <c r="J286">
        <v>6452.8389999999999</v>
      </c>
      <c r="K286">
        <v>6517.3235000000004</v>
      </c>
      <c r="L286" s="25">
        <f t="shared" si="77"/>
        <v>9.9931983426211346E-3</v>
      </c>
      <c r="M286">
        <f t="shared" si="80"/>
        <v>1</v>
      </c>
    </row>
    <row r="287" spans="1:14">
      <c r="A287" s="1">
        <f>+A286+1</f>
        <v>42801</v>
      </c>
      <c r="B287">
        <v>34.32</v>
      </c>
      <c r="C287" s="25">
        <f t="shared" si="81"/>
        <v>3.5087719298245723E-3</v>
      </c>
      <c r="D287" s="26">
        <f t="shared" si="76"/>
        <v>34.353678453899064</v>
      </c>
      <c r="E287" s="26">
        <f>D287*(1-VLOOKUP(A287,USD!A:M,13,0))</f>
        <v>34.394772716223187</v>
      </c>
      <c r="F287" s="27">
        <v>34.394772716223187</v>
      </c>
      <c r="G287" s="25">
        <f t="shared" si="79"/>
        <v>-9.8034491253273792E-4</v>
      </c>
      <c r="H287" s="25">
        <f>(B287/(D287*(1-VLOOKUP(A287,USD!A:M,13,0))))-1</f>
        <v>-2.1739558170685847E-3</v>
      </c>
      <c r="I287" s="25">
        <f t="shared" si="78"/>
        <v>-2.1739558170685847E-3</v>
      </c>
      <c r="J287">
        <v>6517.3235000000004</v>
      </c>
      <c r="K287">
        <v>6523.1868000000004</v>
      </c>
      <c r="L287" s="25">
        <f t="shared" si="77"/>
        <v>8.9964845231338408E-4</v>
      </c>
      <c r="M287">
        <f t="shared" si="80"/>
        <v>2</v>
      </c>
    </row>
    <row r="288" spans="1:14">
      <c r="A288" s="1">
        <f>+A287+1</f>
        <v>42802</v>
      </c>
      <c r="B288">
        <v>34.08</v>
      </c>
      <c r="C288" s="25">
        <f t="shared" si="81"/>
        <v>-6.9930069930070893E-3</v>
      </c>
      <c r="D288" s="26">
        <f t="shared" si="76"/>
        <v>34.257160656252637</v>
      </c>
      <c r="E288" s="26">
        <f>D288*(1-VLOOKUP(A288,USD!A:M,13,0))</f>
        <v>34.137837799383419</v>
      </c>
      <c r="F288">
        <v>34.1449</v>
      </c>
      <c r="G288" s="25">
        <f t="shared" si="79"/>
        <v>-5.1714926998861488E-3</v>
      </c>
      <c r="H288" s="25">
        <f>(B288/(D288*(1-VLOOKUP(A288,USD!A:M,13,0))))-1</f>
        <v>-1.6942431949942272E-3</v>
      </c>
      <c r="I288" s="25">
        <f t="shared" si="78"/>
        <v>-1.9007230948107079E-3</v>
      </c>
      <c r="J288">
        <v>6523.1868000000004</v>
      </c>
      <c r="K288">
        <v>6497.0878000000002</v>
      </c>
      <c r="L288" s="25">
        <f t="shared" ref="L288:L325" si="82">+K288/J288-1</f>
        <v>-4.0009585498915756E-3</v>
      </c>
      <c r="M288">
        <f t="shared" si="80"/>
        <v>3</v>
      </c>
    </row>
    <row r="289" spans="1:14">
      <c r="A289" s="1">
        <f>+A288+1</f>
        <v>42803</v>
      </c>
      <c r="B289">
        <v>33.76</v>
      </c>
      <c r="C289" s="25">
        <f t="shared" si="81"/>
        <v>-9.3896713615023719E-3</v>
      </c>
      <c r="D289" s="26">
        <f t="shared" si="76"/>
        <v>33.841633059165368</v>
      </c>
      <c r="E289" s="26">
        <f>D289*(1-VLOOKUP(A289,USD!A:M,13,0))</f>
        <v>33.904685823323163</v>
      </c>
      <c r="F289" s="27">
        <v>33.9</v>
      </c>
      <c r="G289" s="25">
        <f t="shared" si="79"/>
        <v>-2.4122080344837205E-3</v>
      </c>
      <c r="H289" s="25">
        <f>(B289/(D289*(1-VLOOKUP(A289,USD!A:M,13,0))))-1</f>
        <v>-4.2674285223323061E-3</v>
      </c>
      <c r="I289" s="25">
        <f t="shared" si="78"/>
        <v>-4.1297935103244976E-3</v>
      </c>
      <c r="J289">
        <v>6497.0878000000002</v>
      </c>
      <c r="K289">
        <v>6439.3822</v>
      </c>
      <c r="L289" s="25">
        <f t="shared" si="82"/>
        <v>-8.8817639189053832E-3</v>
      </c>
      <c r="M289">
        <f t="shared" si="80"/>
        <v>4</v>
      </c>
    </row>
    <row r="290" spans="1:14">
      <c r="A290" s="1">
        <f>+A289+1</f>
        <v>42804</v>
      </c>
      <c r="B290">
        <v>33.880000000000003</v>
      </c>
      <c r="C290" s="25">
        <f t="shared" si="81"/>
        <v>3.5545023696683664E-3</v>
      </c>
      <c r="D290" s="26">
        <f t="shared" si="76"/>
        <v>33.944928653248752</v>
      </c>
      <c r="E290" s="26">
        <f>D290*(1-VLOOKUP(A290,USD!A:M,13,0))</f>
        <v>34.040572679267243</v>
      </c>
      <c r="F290">
        <v>34.011699999999998</v>
      </c>
      <c r="G290" s="25">
        <f t="shared" si="79"/>
        <v>-1.9127644636406371E-3</v>
      </c>
      <c r="H290" s="25">
        <f>(B290/(D290*(1-VLOOKUP(A290,USD!A:M,13,0))))-1</f>
        <v>-4.7170968825984705E-3</v>
      </c>
      <c r="I290" s="25">
        <f t="shared" si="78"/>
        <v>-3.8721969204713602E-3</v>
      </c>
      <c r="J290">
        <v>6439.3822</v>
      </c>
      <c r="K290">
        <v>6447.9165000000003</v>
      </c>
      <c r="L290" s="25">
        <f t="shared" si="82"/>
        <v>1.3253290043879762E-3</v>
      </c>
      <c r="M290">
        <f t="shared" si="80"/>
        <v>5</v>
      </c>
      <c r="N290" s="50" t="s">
        <v>230</v>
      </c>
    </row>
    <row r="291" spans="1:14">
      <c r="A291" s="1">
        <v>42807</v>
      </c>
      <c r="B291">
        <v>34.200000000000003</v>
      </c>
      <c r="C291" s="25">
        <f t="shared" si="81"/>
        <v>9.445100354191327E-3</v>
      </c>
      <c r="D291" s="26">
        <f t="shared" si="76"/>
        <v>34.328084116455287</v>
      </c>
      <c r="E291" s="26">
        <f>D291*(1-VLOOKUP(A291,USD!A:M,13,0))</f>
        <v>34.26879767926075</v>
      </c>
      <c r="F291">
        <v>34.308700000000002</v>
      </c>
      <c r="G291" s="25">
        <f t="shared" si="79"/>
        <v>-3.7311757924144429E-3</v>
      </c>
      <c r="H291" s="25">
        <f>(B291/(D291*(1-VLOOKUP(A291,USD!A:M,13,0))))-1</f>
        <v>-2.0075895251610021E-3</v>
      </c>
      <c r="I291" s="25">
        <f t="shared" si="78"/>
        <v>-3.1682925905091031E-3</v>
      </c>
      <c r="J291">
        <v>6447.9165000000003</v>
      </c>
      <c r="K291">
        <v>6507.8963999999996</v>
      </c>
      <c r="L291" s="25">
        <f t="shared" si="82"/>
        <v>9.3022141338212627E-3</v>
      </c>
      <c r="M291">
        <f t="shared" si="80"/>
        <v>1</v>
      </c>
    </row>
    <row r="292" spans="1:14">
      <c r="A292" s="1">
        <v>42808</v>
      </c>
      <c r="B292">
        <v>34.08</v>
      </c>
      <c r="C292" s="25">
        <f t="shared" si="81"/>
        <v>-3.5087719298246833E-3</v>
      </c>
      <c r="D292" s="26">
        <f t="shared" si="76"/>
        <v>34.232723049497224</v>
      </c>
      <c r="E292" s="26">
        <f>D292*(1-VLOOKUP(A292,USD!A:M,13,0))</f>
        <v>34.213245182194527</v>
      </c>
      <c r="F292">
        <v>34.205300000000001</v>
      </c>
      <c r="G292" s="25">
        <f t="shared" si="79"/>
        <v>-4.4613175900848345E-3</v>
      </c>
      <c r="H292" s="25">
        <f>(B292/(D292*(1-VLOOKUP(A292,USD!A:M,13,0))))-1</f>
        <v>-3.8945496542337477E-3</v>
      </c>
      <c r="I292" s="25">
        <f t="shared" si="78"/>
        <v>-3.6631750050432066E-3</v>
      </c>
      <c r="J292">
        <v>6507.8963999999996</v>
      </c>
      <c r="K292">
        <v>6493.4845999999998</v>
      </c>
      <c r="L292" s="25">
        <f t="shared" si="82"/>
        <v>-2.2145097454224771E-3</v>
      </c>
      <c r="M292">
        <f t="shared" si="80"/>
        <v>2</v>
      </c>
    </row>
    <row r="293" spans="1:14">
      <c r="A293" s="1">
        <v>42809</v>
      </c>
      <c r="B293">
        <v>34.4</v>
      </c>
      <c r="C293" s="25">
        <f t="shared" si="81"/>
        <v>9.3896713615022609E-3</v>
      </c>
      <c r="D293" s="26">
        <f t="shared" si="76"/>
        <v>34.166198353112293</v>
      </c>
      <c r="E293" s="26">
        <f>D293*(1-VLOOKUP(A293,USD!A:M,13,0))</f>
        <v>34.426645102016906</v>
      </c>
      <c r="F293">
        <v>34.416400000000003</v>
      </c>
      <c r="G293" s="25">
        <f t="shared" si="79"/>
        <v>6.8430688270124662E-3</v>
      </c>
      <c r="H293" s="25">
        <f>(B293/(D293*(1-VLOOKUP(A293,USD!A:M,13,0))))-1</f>
        <v>-7.7396742952873243E-4</v>
      </c>
      <c r="I293" s="25">
        <f t="shared" si="78"/>
        <v>-4.7651700933293295E-4</v>
      </c>
      <c r="J293">
        <v>6493.4845999999998</v>
      </c>
      <c r="K293">
        <v>6486.0616</v>
      </c>
      <c r="L293" s="25">
        <f t="shared" si="82"/>
        <v>-1.1431458542304762E-3</v>
      </c>
      <c r="M293">
        <f t="shared" si="80"/>
        <v>3</v>
      </c>
    </row>
    <row r="294" spans="1:14">
      <c r="A294" s="1">
        <v>42810</v>
      </c>
      <c r="B294">
        <v>34.619999999999997</v>
      </c>
      <c r="C294" s="25">
        <f t="shared" si="81"/>
        <v>6.3953488372092693E-3</v>
      </c>
      <c r="D294" s="26">
        <f t="shared" si="76"/>
        <v>34.720334889739561</v>
      </c>
      <c r="E294" s="26">
        <f>D294*(1-VLOOKUP(A294,USD!A:M,13,0))</f>
        <v>34.607830567007753</v>
      </c>
      <c r="F294">
        <v>34.634999999999998</v>
      </c>
      <c r="G294" s="25">
        <f t="shared" si="79"/>
        <v>-2.8898019001888375E-3</v>
      </c>
      <c r="H294" s="25">
        <f>(B294/(D294*(1-VLOOKUP(A294,USD!A:M,13,0))))-1</f>
        <v>3.5163813486316364E-4</v>
      </c>
      <c r="I294" s="25">
        <f t="shared" si="78"/>
        <v>-4.3308791684715242E-4</v>
      </c>
      <c r="J294">
        <v>6486.0616</v>
      </c>
      <c r="K294">
        <v>6543.3406999999997</v>
      </c>
      <c r="L294" s="25">
        <f t="shared" si="82"/>
        <v>8.8311063835717629E-3</v>
      </c>
      <c r="M294">
        <f t="shared" si="80"/>
        <v>4</v>
      </c>
      <c r="N294" s="50" t="s">
        <v>241</v>
      </c>
    </row>
    <row r="295" spans="1:14">
      <c r="A295" s="1">
        <v>42811</v>
      </c>
      <c r="B295">
        <v>34.15</v>
      </c>
      <c r="C295" s="25">
        <f t="shared" si="81"/>
        <v>-1.3575967648757903E-2</v>
      </c>
      <c r="D295" s="26">
        <f t="shared" si="76"/>
        <v>34.316910259693493</v>
      </c>
      <c r="E295" s="26">
        <f>D295*(1-VLOOKUP(A295,USD!A:M,13,0))</f>
        <v>34.227115195387128</v>
      </c>
      <c r="F295">
        <v>34.209000000000003</v>
      </c>
      <c r="G295" s="25">
        <f t="shared" si="79"/>
        <v>-4.8637904295695256E-3</v>
      </c>
      <c r="H295" s="25">
        <f>(B295/(D295*(1-VLOOKUP(A295,USD!A:M,13,0))))-1</f>
        <v>-2.2530439666595958E-3</v>
      </c>
      <c r="I295" s="25">
        <f t="shared" si="78"/>
        <v>-1.7246923324272245E-3</v>
      </c>
      <c r="J295">
        <v>6543.3406999999997</v>
      </c>
      <c r="K295">
        <v>6483.2462999999998</v>
      </c>
      <c r="L295" s="25">
        <f t="shared" si="82"/>
        <v>-9.1840548666524136E-3</v>
      </c>
      <c r="M295">
        <f t="shared" si="80"/>
        <v>5</v>
      </c>
    </row>
    <row r="296" spans="1:14">
      <c r="A296" s="1">
        <v>42814</v>
      </c>
      <c r="B296">
        <v>34.24</v>
      </c>
      <c r="C296" s="25">
        <f t="shared" si="81"/>
        <v>2.635431918008857E-3</v>
      </c>
      <c r="D296" s="26">
        <f t="shared" si="76"/>
        <v>34.288650701794253</v>
      </c>
      <c r="E296" s="26">
        <f>D296*(1-VLOOKUP(A296,USD!A:M,13,0))</f>
        <v>34.284170802588982</v>
      </c>
      <c r="F296">
        <v>34.272300000000001</v>
      </c>
      <c r="G296" s="25">
        <f t="shared" si="79"/>
        <v>-1.4188572836348889E-3</v>
      </c>
      <c r="H296" s="25">
        <f>(B296/(D296*(1-VLOOKUP(A296,USD!A:M,13,0))))-1</f>
        <v>-1.2883730758231904E-3</v>
      </c>
      <c r="I296" s="25">
        <f t="shared" si="78"/>
        <v>-9.4245206770482426E-4</v>
      </c>
      <c r="J296">
        <v>6483.2462999999998</v>
      </c>
      <c r="K296">
        <v>6498.3415999999997</v>
      </c>
      <c r="L296" s="25">
        <f t="shared" si="82"/>
        <v>2.3283551636776867E-3</v>
      </c>
      <c r="M296">
        <f t="shared" si="80"/>
        <v>1</v>
      </c>
    </row>
    <row r="297" spans="1:14">
      <c r="A297" s="1">
        <v>42815</v>
      </c>
      <c r="B297">
        <v>34.14</v>
      </c>
      <c r="C297" s="25">
        <f t="shared" si="81"/>
        <v>-2.9205607476635587E-3</v>
      </c>
      <c r="D297" s="26">
        <f t="shared" si="76"/>
        <v>34.365144676503313</v>
      </c>
      <c r="E297" s="26">
        <f>D297*(1-VLOOKUP(A297,USD!A:M,13,0))</f>
        <v>34.447302719323694</v>
      </c>
      <c r="F297">
        <v>34.467199999999998</v>
      </c>
      <c r="G297" s="25">
        <f t="shared" si="79"/>
        <v>-6.551541645545611E-3</v>
      </c>
      <c r="H297" s="25">
        <f>(B297/(D297*(1-VLOOKUP(A297,USD!A:M,13,0))))-1</f>
        <v>-8.9209515713782883E-3</v>
      </c>
      <c r="I297" s="25">
        <f t="shared" si="78"/>
        <v>-9.4930832791755293E-3</v>
      </c>
      <c r="J297">
        <v>6498.3415999999997</v>
      </c>
      <c r="K297">
        <v>6515.9458000000004</v>
      </c>
      <c r="L297" s="25">
        <f t="shared" si="82"/>
        <v>2.7090296391929503E-3</v>
      </c>
      <c r="M297">
        <f t="shared" si="80"/>
        <v>2</v>
      </c>
    </row>
    <row r="298" spans="1:14">
      <c r="A298" s="1">
        <v>42816</v>
      </c>
      <c r="B298">
        <v>34.380000000000003</v>
      </c>
      <c r="C298" s="25">
        <f t="shared" si="81"/>
        <v>7.0298769771528491E-3</v>
      </c>
      <c r="D298" s="26">
        <f t="shared" si="76"/>
        <v>34.381755967976282</v>
      </c>
      <c r="E298" s="26">
        <f>D298*(1-VLOOKUP(A298,USD!A:M,13,0))</f>
        <v>34.426059296408042</v>
      </c>
      <c r="F298">
        <v>34.408499999999997</v>
      </c>
      <c r="G298" s="25">
        <f t="shared" si="79"/>
        <v>-5.107266708292979E-5</v>
      </c>
      <c r="H298" s="25">
        <f>(B298/(D298*(1-VLOOKUP(A298,USD!A:M,13,0))))-1</f>
        <v>-1.3379195106668629E-3</v>
      </c>
      <c r="I298" s="25">
        <f t="shared" si="78"/>
        <v>-8.2828370896703696E-4</v>
      </c>
      <c r="J298">
        <v>6515.9458000000004</v>
      </c>
      <c r="K298">
        <v>6499.7928000000002</v>
      </c>
      <c r="L298" s="25">
        <f t="shared" si="82"/>
        <v>-2.4789954514354839E-3</v>
      </c>
      <c r="M298">
        <f t="shared" si="80"/>
        <v>3</v>
      </c>
      <c r="N298" s="50" t="s">
        <v>256</v>
      </c>
    </row>
    <row r="299" spans="1:14">
      <c r="A299" s="1">
        <v>42817</v>
      </c>
      <c r="B299">
        <v>34.35</v>
      </c>
      <c r="C299" s="25">
        <f t="shared" si="81"/>
        <v>-8.7260034904013128E-4</v>
      </c>
      <c r="D299" s="26">
        <f t="shared" si="76"/>
        <v>34.474114336829317</v>
      </c>
      <c r="E299" s="26">
        <f>D299*(1-VLOOKUP(A299,USD!A:M,13,0))</f>
        <v>34.439976825576863</v>
      </c>
      <c r="F299">
        <v>34.464199999999998</v>
      </c>
      <c r="G299" s="25">
        <f t="shared" si="79"/>
        <v>-3.600218286005985E-3</v>
      </c>
      <c r="H299" s="25">
        <f>(B299/(D299*(1-VLOOKUP(A299,USD!A:M,13,0))))-1</f>
        <v>-2.6125692834392256E-3</v>
      </c>
      <c r="I299" s="25">
        <f t="shared" si="78"/>
        <v>-3.3135833705699724E-3</v>
      </c>
      <c r="J299">
        <v>6499.7928000000002</v>
      </c>
      <c r="K299">
        <v>6512.1873999999998</v>
      </c>
      <c r="L299" s="25">
        <f t="shared" si="82"/>
        <v>1.9069223252776712E-3</v>
      </c>
      <c r="M299">
        <f t="shared" si="80"/>
        <v>4</v>
      </c>
    </row>
    <row r="300" spans="1:14">
      <c r="A300" s="1">
        <v>42818</v>
      </c>
      <c r="B300">
        <v>34.5</v>
      </c>
      <c r="C300" s="25">
        <f t="shared" si="81"/>
        <v>4.366812227074135E-3</v>
      </c>
      <c r="D300" s="26">
        <f t="shared" si="76"/>
        <v>34.646399869113104</v>
      </c>
      <c r="E300" s="26">
        <f>D300*(1-VLOOKUP(A300,USD!A:M,13,0))</f>
        <v>34.641105319222675</v>
      </c>
      <c r="F300">
        <v>34.639800000000001</v>
      </c>
      <c r="G300" s="25">
        <f t="shared" si="79"/>
        <v>-4.225543481174765E-3</v>
      </c>
      <c r="H300" s="25">
        <f>(B300/(D300*(1-VLOOKUP(A300,USD!A:M,13,0))))-1</f>
        <v>-4.0733492168442131E-3</v>
      </c>
      <c r="I300" s="25">
        <f t="shared" si="78"/>
        <v>-4.0358200682452106E-3</v>
      </c>
      <c r="J300">
        <v>6512.1873999999998</v>
      </c>
      <c r="K300">
        <v>6546.6149999999998</v>
      </c>
      <c r="L300" s="25">
        <f t="shared" si="82"/>
        <v>5.2866414747216872E-3</v>
      </c>
      <c r="M300">
        <f t="shared" si="80"/>
        <v>5</v>
      </c>
    </row>
    <row r="301" spans="1:14" ht="28">
      <c r="A301" s="1">
        <v>42821</v>
      </c>
      <c r="B301">
        <v>34.49</v>
      </c>
      <c r="C301" s="25">
        <f t="shared" si="81"/>
        <v>-2.8985507246370723E-4</v>
      </c>
      <c r="D301" s="26">
        <f t="shared" si="76"/>
        <v>34.477980766774891</v>
      </c>
      <c r="E301" s="26">
        <f>D301*(1-VLOOKUP(A301,USD!A:M,13,0))</f>
        <v>34.556217549108958</v>
      </c>
      <c r="F301">
        <v>34.568899999999999</v>
      </c>
      <c r="G301" s="25">
        <f t="shared" si="79"/>
        <v>3.4860606560505047E-4</v>
      </c>
      <c r="H301" s="25">
        <f>(B301/(D301*(1-VLOOKUP(A301,USD!A:M,13,0))))-1</f>
        <v>-1.9162267691725798E-3</v>
      </c>
      <c r="I301" s="25">
        <f t="shared" si="78"/>
        <v>-2.282398340704983E-3</v>
      </c>
      <c r="J301">
        <v>6546.6149999999998</v>
      </c>
      <c r="K301">
        <v>6516.0325999999995</v>
      </c>
      <c r="L301" s="25">
        <f t="shared" si="82"/>
        <v>-4.6714828961227362E-3</v>
      </c>
      <c r="M301">
        <f t="shared" si="80"/>
        <v>1</v>
      </c>
      <c r="N301" s="50" t="s">
        <v>267</v>
      </c>
    </row>
    <row r="302" spans="1:14">
      <c r="A302" s="1">
        <v>42822</v>
      </c>
      <c r="B302">
        <v>34.29</v>
      </c>
      <c r="C302" s="25">
        <f t="shared" si="81"/>
        <v>-5.7987822557263868E-3</v>
      </c>
      <c r="D302" s="26">
        <f t="shared" si="76"/>
        <v>34.476894982812091</v>
      </c>
      <c r="E302" s="26">
        <f>D302*(1-VLOOKUP(A302,USD!A:M,13,0))</f>
        <v>34.387248024440098</v>
      </c>
      <c r="F302">
        <v>34.377299999999998</v>
      </c>
      <c r="G302" s="25">
        <f t="shared" si="79"/>
        <v>-5.4208762971625912E-3</v>
      </c>
      <c r="H302" s="25">
        <f>(B302/(D302*(1-VLOOKUP(A302,USD!A:M,13,0))))-1</f>
        <v>-2.8280257952303378E-3</v>
      </c>
      <c r="I302" s="25">
        <f t="shared" si="78"/>
        <v>-2.5394664502447206E-3</v>
      </c>
      <c r="J302">
        <v>6516.0325999999995</v>
      </c>
      <c r="K302">
        <v>6498.6902</v>
      </c>
      <c r="L302" s="25">
        <f t="shared" si="82"/>
        <v>-2.6614968132602224E-3</v>
      </c>
      <c r="M302">
        <f t="shared" si="80"/>
        <v>2</v>
      </c>
    </row>
    <row r="303" spans="1:14">
      <c r="A303" s="1">
        <v>42823</v>
      </c>
      <c r="B303">
        <v>34.200000000000003</v>
      </c>
      <c r="C303" s="25">
        <f t="shared" si="81"/>
        <v>-2.624671916010346E-3</v>
      </c>
      <c r="D303" s="26">
        <f t="shared" si="76"/>
        <v>34.281303465412151</v>
      </c>
      <c r="E303" s="26">
        <f>D303*(1-VLOOKUP(A303,USD!A:M,13,0))</f>
        <v>34.315108814790065</v>
      </c>
      <c r="F303">
        <v>34.308599999999998</v>
      </c>
      <c r="G303" s="25">
        <f t="shared" si="79"/>
        <v>-2.3716561855409157E-3</v>
      </c>
      <c r="H303" s="25">
        <f>(B303/(D303*(1-VLOOKUP(A303,USD!A:M,13,0))))-1</f>
        <v>-3.3544645133238848E-3</v>
      </c>
      <c r="I303" s="25">
        <f t="shared" si="78"/>
        <v>-3.165387104107853E-3</v>
      </c>
      <c r="J303">
        <v>6498.6902</v>
      </c>
      <c r="K303">
        <v>6480.5429999999997</v>
      </c>
      <c r="L303" s="25">
        <f t="shared" si="82"/>
        <v>-2.7924396211409519E-3</v>
      </c>
      <c r="M303">
        <f t="shared" si="80"/>
        <v>3</v>
      </c>
      <c r="N303" s="50" t="s">
        <v>273</v>
      </c>
    </row>
    <row r="304" spans="1:14">
      <c r="A304" s="1">
        <v>42824</v>
      </c>
      <c r="B304">
        <v>33.6</v>
      </c>
      <c r="C304" s="25">
        <f t="shared" si="81"/>
        <v>-1.7543859649122862E-2</v>
      </c>
      <c r="D304" s="26">
        <f t="shared" si="76"/>
        <v>33.75378271632794</v>
      </c>
      <c r="E304" s="26">
        <f>D304*(1-VLOOKUP(A304,USD!A:M,13,0))</f>
        <v>33.670079684162019</v>
      </c>
      <c r="F304">
        <v>33.653100000000002</v>
      </c>
      <c r="G304" s="25">
        <f t="shared" si="79"/>
        <v>-4.5560142879497167E-3</v>
      </c>
      <c r="H304" s="25">
        <f>(B304/(D304*(1-VLOOKUP(A304,USD!A:M,13,0))))-1</f>
        <v>-2.0813637751793124E-3</v>
      </c>
      <c r="I304" s="25">
        <f t="shared" si="78"/>
        <v>-1.5778635549177356E-3</v>
      </c>
      <c r="J304">
        <v>6480.5429999999997</v>
      </c>
      <c r="K304">
        <v>6375.7437</v>
      </c>
      <c r="L304" s="25">
        <f t="shared" si="82"/>
        <v>-1.6171376380034741E-2</v>
      </c>
      <c r="M304">
        <f t="shared" si="80"/>
        <v>4</v>
      </c>
    </row>
    <row r="305" spans="1:14">
      <c r="A305" s="1">
        <v>42825</v>
      </c>
      <c r="B305">
        <v>33.76</v>
      </c>
      <c r="C305" s="25">
        <f t="shared" si="81"/>
        <v>4.761904761904745E-3</v>
      </c>
      <c r="D305" s="26">
        <f t="shared" si="76"/>
        <v>33.789830187730097</v>
      </c>
      <c r="E305" s="26">
        <f>D305*(1-VLOOKUP(A305,USD!A:M,13,0))</f>
        <v>33.846078423309486</v>
      </c>
      <c r="F305">
        <v>33.8536</v>
      </c>
      <c r="G305" s="25">
        <f t="shared" si="79"/>
        <v>-8.8281555617086838E-4</v>
      </c>
      <c r="H305" s="25">
        <f>(B305/(D305*(1-VLOOKUP(A305,USD!A:M,13,0))))-1</f>
        <v>-2.5432318105782503E-3</v>
      </c>
      <c r="I305" s="25">
        <f t="shared" si="78"/>
        <v>-2.7648462792732031E-3</v>
      </c>
      <c r="J305">
        <v>6375.7437</v>
      </c>
      <c r="K305">
        <v>6401.6478999999999</v>
      </c>
      <c r="L305" s="25">
        <f t="shared" si="82"/>
        <v>4.0629299449410627E-3</v>
      </c>
      <c r="M305">
        <f t="shared" si="80"/>
        <v>5</v>
      </c>
    </row>
    <row r="306" spans="1:14">
      <c r="A306" s="1">
        <v>42828</v>
      </c>
      <c r="B306">
        <v>33.78</v>
      </c>
      <c r="C306" s="25">
        <f t="shared" si="81"/>
        <v>5.924170616113944E-4</v>
      </c>
      <c r="D306" s="26">
        <f t="shared" ref="D306:D325" si="83">+F305*(1+L306)</f>
        <v>33.8536</v>
      </c>
      <c r="E306" s="26">
        <f>D306*(1-VLOOKUP(A306,USD!A:M,13,0))</f>
        <v>33.847566335231193</v>
      </c>
      <c r="F306">
        <v>33.85</v>
      </c>
      <c r="G306" s="25">
        <f t="shared" si="79"/>
        <v>-2.1740671597703098E-3</v>
      </c>
      <c r="H306" s="25">
        <f>(B306/(D306*(1-VLOOKUP(A306,USD!A:M,13,0))))-1</f>
        <v>-1.9961947799143065E-3</v>
      </c>
      <c r="I306" s="25">
        <f t="shared" si="78"/>
        <v>-2.0679468242245092E-3</v>
      </c>
      <c r="J306">
        <v>6401.6478999999999</v>
      </c>
      <c r="K306">
        <v>6401.6478999999999</v>
      </c>
      <c r="L306" s="25">
        <f t="shared" si="82"/>
        <v>0</v>
      </c>
      <c r="M306">
        <f t="shared" si="80"/>
        <v>1</v>
      </c>
    </row>
    <row r="307" spans="1:14" ht="28">
      <c r="A307" s="1">
        <v>42829</v>
      </c>
      <c r="B307">
        <v>33.92</v>
      </c>
      <c r="C307" s="25">
        <f t="shared" si="81"/>
        <v>4.1444641799881499E-3</v>
      </c>
      <c r="D307" s="26">
        <f t="shared" si="83"/>
        <v>33.85</v>
      </c>
      <c r="E307" s="26">
        <f>D307*(1-VLOOKUP(A307,USD!A:M,13,0))</f>
        <v>33.825386560778149</v>
      </c>
      <c r="F307">
        <v>33.826999999999998</v>
      </c>
      <c r="G307" s="25">
        <f t="shared" si="79"/>
        <v>2.0679468242246202E-3</v>
      </c>
      <c r="H307" s="25">
        <f>(B307/(D307*(1-VLOOKUP(A307,USD!A:M,13,0))))-1</f>
        <v>2.797113317592137E-3</v>
      </c>
      <c r="I307" s="25">
        <f t="shared" si="78"/>
        <v>2.7492831170368159E-3</v>
      </c>
      <c r="J307">
        <v>6401.6478999999999</v>
      </c>
      <c r="K307">
        <v>6401.6478999999999</v>
      </c>
      <c r="L307" s="25">
        <f t="shared" si="82"/>
        <v>0</v>
      </c>
      <c r="M307">
        <f t="shared" si="80"/>
        <v>2</v>
      </c>
      <c r="N307" s="50" t="s">
        <v>282</v>
      </c>
    </row>
    <row r="308" spans="1:14">
      <c r="A308" s="1">
        <v>42830</v>
      </c>
      <c r="B308">
        <v>34.46</v>
      </c>
      <c r="C308" s="25">
        <f t="shared" si="81"/>
        <v>1.5919811320754595E-2</v>
      </c>
      <c r="D308" s="26">
        <f t="shared" si="83"/>
        <v>34.557890444974333</v>
      </c>
      <c r="E308" s="26">
        <f>D308*(1-VLOOKUP(A308,USD!A:M,13,0))</f>
        <v>34.5403115915841</v>
      </c>
      <c r="F308" s="27">
        <v>34.54</v>
      </c>
      <c r="G308" s="25">
        <f t="shared" si="79"/>
        <v>-2.8326510592480147E-3</v>
      </c>
      <c r="H308" s="25">
        <f>(B308/(D308*(1-VLOOKUP(A308,USD!A:M,13,0))))-1</f>
        <v>-2.3251553875288655E-3</v>
      </c>
      <c r="I308" s="25">
        <f t="shared" si="78"/>
        <v>-2.3161551823971394E-3</v>
      </c>
      <c r="J308">
        <v>6401.6478999999999</v>
      </c>
      <c r="K308">
        <v>6539.9665000000005</v>
      </c>
      <c r="L308" s="25">
        <f t="shared" si="82"/>
        <v>2.1606717857756585E-2</v>
      </c>
      <c r="M308">
        <f t="shared" si="80"/>
        <v>3</v>
      </c>
      <c r="N308" s="50" t="s">
        <v>291</v>
      </c>
    </row>
    <row r="309" spans="1:14">
      <c r="A309" s="1">
        <v>42831</v>
      </c>
      <c r="B309">
        <v>34.49</v>
      </c>
      <c r="C309" s="25">
        <f t="shared" si="81"/>
        <v>8.705745792223496E-4</v>
      </c>
      <c r="D309" s="26">
        <f t="shared" si="83"/>
        <v>34.643969629508042</v>
      </c>
      <c r="E309" s="26">
        <f>D309*(1-VLOOKUP(A309,USD!A:M,13,0))</f>
        <v>34.607116948397909</v>
      </c>
      <c r="F309">
        <v>34.636699999999998</v>
      </c>
      <c r="G309" s="25">
        <f t="shared" si="79"/>
        <v>-4.4443414295368688E-3</v>
      </c>
      <c r="H309" s="25">
        <f>(B309/(D309*(1-VLOOKUP(A309,USD!A:M,13,0))))-1</f>
        <v>-3.3841868010137111E-3</v>
      </c>
      <c r="I309" s="25">
        <f t="shared" si="78"/>
        <v>-4.235391939763189E-3</v>
      </c>
      <c r="J309">
        <v>6539.9665000000005</v>
      </c>
      <c r="K309">
        <v>6559.6526000000003</v>
      </c>
      <c r="L309" s="25">
        <f t="shared" si="82"/>
        <v>3.0101224524621273E-3</v>
      </c>
      <c r="M309">
        <f t="shared" si="80"/>
        <v>4</v>
      </c>
    </row>
    <row r="310" spans="1:14">
      <c r="A310" s="1">
        <v>42832</v>
      </c>
      <c r="B310">
        <v>34.659999999999997</v>
      </c>
      <c r="C310" s="25">
        <f t="shared" si="81"/>
        <v>4.9289649173671624E-3</v>
      </c>
      <c r="D310" s="26">
        <f t="shared" si="83"/>
        <v>34.737412594715757</v>
      </c>
      <c r="E310" s="26">
        <f>D310*(1-VLOOKUP(A310,USD!A:M,13,0))</f>
        <v>34.703270028499418</v>
      </c>
      <c r="F310">
        <v>34.701999999999998</v>
      </c>
      <c r="G310" s="25">
        <f t="shared" si="79"/>
        <v>-2.2285077941451847E-3</v>
      </c>
      <c r="H310" s="25">
        <f>(B310/(D310*(1-VLOOKUP(A310,USD!A:M,13,0))))-1</f>
        <v>-1.246857384444966E-3</v>
      </c>
      <c r="I310" s="25">
        <f t="shared" si="78"/>
        <v>-1.2103048815630402E-3</v>
      </c>
      <c r="J310">
        <v>6559.6526000000003</v>
      </c>
      <c r="K310">
        <v>6578.7259999999997</v>
      </c>
      <c r="L310" s="25">
        <f t="shared" si="82"/>
        <v>2.9076844709732264E-3</v>
      </c>
      <c r="M310">
        <f t="shared" si="80"/>
        <v>5</v>
      </c>
    </row>
    <row r="311" spans="1:14">
      <c r="A311" s="1">
        <v>42835</v>
      </c>
      <c r="B311">
        <v>34.390300000000003</v>
      </c>
      <c r="C311" s="25">
        <f t="shared" si="81"/>
        <v>-7.7813040969415548E-3</v>
      </c>
      <c r="D311" s="26">
        <f t="shared" si="83"/>
        <v>34.63774192118656</v>
      </c>
      <c r="E311" s="26">
        <f>D311*(1-VLOOKUP(A311,USD!A:M,13,0))</f>
        <v>34.588179568849469</v>
      </c>
      <c r="F311">
        <v>34.5931</v>
      </c>
      <c r="G311" s="25">
        <f t="shared" si="79"/>
        <v>-7.1437082056208245E-3</v>
      </c>
      <c r="H311" s="25">
        <f>(B311/(D311*(1-VLOOKUP(A311,USD!A:M,13,0))))-1</f>
        <v>-5.7210171600843296E-3</v>
      </c>
      <c r="I311" s="25">
        <f t="shared" si="78"/>
        <v>-5.8624407757614794E-3</v>
      </c>
      <c r="J311">
        <v>6578.7259999999997</v>
      </c>
      <c r="K311">
        <v>6566.5441000000001</v>
      </c>
      <c r="L311" s="25">
        <f t="shared" si="82"/>
        <v>-1.8517111063752756E-3</v>
      </c>
      <c r="M311">
        <f t="shared" si="80"/>
        <v>1</v>
      </c>
      <c r="N311" s="50" t="s">
        <v>297</v>
      </c>
    </row>
    <row r="312" spans="1:14">
      <c r="A312" s="1">
        <v>42836</v>
      </c>
      <c r="B312">
        <v>34.784999999999997</v>
      </c>
      <c r="C312" s="25">
        <f t="shared" si="81"/>
        <v>1.1477073477113908E-2</v>
      </c>
      <c r="D312" s="26">
        <f t="shared" si="83"/>
        <v>34.922997899901411</v>
      </c>
      <c r="E312" s="26">
        <f>D312*(1-VLOOKUP(A312,USD!A:M,13,0))</f>
        <v>34.951073795734871</v>
      </c>
      <c r="F312">
        <v>34.963900000000002</v>
      </c>
      <c r="G312" s="25">
        <f t="shared" si="79"/>
        <v>-3.9514906565855101E-3</v>
      </c>
      <c r="H312" s="25">
        <f>(B312/(D312*(1-VLOOKUP(A312,USD!A:M,13,0))))-1</f>
        <v>-4.751607824854287E-3</v>
      </c>
      <c r="I312" s="25">
        <f t="shared" si="78"/>
        <v>-5.1167060882797433E-3</v>
      </c>
      <c r="J312">
        <v>6566.5441000000001</v>
      </c>
      <c r="K312">
        <v>6629.1661000000004</v>
      </c>
      <c r="L312" s="25">
        <f t="shared" si="82"/>
        <v>9.536523176628009E-3</v>
      </c>
      <c r="M312">
        <f t="shared" si="80"/>
        <v>2</v>
      </c>
      <c r="N312" s="50" t="s">
        <v>302</v>
      </c>
    </row>
    <row r="313" spans="1:14">
      <c r="A313" s="1">
        <v>42837</v>
      </c>
      <c r="B313">
        <v>34.585000000000001</v>
      </c>
      <c r="C313" s="25">
        <f t="shared" si="81"/>
        <v>-5.7496047146757823E-3</v>
      </c>
      <c r="D313" s="26">
        <f t="shared" si="83"/>
        <v>34.685999602995309</v>
      </c>
      <c r="E313" s="26">
        <f>D313*(1-VLOOKUP(A313,USD!A:M,13,0))</f>
        <v>34.770168351201058</v>
      </c>
      <c r="F313">
        <v>34.770000000000003</v>
      </c>
      <c r="G313" s="25">
        <f t="shared" si="79"/>
        <v>-2.9118262166671904E-3</v>
      </c>
      <c r="H313" s="25">
        <f>(B313/(D313*(1-VLOOKUP(A313,USD!A:M,13,0))))-1</f>
        <v>-5.325494812988496E-3</v>
      </c>
      <c r="I313" s="25">
        <f t="shared" si="78"/>
        <v>-5.3206787460454708E-3</v>
      </c>
      <c r="J313">
        <v>6629.1661000000004</v>
      </c>
      <c r="K313">
        <v>6576.4760999999999</v>
      </c>
      <c r="L313" s="25">
        <f t="shared" si="82"/>
        <v>-7.9482093532097231E-3</v>
      </c>
      <c r="M313">
        <f t="shared" si="80"/>
        <v>3</v>
      </c>
    </row>
    <row r="314" spans="1:14">
      <c r="A314" s="1">
        <v>42838</v>
      </c>
      <c r="B314">
        <v>34.801000000000002</v>
      </c>
      <c r="C314" s="25">
        <f t="shared" si="81"/>
        <v>6.245482145438741E-3</v>
      </c>
      <c r="D314" s="26">
        <f t="shared" si="83"/>
        <v>34.977399983860664</v>
      </c>
      <c r="E314" s="26">
        <f>D314*(1-VLOOKUP(A314,USD!A:M,13,0))</f>
        <v>34.970922370018755</v>
      </c>
      <c r="F314">
        <v>34.971200000000003</v>
      </c>
      <c r="G314" s="25">
        <f t="shared" si="79"/>
        <v>-5.0432560436755036E-3</v>
      </c>
      <c r="H314" s="25">
        <f>(B314/(D314*(1-VLOOKUP(A314,USD!A:M,13,0))))-1</f>
        <v>-4.8589616316334627E-3</v>
      </c>
      <c r="I314" s="25">
        <f t="shared" si="78"/>
        <v>-4.8668618749142523E-3</v>
      </c>
      <c r="J314">
        <v>6576.4760999999999</v>
      </c>
      <c r="K314">
        <v>6615.7042000000001</v>
      </c>
      <c r="L314" s="25">
        <f t="shared" si="82"/>
        <v>5.9649118165274739E-3</v>
      </c>
      <c r="M314">
        <f t="shared" si="80"/>
        <v>4</v>
      </c>
    </row>
    <row r="315" spans="1:14">
      <c r="A315" s="1">
        <v>42839</v>
      </c>
      <c r="B315">
        <v>34.801000000000002</v>
      </c>
      <c r="C315" s="25">
        <f t="shared" si="81"/>
        <v>0</v>
      </c>
      <c r="D315" s="26">
        <f t="shared" si="83"/>
        <v>34.508446269843809</v>
      </c>
      <c r="E315" s="26">
        <f>D315*(1-VLOOKUP(A315,USD!A:M,13,0))</f>
        <v>34.511954779333301</v>
      </c>
      <c r="F315">
        <v>34.51</v>
      </c>
      <c r="G315" s="25">
        <f t="shared" si="79"/>
        <v>8.4777427493700763E-3</v>
      </c>
      <c r="H315" s="25">
        <f>(B315/(D315*(1-VLOOKUP(A315,USD!A:M,13,0))))-1</f>
        <v>8.3752201958664507E-3</v>
      </c>
      <c r="I315" s="25">
        <f t="shared" si="78"/>
        <v>8.4323384526225897E-3</v>
      </c>
      <c r="J315">
        <v>6615.7042000000001</v>
      </c>
      <c r="K315">
        <v>6528.1624000000002</v>
      </c>
      <c r="L315" s="25">
        <f t="shared" si="82"/>
        <v>-1.3232423541548299E-2</v>
      </c>
      <c r="M315">
        <f t="shared" si="80"/>
        <v>5</v>
      </c>
    </row>
    <row r="316" spans="1:14">
      <c r="A316" s="1">
        <v>42842</v>
      </c>
      <c r="B316">
        <v>34.005099999999999</v>
      </c>
      <c r="C316" s="25">
        <f t="shared" ref="C316:C325" si="84">B316/B315-1</f>
        <v>-2.287003247033137E-2</v>
      </c>
      <c r="D316" s="26">
        <f t="shared" si="83"/>
        <v>34.131687192708313</v>
      </c>
      <c r="E316" s="26">
        <f>D316*(1-VLOOKUP(A316,USD!A:M,13,0))</f>
        <v>34.163183028098963</v>
      </c>
      <c r="F316">
        <v>34.124499999999998</v>
      </c>
      <c r="G316" s="25">
        <f t="shared" ref="G316:G321" si="85">+B316/D316-1</f>
        <v>-3.7087880242661075E-3</v>
      </c>
      <c r="H316" s="25">
        <f>(B316/(D316*(1-VLOOKUP(A316,USD!A:M,13,0))))-1</f>
        <v>-4.6272921340186901E-3</v>
      </c>
      <c r="I316" s="25">
        <f t="shared" si="78"/>
        <v>-3.4989523656023813E-3</v>
      </c>
      <c r="J316">
        <v>6528.1624000000002</v>
      </c>
      <c r="K316">
        <v>6456.598</v>
      </c>
      <c r="L316" s="25">
        <f t="shared" si="82"/>
        <v>-1.09624111066845E-2</v>
      </c>
      <c r="M316">
        <f t="shared" si="80"/>
        <v>1</v>
      </c>
    </row>
    <row r="317" spans="1:14">
      <c r="A317" s="1">
        <v>42843</v>
      </c>
      <c r="B317">
        <v>33.729999999999997</v>
      </c>
      <c r="C317" s="25">
        <f t="shared" si="84"/>
        <v>-8.0899629761418401E-3</v>
      </c>
      <c r="D317" s="26">
        <f t="shared" si="83"/>
        <v>33.921618617002331</v>
      </c>
      <c r="E317" s="26">
        <f>D317*(1-VLOOKUP(A317,USD!A:M,13,0))</f>
        <v>33.933580152183524</v>
      </c>
      <c r="F317">
        <v>33.927700000000002</v>
      </c>
      <c r="G317" s="25">
        <f t="shared" si="85"/>
        <v>-5.6488641997257671E-3</v>
      </c>
      <c r="H317" s="25">
        <f>(B317/(D317*(1-VLOOKUP(A317,USD!A:M,13,0))))-1</f>
        <v>-5.9993714565489409E-3</v>
      </c>
      <c r="I317" s="25">
        <f t="shared" si="78"/>
        <v>-5.8270970328081484E-3</v>
      </c>
      <c r="J317">
        <v>6456.598</v>
      </c>
      <c r="K317">
        <v>6418.2114000000001</v>
      </c>
      <c r="L317" s="25">
        <f t="shared" si="82"/>
        <v>-5.9453291036548617E-3</v>
      </c>
      <c r="M317">
        <f t="shared" si="80"/>
        <v>2</v>
      </c>
    </row>
    <row r="318" spans="1:14">
      <c r="A318" s="1">
        <v>42844</v>
      </c>
      <c r="B318">
        <v>33.21</v>
      </c>
      <c r="C318" s="25">
        <f t="shared" si="84"/>
        <v>-1.5416543136673511E-2</v>
      </c>
      <c r="D318" s="26">
        <f t="shared" si="83"/>
        <v>33.570541047938995</v>
      </c>
      <c r="E318" s="26">
        <f>D318*(1-VLOOKUP(A318,USD!A:M,13,0))</f>
        <v>33.523824569950044</v>
      </c>
      <c r="F318">
        <v>33.519500000000001</v>
      </c>
      <c r="G318" s="25">
        <f t="shared" si="85"/>
        <v>-1.0739804503720696E-2</v>
      </c>
      <c r="H318" s="25">
        <f>(B318/(D318*(1-VLOOKUP(A318,USD!A:M,13,0))))-1</f>
        <v>-9.3612400725705536E-3</v>
      </c>
      <c r="I318" s="25">
        <f t="shared" si="78"/>
        <v>-9.2334312862661916E-3</v>
      </c>
      <c r="J318">
        <v>6418.2114000000001</v>
      </c>
      <c r="K318">
        <v>6350.6464999999998</v>
      </c>
      <c r="L318" s="25">
        <f t="shared" si="82"/>
        <v>-1.0527060545247879E-2</v>
      </c>
      <c r="M318">
        <f t="shared" si="80"/>
        <v>3</v>
      </c>
      <c r="N318" s="50" t="s">
        <v>314</v>
      </c>
    </row>
    <row r="319" spans="1:14">
      <c r="A319" s="1">
        <v>42845</v>
      </c>
      <c r="B319">
        <v>33.369999999999997</v>
      </c>
      <c r="C319" s="25">
        <f t="shared" si="84"/>
        <v>4.8178259560371917E-3</v>
      </c>
      <c r="D319" s="26">
        <f t="shared" si="83"/>
        <v>33.504334366178306</v>
      </c>
      <c r="E319" s="26">
        <f>D319*(1-VLOOKUP(A319,USD!A:M,13,0))</f>
        <v>33.51090410593396</v>
      </c>
      <c r="F319">
        <v>33.5169</v>
      </c>
      <c r="G319" s="25">
        <f t="shared" si="85"/>
        <v>-4.0094623194160128E-3</v>
      </c>
      <c r="H319" s="25">
        <f>(B319/(D319*(1-VLOOKUP(A319,USD!A:M,13,0))))-1</f>
        <v>-4.2047240948360765E-3</v>
      </c>
      <c r="I319" s="25">
        <f t="shared" si="78"/>
        <v>-4.3828635703183627E-3</v>
      </c>
      <c r="J319">
        <v>6350.6464999999998</v>
      </c>
      <c r="K319">
        <v>6347.7731999999996</v>
      </c>
      <c r="L319" s="25">
        <f t="shared" si="82"/>
        <v>-4.5244212538053663E-4</v>
      </c>
      <c r="M319">
        <f t="shared" si="80"/>
        <v>4</v>
      </c>
    </row>
    <row r="320" spans="1:14">
      <c r="A320" s="1">
        <v>42846</v>
      </c>
      <c r="B320">
        <v>32.96</v>
      </c>
      <c r="C320" s="25">
        <f t="shared" si="84"/>
        <v>-1.228648486664663E-2</v>
      </c>
      <c r="D320" s="26">
        <f t="shared" si="83"/>
        <v>33.268416213471525</v>
      </c>
      <c r="E320" s="26">
        <f>D320*(1-VLOOKUP(A320,USD!A:M,13,0))</f>
        <v>33.241364202601424</v>
      </c>
      <c r="F320">
        <v>33.223399999999998</v>
      </c>
      <c r="G320" s="25">
        <f t="shared" si="85"/>
        <v>-9.2705409086061286E-3</v>
      </c>
      <c r="H320" s="25">
        <f>(B320/(D320*(1-VLOOKUP(A320,USD!A:M,13,0))))-1</f>
        <v>-8.4642796512967022E-3</v>
      </c>
      <c r="I320" s="25">
        <f t="shared" si="78"/>
        <v>-7.9281470289012113E-3</v>
      </c>
      <c r="J320">
        <v>6347.7731999999996</v>
      </c>
      <c r="K320">
        <v>6300.7128000000002</v>
      </c>
      <c r="L320" s="25">
        <f t="shared" si="82"/>
        <v>-7.413686424713406E-3</v>
      </c>
      <c r="M320">
        <f t="shared" si="80"/>
        <v>5</v>
      </c>
    </row>
    <row r="321" spans="1:14">
      <c r="A321" s="1">
        <v>42849</v>
      </c>
      <c r="B321">
        <v>32.119999999999997</v>
      </c>
      <c r="C321" s="25">
        <f t="shared" si="84"/>
        <v>-2.5485436893204039E-2</v>
      </c>
      <c r="D321" s="26">
        <f t="shared" si="83"/>
        <v>32.368084400650666</v>
      </c>
      <c r="E321" s="26">
        <f>D321*(1-VLOOKUP(A321,USD!A:M,13,0))</f>
        <v>32.394286764991172</v>
      </c>
      <c r="F321">
        <v>32.364600000000003</v>
      </c>
      <c r="G321" s="25">
        <f t="shared" si="85"/>
        <v>-7.6644758330425278E-3</v>
      </c>
      <c r="H321" s="25">
        <f>(B321/(D321*(1-VLOOKUP(A321,USD!A:M,13,0))))-1</f>
        <v>-8.467133941890026E-3</v>
      </c>
      <c r="I321" s="25">
        <f t="shared" si="78"/>
        <v>-7.5576401376814539E-3</v>
      </c>
      <c r="J321">
        <v>6300.7128000000002</v>
      </c>
      <c r="K321">
        <v>6138.5048999999999</v>
      </c>
      <c r="L321" s="25">
        <f t="shared" si="82"/>
        <v>-2.5744372922377967E-2</v>
      </c>
      <c r="M321">
        <f t="shared" si="80"/>
        <v>1</v>
      </c>
      <c r="N321" s="50" t="s">
        <v>321</v>
      </c>
    </row>
    <row r="322" spans="1:14" ht="28">
      <c r="A322" s="1">
        <v>42850</v>
      </c>
      <c r="B322">
        <v>32.339700000000001</v>
      </c>
      <c r="C322" s="25">
        <f t="shared" si="84"/>
        <v>6.8399750933998416E-3</v>
      </c>
      <c r="D322" s="26">
        <f t="shared" si="83"/>
        <v>32.480362205709085</v>
      </c>
      <c r="E322" s="26">
        <f>D322*(1-VLOOKUP(A322,USD!A:M,13,0))</f>
        <v>32.459490929610645</v>
      </c>
      <c r="F322">
        <v>32.465499999999999</v>
      </c>
      <c r="G322" s="25">
        <f t="shared" ref="G322:G327" si="86">+B322/D322-1</f>
        <v>-4.3306846400980037E-3</v>
      </c>
      <c r="H322" s="25">
        <f>(B322/(D322*(1-VLOOKUP(A322,USD!A:M,13,0))))-1</f>
        <v>-3.6904746864457882E-3</v>
      </c>
      <c r="I322" s="25">
        <f t="shared" si="78"/>
        <v>-3.8748825676486742E-3</v>
      </c>
      <c r="J322">
        <v>6138.5048999999999</v>
      </c>
      <c r="K322">
        <v>6160.4611999999997</v>
      </c>
      <c r="L322" s="25">
        <f t="shared" si="82"/>
        <v>3.5768155858277861E-3</v>
      </c>
      <c r="M322">
        <f t="shared" si="80"/>
        <v>2</v>
      </c>
      <c r="N322" s="50" t="s">
        <v>323</v>
      </c>
    </row>
    <row r="323" spans="1:14">
      <c r="A323" s="1">
        <v>42851</v>
      </c>
      <c r="B323">
        <v>32.36</v>
      </c>
      <c r="C323" s="25">
        <f t="shared" si="84"/>
        <v>6.2771145063189593E-4</v>
      </c>
      <c r="D323" s="26">
        <f t="shared" si="83"/>
        <v>32.549487125338935</v>
      </c>
      <c r="E323" s="26">
        <f>D323*(1-VLOOKUP(A323,USD!A:M,13,0))</f>
        <v>32.508049949975273</v>
      </c>
      <c r="F323">
        <v>32.520600000000002</v>
      </c>
      <c r="G323" s="25">
        <f t="shared" si="86"/>
        <v>-5.8215087878120686E-3</v>
      </c>
      <c r="H323" s="25">
        <f>(B323/(D323*(1-VLOOKUP(A323,USD!A:M,13,0))))-1</f>
        <v>-4.5542550292342332E-3</v>
      </c>
      <c r="I323" s="25">
        <f t="shared" si="78"/>
        <v>-4.938408270450223E-3</v>
      </c>
      <c r="J323">
        <v>6160.4611999999997</v>
      </c>
      <c r="K323">
        <v>6176.3981000000003</v>
      </c>
      <c r="L323" s="25">
        <f t="shared" si="82"/>
        <v>2.5869654044734514E-3</v>
      </c>
      <c r="M323">
        <f t="shared" si="80"/>
        <v>3</v>
      </c>
    </row>
    <row r="324" spans="1:14">
      <c r="A324" s="1">
        <v>42852</v>
      </c>
      <c r="B324">
        <v>32.369999999999997</v>
      </c>
      <c r="C324" s="25">
        <f t="shared" si="84"/>
        <v>3.0902348578476513E-4</v>
      </c>
      <c r="D324" s="26">
        <f t="shared" si="83"/>
        <v>32.604351469935203</v>
      </c>
      <c r="E324" s="26">
        <f>D324*(1-VLOOKUP(A324,USD!A:M,13,0))</f>
        <v>32.585920852855928</v>
      </c>
      <c r="F324">
        <v>32.581600000000002</v>
      </c>
      <c r="G324" s="25">
        <f t="shared" si="86"/>
        <v>-7.1877359729514145E-3</v>
      </c>
      <c r="H324" s="25">
        <f>(B324/(D324*(1-VLOOKUP(A324,USD!A:M,13,0))))-1</f>
        <v>-6.6262007396058475E-3</v>
      </c>
      <c r="I324" s="25">
        <f t="shared" si="78"/>
        <v>-6.494463132565742E-3</v>
      </c>
      <c r="J324">
        <v>6176.3981000000003</v>
      </c>
      <c r="K324">
        <v>6192.3044</v>
      </c>
      <c r="L324" s="25">
        <f t="shared" si="82"/>
        <v>2.575335938918677E-3</v>
      </c>
      <c r="M324">
        <f t="shared" si="80"/>
        <v>4</v>
      </c>
      <c r="N324" s="50" t="s">
        <v>327</v>
      </c>
    </row>
    <row r="325" spans="1:14">
      <c r="A325" s="1">
        <v>42853</v>
      </c>
      <c r="B325">
        <v>32.549999999999997</v>
      </c>
      <c r="C325" s="25">
        <f t="shared" si="84"/>
        <v>5.56070435588496E-3</v>
      </c>
      <c r="D325" s="26">
        <f t="shared" si="83"/>
        <v>32.68450691342629</v>
      </c>
      <c r="E325" s="26">
        <f>D325*(1-VLOOKUP(A325,USD!A:M,13,0))</f>
        <v>32.69457263014322</v>
      </c>
      <c r="F325">
        <v>32.707000000000001</v>
      </c>
      <c r="G325" s="25">
        <f t="shared" si="86"/>
        <v>-4.1153110794227565E-3</v>
      </c>
      <c r="H325" s="25">
        <f>(B325/(D325*(1-VLOOKUP(A325,USD!A:M,13,0))))-1</f>
        <v>-4.4219152756238556E-3</v>
      </c>
      <c r="I325" s="25">
        <f t="shared" si="78"/>
        <v>-4.8001956767665943E-3</v>
      </c>
      <c r="J325">
        <v>6192.3044</v>
      </c>
      <c r="K325">
        <v>6211.8624</v>
      </c>
      <c r="L325" s="25">
        <f t="shared" si="82"/>
        <v>3.1584364618768568E-3</v>
      </c>
      <c r="M325">
        <f t="shared" si="80"/>
        <v>5</v>
      </c>
    </row>
    <row r="326" spans="1:14">
      <c r="A326" s="1">
        <v>42856</v>
      </c>
      <c r="B326">
        <v>32.58</v>
      </c>
      <c r="C326" s="25">
        <f t="shared" ref="C326:C389" si="87">B326/B325-1</f>
        <v>9.2165898617513342E-4</v>
      </c>
      <c r="D326" s="26">
        <f t="shared" ref="D326:D389" si="88">+F325*(1+L326)</f>
        <v>32.707000000000001</v>
      </c>
      <c r="E326" s="26">
        <f>D326*(1-VLOOKUP(A326,USD!A:M,13,0))</f>
        <v>32.712618327734184</v>
      </c>
      <c r="F326">
        <v>32.697600000000001</v>
      </c>
      <c r="G326" s="25">
        <f t="shared" si="86"/>
        <v>-3.8829608340722466E-3</v>
      </c>
      <c r="H326" s="25">
        <f>(B326/(D326*(1-VLOOKUP(A326,USD!A:M,13,0))))-1</f>
        <v>-4.0540419725971777E-3</v>
      </c>
      <c r="I326" s="25">
        <f t="shared" si="78"/>
        <v>-3.596594245449336E-3</v>
      </c>
      <c r="J326">
        <v>6211.8624</v>
      </c>
      <c r="K326">
        <v>6211.8624</v>
      </c>
      <c r="L326" s="25">
        <f t="shared" ref="L326:L389" si="89">+K326/J326-1</f>
        <v>0</v>
      </c>
      <c r="M326">
        <f t="shared" ref="M326:M389" si="90">WEEKDAY(A326,2)</f>
        <v>1</v>
      </c>
    </row>
    <row r="327" spans="1:14">
      <c r="A327" s="1">
        <v>42857</v>
      </c>
      <c r="B327">
        <v>32.549999999999997</v>
      </c>
      <c r="C327" s="25">
        <f t="shared" si="87"/>
        <v>-9.2081031307555961E-4</v>
      </c>
      <c r="D327" s="26">
        <f t="shared" si="88"/>
        <v>32.719984561151904</v>
      </c>
      <c r="E327" s="26">
        <f>D327*(1-VLOOKUP(A327,USD!A:M,13,0))</f>
        <v>32.761587728102157</v>
      </c>
      <c r="F327">
        <v>32.759700000000002</v>
      </c>
      <c r="G327" s="25">
        <f t="shared" si="86"/>
        <v>-5.1951296258778701E-3</v>
      </c>
      <c r="H327" s="25">
        <f>(B327/(D327*(1-VLOOKUP(A327,USD!A:M,13,0))))-1</f>
        <v>-6.4584088493570002E-3</v>
      </c>
      <c r="I327" s="25">
        <f t="shared" si="78"/>
        <v>-6.401157519757672E-3</v>
      </c>
      <c r="J327">
        <v>6211.8624</v>
      </c>
      <c r="K327">
        <v>6216.1149999999998</v>
      </c>
      <c r="L327" s="25">
        <f t="shared" si="89"/>
        <v>6.8459339987958501E-4</v>
      </c>
      <c r="M327">
        <f t="shared" si="90"/>
        <v>2</v>
      </c>
      <c r="N327" s="50" t="s">
        <v>331</v>
      </c>
    </row>
    <row r="328" spans="1:14">
      <c r="A328" s="1">
        <v>42858</v>
      </c>
      <c r="B328">
        <v>32.39</v>
      </c>
      <c r="C328" s="25">
        <f t="shared" si="87"/>
        <v>-4.9155145929338229E-3</v>
      </c>
      <c r="D328" s="26">
        <f t="shared" si="88"/>
        <v>32.661480162550085</v>
      </c>
      <c r="E328" s="26">
        <f>D328*(1-VLOOKUP(A328,USD!A:M,13,0))</f>
        <v>32.634325310180444</v>
      </c>
      <c r="F328">
        <v>32.6372</v>
      </c>
      <c r="G328" s="25">
        <f t="shared" ref="G328:G391" si="91">+B328/D328-1</f>
        <v>-8.3119369115844943E-3</v>
      </c>
      <c r="H328" s="25">
        <f>(B328/(D328*(1-VLOOKUP(A328,USD!A:M,13,0))))-1</f>
        <v>-7.4867584317492852E-3</v>
      </c>
      <c r="I328" s="25">
        <f t="shared" si="78"/>
        <v>-7.5741791575257844E-3</v>
      </c>
      <c r="J328">
        <v>6216.1149999999998</v>
      </c>
      <c r="K328">
        <v>6197.4778999999999</v>
      </c>
      <c r="L328" s="25">
        <f t="shared" si="89"/>
        <v>-2.9981909922837113E-3</v>
      </c>
      <c r="M328">
        <f t="shared" si="90"/>
        <v>3</v>
      </c>
    </row>
    <row r="329" spans="1:14">
      <c r="A329" s="1">
        <v>42859</v>
      </c>
      <c r="B329">
        <v>32.26</v>
      </c>
      <c r="C329" s="25">
        <f t="shared" si="87"/>
        <v>-4.0135844396419484E-3</v>
      </c>
      <c r="D329" s="26">
        <f t="shared" si="88"/>
        <v>32.525700710793984</v>
      </c>
      <c r="E329" s="26">
        <f>D329*(1-VLOOKUP(A329,USD!A:M,13,0))</f>
        <v>32.537000856832499</v>
      </c>
      <c r="F329">
        <v>32.521000000000001</v>
      </c>
      <c r="G329" s="25">
        <f t="shared" si="91"/>
        <v>-8.1689465557250873E-3</v>
      </c>
      <c r="H329" s="25">
        <f>(B329/(D329*(1-VLOOKUP(A329,USD!A:M,13,0))))-1</f>
        <v>-8.5134108718669665E-3</v>
      </c>
      <c r="I329" s="25">
        <f t="shared" si="78"/>
        <v>-8.0255834691430605E-3</v>
      </c>
      <c r="J329">
        <v>6197.4778999999999</v>
      </c>
      <c r="K329">
        <v>6176.3053</v>
      </c>
      <c r="L329" s="25">
        <f t="shared" si="89"/>
        <v>-3.4163252119059351E-3</v>
      </c>
      <c r="M329">
        <f t="shared" si="90"/>
        <v>4</v>
      </c>
    </row>
    <row r="330" spans="1:14">
      <c r="A330" s="1">
        <v>42860</v>
      </c>
      <c r="B330">
        <v>31.8</v>
      </c>
      <c r="C330" s="25">
        <f t="shared" si="87"/>
        <v>-1.4259144451332806E-2</v>
      </c>
      <c r="D330" s="26">
        <f t="shared" si="88"/>
        <v>32.06489393242915</v>
      </c>
      <c r="E330" s="26">
        <f>D330*(1-VLOOKUP(A330,USD!A:M,13,0))</f>
        <v>32.023190949196511</v>
      </c>
      <c r="F330">
        <v>32.009300000000003</v>
      </c>
      <c r="G330" s="25">
        <f t="shared" si="91"/>
        <v>-8.2611822445870509E-3</v>
      </c>
      <c r="H330" s="25">
        <f>(B330/(D330*(1-VLOOKUP(A330,USD!A:M,13,0))))-1</f>
        <v>-6.9696661257334647E-3</v>
      </c>
      <c r="I330" s="25">
        <f t="shared" si="78"/>
        <v>-6.5387246831389856E-3</v>
      </c>
      <c r="J330">
        <v>6176.3053</v>
      </c>
      <c r="K330">
        <v>6089.6827999999996</v>
      </c>
      <c r="L330" s="25">
        <f t="shared" si="89"/>
        <v>-1.4024970559664562E-2</v>
      </c>
      <c r="M330">
        <f t="shared" si="90"/>
        <v>5</v>
      </c>
    </row>
    <row r="331" spans="1:14">
      <c r="A331" s="1">
        <v>42863</v>
      </c>
      <c r="B331">
        <v>31.06</v>
      </c>
      <c r="C331" s="25">
        <f t="shared" si="87"/>
        <v>-2.3270440251572433E-2</v>
      </c>
      <c r="D331" s="26">
        <f t="shared" si="88"/>
        <v>31.409326692245781</v>
      </c>
      <c r="E331" s="26">
        <f>D331*(1-VLOOKUP(A331,USD!A:M,13,0))</f>
        <v>31.374847909208562</v>
      </c>
      <c r="F331">
        <v>31.349499999999999</v>
      </c>
      <c r="G331" s="25">
        <f t="shared" si="91"/>
        <v>-1.1121750417274034E-2</v>
      </c>
      <c r="H331" s="25">
        <f>(B331/(D331*(1-VLOOKUP(A331,USD!A:M,13,0))))-1</f>
        <v>-1.0035041767203379E-2</v>
      </c>
      <c r="I331" s="25">
        <f t="shared" si="78"/>
        <v>-9.2345970430151025E-3</v>
      </c>
      <c r="J331">
        <v>6089.6827999999996</v>
      </c>
      <c r="K331">
        <v>5975.5394999999999</v>
      </c>
      <c r="L331" s="25">
        <f t="shared" si="89"/>
        <v>-1.8743718474137916E-2</v>
      </c>
      <c r="M331">
        <f t="shared" si="90"/>
        <v>1</v>
      </c>
    </row>
    <row r="332" spans="1:14">
      <c r="A332" s="1">
        <v>42864</v>
      </c>
      <c r="B332">
        <v>31.38</v>
      </c>
      <c r="C332" s="25">
        <f t="shared" si="87"/>
        <v>1.0302640051513157E-2</v>
      </c>
      <c r="D332" s="26">
        <f t="shared" si="88"/>
        <v>31.540791280720342</v>
      </c>
      <c r="E332" s="26">
        <f>D332*(1-VLOOKUP(A332,USD!A:M,13,0))</f>
        <v>31.512522634467388</v>
      </c>
      <c r="F332">
        <v>31.5167</v>
      </c>
      <c r="G332" s="25">
        <f t="shared" si="91"/>
        <v>-5.097883540373549E-3</v>
      </c>
      <c r="H332" s="25">
        <f>(B332/(D332*(1-VLOOKUP(A332,USD!A:M,13,0))))-1</f>
        <v>-4.2053959311539879E-3</v>
      </c>
      <c r="I332" s="25">
        <f t="shared" si="78"/>
        <v>-4.337383038198861E-3</v>
      </c>
      <c r="J332">
        <v>5975.5394999999999</v>
      </c>
      <c r="K332">
        <v>6012.0015999999996</v>
      </c>
      <c r="L332" s="25">
        <f t="shared" si="89"/>
        <v>6.1018925571489913E-3</v>
      </c>
      <c r="M332">
        <f t="shared" si="90"/>
        <v>2</v>
      </c>
    </row>
    <row r="333" spans="1:14">
      <c r="A333" s="1">
        <v>42865</v>
      </c>
      <c r="B333">
        <v>30.76</v>
      </c>
      <c r="C333" s="25">
        <f t="shared" si="87"/>
        <v>-1.9757807520713766E-2</v>
      </c>
      <c r="D333" s="26">
        <f t="shared" si="88"/>
        <v>30.855328622118133</v>
      </c>
      <c r="E333" s="26">
        <f>D333*(1-VLOOKUP(A333,USD!A:M,13,0))</f>
        <v>30.862200821810443</v>
      </c>
      <c r="F333">
        <v>30.852799999999998</v>
      </c>
      <c r="G333" s="25">
        <f t="shared" si="91"/>
        <v>-3.0895351427174811E-3</v>
      </c>
      <c r="H333" s="25">
        <f>(B333/(D333*(1-VLOOKUP(A333,USD!A:M,13,0))))-1</f>
        <v>-3.3115208601136592E-3</v>
      </c>
      <c r="I333" s="25">
        <f t="shared" si="78"/>
        <v>-3.007830731732497E-3</v>
      </c>
      <c r="J333">
        <v>6012.0015999999996</v>
      </c>
      <c r="K333">
        <v>5885.8410000000003</v>
      </c>
      <c r="L333" s="25">
        <f t="shared" si="89"/>
        <v>-2.0984791487746679E-2</v>
      </c>
      <c r="M333">
        <f t="shared" si="90"/>
        <v>3</v>
      </c>
    </row>
    <row r="334" spans="1:14">
      <c r="A334" s="1">
        <v>42866</v>
      </c>
      <c r="B334">
        <v>30.7</v>
      </c>
      <c r="C334" s="25">
        <f t="shared" si="87"/>
        <v>-1.9505851755526882E-3</v>
      </c>
      <c r="D334" s="26">
        <f t="shared" si="88"/>
        <v>30.783597386419373</v>
      </c>
      <c r="E334" s="26">
        <f>D334*(1-VLOOKUP(A334,USD!A:M,13,0))</f>
        <v>30.825970657557693</v>
      </c>
      <c r="F334">
        <v>30.845700000000001</v>
      </c>
      <c r="G334" s="25">
        <f t="shared" si="91"/>
        <v>-2.7156470821131373E-3</v>
      </c>
      <c r="H334" s="25">
        <f>(B334/(D334*(1-VLOOKUP(A334,USD!A:M,13,0))))-1</f>
        <v>-4.0865106554822672E-3</v>
      </c>
      <c r="I334" s="25">
        <f t="shared" si="78"/>
        <v>-4.7235108945493653E-3</v>
      </c>
      <c r="J334">
        <v>5885.8410000000003</v>
      </c>
      <c r="K334">
        <v>5872.6391000000003</v>
      </c>
      <c r="L334" s="25">
        <f t="shared" si="89"/>
        <v>-2.242992972457114E-3</v>
      </c>
      <c r="M334">
        <f t="shared" si="90"/>
        <v>4</v>
      </c>
    </row>
    <row r="335" spans="1:14">
      <c r="A335" s="1">
        <v>42867</v>
      </c>
      <c r="B335">
        <v>30.82</v>
      </c>
      <c r="C335" s="25">
        <f t="shared" si="87"/>
        <v>3.9087947882736618E-3</v>
      </c>
      <c r="D335" s="26">
        <f t="shared" si="88"/>
        <v>30.799184893251827</v>
      </c>
      <c r="E335" s="26">
        <f>D335*(1-VLOOKUP(A335,USD!A:M,13,0))</f>
        <v>30.823261287675841</v>
      </c>
      <c r="F335">
        <v>30.8431</v>
      </c>
      <c r="G335" s="25">
        <f t="shared" si="91"/>
        <v>6.758330397482748E-4</v>
      </c>
      <c r="H335" s="25">
        <f>(B335/(D335*(1-VLOOKUP(A335,USD!A:M,13,0))))-1</f>
        <v>-1.0580605489485251E-4</v>
      </c>
      <c r="I335" s="25">
        <f t="shared" si="78"/>
        <v>-7.4895195359736544E-4</v>
      </c>
      <c r="J335">
        <v>5872.6391000000003</v>
      </c>
      <c r="K335">
        <v>5863.7831999999999</v>
      </c>
      <c r="L335" s="25">
        <f t="shared" si="89"/>
        <v>-1.5079932291429676E-3</v>
      </c>
      <c r="M335">
        <f t="shared" si="90"/>
        <v>5</v>
      </c>
    </row>
    <row r="336" spans="1:14">
      <c r="A336" s="1">
        <v>42870</v>
      </c>
      <c r="B336">
        <v>30.85</v>
      </c>
      <c r="C336" s="25">
        <f t="shared" si="87"/>
        <v>9.7339390006490056E-4</v>
      </c>
      <c r="D336" s="26">
        <f t="shared" si="88"/>
        <v>30.999447792212031</v>
      </c>
      <c r="E336" s="26">
        <f>D336*(1-VLOOKUP(A336,USD!A:M,13,0))</f>
        <v>31.032717519730639</v>
      </c>
      <c r="F336">
        <v>31.034099999999999</v>
      </c>
      <c r="G336" s="25">
        <f t="shared" si="91"/>
        <v>-4.8209823998728307E-3</v>
      </c>
      <c r="H336" s="25">
        <f>(B336/(D336*(1-VLOOKUP(A336,USD!A:M,13,0))))-1</f>
        <v>-5.8878994279010222E-3</v>
      </c>
      <c r="I336" s="25">
        <f t="shared" si="78"/>
        <v>-5.9321842747170894E-3</v>
      </c>
      <c r="J336">
        <v>5863.7831999999999</v>
      </c>
      <c r="K336">
        <v>5893.5074999999997</v>
      </c>
      <c r="L336" s="25">
        <f t="shared" si="89"/>
        <v>5.0691335245818259E-3</v>
      </c>
      <c r="M336">
        <f t="shared" si="90"/>
        <v>1</v>
      </c>
    </row>
    <row r="337" spans="1:13">
      <c r="A337" s="1">
        <v>42871</v>
      </c>
      <c r="B337">
        <v>31.65</v>
      </c>
      <c r="C337" s="25">
        <f t="shared" si="87"/>
        <v>2.593192868719596E-2</v>
      </c>
      <c r="D337" s="26">
        <f t="shared" si="88"/>
        <v>31.672458012998206</v>
      </c>
      <c r="E337" s="26">
        <f>D337*(1-VLOOKUP(A337,USD!A:M,13,0))</f>
        <v>31.745894971625422</v>
      </c>
      <c r="F337">
        <v>31.771699999999999</v>
      </c>
      <c r="G337" s="25">
        <f t="shared" si="91"/>
        <v>-7.0907073233761331E-4</v>
      </c>
      <c r="H337" s="25">
        <f>(B337/(D337*(1-VLOOKUP(A337,USD!A:M,13,0))))-1</f>
        <v>-3.0207046205859012E-3</v>
      </c>
      <c r="I337" s="25">
        <f t="shared" si="78"/>
        <v>-3.8304528873179811E-3</v>
      </c>
      <c r="J337">
        <v>5893.5074999999997</v>
      </c>
      <c r="K337">
        <v>6014.7344000000003</v>
      </c>
      <c r="L337" s="25">
        <f t="shared" si="89"/>
        <v>2.0569567443496251E-2</v>
      </c>
      <c r="M337">
        <f t="shared" si="90"/>
        <v>2</v>
      </c>
    </row>
    <row r="338" spans="1:13">
      <c r="A338" s="1">
        <v>42872</v>
      </c>
      <c r="B338">
        <v>31.5684</v>
      </c>
      <c r="C338" s="25">
        <f t="shared" si="87"/>
        <v>-2.5781990521326348E-3</v>
      </c>
      <c r="D338" s="26">
        <f t="shared" si="88"/>
        <v>31.839926333851082</v>
      </c>
      <c r="E338" s="26">
        <f>D338*(1-VLOOKUP(A338,USD!A:M,13,0))</f>
        <v>31.858085067844552</v>
      </c>
      <c r="F338">
        <v>31.848400000000002</v>
      </c>
      <c r="G338" s="25">
        <f t="shared" si="91"/>
        <v>-8.527856848789428E-3</v>
      </c>
      <c r="H338" s="25">
        <f>(B338/(D338*(1-VLOOKUP(A338,USD!A:M,13,0))))-1</f>
        <v>-9.0929843155244106E-3</v>
      </c>
      <c r="I338" s="25">
        <f t="shared" si="78"/>
        <v>-8.7916504439783383E-3</v>
      </c>
      <c r="J338">
        <v>6014.7344000000003</v>
      </c>
      <c r="K338">
        <v>6027.6504000000004</v>
      </c>
      <c r="L338" s="25">
        <f t="shared" si="89"/>
        <v>2.1473932415037034E-3</v>
      </c>
      <c r="M338">
        <f t="shared" si="90"/>
        <v>3</v>
      </c>
    </row>
    <row r="339" spans="1:13">
      <c r="A339" s="1">
        <v>42873</v>
      </c>
      <c r="B339">
        <v>31.369</v>
      </c>
      <c r="C339" s="25">
        <f t="shared" si="87"/>
        <v>-6.316443025303764E-3</v>
      </c>
      <c r="D339" s="26">
        <f t="shared" si="88"/>
        <v>31.577077952351051</v>
      </c>
      <c r="E339" s="26">
        <f>D339*(1-VLOOKUP(A339,USD!A:M,13,0))</f>
        <v>31.521361967362932</v>
      </c>
      <c r="F339">
        <v>31.515699999999999</v>
      </c>
      <c r="G339" s="25">
        <f t="shared" si="91"/>
        <v>-6.5895252456555919E-3</v>
      </c>
      <c r="H339" s="25">
        <f>(B339/(D339*(1-VLOOKUP(A339,USD!A:M,13,0))))-1</f>
        <v>-4.8336099030455992E-3</v>
      </c>
      <c r="I339" s="25">
        <f t="shared" si="78"/>
        <v>-4.6548228343333831E-3</v>
      </c>
      <c r="J339">
        <v>6027.6504000000004</v>
      </c>
      <c r="K339">
        <v>5976.2997999999998</v>
      </c>
      <c r="L339" s="25">
        <f t="shared" si="89"/>
        <v>-8.5191735738358032E-3</v>
      </c>
      <c r="M339">
        <f t="shared" si="90"/>
        <v>4</v>
      </c>
    </row>
    <row r="340" spans="1:13">
      <c r="A340" s="1">
        <v>42874</v>
      </c>
      <c r="B340">
        <v>31.439</v>
      </c>
      <c r="C340" s="25">
        <f t="shared" si="87"/>
        <v>2.2315024387133953E-3</v>
      </c>
      <c r="D340" s="26">
        <f t="shared" si="88"/>
        <v>31.508725339053441</v>
      </c>
      <c r="E340" s="26">
        <f>D340*(1-VLOOKUP(A340,USD!A:M,13,0))</f>
        <v>31.557695438500925</v>
      </c>
      <c r="F340">
        <v>31.558900000000001</v>
      </c>
      <c r="G340" s="25">
        <f t="shared" si="91"/>
        <v>-2.2128898679065756E-3</v>
      </c>
      <c r="H340" s="25">
        <f>(B340/(D340*(1-VLOOKUP(A340,USD!A:M,13,0))))-1</f>
        <v>-3.761220103420948E-3</v>
      </c>
      <c r="I340" s="25">
        <f t="shared" si="78"/>
        <v>-3.7992452208410743E-3</v>
      </c>
      <c r="J340">
        <v>5976.2997999999998</v>
      </c>
      <c r="K340">
        <v>5974.9772000000003</v>
      </c>
      <c r="L340" s="25">
        <f t="shared" si="89"/>
        <v>-2.2130750535631627E-4</v>
      </c>
      <c r="M340">
        <f t="shared" si="90"/>
        <v>5</v>
      </c>
    </row>
    <row r="341" spans="1:13">
      <c r="A341" s="1">
        <v>42877</v>
      </c>
      <c r="B341">
        <v>30.95</v>
      </c>
      <c r="C341" s="25">
        <f t="shared" si="87"/>
        <v>-1.5553929832373803E-2</v>
      </c>
      <c r="D341" s="26">
        <f t="shared" si="88"/>
        <v>31.103792516234208</v>
      </c>
      <c r="E341" s="26">
        <f>D341*(1-VLOOKUP(A341,USD!A:M,13,0))</f>
        <v>31.078753565343309</v>
      </c>
      <c r="F341">
        <v>31.0822</v>
      </c>
      <c r="G341" s="25">
        <f t="shared" si="91"/>
        <v>-4.9444940244486313E-3</v>
      </c>
      <c r="H341" s="25">
        <f>(B341/(D341*(1-VLOOKUP(A341,USD!A:M,13,0))))-1</f>
        <v>-4.1428162513854616E-3</v>
      </c>
      <c r="I341" s="25">
        <f t="shared" si="78"/>
        <v>-4.2532381877731229E-3</v>
      </c>
      <c r="J341">
        <v>5974.9772000000003</v>
      </c>
      <c r="K341">
        <v>5888.8127000000004</v>
      </c>
      <c r="L341" s="25">
        <f t="shared" si="89"/>
        <v>-1.4420891848758832E-2</v>
      </c>
      <c r="M341">
        <f t="shared" si="90"/>
        <v>1</v>
      </c>
    </row>
    <row r="342" spans="1:13">
      <c r="A342" s="1">
        <v>42878</v>
      </c>
      <c r="B342">
        <v>30.31</v>
      </c>
      <c r="C342" s="25">
        <f t="shared" si="87"/>
        <v>-2.0678513731825499E-2</v>
      </c>
      <c r="D342" s="26">
        <f t="shared" si="88"/>
        <v>30.428039543349712</v>
      </c>
      <c r="E342" s="26">
        <f>D342*(1-VLOOKUP(A342,USD!A:M,13,0))</f>
        <v>30.417955209536377</v>
      </c>
      <c r="F342">
        <v>30.421600000000002</v>
      </c>
      <c r="G342" s="25">
        <f t="shared" si="91"/>
        <v>-3.8793016284057735E-3</v>
      </c>
      <c r="H342" s="25">
        <f>(B342/(D342*(1-VLOOKUP(A342,USD!A:M,13,0))))-1</f>
        <v>-3.5490620192160094E-3</v>
      </c>
      <c r="I342" s="25">
        <f t="shared" si="78"/>
        <v>-3.6684461040840111E-3</v>
      </c>
      <c r="J342">
        <v>5888.8127000000004</v>
      </c>
      <c r="K342">
        <v>5764.8759</v>
      </c>
      <c r="L342" s="25">
        <f t="shared" si="89"/>
        <v>-2.104614398756488E-2</v>
      </c>
      <c r="M342">
        <f t="shared" si="90"/>
        <v>2</v>
      </c>
    </row>
    <row r="343" spans="1:13">
      <c r="A343" s="1">
        <v>42879</v>
      </c>
      <c r="B343">
        <v>30.5</v>
      </c>
      <c r="C343" s="25">
        <f t="shared" si="87"/>
        <v>6.26855823160688E-3</v>
      </c>
      <c r="D343" s="26">
        <f t="shared" si="88"/>
        <v>30.60299368419015</v>
      </c>
      <c r="E343" s="26">
        <f>D343*(1-VLOOKUP(A343,USD!A:M,13,0))</f>
        <v>30.631850277763832</v>
      </c>
      <c r="F343">
        <v>30.626999999999999</v>
      </c>
      <c r="G343" s="25">
        <f t="shared" si="91"/>
        <v>-3.3654774187453773E-3</v>
      </c>
      <c r="H343" s="25">
        <f>(B343/(D343*(1-VLOOKUP(A343,USD!A:M,13,0))))-1</f>
        <v>-4.3043523838174336E-3</v>
      </c>
      <c r="I343" s="25">
        <f t="shared" si="78"/>
        <v>-4.1466679727037992E-3</v>
      </c>
      <c r="J343">
        <v>5764.8759</v>
      </c>
      <c r="K343">
        <v>5799.2498999999998</v>
      </c>
      <c r="L343" s="25">
        <f t="shared" si="89"/>
        <v>5.9626608787883839E-3</v>
      </c>
      <c r="M343">
        <f t="shared" si="90"/>
        <v>3</v>
      </c>
    </row>
    <row r="344" spans="1:13">
      <c r="A344" s="1">
        <v>42880</v>
      </c>
      <c r="B344">
        <v>30.98</v>
      </c>
      <c r="C344" s="25">
        <f t="shared" si="87"/>
        <v>1.5737704918032724E-2</v>
      </c>
      <c r="D344" s="26">
        <f t="shared" si="88"/>
        <v>30.899249569534849</v>
      </c>
      <c r="E344" s="26">
        <f>D344*(1-VLOOKUP(A344,USD!A:M,13,0))</f>
        <v>31.00932420214377</v>
      </c>
      <c r="F344">
        <v>31.0548</v>
      </c>
      <c r="G344" s="25">
        <f t="shared" si="91"/>
        <v>2.6133460064599046E-3</v>
      </c>
      <c r="H344" s="25">
        <f>(B344/(D344*(1-VLOOKUP(A344,USD!A:M,13,0))))-1</f>
        <v>-9.4565756907860621E-4</v>
      </c>
      <c r="I344" s="25">
        <f t="shared" si="78"/>
        <v>-2.4086453623916038E-3</v>
      </c>
      <c r="J344">
        <v>5799.2498999999998</v>
      </c>
      <c r="K344">
        <v>5850.8005999999996</v>
      </c>
      <c r="L344" s="25">
        <f t="shared" si="89"/>
        <v>8.8892013430910133E-3</v>
      </c>
      <c r="M344">
        <f t="shared" si="90"/>
        <v>4</v>
      </c>
    </row>
    <row r="345" spans="1:13">
      <c r="A345" s="1">
        <v>42881</v>
      </c>
      <c r="B345">
        <v>30.950800000000001</v>
      </c>
      <c r="C345" s="25">
        <f t="shared" si="87"/>
        <v>-9.4254357650092047E-4</v>
      </c>
      <c r="D345" s="26">
        <f t="shared" si="88"/>
        <v>30.981197987201959</v>
      </c>
      <c r="E345" s="26">
        <f>D345*(1-VLOOKUP(A345,USD!A:M,13,0))</f>
        <v>31.114572308938016</v>
      </c>
      <c r="F345">
        <v>31.110600000000002</v>
      </c>
      <c r="G345" s="25">
        <f t="shared" si="91"/>
        <v>-9.8117533139019386E-4</v>
      </c>
      <c r="H345" s="25">
        <f>(B345/(D345*(1-VLOOKUP(A345,USD!A:M,13,0))))-1</f>
        <v>-5.2635243483957206E-3</v>
      </c>
      <c r="I345" s="25">
        <f t="shared" si="78"/>
        <v>-5.1365129569985735E-3</v>
      </c>
      <c r="J345">
        <v>5850.8005999999996</v>
      </c>
      <c r="K345">
        <v>5836.9337999999998</v>
      </c>
      <c r="L345" s="25">
        <f t="shared" si="89"/>
        <v>-2.3700688073354792E-3</v>
      </c>
      <c r="M345">
        <f t="shared" si="90"/>
        <v>5</v>
      </c>
    </row>
    <row r="346" spans="1:13">
      <c r="A346" s="1">
        <v>42884</v>
      </c>
      <c r="B346">
        <v>30.950800000000001</v>
      </c>
      <c r="C346" s="25">
        <f t="shared" si="87"/>
        <v>0</v>
      </c>
      <c r="D346" s="26">
        <f t="shared" si="88"/>
        <v>31.110600000000002</v>
      </c>
      <c r="E346" s="26">
        <f>D346*(1-VLOOKUP(A346,USD!A:M,13,0))</f>
        <v>31.102367706736448</v>
      </c>
      <c r="F346">
        <v>31.110600000000002</v>
      </c>
      <c r="G346" s="25">
        <f t="shared" si="91"/>
        <v>-5.1365129569985735E-3</v>
      </c>
      <c r="H346" s="25">
        <f>(B346/(D346*(1-VLOOKUP(A346,USD!A:M,13,0))))-1</f>
        <v>-4.8731886962939397E-3</v>
      </c>
      <c r="I346" s="25">
        <f t="shared" si="78"/>
        <v>-5.1365129569985735E-3</v>
      </c>
      <c r="J346">
        <v>5836.9337999999998</v>
      </c>
      <c r="K346">
        <v>5836.9337999999998</v>
      </c>
      <c r="L346" s="25">
        <f t="shared" si="89"/>
        <v>0</v>
      </c>
      <c r="M346">
        <f t="shared" si="90"/>
        <v>1</v>
      </c>
    </row>
    <row r="347" spans="1:13">
      <c r="A347" s="1">
        <v>42885</v>
      </c>
      <c r="B347">
        <v>31.11</v>
      </c>
      <c r="C347" s="25">
        <f t="shared" si="87"/>
        <v>5.1436473370638502E-3</v>
      </c>
      <c r="D347" s="26">
        <f t="shared" si="88"/>
        <v>31.110600000000002</v>
      </c>
      <c r="E347" s="26">
        <f>D347*(1-VLOOKUP(A347,USD!A:M,13,0))</f>
        <v>31.101230150991157</v>
      </c>
      <c r="F347">
        <v>31.092500000000001</v>
      </c>
      <c r="G347" s="25">
        <f t="shared" si="91"/>
        <v>-1.9286031127774272E-5</v>
      </c>
      <c r="H347" s="25">
        <f>(B347/(D347*(1-VLOOKUP(A347,USD!A:M,13,0))))-1</f>
        <v>2.8197756057446455E-4</v>
      </c>
      <c r="I347" s="25">
        <f t="shared" si="78"/>
        <v>5.6283669695256222E-4</v>
      </c>
      <c r="J347">
        <v>5836.9337999999998</v>
      </c>
      <c r="K347">
        <v>5836.9337999999998</v>
      </c>
      <c r="L347" s="25">
        <f t="shared" si="89"/>
        <v>0</v>
      </c>
      <c r="M347">
        <f t="shared" si="90"/>
        <v>2</v>
      </c>
    </row>
    <row r="348" spans="1:13">
      <c r="A348" s="1">
        <v>42886</v>
      </c>
      <c r="B348">
        <v>31.17</v>
      </c>
      <c r="C348" s="25">
        <f t="shared" si="87"/>
        <v>1.9286403085825299E-3</v>
      </c>
      <c r="D348" s="26">
        <f t="shared" si="88"/>
        <v>31.024158581085846</v>
      </c>
      <c r="E348" s="26">
        <f>D348*(1-VLOOKUP(A348,USD!A:M,13,0))</f>
        <v>31.380642069972719</v>
      </c>
      <c r="F348">
        <v>31.360800000000001</v>
      </c>
      <c r="G348" s="25">
        <f t="shared" si="91"/>
        <v>4.700898447671964E-3</v>
      </c>
      <c r="H348" s="25">
        <f>(B348/(D348*(1-VLOOKUP(A348,USD!A:M,13,0))))-1</f>
        <v>-6.7124843877645057E-3</v>
      </c>
      <c r="I348" s="25">
        <f t="shared" si="78"/>
        <v>-6.0840284686615176E-3</v>
      </c>
      <c r="J348">
        <v>5836.9337999999998</v>
      </c>
      <c r="K348">
        <v>5824.1041999999998</v>
      </c>
      <c r="L348" s="25">
        <f t="shared" si="89"/>
        <v>-2.1980033420971878E-3</v>
      </c>
      <c r="M348">
        <f t="shared" si="90"/>
        <v>3</v>
      </c>
    </row>
    <row r="349" spans="1:13">
      <c r="A349" s="1">
        <v>42887</v>
      </c>
      <c r="B349">
        <v>30.58</v>
      </c>
      <c r="C349" s="25">
        <f t="shared" si="87"/>
        <v>-1.8928456849534925E-2</v>
      </c>
      <c r="D349" s="26">
        <f t="shared" si="88"/>
        <v>30.746384857523669</v>
      </c>
      <c r="E349" s="26">
        <f>D349*(1-VLOOKUP(A349,USD!A:M,13,0))</f>
        <v>30.731303071323346</v>
      </c>
      <c r="F349">
        <v>30.739000000000001</v>
      </c>
      <c r="G349" s="25">
        <f t="shared" si="91"/>
        <v>-5.4115258849026793E-3</v>
      </c>
      <c r="H349" s="25">
        <f>(B349/(D349*(1-VLOOKUP(A349,USD!A:M,13,0))))-1</f>
        <v>-4.9234186709294914E-3</v>
      </c>
      <c r="I349" s="25">
        <f t="shared" si="78"/>
        <v>-5.1725820618758744E-3</v>
      </c>
      <c r="J349">
        <v>5824.1041999999998</v>
      </c>
      <c r="K349">
        <v>5709.9993999999997</v>
      </c>
      <c r="L349" s="25">
        <f t="shared" si="89"/>
        <v>-1.9591819802949328E-2</v>
      </c>
      <c r="M349">
        <f t="shared" si="90"/>
        <v>4</v>
      </c>
    </row>
    <row r="350" spans="1:13">
      <c r="A350" s="1">
        <v>42888</v>
      </c>
      <c r="B350">
        <v>30.81</v>
      </c>
      <c r="C350" s="25">
        <f t="shared" si="87"/>
        <v>7.5212557226946863E-3</v>
      </c>
      <c r="D350" s="26">
        <f t="shared" si="88"/>
        <v>31.075557093508632</v>
      </c>
      <c r="E350" s="26">
        <f>D350*(1-VLOOKUP(A350,USD!A:M,13,0))</f>
        <v>30.961676837493897</v>
      </c>
      <c r="F350">
        <v>30.970300000000002</v>
      </c>
      <c r="G350" s="25">
        <f t="shared" si="91"/>
        <v>-8.5455296170412476E-3</v>
      </c>
      <c r="H350" s="25">
        <f>(B350/(D350*(1-VLOOKUP(A350,USD!A:M,13,0))))-1</f>
        <v>-4.8988573290132953E-3</v>
      </c>
      <c r="I350" s="25">
        <f t="shared" si="78"/>
        <v>-5.1759266135621429E-3</v>
      </c>
      <c r="J350">
        <v>5709.9993999999997</v>
      </c>
      <c r="K350">
        <v>5772.5173999999997</v>
      </c>
      <c r="L350" s="25">
        <f t="shared" si="89"/>
        <v>1.0948862796728243E-2</v>
      </c>
      <c r="M350">
        <f t="shared" si="90"/>
        <v>5</v>
      </c>
    </row>
    <row r="351" spans="1:13">
      <c r="A351" s="1">
        <v>42891</v>
      </c>
      <c r="B351">
        <v>31.047999999999998</v>
      </c>
      <c r="C351" s="25">
        <f t="shared" si="87"/>
        <v>7.7247646867899533E-3</v>
      </c>
      <c r="D351" s="26">
        <f t="shared" si="88"/>
        <v>31.202528531946918</v>
      </c>
      <c r="E351" s="26">
        <f>D351*(1-VLOOKUP(A351,USD!A:M,13,0))</f>
        <v>31.167542670522128</v>
      </c>
      <c r="F351">
        <v>31.154699999999998</v>
      </c>
      <c r="G351" s="25">
        <f t="shared" si="91"/>
        <v>-4.952436203646271E-3</v>
      </c>
      <c r="H351" s="25">
        <f>(B351/(D351*(1-VLOOKUP(A351,USD!A:M,13,0))))-1</f>
        <v>-3.8354859023002064E-3</v>
      </c>
      <c r="I351" s="25">
        <f t="shared" si="78"/>
        <v>-3.4248444054990612E-3</v>
      </c>
      <c r="J351">
        <v>5772.5173999999997</v>
      </c>
      <c r="K351">
        <v>5815.8022000000001</v>
      </c>
      <c r="L351" s="25">
        <f t="shared" si="89"/>
        <v>7.4984269428102213E-3</v>
      </c>
      <c r="M351">
        <f t="shared" si="90"/>
        <v>1</v>
      </c>
    </row>
    <row r="352" spans="1:13">
      <c r="A352" s="1">
        <v>42892</v>
      </c>
      <c r="B352">
        <v>31.28</v>
      </c>
      <c r="C352" s="25">
        <f t="shared" si="87"/>
        <v>7.4723009533625984E-3</v>
      </c>
      <c r="D352" s="26">
        <f t="shared" si="88"/>
        <v>31.292484954017173</v>
      </c>
      <c r="E352" s="26">
        <f>D352*(1-VLOOKUP(A352,USD!A:M,13,0))</f>
        <v>31.416202165585474</v>
      </c>
      <c r="F352">
        <v>31.407499999999999</v>
      </c>
      <c r="G352" s="25">
        <f t="shared" si="91"/>
        <v>-3.9897611313122194E-4</v>
      </c>
      <c r="H352" s="25">
        <f>(B352/(D352*(1-VLOOKUP(A352,USD!A:M,13,0))))-1</f>
        <v>-4.3354115455328524E-3</v>
      </c>
      <c r="I352" s="25">
        <f t="shared" si="78"/>
        <v>-4.0595399188091408E-3</v>
      </c>
      <c r="J352">
        <v>5815.8022000000001</v>
      </c>
      <c r="K352">
        <v>5841.5231999999996</v>
      </c>
      <c r="L352" s="25">
        <f t="shared" si="89"/>
        <v>4.4226057069134406E-3</v>
      </c>
      <c r="M352">
        <f t="shared" si="90"/>
        <v>2</v>
      </c>
    </row>
    <row r="353" spans="1:13">
      <c r="A353" s="1">
        <v>42893</v>
      </c>
      <c r="B353">
        <v>31.96</v>
      </c>
      <c r="C353" s="25">
        <f t="shared" si="87"/>
        <v>2.1739130434782705E-2</v>
      </c>
      <c r="D353" s="26">
        <f t="shared" si="88"/>
        <v>32.017700971340837</v>
      </c>
      <c r="E353" s="26">
        <f>D353*(1-VLOOKUP(A353,USD!A:M,13,0))</f>
        <v>31.926756491106826</v>
      </c>
      <c r="F353">
        <v>31.959800000000001</v>
      </c>
      <c r="G353" s="25">
        <f t="shared" si="91"/>
        <v>-1.8021584807880187E-3</v>
      </c>
      <c r="H353" s="25">
        <f>(B353/(D353*(1-VLOOKUP(A353,USD!A:M,13,0))))-1</f>
        <v>1.0412429118014099E-3</v>
      </c>
      <c r="I353" s="25">
        <f t="shared" si="78"/>
        <v>6.2578614383745901E-6</v>
      </c>
      <c r="J353">
        <v>5841.5231999999996</v>
      </c>
      <c r="K353">
        <v>5955.0153</v>
      </c>
      <c r="L353" s="25">
        <f t="shared" si="89"/>
        <v>1.9428511385523706E-2</v>
      </c>
      <c r="M353">
        <f t="shared" si="90"/>
        <v>3</v>
      </c>
    </row>
    <row r="354" spans="1:13">
      <c r="A354" s="1">
        <v>42894</v>
      </c>
      <c r="B354">
        <v>32.03</v>
      </c>
      <c r="C354" s="25">
        <f t="shared" si="87"/>
        <v>2.1902377972464748E-3</v>
      </c>
      <c r="D354" s="26">
        <f t="shared" si="88"/>
        <v>31.98106193356044</v>
      </c>
      <c r="E354" s="26">
        <f>D354*(1-VLOOKUP(A354,USD!A:M,13,0))</f>
        <v>31.944826187714046</v>
      </c>
      <c r="F354">
        <v>31.960899999999999</v>
      </c>
      <c r="G354" s="25">
        <f t="shared" si="91"/>
        <v>1.530220182845321E-3</v>
      </c>
      <c r="H354" s="25">
        <f>(B354/(D354*(1-VLOOKUP(A354,USD!A:M,13,0))))-1</f>
        <v>2.6662787828444223E-3</v>
      </c>
      <c r="I354" s="25">
        <f t="shared" si="78"/>
        <v>2.1620167141727098E-3</v>
      </c>
      <c r="J354">
        <v>5955.0153</v>
      </c>
      <c r="K354">
        <v>5958.9769999999999</v>
      </c>
      <c r="L354" s="25">
        <f t="shared" si="89"/>
        <v>6.6527117067183283E-4</v>
      </c>
      <c r="M354">
        <f t="shared" si="90"/>
        <v>4</v>
      </c>
    </row>
    <row r="355" spans="1:13">
      <c r="A355" s="1">
        <v>42895</v>
      </c>
      <c r="B355">
        <v>32.01</v>
      </c>
      <c r="C355" s="25">
        <f t="shared" si="87"/>
        <v>-6.2441461130202658E-4</v>
      </c>
      <c r="D355" s="26">
        <f t="shared" si="88"/>
        <v>32.016128369465093</v>
      </c>
      <c r="E355" s="26">
        <f>D355*(1-VLOOKUP(A355,USD!A:M,13,0))</f>
        <v>31.999303514854041</v>
      </c>
      <c r="F355">
        <v>32.021299999999997</v>
      </c>
      <c r="G355" s="25">
        <f t="shared" si="91"/>
        <v>-1.9141507037867544E-4</v>
      </c>
      <c r="H355" s="25">
        <f>(B355/(D355*(1-VLOOKUP(A355,USD!A:M,13,0))))-1</f>
        <v>3.3427243630446135E-4</v>
      </c>
      <c r="I355" s="25">
        <f t="shared" si="78"/>
        <v>-3.5289010752215244E-4</v>
      </c>
      <c r="J355">
        <v>5958.9769999999999</v>
      </c>
      <c r="K355">
        <v>5969.2740999999996</v>
      </c>
      <c r="L355" s="25">
        <f t="shared" si="89"/>
        <v>1.7279979432711645E-3</v>
      </c>
      <c r="M355">
        <f t="shared" si="90"/>
        <v>5</v>
      </c>
    </row>
    <row r="356" spans="1:13">
      <c r="A356" s="1">
        <v>42898</v>
      </c>
      <c r="B356">
        <v>31.598099999999999</v>
      </c>
      <c r="C356" s="25">
        <f t="shared" si="87"/>
        <v>-1.2867853795688777E-2</v>
      </c>
      <c r="D356" s="26">
        <f t="shared" si="88"/>
        <v>31.665004964947077</v>
      </c>
      <c r="E356" s="26">
        <f>D356*(1-VLOOKUP(A356,USD!A:M,13,0))</f>
        <v>31.614833521799344</v>
      </c>
      <c r="F356">
        <v>31.6235</v>
      </c>
      <c r="G356" s="25">
        <f t="shared" si="91"/>
        <v>-2.1128992406962421E-3</v>
      </c>
      <c r="H356" s="25">
        <f>(B356/(D356*(1-VLOOKUP(A356,USD!A:M,13,0))))-1</f>
        <v>-5.2929337071494498E-4</v>
      </c>
      <c r="I356" s="25">
        <f t="shared" si="78"/>
        <v>-8.0320015178592108E-4</v>
      </c>
      <c r="J356">
        <v>5969.2740999999996</v>
      </c>
      <c r="K356">
        <v>5902.8550999999998</v>
      </c>
      <c r="L356" s="25">
        <f t="shared" si="89"/>
        <v>-1.1126813560127791E-2</v>
      </c>
      <c r="M356">
        <f t="shared" si="90"/>
        <v>1</v>
      </c>
    </row>
    <row r="357" spans="1:13">
      <c r="A357" s="1">
        <v>42899</v>
      </c>
      <c r="B357">
        <v>32.1</v>
      </c>
      <c r="C357" s="25">
        <f t="shared" si="87"/>
        <v>1.5883866435007166E-2</v>
      </c>
      <c r="D357" s="26">
        <f t="shared" si="88"/>
        <v>32.037093353367254</v>
      </c>
      <c r="E357" s="26">
        <f>D357*(1-VLOOKUP(A357,USD!A:M,13,0))</f>
        <v>32.07496778189531</v>
      </c>
      <c r="F357">
        <v>32.083199999999998</v>
      </c>
      <c r="G357" s="25">
        <f t="shared" si="91"/>
        <v>1.9635566166658069E-3</v>
      </c>
      <c r="H357" s="25">
        <f>(B357/(D357*(1-VLOOKUP(A357,USD!A:M,13,0))))-1</f>
        <v>7.8042847228743106E-4</v>
      </c>
      <c r="I357" s="25">
        <f t="shared" si="78"/>
        <v>5.2363853979664476E-4</v>
      </c>
      <c r="J357">
        <v>5902.8550999999998</v>
      </c>
      <c r="K357">
        <v>5980.0565999999999</v>
      </c>
      <c r="L357" s="25">
        <f t="shared" si="89"/>
        <v>1.3078671031582667E-2</v>
      </c>
      <c r="M357">
        <f t="shared" si="90"/>
        <v>2</v>
      </c>
    </row>
    <row r="358" spans="1:13">
      <c r="A358" s="1">
        <v>42900</v>
      </c>
      <c r="B358">
        <v>32.01</v>
      </c>
      <c r="C358" s="25">
        <f t="shared" si="87"/>
        <v>-2.803738317757154E-3</v>
      </c>
      <c r="D358" s="26">
        <f t="shared" si="88"/>
        <v>32.01010035464882</v>
      </c>
      <c r="E358" s="26">
        <f>D358*(1-VLOOKUP(A358,USD!A:M,13,0))</f>
        <v>32.022386404701699</v>
      </c>
      <c r="F358">
        <v>31.990500000000001</v>
      </c>
      <c r="G358" s="25">
        <f t="shared" si="91"/>
        <v>-3.1350932271356768E-6</v>
      </c>
      <c r="H358" s="25">
        <f>(B358/(D358*(1-VLOOKUP(A358,USD!A:M,13,0))))-1</f>
        <v>-3.8680454807960007E-4</v>
      </c>
      <c r="I358" s="25">
        <f t="shared" si="78"/>
        <v>6.095559619261337E-4</v>
      </c>
      <c r="J358">
        <v>5980.0565999999999</v>
      </c>
      <c r="K358">
        <v>5966.4314000000004</v>
      </c>
      <c r="L358" s="25">
        <f t="shared" si="89"/>
        <v>-2.2784399732937999E-3</v>
      </c>
      <c r="M358">
        <f t="shared" si="90"/>
        <v>3</v>
      </c>
    </row>
    <row r="359" spans="1:13">
      <c r="A359" s="1">
        <v>42901</v>
      </c>
      <c r="B359">
        <v>32.130000000000003</v>
      </c>
      <c r="C359" s="25">
        <f t="shared" si="87"/>
        <v>3.7488284910967007E-3</v>
      </c>
      <c r="D359" s="26">
        <f t="shared" si="88"/>
        <v>32.283968291590519</v>
      </c>
      <c r="E359" s="26">
        <f>D359*(1-VLOOKUP(A359,USD!A:M,13,0))</f>
        <v>32.183477858951008</v>
      </c>
      <c r="F359">
        <v>32.208799999999997</v>
      </c>
      <c r="G359" s="25">
        <f t="shared" si="91"/>
        <v>-4.7691873006399099E-3</v>
      </c>
      <c r="H359" s="25">
        <f>(B359/(D359*(1-VLOOKUP(A359,USD!A:M,13,0))))-1</f>
        <v>-1.6616556851121178E-3</v>
      </c>
      <c r="I359" s="25">
        <f t="shared" si="78"/>
        <v>-2.4465363503139992E-3</v>
      </c>
      <c r="J359">
        <v>5966.4314000000004</v>
      </c>
      <c r="K359">
        <v>6021.1651000000002</v>
      </c>
      <c r="L359" s="25">
        <f t="shared" si="89"/>
        <v>9.1736075269381878E-3</v>
      </c>
      <c r="M359">
        <f t="shared" si="90"/>
        <v>4</v>
      </c>
    </row>
    <row r="360" spans="1:13">
      <c r="A360" s="1">
        <v>42902</v>
      </c>
      <c r="B360">
        <v>32.17</v>
      </c>
      <c r="C360" s="25">
        <f t="shared" si="87"/>
        <v>1.2449424214129312E-3</v>
      </c>
      <c r="D360" s="26">
        <f t="shared" si="88"/>
        <v>32.165120587123575</v>
      </c>
      <c r="E360" s="26">
        <f>D360*(1-VLOOKUP(A360,USD!A:M,13,0))</f>
        <v>32.137087838769929</v>
      </c>
      <c r="F360">
        <v>32.144799999999996</v>
      </c>
      <c r="G360" s="25">
        <f t="shared" si="91"/>
        <v>1.5169888336696857E-4</v>
      </c>
      <c r="H360" s="25">
        <f>(B360/(D360*(1-VLOOKUP(A360,USD!A:M,13,0))))-1</f>
        <v>1.0241177232732657E-3</v>
      </c>
      <c r="I360" s="25">
        <f t="shared" si="78"/>
        <v>7.8395261441999153E-4</v>
      </c>
      <c r="J360">
        <v>6021.1651000000002</v>
      </c>
      <c r="K360">
        <v>6012.9996000000001</v>
      </c>
      <c r="L360" s="25">
        <f t="shared" si="89"/>
        <v>-1.3561328853115562E-3</v>
      </c>
      <c r="M360">
        <f t="shared" si="90"/>
        <v>5</v>
      </c>
    </row>
    <row r="361" spans="1:13">
      <c r="A361" s="1">
        <v>42905</v>
      </c>
      <c r="B361">
        <v>32.35</v>
      </c>
      <c r="C361" s="25">
        <f t="shared" si="87"/>
        <v>5.595275101025754E-3</v>
      </c>
      <c r="D361" s="26">
        <f t="shared" si="88"/>
        <v>32.382220877779538</v>
      </c>
      <c r="E361" s="26">
        <f>D361*(1-VLOOKUP(A361,USD!A:M,13,0))</f>
        <v>32.305288313475728</v>
      </c>
      <c r="F361">
        <v>32.316299999999998</v>
      </c>
      <c r="G361" s="25">
        <f t="shared" si="91"/>
        <v>-9.9501754067909953E-4</v>
      </c>
      <c r="H361" s="25">
        <f>(B361/(D361*(1-VLOOKUP(A361,USD!A:M,13,0))))-1</f>
        <v>1.3840361395449641E-3</v>
      </c>
      <c r="I361" s="25">
        <f t="shared" si="78"/>
        <v>1.0428174017447223E-3</v>
      </c>
      <c r="J361">
        <v>6012.9996000000001</v>
      </c>
      <c r="K361">
        <v>6057.4115000000002</v>
      </c>
      <c r="L361" s="25">
        <f t="shared" si="89"/>
        <v>7.385980867186559E-3</v>
      </c>
      <c r="M361">
        <f t="shared" si="90"/>
        <v>1</v>
      </c>
    </row>
    <row r="362" spans="1:13">
      <c r="A362" s="1">
        <v>42906</v>
      </c>
      <c r="B362">
        <v>32.314799999999998</v>
      </c>
      <c r="C362" s="25">
        <f t="shared" si="87"/>
        <v>-1.0880989180835909E-3</v>
      </c>
      <c r="D362" s="26">
        <f t="shared" si="88"/>
        <v>32.366945703619436</v>
      </c>
      <c r="E362" s="26">
        <f>D362*(1-VLOOKUP(A362,USD!A:M,13,0))</f>
        <v>32.394352114580848</v>
      </c>
      <c r="F362">
        <v>32.394352114580848</v>
      </c>
      <c r="G362" s="25">
        <f t="shared" si="91"/>
        <v>-1.6110789104702983E-3</v>
      </c>
      <c r="H362" s="25">
        <f>(B362/(D362*(1-VLOOKUP(A362,USD!A:M,13,0))))-1</f>
        <v>-2.455740256803618E-3</v>
      </c>
      <c r="I362" s="25">
        <f t="shared" si="78"/>
        <v>-2.455740256803618E-3</v>
      </c>
      <c r="J362">
        <v>6057.4115000000002</v>
      </c>
      <c r="K362">
        <v>6066.9045999999998</v>
      </c>
      <c r="L362" s="25">
        <f t="shared" si="89"/>
        <v>1.5671875684852843E-3</v>
      </c>
      <c r="M362">
        <f t="shared" si="90"/>
        <v>2</v>
      </c>
    </row>
    <row r="363" spans="1:13">
      <c r="A363" s="1">
        <v>42907</v>
      </c>
      <c r="B363">
        <v>32.450000000000003</v>
      </c>
      <c r="C363" s="25">
        <f t="shared" si="87"/>
        <v>4.1838414596409024E-3</v>
      </c>
      <c r="D363" s="26">
        <f t="shared" si="88"/>
        <v>32.454610721804357</v>
      </c>
      <c r="E363" s="26">
        <f>D363*(1-VLOOKUP(A363,USD!A:M,13,0))</f>
        <v>32.417959199313401</v>
      </c>
      <c r="F363">
        <v>32.4345</v>
      </c>
      <c r="G363" s="25">
        <f t="shared" si="91"/>
        <v>-1.4206677269612555E-4</v>
      </c>
      <c r="H363" s="25">
        <f>(B363/(D363*(1-VLOOKUP(A363,USD!A:M,13,0))))-1</f>
        <v>9.883657539824231E-4</v>
      </c>
      <c r="I363" s="25">
        <f t="shared" ref="I363:I473" si="92">+B363/F363-1</f>
        <v>4.7788620142141802E-4</v>
      </c>
      <c r="J363">
        <v>6066.9045999999998</v>
      </c>
      <c r="K363">
        <v>6078.19</v>
      </c>
      <c r="L363" s="25">
        <f t="shared" si="89"/>
        <v>1.8601578142500852E-3</v>
      </c>
      <c r="M363">
        <f t="shared" si="90"/>
        <v>3</v>
      </c>
    </row>
    <row r="364" spans="1:13">
      <c r="A364" s="1">
        <v>42908</v>
      </c>
      <c r="B364">
        <v>31.98</v>
      </c>
      <c r="C364" s="25">
        <f t="shared" si="87"/>
        <v>-1.4483821263482355E-2</v>
      </c>
      <c r="D364" s="26">
        <f t="shared" si="88"/>
        <v>31.976360733112987</v>
      </c>
      <c r="E364" s="26">
        <f>D364*(1-VLOOKUP(A364,USD!A:M,13,0))</f>
        <v>31.946977122819288</v>
      </c>
      <c r="F364">
        <v>31.945900000000002</v>
      </c>
      <c r="G364" s="25">
        <f t="shared" si="91"/>
        <v>1.1381116561048898E-4</v>
      </c>
      <c r="H364" s="25">
        <f>(B364/(D364*(1-VLOOKUP(A364,USD!A:M,13,0))))-1</f>
        <v>1.033677679542544E-3</v>
      </c>
      <c r="I364" s="25">
        <f t="shared" si="92"/>
        <v>1.0674296232067171E-3</v>
      </c>
      <c r="J364">
        <v>6078.19</v>
      </c>
      <c r="K364">
        <v>5992.3352000000004</v>
      </c>
      <c r="L364" s="25">
        <f t="shared" si="89"/>
        <v>-1.4125060256424904E-2</v>
      </c>
      <c r="M364">
        <f t="shared" si="90"/>
        <v>4</v>
      </c>
    </row>
    <row r="365" spans="1:13">
      <c r="A365" s="1">
        <v>42909</v>
      </c>
      <c r="B365">
        <v>32.094900000000003</v>
      </c>
      <c r="C365" s="25">
        <f t="shared" si="87"/>
        <v>3.5928705440901876E-3</v>
      </c>
      <c r="D365" s="26">
        <f t="shared" si="88"/>
        <v>32.041745666836192</v>
      </c>
      <c r="E365" s="26">
        <f>D365*(1-VLOOKUP(A365,USD!A:M,13,0))</f>
        <v>32.036567687567349</v>
      </c>
      <c r="F365">
        <v>32.032200000000003</v>
      </c>
      <c r="G365" s="25">
        <f t="shared" si="91"/>
        <v>1.6589087784573131E-3</v>
      </c>
      <c r="H365" s="25">
        <f>(B365/(D365*(1-VLOOKUP(A365,USD!A:M,13,0))))-1</f>
        <v>1.8208040574612117E-3</v>
      </c>
      <c r="I365" s="25">
        <f t="shared" si="92"/>
        <v>1.9574053608555353E-3</v>
      </c>
      <c r="J365">
        <v>5992.3352000000004</v>
      </c>
      <c r="K365">
        <v>6010.3136999999997</v>
      </c>
      <c r="L365" s="25">
        <f t="shared" si="89"/>
        <v>3.0002493852478995E-3</v>
      </c>
      <c r="M365">
        <f t="shared" si="90"/>
        <v>5</v>
      </c>
    </row>
    <row r="366" spans="1:13">
      <c r="A366" s="1">
        <v>42912</v>
      </c>
      <c r="B366">
        <v>32.56</v>
      </c>
      <c r="C366" s="25">
        <f t="shared" si="87"/>
        <v>1.4491398945003731E-2</v>
      </c>
      <c r="D366" s="26">
        <f t="shared" si="88"/>
        <v>32.572225643949338</v>
      </c>
      <c r="E366" s="26">
        <f>D366*(1-VLOOKUP(A366,USD!A:M,13,0))</f>
        <v>32.483537573412903</v>
      </c>
      <c r="F366">
        <v>32.501300000000001</v>
      </c>
      <c r="G366" s="25">
        <f t="shared" si="91"/>
        <v>-3.7533953261204012E-4</v>
      </c>
      <c r="H366" s="25">
        <f>(B366/(D366*(1-VLOOKUP(A366,USD!A:M,13,0))))-1</f>
        <v>2.353882375473848E-3</v>
      </c>
      <c r="I366" s="25">
        <f t="shared" si="92"/>
        <v>1.8060816028897531E-3</v>
      </c>
      <c r="J366">
        <v>6010.3136999999997</v>
      </c>
      <c r="K366">
        <v>6111.6405999999997</v>
      </c>
      <c r="L366" s="25">
        <f t="shared" si="89"/>
        <v>1.6858837168515883E-2</v>
      </c>
      <c r="M366">
        <f t="shared" si="90"/>
        <v>1</v>
      </c>
    </row>
    <row r="367" spans="1:13">
      <c r="A367" s="1">
        <v>42913</v>
      </c>
      <c r="B367">
        <v>32.64</v>
      </c>
      <c r="C367" s="25">
        <f t="shared" si="87"/>
        <v>2.4570024570023108E-3</v>
      </c>
      <c r="D367" s="26">
        <f t="shared" si="88"/>
        <v>32.509410912601766</v>
      </c>
      <c r="E367" s="26">
        <f>D367*(1-VLOOKUP(A367,USD!A:M,13,0))</f>
        <v>32.713154066576656</v>
      </c>
      <c r="F367">
        <v>32.721200000000003</v>
      </c>
      <c r="G367" s="25">
        <f t="shared" si="91"/>
        <v>4.01696258813522E-3</v>
      </c>
      <c r="H367" s="25">
        <f>(B367/(D367*(1-VLOOKUP(A367,USD!A:M,13,0))))-1</f>
        <v>-2.2362278619718623E-3</v>
      </c>
      <c r="I367" s="25">
        <f t="shared" si="92"/>
        <v>-2.481571580504438E-3</v>
      </c>
      <c r="J367">
        <v>6111.6405999999997</v>
      </c>
      <c r="K367">
        <v>6113.1657999999998</v>
      </c>
      <c r="L367" s="25">
        <f t="shared" si="89"/>
        <v>2.4955655933034393E-4</v>
      </c>
      <c r="M367">
        <f t="shared" si="90"/>
        <v>2</v>
      </c>
    </row>
    <row r="368" spans="1:13">
      <c r="A368" s="1">
        <v>42914</v>
      </c>
      <c r="B368">
        <v>32.695</v>
      </c>
      <c r="C368" s="25">
        <f t="shared" si="87"/>
        <v>1.6850490196078649E-3</v>
      </c>
      <c r="D368" s="26">
        <f t="shared" si="88"/>
        <v>32.576923386805575</v>
      </c>
      <c r="E368" s="26">
        <f>D368*(1-VLOOKUP(A368,USD!A:M,13,0))</f>
        <v>32.628404927045281</v>
      </c>
      <c r="F368">
        <v>32.630099999999999</v>
      </c>
      <c r="G368" s="25">
        <f t="shared" si="91"/>
        <v>3.6245477141112481E-3</v>
      </c>
      <c r="H368" s="25">
        <f>(B368/(D368*(1-VLOOKUP(A368,USD!A:M,13,0))))-1</f>
        <v>2.0410152780567792E-3</v>
      </c>
      <c r="I368" s="25">
        <f t="shared" si="92"/>
        <v>1.9889611125925022E-3</v>
      </c>
      <c r="J368">
        <v>6113.1657999999998</v>
      </c>
      <c r="K368">
        <v>6086.2111999999997</v>
      </c>
      <c r="L368" s="25">
        <f t="shared" si="89"/>
        <v>-4.4092702344176171E-3</v>
      </c>
      <c r="M368">
        <f t="shared" si="90"/>
        <v>3</v>
      </c>
    </row>
    <row r="369" spans="1:14">
      <c r="A369" s="1">
        <v>42915</v>
      </c>
      <c r="B369">
        <v>32.69</v>
      </c>
      <c r="C369" s="25">
        <f t="shared" si="87"/>
        <v>-1.5292858235216311E-4</v>
      </c>
      <c r="D369" s="26">
        <f t="shared" si="88"/>
        <v>32.795132021596622</v>
      </c>
      <c r="E369" s="26">
        <f>D369*(1-VLOOKUP(A369,USD!A:M,13,0))</f>
        <v>32.844047193038712</v>
      </c>
      <c r="F369">
        <v>32.838999999999999</v>
      </c>
      <c r="G369" s="25">
        <f t="shared" si="91"/>
        <v>-3.2057203345725593E-3</v>
      </c>
      <c r="H369" s="25">
        <f>(B369/(D369*(1-VLOOKUP(A369,USD!A:M,13,0))))-1</f>
        <v>-4.6902621998230476E-3</v>
      </c>
      <c r="I369" s="25">
        <f t="shared" si="92"/>
        <v>-4.5372879807545896E-3</v>
      </c>
      <c r="J369">
        <v>6086.2111999999997</v>
      </c>
      <c r="K369">
        <v>6116.9931999999999</v>
      </c>
      <c r="L369" s="25">
        <f t="shared" si="89"/>
        <v>5.0576621461970728E-3</v>
      </c>
      <c r="M369">
        <f t="shared" si="90"/>
        <v>4</v>
      </c>
    </row>
    <row r="370" spans="1:14">
      <c r="A370" s="1">
        <v>42916</v>
      </c>
      <c r="B370">
        <v>33.06</v>
      </c>
      <c r="C370" s="25">
        <f t="shared" si="87"/>
        <v>1.131844600795362E-2</v>
      </c>
      <c r="D370" s="26">
        <f t="shared" si="88"/>
        <v>32.952610074570622</v>
      </c>
      <c r="E370" s="26">
        <f>D370*(1-VLOOKUP(A370,USD!A:M,13,0))</f>
        <v>33.013980821544408</v>
      </c>
      <c r="F370">
        <v>33.030999999999999</v>
      </c>
      <c r="G370" s="25">
        <f t="shared" si="91"/>
        <v>3.2589201640282894E-3</v>
      </c>
      <c r="H370" s="25">
        <f>(B370/(D370*(1-VLOOKUP(A370,USD!A:M,13,0))))-1</f>
        <v>1.3939300051195591E-3</v>
      </c>
      <c r="I370" s="25">
        <f t="shared" si="92"/>
        <v>8.7796312554888623E-4</v>
      </c>
      <c r="J370">
        <v>6116.9931999999999</v>
      </c>
      <c r="K370">
        <v>6138.1556</v>
      </c>
      <c r="L370" s="25">
        <f t="shared" si="89"/>
        <v>3.4596082271269868E-3</v>
      </c>
      <c r="M370">
        <f t="shared" si="90"/>
        <v>5</v>
      </c>
    </row>
    <row r="371" spans="1:14">
      <c r="A371" s="1">
        <v>42919</v>
      </c>
      <c r="B371">
        <v>33.130099999999999</v>
      </c>
      <c r="C371" s="25">
        <f t="shared" si="87"/>
        <v>2.1203871748334269E-3</v>
      </c>
      <c r="D371" s="26">
        <f t="shared" si="88"/>
        <v>33.242158956397262</v>
      </c>
      <c r="E371" s="26">
        <f>D371*(1-VLOOKUP(A371,USD!A:M,13,0))</f>
        <v>33.160632270604339</v>
      </c>
      <c r="F371">
        <v>33.1524</v>
      </c>
      <c r="G371" s="25">
        <f t="shared" si="91"/>
        <v>-3.3709891269170233E-3</v>
      </c>
      <c r="H371" s="25">
        <f>(B371/(D371*(1-VLOOKUP(A371,USD!A:M,13,0))))-1</f>
        <v>-9.2073849362050986E-4</v>
      </c>
      <c r="I371" s="25">
        <f t="shared" si="92"/>
        <v>-6.7265115044468082E-4</v>
      </c>
      <c r="J371">
        <v>6138.1556</v>
      </c>
      <c r="K371">
        <v>6177.3953000000001</v>
      </c>
      <c r="L371" s="25">
        <f t="shared" si="89"/>
        <v>6.3927509429706486E-3</v>
      </c>
      <c r="M371">
        <f t="shared" si="90"/>
        <v>1</v>
      </c>
    </row>
    <row r="372" spans="1:14">
      <c r="A372" s="1">
        <v>42920</v>
      </c>
      <c r="B372">
        <v>33.130099999999999</v>
      </c>
      <c r="C372" s="25">
        <f t="shared" si="87"/>
        <v>0</v>
      </c>
      <c r="D372" s="26">
        <f t="shared" si="88"/>
        <v>32.988486174987052</v>
      </c>
      <c r="E372" s="26">
        <f>D372*(1-VLOOKUP(A372,USD!A:M,13,0))</f>
        <v>32.941734677849333</v>
      </c>
      <c r="F372">
        <v>32.94</v>
      </c>
      <c r="G372" s="25">
        <f t="shared" si="91"/>
        <v>4.2928258138841269E-3</v>
      </c>
      <c r="H372" s="25">
        <f>(B372/(D372*(1-VLOOKUP(A372,USD!A:M,13,0))))-1</f>
        <v>5.7181360967406558E-3</v>
      </c>
      <c r="I372" s="25">
        <f t="shared" si="92"/>
        <v>5.7710989678203539E-3</v>
      </c>
      <c r="J372">
        <v>6177.3953000000001</v>
      </c>
      <c r="K372">
        <v>6146.8527000000004</v>
      </c>
      <c r="L372" s="25">
        <f t="shared" si="89"/>
        <v>-4.94425215106431E-3</v>
      </c>
      <c r="M372">
        <f t="shared" si="90"/>
        <v>2</v>
      </c>
      <c r="N372" s="50" t="s">
        <v>370</v>
      </c>
    </row>
    <row r="373" spans="1:14">
      <c r="A373" s="1">
        <v>42921</v>
      </c>
      <c r="B373">
        <v>33.21</v>
      </c>
      <c r="C373" s="25">
        <f t="shared" si="87"/>
        <v>2.411704160265149E-3</v>
      </c>
      <c r="D373" s="26">
        <f t="shared" si="88"/>
        <v>33.192462453834302</v>
      </c>
      <c r="E373" s="26">
        <f>D373*(1-VLOOKUP(A373,USD!A:M,13,0))</f>
        <v>33.226076979004866</v>
      </c>
      <c r="F373">
        <v>33.201700000000002</v>
      </c>
      <c r="G373" s="25">
        <f t="shared" si="91"/>
        <v>5.2835929814154525E-4</v>
      </c>
      <c r="H373" s="25">
        <f>(B373/(D373*(1-VLOOKUP(A373,USD!A:M,13,0))))-1</f>
        <v>-4.8386630221264326E-4</v>
      </c>
      <c r="I373" s="25">
        <f t="shared" si="92"/>
        <v>2.4998719945057424E-4</v>
      </c>
      <c r="J373">
        <v>6146.8527000000004</v>
      </c>
      <c r="K373">
        <v>6193.9641000000001</v>
      </c>
      <c r="L373" s="25">
        <f t="shared" si="89"/>
        <v>7.6643125025592784E-3</v>
      </c>
      <c r="M373">
        <f t="shared" si="90"/>
        <v>3</v>
      </c>
    </row>
    <row r="374" spans="1:14">
      <c r="A374" s="1">
        <v>42922</v>
      </c>
      <c r="B374">
        <v>33.159999999999997</v>
      </c>
      <c r="C374" s="25">
        <f t="shared" si="87"/>
        <v>-1.505570611261775E-3</v>
      </c>
      <c r="D374" s="26">
        <f t="shared" si="88"/>
        <v>33.242917731949731</v>
      </c>
      <c r="E374" s="26">
        <f>D374*(1-VLOOKUP(A374,USD!A:M,13,0))</f>
        <v>33.241720038680377</v>
      </c>
      <c r="F374">
        <v>33.243899999999996</v>
      </c>
      <c r="G374" s="25">
        <f t="shared" si="91"/>
        <v>-2.4942976611840306E-3</v>
      </c>
      <c r="H374" s="25">
        <f>(B374/(D374*(1-VLOOKUP(A374,USD!A:M,13,0))))-1</f>
        <v>-2.4583577078830521E-3</v>
      </c>
      <c r="I374" s="25">
        <f t="shared" si="92"/>
        <v>-2.5237712783398036E-3</v>
      </c>
      <c r="J374">
        <v>6193.9641000000001</v>
      </c>
      <c r="K374">
        <v>6201.6535000000003</v>
      </c>
      <c r="L374" s="25">
        <f t="shared" si="89"/>
        <v>1.2414343828697216E-3</v>
      </c>
      <c r="M374">
        <f t="shared" si="90"/>
        <v>4</v>
      </c>
    </row>
    <row r="375" spans="1:14">
      <c r="A375" s="1">
        <v>42923</v>
      </c>
      <c r="B375">
        <v>33.35</v>
      </c>
      <c r="C375" s="25">
        <f t="shared" si="87"/>
        <v>5.729794933655219E-3</v>
      </c>
      <c r="D375" s="26">
        <f t="shared" si="88"/>
        <v>33.374467056909893</v>
      </c>
      <c r="E375" s="26">
        <f>D375*(1-VLOOKUP(A375,USD!A:M,13,0))</f>
        <v>33.360212940663345</v>
      </c>
      <c r="F375">
        <v>33.363</v>
      </c>
      <c r="G375" s="25">
        <f t="shared" si="91"/>
        <v>-7.3310704462092868E-4</v>
      </c>
      <c r="H375" s="25">
        <f>(B375/(D375*(1-VLOOKUP(A375,USD!A:M,13,0))))-1</f>
        <v>-3.0614135112116969E-4</v>
      </c>
      <c r="I375" s="25">
        <f t="shared" si="92"/>
        <v>-3.8965320864425834E-4</v>
      </c>
      <c r="J375">
        <v>6201.6535000000003</v>
      </c>
      <c r="K375">
        <v>6226.0108</v>
      </c>
      <c r="L375" s="25">
        <f t="shared" si="89"/>
        <v>3.9275493221282431E-3</v>
      </c>
      <c r="M375">
        <f t="shared" si="90"/>
        <v>5</v>
      </c>
    </row>
    <row r="376" spans="1:14">
      <c r="A376" s="1">
        <v>42926</v>
      </c>
      <c r="B376">
        <v>33.319000000000003</v>
      </c>
      <c r="C376" s="25">
        <f t="shared" si="87"/>
        <v>-9.2953523238381575E-4</v>
      </c>
      <c r="D376" s="26">
        <f t="shared" si="88"/>
        <v>33.258752862812251</v>
      </c>
      <c r="E376" s="26">
        <f>D376*(1-VLOOKUP(A376,USD!A:M,13,0))</f>
        <v>33.245873642605261</v>
      </c>
      <c r="F376">
        <v>33.254199999999997</v>
      </c>
      <c r="G376" s="25">
        <f t="shared" si="91"/>
        <v>1.8114671177318353E-3</v>
      </c>
      <c r="H376" s="25">
        <f>(B376/(D376*(1-VLOOKUP(A376,USD!A:M,13,0))))-1</f>
        <v>2.1995619119790089E-3</v>
      </c>
      <c r="I376" s="25">
        <f t="shared" si="92"/>
        <v>1.9486260382148846E-3</v>
      </c>
      <c r="J376">
        <v>6226.0108</v>
      </c>
      <c r="K376">
        <v>6206.5568000000003</v>
      </c>
      <c r="L376" s="25">
        <f t="shared" si="89"/>
        <v>-3.1246331920914416E-3</v>
      </c>
      <c r="M376">
        <f t="shared" si="90"/>
        <v>1</v>
      </c>
    </row>
    <row r="377" spans="1:14">
      <c r="A377" s="1">
        <v>42927</v>
      </c>
      <c r="B377">
        <v>32.880000000000003</v>
      </c>
      <c r="C377" s="25">
        <f t="shared" si="87"/>
        <v>-1.3175665536180547E-2</v>
      </c>
      <c r="D377" s="26">
        <f t="shared" si="88"/>
        <v>32.838626229222612</v>
      </c>
      <c r="E377" s="26">
        <f>D377*(1-VLOOKUP(A377,USD!A:M,13,0))</f>
        <v>32.863243325918909</v>
      </c>
      <c r="F377">
        <v>32.864899999999999</v>
      </c>
      <c r="G377" s="25">
        <f t="shared" si="91"/>
        <v>1.2599117420013517E-3</v>
      </c>
      <c r="H377" s="25">
        <f>(B377/(D377*(1-VLOOKUP(A377,USD!A:M,13,0))))-1</f>
        <v>5.0989106324395017E-4</v>
      </c>
      <c r="I377" s="25">
        <f t="shared" si="92"/>
        <v>4.5945674564662475E-4</v>
      </c>
      <c r="J377">
        <v>6206.5568000000003</v>
      </c>
      <c r="K377">
        <v>6128.9942000000001</v>
      </c>
      <c r="L377" s="25">
        <f t="shared" si="89"/>
        <v>-1.2496880718146364E-2</v>
      </c>
      <c r="M377">
        <f t="shared" si="90"/>
        <v>2</v>
      </c>
    </row>
    <row r="378" spans="1:14">
      <c r="A378" s="1">
        <v>42928</v>
      </c>
      <c r="B378">
        <v>33.050699999999999</v>
      </c>
      <c r="C378" s="25">
        <f t="shared" si="87"/>
        <v>5.1916058394159137E-3</v>
      </c>
      <c r="D378" s="26">
        <f t="shared" si="88"/>
        <v>32.886338080362357</v>
      </c>
      <c r="E378" s="26">
        <f>D378*(1-VLOOKUP(A378,USD!A:M,13,0))</f>
        <v>32.95851762522345</v>
      </c>
      <c r="F378">
        <v>32.945300000000003</v>
      </c>
      <c r="G378" s="25">
        <f t="shared" si="91"/>
        <v>4.9978784270843235E-3</v>
      </c>
      <c r="H378" s="25">
        <f>(B378/(D378*(1-VLOOKUP(A378,USD!A:M,13,0))))-1</f>
        <v>2.7969211426548402E-3</v>
      </c>
      <c r="I378" s="25">
        <f t="shared" si="92"/>
        <v>3.1992423805518033E-3</v>
      </c>
      <c r="J378">
        <v>6128.9942000000001</v>
      </c>
      <c r="K378">
        <v>6132.9921999999997</v>
      </c>
      <c r="L378" s="25">
        <f t="shared" si="89"/>
        <v>6.5230931365545253E-4</v>
      </c>
      <c r="M378">
        <f t="shared" si="90"/>
        <v>3</v>
      </c>
    </row>
    <row r="379" spans="1:14">
      <c r="A379" s="1">
        <v>42929</v>
      </c>
      <c r="B379">
        <v>33.043999999999997</v>
      </c>
      <c r="C379" s="25">
        <f t="shared" si="87"/>
        <v>-2.0271885315592542E-4</v>
      </c>
      <c r="D379" s="26">
        <f t="shared" si="88"/>
        <v>33.036306605217924</v>
      </c>
      <c r="E379" s="26">
        <f>D379*(1-VLOOKUP(A379,USD!A:M,13,0))</f>
        <v>33.054714407509309</v>
      </c>
      <c r="F379">
        <v>33.081000000000003</v>
      </c>
      <c r="G379" s="25">
        <f t="shared" si="91"/>
        <v>2.3287696394169721E-4</v>
      </c>
      <c r="H379" s="25">
        <f>(B379/(D379*(1-VLOOKUP(A379,USD!A:M,13,0))))-1</f>
        <v>-3.2414158468352383E-4</v>
      </c>
      <c r="I379" s="25">
        <f t="shared" si="92"/>
        <v>-1.1184667936279258E-3</v>
      </c>
      <c r="J379">
        <v>6132.9921999999997</v>
      </c>
      <c r="K379">
        <v>6149.9336999999996</v>
      </c>
      <c r="L379" s="25">
        <f t="shared" si="89"/>
        <v>2.762354727925409E-3</v>
      </c>
      <c r="M379">
        <f t="shared" si="90"/>
        <v>4</v>
      </c>
    </row>
    <row r="380" spans="1:14">
      <c r="A380" s="1">
        <v>42930</v>
      </c>
      <c r="B380">
        <v>33.119900000000001</v>
      </c>
      <c r="C380" s="25">
        <f t="shared" si="87"/>
        <v>2.2969374167778334E-3</v>
      </c>
      <c r="D380" s="26">
        <f t="shared" si="88"/>
        <v>32.966995728051515</v>
      </c>
      <c r="E380" s="26">
        <f>D380*(1-VLOOKUP(A380,USD!A:M,13,0))</f>
        <v>33.036409866591931</v>
      </c>
      <c r="F380">
        <v>33.034799999999997</v>
      </c>
      <c r="G380" s="25">
        <f t="shared" si="91"/>
        <v>4.6381014882219684E-3</v>
      </c>
      <c r="H380" s="25">
        <f>(B380/(D380*(1-VLOOKUP(A380,USD!A:M,13,0))))-1</f>
        <v>2.5272156915725486E-3</v>
      </c>
      <c r="I380" s="25">
        <f t="shared" si="92"/>
        <v>2.5760712945137598E-3</v>
      </c>
      <c r="J380">
        <v>6149.9336999999996</v>
      </c>
      <c r="K380">
        <v>6128.7397000000001</v>
      </c>
      <c r="L380" s="25">
        <f t="shared" si="89"/>
        <v>-3.4462160136782272E-3</v>
      </c>
      <c r="M380">
        <f t="shared" si="90"/>
        <v>5</v>
      </c>
      <c r="N380" s="50" t="s">
        <v>372</v>
      </c>
    </row>
    <row r="381" spans="1:14">
      <c r="A381" s="1">
        <v>42933</v>
      </c>
      <c r="B381">
        <v>31.72</v>
      </c>
      <c r="C381" s="25">
        <f t="shared" si="87"/>
        <v>-4.2267639696979886E-2</v>
      </c>
      <c r="D381" s="26">
        <f t="shared" si="88"/>
        <v>31.674971345276745</v>
      </c>
      <c r="E381" s="26">
        <f>D381*(1-VLOOKUP(A381,USD!A:M,13,0))</f>
        <v>31.692878414570956</v>
      </c>
      <c r="F381">
        <v>31.682200000000002</v>
      </c>
      <c r="G381" s="25">
        <f t="shared" si="91"/>
        <v>1.4215847027110318E-3</v>
      </c>
      <c r="H381" s="25">
        <f>(B381/(D381*(1-VLOOKUP(A381,USD!A:M,13,0))))-1</f>
        <v>8.5576277024346226E-4</v>
      </c>
      <c r="I381" s="25">
        <f t="shared" si="92"/>
        <v>1.193098964086925E-3</v>
      </c>
      <c r="J381">
        <v>6128.7397000000001</v>
      </c>
      <c r="K381">
        <v>5876.4592000000002</v>
      </c>
      <c r="L381" s="25">
        <f t="shared" si="89"/>
        <v>-4.1163520127963649E-2</v>
      </c>
      <c r="M381">
        <f t="shared" si="90"/>
        <v>1</v>
      </c>
    </row>
    <row r="382" spans="1:14">
      <c r="A382" s="1">
        <v>42934</v>
      </c>
      <c r="B382">
        <v>31.979900000000001</v>
      </c>
      <c r="C382" s="25">
        <f t="shared" si="87"/>
        <v>8.1935687263556822E-3</v>
      </c>
      <c r="D382" s="26">
        <f t="shared" si="88"/>
        <v>32.016330516042721</v>
      </c>
      <c r="E382" s="26">
        <f>D382*(1-VLOOKUP(A382,USD!A:M,13,0))</f>
        <v>32.083947167716616</v>
      </c>
      <c r="F382">
        <v>32.087699999999998</v>
      </c>
      <c r="G382" s="25">
        <f t="shared" si="91"/>
        <v>-1.1378729372020224E-3</v>
      </c>
      <c r="H382" s="25">
        <f>(B382/(D382*(1-VLOOKUP(A382,USD!A:M,13,0))))-1</f>
        <v>-3.2429665580957501E-3</v>
      </c>
      <c r="I382" s="25">
        <f t="shared" si="92"/>
        <v>-3.3595427531420974E-3</v>
      </c>
      <c r="J382">
        <v>5876.4592000000002</v>
      </c>
      <c r="K382">
        <v>5938.4341999999997</v>
      </c>
      <c r="L382" s="25">
        <f t="shared" si="89"/>
        <v>1.0546316734403538E-2</v>
      </c>
      <c r="M382">
        <f t="shared" si="90"/>
        <v>2</v>
      </c>
    </row>
    <row r="383" spans="1:14">
      <c r="A383" s="1">
        <v>42935</v>
      </c>
      <c r="B383">
        <v>32.71</v>
      </c>
      <c r="C383" s="25">
        <f t="shared" si="87"/>
        <v>2.2829965071810676E-2</v>
      </c>
      <c r="D383" s="26">
        <f t="shared" si="88"/>
        <v>32.741100021642069</v>
      </c>
      <c r="E383" s="26">
        <f>D383*(1-VLOOKUP(A383,USD!A:M,13,0))</f>
        <v>32.694105613934646</v>
      </c>
      <c r="F383">
        <v>32.733800000000002</v>
      </c>
      <c r="G383" s="25">
        <f t="shared" si="91"/>
        <v>-9.4987711535376995E-4</v>
      </c>
      <c r="H383" s="25">
        <f>(B383/(D383*(1-VLOOKUP(A383,USD!A:M,13,0))))-1</f>
        <v>4.8615448463529276E-4</v>
      </c>
      <c r="I383" s="25">
        <f t="shared" si="92"/>
        <v>-7.2707721071185727E-4</v>
      </c>
      <c r="J383">
        <v>5938.4341999999997</v>
      </c>
      <c r="K383">
        <v>6059.3581999999997</v>
      </c>
      <c r="L383" s="25">
        <f t="shared" si="89"/>
        <v>2.0362943484327989E-2</v>
      </c>
      <c r="M383">
        <f t="shared" si="90"/>
        <v>3</v>
      </c>
    </row>
    <row r="384" spans="1:14">
      <c r="A384" s="1">
        <v>42936</v>
      </c>
      <c r="B384">
        <v>32.869999999999997</v>
      </c>
      <c r="C384" s="25">
        <f t="shared" si="87"/>
        <v>4.8914704983185064E-3</v>
      </c>
      <c r="D384" s="26">
        <f t="shared" si="88"/>
        <v>32.949484028242466</v>
      </c>
      <c r="E384" s="26">
        <f>D384*(1-VLOOKUP(A384,USD!A:M,13,0))</f>
        <v>32.966110726930104</v>
      </c>
      <c r="F384">
        <v>32.966299999999997</v>
      </c>
      <c r="G384" s="25">
        <f t="shared" si="91"/>
        <v>-2.4122996334127178E-3</v>
      </c>
      <c r="H384" s="25">
        <f>(B384/(D384*(1-VLOOKUP(A384,USD!A:M,13,0))))-1</f>
        <v>-2.915440275203407E-3</v>
      </c>
      <c r="I384" s="25">
        <f t="shared" si="92"/>
        <v>-2.9211649472339341E-3</v>
      </c>
      <c r="J384">
        <v>6059.3581999999997</v>
      </c>
      <c r="K384">
        <v>6099.2834999999995</v>
      </c>
      <c r="L384" s="25">
        <f t="shared" si="89"/>
        <v>6.5890311617491371E-3</v>
      </c>
      <c r="M384">
        <f t="shared" si="90"/>
        <v>4</v>
      </c>
    </row>
    <row r="385" spans="1:14">
      <c r="A385" s="1">
        <v>42937</v>
      </c>
      <c r="B385">
        <v>33.020000000000003</v>
      </c>
      <c r="C385" s="25">
        <f t="shared" si="87"/>
        <v>4.563431700639109E-3</v>
      </c>
      <c r="D385" s="26">
        <f t="shared" si="88"/>
        <v>33.111286604449525</v>
      </c>
      <c r="E385" s="26">
        <f>D385*(1-VLOOKUP(A385,USD!A:M,13,0))</f>
        <v>33.108150084388171</v>
      </c>
      <c r="F385">
        <v>33.113500000000002</v>
      </c>
      <c r="G385" s="25">
        <f t="shared" si="91"/>
        <v>-2.756963374454191E-3</v>
      </c>
      <c r="H385" s="25">
        <f>(B385/(D385*(1-VLOOKUP(A385,USD!A:M,13,0))))-1</f>
        <v>-2.662488969135568E-3</v>
      </c>
      <c r="I385" s="25">
        <f t="shared" si="92"/>
        <v>-2.8236217856765222E-3</v>
      </c>
      <c r="J385">
        <v>6099.2834999999995</v>
      </c>
      <c r="K385">
        <v>6126.1082999999999</v>
      </c>
      <c r="L385" s="25">
        <f t="shared" si="89"/>
        <v>4.3980247843866671E-3</v>
      </c>
      <c r="M385">
        <f t="shared" si="90"/>
        <v>5</v>
      </c>
    </row>
    <row r="386" spans="1:14">
      <c r="A386" s="1">
        <v>42940</v>
      </c>
      <c r="B386">
        <v>33.36</v>
      </c>
      <c r="C386" s="25">
        <f t="shared" si="87"/>
        <v>1.0296789824348673E-2</v>
      </c>
      <c r="D386" s="26">
        <f t="shared" si="88"/>
        <v>33.335225178879064</v>
      </c>
      <c r="E386" s="26">
        <f>D386*(1-VLOOKUP(A386,USD!A:M,13,0))</f>
        <v>33.370347121837156</v>
      </c>
      <c r="F386">
        <v>33.398800000000001</v>
      </c>
      <c r="G386" s="25">
        <f t="shared" si="91"/>
        <v>7.4320245290060427E-4</v>
      </c>
      <c r="H386" s="25">
        <f>(B386/(D386*(1-VLOOKUP(A386,USD!A:M,13,0))))-1</f>
        <v>-3.1006934987454216E-4</v>
      </c>
      <c r="I386" s="25">
        <f t="shared" si="92"/>
        <v>-1.1617183850917145E-3</v>
      </c>
      <c r="J386">
        <v>6126.1082999999999</v>
      </c>
      <c r="K386">
        <v>6167.1282000000001</v>
      </c>
      <c r="L386" s="25">
        <f t="shared" si="89"/>
        <v>6.6959149253043027E-3</v>
      </c>
      <c r="M386">
        <f t="shared" si="90"/>
        <v>1</v>
      </c>
    </row>
    <row r="387" spans="1:14">
      <c r="A387" s="1">
        <v>42941</v>
      </c>
      <c r="B387">
        <v>33.299999999999997</v>
      </c>
      <c r="C387" s="25">
        <f t="shared" si="87"/>
        <v>-1.7985611510792365E-3</v>
      </c>
      <c r="D387" s="26">
        <f t="shared" si="88"/>
        <v>33.325527794593278</v>
      </c>
      <c r="E387" s="26">
        <f>D387*(1-VLOOKUP(A387,USD!A:M,13,0))</f>
        <v>33.280281756191343</v>
      </c>
      <c r="F387">
        <v>33.267000000000003</v>
      </c>
      <c r="G387" s="25">
        <f t="shared" si="91"/>
        <v>-7.6601321217251161E-4</v>
      </c>
      <c r="H387" s="25">
        <f>(B387/(D387*(1-VLOOKUP(A387,USD!A:M,13,0))))-1</f>
        <v>5.9249029059027514E-4</v>
      </c>
      <c r="I387" s="25">
        <f t="shared" si="92"/>
        <v>9.919740283161893E-4</v>
      </c>
      <c r="J387">
        <v>6167.1282000000001</v>
      </c>
      <c r="K387">
        <v>6153.5983999999999</v>
      </c>
      <c r="L387" s="25">
        <f t="shared" si="89"/>
        <v>-2.1938574262166943E-3</v>
      </c>
      <c r="M387">
        <f t="shared" si="90"/>
        <v>2</v>
      </c>
    </row>
    <row r="388" spans="1:14">
      <c r="A388" s="1">
        <v>42942</v>
      </c>
      <c r="B388">
        <v>33.28</v>
      </c>
      <c r="C388" s="25">
        <f t="shared" si="87"/>
        <v>-6.0060060060052045E-4</v>
      </c>
      <c r="D388" s="26">
        <f t="shared" si="88"/>
        <v>33.229721661329087</v>
      </c>
      <c r="E388" s="26">
        <f>D388*(1-VLOOKUP(A388,USD!A:M,13,0))</f>
        <v>33.304218055503249</v>
      </c>
      <c r="F388">
        <v>33.287700000000001</v>
      </c>
      <c r="G388" s="25">
        <f t="shared" si="91"/>
        <v>1.5130532594687107E-3</v>
      </c>
      <c r="H388" s="25">
        <f>(B388/(D388*(1-VLOOKUP(A388,USD!A:M,13,0))))-1</f>
        <v>-7.2717682375511572E-4</v>
      </c>
      <c r="I388" s="25">
        <f t="shared" si="92"/>
        <v>-2.3131667252462851E-4</v>
      </c>
      <c r="J388">
        <v>6153.5983999999999</v>
      </c>
      <c r="K388">
        <v>6146.7028</v>
      </c>
      <c r="L388" s="25">
        <f t="shared" si="89"/>
        <v>-1.1205801145554029E-3</v>
      </c>
      <c r="M388">
        <f t="shared" si="90"/>
        <v>3</v>
      </c>
    </row>
    <row r="389" spans="1:14">
      <c r="A389" s="1">
        <v>42943</v>
      </c>
      <c r="B389">
        <v>33.430999999999997</v>
      </c>
      <c r="C389" s="25">
        <f t="shared" si="87"/>
        <v>4.5372596153845368E-3</v>
      </c>
      <c r="D389" s="26">
        <f t="shared" si="88"/>
        <v>33.489796489817273</v>
      </c>
      <c r="E389" s="26">
        <f>D389*(1-VLOOKUP(A389,USD!A:M,13,0))</f>
        <v>33.488952243871324</v>
      </c>
      <c r="F389">
        <v>33.496499999999997</v>
      </c>
      <c r="G389" s="25">
        <f t="shared" si="91"/>
        <v>-1.7556538402719868E-3</v>
      </c>
      <c r="H389" s="25">
        <f>(B389/(D389*(1-VLOOKUP(A389,USD!A:M,13,0))))-1</f>
        <v>-1.7304884144869748E-3</v>
      </c>
      <c r="I389" s="25">
        <f t="shared" si="92"/>
        <v>-1.9554281790634676E-3</v>
      </c>
      <c r="J389">
        <v>6146.7028</v>
      </c>
      <c r="K389">
        <v>6184.0207</v>
      </c>
      <c r="L389" s="25">
        <f t="shared" si="89"/>
        <v>6.0712061757728364E-3</v>
      </c>
      <c r="M389">
        <f t="shared" si="90"/>
        <v>4</v>
      </c>
    </row>
    <row r="390" spans="1:14">
      <c r="A390" s="1">
        <v>42944</v>
      </c>
      <c r="B390">
        <v>33.72</v>
      </c>
      <c r="C390" s="25">
        <f t="shared" ref="C390:C453" si="93">B390/B389-1</f>
        <v>8.6446711136369814E-3</v>
      </c>
      <c r="D390" s="26">
        <f t="shared" ref="D390:D453" si="94">+F389*(1+L390)</f>
        <v>33.666812665819506</v>
      </c>
      <c r="E390" s="26">
        <f>D390*(1-VLOOKUP(A390,USD!A:M,13,0))</f>
        <v>33.70377625982119</v>
      </c>
      <c r="F390">
        <v>33.7136</v>
      </c>
      <c r="G390" s="25">
        <f t="shared" si="91"/>
        <v>1.5798149563024388E-3</v>
      </c>
      <c r="H390" s="25">
        <f>(B390/(D390*(1-VLOOKUP(A390,USD!A:M,13,0))))-1</f>
        <v>4.8136268333087706E-4</v>
      </c>
      <c r="I390" s="25">
        <f t="shared" si="92"/>
        <v>1.8983436951258703E-4</v>
      </c>
      <c r="J390">
        <v>6184.0207</v>
      </c>
      <c r="K390">
        <v>6215.4633000000003</v>
      </c>
      <c r="L390" s="25">
        <f t="shared" ref="L390:L453" si="95">+K390/J390-1</f>
        <v>5.0844913892349464E-3</v>
      </c>
      <c r="M390">
        <f t="shared" ref="M390:M453" si="96">WEEKDAY(A390,2)</f>
        <v>5</v>
      </c>
    </row>
    <row r="391" spans="1:14">
      <c r="A391" s="1">
        <v>42947</v>
      </c>
      <c r="B391">
        <v>34.21</v>
      </c>
      <c r="C391" s="25">
        <f t="shared" si="93"/>
        <v>1.4531435349940836E-2</v>
      </c>
      <c r="D391" s="26">
        <f t="shared" si="94"/>
        <v>34.161293541133126</v>
      </c>
      <c r="E391" s="26">
        <f>D391*(1-VLOOKUP(A391,USD!A:M,13,0))</f>
        <v>34.209428042475317</v>
      </c>
      <c r="F391">
        <v>34.223700000000001</v>
      </c>
      <c r="G391" s="25">
        <f t="shared" si="91"/>
        <v>1.4257791148402088E-3</v>
      </c>
      <c r="H391" s="25">
        <f>(B391/(D391*(1-VLOOKUP(A391,USD!A:M,13,0))))-1</f>
        <v>1.6719295159672853E-5</v>
      </c>
      <c r="I391" s="25">
        <f t="shared" si="92"/>
        <v>-4.0030738932372856E-4</v>
      </c>
      <c r="J391">
        <v>6215.4633000000003</v>
      </c>
      <c r="K391">
        <v>6298.0003999999999</v>
      </c>
      <c r="L391" s="25">
        <f t="shared" si="95"/>
        <v>1.3279315799354707E-2</v>
      </c>
      <c r="M391">
        <f t="shared" si="96"/>
        <v>1</v>
      </c>
    </row>
    <row r="392" spans="1:14">
      <c r="A392" s="1">
        <v>42948</v>
      </c>
      <c r="B392">
        <v>34.145000000000003</v>
      </c>
      <c r="C392" s="25">
        <f t="shared" si="93"/>
        <v>-1.9000292312189027E-3</v>
      </c>
      <c r="D392" s="26">
        <f t="shared" si="94"/>
        <v>34.16140287128912</v>
      </c>
      <c r="E392" s="26">
        <f>D392*(1-VLOOKUP(A392,USD!A:M,13,0))</f>
        <v>34.144800552389604</v>
      </c>
      <c r="F392">
        <v>34.143999999999998</v>
      </c>
      <c r="G392" s="25">
        <f t="shared" ref="G392:G455" si="97">+B392/D392-1</f>
        <v>-4.8015801197975883E-4</v>
      </c>
      <c r="H392" s="25">
        <f>(B392/(D392*(1-VLOOKUP(A392,USD!A:M,13,0))))-1</f>
        <v>5.8412293284515471E-6</v>
      </c>
      <c r="I392" s="25">
        <f t="shared" si="92"/>
        <v>2.9287722586923692E-5</v>
      </c>
      <c r="J392">
        <v>6298.0003999999999</v>
      </c>
      <c r="K392">
        <v>6286.5361999999996</v>
      </c>
      <c r="L392" s="25">
        <f t="shared" si="95"/>
        <v>-1.8202920406292789E-3</v>
      </c>
      <c r="M392">
        <f t="shared" si="96"/>
        <v>2</v>
      </c>
    </row>
    <row r="393" spans="1:14">
      <c r="A393" s="1">
        <v>42949</v>
      </c>
      <c r="B393">
        <v>33.872</v>
      </c>
      <c r="C393" s="25">
        <f t="shared" si="93"/>
        <v>-7.9953141016254614E-3</v>
      </c>
      <c r="D393" s="26">
        <f t="shared" si="94"/>
        <v>33.955678172790925</v>
      </c>
      <c r="E393" s="26">
        <f>D393*(1-VLOOKUP(A393,USD!A:M,13,0))</f>
        <v>33.958629836828401</v>
      </c>
      <c r="F393">
        <v>33.926000000000002</v>
      </c>
      <c r="G393" s="25">
        <f t="shared" si="97"/>
        <v>-2.4643351949888981E-3</v>
      </c>
      <c r="H393" s="25">
        <f>(B393/(D393*(1-VLOOKUP(A393,USD!A:M,13,0))))-1</f>
        <v>-2.5510404054773783E-3</v>
      </c>
      <c r="I393" s="25">
        <f t="shared" si="92"/>
        <v>-1.5916995814420076E-3</v>
      </c>
      <c r="J393">
        <v>6286.5361999999996</v>
      </c>
      <c r="K393">
        <v>6251.8626999999997</v>
      </c>
      <c r="L393" s="25">
        <f t="shared" si="95"/>
        <v>-5.5155174323182621E-3</v>
      </c>
      <c r="M393">
        <f t="shared" si="96"/>
        <v>3</v>
      </c>
    </row>
    <row r="394" spans="1:14">
      <c r="A394" s="1">
        <v>42950</v>
      </c>
      <c r="B394">
        <v>33.99</v>
      </c>
      <c r="C394" s="25">
        <f t="shared" si="93"/>
        <v>3.4837033538026585E-3</v>
      </c>
      <c r="D394" s="26">
        <f t="shared" si="94"/>
        <v>33.980834671497185</v>
      </c>
      <c r="E394" s="26">
        <f>D394*(1-VLOOKUP(A394,USD!A:M,13,0))</f>
        <v>33.980809423821064</v>
      </c>
      <c r="F394">
        <v>33.965400000000002</v>
      </c>
      <c r="G394" s="25">
        <f t="shared" si="97"/>
        <v>2.6972052309548467E-4</v>
      </c>
      <c r="H394" s="25">
        <f>(B394/(D394*(1-VLOOKUP(A394,USD!A:M,13,0))))-1</f>
        <v>2.7046372157624177E-4</v>
      </c>
      <c r="I394" s="25">
        <f t="shared" si="92"/>
        <v>7.2426645939693834E-4</v>
      </c>
      <c r="J394">
        <v>6251.8626999999997</v>
      </c>
      <c r="K394">
        <v>6261.9675999999999</v>
      </c>
      <c r="L394" s="25">
        <f t="shared" si="95"/>
        <v>1.6163022901958257E-3</v>
      </c>
      <c r="M394">
        <f t="shared" si="96"/>
        <v>4</v>
      </c>
    </row>
    <row r="395" spans="1:14">
      <c r="A395" s="1">
        <v>42951</v>
      </c>
      <c r="B395">
        <v>33.75</v>
      </c>
      <c r="C395" s="25">
        <f t="shared" si="93"/>
        <v>-7.0609002647837871E-3</v>
      </c>
      <c r="D395" s="26">
        <f t="shared" si="94"/>
        <v>33.765509169600307</v>
      </c>
      <c r="E395" s="26">
        <f>D395*(1-VLOOKUP(A395,USD!A:M,13,0))</f>
        <v>33.734916062972815</v>
      </c>
      <c r="F395">
        <v>33.734200000000001</v>
      </c>
      <c r="G395" s="25">
        <f t="shared" si="97"/>
        <v>-4.5931987941916219E-4</v>
      </c>
      <c r="H395" s="25">
        <f>(B395/(D395*(1-VLOOKUP(A395,USD!A:M,13,0))))-1</f>
        <v>4.4713130452223027E-4</v>
      </c>
      <c r="I395" s="25">
        <f t="shared" si="92"/>
        <v>4.6836741348532662E-4</v>
      </c>
      <c r="J395">
        <v>6261.9675999999999</v>
      </c>
      <c r="K395">
        <v>6225.1151</v>
      </c>
      <c r="L395" s="25">
        <f t="shared" si="95"/>
        <v>-5.8851310568901471E-3</v>
      </c>
      <c r="M395">
        <f t="shared" si="96"/>
        <v>5</v>
      </c>
    </row>
    <row r="396" spans="1:14">
      <c r="A396" s="1">
        <v>42954</v>
      </c>
      <c r="B396">
        <v>34.145000000000003</v>
      </c>
      <c r="C396" s="25">
        <f t="shared" si="93"/>
        <v>1.1703703703703772E-2</v>
      </c>
      <c r="D396" s="26">
        <f t="shared" si="94"/>
        <v>34.158542919918062</v>
      </c>
      <c r="E396" s="26">
        <f>D396*(1-VLOOKUP(A396,USD!A:M,13,0))</f>
        <v>34.180102933466664</v>
      </c>
      <c r="F396">
        <v>34.191400000000002</v>
      </c>
      <c r="G396" s="25">
        <f t="shared" si="97"/>
        <v>-3.9647241247409148E-4</v>
      </c>
      <c r="H396" s="25">
        <f>(B396/(D396*(1-VLOOKUP(A396,USD!A:M,13,0))))-1</f>
        <v>-1.0269990565853204E-3</v>
      </c>
      <c r="I396" s="25">
        <f t="shared" si="92"/>
        <v>-1.3570663968132113E-3</v>
      </c>
      <c r="J396">
        <v>6225.1151</v>
      </c>
      <c r="K396">
        <v>6303.4209000000001</v>
      </c>
      <c r="L396" s="25">
        <f t="shared" si="95"/>
        <v>1.2579012394485778E-2</v>
      </c>
      <c r="M396">
        <f t="shared" si="96"/>
        <v>1</v>
      </c>
      <c r="N396" s="50" t="s">
        <v>399</v>
      </c>
    </row>
    <row r="397" spans="1:14">
      <c r="A397" s="1">
        <v>42955</v>
      </c>
      <c r="B397">
        <v>34.301000000000002</v>
      </c>
      <c r="C397" s="25">
        <f t="shared" si="93"/>
        <v>4.5687509152145811E-3</v>
      </c>
      <c r="D397" s="26">
        <f t="shared" si="94"/>
        <v>34.193000699413872</v>
      </c>
      <c r="E397" s="26">
        <f>D397*(1-VLOOKUP(A397,USD!A:M,13,0))</f>
        <v>34.289676265348326</v>
      </c>
      <c r="F397">
        <v>34.283499999999997</v>
      </c>
      <c r="G397" s="25">
        <f t="shared" si="97"/>
        <v>3.1585207023956396E-3</v>
      </c>
      <c r="H397" s="25">
        <f>(B397/(D397*(1-VLOOKUP(A397,USD!A:M,13,0))))-1</f>
        <v>3.3023743251603399E-4</v>
      </c>
      <c r="I397" s="25">
        <f t="shared" si="92"/>
        <v>5.1044963320556747E-4</v>
      </c>
      <c r="J397">
        <v>6303.4209000000001</v>
      </c>
      <c r="K397">
        <v>6303.7160000000003</v>
      </c>
      <c r="L397" s="25">
        <f t="shared" si="95"/>
        <v>4.6815848835368712E-5</v>
      </c>
      <c r="M397">
        <f t="shared" si="96"/>
        <v>2</v>
      </c>
    </row>
    <row r="398" spans="1:14">
      <c r="A398" s="1">
        <v>42956</v>
      </c>
      <c r="B398">
        <v>34.590000000000003</v>
      </c>
      <c r="C398" s="25">
        <f t="shared" si="93"/>
        <v>8.425410337891126E-3</v>
      </c>
      <c r="D398" s="26">
        <f t="shared" si="94"/>
        <v>34.480954446075927</v>
      </c>
      <c r="E398" s="26">
        <f>D398*(1-VLOOKUP(A398,USD!A:M,13,0))</f>
        <v>34.584181633363031</v>
      </c>
      <c r="F398">
        <v>34.597499999999997</v>
      </c>
      <c r="G398" s="25">
        <f t="shared" si="97"/>
        <v>3.1624865284576309E-3</v>
      </c>
      <c r="H398" s="25">
        <f>(B398/(D398*(1-VLOOKUP(A398,USD!A:M,13,0))))-1</f>
        <v>1.6823780012065193E-4</v>
      </c>
      <c r="I398" s="25">
        <f t="shared" si="92"/>
        <v>-2.1677866897873432E-4</v>
      </c>
      <c r="J398">
        <v>6303.7160000000003</v>
      </c>
      <c r="K398">
        <v>6340.0219999999999</v>
      </c>
      <c r="L398" s="25">
        <f t="shared" si="95"/>
        <v>5.7594599756713993E-3</v>
      </c>
      <c r="M398">
        <f t="shared" si="96"/>
        <v>3</v>
      </c>
    </row>
    <row r="399" spans="1:14">
      <c r="A399" s="1">
        <v>42957</v>
      </c>
      <c r="B399">
        <v>33.941899999999997</v>
      </c>
      <c r="C399" s="25">
        <f t="shared" si="93"/>
        <v>-1.8736629083550338E-2</v>
      </c>
      <c r="D399" s="26">
        <f t="shared" si="94"/>
        <v>34.32025929823272</v>
      </c>
      <c r="E399" s="26">
        <f>D399*(1-VLOOKUP(A399,USD!A:M,13,0))</f>
        <v>34.451230162398637</v>
      </c>
      <c r="F399">
        <v>34.443600000000004</v>
      </c>
      <c r="G399" s="25">
        <f t="shared" si="97"/>
        <v>-1.1024371784166709E-2</v>
      </c>
      <c r="H399" s="25">
        <f>(B399/(D399*(1-VLOOKUP(A399,USD!A:M,13,0))))-1</f>
        <v>-1.4784092178935948E-2</v>
      </c>
      <c r="I399" s="25">
        <f t="shared" si="92"/>
        <v>-1.4565840969004595E-2</v>
      </c>
      <c r="J399">
        <v>6340.0219999999999</v>
      </c>
      <c r="K399">
        <v>6289.2174000000005</v>
      </c>
      <c r="L399" s="25">
        <f t="shared" si="95"/>
        <v>-8.0133160421208549E-3</v>
      </c>
      <c r="M399">
        <f t="shared" si="96"/>
        <v>4</v>
      </c>
    </row>
    <row r="400" spans="1:14">
      <c r="A400" s="1">
        <v>42958</v>
      </c>
      <c r="B400">
        <v>33.43</v>
      </c>
      <c r="C400" s="25">
        <f t="shared" si="93"/>
        <v>-1.5081654238566444E-2</v>
      </c>
      <c r="D400" s="26">
        <f t="shared" si="94"/>
        <v>33.742445318725984</v>
      </c>
      <c r="E400" s="26">
        <f>D400*(1-VLOOKUP(A400,USD!A:M,13,0))</f>
        <v>33.666409504935451</v>
      </c>
      <c r="F400">
        <v>33.677</v>
      </c>
      <c r="G400" s="25">
        <f t="shared" si="97"/>
        <v>-9.2597117895479863E-3</v>
      </c>
      <c r="H400" s="25">
        <f>(B400/(D400*(1-VLOOKUP(A400,USD!A:M,13,0))))-1</f>
        <v>-7.0221181412527534E-3</v>
      </c>
      <c r="I400" s="25">
        <f t="shared" si="92"/>
        <v>-7.3343825162573983E-3</v>
      </c>
      <c r="J400">
        <v>6289.2174000000005</v>
      </c>
      <c r="K400">
        <v>6161.1903000000002</v>
      </c>
      <c r="L400" s="25">
        <f t="shared" si="95"/>
        <v>-2.0356602714989624E-2</v>
      </c>
      <c r="M400">
        <f t="shared" si="96"/>
        <v>5</v>
      </c>
    </row>
    <row r="401" spans="1:14" ht="28">
      <c r="A401" s="1">
        <v>42961</v>
      </c>
      <c r="B401">
        <v>34.229999999999997</v>
      </c>
      <c r="C401" s="25">
        <f t="shared" si="93"/>
        <v>2.3930601256356487E-2</v>
      </c>
      <c r="D401" s="26">
        <f t="shared" si="94"/>
        <v>34.395512487027055</v>
      </c>
      <c r="E401" s="26">
        <f>D401*(1-VLOOKUP(A401,USD!A:M,13,0))</f>
        <v>34.352710942181737</v>
      </c>
      <c r="F401">
        <v>34.335900000000002</v>
      </c>
      <c r="G401" s="25">
        <f t="shared" si="97"/>
        <v>-4.8120372414710566E-3</v>
      </c>
      <c r="H401" s="25">
        <f>(B401/(D401*(1-VLOOKUP(A401,USD!A:M,13,0))))-1</f>
        <v>-3.5720890379881132E-3</v>
      </c>
      <c r="I401" s="25">
        <f t="shared" si="92"/>
        <v>-3.0842354503597402E-3</v>
      </c>
      <c r="J401">
        <v>6161.1903000000002</v>
      </c>
      <c r="K401">
        <v>6292.6418000000003</v>
      </c>
      <c r="L401" s="25">
        <f t="shared" si="95"/>
        <v>2.1335406569084503E-2</v>
      </c>
      <c r="M401">
        <f t="shared" si="96"/>
        <v>1</v>
      </c>
      <c r="N401" s="50" t="s">
        <v>406</v>
      </c>
    </row>
    <row r="402" spans="1:14">
      <c r="A402" s="1">
        <v>42962</v>
      </c>
      <c r="B402">
        <v>34.289400000000001</v>
      </c>
      <c r="C402" s="25">
        <f t="shared" si="93"/>
        <v>1.7353198948291126E-3</v>
      </c>
      <c r="D402" s="26">
        <f t="shared" si="94"/>
        <v>34.456592675070112</v>
      </c>
      <c r="E402" s="26">
        <f>D402*(1-VLOOKUP(A402,USD!A:M,13,0))</f>
        <v>34.425164145473794</v>
      </c>
      <c r="F402">
        <v>34.422699999999999</v>
      </c>
      <c r="G402" s="25">
        <f t="shared" si="97"/>
        <v>-4.8522695394394022E-3</v>
      </c>
      <c r="H402" s="25">
        <f>(B402/(D402*(1-VLOOKUP(A402,USD!A:M,13,0))))-1</f>
        <v>-3.9437472222377812E-3</v>
      </c>
      <c r="I402" s="25">
        <f t="shared" si="92"/>
        <v>-3.8724446368239018E-3</v>
      </c>
      <c r="J402">
        <v>6292.6418000000003</v>
      </c>
      <c r="K402">
        <v>6314.7608</v>
      </c>
      <c r="L402" s="25">
        <f t="shared" si="95"/>
        <v>3.5150578569400626E-3</v>
      </c>
      <c r="M402">
        <f t="shared" si="96"/>
        <v>2</v>
      </c>
    </row>
    <row r="403" spans="1:14">
      <c r="A403" s="1">
        <v>42963</v>
      </c>
      <c r="B403">
        <v>34.409999999999997</v>
      </c>
      <c r="C403" s="25">
        <f t="shared" si="93"/>
        <v>3.5171219093945716E-3</v>
      </c>
      <c r="D403" s="26">
        <f t="shared" si="94"/>
        <v>34.444710648140465</v>
      </c>
      <c r="E403" s="26">
        <f>D403*(1-VLOOKUP(A403,USD!A:M,13,0))</f>
        <v>34.484367038332074</v>
      </c>
      <c r="F403">
        <v>34.470100000000002</v>
      </c>
      <c r="G403" s="25">
        <f t="shared" si="97"/>
        <v>-1.007720706236892E-3</v>
      </c>
      <c r="H403" s="25">
        <f>(B403/(D403*(1-VLOOKUP(A403,USD!A:M,13,0))))-1</f>
        <v>-2.1565435215734619E-3</v>
      </c>
      <c r="I403" s="25">
        <f t="shared" si="92"/>
        <v>-1.7435400535538159E-3</v>
      </c>
      <c r="J403">
        <v>6314.7608</v>
      </c>
      <c r="K403">
        <v>6318.7986000000001</v>
      </c>
      <c r="L403" s="25">
        <f t="shared" si="95"/>
        <v>6.3942247820381048E-4</v>
      </c>
      <c r="M403">
        <f t="shared" si="96"/>
        <v>3</v>
      </c>
    </row>
    <row r="404" spans="1:14">
      <c r="A404" s="1">
        <v>42964</v>
      </c>
      <c r="B404">
        <v>34.409999999999997</v>
      </c>
      <c r="C404" s="25">
        <f t="shared" si="93"/>
        <v>0</v>
      </c>
      <c r="D404" s="26">
        <f t="shared" si="94"/>
        <v>34.727776983333513</v>
      </c>
      <c r="E404" s="26">
        <f>D404*(1-VLOOKUP(A404,USD!A:M,13,0))</f>
        <v>34.751409183829573</v>
      </c>
      <c r="F404">
        <v>34.757899999999999</v>
      </c>
      <c r="G404" s="25">
        <f t="shared" si="97"/>
        <v>-9.1505132472493589E-3</v>
      </c>
      <c r="H404" s="25">
        <f>(B404/(D404*(1-VLOOKUP(A404,USD!A:M,13,0))))-1</f>
        <v>-9.8243263179220719E-3</v>
      </c>
      <c r="I404" s="25">
        <f t="shared" si="92"/>
        <v>-1.0009235310533771E-2</v>
      </c>
      <c r="J404">
        <v>6318.7986000000001</v>
      </c>
      <c r="K404">
        <v>6366.0339999999997</v>
      </c>
      <c r="L404" s="25">
        <f t="shared" si="95"/>
        <v>7.4753767274684524E-3</v>
      </c>
      <c r="M404">
        <f t="shared" si="96"/>
        <v>4</v>
      </c>
    </row>
    <row r="405" spans="1:14">
      <c r="A405" s="1">
        <v>42965</v>
      </c>
      <c r="B405">
        <v>34.590000000000003</v>
      </c>
      <c r="C405" s="25">
        <f t="shared" si="93"/>
        <v>5.2310374891022526E-3</v>
      </c>
      <c r="D405" s="26">
        <f t="shared" si="94"/>
        <v>34.658102335776086</v>
      </c>
      <c r="E405" s="26">
        <f>D405*(1-VLOOKUP(A405,USD!A:M,13,0))</f>
        <v>34.66370284069481</v>
      </c>
      <c r="F405">
        <v>34.6751</v>
      </c>
      <c r="G405" s="25">
        <f t="shared" si="97"/>
        <v>-1.9649758984577881E-3</v>
      </c>
      <c r="H405" s="25">
        <f>(B405/(D405*(1-VLOOKUP(A405,USD!A:M,13,0))))-1</f>
        <v>-2.1262252631671918E-3</v>
      </c>
      <c r="I405" s="25">
        <f t="shared" si="92"/>
        <v>-2.4542106583685941E-3</v>
      </c>
      <c r="J405">
        <v>6366.0339999999997</v>
      </c>
      <c r="K405">
        <v>6347.7556999999997</v>
      </c>
      <c r="L405" s="25">
        <f t="shared" si="95"/>
        <v>-2.8712224911146E-3</v>
      </c>
      <c r="M405">
        <f t="shared" si="96"/>
        <v>5</v>
      </c>
    </row>
    <row r="406" spans="1:14">
      <c r="A406" s="1">
        <v>42968</v>
      </c>
      <c r="B406">
        <v>34.950000000000003</v>
      </c>
      <c r="C406" s="25">
        <f t="shared" si="93"/>
        <v>1.0407632263659927E-2</v>
      </c>
      <c r="D406" s="26">
        <f t="shared" si="94"/>
        <v>34.98113865354491</v>
      </c>
      <c r="E406" s="26">
        <f>D406*(1-VLOOKUP(A406,USD!A:M,13,0))</f>
        <v>35.043064151165012</v>
      </c>
      <c r="F406">
        <v>35.044400000000003</v>
      </c>
      <c r="G406" s="25">
        <f t="shared" si="97"/>
        <v>-8.9015551647153579E-4</v>
      </c>
      <c r="H406" s="25">
        <f>(B406/(D406*(1-VLOOKUP(A406,USD!A:M,13,0))))-1</f>
        <v>-2.6557081527904813E-3</v>
      </c>
      <c r="I406" s="71">
        <f t="shared" si="92"/>
        <v>-2.6937256737167292E-3</v>
      </c>
      <c r="J406">
        <v>6347.7556999999997</v>
      </c>
      <c r="K406">
        <v>6403.7803000000004</v>
      </c>
      <c r="L406" s="25">
        <f t="shared" si="95"/>
        <v>8.8258910153080627E-3</v>
      </c>
      <c r="M406">
        <f t="shared" si="96"/>
        <v>1</v>
      </c>
    </row>
    <row r="407" spans="1:14">
      <c r="A407" s="1">
        <v>42969</v>
      </c>
      <c r="B407">
        <v>34.9</v>
      </c>
      <c r="C407" s="71">
        <f t="shared" si="93"/>
        <v>-1.4306151645209209E-3</v>
      </c>
      <c r="D407" s="26">
        <f t="shared" si="94"/>
        <v>34.892264107186811</v>
      </c>
      <c r="E407" s="26">
        <f>D407*(1-VLOOKUP(A407,USD!A:M,13,0))</f>
        <v>34.90617964306815</v>
      </c>
      <c r="F407">
        <v>34.895600000000002</v>
      </c>
      <c r="G407" s="71">
        <f t="shared" si="97"/>
        <v>2.2170796338771837E-4</v>
      </c>
      <c r="H407" s="71">
        <f>(B407/(D407*(1-VLOOKUP(A407,USD!A:M,13,0))))-1</f>
        <v>-1.7703578940297948E-4</v>
      </c>
      <c r="I407" s="71">
        <f t="shared" si="92"/>
        <v>1.2609039535060873E-4</v>
      </c>
      <c r="J407">
        <v>6403.7803000000004</v>
      </c>
      <c r="K407" s="70">
        <v>6375.98</v>
      </c>
      <c r="L407" s="71">
        <f t="shared" si="95"/>
        <v>-4.3412326309821836E-3</v>
      </c>
      <c r="M407" s="70">
        <f t="shared" si="96"/>
        <v>2</v>
      </c>
      <c r="N407" s="50" t="s">
        <v>413</v>
      </c>
    </row>
    <row r="408" spans="1:14">
      <c r="A408" s="1">
        <v>42970</v>
      </c>
      <c r="B408">
        <v>34.57</v>
      </c>
      <c r="C408" s="71">
        <f t="shared" si="93"/>
        <v>-9.4555873925501466E-3</v>
      </c>
      <c r="D408" s="26">
        <f t="shared" si="94"/>
        <v>34.604437555952188</v>
      </c>
      <c r="E408" s="26">
        <f>D408*(1-VLOOKUP(A408,USD!A:M,13,0))</f>
        <v>34.631432365971079</v>
      </c>
      <c r="F408">
        <v>34.615099999999998</v>
      </c>
      <c r="G408" s="71">
        <f t="shared" si="97"/>
        <v>-9.9517745076782571E-4</v>
      </c>
      <c r="H408" s="71">
        <f>(B408/(D408*(1-VLOOKUP(A408,USD!A:M,13,0))))-1</f>
        <v>-1.7738904161366253E-3</v>
      </c>
      <c r="I408" s="71">
        <f t="shared" si="92"/>
        <v>-1.3028996016188898E-3</v>
      </c>
      <c r="J408">
        <v>6375.98</v>
      </c>
      <c r="K408">
        <v>6322.78</v>
      </c>
      <c r="L408" s="71">
        <f t="shared" si="95"/>
        <v>-8.3438153821059347E-3</v>
      </c>
      <c r="M408" s="70">
        <f t="shared" si="96"/>
        <v>3</v>
      </c>
    </row>
    <row r="409" spans="1:14">
      <c r="A409" s="1">
        <v>42971</v>
      </c>
      <c r="B409">
        <v>34.28</v>
      </c>
      <c r="C409" s="71">
        <f t="shared" si="93"/>
        <v>-8.3887763957187778E-3</v>
      </c>
      <c r="D409" s="26">
        <f t="shared" si="94"/>
        <v>34.373174570204881</v>
      </c>
      <c r="E409" s="26">
        <f>D409*(1-VLOOKUP(A409,USD!A:M,13,0))</f>
        <v>34.385763927019909</v>
      </c>
      <c r="F409">
        <v>34.383000000000003</v>
      </c>
      <c r="G409" s="71">
        <f t="shared" si="97"/>
        <v>-2.7106768976074003E-3</v>
      </c>
      <c r="H409" s="71">
        <f>(B409/(D409*(1-VLOOKUP(A409,USD!A:M,13,0))))-1</f>
        <v>-3.0758056515591825E-3</v>
      </c>
      <c r="I409" s="71">
        <f t="shared" si="92"/>
        <v>-2.9956664630776952E-3</v>
      </c>
      <c r="J409" s="70">
        <v>6322.78</v>
      </c>
      <c r="K409">
        <v>6278.59</v>
      </c>
      <c r="L409" s="71">
        <f t="shared" si="95"/>
        <v>-6.9890143259767612E-3</v>
      </c>
      <c r="M409" s="70">
        <f t="shared" si="96"/>
        <v>4</v>
      </c>
    </row>
    <row r="410" spans="1:14">
      <c r="A410" s="1">
        <v>42972</v>
      </c>
      <c r="B410">
        <v>34.880000000000003</v>
      </c>
      <c r="C410" s="71">
        <f t="shared" si="93"/>
        <v>1.7502917152858899E-2</v>
      </c>
      <c r="D410" s="26">
        <f t="shared" si="94"/>
        <v>34.755057772764268</v>
      </c>
      <c r="E410" s="26">
        <f>D410*(1-VLOOKUP(A410,USD!A:M,13,0))</f>
        <v>34.844711620967892</v>
      </c>
      <c r="F410">
        <v>34.850999999999999</v>
      </c>
      <c r="G410" s="71">
        <f t="shared" si="97"/>
        <v>3.5949365428373792E-3</v>
      </c>
      <c r="H410" s="71">
        <f>(B410/(D410*(1-VLOOKUP(A410,USD!A:M,13,0))))-1</f>
        <v>1.0127327043474299E-3</v>
      </c>
      <c r="I410" s="71">
        <f t="shared" si="92"/>
        <v>8.3211385613046751E-4</v>
      </c>
      <c r="J410">
        <v>6278.59</v>
      </c>
      <c r="K410">
        <v>6346.5304999999998</v>
      </c>
      <c r="L410" s="71">
        <f t="shared" si="95"/>
        <v>1.0820980506769828E-2</v>
      </c>
      <c r="M410" s="70">
        <f t="shared" si="96"/>
        <v>5</v>
      </c>
    </row>
    <row r="411" spans="1:14">
      <c r="A411" s="68">
        <v>42975</v>
      </c>
      <c r="B411">
        <v>35.47</v>
      </c>
      <c r="C411" s="71">
        <f t="shared" si="93"/>
        <v>1.6915137614678777E-2</v>
      </c>
      <c r="D411" s="26">
        <f t="shared" si="94"/>
        <v>35.279619387175401</v>
      </c>
      <c r="E411" s="26">
        <f>D411*(1-VLOOKUP(A411,USD!A:M,13,0))</f>
        <v>35.412546958639666</v>
      </c>
      <c r="F411">
        <v>35.436799999999998</v>
      </c>
      <c r="G411" s="71">
        <f t="shared" si="97"/>
        <v>5.3963340912290825E-3</v>
      </c>
      <c r="H411" s="71">
        <f>(B411/(D411*(1-VLOOKUP(A411,USD!A:M,13,0))))-1</f>
        <v>1.6223922393223678E-3</v>
      </c>
      <c r="I411" s="71">
        <f t="shared" si="92"/>
        <v>9.3687917644946772E-4</v>
      </c>
      <c r="J411">
        <v>6346.5304999999998</v>
      </c>
      <c r="K411">
        <v>6424.5841</v>
      </c>
      <c r="L411" s="71">
        <f t="shared" si="95"/>
        <v>1.2298625209474778E-2</v>
      </c>
      <c r="M411" s="70">
        <f t="shared" si="96"/>
        <v>1</v>
      </c>
    </row>
    <row r="412" spans="1:14">
      <c r="A412" s="68">
        <v>42976</v>
      </c>
      <c r="B412">
        <v>35.380000000000003</v>
      </c>
      <c r="C412" s="71">
        <f t="shared" si="93"/>
        <v>-2.5373555116999791E-3</v>
      </c>
      <c r="D412" s="26">
        <f t="shared" si="94"/>
        <v>35.34618954502595</v>
      </c>
      <c r="E412" s="26">
        <f>D412*(1-VLOOKUP(A412,USD!A:M,13,0))</f>
        <v>35.403083746087908</v>
      </c>
      <c r="F412">
        <v>35.707099999999997</v>
      </c>
      <c r="G412" s="71">
        <f t="shared" si="97"/>
        <v>9.5655162294039364E-4</v>
      </c>
      <c r="H412" s="71">
        <f>(B412/(D412*(1-VLOOKUP(A412,USD!A:M,13,0))))-1</f>
        <v>-6.5202642384099008E-4</v>
      </c>
      <c r="I412" s="71">
        <f t="shared" si="92"/>
        <v>-9.1606431213958617E-3</v>
      </c>
      <c r="J412">
        <v>6424.5841</v>
      </c>
      <c r="K412">
        <v>6408.1566999999995</v>
      </c>
      <c r="L412" s="71">
        <f t="shared" si="95"/>
        <v>-2.5569592901741878E-3</v>
      </c>
      <c r="M412" s="70">
        <f t="shared" si="96"/>
        <v>2</v>
      </c>
    </row>
    <row r="413" spans="1:14" ht="28">
      <c r="A413" s="68">
        <v>42977</v>
      </c>
      <c r="B413">
        <v>35.61</v>
      </c>
      <c r="C413" s="71">
        <f t="shared" si="93"/>
        <v>6.5008479366872596E-3</v>
      </c>
      <c r="D413" s="26">
        <f t="shared" si="94"/>
        <v>35.959556062597535</v>
      </c>
      <c r="E413" s="26">
        <f>D413*(1-VLOOKUP(A413,USD!A:M,13,0))</f>
        <v>36.008075336401738</v>
      </c>
      <c r="F413">
        <v>35.707099999999997</v>
      </c>
      <c r="G413" s="71">
        <f t="shared" si="97"/>
        <v>-9.7208114023720205E-3</v>
      </c>
      <c r="H413" s="71">
        <f>(B413/(D413*(1-VLOOKUP(A413,USD!A:M,13,0))))-1</f>
        <v>-1.1055168394388248E-2</v>
      </c>
      <c r="I413" s="71">
        <f t="shared" si="92"/>
        <v>-2.7193471326429908E-3</v>
      </c>
      <c r="J413">
        <v>6408.1566999999995</v>
      </c>
      <c r="K413">
        <v>6453.4636</v>
      </c>
      <c r="L413" s="71">
        <f t="shared" si="95"/>
        <v>7.0701922754168312E-3</v>
      </c>
      <c r="M413" s="70">
        <f t="shared" si="96"/>
        <v>3</v>
      </c>
      <c r="N413" s="50" t="s">
        <v>428</v>
      </c>
    </row>
    <row r="414" spans="1:14">
      <c r="A414" s="68">
        <v>42978</v>
      </c>
      <c r="B414">
        <v>35.874099999999999</v>
      </c>
      <c r="C414" s="71">
        <f t="shared" si="93"/>
        <v>7.416456051670961E-3</v>
      </c>
      <c r="D414" s="26">
        <f t="shared" si="94"/>
        <v>35.800952631682925</v>
      </c>
      <c r="E414" s="26">
        <f>D414*(1-VLOOKUP(A414,USD!A:M,13,0))</f>
        <v>35.814979331270138</v>
      </c>
      <c r="F414">
        <v>35.81</v>
      </c>
      <c r="G414" s="71">
        <f t="shared" si="97"/>
        <v>2.043168210343671E-3</v>
      </c>
      <c r="H414" s="71">
        <f>(B414/(D414*(1-VLOOKUP(A414,USD!A:M,13,0))))-1</f>
        <v>1.6507246362764683E-3</v>
      </c>
      <c r="I414" s="71">
        <f t="shared" si="92"/>
        <v>1.7900027925159545E-3</v>
      </c>
      <c r="J414">
        <v>6453.4636</v>
      </c>
      <c r="K414">
        <v>6470.4259000000002</v>
      </c>
      <c r="L414" s="71">
        <f t="shared" si="95"/>
        <v>2.6284025217093721E-3</v>
      </c>
      <c r="M414" s="70">
        <f t="shared" si="96"/>
        <v>4</v>
      </c>
    </row>
    <row r="415" spans="1:14">
      <c r="A415" s="68">
        <v>42979</v>
      </c>
      <c r="B415">
        <v>36.5</v>
      </c>
      <c r="C415" s="71">
        <f t="shared" si="93"/>
        <v>1.7447127593444911E-2</v>
      </c>
      <c r="D415" s="26">
        <f t="shared" si="94"/>
        <v>36.120362606424415</v>
      </c>
      <c r="E415" s="26">
        <f>D415*(1-VLOOKUP(A415,USD!A:M,13,0))</f>
        <v>36.321908455940566</v>
      </c>
      <c r="F415">
        <v>36.3157</v>
      </c>
      <c r="G415" s="71">
        <f t="shared" si="97"/>
        <v>1.0510342814445073E-2</v>
      </c>
      <c r="H415" s="71">
        <f>(B415/(D415*(1-VLOOKUP(A415,USD!A:M,13,0))))-1</f>
        <v>4.9031439048821124E-3</v>
      </c>
      <c r="I415" s="71">
        <f t="shared" si="92"/>
        <v>5.0749400397074318E-3</v>
      </c>
      <c r="J415">
        <v>6470.4259000000002</v>
      </c>
      <c r="K415">
        <v>6526.5046000000002</v>
      </c>
      <c r="L415" s="71">
        <f t="shared" si="95"/>
        <v>8.6669256192239974E-3</v>
      </c>
      <c r="M415" s="70">
        <f t="shared" si="96"/>
        <v>5</v>
      </c>
    </row>
    <row r="416" spans="1:14">
      <c r="A416" s="68">
        <v>42982</v>
      </c>
      <c r="B416">
        <v>36.5</v>
      </c>
      <c r="C416" s="71">
        <f t="shared" si="93"/>
        <v>0</v>
      </c>
      <c r="D416" s="26">
        <f t="shared" si="94"/>
        <v>36.52812318592099</v>
      </c>
      <c r="E416" s="26">
        <f>D416*(1-VLOOKUP(A416,USD!A:M,13,0))</f>
        <v>36.700259840948554</v>
      </c>
      <c r="F416">
        <v>36.700000000000003</v>
      </c>
      <c r="G416" s="71">
        <f t="shared" si="97"/>
        <v>-7.6990503393370435E-4</v>
      </c>
      <c r="H416" s="71">
        <f>(B416/(D416*(1-VLOOKUP(A416,USD!A:M,13,0))))-1</f>
        <v>-5.4566327817960891E-3</v>
      </c>
      <c r="I416" s="71">
        <f t="shared" si="92"/>
        <v>-5.4495912806540314E-3</v>
      </c>
      <c r="J416">
        <v>6526.5046000000002</v>
      </c>
      <c r="K416">
        <v>6564.6804000000002</v>
      </c>
      <c r="L416" s="71">
        <f t="shared" si="95"/>
        <v>5.8493485165092007E-3</v>
      </c>
      <c r="M416" s="70">
        <f t="shared" si="96"/>
        <v>1</v>
      </c>
    </row>
    <row r="417" spans="1:14">
      <c r="A417" s="68">
        <v>42983</v>
      </c>
      <c r="B417">
        <v>36.82</v>
      </c>
      <c r="C417" s="71">
        <f t="shared" si="93"/>
        <v>8.7671232876711525E-3</v>
      </c>
      <c r="D417" s="26">
        <f t="shared" si="94"/>
        <v>36.740132690998941</v>
      </c>
      <c r="E417" s="26">
        <f>D417*(1-VLOOKUP(A417,USD!A:M,13,0))</f>
        <v>36.681318778046304</v>
      </c>
      <c r="F417">
        <v>36.642400000000002</v>
      </c>
      <c r="G417" s="71">
        <f t="shared" si="97"/>
        <v>2.1738437820237877E-3</v>
      </c>
      <c r="H417" s="71">
        <f>(B417/(D417*(1-VLOOKUP(A417,USD!A:M,13,0))))-1</f>
        <v>3.7807043632438475E-3</v>
      </c>
      <c r="I417" s="71">
        <f t="shared" si="92"/>
        <v>4.8468440931817014E-3</v>
      </c>
      <c r="J417">
        <v>6564.6804000000002</v>
      </c>
      <c r="K417">
        <v>6571.8590999999997</v>
      </c>
      <c r="L417" s="71">
        <f t="shared" si="95"/>
        <v>1.0935338146849105E-3</v>
      </c>
      <c r="M417" s="70">
        <f t="shared" si="96"/>
        <v>2</v>
      </c>
    </row>
    <row r="418" spans="1:14">
      <c r="A418" s="68">
        <v>42984</v>
      </c>
      <c r="B418">
        <v>36.94</v>
      </c>
      <c r="C418" s="71">
        <f t="shared" si="93"/>
        <v>3.2590983161324694E-3</v>
      </c>
      <c r="D418" s="26">
        <f t="shared" si="94"/>
        <v>36.838989129611747</v>
      </c>
      <c r="E418" s="26">
        <f>D418*(1-VLOOKUP(A418,USD!A:M,13,0))</f>
        <v>36.830877978558497</v>
      </c>
      <c r="F418">
        <v>36.8673</v>
      </c>
      <c r="G418" s="71">
        <f t="shared" si="97"/>
        <v>2.7419555415286734E-3</v>
      </c>
      <c r="H418" s="71">
        <f>(B418/(D418*(1-VLOOKUP(A418,USD!A:M,13,0))))-1</f>
        <v>2.9627863203540716E-3</v>
      </c>
      <c r="I418" s="71">
        <f t="shared" si="92"/>
        <v>1.9719371909523442E-3</v>
      </c>
      <c r="J418">
        <v>6571.8590999999997</v>
      </c>
      <c r="K418">
        <v>6607.1175999999996</v>
      </c>
      <c r="L418" s="71">
        <f t="shared" si="95"/>
        <v>5.3650724191576238E-3</v>
      </c>
      <c r="M418" s="70">
        <f t="shared" si="96"/>
        <v>3</v>
      </c>
    </row>
    <row r="419" spans="1:14">
      <c r="A419" s="68">
        <v>42985</v>
      </c>
      <c r="B419">
        <v>36.999899999999997</v>
      </c>
      <c r="C419" s="71">
        <f t="shared" si="93"/>
        <v>1.621548456957278E-3</v>
      </c>
      <c r="D419" s="26">
        <f t="shared" si="94"/>
        <v>36.59655420254515</v>
      </c>
      <c r="E419" s="26">
        <f>D419*(1-VLOOKUP(A419,USD!A:M,13,0))</f>
        <v>36.901718632078769</v>
      </c>
      <c r="F419">
        <v>36.9</v>
      </c>
      <c r="G419" s="71">
        <f t="shared" si="97"/>
        <v>1.102141461795858E-2</v>
      </c>
      <c r="H419" s="71">
        <f>(B419/(D419*(1-VLOOKUP(A419,USD!A:M,13,0))))-1</f>
        <v>2.6606177587586988E-3</v>
      </c>
      <c r="I419" s="71">
        <f t="shared" si="92"/>
        <v>2.7073170731706231E-3</v>
      </c>
      <c r="J419">
        <v>6607.1175999999996</v>
      </c>
      <c r="K419">
        <v>6558.5963000000002</v>
      </c>
      <c r="L419" s="71">
        <f t="shared" si="95"/>
        <v>-7.3437923974593033E-3</v>
      </c>
      <c r="M419" s="70">
        <f t="shared" si="96"/>
        <v>4</v>
      </c>
    </row>
    <row r="420" spans="1:14">
      <c r="A420" s="68">
        <v>42986</v>
      </c>
      <c r="B420">
        <v>37.030999999999999</v>
      </c>
      <c r="C420" s="71">
        <f t="shared" si="93"/>
        <v>8.4054281227796679E-4</v>
      </c>
      <c r="D420" s="26">
        <f t="shared" si="94"/>
        <v>36.987691701652679</v>
      </c>
      <c r="E420" s="26">
        <f>D420*(1-VLOOKUP(A420,USD!A:M,13,0))</f>
        <v>36.921320552097704</v>
      </c>
      <c r="F420">
        <v>36.896299999999997</v>
      </c>
      <c r="G420" s="71">
        <f t="shared" si="97"/>
        <v>1.1708840523667607E-3</v>
      </c>
      <c r="H420" s="71">
        <f>(B420/(D420*(1-VLOOKUP(A420,USD!A:M,13,0))))-1</f>
        <v>2.9706263552391476E-3</v>
      </c>
      <c r="I420" s="71">
        <f t="shared" si="92"/>
        <v>3.6507725706913519E-3</v>
      </c>
      <c r="J420">
        <v>6558.5963000000002</v>
      </c>
      <c r="K420">
        <v>6574.1826000000001</v>
      </c>
      <c r="L420" s="71">
        <f t="shared" si="95"/>
        <v>2.3764688794765121E-3</v>
      </c>
      <c r="M420" s="70">
        <f t="shared" si="96"/>
        <v>5</v>
      </c>
    </row>
    <row r="421" spans="1:14">
      <c r="A421" s="68">
        <v>42989</v>
      </c>
      <c r="B421">
        <v>37.450000000000003</v>
      </c>
      <c r="C421" s="71">
        <f t="shared" si="93"/>
        <v>1.1314844319624262E-2</v>
      </c>
      <c r="D421" s="26">
        <f t="shared" si="94"/>
        <v>37.319720145570642</v>
      </c>
      <c r="E421" s="26">
        <f>D421*(1-VLOOKUP(A421,USD!A:M,13,0))</f>
        <v>37.084993528838375</v>
      </c>
      <c r="F421">
        <v>37.112099999999998</v>
      </c>
      <c r="G421" s="71">
        <f t="shared" si="97"/>
        <v>3.4909118803996275E-3</v>
      </c>
      <c r="H421" s="71">
        <f>(B421/(D421*(1-VLOOKUP(A421,USD!A:M,13,0))))-1</f>
        <v>9.8424304935575968E-3</v>
      </c>
      <c r="I421" s="71">
        <f t="shared" si="92"/>
        <v>9.1048472061674435E-3</v>
      </c>
      <c r="J421">
        <v>6574.1826000000001</v>
      </c>
      <c r="K421">
        <v>6649.6275999999998</v>
      </c>
      <c r="L421" s="71">
        <f t="shared" si="95"/>
        <v>1.1475951398125073E-2</v>
      </c>
      <c r="M421" s="70">
        <f t="shared" si="96"/>
        <v>1</v>
      </c>
      <c r="N421" s="50" t="s">
        <v>436</v>
      </c>
    </row>
    <row r="422" spans="1:14">
      <c r="A422" s="68">
        <v>42990</v>
      </c>
      <c r="B422">
        <v>37.339300000000001</v>
      </c>
      <c r="C422" s="71">
        <f t="shared" si="93"/>
        <v>-2.9559412550067554E-3</v>
      </c>
      <c r="D422" s="26">
        <f t="shared" si="94"/>
        <v>37.080757773981212</v>
      </c>
      <c r="E422" s="26">
        <f>D422*(1-VLOOKUP(A422,USD!A:M,13,0))</f>
        <v>37.103248244373042</v>
      </c>
      <c r="F422">
        <v>37.070099999999996</v>
      </c>
      <c r="G422" s="71">
        <f t="shared" si="97"/>
        <v>6.9724094527594538E-3</v>
      </c>
      <c r="H422" s="71">
        <f>(B422/(D422*(1-VLOOKUP(A422,USD!A:M,13,0))))-1</f>
        <v>6.3620239951027724E-3</v>
      </c>
      <c r="I422" s="71">
        <f t="shared" si="92"/>
        <v>7.2619172864385462E-3</v>
      </c>
      <c r="J422">
        <v>6649.6275999999998</v>
      </c>
      <c r="K422">
        <v>6644.0118000000002</v>
      </c>
      <c r="L422" s="71">
        <f t="shared" si="95"/>
        <v>-8.4452849660321405E-4</v>
      </c>
      <c r="M422" s="70">
        <f t="shared" si="96"/>
        <v>2</v>
      </c>
    </row>
    <row r="423" spans="1:14">
      <c r="A423" s="68">
        <v>42991</v>
      </c>
      <c r="B423">
        <v>37.42</v>
      </c>
      <c r="C423" s="71">
        <f t="shared" si="93"/>
        <v>2.1612617269204382E-3</v>
      </c>
      <c r="D423" s="26">
        <f t="shared" si="94"/>
        <v>37.29533226054474</v>
      </c>
      <c r="E423" s="26">
        <f>D423*(1-VLOOKUP(A423,USD!A:M,13,0))</f>
        <v>37.224008389047974</v>
      </c>
      <c r="F423">
        <v>37.24</v>
      </c>
      <c r="G423" s="71">
        <f t="shared" si="97"/>
        <v>3.342716954077174E-3</v>
      </c>
      <c r="H423" s="71">
        <f>(B423/(D423*(1-VLOOKUP(A423,USD!A:M,13,0))))-1</f>
        <v>5.2651936057936943E-3</v>
      </c>
      <c r="I423" s="71">
        <f t="shared" si="92"/>
        <v>4.8335123523093326E-3</v>
      </c>
      <c r="J423">
        <v>6644.0118000000002</v>
      </c>
      <c r="K423">
        <v>6684.3797999999997</v>
      </c>
      <c r="L423" s="71">
        <f t="shared" si="95"/>
        <v>6.0758471259787505E-3</v>
      </c>
      <c r="M423" s="70">
        <f t="shared" si="96"/>
        <v>3</v>
      </c>
    </row>
    <row r="424" spans="1:14">
      <c r="A424" s="68">
        <v>42992</v>
      </c>
      <c r="B424">
        <v>37.241</v>
      </c>
      <c r="C424" s="71">
        <f t="shared" si="93"/>
        <v>-4.7835382148584404E-3</v>
      </c>
      <c r="D424" s="26">
        <f t="shared" si="94"/>
        <v>37.172059803663466</v>
      </c>
      <c r="E424" s="26">
        <f>D424*(1-VLOOKUP(A424,USD!A:M,13,0))</f>
        <v>37.20332523978977</v>
      </c>
      <c r="F424">
        <v>37.173099999999998</v>
      </c>
      <c r="G424" s="71">
        <f t="shared" si="97"/>
        <v>1.8546240563654948E-3</v>
      </c>
      <c r="H424" s="71">
        <f>(B424/(D424*(1-VLOOKUP(A424,USD!A:M,13,0))))-1</f>
        <v>1.0126718503629117E-3</v>
      </c>
      <c r="I424" s="71">
        <f t="shared" si="92"/>
        <v>1.8265896575750951E-3</v>
      </c>
      <c r="J424">
        <v>6684.3797999999997</v>
      </c>
      <c r="K424">
        <v>6672.1849000000002</v>
      </c>
      <c r="L424" s="71">
        <f t="shared" si="95"/>
        <v>-1.8243876567276551E-3</v>
      </c>
      <c r="M424" s="70">
        <f t="shared" si="96"/>
        <v>4</v>
      </c>
    </row>
    <row r="425" spans="1:14">
      <c r="A425" s="68">
        <v>42993</v>
      </c>
      <c r="B425">
        <v>37.200000000000003</v>
      </c>
      <c r="C425" s="71">
        <f t="shared" si="93"/>
        <v>-1.1009371391744738E-3</v>
      </c>
      <c r="D425" s="26">
        <f t="shared" si="94"/>
        <v>36.893746212246008</v>
      </c>
      <c r="E425" s="26">
        <f>D425*(1-VLOOKUP(A425,USD!A:M,13,0))</f>
        <v>36.851362956805758</v>
      </c>
      <c r="F425">
        <v>36.8705</v>
      </c>
      <c r="G425" s="71">
        <f t="shared" si="97"/>
        <v>8.3009674862548621E-3</v>
      </c>
      <c r="H425" s="71">
        <f>(B425/(D425*(1-VLOOKUP(A425,USD!A:M,13,0))))-1</f>
        <v>9.4606281890547983E-3</v>
      </c>
      <c r="I425" s="71">
        <f t="shared" si="92"/>
        <v>8.9366837987010506E-3</v>
      </c>
      <c r="J425">
        <v>6672.1849000000002</v>
      </c>
      <c r="K425">
        <v>6622.0438000000004</v>
      </c>
      <c r="L425" s="71">
        <f t="shared" si="95"/>
        <v>-7.5149446173171652E-3</v>
      </c>
      <c r="M425" s="70">
        <f t="shared" si="96"/>
        <v>5</v>
      </c>
    </row>
    <row r="426" spans="1:14">
      <c r="A426" s="68">
        <v>42996</v>
      </c>
      <c r="B426">
        <v>37.229999999999997</v>
      </c>
      <c r="C426" s="71">
        <f t="shared" si="93"/>
        <v>8.0645161290315848E-4</v>
      </c>
      <c r="D426" s="26">
        <f t="shared" si="94"/>
        <v>37.134477002915631</v>
      </c>
      <c r="E426" s="26">
        <f>D426*(1-VLOOKUP(A426,USD!A:M,13,0))</f>
        <v>36.995972426258362</v>
      </c>
      <c r="F426">
        <v>37.006300000000003</v>
      </c>
      <c r="G426" s="71">
        <f t="shared" si="97"/>
        <v>2.5723533706121238E-3</v>
      </c>
      <c r="H426" s="71">
        <f>(B426/(D426*(1-VLOOKUP(A426,USD!A:M,13,0))))-1</f>
        <v>6.3257581405140595E-3</v>
      </c>
      <c r="I426" s="71">
        <f t="shared" si="92"/>
        <v>6.0449166763494322E-3</v>
      </c>
      <c r="J426">
        <v>6622.0438000000004</v>
      </c>
      <c r="K426">
        <v>6669.4548000000004</v>
      </c>
      <c r="L426" s="71">
        <f t="shared" si="95"/>
        <v>7.1595720946455721E-3</v>
      </c>
      <c r="M426" s="70">
        <f t="shared" si="96"/>
        <v>1</v>
      </c>
    </row>
    <row r="427" spans="1:14">
      <c r="A427" s="68">
        <v>42997</v>
      </c>
      <c r="B427">
        <v>36.86</v>
      </c>
      <c r="C427" s="71">
        <f t="shared" si="93"/>
        <v>-9.9382218640879927E-3</v>
      </c>
      <c r="D427" s="26">
        <f t="shared" si="94"/>
        <v>36.820783405958458</v>
      </c>
      <c r="E427" s="26">
        <f>D427*(1-VLOOKUP(A427,USD!A:M,13,0))</f>
        <v>36.766188422979347</v>
      </c>
      <c r="F427">
        <v>36.7455</v>
      </c>
      <c r="G427" s="71">
        <f t="shared" si="97"/>
        <v>1.065066802331982E-3</v>
      </c>
      <c r="H427" s="71">
        <f>(B427/(D427*(1-VLOOKUP(A427,USD!A:M,13,0))))-1</f>
        <v>2.5515720025526267E-3</v>
      </c>
      <c r="I427" s="71">
        <f t="shared" si="92"/>
        <v>3.1160278129294117E-3</v>
      </c>
      <c r="J427">
        <v>6669.4548000000004</v>
      </c>
      <c r="K427">
        <v>6636.0200999999997</v>
      </c>
      <c r="L427" s="71">
        <f t="shared" si="95"/>
        <v>-5.0131084177975627E-3</v>
      </c>
      <c r="M427" s="70">
        <f t="shared" si="96"/>
        <v>2</v>
      </c>
    </row>
    <row r="428" spans="1:14">
      <c r="A428" s="68">
        <v>42998</v>
      </c>
      <c r="B428">
        <v>37.241100000000003</v>
      </c>
      <c r="C428" s="71">
        <f t="shared" si="93"/>
        <v>1.0339120998372309E-2</v>
      </c>
      <c r="D428" s="26">
        <f t="shared" si="94"/>
        <v>37.058092180010128</v>
      </c>
      <c r="E428" s="26">
        <f>D428*(1-VLOOKUP(A428,USD!A:M,13,0))</f>
        <v>37.041351139986034</v>
      </c>
      <c r="F428">
        <v>37.049799999999998</v>
      </c>
      <c r="G428" s="71">
        <f t="shared" si="97"/>
        <v>4.938403712228645E-3</v>
      </c>
      <c r="H428" s="71">
        <f>(B428/(D428*(1-VLOOKUP(A428,USD!A:M,13,0))))-1</f>
        <v>5.3925910871630567E-3</v>
      </c>
      <c r="I428" s="71">
        <f t="shared" si="92"/>
        <v>5.1633207196801756E-3</v>
      </c>
      <c r="J428">
        <v>6636.0200999999997</v>
      </c>
      <c r="K428">
        <v>6692.4723999999997</v>
      </c>
      <c r="L428" s="71">
        <f t="shared" si="95"/>
        <v>8.5069513276490039E-3</v>
      </c>
      <c r="M428" s="70">
        <f t="shared" si="96"/>
        <v>3</v>
      </c>
    </row>
    <row r="429" spans="1:14">
      <c r="A429" s="68">
        <v>42999</v>
      </c>
      <c r="B429">
        <v>36.86</v>
      </c>
      <c r="C429" s="71">
        <f t="shared" si="93"/>
        <v>-1.0233317490622063E-2</v>
      </c>
      <c r="D429" s="26">
        <f t="shared" si="94"/>
        <v>36.604553956902386</v>
      </c>
      <c r="E429" s="26">
        <f>D429*(1-VLOOKUP(A429,USD!A:M,13,0))</f>
        <v>36.708480484317839</v>
      </c>
      <c r="F429">
        <v>36.71</v>
      </c>
      <c r="G429" s="71">
        <f t="shared" si="97"/>
        <v>6.9785317804547109E-3</v>
      </c>
      <c r="H429" s="71">
        <f>(B429/(D429*(1-VLOOKUP(A429,USD!A:M,13,0))))-1</f>
        <v>4.1276433587844608E-3</v>
      </c>
      <c r="I429" s="71">
        <f t="shared" si="92"/>
        <v>4.0860800871695968E-3</v>
      </c>
      <c r="J429">
        <v>6692.4723999999997</v>
      </c>
      <c r="K429">
        <v>6612.0456000000004</v>
      </c>
      <c r="L429" s="71">
        <f t="shared" si="95"/>
        <v>-1.2017501932469532E-2</v>
      </c>
      <c r="M429" s="70">
        <f t="shared" si="96"/>
        <v>4</v>
      </c>
    </row>
    <row r="430" spans="1:14">
      <c r="A430" s="68">
        <v>43000</v>
      </c>
      <c r="B430">
        <v>36.51</v>
      </c>
      <c r="C430" s="71">
        <f t="shared" si="93"/>
        <v>-9.4953879544221742E-3</v>
      </c>
      <c r="D430" s="26">
        <f t="shared" si="94"/>
        <v>36.487720595272364</v>
      </c>
      <c r="E430" s="26">
        <f>D430*(1-VLOOKUP(A430,USD!A:M,13,0))</f>
        <v>36.42411429868659</v>
      </c>
      <c r="F430">
        <v>36.4253</v>
      </c>
      <c r="G430" s="71">
        <f t="shared" si="97"/>
        <v>6.1060006939750444E-4</v>
      </c>
      <c r="H430" s="71">
        <f>(B430/(D430*(1-VLOOKUP(A430,USD!A:M,13,0))))-1</f>
        <v>2.3579352021885214E-3</v>
      </c>
      <c r="I430" s="71">
        <f t="shared" si="92"/>
        <v>2.325306860890608E-3</v>
      </c>
      <c r="J430">
        <v>6612.0456000000004</v>
      </c>
      <c r="K430">
        <v>6572.0096000000003</v>
      </c>
      <c r="L430" s="71">
        <f t="shared" si="95"/>
        <v>-6.0550096629702344E-3</v>
      </c>
      <c r="M430" s="70">
        <f t="shared" si="96"/>
        <v>5</v>
      </c>
      <c r="N430" s="50" t="s">
        <v>445</v>
      </c>
    </row>
    <row r="431" spans="1:14">
      <c r="A431" s="68">
        <v>43003</v>
      </c>
      <c r="B431">
        <v>35.700000000000003</v>
      </c>
      <c r="C431" s="71">
        <f t="shared" si="93"/>
        <v>-2.2185702547247166E-2</v>
      </c>
      <c r="D431" s="26">
        <f t="shared" si="94"/>
        <v>35.96989850649792</v>
      </c>
      <c r="E431" s="26">
        <f>D431*(1-VLOOKUP(A431,USD!A:M,13,0))</f>
        <v>35.786438241115093</v>
      </c>
      <c r="F431">
        <v>35.793599999999998</v>
      </c>
      <c r="G431" s="71">
        <f t="shared" si="97"/>
        <v>-7.5034547692470754E-3</v>
      </c>
      <c r="H431" s="71">
        <f>(B431/(D431*(1-VLOOKUP(A431,USD!A:M,13,0))))-1</f>
        <v>-2.4153910074175E-3</v>
      </c>
      <c r="I431" s="71">
        <f t="shared" si="92"/>
        <v>-2.6149926243795862E-3</v>
      </c>
      <c r="J431">
        <v>6572.0096000000003</v>
      </c>
      <c r="K431">
        <v>6489.8441000000003</v>
      </c>
      <c r="L431" s="71">
        <f t="shared" si="95"/>
        <v>-1.2502340227865782E-2</v>
      </c>
      <c r="M431" s="70">
        <f t="shared" si="96"/>
        <v>1</v>
      </c>
    </row>
    <row r="432" spans="1:14">
      <c r="A432" s="68">
        <v>43004</v>
      </c>
      <c r="B432">
        <v>35.950000000000003</v>
      </c>
      <c r="C432" s="71">
        <f t="shared" si="93"/>
        <v>7.0028011204481544E-3</v>
      </c>
      <c r="D432" s="26">
        <f t="shared" si="94"/>
        <v>35.963876837657779</v>
      </c>
      <c r="E432" s="26">
        <f>D432*(1-VLOOKUP(A432,USD!A:M,13,0))</f>
        <v>35.880201381401164</v>
      </c>
      <c r="F432">
        <v>35.845100000000002</v>
      </c>
      <c r="G432" s="71">
        <f t="shared" si="97"/>
        <v>-3.858548876811696E-4</v>
      </c>
      <c r="H432" s="71">
        <f>(B432/(D432*(1-VLOOKUP(A432,USD!A:M,13,0))))-1</f>
        <v>1.9453240481257517E-3</v>
      </c>
      <c r="I432" s="71">
        <f t="shared" si="92"/>
        <v>2.9264808858113778E-3</v>
      </c>
      <c r="J432">
        <v>6489.8441000000003</v>
      </c>
      <c r="K432">
        <v>6520.7174999999997</v>
      </c>
      <c r="L432" s="71">
        <f t="shared" si="95"/>
        <v>4.7571866942073271E-3</v>
      </c>
      <c r="M432" s="70">
        <f t="shared" si="96"/>
        <v>2</v>
      </c>
      <c r="N432" s="50" t="s">
        <v>453</v>
      </c>
    </row>
    <row r="433" spans="1:14">
      <c r="A433" s="68">
        <v>43005</v>
      </c>
      <c r="B433">
        <v>36.25</v>
      </c>
      <c r="C433" s="71">
        <f t="shared" si="93"/>
        <v>8.3449235048678183E-3</v>
      </c>
      <c r="D433" s="26">
        <f t="shared" si="94"/>
        <v>36.188243885509536</v>
      </c>
      <c r="E433" s="26">
        <f>D433*(1-VLOOKUP(A433,USD!A:M,13,0))</f>
        <v>36.128160252432586</v>
      </c>
      <c r="F433">
        <v>36.148400000000002</v>
      </c>
      <c r="G433" s="71">
        <f t="shared" si="97"/>
        <v>1.7065242150418047E-3</v>
      </c>
      <c r="H433" s="71">
        <f>(B433/(D433*(1-VLOOKUP(A433,USD!A:M,13,0))))-1</f>
        <v>3.372431552453925E-3</v>
      </c>
      <c r="I433" s="71">
        <f t="shared" si="92"/>
        <v>2.8106361554036674E-3</v>
      </c>
      <c r="J433">
        <v>6520.7174999999997</v>
      </c>
      <c r="K433">
        <v>6583.1400999999996</v>
      </c>
      <c r="L433" s="71">
        <f t="shared" si="95"/>
        <v>9.5729649382909621E-3</v>
      </c>
      <c r="M433" s="70">
        <f t="shared" si="96"/>
        <v>3</v>
      </c>
    </row>
    <row r="434" spans="1:14">
      <c r="A434" s="68">
        <v>43006</v>
      </c>
      <c r="B434">
        <v>36.159999999999997</v>
      </c>
      <c r="C434" s="71">
        <f t="shared" si="93"/>
        <v>-2.4827586206896957E-3</v>
      </c>
      <c r="D434" s="26">
        <f t="shared" si="94"/>
        <v>36.064119956766532</v>
      </c>
      <c r="E434" s="26">
        <f>D434*(1-VLOOKUP(A434,USD!A:M,13,0))</f>
        <v>35.984853054957668</v>
      </c>
      <c r="F434">
        <v>35.962899999999998</v>
      </c>
      <c r="G434" s="71">
        <f t="shared" si="97"/>
        <v>2.6585992767438338E-3</v>
      </c>
      <c r="H434" s="71">
        <f>(B434/(D434*(1-VLOOKUP(A434,USD!A:M,13,0))))-1</f>
        <v>4.8672408019796443E-3</v>
      </c>
      <c r="I434" s="71">
        <f t="shared" si="92"/>
        <v>5.4806481123601536E-3</v>
      </c>
      <c r="J434">
        <v>6583.1400999999996</v>
      </c>
      <c r="K434">
        <v>6567.7915000000003</v>
      </c>
      <c r="L434" s="71">
        <f t="shared" si="95"/>
        <v>-2.3315013453837352E-3</v>
      </c>
      <c r="M434" s="70">
        <f t="shared" si="96"/>
        <v>4</v>
      </c>
    </row>
    <row r="435" spans="1:14">
      <c r="A435" s="68">
        <v>43007</v>
      </c>
      <c r="B435">
        <v>36.435000000000002</v>
      </c>
      <c r="C435" s="71">
        <f t="shared" si="93"/>
        <v>7.6050884955753961E-3</v>
      </c>
      <c r="D435" s="26">
        <f t="shared" si="94"/>
        <v>36.157105825029618</v>
      </c>
      <c r="E435" s="26">
        <f>D435*(1-VLOOKUP(A435,USD!A:M,13,0))</f>
        <v>36.167023393976322</v>
      </c>
      <c r="F435">
        <v>36.208799999999997</v>
      </c>
      <c r="G435" s="71">
        <f t="shared" si="97"/>
        <v>7.6857416717799332E-3</v>
      </c>
      <c r="H435" s="71">
        <f>(B435/(D435*(1-VLOOKUP(A435,USD!A:M,13,0))))-1</f>
        <v>7.4094183285293713E-3</v>
      </c>
      <c r="I435" s="71">
        <f t="shared" si="92"/>
        <v>6.2471001524493364E-3</v>
      </c>
      <c r="J435">
        <v>6567.7915000000003</v>
      </c>
      <c r="K435">
        <v>6603.2587000000003</v>
      </c>
      <c r="L435" s="71">
        <f t="shared" si="95"/>
        <v>5.4001714274882762E-3</v>
      </c>
      <c r="M435" s="70">
        <f t="shared" si="96"/>
        <v>5</v>
      </c>
    </row>
    <row r="436" spans="1:14">
      <c r="A436" s="68">
        <v>43010</v>
      </c>
      <c r="B436">
        <v>36.51</v>
      </c>
      <c r="C436" s="71">
        <f t="shared" si="93"/>
        <v>2.0584602717166334E-3</v>
      </c>
      <c r="D436" s="26">
        <f t="shared" si="94"/>
        <v>36.208799999999997</v>
      </c>
      <c r="E436" s="26">
        <f>D436*(1-VLOOKUP(A436,USD!A:M,13,0))</f>
        <v>36.097529808122218</v>
      </c>
      <c r="F436">
        <v>36.055300000000003</v>
      </c>
      <c r="G436" s="71">
        <f t="shared" si="97"/>
        <v>8.3184198316432756E-3</v>
      </c>
      <c r="H436" s="71">
        <f>(B436/(D436*(1-VLOOKUP(A436,USD!A:M,13,0))))-1</f>
        <v>1.1426548965269401E-2</v>
      </c>
      <c r="I436" s="71">
        <f t="shared" si="92"/>
        <v>1.261118337664624E-2</v>
      </c>
      <c r="J436">
        <v>6603.2587000000003</v>
      </c>
      <c r="K436">
        <v>6603.2587000000003</v>
      </c>
      <c r="L436" s="71">
        <f t="shared" si="95"/>
        <v>0</v>
      </c>
      <c r="M436" s="70">
        <f t="shared" si="96"/>
        <v>1</v>
      </c>
    </row>
    <row r="437" spans="1:14">
      <c r="A437" s="68">
        <v>43011</v>
      </c>
      <c r="B437">
        <v>37.159999999999997</v>
      </c>
      <c r="C437" s="71">
        <f t="shared" si="93"/>
        <v>1.7803341550260088E-2</v>
      </c>
      <c r="D437" s="26">
        <f t="shared" si="94"/>
        <v>36.055300000000003</v>
      </c>
      <c r="E437" s="26">
        <f>D437*(1-VLOOKUP(A437,USD!A:M,13,0))</f>
        <v>36.096278755372701</v>
      </c>
      <c r="F437">
        <v>36.0685</v>
      </c>
      <c r="G437" s="71">
        <f t="shared" si="97"/>
        <v>3.0639046131913927E-2</v>
      </c>
      <c r="H437" s="71">
        <f>(B437/(D437*(1-VLOOKUP(A437,USD!A:M,13,0))))-1</f>
        <v>2.9469000165812664E-2</v>
      </c>
      <c r="I437" s="71">
        <f t="shared" si="92"/>
        <v>3.0261862844310095E-2</v>
      </c>
      <c r="J437">
        <v>6603.2587000000003</v>
      </c>
      <c r="K437">
        <v>6603.2587000000003</v>
      </c>
      <c r="L437" s="71">
        <f t="shared" si="95"/>
        <v>0</v>
      </c>
      <c r="M437" s="70">
        <f t="shared" si="96"/>
        <v>2</v>
      </c>
    </row>
    <row r="438" spans="1:14">
      <c r="A438" s="68">
        <v>43012</v>
      </c>
      <c r="B438">
        <v>37.31</v>
      </c>
      <c r="C438" s="71">
        <f t="shared" si="93"/>
        <v>4.0365984930033072E-3</v>
      </c>
      <c r="D438" s="26">
        <f t="shared" si="94"/>
        <v>36.0685</v>
      </c>
      <c r="E438" s="26">
        <f>D438*(1-VLOOKUP(A438,USD!A:M,13,0))</f>
        <v>36.161639057795242</v>
      </c>
      <c r="F438">
        <v>36.180199999999999</v>
      </c>
      <c r="G438" s="71">
        <f t="shared" si="97"/>
        <v>3.4420616327266229E-2</v>
      </c>
      <c r="H438" s="71">
        <f>(B438/(D438*(1-VLOOKUP(A438,USD!A:M,13,0))))-1</f>
        <v>3.1756329970812347E-2</v>
      </c>
      <c r="I438" s="71">
        <f t="shared" si="92"/>
        <v>3.1227024726231623E-2</v>
      </c>
      <c r="J438">
        <v>6603.2587000000003</v>
      </c>
      <c r="K438">
        <v>6603.2587000000003</v>
      </c>
      <c r="L438" s="71">
        <f t="shared" si="95"/>
        <v>0</v>
      </c>
      <c r="M438" s="70">
        <f t="shared" si="96"/>
        <v>3</v>
      </c>
      <c r="N438" s="50" t="s">
        <v>464</v>
      </c>
    </row>
    <row r="439" spans="1:14">
      <c r="A439" s="68">
        <v>43013</v>
      </c>
      <c r="B439">
        <v>37.4</v>
      </c>
      <c r="C439" s="71">
        <f t="shared" si="93"/>
        <v>2.4122219244169241E-3</v>
      </c>
      <c r="D439" s="26">
        <f t="shared" si="94"/>
        <v>36.180199999999999</v>
      </c>
      <c r="E439" s="26">
        <f>D439*(1-VLOOKUP(A439,USD!A:M,13,0))</f>
        <v>36.150553170441412</v>
      </c>
      <c r="F439">
        <v>36.150553170441412</v>
      </c>
      <c r="G439" s="71">
        <f t="shared" si="97"/>
        <v>3.3714573164327355E-2</v>
      </c>
      <c r="H439" s="71">
        <f>(B439/(D439*(1-VLOOKUP(A439,USD!A:M,13,0))))-1</f>
        <v>3.4562315648884789E-2</v>
      </c>
      <c r="I439" s="71">
        <f t="shared" si="92"/>
        <v>3.4562315648884789E-2</v>
      </c>
      <c r="J439">
        <v>6603.2587000000003</v>
      </c>
      <c r="K439">
        <v>6603.2587000000003</v>
      </c>
      <c r="L439" s="71">
        <f t="shared" si="95"/>
        <v>0</v>
      </c>
      <c r="M439" s="70">
        <f t="shared" si="96"/>
        <v>4</v>
      </c>
    </row>
    <row r="440" spans="1:14">
      <c r="A440" s="68">
        <v>43014</v>
      </c>
      <c r="B440">
        <v>37.354999999999997</v>
      </c>
      <c r="C440" s="71">
        <f t="shared" si="93"/>
        <v>-1.2032085561497485E-3</v>
      </c>
      <c r="D440" s="26">
        <f t="shared" si="94"/>
        <v>36.150553170441412</v>
      </c>
      <c r="E440" s="26">
        <f>D440*(1-VLOOKUP(A440,USD!A:M,13,0))</f>
        <v>36.163649316823303</v>
      </c>
      <c r="F440">
        <v>36.164299999999997</v>
      </c>
      <c r="G440" s="71">
        <f t="shared" si="97"/>
        <v>3.3317521418825935E-2</v>
      </c>
      <c r="H440" s="71">
        <f>(B440/(D440*(1-VLOOKUP(A440,USD!A:M,13,0))))-1</f>
        <v>3.2943320314260394E-2</v>
      </c>
      <c r="I440" s="71">
        <f t="shared" si="92"/>
        <v>3.2924735167001673E-2</v>
      </c>
      <c r="J440">
        <v>6603.2587000000003</v>
      </c>
      <c r="K440">
        <v>6603.2587000000003</v>
      </c>
      <c r="L440" s="71">
        <f t="shared" si="95"/>
        <v>0</v>
      </c>
      <c r="M440" s="70">
        <f t="shared" si="96"/>
        <v>5</v>
      </c>
    </row>
    <row r="441" spans="1:14">
      <c r="A441" s="68">
        <v>43017</v>
      </c>
      <c r="B441">
        <v>36.909999999999997</v>
      </c>
      <c r="C441" s="71">
        <f t="shared" si="93"/>
        <v>-1.1912729219649365E-2</v>
      </c>
      <c r="D441" s="26">
        <f t="shared" si="94"/>
        <v>36.575670184677151</v>
      </c>
      <c r="E441" s="26">
        <f>D441*(1-VLOOKUP(A441,USD!A:M,13,0))</f>
        <v>36.772954957946048</v>
      </c>
      <c r="F441">
        <v>36.793199999999999</v>
      </c>
      <c r="G441" s="71">
        <f t="shared" si="97"/>
        <v>9.1407707264079541E-3</v>
      </c>
      <c r="H441" s="71">
        <f>(B441/(D441*(1-VLOOKUP(A441,USD!A:M,13,0))))-1</f>
        <v>3.7267889461338743E-3</v>
      </c>
      <c r="I441" s="71">
        <f t="shared" si="92"/>
        <v>3.174499635802297E-3</v>
      </c>
      <c r="J441">
        <v>6603.2587000000003</v>
      </c>
      <c r="K441">
        <v>6678.3710000000001</v>
      </c>
      <c r="L441" s="71">
        <f t="shared" si="95"/>
        <v>1.1375035177707105E-2</v>
      </c>
      <c r="M441" s="70">
        <f t="shared" si="96"/>
        <v>1</v>
      </c>
    </row>
    <row r="442" spans="1:14">
      <c r="A442" s="68">
        <v>43018</v>
      </c>
      <c r="B442">
        <v>37.39</v>
      </c>
      <c r="C442" s="71">
        <f t="shared" si="93"/>
        <v>1.3004605797886759E-2</v>
      </c>
      <c r="D442" s="26">
        <f t="shared" si="94"/>
        <v>36.94255843046755</v>
      </c>
      <c r="E442" s="26">
        <f>D442*(1-VLOOKUP(A442,USD!A:M,13,0))</f>
        <v>37.216920512476278</v>
      </c>
      <c r="F442">
        <v>37.22</v>
      </c>
      <c r="G442" s="71">
        <f t="shared" si="97"/>
        <v>1.2111818686694864E-2</v>
      </c>
      <c r="H442" s="71">
        <f>(B442/(D442*(1-VLOOKUP(A442,USD!A:M,13,0))))-1</f>
        <v>4.6505590774417183E-3</v>
      </c>
      <c r="I442" s="71">
        <f t="shared" si="92"/>
        <v>4.5674368619021966E-3</v>
      </c>
      <c r="J442">
        <v>6678.3710000000001</v>
      </c>
      <c r="K442">
        <v>6705.4812000000002</v>
      </c>
      <c r="L442" s="71">
        <f t="shared" si="95"/>
        <v>4.059403108931825E-3</v>
      </c>
      <c r="M442" s="70">
        <f t="shared" si="96"/>
        <v>2</v>
      </c>
    </row>
    <row r="443" spans="1:14">
      <c r="A443" s="68">
        <v>43019</v>
      </c>
      <c r="B443">
        <v>37.11</v>
      </c>
      <c r="C443" s="71">
        <f t="shared" si="93"/>
        <v>-7.4886333244182923E-3</v>
      </c>
      <c r="D443" s="26">
        <f t="shared" si="94"/>
        <v>37.003458978007423</v>
      </c>
      <c r="E443" s="26">
        <f>D443*(1-VLOOKUP(A443,USD!A:M,13,0))</f>
        <v>36.962430141446895</v>
      </c>
      <c r="F443">
        <v>36.971600000000002</v>
      </c>
      <c r="G443" s="71">
        <f t="shared" si="97"/>
        <v>2.8792179146250874E-3</v>
      </c>
      <c r="H443" s="71">
        <f>(B443/(D443*(1-VLOOKUP(A443,USD!A:M,13,0))))-1</f>
        <v>3.9924284736796434E-3</v>
      </c>
      <c r="I443" s="71">
        <f t="shared" si="92"/>
        <v>3.7434138636140979E-3</v>
      </c>
      <c r="J443">
        <v>6705.4812000000002</v>
      </c>
      <c r="K443">
        <v>6666.4696000000004</v>
      </c>
      <c r="L443" s="71">
        <f t="shared" si="95"/>
        <v>-5.8178673291933158E-3</v>
      </c>
      <c r="M443" s="70">
        <f t="shared" si="96"/>
        <v>3</v>
      </c>
    </row>
    <row r="444" spans="1:14">
      <c r="A444" s="68">
        <v>43020</v>
      </c>
      <c r="B444">
        <v>36.97</v>
      </c>
      <c r="C444" s="71">
        <f t="shared" si="93"/>
        <v>-3.7725680409593787E-3</v>
      </c>
      <c r="D444" s="26">
        <f t="shared" si="94"/>
        <v>36.930705058959539</v>
      </c>
      <c r="E444" s="26">
        <f>D444*(1-VLOOKUP(A444,USD!A:M,13,0))</f>
        <v>36.905630217622509</v>
      </c>
      <c r="F444">
        <v>36.909999999999997</v>
      </c>
      <c r="G444" s="71">
        <f t="shared" si="97"/>
        <v>1.0640181653105429E-3</v>
      </c>
      <c r="H444" s="71">
        <f>(B444/(D444*(1-VLOOKUP(A444,USD!A:M,13,0))))-1</f>
        <v>1.7441724202491571E-3</v>
      </c>
      <c r="I444" s="71">
        <f t="shared" si="92"/>
        <v>1.6255757247358726E-3</v>
      </c>
      <c r="J444">
        <v>6666.4696000000004</v>
      </c>
      <c r="K444">
        <v>6659.0956999999999</v>
      </c>
      <c r="L444" s="71">
        <f t="shared" si="95"/>
        <v>-1.106117696839215E-3</v>
      </c>
      <c r="M444" s="70">
        <f t="shared" si="96"/>
        <v>4</v>
      </c>
    </row>
    <row r="445" spans="1:14">
      <c r="A445" s="68">
        <v>43021</v>
      </c>
      <c r="B445">
        <v>37.380000000000003</v>
      </c>
      <c r="C445" s="71">
        <f t="shared" si="93"/>
        <v>1.1090073032188341E-2</v>
      </c>
      <c r="D445" s="26">
        <f t="shared" si="94"/>
        <v>37.191154378514184</v>
      </c>
      <c r="E445" s="26">
        <f>D445*(1-VLOOKUP(A445,USD!A:M,13,0))</f>
        <v>37.251186986381896</v>
      </c>
      <c r="F445">
        <v>37.241900000000001</v>
      </c>
      <c r="G445" s="71">
        <f t="shared" si="97"/>
        <v>5.0777026054054097E-3</v>
      </c>
      <c r="H445" s="71">
        <f>(B445/(D445*(1-VLOOKUP(A445,USD!A:M,13,0))))-1</f>
        <v>3.4579572904669398E-3</v>
      </c>
      <c r="I445" s="71">
        <f t="shared" si="92"/>
        <v>3.7081888947663177E-3</v>
      </c>
      <c r="J445">
        <v>6659.0956999999999</v>
      </c>
      <c r="K445">
        <v>6709.82</v>
      </c>
      <c r="L445" s="71">
        <f t="shared" si="95"/>
        <v>7.6172955435975798E-3</v>
      </c>
      <c r="M445" s="70">
        <f t="shared" si="96"/>
        <v>5</v>
      </c>
      <c r="N445" s="50" t="s">
        <v>494</v>
      </c>
    </row>
    <row r="446" spans="1:14">
      <c r="A446" s="68">
        <v>43024</v>
      </c>
      <c r="B446">
        <v>36.661000000000001</v>
      </c>
      <c r="C446" s="71">
        <f t="shared" si="93"/>
        <v>-1.9234884965222077E-2</v>
      </c>
      <c r="D446" s="26">
        <f t="shared" si="94"/>
        <v>36.738982103692798</v>
      </c>
      <c r="E446" s="26">
        <f>D446*(1-VLOOKUP(A446,USD!A:M,13,0))</f>
        <v>36.653021556106552</v>
      </c>
      <c r="F446">
        <v>36.65</v>
      </c>
      <c r="G446" s="71">
        <f t="shared" si="97"/>
        <v>-2.1225983744650456E-3</v>
      </c>
      <c r="H446" s="71">
        <f>(B446/(D446*(1-VLOOKUP(A446,USD!A:M,13,0))))-1</f>
        <v>2.1767492977997627E-4</v>
      </c>
      <c r="I446" s="71">
        <f t="shared" si="92"/>
        <v>3.0013642564807874E-4</v>
      </c>
      <c r="J446">
        <v>6709.82</v>
      </c>
      <c r="K446">
        <v>6619.21</v>
      </c>
      <c r="L446" s="71">
        <f t="shared" si="95"/>
        <v>-1.3504088038129192E-2</v>
      </c>
      <c r="M446" s="70">
        <f t="shared" si="96"/>
        <v>1</v>
      </c>
      <c r="N446" s="50" t="s">
        <v>496</v>
      </c>
    </row>
    <row r="447" spans="1:14">
      <c r="A447" s="68">
        <v>43025</v>
      </c>
      <c r="B447">
        <v>36.390999999999998</v>
      </c>
      <c r="C447" s="71">
        <f t="shared" si="93"/>
        <v>-7.3647745560678768E-3</v>
      </c>
      <c r="D447" s="26">
        <f t="shared" si="94"/>
        <v>36.615283545921642</v>
      </c>
      <c r="E447" s="26">
        <f>D447*(1-VLOOKUP(A447,USD!A:M,13,0))</f>
        <v>36.485862919359221</v>
      </c>
      <c r="F447">
        <v>36.474800000000002</v>
      </c>
      <c r="G447" s="71">
        <f t="shared" si="97"/>
        <v>-6.1254078680110791E-3</v>
      </c>
      <c r="H447" s="71">
        <f>(B447/(D447*(1-VLOOKUP(A447,USD!A:M,13,0))))-1</f>
        <v>-2.5999911135139442E-3</v>
      </c>
      <c r="I447" s="71">
        <f t="shared" si="92"/>
        <v>-2.2974766139911562E-3</v>
      </c>
      <c r="J447">
        <v>6619.21</v>
      </c>
      <c r="K447">
        <v>6612.94</v>
      </c>
      <c r="L447" s="71">
        <f t="shared" si="95"/>
        <v>-9.4724294893200334E-4</v>
      </c>
      <c r="M447" s="70">
        <f t="shared" si="96"/>
        <v>2</v>
      </c>
    </row>
    <row r="448" spans="1:14">
      <c r="A448" s="68">
        <v>43026</v>
      </c>
      <c r="B448">
        <v>36.299999999999997</v>
      </c>
      <c r="C448" s="71">
        <f t="shared" si="93"/>
        <v>-2.5006182847407965E-3</v>
      </c>
      <c r="D448" s="26">
        <f t="shared" si="94"/>
        <v>36.201774295850257</v>
      </c>
      <c r="E448" s="26">
        <f>D448*(1-VLOOKUP(A448,USD!A:M,13,0))</f>
        <v>36.126150482129873</v>
      </c>
      <c r="F448">
        <v>36.130000000000003</v>
      </c>
      <c r="G448" s="71">
        <f t="shared" si="97"/>
        <v>2.7132842536119472E-3</v>
      </c>
      <c r="H448" s="71">
        <f>(B448/(D448*(1-VLOOKUP(A448,USD!A:M,13,0))))-1</f>
        <v>4.812290143012099E-3</v>
      </c>
      <c r="I448" s="71">
        <f t="shared" si="92"/>
        <v>4.7052311098807476E-3</v>
      </c>
      <c r="J448">
        <v>6612.94</v>
      </c>
      <c r="K448">
        <v>6563.44</v>
      </c>
      <c r="L448" s="71">
        <f t="shared" si="95"/>
        <v>-7.4853242279531162E-3</v>
      </c>
      <c r="M448" s="70">
        <f t="shared" si="96"/>
        <v>3</v>
      </c>
      <c r="N448" s="50" t="s">
        <v>505</v>
      </c>
    </row>
    <row r="449" spans="1:14">
      <c r="A449" s="68">
        <v>43027</v>
      </c>
      <c r="B449">
        <v>35.76</v>
      </c>
      <c r="C449" s="71">
        <f t="shared" si="93"/>
        <v>-1.4876033057851235E-2</v>
      </c>
      <c r="D449" s="26">
        <f t="shared" si="94"/>
        <v>35.788486220640401</v>
      </c>
      <c r="E449" s="26">
        <f>D449*(1-VLOOKUP(A449,USD!A:M,13,0))</f>
        <v>35.866822225321364</v>
      </c>
      <c r="F449">
        <v>35.858499999999999</v>
      </c>
      <c r="G449" s="71">
        <f t="shared" si="97"/>
        <v>-7.9596047915475587E-4</v>
      </c>
      <c r="H449" s="71">
        <f>(B449/(D449*(1-VLOOKUP(A449,USD!A:M,13,0))))-1</f>
        <v>-2.978301915076087E-3</v>
      </c>
      <c r="I449" s="71">
        <f t="shared" si="92"/>
        <v>-2.7469079855543255E-3</v>
      </c>
      <c r="J449">
        <v>6563.44</v>
      </c>
      <c r="K449">
        <v>6501.4</v>
      </c>
      <c r="L449" s="71">
        <f t="shared" si="95"/>
        <v>-9.4523603476225349E-3</v>
      </c>
      <c r="M449" s="70">
        <f t="shared" si="96"/>
        <v>4</v>
      </c>
    </row>
    <row r="450" spans="1:14">
      <c r="A450" s="68">
        <v>43028</v>
      </c>
      <c r="B450">
        <v>36.24</v>
      </c>
      <c r="C450" s="71">
        <f t="shared" si="93"/>
        <v>1.3422818791946511E-2</v>
      </c>
      <c r="D450" s="26">
        <f t="shared" si="94"/>
        <v>36.244695614790665</v>
      </c>
      <c r="E450" s="26">
        <f>D450*(1-VLOOKUP(A450,USD!A:M,13,0))</f>
        <v>36.14702506922346</v>
      </c>
      <c r="F450">
        <v>36.1571</v>
      </c>
      <c r="G450" s="71">
        <f t="shared" si="97"/>
        <v>-1.2955315835916359E-4</v>
      </c>
      <c r="H450" s="71">
        <f>(B450/(D450*(1-VLOOKUP(A450,USD!A:M,13,0))))-1</f>
        <v>2.5721323013025987E-3</v>
      </c>
      <c r="I450" s="71">
        <f t="shared" si="92"/>
        <v>2.2927723738905836E-3</v>
      </c>
      <c r="J450">
        <v>6501.4</v>
      </c>
      <c r="K450">
        <v>6571.42</v>
      </c>
      <c r="L450" s="71">
        <f t="shared" si="95"/>
        <v>1.0769988002584219E-2</v>
      </c>
      <c r="M450" s="70">
        <f t="shared" si="96"/>
        <v>5</v>
      </c>
    </row>
    <row r="451" spans="1:14">
      <c r="A451" s="68">
        <v>43031</v>
      </c>
      <c r="B451">
        <v>36.350200000000001</v>
      </c>
      <c r="C451" s="71">
        <f t="shared" si="93"/>
        <v>3.0408388520970497E-3</v>
      </c>
      <c r="D451" s="26">
        <f t="shared" si="94"/>
        <v>36.384559896643346</v>
      </c>
      <c r="E451" s="26">
        <f>D451*(1-VLOOKUP(A451,USD!A:M,13,0))</f>
        <v>36.307983581947788</v>
      </c>
      <c r="F451">
        <v>36.310899999999997</v>
      </c>
      <c r="G451" s="71">
        <f t="shared" si="97"/>
        <v>-9.4435377921153751E-4</v>
      </c>
      <c r="H451" s="71">
        <f>(B451/(D451*(1-VLOOKUP(A451,USD!A:M,13,0))))-1</f>
        <v>1.1627309998345492E-3</v>
      </c>
      <c r="I451" s="71">
        <f t="shared" si="92"/>
        <v>1.0823196340494778E-3</v>
      </c>
      <c r="J451">
        <v>6571.42</v>
      </c>
      <c r="K451">
        <v>6612.76</v>
      </c>
      <c r="L451" s="71">
        <f t="shared" si="95"/>
        <v>6.2908777707102459E-3</v>
      </c>
      <c r="M451" s="70">
        <f t="shared" si="96"/>
        <v>1</v>
      </c>
    </row>
    <row r="452" spans="1:14">
      <c r="A452" s="68">
        <v>43032</v>
      </c>
      <c r="B452">
        <v>36.36</v>
      </c>
      <c r="C452" s="71">
        <f t="shared" si="93"/>
        <v>2.6959961705852464E-4</v>
      </c>
      <c r="D452" s="26">
        <f t="shared" si="94"/>
        <v>36.257307493391558</v>
      </c>
      <c r="E452" s="26">
        <f>D452*(1-VLOOKUP(A452,USD!A:M,13,0))</f>
        <v>36.229405200750456</v>
      </c>
      <c r="F452">
        <v>36.2423</v>
      </c>
      <c r="G452" s="71">
        <f t="shared" si="97"/>
        <v>2.832325776732203E-3</v>
      </c>
      <c r="H452" s="71">
        <f>(B452/(D452*(1-VLOOKUP(A452,USD!A:M,13,0))))-1</f>
        <v>3.6046630775721233E-3</v>
      </c>
      <c r="I452" s="71">
        <f t="shared" si="92"/>
        <v>3.2475863838663521E-3</v>
      </c>
      <c r="J452">
        <v>6612.76</v>
      </c>
      <c r="K452">
        <v>6603</v>
      </c>
      <c r="L452" s="71">
        <f t="shared" si="95"/>
        <v>-1.4759344056037849E-3</v>
      </c>
      <c r="M452" s="70">
        <f t="shared" si="96"/>
        <v>2</v>
      </c>
    </row>
    <row r="453" spans="1:14">
      <c r="A453" s="68">
        <v>43033</v>
      </c>
      <c r="B453">
        <v>36.35</v>
      </c>
      <c r="C453" s="71">
        <f t="shared" si="93"/>
        <v>-2.7502750275021359E-4</v>
      </c>
      <c r="D453" s="26">
        <f t="shared" si="94"/>
        <v>36.488690556868093</v>
      </c>
      <c r="E453" s="26">
        <f>D453*(1-VLOOKUP(A453,USD!A:M,13,0))</f>
        <v>36.516935832563988</v>
      </c>
      <c r="F453">
        <v>36.5047</v>
      </c>
      <c r="G453" s="71">
        <f t="shared" si="97"/>
        <v>-3.8009189902811213E-3</v>
      </c>
      <c r="H453" s="71">
        <f>(B453/(D453*(1-VLOOKUP(A453,USD!A:M,13,0))))-1</f>
        <v>-4.5714633157999396E-3</v>
      </c>
      <c r="I453" s="71">
        <f t="shared" si="92"/>
        <v>-4.2378104737197386E-3</v>
      </c>
      <c r="J453">
        <v>6603</v>
      </c>
      <c r="K453">
        <v>6647.89</v>
      </c>
      <c r="L453" s="71">
        <f t="shared" si="95"/>
        <v>6.798424958352367E-3</v>
      </c>
      <c r="M453" s="70">
        <f t="shared" si="96"/>
        <v>3</v>
      </c>
    </row>
    <row r="454" spans="1:14">
      <c r="A454" s="68">
        <v>43034</v>
      </c>
      <c r="B454">
        <v>36.674999999999997</v>
      </c>
      <c r="C454" s="71">
        <f t="shared" ref="C454:C517" si="98">B454/B453-1</f>
        <v>8.9408528198073878E-3</v>
      </c>
      <c r="D454" s="26">
        <f t="shared" ref="D454:D517" si="99">+F453*(1+L454)</f>
        <v>36.636707748022303</v>
      </c>
      <c r="E454" s="26">
        <f>D454*(1-VLOOKUP(A454,USD!A:M,13,0))</f>
        <v>36.547701732025224</v>
      </c>
      <c r="F454">
        <v>36.560699999999997</v>
      </c>
      <c r="G454" s="71">
        <f t="shared" si="97"/>
        <v>1.0451881277395714E-3</v>
      </c>
      <c r="H454" s="71">
        <f>(B454/(D454*(1-VLOOKUP(A454,USD!A:M,13,0))))-1</f>
        <v>3.4830717648990372E-3</v>
      </c>
      <c r="I454" s="71">
        <f t="shared" si="92"/>
        <v>3.1263077566896502E-3</v>
      </c>
      <c r="J454">
        <v>6647.89</v>
      </c>
      <c r="K454">
        <v>6671.93</v>
      </c>
      <c r="L454" s="71">
        <f t="shared" ref="L454:L517" si="100">+K454/J454-1</f>
        <v>3.6161849850102623E-3</v>
      </c>
      <c r="M454" s="70">
        <f t="shared" ref="M454:M517" si="101">WEEKDAY(A454,2)</f>
        <v>4</v>
      </c>
    </row>
    <row r="455" spans="1:14" ht="28">
      <c r="A455" s="68">
        <v>43035</v>
      </c>
      <c r="B455">
        <v>36.46</v>
      </c>
      <c r="C455" s="71">
        <f t="shared" si="98"/>
        <v>-5.8623040218130917E-3</v>
      </c>
      <c r="D455" s="26">
        <f t="shared" si="99"/>
        <v>36.335371499251337</v>
      </c>
      <c r="E455" s="26">
        <f>D455*(1-VLOOKUP(A455,USD!A:M,13,0))</f>
        <v>36.370201650964646</v>
      </c>
      <c r="F455">
        <v>36.357399999999998</v>
      </c>
      <c r="G455" s="71">
        <f t="shared" si="97"/>
        <v>3.4299498149132912E-3</v>
      </c>
      <c r="H455" s="71">
        <f>(B455/(D455*(1-VLOOKUP(A455,USD!A:M,13,0))))-1</f>
        <v>2.4690088302816715E-3</v>
      </c>
      <c r="I455" s="71">
        <f t="shared" si="92"/>
        <v>2.8219839702510185E-3</v>
      </c>
      <c r="J455">
        <v>6671.93</v>
      </c>
      <c r="K455">
        <v>6630.81</v>
      </c>
      <c r="L455" s="71">
        <f t="shared" si="100"/>
        <v>-6.1631342055447069E-3</v>
      </c>
      <c r="M455" s="70">
        <f t="shared" si="101"/>
        <v>5</v>
      </c>
      <c r="N455" s="50" t="s">
        <v>535</v>
      </c>
    </row>
    <row r="456" spans="1:14">
      <c r="A456" s="68">
        <v>43038</v>
      </c>
      <c r="B456">
        <v>35.57</v>
      </c>
      <c r="C456" s="71">
        <f t="shared" si="98"/>
        <v>-2.4410312671420797E-2</v>
      </c>
      <c r="D456" s="26">
        <f t="shared" si="99"/>
        <v>35.704636842859315</v>
      </c>
      <c r="E456" s="26">
        <f>D456*(1-VLOOKUP(A456,USD!A:M,13,0))</f>
        <v>35.759600536575959</v>
      </c>
      <c r="F456">
        <v>35.7575</v>
      </c>
      <c r="G456" s="71">
        <f t="shared" ref="G456:G519" si="102">+B456/D456-1</f>
        <v>-3.7708503646702862E-3</v>
      </c>
      <c r="H456" s="71">
        <f>(B456/(D456*(1-VLOOKUP(A456,USD!A:M,13,0))))-1</f>
        <v>-5.3020876556501007E-3</v>
      </c>
      <c r="I456" s="71">
        <f t="shared" si="92"/>
        <v>-5.2436551772355733E-3</v>
      </c>
      <c r="J456">
        <v>6630.81</v>
      </c>
      <c r="K456">
        <v>6511.76</v>
      </c>
      <c r="L456" s="71">
        <f t="shared" si="100"/>
        <v>-1.7954065943678099E-2</v>
      </c>
      <c r="M456" s="70">
        <f t="shared" si="101"/>
        <v>1</v>
      </c>
    </row>
    <row r="457" spans="1:14">
      <c r="A457" s="68">
        <v>43039</v>
      </c>
      <c r="B457">
        <v>36.096899999999998</v>
      </c>
      <c r="C457" s="71">
        <f t="shared" si="98"/>
        <v>1.4813044700590305E-2</v>
      </c>
      <c r="D457" s="26">
        <f t="shared" si="99"/>
        <v>36.023549558798237</v>
      </c>
      <c r="E457" s="26">
        <f>D457*(1-VLOOKUP(A457,USD!A:M,13,0))</f>
        <v>36.048905428515376</v>
      </c>
      <c r="F457">
        <v>36.054900000000004</v>
      </c>
      <c r="G457" s="71">
        <f t="shared" si="102"/>
        <v>2.0361802792929762E-3</v>
      </c>
      <c r="H457" s="71">
        <f>(B457/(D457*(1-VLOOKUP(A457,USD!A:M,13,0))))-1</f>
        <v>1.3313738909437323E-3</v>
      </c>
      <c r="I457" s="71">
        <f t="shared" si="92"/>
        <v>1.1648902090977131E-3</v>
      </c>
      <c r="J457">
        <v>6511.76</v>
      </c>
      <c r="K457">
        <v>6560.21</v>
      </c>
      <c r="L457" s="71">
        <f t="shared" si="100"/>
        <v>7.4403847807658074E-3</v>
      </c>
      <c r="M457" s="70">
        <f t="shared" si="101"/>
        <v>2</v>
      </c>
    </row>
    <row r="458" spans="1:14">
      <c r="A458" s="68">
        <v>43040</v>
      </c>
      <c r="B458">
        <v>36.1905</v>
      </c>
      <c r="C458" s="71">
        <f t="shared" si="98"/>
        <v>2.5930204532800261E-3</v>
      </c>
      <c r="D458" s="26">
        <f t="shared" si="99"/>
        <v>36.014999055670472</v>
      </c>
      <c r="E458" s="26">
        <f>D458*(1-VLOOKUP(A458,USD!A:M,13,0))</f>
        <v>36.143161026896202</v>
      </c>
      <c r="F458">
        <v>36.1447</v>
      </c>
      <c r="G458" s="71">
        <f t="shared" si="102"/>
        <v>4.872995944224412E-3</v>
      </c>
      <c r="H458" s="71">
        <f>(B458/(D458*(1-VLOOKUP(A458,USD!A:M,13,0))))-1</f>
        <v>1.3097629470917305E-3</v>
      </c>
      <c r="I458" s="71">
        <f t="shared" si="92"/>
        <v>1.2671290673320623E-3</v>
      </c>
      <c r="J458">
        <v>6560.21</v>
      </c>
      <c r="K458">
        <v>6552.95</v>
      </c>
      <c r="L458" s="71">
        <f t="shared" si="100"/>
        <v>-1.1066718900767381E-3</v>
      </c>
      <c r="M458" s="70">
        <f t="shared" si="101"/>
        <v>3</v>
      </c>
    </row>
    <row r="459" spans="1:14">
      <c r="A459" s="68">
        <v>43041</v>
      </c>
      <c r="B459">
        <v>35.79</v>
      </c>
      <c r="C459" s="71">
        <f t="shared" si="98"/>
        <v>-1.106644008786839E-2</v>
      </c>
      <c r="D459" s="26">
        <f t="shared" si="99"/>
        <v>35.769515923515364</v>
      </c>
      <c r="E459" s="26">
        <f>D459*(1-VLOOKUP(A459,USD!A:M,13,0))</f>
        <v>35.779800882106343</v>
      </c>
      <c r="F459">
        <v>35.7774</v>
      </c>
      <c r="G459" s="71">
        <f t="shared" si="102"/>
        <v>5.7266854067683504E-4</v>
      </c>
      <c r="H459" s="71">
        <f>(B459/(D459*(1-VLOOKUP(A459,USD!A:M,13,0))))-1</f>
        <v>2.8505239387044412E-4</v>
      </c>
      <c r="I459" s="71">
        <f t="shared" si="92"/>
        <v>3.5217763168926552E-4</v>
      </c>
      <c r="J459">
        <v>6552.95</v>
      </c>
      <c r="K459">
        <v>6484.93</v>
      </c>
      <c r="L459" s="71">
        <f t="shared" si="100"/>
        <v>-1.038005783654683E-2</v>
      </c>
      <c r="M459" s="70">
        <f t="shared" si="101"/>
        <v>4</v>
      </c>
    </row>
    <row r="460" spans="1:14">
      <c r="A460" s="68">
        <v>43042</v>
      </c>
      <c r="B460">
        <v>35.325000000000003</v>
      </c>
      <c r="C460" s="71">
        <f t="shared" si="98"/>
        <v>-1.2992455993294127E-2</v>
      </c>
      <c r="D460" s="26">
        <f t="shared" si="99"/>
        <v>35.457689481921932</v>
      </c>
      <c r="E460" s="26">
        <f>D460*(1-VLOOKUP(A460,USD!A:M,13,0))</f>
        <v>35.296865388314586</v>
      </c>
      <c r="F460">
        <v>35.29</v>
      </c>
      <c r="G460" s="71">
        <f t="shared" si="102"/>
        <v>-3.7421920001183828E-3</v>
      </c>
      <c r="H460" s="71">
        <f>(B460/(D460*(1-VLOOKUP(A460,USD!A:M,13,0))))-1</f>
        <v>7.9708527587074585E-4</v>
      </c>
      <c r="I460" s="71">
        <f t="shared" si="92"/>
        <v>9.9178237461039487E-4</v>
      </c>
      <c r="J460">
        <v>6484.93</v>
      </c>
      <c r="K460">
        <v>6426.98</v>
      </c>
      <c r="L460" s="71">
        <f t="shared" si="100"/>
        <v>-8.9361026256259413E-3</v>
      </c>
      <c r="M460" s="70">
        <f t="shared" si="101"/>
        <v>5</v>
      </c>
      <c r="N460" s="50" t="s">
        <v>534</v>
      </c>
    </row>
    <row r="461" spans="1:14">
      <c r="A461" s="68">
        <v>43045</v>
      </c>
      <c r="B461">
        <v>35.886499999999998</v>
      </c>
      <c r="C461" s="71">
        <f t="shared" si="98"/>
        <v>1.5895258315640426E-2</v>
      </c>
      <c r="D461" s="26">
        <f t="shared" si="99"/>
        <v>35.751895758194365</v>
      </c>
      <c r="E461" s="26">
        <f>D461*(1-VLOOKUP(A461,USD!A:M,13,0))</f>
        <v>35.822181210682736</v>
      </c>
      <c r="F461">
        <v>35.825600000000001</v>
      </c>
      <c r="G461" s="71">
        <f t="shared" si="102"/>
        <v>3.7649539682040878E-3</v>
      </c>
      <c r="H461" s="71">
        <f>(B461/(D461*(1-VLOOKUP(A461,USD!A:M,13,0))))-1</f>
        <v>1.7955017573882959E-3</v>
      </c>
      <c r="I461" s="71">
        <f t="shared" si="92"/>
        <v>1.6999017462371313E-3</v>
      </c>
      <c r="J461">
        <v>6426.98</v>
      </c>
      <c r="K461">
        <v>6511.1</v>
      </c>
      <c r="L461" s="71">
        <f t="shared" si="100"/>
        <v>1.3088573482413324E-2</v>
      </c>
      <c r="M461" s="70">
        <f t="shared" si="101"/>
        <v>1</v>
      </c>
    </row>
    <row r="462" spans="1:14">
      <c r="A462" s="68">
        <v>43046</v>
      </c>
      <c r="B462">
        <v>35.99</v>
      </c>
      <c r="C462" s="71">
        <f t="shared" si="98"/>
        <v>2.8840929040170327E-3</v>
      </c>
      <c r="D462" s="26">
        <f t="shared" si="99"/>
        <v>36.050311262920239</v>
      </c>
      <c r="E462" s="26">
        <f>D462*(1-VLOOKUP(A462,USD!A:M,13,0))</f>
        <v>35.948491621045136</v>
      </c>
      <c r="F462">
        <v>35.9649</v>
      </c>
      <c r="G462" s="71">
        <f t="shared" si="102"/>
        <v>-1.6729748178976322E-3</v>
      </c>
      <c r="H462" s="71">
        <f>(B462/(D462*(1-VLOOKUP(A462,USD!A:M,13,0))))-1</f>
        <v>1.1546626042737707E-3</v>
      </c>
      <c r="I462" s="71">
        <f t="shared" si="92"/>
        <v>6.9790267733260691E-4</v>
      </c>
      <c r="J462">
        <v>6511.1</v>
      </c>
      <c r="K462">
        <v>6551.94</v>
      </c>
      <c r="L462" s="71">
        <f t="shared" si="100"/>
        <v>6.2723656525009996E-3</v>
      </c>
      <c r="M462" s="70">
        <f t="shared" si="101"/>
        <v>2</v>
      </c>
    </row>
    <row r="463" spans="1:14">
      <c r="A463" s="68">
        <v>43047</v>
      </c>
      <c r="B463">
        <v>35.880000000000003</v>
      </c>
      <c r="C463" s="71">
        <f t="shared" si="98"/>
        <v>-3.0564045568213238E-3</v>
      </c>
      <c r="D463" s="26">
        <f t="shared" si="99"/>
        <v>36.018419686535594</v>
      </c>
      <c r="E463" s="26">
        <f>D463*(1-VLOOKUP(A463,USD!A:M,13,0))</f>
        <v>36.077380774376067</v>
      </c>
      <c r="F463">
        <v>36.067300000000003</v>
      </c>
      <c r="G463" s="71">
        <f t="shared" si="102"/>
        <v>-3.8430249783373283E-3</v>
      </c>
      <c r="H463" s="71">
        <f>(B463/(D463*(1-VLOOKUP(A463,USD!A:M,13,0))))-1</f>
        <v>-5.4710394751343872E-3</v>
      </c>
      <c r="I463" s="71">
        <f t="shared" si="92"/>
        <v>-5.1930696226221151E-3</v>
      </c>
      <c r="J463">
        <v>6551.94</v>
      </c>
      <c r="K463">
        <v>6561.69</v>
      </c>
      <c r="L463" s="71">
        <f t="shared" si="100"/>
        <v>1.4881088654659091E-3</v>
      </c>
      <c r="M463" s="70">
        <f t="shared" si="101"/>
        <v>3</v>
      </c>
    </row>
    <row r="464" spans="1:14">
      <c r="A464" s="68">
        <v>43048</v>
      </c>
      <c r="B464">
        <v>36.159999999999997</v>
      </c>
      <c r="C464" s="71">
        <f t="shared" si="98"/>
        <v>7.8037904124859114E-3</v>
      </c>
      <c r="D464" s="26">
        <f t="shared" si="99"/>
        <v>36.340263538051936</v>
      </c>
      <c r="E464" s="26">
        <f>D464*(1-VLOOKUP(A464,USD!A:M,13,0))</f>
        <v>36.247802178765383</v>
      </c>
      <c r="F464">
        <v>36.244300000000003</v>
      </c>
      <c r="G464" s="71">
        <f t="shared" si="102"/>
        <v>-4.9604356298402763E-3</v>
      </c>
      <c r="H464" s="71">
        <f>(B464/(D464*(1-VLOOKUP(A464,USD!A:M,13,0))))-1</f>
        <v>-2.4222759308928365E-3</v>
      </c>
      <c r="I464" s="71">
        <f t="shared" si="92"/>
        <v>-2.325882966425219E-3</v>
      </c>
      <c r="J464">
        <v>6561.69</v>
      </c>
      <c r="K464">
        <v>6611.35</v>
      </c>
      <c r="L464" s="71">
        <f t="shared" si="100"/>
        <v>7.5681722239240301E-3</v>
      </c>
      <c r="M464" s="70">
        <f t="shared" si="101"/>
        <v>4</v>
      </c>
      <c r="N464" s="50" t="s">
        <v>545</v>
      </c>
    </row>
    <row r="465" spans="1:14">
      <c r="A465" s="68">
        <v>43049</v>
      </c>
      <c r="B465">
        <v>36.42</v>
      </c>
      <c r="C465" s="71">
        <f t="shared" si="98"/>
        <v>7.1902654867257443E-3</v>
      </c>
      <c r="D465" s="26">
        <f t="shared" si="99"/>
        <v>36.408051312666849</v>
      </c>
      <c r="E465" s="26">
        <f>D465*(1-VLOOKUP(A465,USD!A:M,13,0))</f>
        <v>36.343219124338489</v>
      </c>
      <c r="F465">
        <v>36.347700000000003</v>
      </c>
      <c r="G465" s="71">
        <f t="shared" si="102"/>
        <v>3.2818804913614663E-4</v>
      </c>
      <c r="H465" s="71">
        <f>(B465/(D465*(1-VLOOKUP(A465,USD!A:M,13,0))))-1</f>
        <v>2.1126602846828213E-3</v>
      </c>
      <c r="I465" s="71">
        <f t="shared" si="92"/>
        <v>1.9891217325993527E-3</v>
      </c>
      <c r="J465">
        <v>6611.35</v>
      </c>
      <c r="K465">
        <v>6641.22</v>
      </c>
      <c r="L465" s="71">
        <f t="shared" si="100"/>
        <v>4.5179880054753152E-3</v>
      </c>
      <c r="M465" s="70">
        <f t="shared" si="101"/>
        <v>5</v>
      </c>
      <c r="N465" s="50" t="s">
        <v>550</v>
      </c>
    </row>
    <row r="466" spans="1:14">
      <c r="A466" s="68">
        <v>43052</v>
      </c>
      <c r="B466">
        <v>36.479999999999997</v>
      </c>
      <c r="C466" s="71">
        <f t="shared" si="98"/>
        <v>1.6474464579900872E-3</v>
      </c>
      <c r="D466" s="26">
        <f t="shared" si="99"/>
        <v>36.511836637997241</v>
      </c>
      <c r="E466" s="26">
        <f>D466*(1-VLOOKUP(A466,USD!A:M,13,0))</f>
        <v>36.540819369012333</v>
      </c>
      <c r="F466">
        <v>36.543799999999997</v>
      </c>
      <c r="G466" s="71">
        <f t="shared" si="102"/>
        <v>-8.7195389026561987E-4</v>
      </c>
      <c r="H466" s="71">
        <f>(B466/(D466*(1-VLOOKUP(A466,USD!A:M,13,0))))-1</f>
        <v>-1.6644226939233064E-3</v>
      </c>
      <c r="I466" s="71">
        <f t="shared" si="92"/>
        <v>-1.7458501852571917E-3</v>
      </c>
      <c r="J466">
        <v>6641.22</v>
      </c>
      <c r="K466">
        <v>6671.21</v>
      </c>
      <c r="L466" s="71">
        <f t="shared" si="100"/>
        <v>4.5157365664743043E-3</v>
      </c>
      <c r="M466" s="70">
        <f t="shared" si="101"/>
        <v>1</v>
      </c>
    </row>
    <row r="467" spans="1:14">
      <c r="A467" s="68">
        <v>43053</v>
      </c>
      <c r="B467">
        <v>36.19</v>
      </c>
      <c r="C467" s="71">
        <f t="shared" si="98"/>
        <v>-7.9495614035087758E-3</v>
      </c>
      <c r="D467" s="26">
        <f t="shared" si="99"/>
        <v>36.233206650367769</v>
      </c>
      <c r="E467" s="26">
        <f>D467*(1-VLOOKUP(A467,USD!A:M,13,0))</f>
        <v>36.333738356964183</v>
      </c>
      <c r="F467">
        <v>36.323099999999997</v>
      </c>
      <c r="G467" s="71">
        <f t="shared" si="102"/>
        <v>-1.1924600211262737E-3</v>
      </c>
      <c r="H467" s="71">
        <f>(B467/(D467*(1-VLOOKUP(A467,USD!A:M,13,0))))-1</f>
        <v>-3.956057467910834E-3</v>
      </c>
      <c r="I467" s="71">
        <f t="shared" si="92"/>
        <v>-3.6643348172374912E-3</v>
      </c>
      <c r="J467">
        <v>6671.21</v>
      </c>
      <c r="K467">
        <v>6614.51</v>
      </c>
      <c r="L467" s="71">
        <f t="shared" si="100"/>
        <v>-8.4992077898912166E-3</v>
      </c>
      <c r="M467" s="70">
        <f t="shared" si="101"/>
        <v>2</v>
      </c>
    </row>
    <row r="468" spans="1:14">
      <c r="A468" s="68">
        <v>43054</v>
      </c>
      <c r="B468">
        <v>35.74</v>
      </c>
      <c r="C468" s="71">
        <f t="shared" si="98"/>
        <v>-1.2434374136501725E-2</v>
      </c>
      <c r="D468" s="26">
        <f t="shared" si="99"/>
        <v>35.901083821174957</v>
      </c>
      <c r="E468" s="26">
        <f>D468*(1-VLOOKUP(A468,USD!A:M,13,0))</f>
        <v>35.919832133961805</v>
      </c>
      <c r="F468">
        <v>35.904299999999999</v>
      </c>
      <c r="G468" s="71">
        <f t="shared" si="102"/>
        <v>-4.4868790585075313E-3</v>
      </c>
      <c r="H468" s="71">
        <f>(B468/(D468*(1-VLOOKUP(A468,USD!A:M,13,0))))-1</f>
        <v>-5.0064859237405335E-3</v>
      </c>
      <c r="I468" s="71">
        <f t="shared" si="92"/>
        <v>-4.5760535646147682E-3</v>
      </c>
      <c r="J468">
        <v>6614.51</v>
      </c>
      <c r="K468">
        <v>6537.66</v>
      </c>
      <c r="L468" s="71">
        <f t="shared" si="100"/>
        <v>-1.1618396525215124E-2</v>
      </c>
      <c r="M468" s="70">
        <f t="shared" si="101"/>
        <v>3</v>
      </c>
    </row>
    <row r="469" spans="1:14">
      <c r="A469" s="68">
        <v>43055</v>
      </c>
      <c r="B469">
        <v>36.07</v>
      </c>
      <c r="C469" s="71">
        <f t="shared" si="98"/>
        <v>9.2333519865697156E-3</v>
      </c>
      <c r="D469" s="26">
        <f t="shared" si="99"/>
        <v>36.017708129973116</v>
      </c>
      <c r="E469" s="26">
        <f>D469*(1-VLOOKUP(A469,USD!A:M,13,0))</f>
        <v>36.01955429669119</v>
      </c>
      <c r="F469">
        <v>36.027200000000001</v>
      </c>
      <c r="G469" s="71">
        <f t="shared" si="102"/>
        <v>1.4518377970687002E-3</v>
      </c>
      <c r="H469" s="71">
        <f>(B469/(D469*(1-VLOOKUP(A469,USD!A:M,13,0))))-1</f>
        <v>1.4005088151090028E-3</v>
      </c>
      <c r="I469" s="71">
        <f t="shared" si="92"/>
        <v>1.1879912954655403E-3</v>
      </c>
      <c r="J469">
        <v>6537.66</v>
      </c>
      <c r="K469">
        <v>6558.31</v>
      </c>
      <c r="L469" s="71">
        <f t="shared" si="100"/>
        <v>3.1586225040765026E-3</v>
      </c>
      <c r="M469" s="70">
        <f t="shared" si="101"/>
        <v>4</v>
      </c>
      <c r="N469" s="50" t="s">
        <v>563</v>
      </c>
    </row>
    <row r="470" spans="1:14">
      <c r="A470" s="68">
        <v>43056</v>
      </c>
      <c r="B470">
        <v>34.895000000000003</v>
      </c>
      <c r="C470" s="71">
        <f t="shared" si="98"/>
        <v>-3.2575547546437433E-2</v>
      </c>
      <c r="D470" s="26">
        <f t="shared" si="99"/>
        <v>34.948467633887383</v>
      </c>
      <c r="E470" s="26">
        <f>D470*(1-VLOOKUP(A470,USD!A:M,13,0))</f>
        <v>34.928715058556286</v>
      </c>
      <c r="F470">
        <v>34.908799999999999</v>
      </c>
      <c r="G470" s="71">
        <f t="shared" si="102"/>
        <v>-1.5298992347102525E-3</v>
      </c>
      <c r="H470" s="71">
        <f>(B470/(D470*(1-VLOOKUP(A470,USD!A:M,13,0))))-1</f>
        <v>-9.6525333095598409E-4</v>
      </c>
      <c r="I470" s="71">
        <f t="shared" si="92"/>
        <v>-3.9531579429818997E-4</v>
      </c>
      <c r="J470">
        <v>6558.31</v>
      </c>
      <c r="K470">
        <v>6361.94</v>
      </c>
      <c r="L470" s="71">
        <f t="shared" si="100"/>
        <v>-2.9942164978477792E-2</v>
      </c>
      <c r="M470" s="70">
        <f t="shared" si="101"/>
        <v>5</v>
      </c>
    </row>
    <row r="471" spans="1:14">
      <c r="A471" s="68">
        <v>43059</v>
      </c>
      <c r="B471">
        <v>35.205300000000001</v>
      </c>
      <c r="C471" s="71">
        <f t="shared" si="98"/>
        <v>8.892391460094462E-3</v>
      </c>
      <c r="D471" s="26">
        <f t="shared" si="99"/>
        <v>35.2996483613489</v>
      </c>
      <c r="E471" s="26">
        <f>D471*(1-VLOOKUP(A471,USD!A:M,13,0))</f>
        <v>35.245172928415059</v>
      </c>
      <c r="F471">
        <v>35.263599999999997</v>
      </c>
      <c r="G471" s="71">
        <f t="shared" si="102"/>
        <v>-2.6727847366379009E-3</v>
      </c>
      <c r="H471" s="71">
        <f>(B471/(D471*(1-VLOOKUP(A471,USD!A:M,13,0))))-1</f>
        <v>-1.1313018238282568E-3</v>
      </c>
      <c r="I471" s="71">
        <f t="shared" si="92"/>
        <v>-1.6532628546148675E-3</v>
      </c>
      <c r="J471">
        <v>6361.94</v>
      </c>
      <c r="K471">
        <v>6433.17</v>
      </c>
      <c r="L471" s="71">
        <f t="shared" si="100"/>
        <v>1.1196270320059654E-2</v>
      </c>
      <c r="M471" s="70">
        <f t="shared" si="101"/>
        <v>1</v>
      </c>
    </row>
    <row r="472" spans="1:14">
      <c r="A472" s="68">
        <v>43060</v>
      </c>
      <c r="B472">
        <v>35.67</v>
      </c>
      <c r="C472" s="71">
        <f t="shared" si="98"/>
        <v>1.319971708805201E-2</v>
      </c>
      <c r="D472" s="26">
        <f t="shared" si="99"/>
        <v>35.390661813693711</v>
      </c>
      <c r="E472" s="26">
        <f>D472*(1-VLOOKUP(A472,USD!A:M,13,0))</f>
        <v>35.497494646293369</v>
      </c>
      <c r="F472">
        <v>35.5105</v>
      </c>
      <c r="G472" s="71">
        <f t="shared" si="102"/>
        <v>7.8929913143983566E-3</v>
      </c>
      <c r="H472" s="71">
        <f>(B472/(D472*(1-VLOOKUP(A472,USD!A:M,13,0))))-1</f>
        <v>4.8596486998737642E-3</v>
      </c>
      <c r="I472" s="71">
        <f t="shared" si="92"/>
        <v>4.4916292364229893E-3</v>
      </c>
      <c r="J472">
        <v>6433.17</v>
      </c>
      <c r="K472">
        <v>6456.35</v>
      </c>
      <c r="L472" s="71">
        <f t="shared" si="100"/>
        <v>3.6032002885046932E-3</v>
      </c>
      <c r="M472" s="70">
        <f t="shared" si="101"/>
        <v>2</v>
      </c>
    </row>
    <row r="473" spans="1:14">
      <c r="A473" s="68">
        <v>43061</v>
      </c>
      <c r="B473">
        <v>35.4</v>
      </c>
      <c r="C473" s="71">
        <f t="shared" si="98"/>
        <v>-7.569386038688064E-3</v>
      </c>
      <c r="D473" s="26">
        <f t="shared" si="99"/>
        <v>35.417493494002024</v>
      </c>
      <c r="E473" s="26">
        <f>D473*(1-VLOOKUP(A473,USD!A:M,13,0))</f>
        <v>35.567373640937504</v>
      </c>
      <c r="F473">
        <v>35.565899999999999</v>
      </c>
      <c r="G473" s="71">
        <f t="shared" si="102"/>
        <v>-4.9392241732149067E-4</v>
      </c>
      <c r="H473" s="71">
        <f>(B473/(D473*(1-VLOOKUP(A473,USD!A:M,13,0))))-1</f>
        <v>-4.7058195138945935E-3</v>
      </c>
      <c r="I473" s="71">
        <f t="shared" si="92"/>
        <v>-4.6645803986402612E-3</v>
      </c>
      <c r="J473">
        <v>6456.35</v>
      </c>
      <c r="K473">
        <v>6439.44</v>
      </c>
      <c r="L473" s="71">
        <f t="shared" si="100"/>
        <v>-2.6191269060693578E-3</v>
      </c>
      <c r="M473" s="70">
        <f t="shared" si="101"/>
        <v>3</v>
      </c>
    </row>
    <row r="474" spans="1:14">
      <c r="A474" s="68">
        <v>43062</v>
      </c>
      <c r="B474">
        <v>35.445</v>
      </c>
      <c r="C474" s="71">
        <f t="shared" si="98"/>
        <v>1.2711864406780293E-3</v>
      </c>
      <c r="D474" s="26">
        <f t="shared" si="99"/>
        <v>34.654969253382284</v>
      </c>
      <c r="E474" s="26">
        <f>D474*(1-VLOOKUP(A474,USD!A:M,13,0))</f>
        <v>34.759816925304641</v>
      </c>
      <c r="F474" s="70">
        <v>34.76</v>
      </c>
      <c r="G474" s="71">
        <f t="shared" si="102"/>
        <v>2.2797040760340836E-2</v>
      </c>
      <c r="H474" s="71">
        <f>(B474/(D474*(1-VLOOKUP(A474,USD!A:M,13,0))))-1</f>
        <v>1.9711929903651448E-2</v>
      </c>
      <c r="I474" s="71">
        <f t="shared" ref="I474:I572" si="103">+B474/F474-1</f>
        <v>1.9706559263521273E-2</v>
      </c>
      <c r="J474">
        <v>6439.44</v>
      </c>
      <c r="K474">
        <v>6274.51</v>
      </c>
      <c r="L474" s="71">
        <f t="shared" si="100"/>
        <v>-2.5612475618997821E-2</v>
      </c>
      <c r="M474" s="70">
        <f t="shared" si="101"/>
        <v>4</v>
      </c>
      <c r="N474" s="50" t="s">
        <v>576</v>
      </c>
    </row>
    <row r="475" spans="1:14">
      <c r="A475" s="68">
        <v>43063</v>
      </c>
      <c r="B475">
        <v>34.72</v>
      </c>
      <c r="C475" s="71">
        <f t="shared" si="98"/>
        <v>-2.0454224855409819E-2</v>
      </c>
      <c r="D475" s="26">
        <f t="shared" si="99"/>
        <v>34.77950035939061</v>
      </c>
      <c r="E475" s="26">
        <f>D475*(1-VLOOKUP(A475,USD!A:M,13,0))</f>
        <v>34.730952523307806</v>
      </c>
      <c r="F475" s="70">
        <v>34.661299999999997</v>
      </c>
      <c r="G475" s="71">
        <f t="shared" si="102"/>
        <v>-1.7107882165002808E-3</v>
      </c>
      <c r="H475" s="71">
        <f>(B475/(D475*(1-VLOOKUP(A475,USD!A:M,13,0))))-1</f>
        <v>-3.153533811218745E-4</v>
      </c>
      <c r="I475" s="71">
        <f t="shared" si="103"/>
        <v>1.6935314024575376E-3</v>
      </c>
      <c r="J475">
        <v>6274.51</v>
      </c>
      <c r="K475">
        <v>6278.03</v>
      </c>
      <c r="L475" s="71">
        <f t="shared" si="100"/>
        <v>5.6099998246872396E-4</v>
      </c>
      <c r="M475" s="70">
        <f t="shared" si="101"/>
        <v>5</v>
      </c>
    </row>
    <row r="476" spans="1:14">
      <c r="A476" s="68">
        <v>43066</v>
      </c>
      <c r="B476">
        <v>34.049999999999997</v>
      </c>
      <c r="C476" s="71">
        <f t="shared" si="98"/>
        <v>-1.9297235023041481E-2</v>
      </c>
      <c r="D476" s="26">
        <f t="shared" si="99"/>
        <v>34.200402979119247</v>
      </c>
      <c r="E476" s="26">
        <f>D476*(1-VLOOKUP(A476,USD!A:M,13,0))</f>
        <v>34.164888363672233</v>
      </c>
      <c r="F476">
        <v>34.114600000000003</v>
      </c>
      <c r="G476" s="71">
        <f t="shared" si="102"/>
        <v>-4.3976961093433742E-3</v>
      </c>
      <c r="H476" s="71">
        <f>(B476/(D476*(1-VLOOKUP(A476,USD!A:M,13,0))))-1</f>
        <v>-3.3627612784591365E-3</v>
      </c>
      <c r="I476" s="71">
        <f t="shared" si="103"/>
        <v>-1.8936173954847701E-3</v>
      </c>
      <c r="J476">
        <v>6278.03</v>
      </c>
      <c r="K476">
        <v>6194.55</v>
      </c>
      <c r="L476" s="71">
        <f t="shared" si="100"/>
        <v>-1.3297164874968681E-2</v>
      </c>
      <c r="M476" s="70">
        <f t="shared" si="101"/>
        <v>1</v>
      </c>
    </row>
    <row r="477" spans="1:14">
      <c r="A477" s="68">
        <v>43067</v>
      </c>
      <c r="B477">
        <v>34.700000000000003</v>
      </c>
      <c r="C477" s="71">
        <f t="shared" si="98"/>
        <v>1.9089574155653599E-2</v>
      </c>
      <c r="D477" s="26">
        <f t="shared" si="99"/>
        <v>34.691533836356157</v>
      </c>
      <c r="E477" s="26">
        <f>D477*(1-VLOOKUP(A477,USD!A:M,13,0))</f>
        <v>34.622142626699976</v>
      </c>
      <c r="F477">
        <v>34.649000000000001</v>
      </c>
      <c r="G477" s="71">
        <f t="shared" si="102"/>
        <v>2.4404120278398445E-4</v>
      </c>
      <c r="H477" s="71">
        <f>(B477/(D477*(1-VLOOKUP(A477,USD!A:M,13,0))))-1</f>
        <v>2.2487739750682856E-3</v>
      </c>
      <c r="I477" s="71">
        <f t="shared" si="103"/>
        <v>1.4719039510520115E-3</v>
      </c>
      <c r="J477">
        <v>6194.55</v>
      </c>
      <c r="K477">
        <v>6299.31</v>
      </c>
      <c r="L477" s="71">
        <f t="shared" si="100"/>
        <v>1.6911640070707445E-2</v>
      </c>
      <c r="M477" s="70">
        <f t="shared" si="101"/>
        <v>2</v>
      </c>
    </row>
    <row r="478" spans="1:14">
      <c r="A478" s="68">
        <v>43068</v>
      </c>
      <c r="B478">
        <v>34.524999999999999</v>
      </c>
      <c r="C478" s="71">
        <f t="shared" si="98"/>
        <v>-5.0432276657061959E-3</v>
      </c>
      <c r="D478" s="26">
        <f t="shared" si="99"/>
        <v>34.753838456910358</v>
      </c>
      <c r="E478" s="26">
        <f>D478*(1-VLOOKUP(A478,USD!A:M,13,0))</f>
        <v>34.732729600411837</v>
      </c>
      <c r="F478">
        <v>34.743400000000001</v>
      </c>
      <c r="G478" s="71">
        <f t="shared" si="102"/>
        <v>-6.5845520112572942E-3</v>
      </c>
      <c r="H478" s="71">
        <f>(B478/(D478*(1-VLOOKUP(A478,USD!A:M,13,0))))-1</f>
        <v>-5.9808026262748726E-3</v>
      </c>
      <c r="I478" s="71">
        <f t="shared" si="103"/>
        <v>-6.2860859904327882E-3</v>
      </c>
      <c r="J478">
        <v>6299.31</v>
      </c>
      <c r="K478">
        <v>6318.37</v>
      </c>
      <c r="L478" s="71">
        <f t="shared" si="100"/>
        <v>3.0257282146775033E-3</v>
      </c>
      <c r="M478" s="70">
        <f t="shared" si="101"/>
        <v>3</v>
      </c>
    </row>
    <row r="479" spans="1:14">
      <c r="A479" s="68">
        <v>43069</v>
      </c>
      <c r="B479">
        <v>34.409999999999997</v>
      </c>
      <c r="C479" s="71">
        <f t="shared" si="98"/>
        <v>-3.3309196234613259E-3</v>
      </c>
      <c r="D479" s="26">
        <f t="shared" si="99"/>
        <v>34.441241400551093</v>
      </c>
      <c r="E479" s="26">
        <f>D479*(1-VLOOKUP(A479,USD!A:M,13,0))</f>
        <v>34.443689542440005</v>
      </c>
      <c r="F479">
        <v>34.409700000000001</v>
      </c>
      <c r="G479" s="71">
        <f t="shared" si="102"/>
        <v>-9.0709275510014731E-4</v>
      </c>
      <c r="H479" s="71">
        <f>(B479/(D479*(1-VLOOKUP(A479,USD!A:M,13,0))))-1</f>
        <v>-9.7810492684002881E-4</v>
      </c>
      <c r="I479" s="71">
        <f t="shared" si="103"/>
        <v>8.7184718260413518E-6</v>
      </c>
      <c r="J479">
        <v>6318.37</v>
      </c>
      <c r="K479">
        <v>6263.42</v>
      </c>
      <c r="L479" s="71">
        <f t="shared" si="100"/>
        <v>-8.696863273280897E-3</v>
      </c>
      <c r="M479" s="70">
        <f t="shared" si="101"/>
        <v>4</v>
      </c>
    </row>
    <row r="480" spans="1:14">
      <c r="A480" s="68">
        <v>43070</v>
      </c>
      <c r="B480">
        <v>34.51</v>
      </c>
      <c r="C480" s="71">
        <f t="shared" si="98"/>
        <v>2.9061319383900663E-3</v>
      </c>
      <c r="D480" s="26">
        <f t="shared" si="99"/>
        <v>34.70081412024102</v>
      </c>
      <c r="E480" s="26">
        <f>D480*(1-VLOOKUP(A480,USD!A:M,13,0))</f>
        <v>34.790359843700266</v>
      </c>
      <c r="F480">
        <v>34.799700000000001</v>
      </c>
      <c r="G480" s="71">
        <f t="shared" si="102"/>
        <v>-5.4988369892371436E-3</v>
      </c>
      <c r="H480" s="71">
        <f>(B480/(D480*(1-VLOOKUP(A480,USD!A:M,13,0))))-1</f>
        <v>-8.0585496947952473E-3</v>
      </c>
      <c r="I480" s="71">
        <f t="shared" si="103"/>
        <v>-8.3247844090611478E-3</v>
      </c>
      <c r="J480">
        <v>6263.42</v>
      </c>
      <c r="K480">
        <v>6316.41</v>
      </c>
      <c r="L480" s="71">
        <f t="shared" si="100"/>
        <v>8.4602341851576224E-3</v>
      </c>
      <c r="M480" s="70">
        <f t="shared" si="101"/>
        <v>5</v>
      </c>
      <c r="N480" s="50" t="s">
        <v>587</v>
      </c>
    </row>
    <row r="481" spans="1:14">
      <c r="A481" s="68">
        <v>43073</v>
      </c>
      <c r="B481">
        <v>34.270000000000003</v>
      </c>
      <c r="C481" s="71">
        <f t="shared" si="98"/>
        <v>-6.9545059403069986E-3</v>
      </c>
      <c r="D481" s="26">
        <f t="shared" si="99"/>
        <v>34.597008761939144</v>
      </c>
      <c r="E481" s="26">
        <f>D481*(1-VLOOKUP(A481,USD!A:M,13,0))</f>
        <v>34.483277351974642</v>
      </c>
      <c r="F481">
        <v>34.478900000000003</v>
      </c>
      <c r="G481" s="71">
        <f t="shared" si="102"/>
        <v>-9.4519374258414945E-3</v>
      </c>
      <c r="H481" s="71">
        <f>(B481/(D481*(1-VLOOKUP(A481,USD!A:M,13,0))))-1</f>
        <v>-6.1849501657772477E-3</v>
      </c>
      <c r="I481" s="71">
        <f t="shared" si="103"/>
        <v>-6.0587779772556249E-3</v>
      </c>
      <c r="J481">
        <v>6316.41</v>
      </c>
      <c r="K481">
        <v>6279.62</v>
      </c>
      <c r="L481" s="71">
        <f t="shared" si="100"/>
        <v>-5.8245110751201645E-3</v>
      </c>
      <c r="M481" s="70">
        <f t="shared" si="101"/>
        <v>1</v>
      </c>
    </row>
    <row r="482" spans="1:14">
      <c r="A482" s="68">
        <v>43074</v>
      </c>
      <c r="B482">
        <v>33.5623</v>
      </c>
      <c r="C482" s="71">
        <f t="shared" si="98"/>
        <v>-2.06507149110009E-2</v>
      </c>
      <c r="D482" s="26">
        <f t="shared" si="99"/>
        <v>33.673373643468878</v>
      </c>
      <c r="E482" s="26">
        <f>D482*(1-VLOOKUP(A482,USD!A:M,13,0))</f>
        <v>33.670778218552066</v>
      </c>
      <c r="F482">
        <v>33.655999999999999</v>
      </c>
      <c r="G482" s="71">
        <f t="shared" si="102"/>
        <v>-3.2985600030729367E-3</v>
      </c>
      <c r="H482" s="71">
        <f>(B482/(D482*(1-VLOOKUP(A482,USD!A:M,13,0))))-1</f>
        <v>-3.2217318485467938E-3</v>
      </c>
      <c r="I482" s="71">
        <f t="shared" si="103"/>
        <v>-2.7840503922034188E-3</v>
      </c>
      <c r="J482">
        <v>6279.62</v>
      </c>
      <c r="K482">
        <v>6132.91</v>
      </c>
      <c r="L482" s="71">
        <f t="shared" si="100"/>
        <v>-2.3362878645523111E-2</v>
      </c>
      <c r="M482" s="70">
        <f t="shared" si="101"/>
        <v>2</v>
      </c>
    </row>
    <row r="483" spans="1:14">
      <c r="A483" s="68">
        <v>43075</v>
      </c>
      <c r="B483">
        <v>33.64</v>
      </c>
      <c r="C483" s="71">
        <f t="shared" si="98"/>
        <v>2.3150975946224506E-3</v>
      </c>
      <c r="D483" s="26">
        <f t="shared" si="99"/>
        <v>33.874907148482535</v>
      </c>
      <c r="E483" s="26">
        <f>D483*(1-VLOOKUP(A483,USD!A:M,13,0))</f>
        <v>33.865872737640878</v>
      </c>
      <c r="F483">
        <v>33.869999999999997</v>
      </c>
      <c r="G483" s="71">
        <f t="shared" si="102"/>
        <v>-6.9345473761116549E-3</v>
      </c>
      <c r="H483" s="71">
        <f>(B483/(D483*(1-VLOOKUP(A483,USD!A:M,13,0))))-1</f>
        <v>-6.6696269542708686E-3</v>
      </c>
      <c r="I483" s="71">
        <f t="shared" si="103"/>
        <v>-6.7906702096249827E-3</v>
      </c>
      <c r="J483">
        <v>6132.91</v>
      </c>
      <c r="K483">
        <v>6172.8</v>
      </c>
      <c r="L483" s="71">
        <f t="shared" si="100"/>
        <v>6.5042532826995458E-3</v>
      </c>
      <c r="M483" s="70">
        <f t="shared" si="101"/>
        <v>3</v>
      </c>
    </row>
    <row r="484" spans="1:14">
      <c r="A484" s="68">
        <v>43076</v>
      </c>
      <c r="B484">
        <v>33.56</v>
      </c>
      <c r="C484" s="71">
        <f t="shared" si="98"/>
        <v>-2.3781212841854638E-3</v>
      </c>
      <c r="D484" s="26">
        <f t="shared" si="99"/>
        <v>33.6651712188958</v>
      </c>
      <c r="E484" s="26">
        <f>D484*(1-VLOOKUP(A484,USD!A:M,13,0))</f>
        <v>33.643434407675265</v>
      </c>
      <c r="F484">
        <v>33.689900000000002</v>
      </c>
      <c r="G484" s="71">
        <f t="shared" si="102"/>
        <v>-3.1240363582872854E-3</v>
      </c>
      <c r="H484" s="71">
        <f>(B484/(D484*(1-VLOOKUP(A484,USD!A:M,13,0))))-1</f>
        <v>-2.4799610724709487E-3</v>
      </c>
      <c r="I484" s="71">
        <f t="shared" si="103"/>
        <v>-3.8557549888839082E-3</v>
      </c>
      <c r="J484">
        <v>6172.8</v>
      </c>
      <c r="K484">
        <v>6135.47</v>
      </c>
      <c r="L484" s="71">
        <f t="shared" si="100"/>
        <v>-6.0474987039916828E-3</v>
      </c>
      <c r="M484" s="70">
        <f t="shared" si="101"/>
        <v>4</v>
      </c>
    </row>
    <row r="485" spans="1:14">
      <c r="A485" s="68">
        <v>43077</v>
      </c>
      <c r="B485">
        <v>34.049900000000001</v>
      </c>
      <c r="C485" s="71">
        <f t="shared" si="98"/>
        <v>1.4597735399284772E-2</v>
      </c>
      <c r="D485" s="26">
        <f t="shared" si="99"/>
        <v>34.061476347533279</v>
      </c>
      <c r="E485" s="26">
        <f>D485*(1-VLOOKUP(A485,USD!A:M,13,0))</f>
        <v>34.060216377525315</v>
      </c>
      <c r="F485">
        <v>34.07</v>
      </c>
      <c r="G485" s="71">
        <f t="shared" si="102"/>
        <v>-3.3986628809523634E-4</v>
      </c>
      <c r="H485" s="71">
        <f>(B485/(D485*(1-VLOOKUP(A485,USD!A:M,13,0))))-1</f>
        <v>-3.0288643533460391E-4</v>
      </c>
      <c r="I485" s="71">
        <f t="shared" si="103"/>
        <v>-5.8996184326387535E-4</v>
      </c>
      <c r="J485">
        <v>6135.47</v>
      </c>
      <c r="K485">
        <v>6203.14</v>
      </c>
      <c r="L485" s="71">
        <f t="shared" si="100"/>
        <v>1.1029309898019202E-2</v>
      </c>
      <c r="M485" s="70">
        <f t="shared" si="101"/>
        <v>5</v>
      </c>
      <c r="N485" s="50" t="s">
        <v>596</v>
      </c>
    </row>
    <row r="486" spans="1:14">
      <c r="A486" s="68">
        <v>43080</v>
      </c>
      <c r="B486">
        <v>34.590000000000003</v>
      </c>
      <c r="C486" s="71">
        <f t="shared" si="98"/>
        <v>1.5862014279043546E-2</v>
      </c>
      <c r="D486" s="26">
        <f t="shared" si="99"/>
        <v>34.52603228364989</v>
      </c>
      <c r="E486" s="26">
        <f>D486*(1-VLOOKUP(A486,USD!A:M,13,0))</f>
        <v>34.538258414357173</v>
      </c>
      <c r="F486">
        <v>34.545200000000001</v>
      </c>
      <c r="G486" s="71">
        <f t="shared" si="102"/>
        <v>1.8527387052351685E-3</v>
      </c>
      <c r="H486" s="71">
        <f>(B486/(D486*(1-VLOOKUP(A486,USD!A:M,13,0))))-1</f>
        <v>1.4980948090110857E-3</v>
      </c>
      <c r="I486" s="71">
        <f t="shared" si="103"/>
        <v>1.2968516610123437E-3</v>
      </c>
      <c r="J486">
        <v>6203.14</v>
      </c>
      <c r="K486">
        <v>6286.17</v>
      </c>
      <c r="L486" s="71">
        <f t="shared" si="100"/>
        <v>1.3385156549747368E-2</v>
      </c>
      <c r="M486" s="70">
        <f t="shared" si="101"/>
        <v>1</v>
      </c>
    </row>
    <row r="487" spans="1:14">
      <c r="A487" s="68">
        <v>43081</v>
      </c>
      <c r="B487">
        <v>34.130000000000003</v>
      </c>
      <c r="C487" s="71">
        <f t="shared" si="98"/>
        <v>-1.3298641225787833E-2</v>
      </c>
      <c r="D487" s="26">
        <f t="shared" si="99"/>
        <v>34.254162087884993</v>
      </c>
      <c r="E487" s="26">
        <f>D487*(1-VLOOKUP(A487,USD!A:M,13,0))</f>
        <v>34.254162087884993</v>
      </c>
      <c r="F487">
        <v>34.207900000000002</v>
      </c>
      <c r="G487" s="71">
        <f t="shared" si="102"/>
        <v>-3.6247299690598256E-3</v>
      </c>
      <c r="H487" s="71">
        <f>(B487/(D487*(1-VLOOKUP(A487,USD!A:M,13,0))))-1</f>
        <v>-3.6247299690598256E-3</v>
      </c>
      <c r="I487" s="71">
        <f t="shared" si="103"/>
        <v>-2.277251745941733E-3</v>
      </c>
      <c r="J487">
        <v>6286.17</v>
      </c>
      <c r="K487">
        <v>6233.21</v>
      </c>
      <c r="L487" s="71">
        <f t="shared" si="100"/>
        <v>-8.4248437442830948E-3</v>
      </c>
      <c r="M487" s="70">
        <f t="shared" si="101"/>
        <v>2</v>
      </c>
    </row>
    <row r="488" spans="1:14">
      <c r="A488" s="68">
        <v>43082</v>
      </c>
      <c r="B488">
        <v>34.6</v>
      </c>
      <c r="C488" s="71">
        <f t="shared" si="98"/>
        <v>1.3770876062115356E-2</v>
      </c>
      <c r="D488" s="26">
        <f t="shared" si="99"/>
        <v>34.450634548811927</v>
      </c>
      <c r="E488" s="26">
        <f>D488*(1-VLOOKUP(A488,USD!A:M,13,0))</f>
        <v>34.49176466650227</v>
      </c>
      <c r="F488">
        <v>34.5319</v>
      </c>
      <c r="G488" s="71">
        <f t="shared" si="102"/>
        <v>4.3356371557232709E-3</v>
      </c>
      <c r="H488" s="71">
        <f>(B488/(D488*(1-VLOOKUP(A488,USD!A:M,13,0))))-1</f>
        <v>3.1380051019207489E-3</v>
      </c>
      <c r="I488" s="71">
        <f t="shared" si="103"/>
        <v>1.9720895751464962E-3</v>
      </c>
      <c r="J488">
        <v>6233.21</v>
      </c>
      <c r="K488">
        <v>6277.44</v>
      </c>
      <c r="L488" s="71">
        <f t="shared" si="100"/>
        <v>7.0958623245485075E-3</v>
      </c>
      <c r="M488" s="70">
        <f t="shared" si="101"/>
        <v>3</v>
      </c>
    </row>
    <row r="489" spans="1:14">
      <c r="A489" s="68">
        <v>43083</v>
      </c>
      <c r="B489">
        <v>34.549999999999997</v>
      </c>
      <c r="C489" s="71">
        <f t="shared" si="98"/>
        <v>-1.4450867052023808E-3</v>
      </c>
      <c r="D489" s="26">
        <f t="shared" si="99"/>
        <v>34.568426325381047</v>
      </c>
      <c r="E489" s="26">
        <f>D489*(1-VLOOKUP(A489,USD!A:M,13,0))</f>
        <v>34.592898586052968</v>
      </c>
      <c r="F489">
        <v>34.579900000000002</v>
      </c>
      <c r="G489" s="71">
        <f t="shared" si="102"/>
        <v>-5.3303917301905646E-4</v>
      </c>
      <c r="H489" s="71">
        <f>(B489/(D489*(1-VLOOKUP(A489,USD!A:M,13,0))))-1</f>
        <v>-1.2400980492067726E-3</v>
      </c>
      <c r="I489" s="71">
        <f t="shared" si="103"/>
        <v>-8.6466415461017299E-4</v>
      </c>
      <c r="J489">
        <v>6277.44</v>
      </c>
      <c r="K489">
        <v>6284.08</v>
      </c>
      <c r="L489" s="71">
        <f t="shared" si="100"/>
        <v>1.0577560279350084E-3</v>
      </c>
      <c r="M489" s="70">
        <f t="shared" si="101"/>
        <v>4</v>
      </c>
    </row>
    <row r="490" spans="1:14">
      <c r="A490" s="68">
        <v>43084</v>
      </c>
      <c r="B490">
        <v>34.33</v>
      </c>
      <c r="C490" s="71">
        <f t="shared" si="98"/>
        <v>-6.3675832127351173E-3</v>
      </c>
      <c r="D490" s="26">
        <f t="shared" si="99"/>
        <v>34.314005745311967</v>
      </c>
      <c r="E490" s="26">
        <f>D490*(1-VLOOKUP(A490,USD!A:M,13,0))</f>
        <v>34.323717033521021</v>
      </c>
      <c r="F490">
        <v>34.287100000000002</v>
      </c>
      <c r="G490" s="71">
        <f t="shared" si="102"/>
        <v>4.661144725202071E-4</v>
      </c>
      <c r="H490" s="71">
        <f>(B490/(D490*(1-VLOOKUP(A490,USD!A:M,13,0))))-1</f>
        <v>1.8305029355780711E-4</v>
      </c>
      <c r="I490" s="71">
        <f t="shared" si="103"/>
        <v>1.2511994306896312E-3</v>
      </c>
      <c r="J490">
        <v>6284.08</v>
      </c>
      <c r="K490">
        <v>6235.76</v>
      </c>
      <c r="L490" s="71">
        <f t="shared" si="100"/>
        <v>-7.6892719379765273E-3</v>
      </c>
      <c r="M490" s="70">
        <f t="shared" si="101"/>
        <v>5</v>
      </c>
    </row>
    <row r="491" spans="1:14">
      <c r="A491" s="68">
        <v>43087</v>
      </c>
      <c r="B491">
        <v>34.159999999999997</v>
      </c>
      <c r="C491" s="71">
        <f t="shared" si="98"/>
        <v>-4.9519370812700636E-3</v>
      </c>
      <c r="D491" s="26">
        <f t="shared" si="99"/>
        <v>34.090419953461968</v>
      </c>
      <c r="E491" s="26">
        <f>D491*(1-VLOOKUP(A491,USD!A:M,13,0))</f>
        <v>34.067594180266184</v>
      </c>
      <c r="F491">
        <v>34.049500000000002</v>
      </c>
      <c r="G491" s="71">
        <f t="shared" si="102"/>
        <v>2.0410439834128713E-3</v>
      </c>
      <c r="H491" s="71">
        <f>(B491/(D491*(1-VLOOKUP(A491,USD!A:M,13,0))))-1</f>
        <v>2.7124257511361716E-3</v>
      </c>
      <c r="I491" s="71">
        <f t="shared" si="103"/>
        <v>3.2452752610168112E-3</v>
      </c>
      <c r="J491">
        <v>6235.76</v>
      </c>
      <c r="K491">
        <v>6199.99</v>
      </c>
      <c r="L491" s="71">
        <f t="shared" si="100"/>
        <v>-5.7362695164664412E-3</v>
      </c>
      <c r="M491" s="70">
        <f t="shared" si="101"/>
        <v>1</v>
      </c>
    </row>
    <row r="492" spans="1:14">
      <c r="A492" s="68">
        <v>43088</v>
      </c>
      <c r="B492">
        <v>34.29</v>
      </c>
      <c r="C492" s="71">
        <f t="shared" si="98"/>
        <v>3.8056206088994404E-3</v>
      </c>
      <c r="D492" s="26">
        <f t="shared" si="99"/>
        <v>34.330958014448406</v>
      </c>
      <c r="E492" s="26">
        <f>D492*(1-VLOOKUP(A492,USD!A:M,13,0))</f>
        <v>34.367354440376154</v>
      </c>
      <c r="F492">
        <v>34.385899999999999</v>
      </c>
      <c r="G492" s="71">
        <f t="shared" si="102"/>
        <v>-1.1930344160849815E-3</v>
      </c>
      <c r="H492" s="71">
        <f>(B492/(D492*(1-VLOOKUP(A492,USD!A:M,13,0))))-1</f>
        <v>-2.2508116099060338E-3</v>
      </c>
      <c r="I492" s="71">
        <f t="shared" si="103"/>
        <v>-2.7889338362526717E-3</v>
      </c>
      <c r="J492">
        <v>6199.99</v>
      </c>
      <c r="K492">
        <v>6251.24</v>
      </c>
      <c r="L492" s="71">
        <f t="shared" si="100"/>
        <v>8.2661423647456544E-3</v>
      </c>
      <c r="M492" s="70">
        <f t="shared" si="101"/>
        <v>2</v>
      </c>
    </row>
    <row r="493" spans="1:14">
      <c r="A493" s="68">
        <v>43089</v>
      </c>
      <c r="B493">
        <v>34.21</v>
      </c>
      <c r="C493" s="71">
        <f t="shared" si="98"/>
        <v>-2.3330417031204309E-3</v>
      </c>
      <c r="D493" s="26">
        <f t="shared" si="99"/>
        <v>34.100526139453933</v>
      </c>
      <c r="E493" s="26">
        <f>D493*(1-VLOOKUP(A493,USD!A:M,13,0))</f>
        <v>34.307985543512906</v>
      </c>
      <c r="F493">
        <v>34.2941</v>
      </c>
      <c r="G493" s="71">
        <f t="shared" si="102"/>
        <v>3.2103276089752164E-3</v>
      </c>
      <c r="H493" s="71">
        <f>(B493/(D493*(1-VLOOKUP(A493,USD!A:M,13,0))))-1</f>
        <v>-2.8560564533475219E-3</v>
      </c>
      <c r="I493" s="71">
        <f t="shared" si="103"/>
        <v>-2.4523168708320275E-3</v>
      </c>
      <c r="J493">
        <v>6251.24</v>
      </c>
      <c r="K493">
        <v>6199.36</v>
      </c>
      <c r="L493" s="71">
        <f t="shared" si="100"/>
        <v>-8.2991534479559537E-3</v>
      </c>
      <c r="M493" s="70">
        <f t="shared" si="101"/>
        <v>3</v>
      </c>
    </row>
    <row r="494" spans="1:14">
      <c r="A494" s="68">
        <v>43090</v>
      </c>
      <c r="B494">
        <v>34.5</v>
      </c>
      <c r="C494" s="71">
        <f t="shared" si="98"/>
        <v>8.4770534931306596E-3</v>
      </c>
      <c r="D494" s="26">
        <f t="shared" si="99"/>
        <v>34.51061768472875</v>
      </c>
      <c r="E494" s="26">
        <f>D494*(1-VLOOKUP(A494,USD!A:M,13,0))</f>
        <v>34.509198154594728</v>
      </c>
      <c r="F494">
        <v>34.51</v>
      </c>
      <c r="G494" s="71">
        <f t="shared" si="102"/>
        <v>-3.0766429119721828E-4</v>
      </c>
      <c r="H494" s="71">
        <f>(B494/(D494*(1-VLOOKUP(A494,USD!A:M,13,0))))-1</f>
        <v>-2.6654211301935238E-4</v>
      </c>
      <c r="I494" s="71">
        <f t="shared" si="103"/>
        <v>-2.897710808460463E-4</v>
      </c>
      <c r="J494">
        <v>6199.36</v>
      </c>
      <c r="K494">
        <v>6238.5</v>
      </c>
      <c r="L494" s="71">
        <f t="shared" si="100"/>
        <v>6.313554947607658E-3</v>
      </c>
      <c r="M494" s="70">
        <f t="shared" si="101"/>
        <v>4</v>
      </c>
    </row>
    <row r="495" spans="1:14">
      <c r="A495" s="68">
        <v>43091</v>
      </c>
      <c r="B495">
        <v>34.479999999999997</v>
      </c>
      <c r="C495" s="71">
        <f t="shared" si="98"/>
        <v>-5.7971014492763651E-4</v>
      </c>
      <c r="D495" s="26">
        <f t="shared" si="99"/>
        <v>34.534284507493787</v>
      </c>
      <c r="E495" s="26">
        <f>D495*(1-VLOOKUP(A495,USD!A:M,13,0))</f>
        <v>34.528287469609289</v>
      </c>
      <c r="F495">
        <v>34.546500000000002</v>
      </c>
      <c r="G495" s="71">
        <f t="shared" si="102"/>
        <v>-1.5719019017755853E-3</v>
      </c>
      <c r="H495" s="71">
        <f>(B495/(D495*(1-VLOOKUP(A495,USD!A:M,13,0))))-1</f>
        <v>-1.3984901409255235E-3</v>
      </c>
      <c r="I495" s="71">
        <f t="shared" si="103"/>
        <v>-1.9249417451842055E-3</v>
      </c>
      <c r="J495">
        <v>6238.5</v>
      </c>
      <c r="K495">
        <v>6242.89</v>
      </c>
      <c r="L495" s="71">
        <f t="shared" si="100"/>
        <v>7.0369479842913307E-4</v>
      </c>
      <c r="M495" s="70">
        <f t="shared" si="101"/>
        <v>5</v>
      </c>
    </row>
    <row r="496" spans="1:14">
      <c r="A496" s="68">
        <v>43094</v>
      </c>
      <c r="B496">
        <v>34.479999999999997</v>
      </c>
      <c r="C496" s="71">
        <f t="shared" si="98"/>
        <v>0</v>
      </c>
      <c r="D496" s="26">
        <f t="shared" si="99"/>
        <v>34.229416974350023</v>
      </c>
      <c r="E496" s="26">
        <f>D496*(1-VLOOKUP(A496,USD!A:M,13,0))</f>
        <v>34.229416974350023</v>
      </c>
      <c r="F496">
        <v>34.229999999999997</v>
      </c>
      <c r="G496" s="71">
        <f t="shared" si="102"/>
        <v>7.3206921940198733E-3</v>
      </c>
      <c r="H496" s="71">
        <f>(B496/(D496*(1-VLOOKUP(A496,USD!A:M,13,0))))-1</f>
        <v>7.3206921940198733E-3</v>
      </c>
      <c r="I496" s="71">
        <f t="shared" si="103"/>
        <v>7.3035349108969694E-3</v>
      </c>
      <c r="J496">
        <v>6242.89</v>
      </c>
      <c r="K496">
        <v>6185.59</v>
      </c>
      <c r="L496" s="71">
        <f t="shared" si="100"/>
        <v>-9.1784413949308474E-3</v>
      </c>
      <c r="M496" s="70">
        <f t="shared" si="101"/>
        <v>1</v>
      </c>
    </row>
    <row r="497" spans="1:13">
      <c r="A497" s="68">
        <v>43095</v>
      </c>
      <c r="B497">
        <v>34.56</v>
      </c>
      <c r="C497" s="71">
        <f t="shared" si="98"/>
        <v>2.3201856148493682E-3</v>
      </c>
      <c r="D497" s="26">
        <f t="shared" si="99"/>
        <v>34.421249145190671</v>
      </c>
      <c r="E497" s="26">
        <f>D497*(1-VLOOKUP(A497,USD!A:M,13,0))</f>
        <v>34.55130839989296</v>
      </c>
      <c r="F497">
        <v>34.545299999999997</v>
      </c>
      <c r="G497" s="71">
        <f t="shared" si="102"/>
        <v>4.0309651234349264E-3</v>
      </c>
      <c r="H497" s="71">
        <f>(B497/(D497*(1-VLOOKUP(A497,USD!A:M,13,0))))-1</f>
        <v>2.5155632332207745E-4</v>
      </c>
      <c r="I497" s="71">
        <f t="shared" si="103"/>
        <v>4.2552821946850727E-4</v>
      </c>
      <c r="J497">
        <v>6185.59</v>
      </c>
      <c r="K497">
        <v>6220.15</v>
      </c>
      <c r="L497" s="71">
        <f t="shared" si="100"/>
        <v>5.5871792343171744E-3</v>
      </c>
      <c r="M497" s="70">
        <f t="shared" si="101"/>
        <v>2</v>
      </c>
    </row>
    <row r="498" spans="1:13">
      <c r="A498" s="68">
        <v>43096</v>
      </c>
      <c r="B498">
        <v>34.18</v>
      </c>
      <c r="C498" s="71">
        <f t="shared" si="98"/>
        <v>-1.0995370370370461E-2</v>
      </c>
      <c r="D498" s="26">
        <f t="shared" si="99"/>
        <v>34.284272677507772</v>
      </c>
      <c r="E498" s="26">
        <f>D498*(1-VLOOKUP(A498,USD!A:M,13,0))</f>
        <v>34.218315809228635</v>
      </c>
      <c r="F498">
        <v>34.1965</v>
      </c>
      <c r="G498" s="71">
        <f t="shared" si="102"/>
        <v>-3.0414143093716595E-3</v>
      </c>
      <c r="H498" s="71">
        <f>(B498/(D498*(1-VLOOKUP(A498,USD!A:M,13,0))))-1</f>
        <v>-1.1197456193416944E-3</v>
      </c>
      <c r="I498" s="71">
        <f t="shared" si="103"/>
        <v>-4.8250551957074173E-4</v>
      </c>
      <c r="J498">
        <v>6220.15</v>
      </c>
      <c r="K498">
        <v>6173.15</v>
      </c>
      <c r="L498" s="71">
        <f t="shared" si="100"/>
        <v>-7.556087875694284E-3</v>
      </c>
      <c r="M498" s="70">
        <f t="shared" si="101"/>
        <v>3</v>
      </c>
    </row>
    <row r="499" spans="1:13">
      <c r="A499" s="68">
        <v>43097</v>
      </c>
      <c r="B499">
        <v>34.56</v>
      </c>
      <c r="C499" s="71">
        <f t="shared" si="98"/>
        <v>1.1117612638970265E-2</v>
      </c>
      <c r="D499" s="26">
        <f t="shared" si="99"/>
        <v>34.368890931696143</v>
      </c>
      <c r="E499" s="26">
        <f>D499*(1-VLOOKUP(A499,USD!A:M,13,0))</f>
        <v>34.473917592574189</v>
      </c>
      <c r="F499">
        <v>34.479199999999999</v>
      </c>
      <c r="G499" s="71">
        <f t="shared" si="102"/>
        <v>5.5605247397614299E-3</v>
      </c>
      <c r="H499" s="71">
        <f>(B499/(D499*(1-VLOOKUP(A499,USD!A:M,13,0))))-1</f>
        <v>2.4970300284163915E-3</v>
      </c>
      <c r="I499" s="71">
        <f t="shared" si="103"/>
        <v>2.3434418431982351E-3</v>
      </c>
      <c r="J499">
        <v>6173.15</v>
      </c>
      <c r="K499">
        <v>6204.27</v>
      </c>
      <c r="L499" s="71">
        <f t="shared" si="100"/>
        <v>5.0411864283228525E-3</v>
      </c>
      <c r="M499" s="70">
        <f t="shared" si="101"/>
        <v>4</v>
      </c>
    </row>
    <row r="500" spans="1:13">
      <c r="A500" s="68">
        <v>43098</v>
      </c>
      <c r="B500">
        <v>34.840000000000003</v>
      </c>
      <c r="C500" s="71">
        <f t="shared" si="98"/>
        <v>8.1018518518518601E-3</v>
      </c>
      <c r="D500" s="26">
        <f t="shared" si="99"/>
        <v>34.737893893076858</v>
      </c>
      <c r="E500" s="26">
        <f>D500*(1-VLOOKUP(A500,USD!A:M,13,0))</f>
        <v>34.840586996628339</v>
      </c>
      <c r="F500">
        <v>34.855600000000003</v>
      </c>
      <c r="G500" s="71">
        <f t="shared" si="102"/>
        <v>2.9393292304198404E-3</v>
      </c>
      <c r="H500" s="71">
        <f>(B500/(D500*(1-VLOOKUP(A500,USD!A:M,13,0))))-1</f>
        <v>-1.6848069419483913E-5</v>
      </c>
      <c r="I500" s="71">
        <f t="shared" si="103"/>
        <v>-4.4756079367447299E-4</v>
      </c>
      <c r="J500">
        <v>6204.27</v>
      </c>
      <c r="K500">
        <v>6250.82</v>
      </c>
      <c r="L500" s="71">
        <f t="shared" si="100"/>
        <v>7.5028971982198378E-3</v>
      </c>
      <c r="M500" s="70">
        <f t="shared" si="101"/>
        <v>5</v>
      </c>
    </row>
    <row r="501" spans="1:13">
      <c r="A501" s="68">
        <v>43102</v>
      </c>
      <c r="B501">
        <v>35.520000000000003</v>
      </c>
      <c r="C501" s="71">
        <f t="shared" si="98"/>
        <v>1.9517795637198576E-2</v>
      </c>
      <c r="D501" s="26">
        <f t="shared" si="99"/>
        <v>35.309555544392573</v>
      </c>
      <c r="E501" s="26">
        <f>D501*(1-VLOOKUP(A501,USD!A:M,13,0))</f>
        <v>35.379062619346293</v>
      </c>
      <c r="F501">
        <v>35.409799999999997</v>
      </c>
      <c r="G501" s="71">
        <f t="shared" si="102"/>
        <v>5.9599859687513579E-3</v>
      </c>
      <c r="H501" s="71">
        <f>(B501/(D501*(1-VLOOKUP(A501,USD!A:M,13,0))))-1</f>
        <v>3.9836380678057726E-3</v>
      </c>
      <c r="I501" s="71">
        <f t="shared" si="103"/>
        <v>3.1121327993945958E-3</v>
      </c>
      <c r="J501">
        <v>6250.82</v>
      </c>
      <c r="K501">
        <v>6332.23</v>
      </c>
      <c r="L501" s="71">
        <f t="shared" si="100"/>
        <v>1.3023891265465881E-2</v>
      </c>
      <c r="M501" s="70">
        <f t="shared" si="101"/>
        <v>2</v>
      </c>
    </row>
    <row r="502" spans="1:13">
      <c r="A502" s="68">
        <v>43103</v>
      </c>
      <c r="B502">
        <v>35.99</v>
      </c>
      <c r="C502" s="71">
        <f t="shared" si="98"/>
        <v>1.3231981981981944E-2</v>
      </c>
      <c r="D502" s="26">
        <f t="shared" si="99"/>
        <v>35.723063573180376</v>
      </c>
      <c r="E502" s="26">
        <f>D502*(1-VLOOKUP(A502,USD!A:M,13,0))</f>
        <v>35.743015817574793</v>
      </c>
      <c r="F502">
        <v>35.757100000000001</v>
      </c>
      <c r="G502" s="71">
        <f t="shared" si="102"/>
        <v>7.4723833881937818E-3</v>
      </c>
      <c r="H502" s="71">
        <f>(B502/(D502*(1-VLOOKUP(A502,USD!A:M,13,0))))-1</f>
        <v>6.9099984088014654E-3</v>
      </c>
      <c r="I502" s="71">
        <f t="shared" si="103"/>
        <v>6.5133917459749835E-3</v>
      </c>
      <c r="J502">
        <v>6332.23</v>
      </c>
      <c r="K502">
        <v>6388.25</v>
      </c>
      <c r="L502" s="71">
        <f t="shared" si="100"/>
        <v>8.8468043643392669E-3</v>
      </c>
      <c r="M502" s="70">
        <f t="shared" si="101"/>
        <v>3</v>
      </c>
    </row>
    <row r="503" spans="1:13">
      <c r="A503" s="68">
        <v>43104</v>
      </c>
      <c r="B503">
        <v>36.15</v>
      </c>
      <c r="C503" s="71">
        <f t="shared" si="98"/>
        <v>4.4456793553764307E-3</v>
      </c>
      <c r="D503" s="26">
        <f t="shared" si="99"/>
        <v>35.921045596837942</v>
      </c>
      <c r="E503" s="26">
        <f>D503*(1-VLOOKUP(A503,USD!A:M,13,0))</f>
        <v>35.966573927059841</v>
      </c>
      <c r="F503">
        <v>35.971299999999999</v>
      </c>
      <c r="G503" s="71">
        <f t="shared" si="102"/>
        <v>6.373823460812833E-3</v>
      </c>
      <c r="H503" s="71">
        <f>(B503/(D503*(1-VLOOKUP(A503,USD!A:M,13,0))))-1</f>
        <v>5.0999039639456623E-3</v>
      </c>
      <c r="I503" s="71">
        <f t="shared" si="103"/>
        <v>4.9678493688023462E-3</v>
      </c>
      <c r="J503">
        <v>6388.25</v>
      </c>
      <c r="K503">
        <v>6417.54</v>
      </c>
      <c r="L503" s="71">
        <f t="shared" si="100"/>
        <v>4.5849802371540349E-3</v>
      </c>
      <c r="M503" s="70">
        <f t="shared" si="101"/>
        <v>4</v>
      </c>
    </row>
    <row r="504" spans="1:13">
      <c r="A504" s="68">
        <v>43105</v>
      </c>
      <c r="B504">
        <v>36.25</v>
      </c>
      <c r="C504" s="71">
        <f t="shared" si="98"/>
        <v>2.7662517289073207E-3</v>
      </c>
      <c r="D504" s="26">
        <f t="shared" si="99"/>
        <v>35.969674505340052</v>
      </c>
      <c r="E504" s="26">
        <f>D504*(1-VLOOKUP(A504,USD!A:M,13,0))</f>
        <v>36.019041043708114</v>
      </c>
      <c r="F504">
        <v>36.0212</v>
      </c>
      <c r="G504" s="71">
        <f t="shared" si="102"/>
        <v>7.7933842470088166E-3</v>
      </c>
      <c r="H504" s="71">
        <f>(B504/(D504*(1-VLOOKUP(A504,USD!A:M,13,0))))-1</f>
        <v>6.4121350707706526E-3</v>
      </c>
      <c r="I504" s="71">
        <f t="shared" si="103"/>
        <v>6.3518150422527953E-3</v>
      </c>
      <c r="J504">
        <v>6417.54</v>
      </c>
      <c r="K504">
        <v>6417.25</v>
      </c>
      <c r="L504" s="71">
        <f t="shared" si="100"/>
        <v>-4.5188654842820419E-5</v>
      </c>
      <c r="M504" s="70">
        <f t="shared" si="101"/>
        <v>5</v>
      </c>
    </row>
    <row r="505" spans="1:13">
      <c r="A505" s="68">
        <v>43108</v>
      </c>
      <c r="B505">
        <v>36.22</v>
      </c>
      <c r="C505" s="71">
        <f t="shared" si="98"/>
        <v>-8.2758620689660223E-4</v>
      </c>
      <c r="D505" s="26">
        <f t="shared" si="99"/>
        <v>36.183589390470999</v>
      </c>
      <c r="E505" s="26">
        <f>D505*(1-VLOOKUP(A505,USD!A:M,13,0))</f>
        <v>36.087734039624785</v>
      </c>
      <c r="F505">
        <v>36.102499999999999</v>
      </c>
      <c r="G505" s="71">
        <f t="shared" si="102"/>
        <v>1.006274118802386E-3</v>
      </c>
      <c r="H505" s="71">
        <f>(B505/(D505*(1-VLOOKUP(A505,USD!A:M,13,0))))-1</f>
        <v>3.6651223440624658E-3</v>
      </c>
      <c r="I505" s="71">
        <f t="shared" si="103"/>
        <v>3.2546222560765337E-3</v>
      </c>
      <c r="J505">
        <v>6417.25</v>
      </c>
      <c r="K505">
        <v>6446.18</v>
      </c>
      <c r="L505" s="71">
        <f t="shared" si="100"/>
        <v>4.5081615956992227E-3</v>
      </c>
      <c r="M505" s="70">
        <f t="shared" si="101"/>
        <v>1</v>
      </c>
    </row>
    <row r="506" spans="1:13">
      <c r="A506" s="68">
        <v>43109</v>
      </c>
      <c r="B506">
        <v>35.99</v>
      </c>
      <c r="C506" s="71">
        <f t="shared" si="98"/>
        <v>-6.3500828271672027E-3</v>
      </c>
      <c r="D506" s="26">
        <f t="shared" si="99"/>
        <v>36.100091740379568</v>
      </c>
      <c r="E506" s="26">
        <f>D506*(1-VLOOKUP(A506,USD!A:M,13,0))</f>
        <v>35.883641350041842</v>
      </c>
      <c r="F506">
        <v>35.8979</v>
      </c>
      <c r="G506" s="71">
        <f t="shared" si="102"/>
        <v>-3.0496249475295834E-3</v>
      </c>
      <c r="H506" s="71">
        <f>(B506/(D506*(1-VLOOKUP(A506,USD!A:M,13,0))))-1</f>
        <v>2.9639870970907811E-3</v>
      </c>
      <c r="I506" s="71">
        <f t="shared" si="103"/>
        <v>2.5656096874748791E-3</v>
      </c>
      <c r="J506">
        <v>6446.18</v>
      </c>
      <c r="K506">
        <v>6445.75</v>
      </c>
      <c r="L506" s="71">
        <f t="shared" si="100"/>
        <v>-6.6706173268538116E-5</v>
      </c>
      <c r="M506" s="70">
        <f t="shared" si="101"/>
        <v>2</v>
      </c>
    </row>
    <row r="507" spans="1:13">
      <c r="A507" s="68">
        <v>43110</v>
      </c>
      <c r="B507">
        <v>35.755000000000003</v>
      </c>
      <c r="C507" s="71">
        <f t="shared" si="98"/>
        <v>-6.5295915532092019E-3</v>
      </c>
      <c r="D507" s="26">
        <f t="shared" si="99"/>
        <v>35.676188733041151</v>
      </c>
      <c r="E507" s="26">
        <f>D507*(1-VLOOKUP(A507,USD!A:M,13,0))</f>
        <v>35.750685375547221</v>
      </c>
      <c r="F507">
        <v>35.720799999999997</v>
      </c>
      <c r="G507" s="71">
        <f t="shared" si="102"/>
        <v>2.2090719260563496E-3</v>
      </c>
      <c r="H507" s="71">
        <f>(B507/(D507*(1-VLOOKUP(A507,USD!A:M,13,0))))-1</f>
        <v>1.2068648215990407E-4</v>
      </c>
      <c r="I507" s="71">
        <f t="shared" si="103"/>
        <v>9.5742536561349567E-4</v>
      </c>
      <c r="J507">
        <v>6445.75</v>
      </c>
      <c r="K507">
        <v>6405.94</v>
      </c>
      <c r="L507" s="71">
        <f t="shared" si="100"/>
        <v>-6.1761625877516657E-3</v>
      </c>
      <c r="M507" s="70">
        <f t="shared" si="101"/>
        <v>3</v>
      </c>
    </row>
    <row r="508" spans="1:13">
      <c r="A508" s="68">
        <v>43111</v>
      </c>
      <c r="B508">
        <v>36.11</v>
      </c>
      <c r="C508" s="71">
        <f t="shared" si="98"/>
        <v>9.9286813033141463E-3</v>
      </c>
      <c r="D508" s="26">
        <f t="shared" si="99"/>
        <v>35.832323991795114</v>
      </c>
      <c r="E508" s="26">
        <f>D508*(1-VLOOKUP(A508,USD!A:M,13,0))</f>
        <v>36.003021554035548</v>
      </c>
      <c r="F508" s="70">
        <v>36.035400000000003</v>
      </c>
      <c r="G508" s="71">
        <f t="shared" si="102"/>
        <v>7.7493161835795465E-3</v>
      </c>
      <c r="H508" s="71">
        <f>(B508/(D508*(1-VLOOKUP(A508,USD!A:M,13,0))))-1</f>
        <v>2.9713741054731013E-3</v>
      </c>
      <c r="I508" s="71">
        <f t="shared" si="103"/>
        <v>2.0701865387922069E-3</v>
      </c>
      <c r="J508">
        <v>6405.94</v>
      </c>
      <c r="K508">
        <v>6425.94</v>
      </c>
      <c r="L508" s="71">
        <f t="shared" si="100"/>
        <v>3.1221022988039415E-3</v>
      </c>
      <c r="M508" s="70">
        <f t="shared" si="101"/>
        <v>4</v>
      </c>
    </row>
    <row r="509" spans="1:13">
      <c r="A509" s="68">
        <v>43112</v>
      </c>
      <c r="B509">
        <v>36.25</v>
      </c>
      <c r="C509" s="71">
        <f t="shared" si="98"/>
        <v>3.8770423705345447E-3</v>
      </c>
      <c r="D509" s="26">
        <f t="shared" si="99"/>
        <v>35.886400697485506</v>
      </c>
      <c r="E509" s="26">
        <f>D509*(1-VLOOKUP(A509,USD!A:M,13,0))</f>
        <v>36.062034652756452</v>
      </c>
      <c r="F509">
        <v>36.035400000000003</v>
      </c>
      <c r="G509" s="71">
        <f t="shared" si="102"/>
        <v>1.0131952367682606E-2</v>
      </c>
      <c r="H509" s="71">
        <f>(B509/(D509*(1-VLOOKUP(A509,USD!A:M,13,0))))-1</f>
        <v>5.2122779275622921E-3</v>
      </c>
      <c r="I509" s="71">
        <f t="shared" si="103"/>
        <v>5.955255110252633E-3</v>
      </c>
      <c r="J509">
        <v>6425.94</v>
      </c>
      <c r="K509" s="70">
        <v>6399.37</v>
      </c>
      <c r="L509" s="71">
        <f t="shared" si="100"/>
        <v>-4.1348036240611563E-3</v>
      </c>
      <c r="M509" s="70">
        <f t="shared" si="101"/>
        <v>5</v>
      </c>
    </row>
    <row r="510" spans="1:13">
      <c r="A510" s="68">
        <v>43115</v>
      </c>
      <c r="B510">
        <v>36.25</v>
      </c>
      <c r="C510" s="71">
        <f t="shared" si="98"/>
        <v>0</v>
      </c>
      <c r="D510" s="26">
        <f t="shared" si="99"/>
        <v>35.213317819097824</v>
      </c>
      <c r="E510" s="26">
        <f>D510*(1-VLOOKUP(A510,USD!A:M,13,0))</f>
        <v>35.37922069023741</v>
      </c>
      <c r="F510">
        <v>35.380000000000003</v>
      </c>
      <c r="G510" s="71">
        <f t="shared" si="102"/>
        <v>2.9440059758865766E-2</v>
      </c>
      <c r="H510" s="71">
        <f>(B510/(D510*(1-VLOOKUP(A510,USD!A:M,13,0))))-1</f>
        <v>2.461273291988797E-2</v>
      </c>
      <c r="I510" s="71">
        <f t="shared" si="103"/>
        <v>2.4590163934426146E-2</v>
      </c>
      <c r="J510">
        <v>6399.37</v>
      </c>
      <c r="K510">
        <v>6253.38</v>
      </c>
      <c r="L510" s="71">
        <f t="shared" si="100"/>
        <v>-2.2813183172718521E-2</v>
      </c>
      <c r="M510" s="70">
        <f t="shared" si="101"/>
        <v>1</v>
      </c>
    </row>
    <row r="511" spans="1:13">
      <c r="A511" s="68">
        <v>43116</v>
      </c>
      <c r="B511">
        <v>35.639400000000002</v>
      </c>
      <c r="C511" s="71">
        <f t="shared" si="98"/>
        <v>-1.6844137931034453E-2</v>
      </c>
      <c r="D511" s="26">
        <f t="shared" si="99"/>
        <v>35.65015709904084</v>
      </c>
      <c r="E511" s="26">
        <f>D511*(1-VLOOKUP(A511,USD!A:M,13,0))</f>
        <v>35.611727049455759</v>
      </c>
      <c r="F511">
        <v>35.590699999999998</v>
      </c>
      <c r="G511" s="71">
        <f t="shared" si="102"/>
        <v>-3.0174057889709172E-4</v>
      </c>
      <c r="H511" s="71">
        <f>(B511/(D511*(1-VLOOKUP(A511,USD!A:M,13,0))))-1</f>
        <v>7.7707409432337116E-4</v>
      </c>
      <c r="I511" s="71">
        <f t="shared" si="103"/>
        <v>1.3683349863868877E-3</v>
      </c>
      <c r="J511">
        <v>6253.38</v>
      </c>
      <c r="K511">
        <v>6301.13</v>
      </c>
      <c r="L511" s="71">
        <f t="shared" si="100"/>
        <v>7.6358705212220546E-3</v>
      </c>
      <c r="M511" s="70">
        <f t="shared" si="101"/>
        <v>2</v>
      </c>
    </row>
    <row r="512" spans="1:13">
      <c r="A512" s="68">
        <v>43117</v>
      </c>
      <c r="B512">
        <v>35.658999999999999</v>
      </c>
      <c r="C512" s="71">
        <f t="shared" si="98"/>
        <v>5.4995314174743903E-4</v>
      </c>
      <c r="D512" s="26">
        <f t="shared" si="99"/>
        <v>35.400521592476267</v>
      </c>
      <c r="E512" s="26">
        <f>D512*(1-VLOOKUP(A512,USD!A:M,13,0))</f>
        <v>35.44666660029899</v>
      </c>
      <c r="F512">
        <v>35.450000000000003</v>
      </c>
      <c r="G512" s="71">
        <f t="shared" si="102"/>
        <v>7.3015423472930774E-3</v>
      </c>
      <c r="H512" s="71">
        <f>(B512/(D512*(1-VLOOKUP(A512,USD!A:M,13,0))))-1</f>
        <v>5.9902219324403649E-3</v>
      </c>
      <c r="I512" s="71">
        <f t="shared" si="103"/>
        <v>5.8956276445696343E-3</v>
      </c>
      <c r="J512">
        <v>6301.13</v>
      </c>
      <c r="K512">
        <v>6267.46</v>
      </c>
      <c r="L512" s="71">
        <f t="shared" si="100"/>
        <v>-5.3434860096522874E-3</v>
      </c>
      <c r="M512" s="70">
        <f t="shared" si="101"/>
        <v>3</v>
      </c>
    </row>
    <row r="513" spans="1:14">
      <c r="A513" s="68">
        <v>43118</v>
      </c>
      <c r="B513">
        <v>35.58</v>
      </c>
      <c r="C513" s="71">
        <f t="shared" si="98"/>
        <v>-2.215429484842546E-3</v>
      </c>
      <c r="D513" s="26">
        <f t="shared" si="99"/>
        <v>35.55939088562193</v>
      </c>
      <c r="E513" s="26">
        <f>D513*(1-VLOOKUP(A513,USD!A:M,13,0))</f>
        <v>35.603255720879289</v>
      </c>
      <c r="F513">
        <v>35.570300000000003</v>
      </c>
      <c r="G513" s="71">
        <f t="shared" si="102"/>
        <v>5.795688245717745E-4</v>
      </c>
      <c r="H513" s="71">
        <f>(B513/(D513*(1-VLOOKUP(A513,USD!A:M,13,0))))-1</f>
        <v>-6.5319085034276636E-4</v>
      </c>
      <c r="I513" s="71">
        <f t="shared" si="103"/>
        <v>2.7269941496133043E-4</v>
      </c>
      <c r="J513">
        <v>6267.46</v>
      </c>
      <c r="K513">
        <v>6286.8</v>
      </c>
      <c r="L513" s="71">
        <f t="shared" si="100"/>
        <v>3.0857795662038168E-3</v>
      </c>
      <c r="M513" s="70">
        <f t="shared" si="101"/>
        <v>4</v>
      </c>
    </row>
    <row r="514" spans="1:14">
      <c r="A514" s="68">
        <v>43119</v>
      </c>
      <c r="B514">
        <v>35.770000000000003</v>
      </c>
      <c r="C514" s="71">
        <f t="shared" si="98"/>
        <v>5.3400786958968105E-3</v>
      </c>
      <c r="D514" s="26">
        <f t="shared" si="99"/>
        <v>35.488712590507099</v>
      </c>
      <c r="E514" s="26">
        <f>D514*(1-VLOOKUP(A514,USD!A:M,13,0))</f>
        <v>35.601152060373138</v>
      </c>
      <c r="F514">
        <v>35.593800000000002</v>
      </c>
      <c r="G514" s="71">
        <f t="shared" si="102"/>
        <v>7.9261091473954437E-3</v>
      </c>
      <c r="H514" s="71">
        <f>(B514/(D514*(1-VLOOKUP(A514,USD!A:M,13,0))))-1</f>
        <v>4.742766170615198E-3</v>
      </c>
      <c r="I514" s="71">
        <f t="shared" si="103"/>
        <v>4.950300333204094E-3</v>
      </c>
      <c r="J514">
        <v>6286.8</v>
      </c>
      <c r="K514">
        <v>6272.38</v>
      </c>
      <c r="L514" s="71">
        <f t="shared" si="100"/>
        <v>-2.2936947254564855E-3</v>
      </c>
      <c r="M514" s="70">
        <f t="shared" si="101"/>
        <v>5</v>
      </c>
      <c r="N514" s="50" t="s">
        <v>632</v>
      </c>
    </row>
    <row r="515" spans="1:14">
      <c r="A515" s="68">
        <v>43122</v>
      </c>
      <c r="B515">
        <v>36.26</v>
      </c>
      <c r="C515" s="71">
        <f t="shared" si="98"/>
        <v>1.3698630136986134E-2</v>
      </c>
      <c r="D515" s="26">
        <f t="shared" si="99"/>
        <v>36.020877024670064</v>
      </c>
      <c r="E515" s="26">
        <f>D515*(1-VLOOKUP(A515,USD!A:M,13,0))</f>
        <v>36.002646625314398</v>
      </c>
      <c r="F515">
        <v>36.027000000000001</v>
      </c>
      <c r="G515" s="71">
        <f t="shared" si="102"/>
        <v>6.6384551149647475E-3</v>
      </c>
      <c r="H515" s="71">
        <f>(B515/(D515*(1-VLOOKUP(A515,USD!A:M,13,0))))-1</f>
        <v>7.148179337033822E-3</v>
      </c>
      <c r="I515" s="71">
        <f t="shared" si="103"/>
        <v>6.4673716934520176E-3</v>
      </c>
      <c r="J515">
        <v>6272.38</v>
      </c>
      <c r="K515">
        <v>6347.64</v>
      </c>
      <c r="L515" s="71">
        <f t="shared" si="100"/>
        <v>1.1998635286765147E-2</v>
      </c>
      <c r="M515" s="70">
        <f t="shared" si="101"/>
        <v>1</v>
      </c>
    </row>
    <row r="516" spans="1:14">
      <c r="A516" s="68">
        <v>43123</v>
      </c>
      <c r="B516">
        <v>36.47</v>
      </c>
      <c r="C516" s="71">
        <f t="shared" si="98"/>
        <v>5.791505791505891E-3</v>
      </c>
      <c r="D516" s="26">
        <f t="shared" si="99"/>
        <v>36.068772803750683</v>
      </c>
      <c r="E516" s="26">
        <f>D516*(1-VLOOKUP(A516,USD!A:M,13,0))</f>
        <v>36.08835182768469</v>
      </c>
      <c r="F516">
        <v>36.106299999999997</v>
      </c>
      <c r="G516" s="71">
        <f t="shared" si="102"/>
        <v>1.1123949196508054E-2</v>
      </c>
      <c r="H516" s="71">
        <f>(B516/(D516*(1-VLOOKUP(A516,USD!A:M,13,0))))-1</f>
        <v>1.0575383828488771E-2</v>
      </c>
      <c r="I516" s="71">
        <f t="shared" si="103"/>
        <v>1.0073034345806642E-2</v>
      </c>
      <c r="J516">
        <v>6347.64</v>
      </c>
      <c r="K516">
        <v>6355</v>
      </c>
      <c r="L516" s="71">
        <f t="shared" si="100"/>
        <v>1.1594860452073252E-3</v>
      </c>
      <c r="M516" s="70">
        <f t="shared" si="101"/>
        <v>2</v>
      </c>
    </row>
    <row r="517" spans="1:14">
      <c r="A517" s="68">
        <v>43124</v>
      </c>
      <c r="B517">
        <v>36.83</v>
      </c>
      <c r="C517" s="71">
        <f t="shared" si="98"/>
        <v>9.8711269536604362E-3</v>
      </c>
      <c r="D517" s="26">
        <f t="shared" si="99"/>
        <v>36.329585222659318</v>
      </c>
      <c r="E517" s="26">
        <f>D517*(1-VLOOKUP(A517,USD!A:M,13,0))</f>
        <v>36.612209370041839</v>
      </c>
      <c r="F517">
        <v>36.608499999999999</v>
      </c>
      <c r="G517" s="71">
        <f t="shared" si="102"/>
        <v>1.3774304723648934E-2</v>
      </c>
      <c r="H517" s="71">
        <f>(B517/(D517*(1-VLOOKUP(A517,USD!A:M,13,0))))-1</f>
        <v>5.9485792773916746E-3</v>
      </c>
      <c r="I517" s="71">
        <f t="shared" si="103"/>
        <v>6.0505073958232458E-3</v>
      </c>
      <c r="J517">
        <v>6355</v>
      </c>
      <c r="K517">
        <v>6394.3</v>
      </c>
      <c r="L517" s="71">
        <f t="shared" si="100"/>
        <v>6.1841070023602729E-3</v>
      </c>
      <c r="M517" s="70">
        <f t="shared" si="101"/>
        <v>3</v>
      </c>
    </row>
    <row r="518" spans="1:14">
      <c r="A518" s="68">
        <v>43125</v>
      </c>
      <c r="B518">
        <v>36.840000000000003</v>
      </c>
      <c r="C518" s="71">
        <f t="shared" ref="C518:C581" si="104">B518/B517-1</f>
        <v>2.7151778441503183E-4</v>
      </c>
      <c r="D518" s="26">
        <f t="shared" ref="D518:D581" si="105">+F517*(1+L518)</f>
        <v>36.542202449056191</v>
      </c>
      <c r="E518" s="26">
        <f>D518*(1-VLOOKUP(A518,USD!A:M,13,0))</f>
        <v>36.668498185194416</v>
      </c>
      <c r="F518">
        <v>36.6738</v>
      </c>
      <c r="G518" s="71">
        <f t="shared" si="102"/>
        <v>8.149414402675248E-3</v>
      </c>
      <c r="H518" s="71">
        <f>(B518/(D518*(1-VLOOKUP(A518,USD!A:M,13,0))))-1</f>
        <v>4.677088599031709E-3</v>
      </c>
      <c r="I518" s="71">
        <f t="shared" si="103"/>
        <v>4.5318456227607662E-3</v>
      </c>
      <c r="J518">
        <v>6394.3</v>
      </c>
      <c r="K518">
        <v>6382.72</v>
      </c>
      <c r="L518" s="71">
        <f t="shared" ref="L518:L581" si="106">+K518/J518-1</f>
        <v>-1.8109879111083416E-3</v>
      </c>
      <c r="M518" s="70">
        <f t="shared" ref="M518:M581" si="107">WEEKDAY(A518,2)</f>
        <v>4</v>
      </c>
    </row>
    <row r="519" spans="1:14">
      <c r="A519" s="68">
        <v>43126</v>
      </c>
      <c r="B519">
        <v>36.99</v>
      </c>
      <c r="C519" s="71">
        <f t="shared" si="104"/>
        <v>4.0716612377849071E-3</v>
      </c>
      <c r="D519" s="26">
        <f t="shared" si="105"/>
        <v>36.679028673355553</v>
      </c>
      <c r="E519" s="26">
        <f>D519*(1-VLOOKUP(A519,USD!A:M,13,0))</f>
        <v>36.693521260979367</v>
      </c>
      <c r="F519">
        <v>36.702800000000003</v>
      </c>
      <c r="G519" s="71">
        <f t="shared" si="102"/>
        <v>8.4781778005573738E-3</v>
      </c>
      <c r="H519" s="71">
        <f>(B519/(D519*(1-VLOOKUP(A519,USD!A:M,13,0))))-1</f>
        <v>8.0798661134742211E-3</v>
      </c>
      <c r="I519" s="71">
        <f t="shared" si="103"/>
        <v>7.8250160750676923E-3</v>
      </c>
      <c r="J519">
        <v>6382.72</v>
      </c>
      <c r="K519">
        <v>6383.63</v>
      </c>
      <c r="L519" s="71">
        <f t="shared" si="106"/>
        <v>1.4257244560300641E-4</v>
      </c>
      <c r="M519" s="70">
        <f t="shared" si="107"/>
        <v>5</v>
      </c>
    </row>
    <row r="520" spans="1:14">
      <c r="A520" s="68">
        <v>43129</v>
      </c>
      <c r="B520">
        <v>36.15</v>
      </c>
      <c r="C520" s="71">
        <f t="shared" si="104"/>
        <v>-2.2708840227088523E-2</v>
      </c>
      <c r="D520" s="26">
        <f t="shared" si="105"/>
        <v>36.278772996555254</v>
      </c>
      <c r="E520" s="26">
        <f>D520*(1-VLOOKUP(A520,USD!A:M,13,0))</f>
        <v>36.217432687709085</v>
      </c>
      <c r="F520">
        <v>36.179000000000002</v>
      </c>
      <c r="G520" s="71">
        <f t="shared" ref="G520:G583" si="108">+B520/D520-1</f>
        <v>-3.5495411205743732E-3</v>
      </c>
      <c r="H520" s="71">
        <f>(B520/(D520*(1-VLOOKUP(A520,USD!A:M,13,0))))-1</f>
        <v>-1.8618848080850237E-3</v>
      </c>
      <c r="I520" s="71">
        <f t="shared" si="103"/>
        <v>-8.0156997153058018E-4</v>
      </c>
      <c r="J520">
        <v>6383.63</v>
      </c>
      <c r="K520">
        <v>6309.88</v>
      </c>
      <c r="L520" s="71">
        <f t="shared" si="106"/>
        <v>-1.1552987876803589E-2</v>
      </c>
      <c r="M520" s="70">
        <f t="shared" si="107"/>
        <v>1</v>
      </c>
    </row>
    <row r="521" spans="1:14">
      <c r="A521" s="68">
        <v>43130</v>
      </c>
      <c r="B521">
        <v>36.24</v>
      </c>
      <c r="C521" s="71">
        <f t="shared" si="104"/>
        <v>2.4896265560165887E-3</v>
      </c>
      <c r="D521" s="26">
        <f t="shared" si="105"/>
        <v>36.199411995156801</v>
      </c>
      <c r="E521" s="26">
        <f>D521*(1-VLOOKUP(A521,USD!A:M,13,0))</f>
        <v>36.233447094691904</v>
      </c>
      <c r="F521">
        <v>36.208100000000002</v>
      </c>
      <c r="G521" s="71">
        <f t="shared" si="108"/>
        <v>1.1212338158594903E-3</v>
      </c>
      <c r="H521" s="71">
        <f>(B521/(D521*(1-VLOOKUP(A521,USD!A:M,13,0))))-1</f>
        <v>1.8085238456544417E-4</v>
      </c>
      <c r="I521" s="71">
        <f t="shared" si="103"/>
        <v>8.8101833567622023E-4</v>
      </c>
      <c r="J521">
        <v>6309.88</v>
      </c>
      <c r="K521">
        <v>6313.44</v>
      </c>
      <c r="L521" s="71">
        <f t="shared" si="106"/>
        <v>5.641945647143487E-4</v>
      </c>
      <c r="M521" s="70">
        <f t="shared" si="107"/>
        <v>2</v>
      </c>
    </row>
    <row r="522" spans="1:14">
      <c r="A522" s="68">
        <v>43131</v>
      </c>
      <c r="B522">
        <v>35.93</v>
      </c>
      <c r="C522" s="71">
        <f t="shared" si="104"/>
        <v>-8.554083885209729E-3</v>
      </c>
      <c r="D522" s="26">
        <f t="shared" si="105"/>
        <v>35.496376247180621</v>
      </c>
      <c r="E522" s="26">
        <f>D522*(1-VLOOKUP(A522,USD!A:M,13,0))</f>
        <v>35.681722684886587</v>
      </c>
      <c r="F522">
        <v>35.662500000000001</v>
      </c>
      <c r="G522" s="71">
        <f t="shared" si="108"/>
        <v>1.2216000579885034E-2</v>
      </c>
      <c r="H522" s="71">
        <f>(B522/(D522*(1-VLOOKUP(A522,USD!A:M,13,0))))-1</f>
        <v>6.9581089821812991E-3</v>
      </c>
      <c r="I522" s="71">
        <f t="shared" si="103"/>
        <v>7.5008762705923715E-3</v>
      </c>
      <c r="J522">
        <v>6313.44</v>
      </c>
      <c r="K522">
        <v>6189.34</v>
      </c>
      <c r="L522" s="71">
        <f t="shared" si="106"/>
        <v>-1.9656478876808769E-2</v>
      </c>
      <c r="M522" s="70">
        <f t="shared" si="107"/>
        <v>3</v>
      </c>
    </row>
    <row r="523" spans="1:14">
      <c r="A523" s="68">
        <v>43132</v>
      </c>
      <c r="B523">
        <v>34.35</v>
      </c>
      <c r="C523" s="71">
        <f t="shared" si="104"/>
        <v>-4.3974394656276061E-2</v>
      </c>
      <c r="D523" s="26">
        <f t="shared" si="105"/>
        <v>34.483610570755523</v>
      </c>
      <c r="E523" s="26">
        <f>D523*(1-VLOOKUP(A523,USD!A:M,13,0))</f>
        <v>34.536325706927258</v>
      </c>
      <c r="F523">
        <v>34.4923</v>
      </c>
      <c r="G523" s="71">
        <f t="shared" si="108"/>
        <v>-3.8746108236367149E-3</v>
      </c>
      <c r="H523" s="71">
        <f>(B523/(D523*(1-VLOOKUP(A523,USD!A:M,13,0))))-1</f>
        <v>-5.395064562119356E-3</v>
      </c>
      <c r="I523" s="71">
        <f t="shared" si="103"/>
        <v>-4.1255584579746873E-3</v>
      </c>
      <c r="J523">
        <v>6189.34</v>
      </c>
      <c r="K523">
        <v>5984.74</v>
      </c>
      <c r="L523" s="71">
        <f t="shared" si="106"/>
        <v>-3.3056836431671233E-2</v>
      </c>
      <c r="M523" s="70">
        <f t="shared" si="107"/>
        <v>4</v>
      </c>
    </row>
    <row r="524" spans="1:14">
      <c r="A524" s="68">
        <v>43133</v>
      </c>
      <c r="B524">
        <v>34.229999999999997</v>
      </c>
      <c r="C524" s="71">
        <f t="shared" si="104"/>
        <v>-3.4934497816595522E-3</v>
      </c>
      <c r="D524" s="26">
        <f t="shared" si="105"/>
        <v>34.608201468234213</v>
      </c>
      <c r="E524" s="26">
        <f>D524*(1-VLOOKUP(A524,USD!A:M,13,0))</f>
        <v>34.47082574088823</v>
      </c>
      <c r="F524">
        <v>34.489600000000003</v>
      </c>
      <c r="G524" s="71">
        <f t="shared" si="108"/>
        <v>-1.0928087915269336E-2</v>
      </c>
      <c r="H524" s="71">
        <f>(B524/(D524*(1-VLOOKUP(A524,USD!A:M,13,0))))-1</f>
        <v>-6.9863641416217925E-3</v>
      </c>
      <c r="I524" s="71">
        <f t="shared" si="103"/>
        <v>-7.5269066617185132E-3</v>
      </c>
      <c r="J524">
        <v>5984.74</v>
      </c>
      <c r="K524">
        <v>6004.85</v>
      </c>
      <c r="L524" s="71">
        <f t="shared" si="106"/>
        <v>3.3602128079082139E-3</v>
      </c>
      <c r="M524" s="70">
        <f t="shared" si="107"/>
        <v>5</v>
      </c>
    </row>
    <row r="525" spans="1:14">
      <c r="A525" s="68">
        <v>43136</v>
      </c>
      <c r="B525">
        <v>34.049999999999997</v>
      </c>
      <c r="C525" s="71">
        <f t="shared" si="104"/>
        <v>-5.2585451358457824E-3</v>
      </c>
      <c r="D525" s="26">
        <f t="shared" si="105"/>
        <v>34.451519773516409</v>
      </c>
      <c r="E525" s="26">
        <f>D525*(1-VLOOKUP(A525,USD!A:M,13,0))</f>
        <v>34.478160847325775</v>
      </c>
      <c r="F525">
        <v>34.451900000000002</v>
      </c>
      <c r="G525" s="71">
        <f t="shared" si="108"/>
        <v>-1.1654631672448512E-2</v>
      </c>
      <c r="H525" s="71">
        <f>(B525/(D525*(1-VLOOKUP(A525,USD!A:M,13,0))))-1</f>
        <v>-1.2418320374504188E-2</v>
      </c>
      <c r="I525" s="71">
        <f t="shared" si="103"/>
        <v>-1.1665539491290899E-2</v>
      </c>
      <c r="J525">
        <v>6004.85</v>
      </c>
      <c r="K525">
        <v>5998.22</v>
      </c>
      <c r="L525" s="71">
        <f t="shared" si="106"/>
        <v>-1.104107513093644E-3</v>
      </c>
      <c r="M525" s="70">
        <f t="shared" si="107"/>
        <v>1</v>
      </c>
    </row>
    <row r="526" spans="1:14">
      <c r="A526" s="68">
        <v>43137</v>
      </c>
      <c r="B526">
        <v>33.479999999999997</v>
      </c>
      <c r="C526" s="71">
        <f t="shared" si="104"/>
        <v>-1.6740088105726914E-2</v>
      </c>
      <c r="D526" s="26">
        <f t="shared" si="105"/>
        <v>32.763485683085982</v>
      </c>
      <c r="E526" s="26">
        <f>D526*(1-VLOOKUP(A526,USD!A:M,13,0))</f>
        <v>32.907017442990416</v>
      </c>
      <c r="F526">
        <v>32.786999999999999</v>
      </c>
      <c r="G526" s="71">
        <f t="shared" si="108"/>
        <v>2.1869294489746949E-2</v>
      </c>
      <c r="H526" s="71">
        <f>(B526/(D526*(1-VLOOKUP(A526,USD!A:M,13,0))))-1</f>
        <v>1.7412169243300246E-2</v>
      </c>
      <c r="I526" s="71">
        <f t="shared" si="103"/>
        <v>2.113642602250887E-2</v>
      </c>
      <c r="J526">
        <v>5998.22</v>
      </c>
      <c r="K526">
        <v>5704.26</v>
      </c>
      <c r="L526" s="71">
        <f t="shared" si="106"/>
        <v>-4.9007872335459557E-2</v>
      </c>
      <c r="M526" s="70">
        <f t="shared" si="107"/>
        <v>2</v>
      </c>
      <c r="N526" s="50" t="s">
        <v>666</v>
      </c>
    </row>
    <row r="527" spans="1:14">
      <c r="A527" s="68">
        <v>43138</v>
      </c>
      <c r="B527">
        <v>32.76</v>
      </c>
      <c r="C527" s="71">
        <f t="shared" si="104"/>
        <v>-2.1505376344086002E-2</v>
      </c>
      <c r="D527" s="26">
        <f t="shared" si="105"/>
        <v>32.827637013389996</v>
      </c>
      <c r="E527" s="26">
        <f>D527*(1-VLOOKUP(A527,USD!A:M,13,0))</f>
        <v>32.635749144619986</v>
      </c>
      <c r="F527">
        <v>32.612200000000001</v>
      </c>
      <c r="G527" s="71">
        <f t="shared" si="108"/>
        <v>-2.0603680174241523E-3</v>
      </c>
      <c r="H527" s="71">
        <f>(B527/(D527*(1-VLOOKUP(A527,USD!A:M,13,0))))-1</f>
        <v>3.8072009571288312E-3</v>
      </c>
      <c r="I527" s="71">
        <f t="shared" si="103"/>
        <v>4.5320462894253843E-3</v>
      </c>
      <c r="J527">
        <v>5704.26</v>
      </c>
      <c r="K527">
        <v>5711.33</v>
      </c>
      <c r="L527" s="71">
        <f t="shared" si="106"/>
        <v>1.2394245704088203E-3</v>
      </c>
      <c r="M527" s="70">
        <f t="shared" si="107"/>
        <v>3</v>
      </c>
    </row>
    <row r="528" spans="1:14" ht="28">
      <c r="A528" s="68">
        <v>43139</v>
      </c>
      <c r="B528">
        <v>32.515000000000001</v>
      </c>
      <c r="C528" s="71">
        <f t="shared" si="104"/>
        <v>-7.4786324786324521E-3</v>
      </c>
      <c r="D528" s="26">
        <f t="shared" si="105"/>
        <v>32.927111383162945</v>
      </c>
      <c r="E528" s="26">
        <f>D528*(1-VLOOKUP(A528,USD!A:M,13,0))</f>
        <v>32.648432671721388</v>
      </c>
      <c r="F528">
        <v>32.6462</v>
      </c>
      <c r="G528" s="71">
        <f t="shared" si="108"/>
        <v>-1.2515868105383632E-2</v>
      </c>
      <c r="H528" s="71">
        <f>(B528/(D528*(1-VLOOKUP(A528,USD!A:M,13,0))))-1</f>
        <v>-4.0869548949882262E-3</v>
      </c>
      <c r="I528" s="71">
        <f t="shared" si="103"/>
        <v>-4.0188444596921391E-3</v>
      </c>
      <c r="J528">
        <v>5711.33</v>
      </c>
      <c r="K528">
        <v>5766.48</v>
      </c>
      <c r="L528" s="71">
        <f t="shared" si="106"/>
        <v>9.6562446925672063E-3</v>
      </c>
      <c r="M528" s="70">
        <f t="shared" si="107"/>
        <v>4</v>
      </c>
      <c r="N528" s="50" t="s">
        <v>673</v>
      </c>
    </row>
    <row r="529" spans="1:14">
      <c r="A529" s="68">
        <v>43140</v>
      </c>
      <c r="B529">
        <v>31.59</v>
      </c>
      <c r="C529" s="71">
        <f t="shared" si="104"/>
        <v>-2.8448408426879901E-2</v>
      </c>
      <c r="D529" s="26">
        <f t="shared" si="105"/>
        <v>31.448366487007672</v>
      </c>
      <c r="E529" s="26">
        <f>D529*(1-VLOOKUP(A529,USD!A:M,13,0))</f>
        <v>31.727051959734304</v>
      </c>
      <c r="F529">
        <v>31.6113</v>
      </c>
      <c r="G529" s="71">
        <f t="shared" si="108"/>
        <v>4.5036842549783795E-3</v>
      </c>
      <c r="H529" s="71">
        <f>(B529/(D529*(1-VLOOKUP(A529,USD!A:M,13,0))))-1</f>
        <v>-4.3197193331495631E-3</v>
      </c>
      <c r="I529" s="71">
        <f t="shared" si="103"/>
        <v>-6.7380968198083036E-4</v>
      </c>
      <c r="J529">
        <v>5766.48</v>
      </c>
      <c r="K529">
        <v>5554.9</v>
      </c>
      <c r="L529" s="71">
        <f t="shared" si="106"/>
        <v>-3.6691361107642817E-2</v>
      </c>
      <c r="M529" s="70">
        <f t="shared" si="107"/>
        <v>5</v>
      </c>
      <c r="N529" s="50" t="s">
        <v>676</v>
      </c>
    </row>
    <row r="530" spans="1:14">
      <c r="A530" s="68">
        <v>43143</v>
      </c>
      <c r="B530">
        <v>32.68</v>
      </c>
      <c r="C530" s="71">
        <f t="shared" si="104"/>
        <v>3.4504590060145501E-2</v>
      </c>
      <c r="D530" s="26">
        <f t="shared" si="105"/>
        <v>32.431899733568564</v>
      </c>
      <c r="E530" s="26">
        <f>D530*(1-VLOOKUP(A530,USD!A:M,13,0))</f>
        <v>32.370406546844137</v>
      </c>
      <c r="F530">
        <v>32.457999999999998</v>
      </c>
      <c r="G530" s="71">
        <f t="shared" si="108"/>
        <v>7.6498838634062594E-3</v>
      </c>
      <c r="H530" s="71">
        <f>(B530/(D530*(1-VLOOKUP(A530,USD!A:M,13,0))))-1</f>
        <v>9.5640891228179203E-3</v>
      </c>
      <c r="I530" s="71">
        <f t="shared" si="103"/>
        <v>6.8396081089407978E-3</v>
      </c>
      <c r="J530">
        <v>5554.9</v>
      </c>
      <c r="K530">
        <v>5699.1</v>
      </c>
      <c r="L530" s="71">
        <f t="shared" si="106"/>
        <v>2.5959063169454177E-2</v>
      </c>
      <c r="M530" s="70">
        <f t="shared" si="107"/>
        <v>1</v>
      </c>
    </row>
    <row r="531" spans="1:14">
      <c r="A531" s="68">
        <v>43144</v>
      </c>
      <c r="B531">
        <v>32.999000000000002</v>
      </c>
      <c r="C531" s="71">
        <f t="shared" si="104"/>
        <v>9.7613219094248027E-3</v>
      </c>
      <c r="D531" s="26">
        <f t="shared" si="105"/>
        <v>32.673566545594916</v>
      </c>
      <c r="E531" s="26">
        <f>D531*(1-VLOOKUP(A531,USD!A:M,13,0))</f>
        <v>32.641332141125922</v>
      </c>
      <c r="F531">
        <v>32.6541</v>
      </c>
      <c r="G531" s="71">
        <f t="shared" si="108"/>
        <v>9.9601448146455773E-3</v>
      </c>
      <c r="H531" s="71">
        <f>(B531/(D531*(1-VLOOKUP(A531,USD!A:M,13,0))))-1</f>
        <v>1.0957514151925363E-2</v>
      </c>
      <c r="I531" s="71">
        <f t="shared" si="103"/>
        <v>1.0562226489169824E-2</v>
      </c>
      <c r="J531">
        <v>5699.1</v>
      </c>
      <c r="K531">
        <v>5736.95</v>
      </c>
      <c r="L531" s="71">
        <f t="shared" si="106"/>
        <v>6.6413995192222686E-3</v>
      </c>
      <c r="M531" s="70">
        <f t="shared" si="107"/>
        <v>2</v>
      </c>
    </row>
    <row r="532" spans="1:14">
      <c r="A532" s="68">
        <v>43145</v>
      </c>
      <c r="B532">
        <v>33.47</v>
      </c>
      <c r="C532" s="71">
        <f t="shared" si="104"/>
        <v>1.4273159792720813E-2</v>
      </c>
      <c r="D532" s="26">
        <f t="shared" si="105"/>
        <v>32.755871029554037</v>
      </c>
      <c r="E532" s="26">
        <f>D532*(1-VLOOKUP(A532,USD!A:M,13,0))</f>
        <v>32.865132315237943</v>
      </c>
      <c r="F532">
        <v>32.889099999999999</v>
      </c>
      <c r="G532" s="71">
        <f t="shared" si="108"/>
        <v>2.1801556423324486E-2</v>
      </c>
      <c r="H532" s="71">
        <f>(B532/(D532*(1-VLOOKUP(A532,USD!A:M,13,0))))-1</f>
        <v>1.8404541291976217E-2</v>
      </c>
      <c r="I532" s="71">
        <f t="shared" si="103"/>
        <v>1.7662386626572379E-2</v>
      </c>
      <c r="J532">
        <v>5736.95</v>
      </c>
      <c r="K532">
        <v>5754.83</v>
      </c>
      <c r="L532" s="71">
        <f t="shared" si="106"/>
        <v>3.1166386320258255E-3</v>
      </c>
      <c r="M532" s="70">
        <f t="shared" si="107"/>
        <v>3</v>
      </c>
    </row>
    <row r="533" spans="1:14">
      <c r="A533" s="68">
        <v>43146</v>
      </c>
      <c r="B533">
        <v>34.020000000000003</v>
      </c>
      <c r="C533" s="71">
        <f t="shared" si="104"/>
        <v>1.6432626232447012E-2</v>
      </c>
      <c r="D533" s="26">
        <f t="shared" si="105"/>
        <v>32.889099999999999</v>
      </c>
      <c r="E533" s="26">
        <f>D533*(1-VLOOKUP(A533,USD!A:M,13,0))</f>
        <v>33.054085894848527</v>
      </c>
      <c r="F533">
        <v>33.049300000000002</v>
      </c>
      <c r="G533" s="71">
        <f t="shared" si="108"/>
        <v>3.438525225682687E-2</v>
      </c>
      <c r="H533" s="71">
        <f>(B533/(D533*(1-VLOOKUP(A533,USD!A:M,13,0))))-1</f>
        <v>2.9222230141962902E-2</v>
      </c>
      <c r="I533" s="71">
        <f t="shared" si="103"/>
        <v>2.9371272613943455E-2</v>
      </c>
      <c r="J533">
        <v>5754.83</v>
      </c>
      <c r="K533">
        <v>5754.83</v>
      </c>
      <c r="L533" s="71">
        <f t="shared" si="106"/>
        <v>0</v>
      </c>
      <c r="M533" s="70">
        <f t="shared" si="107"/>
        <v>4</v>
      </c>
      <c r="N533" s="50" t="s">
        <v>683</v>
      </c>
    </row>
    <row r="534" spans="1:14">
      <c r="A534" s="68">
        <v>43147</v>
      </c>
      <c r="B534">
        <v>34.08</v>
      </c>
      <c r="C534" s="71">
        <f t="shared" si="104"/>
        <v>1.7636684303350414E-3</v>
      </c>
      <c r="D534" s="26">
        <f t="shared" si="105"/>
        <v>33.049300000000002</v>
      </c>
      <c r="E534" s="26">
        <f>D534*(1-VLOOKUP(A534,USD!A:M,13,0))</f>
        <v>32.956762624707814</v>
      </c>
      <c r="F534">
        <v>32.952599999999997</v>
      </c>
      <c r="G534" s="71">
        <f t="shared" si="108"/>
        <v>3.1186742230546294E-2</v>
      </c>
      <c r="H534" s="71">
        <f>(B534/(D534*(1-VLOOKUP(A534,USD!A:M,13,0))))-1</f>
        <v>3.4082151456529486E-2</v>
      </c>
      <c r="I534" s="71">
        <f t="shared" si="103"/>
        <v>3.4212778354363538E-2</v>
      </c>
      <c r="J534">
        <v>5754.83</v>
      </c>
      <c r="K534">
        <v>5754.83</v>
      </c>
      <c r="L534" s="71">
        <f t="shared" si="106"/>
        <v>0</v>
      </c>
      <c r="M534" s="70">
        <f t="shared" si="107"/>
        <v>5</v>
      </c>
    </row>
    <row r="535" spans="1:14">
      <c r="A535" s="68">
        <v>43150</v>
      </c>
      <c r="B535">
        <v>34.08</v>
      </c>
      <c r="C535" s="71">
        <f t="shared" si="104"/>
        <v>0</v>
      </c>
      <c r="D535" s="26">
        <f t="shared" si="105"/>
        <v>32.952599999999997</v>
      </c>
      <c r="E535" s="26">
        <f>D535*(1-VLOOKUP(A535,USD!A:M,13,0))</f>
        <v>32.914009588041317</v>
      </c>
      <c r="F535" s="70">
        <v>32.952599999999997</v>
      </c>
      <c r="G535" s="71">
        <f t="shared" si="108"/>
        <v>3.4212778354363538E-2</v>
      </c>
      <c r="H535" s="71">
        <f>(B535/(D535*(1-VLOOKUP(A535,USD!A:M,13,0))))-1</f>
        <v>3.5425353111105728E-2</v>
      </c>
      <c r="I535" s="71">
        <f t="shared" si="103"/>
        <v>3.4212778354363538E-2</v>
      </c>
      <c r="J535">
        <v>5754.83</v>
      </c>
      <c r="K535">
        <v>5754.83</v>
      </c>
      <c r="L535" s="71">
        <f t="shared" si="106"/>
        <v>0</v>
      </c>
      <c r="M535" s="70">
        <f t="shared" si="107"/>
        <v>1</v>
      </c>
    </row>
    <row r="536" spans="1:14">
      <c r="A536" s="68">
        <v>43151</v>
      </c>
      <c r="B536">
        <v>33.5</v>
      </c>
      <c r="C536" s="71">
        <f t="shared" si="104"/>
        <v>-1.7018779342723001E-2</v>
      </c>
      <c r="D536" s="26">
        <f t="shared" si="105"/>
        <v>32.952599999999997</v>
      </c>
      <c r="E536" s="26">
        <f>D536*(1-VLOOKUP(A536,USD!A:M,13,0))</f>
        <v>32.768091254485036</v>
      </c>
      <c r="F536" s="70">
        <v>32.730800000000002</v>
      </c>
      <c r="G536" s="71">
        <f t="shared" si="108"/>
        <v>1.6611739286126248E-2</v>
      </c>
      <c r="H536" s="71">
        <f>(B536/(D536*(1-VLOOKUP(A536,USD!A:M,13,0))))-1</f>
        <v>2.2336020118803424E-2</v>
      </c>
      <c r="I536" s="71">
        <f t="shared" si="103"/>
        <v>2.3500800469282712E-2</v>
      </c>
      <c r="J536">
        <v>5754.83</v>
      </c>
      <c r="K536">
        <v>5754.83</v>
      </c>
      <c r="L536" s="71">
        <f t="shared" si="106"/>
        <v>0</v>
      </c>
      <c r="M536" s="70">
        <f t="shared" si="107"/>
        <v>2</v>
      </c>
    </row>
    <row r="537" spans="1:14">
      <c r="A537" s="68">
        <v>43152</v>
      </c>
      <c r="B537">
        <v>33.630000000000003</v>
      </c>
      <c r="C537" s="71">
        <f t="shared" si="104"/>
        <v>3.8805970149253799E-3</v>
      </c>
      <c r="D537" s="26">
        <f t="shared" si="105"/>
        <v>32.730800000000002</v>
      </c>
      <c r="E537" s="26">
        <f>D537*(1-VLOOKUP(A537,USD!A:M,13,0))</f>
        <v>32.740892940754968</v>
      </c>
      <c r="F537">
        <v>32.737499999999997</v>
      </c>
      <c r="G537" s="71">
        <f t="shared" si="108"/>
        <v>2.747259462035756E-2</v>
      </c>
      <c r="H537" s="71">
        <f>(B537/(D537*(1-VLOOKUP(A537,USD!A:M,13,0))))-1</f>
        <v>2.7155858603303384E-2</v>
      </c>
      <c r="I537" s="71">
        <f t="shared" si="103"/>
        <v>2.726231386025213E-2</v>
      </c>
      <c r="J537">
        <v>5754.83</v>
      </c>
      <c r="K537">
        <v>5754.83</v>
      </c>
      <c r="L537" s="71">
        <f t="shared" si="106"/>
        <v>0</v>
      </c>
      <c r="M537" s="70">
        <f t="shared" si="107"/>
        <v>3</v>
      </c>
      <c r="N537" s="50" t="s">
        <v>693</v>
      </c>
    </row>
    <row r="538" spans="1:14">
      <c r="A538" s="68">
        <v>43153</v>
      </c>
      <c r="B538">
        <v>33.700000000000003</v>
      </c>
      <c r="C538" s="71">
        <f t="shared" si="104"/>
        <v>2.0814748736246447E-3</v>
      </c>
      <c r="D538" s="26">
        <f t="shared" si="105"/>
        <v>33.425263800147</v>
      </c>
      <c r="E538" s="26">
        <f>D538*(1-VLOOKUP(A538,USD!A:M,13,0))</f>
        <v>33.452008506990516</v>
      </c>
      <c r="F538">
        <v>33.526800000000001</v>
      </c>
      <c r="G538" s="71">
        <f t="shared" si="108"/>
        <v>8.2194175488241594E-3</v>
      </c>
      <c r="H538" s="71">
        <f>(B538/(D538*(1-VLOOKUP(A538,USD!A:M,13,0))))-1</f>
        <v>7.4133513674572438E-3</v>
      </c>
      <c r="I538" s="71">
        <f t="shared" si="103"/>
        <v>5.1660164405789022E-3</v>
      </c>
      <c r="J538">
        <v>5754.83</v>
      </c>
      <c r="K538">
        <v>5875.73</v>
      </c>
      <c r="L538" s="71">
        <f t="shared" si="106"/>
        <v>2.1008439867033379E-2</v>
      </c>
      <c r="M538" s="70">
        <f t="shared" si="107"/>
        <v>4</v>
      </c>
    </row>
    <row r="539" spans="1:14">
      <c r="A539" s="68">
        <v>43154</v>
      </c>
      <c r="B539">
        <v>33.926499999999997</v>
      </c>
      <c r="C539" s="71">
        <f t="shared" si="104"/>
        <v>6.7210682492579998E-3</v>
      </c>
      <c r="D539" s="26">
        <f t="shared" si="105"/>
        <v>33.652046268974246</v>
      </c>
      <c r="E539" s="26">
        <f>D539*(1-VLOOKUP(A539,USD!A:M,13,0))</f>
        <v>33.69085357753044</v>
      </c>
      <c r="F539">
        <v>33.701000000000001</v>
      </c>
      <c r="G539" s="71">
        <f t="shared" si="108"/>
        <v>8.1556327609946244E-3</v>
      </c>
      <c r="H539" s="71">
        <f>(B539/(D539*(1-VLOOKUP(A539,USD!A:M,13,0))))-1</f>
        <v>6.9943737675650652E-3</v>
      </c>
      <c r="I539" s="71">
        <f t="shared" si="103"/>
        <v>6.6911961069402448E-3</v>
      </c>
      <c r="J539">
        <v>5875.73</v>
      </c>
      <c r="K539">
        <v>5897.68</v>
      </c>
      <c r="L539" s="71">
        <f t="shared" si="106"/>
        <v>3.7357060314209267E-3</v>
      </c>
      <c r="M539" s="70">
        <f t="shared" si="107"/>
        <v>5</v>
      </c>
    </row>
    <row r="540" spans="1:14">
      <c r="A540" s="68">
        <v>43157</v>
      </c>
      <c r="B540">
        <v>35.052500000000002</v>
      </c>
      <c r="C540" s="71">
        <f t="shared" si="104"/>
        <v>3.3189394720940957E-2</v>
      </c>
      <c r="D540" s="26">
        <f t="shared" si="105"/>
        <v>34.455285074809076</v>
      </c>
      <c r="E540" s="26">
        <f>D540*(1-VLOOKUP(A540,USD!A:M,13,0))</f>
        <v>34.622039016332231</v>
      </c>
      <c r="F540">
        <v>34.6877</v>
      </c>
      <c r="G540" s="71">
        <f t="shared" si="108"/>
        <v>1.7333042634656959E-2</v>
      </c>
      <c r="H540" s="71">
        <f>(B540/(D540*(1-VLOOKUP(A540,USD!A:M,13,0))))-1</f>
        <v>1.2433149401302135E-2</v>
      </c>
      <c r="I540" s="71">
        <f t="shared" si="103"/>
        <v>1.0516696119950319E-2</v>
      </c>
      <c r="J540">
        <v>5897.68</v>
      </c>
      <c r="K540">
        <v>6029.68</v>
      </c>
      <c r="L540" s="71">
        <f t="shared" si="106"/>
        <v>2.238168228862869E-2</v>
      </c>
      <c r="M540" s="70">
        <f t="shared" si="107"/>
        <v>1</v>
      </c>
    </row>
    <row r="541" spans="1:14">
      <c r="A541" s="68">
        <v>43158</v>
      </c>
      <c r="B541">
        <v>34.090000000000003</v>
      </c>
      <c r="C541" s="71">
        <f t="shared" si="104"/>
        <v>-2.7458811782326453E-2</v>
      </c>
      <c r="D541" s="26">
        <f t="shared" si="105"/>
        <v>34.57770596648578</v>
      </c>
      <c r="E541" s="26">
        <f>D541*(1-VLOOKUP(A541,USD!A:M,13,0))</f>
        <v>34.41700069964601</v>
      </c>
      <c r="F541">
        <v>34.394199999999998</v>
      </c>
      <c r="G541" s="71">
        <f t="shared" si="108"/>
        <v>-1.4104636292485151E-2</v>
      </c>
      <c r="H541" s="71">
        <f>(B541/(D541*(1-VLOOKUP(A541,USD!A:M,13,0))))-1</f>
        <v>-9.5011387685902671E-3</v>
      </c>
      <c r="I541" s="71">
        <f t="shared" si="103"/>
        <v>-8.8445144820927801E-3</v>
      </c>
      <c r="J541">
        <v>6029.68</v>
      </c>
      <c r="K541">
        <v>6010.56</v>
      </c>
      <c r="L541" s="71">
        <f t="shared" si="106"/>
        <v>-3.1709808812407925E-3</v>
      </c>
      <c r="M541" s="70">
        <f t="shared" si="107"/>
        <v>2</v>
      </c>
    </row>
    <row r="542" spans="1:14">
      <c r="A542" s="68">
        <v>43159</v>
      </c>
      <c r="B542">
        <v>34.42</v>
      </c>
      <c r="C542" s="71">
        <f t="shared" si="104"/>
        <v>9.6802581402171128E-3</v>
      </c>
      <c r="D542" s="26">
        <f t="shared" si="105"/>
        <v>34.469276515998502</v>
      </c>
      <c r="E542" s="26">
        <f>D542*(1-VLOOKUP(A542,USD!A:M,13,0))</f>
        <v>34.448493488519951</v>
      </c>
      <c r="F542">
        <v>34.432699999999997</v>
      </c>
      <c r="G542" s="71">
        <f t="shared" si="108"/>
        <v>-1.4295779018056454E-3</v>
      </c>
      <c r="H542" s="71">
        <f>(B542/(D542*(1-VLOOKUP(A542,USD!A:M,13,0))))-1</f>
        <v>-8.271330799833887E-4</v>
      </c>
      <c r="I542" s="71">
        <f t="shared" si="103"/>
        <v>-3.6883543840582345E-4</v>
      </c>
      <c r="J542">
        <v>6010.56</v>
      </c>
      <c r="K542">
        <v>6023.68</v>
      </c>
      <c r="L542" s="71">
        <f t="shared" si="106"/>
        <v>2.1828248948516649E-3</v>
      </c>
      <c r="M542" s="70">
        <f t="shared" si="107"/>
        <v>3</v>
      </c>
    </row>
    <row r="543" spans="1:14">
      <c r="A543" s="68">
        <v>43160</v>
      </c>
      <c r="B543">
        <v>34.47</v>
      </c>
      <c r="C543" s="71">
        <f t="shared" si="104"/>
        <v>1.4526438117372642E-3</v>
      </c>
      <c r="D543" s="26">
        <f t="shared" si="105"/>
        <v>34.81305749873831</v>
      </c>
      <c r="E543" s="26">
        <f>D543*(1-VLOOKUP(A543,USD!A:M,13,0))</f>
        <v>34.693875811992278</v>
      </c>
      <c r="F543">
        <v>34.729500000000002</v>
      </c>
      <c r="G543" s="71">
        <f t="shared" si="108"/>
        <v>-9.8542766245321989E-3</v>
      </c>
      <c r="H543" s="71">
        <f>(B543/(D543*(1-VLOOKUP(A543,USD!A:M,13,0))))-1</f>
        <v>-6.4528913749928307E-3</v>
      </c>
      <c r="I543" s="71">
        <f t="shared" si="103"/>
        <v>-7.4720338617026982E-3</v>
      </c>
      <c r="J543">
        <v>6023.68</v>
      </c>
      <c r="K543">
        <v>6090.22</v>
      </c>
      <c r="L543" s="71">
        <f t="shared" si="106"/>
        <v>1.1046403527411819E-2</v>
      </c>
      <c r="M543" s="70">
        <f t="shared" si="107"/>
        <v>4</v>
      </c>
    </row>
    <row r="544" spans="1:14">
      <c r="A544" s="68">
        <v>43161</v>
      </c>
      <c r="B544">
        <v>34.76</v>
      </c>
      <c r="C544" s="71">
        <f t="shared" si="104"/>
        <v>8.4131128517550557E-3</v>
      </c>
      <c r="D544" s="26">
        <f t="shared" si="105"/>
        <v>34.536299186236292</v>
      </c>
      <c r="E544" s="26">
        <f>D544*(1-VLOOKUP(A544,USD!A:M,13,0))</f>
        <v>34.671535080733491</v>
      </c>
      <c r="F544">
        <v>34.639499999999998</v>
      </c>
      <c r="G544" s="71">
        <f t="shared" si="108"/>
        <v>6.4772665003103302E-3</v>
      </c>
      <c r="H544" s="71">
        <f>(B544/(D544*(1-VLOOKUP(A544,USD!A:M,13,0))))-1</f>
        <v>2.5515143491776637E-3</v>
      </c>
      <c r="I544" s="71">
        <f t="shared" si="103"/>
        <v>3.4786876253987131E-3</v>
      </c>
      <c r="J544">
        <v>6090.22</v>
      </c>
      <c r="K544">
        <v>6056.34</v>
      </c>
      <c r="L544" s="71">
        <f t="shared" si="106"/>
        <v>-5.5630174279418521E-3</v>
      </c>
      <c r="M544" s="70">
        <f t="shared" si="107"/>
        <v>5</v>
      </c>
      <c r="N544" s="50" t="s">
        <v>708</v>
      </c>
    </row>
    <row r="545" spans="1:14">
      <c r="A545" s="68">
        <v>43164</v>
      </c>
      <c r="B545">
        <v>35.04</v>
      </c>
      <c r="C545" s="71">
        <f t="shared" si="104"/>
        <v>8.0552359033372323E-3</v>
      </c>
      <c r="D545" s="26">
        <f t="shared" si="105"/>
        <v>34.683883657456484</v>
      </c>
      <c r="E545" s="26">
        <f>D545*(1-VLOOKUP(A545,USD!A:M,13,0))</f>
        <v>34.642651028193193</v>
      </c>
      <c r="F545">
        <v>34.649799999999999</v>
      </c>
      <c r="G545" s="71">
        <f t="shared" si="108"/>
        <v>1.026748751842721E-2</v>
      </c>
      <c r="H545" s="71">
        <f>(B545/(D545*(1-VLOOKUP(A545,USD!A:M,13,0))))-1</f>
        <v>1.1469935470106885E-2</v>
      </c>
      <c r="I545" s="71">
        <f t="shared" si="103"/>
        <v>1.126124826117314E-2</v>
      </c>
      <c r="J545">
        <v>6056.34</v>
      </c>
      <c r="K545">
        <v>6064.1</v>
      </c>
      <c r="L545" s="71">
        <f t="shared" si="106"/>
        <v>1.281301908413468E-3</v>
      </c>
      <c r="M545" s="70">
        <f t="shared" si="107"/>
        <v>1</v>
      </c>
      <c r="N545" s="50" t="s">
        <v>715</v>
      </c>
    </row>
    <row r="546" spans="1:14">
      <c r="A546" s="68">
        <v>43165</v>
      </c>
      <c r="B546">
        <v>35.429900000000004</v>
      </c>
      <c r="C546" s="71">
        <f t="shared" si="104"/>
        <v>1.1127283105022867E-2</v>
      </c>
      <c r="D546" s="26">
        <f t="shared" si="105"/>
        <v>35.115370439801453</v>
      </c>
      <c r="E546" s="26">
        <f>D546*(1-VLOOKUP(A546,USD!A:M,13,0))</f>
        <v>35.245736619268385</v>
      </c>
      <c r="F546">
        <v>35.259700000000002</v>
      </c>
      <c r="G546" s="71">
        <f t="shared" si="108"/>
        <v>8.9570338076812028E-3</v>
      </c>
      <c r="H546" s="71">
        <f>(B546/(D546*(1-VLOOKUP(A546,USD!A:M,13,0))))-1</f>
        <v>5.2251250334469646E-3</v>
      </c>
      <c r="I546" s="71">
        <f t="shared" si="103"/>
        <v>4.827040502329849E-3</v>
      </c>
      <c r="J546">
        <v>6064.1</v>
      </c>
      <c r="K546">
        <v>6145.58</v>
      </c>
      <c r="L546" s="71">
        <f t="shared" si="106"/>
        <v>1.3436453884335675E-2</v>
      </c>
      <c r="M546" s="70">
        <f t="shared" si="107"/>
        <v>2</v>
      </c>
    </row>
    <row r="547" spans="1:14">
      <c r="A547" s="68">
        <v>43166</v>
      </c>
      <c r="B547">
        <v>35.159999999999997</v>
      </c>
      <c r="C547" s="71">
        <f t="shared" si="104"/>
        <v>-7.6178594915595754E-3</v>
      </c>
      <c r="D547" s="26">
        <f t="shared" si="105"/>
        <v>34.920676559901587</v>
      </c>
      <c r="E547" s="26">
        <f>D547*(1-VLOOKUP(A547,USD!A:M,13,0))</f>
        <v>34.85839098426738</v>
      </c>
      <c r="F547">
        <v>34.856299999999997</v>
      </c>
      <c r="G547" s="71">
        <f t="shared" si="108"/>
        <v>6.8533448854544154E-3</v>
      </c>
      <c r="H547" s="71">
        <f>(B547/(D547*(1-VLOOKUP(A547,USD!A:M,13,0))))-1</f>
        <v>8.6524078483352085E-3</v>
      </c>
      <c r="I547" s="71">
        <f t="shared" si="103"/>
        <v>8.7129155991887419E-3</v>
      </c>
      <c r="J547">
        <v>6145.58</v>
      </c>
      <c r="K547">
        <v>6086.49</v>
      </c>
      <c r="L547" s="71">
        <f t="shared" si="106"/>
        <v>-9.6150404030214132E-3</v>
      </c>
      <c r="M547" s="70">
        <f t="shared" si="107"/>
        <v>3</v>
      </c>
    </row>
    <row r="548" spans="1:14">
      <c r="A548" s="68">
        <v>43167</v>
      </c>
      <c r="B548">
        <v>35.229999999999997</v>
      </c>
      <c r="C548" s="71">
        <f t="shared" si="104"/>
        <v>1.9908987485779406E-3</v>
      </c>
      <c r="D548" s="26">
        <f t="shared" si="105"/>
        <v>35.114121934481126</v>
      </c>
      <c r="E548" s="26">
        <f>D548*(1-VLOOKUP(A548,USD!A:M,13,0))</f>
        <v>34.994813394905428</v>
      </c>
      <c r="F548">
        <v>35.023000000000003</v>
      </c>
      <c r="G548" s="71">
        <f t="shared" si="108"/>
        <v>3.3000416679958011E-3</v>
      </c>
      <c r="H548" s="71">
        <f>(B548/(D548*(1-VLOOKUP(A548,USD!A:M,13,0))))-1</f>
        <v>6.720613207464865E-3</v>
      </c>
      <c r="I548" s="71">
        <f t="shared" si="103"/>
        <v>5.9104017360018801E-3</v>
      </c>
      <c r="J548">
        <v>6086.49</v>
      </c>
      <c r="K548">
        <v>6131.51</v>
      </c>
      <c r="L548" s="71">
        <f t="shared" si="106"/>
        <v>7.3967097621125966E-3</v>
      </c>
      <c r="M548" s="70">
        <f t="shared" si="107"/>
        <v>4</v>
      </c>
    </row>
    <row r="549" spans="1:14">
      <c r="A549" s="68">
        <v>43168</v>
      </c>
      <c r="B549">
        <v>35.880000000000003</v>
      </c>
      <c r="C549" s="71">
        <f t="shared" si="104"/>
        <v>1.8450184501845213E-2</v>
      </c>
      <c r="D549" s="26">
        <f t="shared" si="105"/>
        <v>35.454082361441145</v>
      </c>
      <c r="E549" s="26">
        <f>D549*(1-VLOOKUP(A549,USD!A:M,13,0))</f>
        <v>35.550129056977042</v>
      </c>
      <c r="F549">
        <v>35.568600000000004</v>
      </c>
      <c r="G549" s="71">
        <f t="shared" si="108"/>
        <v>1.2013218512237467E-2</v>
      </c>
      <c r="H549" s="71">
        <f>(B549/(D549*(1-VLOOKUP(A549,USD!A:M,13,0))))-1</f>
        <v>9.2790364415911153E-3</v>
      </c>
      <c r="I549" s="71">
        <f t="shared" si="103"/>
        <v>8.7549130412778453E-3</v>
      </c>
      <c r="J549">
        <v>6131.51</v>
      </c>
      <c r="K549">
        <v>6206.98</v>
      </c>
      <c r="L549" s="71">
        <f t="shared" si="106"/>
        <v>1.2308550422326592E-2</v>
      </c>
      <c r="M549" s="70">
        <f t="shared" si="107"/>
        <v>5</v>
      </c>
    </row>
    <row r="550" spans="1:14">
      <c r="A550" s="68">
        <v>43171</v>
      </c>
      <c r="B550">
        <v>36.124499999999998</v>
      </c>
      <c r="C550" s="71">
        <f t="shared" si="104"/>
        <v>6.8143812709029472E-3</v>
      </c>
      <c r="D550" s="26">
        <f t="shared" si="105"/>
        <v>36.077461262643034</v>
      </c>
      <c r="E550" s="26">
        <f>D550*(1-VLOOKUP(A550,USD!A:M,13,0))</f>
        <v>36.096629311227801</v>
      </c>
      <c r="F550">
        <v>36.124099999999999</v>
      </c>
      <c r="G550" s="71">
        <f t="shared" si="108"/>
        <v>1.3038261482569702E-3</v>
      </c>
      <c r="H550" s="71">
        <f>(B550/(D550*(1-VLOOKUP(A550,USD!A:M,13,0))))-1</f>
        <v>7.7211333312843244E-4</v>
      </c>
      <c r="I550" s="71">
        <f t="shared" si="103"/>
        <v>1.1072940225398398E-5</v>
      </c>
      <c r="J550">
        <v>6206.98</v>
      </c>
      <c r="K550">
        <v>6295.78</v>
      </c>
      <c r="L550" s="71">
        <f t="shared" si="106"/>
        <v>1.4306474324067509E-2</v>
      </c>
      <c r="M550" s="70">
        <f t="shared" si="107"/>
        <v>1</v>
      </c>
    </row>
    <row r="551" spans="1:14">
      <c r="A551" s="68">
        <v>43172</v>
      </c>
      <c r="B551">
        <v>35.71</v>
      </c>
      <c r="C551" s="71">
        <f t="shared" si="104"/>
        <v>-1.1474207255463664E-2</v>
      </c>
      <c r="D551" s="26">
        <f t="shared" si="105"/>
        <v>35.885234238648742</v>
      </c>
      <c r="E551" s="26">
        <f>D551*(1-VLOOKUP(A551,USD!A:M,13,0))</f>
        <v>35.881488348088965</v>
      </c>
      <c r="F551">
        <v>35.854399999999998</v>
      </c>
      <c r="G551" s="71">
        <f t="shared" si="108"/>
        <v>-4.8831850304605906E-3</v>
      </c>
      <c r="H551" s="71">
        <f>(B551/(D551*(1-VLOOKUP(A551,USD!A:M,13,0))))-1</f>
        <v>-4.7792986295702722E-3</v>
      </c>
      <c r="I551" s="71">
        <f t="shared" si="103"/>
        <v>-4.0273997054753874E-3</v>
      </c>
      <c r="J551">
        <v>6295.78</v>
      </c>
      <c r="K551">
        <v>6254.15</v>
      </c>
      <c r="L551" s="71">
        <f t="shared" si="106"/>
        <v>-6.6123657434027372E-3</v>
      </c>
      <c r="M551" s="70">
        <f t="shared" si="107"/>
        <v>2</v>
      </c>
    </row>
    <row r="552" spans="1:14">
      <c r="A552" s="68">
        <v>43173</v>
      </c>
      <c r="B552">
        <v>35.630000000000003</v>
      </c>
      <c r="C552" s="71">
        <f t="shared" si="104"/>
        <v>-2.2402688322598063E-3</v>
      </c>
      <c r="D552" s="26">
        <f t="shared" si="105"/>
        <v>35.482736264400437</v>
      </c>
      <c r="E552" s="26">
        <f>D552*(1-VLOOKUP(A552,USD!A:M,13,0))</f>
        <v>35.593570726806668</v>
      </c>
      <c r="F552">
        <v>35.580300000000001</v>
      </c>
      <c r="G552" s="71">
        <f t="shared" si="108"/>
        <v>4.1502925395107138E-3</v>
      </c>
      <c r="H552" s="71">
        <f>(B552/(D552*(1-VLOOKUP(A552,USD!A:M,13,0))))-1</f>
        <v>1.0234790286409723E-3</v>
      </c>
      <c r="I552" s="71">
        <f t="shared" si="103"/>
        <v>1.3968403863935386E-3</v>
      </c>
      <c r="J552">
        <v>6254.15</v>
      </c>
      <c r="K552">
        <v>6189.32</v>
      </c>
      <c r="L552" s="71">
        <f t="shared" si="106"/>
        <v>-1.0365917031091354E-2</v>
      </c>
      <c r="M552" s="70">
        <f t="shared" si="107"/>
        <v>3</v>
      </c>
    </row>
    <row r="553" spans="1:14">
      <c r="A553" s="68">
        <v>43174</v>
      </c>
      <c r="B553">
        <v>35.39</v>
      </c>
      <c r="C553" s="71">
        <f t="shared" si="104"/>
        <v>-6.7358967162504113E-3</v>
      </c>
      <c r="D553" s="26">
        <f t="shared" si="105"/>
        <v>35.527354835910891</v>
      </c>
      <c r="E553" s="26">
        <f>D553*(1-VLOOKUP(A553,USD!A:M,13,0))</f>
        <v>35.383330351601444</v>
      </c>
      <c r="F553">
        <v>35.393000000000001</v>
      </c>
      <c r="G553" s="71">
        <f t="shared" si="108"/>
        <v>-3.8661711952744371E-3</v>
      </c>
      <c r="H553" s="71">
        <f>(B553/(D553*(1-VLOOKUP(A553,USD!A:M,13,0))))-1</f>
        <v>1.8849690891964421E-4</v>
      </c>
      <c r="I553" s="71">
        <f t="shared" si="103"/>
        <v>-8.4762523662851308E-5</v>
      </c>
      <c r="J553">
        <v>6189.32</v>
      </c>
      <c r="K553">
        <v>6180.11</v>
      </c>
      <c r="L553" s="71">
        <f t="shared" si="106"/>
        <v>-1.4880471521911964E-3</v>
      </c>
      <c r="M553" s="70">
        <f t="shared" si="107"/>
        <v>4</v>
      </c>
    </row>
    <row r="554" spans="1:14">
      <c r="A554" s="68">
        <v>43175</v>
      </c>
      <c r="B554">
        <v>35.4786</v>
      </c>
      <c r="C554" s="71">
        <f t="shared" si="104"/>
        <v>2.5035320712065712E-3</v>
      </c>
      <c r="D554" s="26">
        <f t="shared" si="105"/>
        <v>35.199430079723506</v>
      </c>
      <c r="E554" s="26">
        <f>D554*(1-VLOOKUP(A554,USD!A:M,13,0))</f>
        <v>35.221572443046313</v>
      </c>
      <c r="F554">
        <v>35.195999999999998</v>
      </c>
      <c r="G554" s="71">
        <f t="shared" si="108"/>
        <v>7.9310920558712805E-3</v>
      </c>
      <c r="H554" s="71">
        <f>(B554/(D554*(1-VLOOKUP(A554,USD!A:M,13,0))))-1</f>
        <v>7.2974469657567376E-3</v>
      </c>
      <c r="I554" s="71">
        <f t="shared" si="103"/>
        <v>8.0293215138085294E-3</v>
      </c>
      <c r="J554">
        <v>6180.11</v>
      </c>
      <c r="K554">
        <v>6146.31</v>
      </c>
      <c r="L554" s="71">
        <f t="shared" si="106"/>
        <v>-5.4691583159521828E-3</v>
      </c>
      <c r="M554" s="70">
        <f t="shared" si="107"/>
        <v>5</v>
      </c>
      <c r="N554" s="50" t="s">
        <v>730</v>
      </c>
    </row>
    <row r="555" spans="1:14">
      <c r="A555" s="68">
        <v>43178</v>
      </c>
      <c r="B555">
        <v>35.17</v>
      </c>
      <c r="C555" s="71">
        <f t="shared" si="104"/>
        <v>-8.6982011691554284E-3</v>
      </c>
      <c r="D555" s="26">
        <f t="shared" si="105"/>
        <v>35.239062247104357</v>
      </c>
      <c r="E555" s="26">
        <f>D555*(1-VLOOKUP(A555,USD!A:M,13,0))</f>
        <v>35.273928747918021</v>
      </c>
      <c r="F555">
        <v>35.2804</v>
      </c>
      <c r="G555" s="71">
        <f t="shared" si="108"/>
        <v>-1.9598207982969296E-3</v>
      </c>
      <c r="H555" s="71">
        <f>(B555/(D555*(1-VLOOKUP(A555,USD!A:M,13,0))))-1</f>
        <v>-2.9463332156941524E-3</v>
      </c>
      <c r="I555" s="71">
        <f t="shared" si="103"/>
        <v>-3.1292162220382114E-3</v>
      </c>
      <c r="J555">
        <v>6146.31</v>
      </c>
      <c r="K555">
        <v>6153.83</v>
      </c>
      <c r="L555" s="71">
        <f t="shared" si="106"/>
        <v>1.2234983266381505E-3</v>
      </c>
      <c r="M555" s="70">
        <f t="shared" si="107"/>
        <v>1</v>
      </c>
    </row>
    <row r="556" spans="1:14">
      <c r="A556" s="68">
        <v>43179</v>
      </c>
      <c r="B556">
        <v>35.549999999999997</v>
      </c>
      <c r="C556" s="71">
        <f t="shared" si="104"/>
        <v>1.0804663065112186E-2</v>
      </c>
      <c r="D556" s="26">
        <f t="shared" si="105"/>
        <v>35.394316300580293</v>
      </c>
      <c r="E556" s="26">
        <f>D556*(1-VLOOKUP(A556,USD!A:M,13,0))</f>
        <v>35.317267433568738</v>
      </c>
      <c r="F556">
        <v>35.32</v>
      </c>
      <c r="G556" s="71">
        <f t="shared" si="108"/>
        <v>4.3985508322179623E-3</v>
      </c>
      <c r="H556" s="71">
        <f>(B556/(D556*(1-VLOOKUP(A556,USD!A:M,13,0))))-1</f>
        <v>6.5897670840198153E-3</v>
      </c>
      <c r="I556" s="71">
        <f t="shared" si="103"/>
        <v>6.5118912797281769E-3</v>
      </c>
      <c r="J556">
        <v>6153.83</v>
      </c>
      <c r="K556">
        <v>6173.7</v>
      </c>
      <c r="L556" s="71">
        <f t="shared" si="106"/>
        <v>3.2288834758191776E-3</v>
      </c>
      <c r="M556" s="70">
        <f t="shared" si="107"/>
        <v>2</v>
      </c>
    </row>
    <row r="557" spans="1:14">
      <c r="A557" s="68">
        <v>43180</v>
      </c>
      <c r="B557">
        <v>35.14</v>
      </c>
      <c r="C557" s="71">
        <f t="shared" si="104"/>
        <v>-1.1533052039381042E-2</v>
      </c>
      <c r="D557" s="26">
        <f t="shared" si="105"/>
        <v>35.065413609342862</v>
      </c>
      <c r="E557" s="26">
        <f>D557*(1-VLOOKUP(A557,USD!A:M,13,0))</f>
        <v>35.21824591523162</v>
      </c>
      <c r="F557">
        <v>35.204000000000001</v>
      </c>
      <c r="G557" s="71">
        <f t="shared" si="108"/>
        <v>2.1270643343349604E-3</v>
      </c>
      <c r="H557" s="71">
        <f>(B557/(D557*(1-VLOOKUP(A557,USD!A:M,13,0))))-1</f>
        <v>-2.2217436785453293E-3</v>
      </c>
      <c r="I557" s="71">
        <f t="shared" si="103"/>
        <v>-1.8179752300875318E-3</v>
      </c>
      <c r="J557">
        <v>6173.7</v>
      </c>
      <c r="K557">
        <v>6129.2</v>
      </c>
      <c r="L557" s="71">
        <f t="shared" si="106"/>
        <v>-7.2079952054683316E-3</v>
      </c>
      <c r="M557" s="70">
        <f t="shared" si="107"/>
        <v>3</v>
      </c>
    </row>
    <row r="558" spans="1:14">
      <c r="A558" s="68">
        <v>43181</v>
      </c>
      <c r="B558">
        <v>34.450000000000003</v>
      </c>
      <c r="C558" s="71">
        <f t="shared" si="104"/>
        <v>-1.9635742743312368E-2</v>
      </c>
      <c r="D558" s="26">
        <f t="shared" si="105"/>
        <v>35.043350016315344</v>
      </c>
      <c r="E558" s="26">
        <f>D558*(1-VLOOKUP(A558,USD!A:M,13,0))</f>
        <v>34.856956224034455</v>
      </c>
      <c r="F558">
        <v>34.86</v>
      </c>
      <c r="G558" s="71">
        <f t="shared" si="108"/>
        <v>-1.6931886250575068E-2</v>
      </c>
      <c r="H558" s="71">
        <f>(B558/(D558*(1-VLOOKUP(A558,USD!A:M,13,0))))-1</f>
        <v>-1.167503615114418E-2</v>
      </c>
      <c r="I558" s="71">
        <f t="shared" si="103"/>
        <v>-1.1761331038439349E-2</v>
      </c>
      <c r="J558">
        <v>6129.2</v>
      </c>
      <c r="K558">
        <v>6101.23</v>
      </c>
      <c r="L558" s="71">
        <f t="shared" si="106"/>
        <v>-4.5634014226979547E-3</v>
      </c>
      <c r="M558" s="70">
        <f t="shared" si="107"/>
        <v>4</v>
      </c>
    </row>
    <row r="559" spans="1:14">
      <c r="A559" s="68">
        <v>43182</v>
      </c>
      <c r="B559">
        <v>32.96</v>
      </c>
      <c r="C559" s="71">
        <f t="shared" si="104"/>
        <v>-4.3251088534107418E-2</v>
      </c>
      <c r="D559" s="26">
        <f t="shared" si="105"/>
        <v>33.065471880260205</v>
      </c>
      <c r="E559" s="26">
        <f>D559*(1-VLOOKUP(A559,USD!A:M,13,0))</f>
        <v>33.197452941329118</v>
      </c>
      <c r="F559">
        <v>33.113300000000002</v>
      </c>
      <c r="G559" s="71">
        <f t="shared" si="108"/>
        <v>-3.1897890537340157E-3</v>
      </c>
      <c r="H559" s="71">
        <f>(B559/(D559*(1-VLOOKUP(A559,USD!A:M,13,0))))-1</f>
        <v>-7.1527457768755243E-3</v>
      </c>
      <c r="I559" s="71">
        <f t="shared" si="103"/>
        <v>-4.629559723736465E-3</v>
      </c>
      <c r="J559">
        <v>6101.23</v>
      </c>
      <c r="K559">
        <v>5787.15</v>
      </c>
      <c r="L559" s="71">
        <f t="shared" si="106"/>
        <v>-5.1478144570848872E-2</v>
      </c>
      <c r="M559" s="70">
        <f t="shared" si="107"/>
        <v>5</v>
      </c>
    </row>
    <row r="560" spans="1:14">
      <c r="A560" s="68">
        <v>43185</v>
      </c>
      <c r="B560">
        <v>34.479999999999997</v>
      </c>
      <c r="C560" s="71">
        <f t="shared" si="104"/>
        <v>4.6116504854368801E-2</v>
      </c>
      <c r="D560" s="26">
        <f t="shared" si="105"/>
        <v>33.7759493650588</v>
      </c>
      <c r="E560" s="26">
        <f>D560*(1-VLOOKUP(A560,USD!A:M,13,0))</f>
        <v>34.074400562758974</v>
      </c>
      <c r="F560">
        <v>34.085700000000003</v>
      </c>
      <c r="G560" s="71">
        <f t="shared" si="108"/>
        <v>2.084473266263065E-2</v>
      </c>
      <c r="H560" s="71">
        <f>(B560/(D560*(1-VLOOKUP(A560,USD!A:M,13,0))))-1</f>
        <v>1.1903347690415789E-2</v>
      </c>
      <c r="I560" s="71">
        <f t="shared" si="103"/>
        <v>1.1567900908592055E-2</v>
      </c>
      <c r="J560">
        <v>5787.15</v>
      </c>
      <c r="K560">
        <v>5902.96</v>
      </c>
      <c r="L560" s="71">
        <f t="shared" si="106"/>
        <v>2.0011577374009715E-2</v>
      </c>
      <c r="M560" s="70">
        <f t="shared" si="107"/>
        <v>1</v>
      </c>
    </row>
    <row r="561" spans="1:14" ht="28">
      <c r="A561" s="68">
        <v>43186</v>
      </c>
      <c r="B561">
        <v>34.590000000000003</v>
      </c>
      <c r="C561" s="71">
        <f t="shared" si="104"/>
        <v>3.1902552204177148E-3</v>
      </c>
      <c r="D561" s="26">
        <f t="shared" si="105"/>
        <v>34.846873542426174</v>
      </c>
      <c r="E561" s="26">
        <f>D561*(1-VLOOKUP(A561,USD!A:M,13,0))</f>
        <v>34.782198941614183</v>
      </c>
      <c r="F561">
        <v>34.78</v>
      </c>
      <c r="G561" s="71">
        <f t="shared" si="108"/>
        <v>-7.3714946654661606E-3</v>
      </c>
      <c r="H561" s="71">
        <f>(B561/(D561*(1-VLOOKUP(A561,USD!A:M,13,0))))-1</f>
        <v>-5.5257846675194067E-3</v>
      </c>
      <c r="I561" s="71">
        <f t="shared" si="103"/>
        <v>-5.4629097182288255E-3</v>
      </c>
      <c r="J561">
        <v>5902.96</v>
      </c>
      <c r="K561">
        <v>6034.78</v>
      </c>
      <c r="L561" s="71">
        <f t="shared" si="106"/>
        <v>2.23311694471926E-2</v>
      </c>
      <c r="M561" s="70">
        <f t="shared" si="107"/>
        <v>2</v>
      </c>
      <c r="N561" s="50" t="s">
        <v>746</v>
      </c>
    </row>
    <row r="562" spans="1:14">
      <c r="A562" s="68">
        <v>43187</v>
      </c>
      <c r="B562">
        <v>34.36</v>
      </c>
      <c r="C562" s="71">
        <f t="shared" si="104"/>
        <v>-6.6493206128940274E-3</v>
      </c>
      <c r="D562" s="26">
        <f t="shared" si="105"/>
        <v>34.425905368546992</v>
      </c>
      <c r="E562" s="26">
        <f>D562*(1-VLOOKUP(A562,USD!A:M,13,0))</f>
        <v>34.341665217025202</v>
      </c>
      <c r="F562">
        <v>34.343200000000003</v>
      </c>
      <c r="G562" s="71">
        <f t="shared" si="108"/>
        <v>-1.9144120638642237E-3</v>
      </c>
      <c r="H562" s="71">
        <f>(B562/(D562*(1-VLOOKUP(A562,USD!A:M,13,0))))-1</f>
        <v>5.3389324189523357E-4</v>
      </c>
      <c r="I562" s="71">
        <f t="shared" si="103"/>
        <v>4.8917980852092313E-4</v>
      </c>
      <c r="J562">
        <v>6034.78</v>
      </c>
      <c r="K562">
        <v>5973.34</v>
      </c>
      <c r="L562" s="71">
        <f t="shared" si="106"/>
        <v>-1.0180984228091106E-2</v>
      </c>
      <c r="M562" s="70">
        <f t="shared" si="107"/>
        <v>3</v>
      </c>
      <c r="N562" s="50" t="s">
        <v>748</v>
      </c>
    </row>
    <row r="563" spans="1:14">
      <c r="A563" s="68">
        <v>43188</v>
      </c>
      <c r="B563">
        <v>35.29</v>
      </c>
      <c r="C563" s="71">
        <f t="shared" si="104"/>
        <v>2.7066356228172328E-2</v>
      </c>
      <c r="D563" s="26">
        <f t="shared" si="105"/>
        <v>34.696903901669749</v>
      </c>
      <c r="E563" s="26">
        <f>D563*(1-VLOOKUP(A563,USD!A:M,13,0))</f>
        <v>34.770518997532683</v>
      </c>
      <c r="F563">
        <v>34.791499999999999</v>
      </c>
      <c r="G563" s="71">
        <f t="shared" si="108"/>
        <v>1.7093631754898642E-2</v>
      </c>
      <c r="H563" s="71">
        <f>(B563/(D563*(1-VLOOKUP(A563,USD!A:M,13,0))))-1</f>
        <v>1.49402717429723E-2</v>
      </c>
      <c r="I563" s="71">
        <f t="shared" si="103"/>
        <v>1.4328212350717795E-2</v>
      </c>
      <c r="J563">
        <v>5973.34</v>
      </c>
      <c r="K563">
        <v>6034.86</v>
      </c>
      <c r="L563" s="71">
        <f t="shared" si="106"/>
        <v>1.0299095648330647E-2</v>
      </c>
      <c r="M563" s="70">
        <f t="shared" si="107"/>
        <v>4</v>
      </c>
    </row>
    <row r="564" spans="1:14">
      <c r="A564" s="68">
        <v>43189</v>
      </c>
      <c r="B564">
        <v>35.29</v>
      </c>
      <c r="C564" s="71">
        <f t="shared" si="104"/>
        <v>0</v>
      </c>
      <c r="D564" s="26">
        <f t="shared" si="105"/>
        <v>35.252015243104232</v>
      </c>
      <c r="E564" s="26">
        <f>D564*(1-VLOOKUP(A564,USD!A:M,13,0))</f>
        <v>35.294958028772044</v>
      </c>
      <c r="F564" s="70">
        <v>34.791499999999999</v>
      </c>
      <c r="G564" s="71">
        <f t="shared" si="108"/>
        <v>1.0775201540627055E-3</v>
      </c>
      <c r="H564" s="71">
        <f>(B564/(D564*(1-VLOOKUP(A564,USD!A:M,13,0))))-1</f>
        <v>-1.4047413707085621E-4</v>
      </c>
      <c r="I564" s="71">
        <f t="shared" si="103"/>
        <v>1.4328212350717795E-2</v>
      </c>
      <c r="J564">
        <v>6034.86</v>
      </c>
      <c r="K564">
        <v>6114.74</v>
      </c>
      <c r="L564" s="71">
        <f t="shared" si="106"/>
        <v>1.3236429676910522E-2</v>
      </c>
      <c r="M564" s="70">
        <f t="shared" si="107"/>
        <v>5</v>
      </c>
    </row>
    <row r="565" spans="1:14">
      <c r="A565" s="68">
        <v>43192</v>
      </c>
      <c r="B565">
        <v>34.83</v>
      </c>
      <c r="C565" s="71">
        <f t="shared" si="104"/>
        <v>-1.3034854066307777E-2</v>
      </c>
      <c r="D565" s="26">
        <f t="shared" si="105"/>
        <v>34.832580181659402</v>
      </c>
      <c r="E565" s="26">
        <f>D565*(1-VLOOKUP(A565,USD!A:M,13,0))</f>
        <v>34.803842032620757</v>
      </c>
      <c r="F565">
        <v>35.320500000000003</v>
      </c>
      <c r="G565" s="71">
        <f t="shared" si="108"/>
        <v>-7.4073802341034778E-5</v>
      </c>
      <c r="H565" s="71">
        <f>(B565/(D565*(1-VLOOKUP(A565,USD!A:M,13,0))))-1</f>
        <v>7.515827521205054E-4</v>
      </c>
      <c r="I565" s="71">
        <f t="shared" si="103"/>
        <v>-1.3887119378264923E-2</v>
      </c>
      <c r="J565">
        <v>6114.74</v>
      </c>
      <c r="K565">
        <v>6121.96</v>
      </c>
      <c r="L565" s="71">
        <f t="shared" si="106"/>
        <v>1.1807533926218028E-3</v>
      </c>
      <c r="M565" s="70">
        <f t="shared" si="107"/>
        <v>1</v>
      </c>
    </row>
    <row r="566" spans="1:14">
      <c r="A566" s="68">
        <v>43193</v>
      </c>
      <c r="B566">
        <v>35.25</v>
      </c>
      <c r="C566" s="71">
        <f t="shared" si="104"/>
        <v>1.2058570198105079E-2</v>
      </c>
      <c r="D566" s="26">
        <f t="shared" si="105"/>
        <v>34.961350132147224</v>
      </c>
      <c r="E566" s="26">
        <f>D566*(1-VLOOKUP(A566,USD!A:M,13,0))</f>
        <v>34.934117659738767</v>
      </c>
      <c r="F566">
        <v>34.926600000000001</v>
      </c>
      <c r="G566" s="71">
        <f t="shared" si="108"/>
        <v>8.2562563162387193E-3</v>
      </c>
      <c r="H566" s="71">
        <f>(B566/(D566*(1-VLOOKUP(A566,USD!A:M,13,0))))-1</f>
        <v>9.0422303874382326E-3</v>
      </c>
      <c r="I566" s="71">
        <f t="shared" si="103"/>
        <v>9.2594183229972593E-3</v>
      </c>
      <c r="J566">
        <v>6121.96</v>
      </c>
      <c r="K566">
        <v>6059.71</v>
      </c>
      <c r="L566" s="71">
        <f t="shared" si="106"/>
        <v>-1.0168312109193778E-2</v>
      </c>
      <c r="M566" s="70">
        <f t="shared" si="107"/>
        <v>2</v>
      </c>
    </row>
    <row r="567" spans="1:14">
      <c r="A567" s="68">
        <v>43194</v>
      </c>
      <c r="B567">
        <v>35.17</v>
      </c>
      <c r="C567" s="71">
        <f t="shared" si="104"/>
        <v>-2.2695035460992274E-3</v>
      </c>
      <c r="D567" s="26">
        <f t="shared" si="105"/>
        <v>34.684407596073079</v>
      </c>
      <c r="E567" s="26">
        <f>D567*(1-VLOOKUP(A567,USD!A:M,13,0))</f>
        <v>34.626877049071609</v>
      </c>
      <c r="F567">
        <v>34.636299999999999</v>
      </c>
      <c r="G567" s="71">
        <f t="shared" si="108"/>
        <v>1.4000308426253882E-2</v>
      </c>
      <c r="H567" s="71">
        <f>(B567/(D567*(1-VLOOKUP(A567,USD!A:M,13,0))))-1</f>
        <v>1.5685011101598922E-2</v>
      </c>
      <c r="I567" s="71">
        <f t="shared" si="103"/>
        <v>1.5408689727251623E-2</v>
      </c>
      <c r="J567">
        <v>6059.71</v>
      </c>
      <c r="K567">
        <v>6017.69</v>
      </c>
      <c r="L567" s="71">
        <f t="shared" si="106"/>
        <v>-6.9343252399868271E-3</v>
      </c>
      <c r="M567" s="70">
        <f t="shared" si="107"/>
        <v>3</v>
      </c>
    </row>
    <row r="568" spans="1:14">
      <c r="A568" s="68">
        <v>43195</v>
      </c>
      <c r="B568">
        <v>35.21</v>
      </c>
      <c r="C568" s="71">
        <f t="shared" si="104"/>
        <v>1.1373329542223587E-3</v>
      </c>
      <c r="D568" s="26">
        <f t="shared" si="105"/>
        <v>34.636299999999999</v>
      </c>
      <c r="E568" s="26">
        <f>D568*(1-VLOOKUP(A568,USD!A:M,13,0))</f>
        <v>34.58279632180416</v>
      </c>
      <c r="F568">
        <v>34.583199999999998</v>
      </c>
      <c r="G568" s="71">
        <f t="shared" si="108"/>
        <v>1.6563547492081998E-2</v>
      </c>
      <c r="H568" s="71">
        <f>(B568/(D568*(1-VLOOKUP(A568,USD!A:M,13,0))))-1</f>
        <v>1.8136291593065623E-2</v>
      </c>
      <c r="I568" s="71">
        <f t="shared" si="103"/>
        <v>1.8124407226630446E-2</v>
      </c>
      <c r="J568">
        <v>6017.69</v>
      </c>
      <c r="K568">
        <v>6017.69</v>
      </c>
      <c r="L568" s="71">
        <f t="shared" si="106"/>
        <v>0</v>
      </c>
      <c r="M568" s="70">
        <f t="shared" si="107"/>
        <v>4</v>
      </c>
    </row>
    <row r="569" spans="1:14">
      <c r="A569" s="68">
        <v>43196</v>
      </c>
      <c r="B569">
        <v>34.43</v>
      </c>
      <c r="C569" s="71">
        <f t="shared" si="104"/>
        <v>-2.2152797500710086E-2</v>
      </c>
      <c r="D569" s="26">
        <f t="shared" si="105"/>
        <v>34.583199999999998</v>
      </c>
      <c r="E569" s="26">
        <f>D569*(1-VLOOKUP(A569,USD!A:M,13,0))</f>
        <v>34.474604310988241</v>
      </c>
      <c r="F569">
        <v>34.474299999999999</v>
      </c>
      <c r="G569" s="71">
        <f t="shared" si="108"/>
        <v>-4.4298965971916182E-3</v>
      </c>
      <c r="H569" s="71">
        <f>(B569/(D569*(1-VLOOKUP(A569,USD!A:M,13,0))))-1</f>
        <v>-1.2938309773151691E-3</v>
      </c>
      <c r="I569" s="71">
        <f t="shared" si="103"/>
        <v>-1.285015214232077E-3</v>
      </c>
      <c r="J569">
        <v>6017.69</v>
      </c>
      <c r="K569">
        <v>6017.69</v>
      </c>
      <c r="L569" s="71">
        <f t="shared" si="106"/>
        <v>0</v>
      </c>
      <c r="M569" s="70">
        <f t="shared" si="107"/>
        <v>5</v>
      </c>
    </row>
    <row r="570" spans="1:14">
      <c r="A570" s="68">
        <v>43199</v>
      </c>
      <c r="B570">
        <v>34.58</v>
      </c>
      <c r="C570" s="71">
        <f t="shared" si="104"/>
        <v>4.3566656985187802E-3</v>
      </c>
      <c r="D570" s="26">
        <f t="shared" si="105"/>
        <v>34.519901456372793</v>
      </c>
      <c r="E570" s="26">
        <f>D570*(1-VLOOKUP(A570,USD!A:M,13,0))</f>
        <v>34.557701784231831</v>
      </c>
      <c r="F570">
        <v>34.549900000000001</v>
      </c>
      <c r="G570" s="71">
        <f t="shared" si="108"/>
        <v>1.7409824794303308E-3</v>
      </c>
      <c r="H570" s="71">
        <f>(B570/(D570*(1-VLOOKUP(A570,USD!A:M,13,0))))-1</f>
        <v>6.4524591095183048E-4</v>
      </c>
      <c r="I570" s="71">
        <f t="shared" si="103"/>
        <v>8.7120367931592391E-4</v>
      </c>
      <c r="J570">
        <v>6017.69</v>
      </c>
      <c r="K570">
        <v>6025.65</v>
      </c>
      <c r="L570" s="71">
        <f t="shared" si="106"/>
        <v>1.322766709484835E-3</v>
      </c>
      <c r="M570" s="70">
        <f t="shared" si="107"/>
        <v>1</v>
      </c>
    </row>
    <row r="571" spans="1:14">
      <c r="A571" s="68">
        <v>43200</v>
      </c>
      <c r="B571">
        <v>35.200000000000003</v>
      </c>
      <c r="C571" s="71">
        <f t="shared" si="104"/>
        <v>1.7929438982070778E-2</v>
      </c>
      <c r="D571" s="26">
        <f t="shared" si="105"/>
        <v>34.768300619186313</v>
      </c>
      <c r="E571" s="26">
        <f>D571*(1-VLOOKUP(A571,USD!A:M,13,0))</f>
        <v>34.931640946467496</v>
      </c>
      <c r="F571">
        <v>34.948300000000003</v>
      </c>
      <c r="G571" s="71">
        <f t="shared" si="108"/>
        <v>1.2416464800567795E-2</v>
      </c>
      <c r="H571" s="71">
        <f>(B571/(D571*(1-VLOOKUP(A571,USD!A:M,13,0))))-1</f>
        <v>7.6824061584672698E-3</v>
      </c>
      <c r="I571" s="71">
        <f t="shared" si="103"/>
        <v>7.2020670533330389E-3</v>
      </c>
      <c r="J571">
        <v>6025.65</v>
      </c>
      <c r="K571">
        <v>6063.74</v>
      </c>
      <c r="L571" s="71">
        <f t="shared" si="106"/>
        <v>6.3213097342196267E-3</v>
      </c>
      <c r="M571" s="70">
        <f t="shared" si="107"/>
        <v>2</v>
      </c>
    </row>
    <row r="572" spans="1:14">
      <c r="A572" s="68">
        <v>43201</v>
      </c>
      <c r="B572">
        <v>35.325000000000003</v>
      </c>
      <c r="C572" s="71">
        <f t="shared" si="104"/>
        <v>3.5511363636364646E-3</v>
      </c>
      <c r="D572" s="26">
        <f t="shared" si="105"/>
        <v>35.080110997997934</v>
      </c>
      <c r="E572" s="26">
        <f>D572*(1-VLOOKUP(A572,USD!A:M,13,0))</f>
        <v>35.106442214540834</v>
      </c>
      <c r="F572" s="70">
        <v>34.948300000000003</v>
      </c>
      <c r="G572" s="71">
        <f t="shared" si="108"/>
        <v>6.9808502605948064E-3</v>
      </c>
      <c r="H572" s="71">
        <f>(B572/(D572*(1-VLOOKUP(A572,USD!A:M,13,0))))-1</f>
        <v>6.2255748994308746E-3</v>
      </c>
      <c r="I572" s="71">
        <f t="shared" si="103"/>
        <v>1.0778778939175782E-2</v>
      </c>
      <c r="J572">
        <v>6063.74</v>
      </c>
      <c r="K572">
        <v>6086.61</v>
      </c>
      <c r="L572" s="71">
        <f t="shared" si="106"/>
        <v>3.7715997057921058E-3</v>
      </c>
      <c r="M572" s="70">
        <f t="shared" si="107"/>
        <v>3</v>
      </c>
    </row>
    <row r="573" spans="1:14">
      <c r="A573" s="68">
        <v>43202</v>
      </c>
      <c r="B573">
        <v>35.377600000000001</v>
      </c>
      <c r="C573" s="71">
        <f t="shared" si="104"/>
        <v>1.4890304317054515E-3</v>
      </c>
      <c r="D573" s="26">
        <f t="shared" si="105"/>
        <v>34.745728121072325</v>
      </c>
      <c r="E573" s="26">
        <f>D573*(1-VLOOKUP(A573,USD!A:M,13,0))</f>
        <v>34.725211139894427</v>
      </c>
      <c r="F573">
        <v>34.8782</v>
      </c>
      <c r="G573" s="71">
        <f t="shared" si="108"/>
        <v>1.8185599010212217E-2</v>
      </c>
      <c r="H573" s="71">
        <f>(B573/(D573*(1-VLOOKUP(A573,USD!A:M,13,0))))-1</f>
        <v>1.8787181954843968E-2</v>
      </c>
      <c r="I573" s="71">
        <f t="shared" ref="I573:I584" si="109">+B573/F573-1</f>
        <v>1.4318399458687736E-2</v>
      </c>
      <c r="J573">
        <v>6086.61</v>
      </c>
      <c r="K573">
        <v>6051.33</v>
      </c>
      <c r="L573" s="71">
        <f t="shared" si="106"/>
        <v>-5.7963299767850307E-3</v>
      </c>
      <c r="M573" s="70">
        <f t="shared" si="107"/>
        <v>4</v>
      </c>
    </row>
    <row r="574" spans="1:14">
      <c r="A574" s="68">
        <v>43203</v>
      </c>
      <c r="B574">
        <v>34.74</v>
      </c>
      <c r="C574" s="71">
        <f t="shared" si="104"/>
        <v>-1.8022703631676462E-2</v>
      </c>
      <c r="D574" s="26">
        <f t="shared" si="105"/>
        <v>34.739063686495363</v>
      </c>
      <c r="E574" s="26">
        <f>D574*(1-VLOOKUP(A574,USD!A:M,13,0))</f>
        <v>34.759659805788559</v>
      </c>
      <c r="F574">
        <v>34.732500000000002</v>
      </c>
      <c r="G574" s="71">
        <f t="shared" si="108"/>
        <v>2.6952755926012983E-5</v>
      </c>
      <c r="H574" s="71">
        <f>(B574/(D574*(1-VLOOKUP(A574,USD!A:M,13,0))))-1</f>
        <v>-5.6559258342581131E-4</v>
      </c>
      <c r="I574" s="71">
        <f t="shared" si="109"/>
        <v>2.1593608291947675E-4</v>
      </c>
      <c r="J574">
        <v>6051.33</v>
      </c>
      <c r="K574">
        <v>6027.19</v>
      </c>
      <c r="L574" s="71">
        <f t="shared" si="106"/>
        <v>-3.9892056787517172E-3</v>
      </c>
      <c r="M574" s="70">
        <f t="shared" si="107"/>
        <v>5</v>
      </c>
    </row>
    <row r="575" spans="1:14">
      <c r="A575" s="68">
        <v>43206</v>
      </c>
      <c r="B575">
        <v>34.840000000000003</v>
      </c>
      <c r="C575" s="71">
        <f t="shared" si="104"/>
        <v>2.8785261945885043E-3</v>
      </c>
      <c r="D575" s="26">
        <f t="shared" si="105"/>
        <v>34.647328245003067</v>
      </c>
      <c r="E575" s="26">
        <f>D575*(1-VLOOKUP(A575,USD!A:M,13,0))</f>
        <v>34.672331590859031</v>
      </c>
      <c r="F575" s="70">
        <v>34.732500000000002</v>
      </c>
      <c r="G575" s="71">
        <f t="shared" si="108"/>
        <v>5.5609411968071676E-3</v>
      </c>
      <c r="H575" s="71">
        <f>(B575/(D575*(1-VLOOKUP(A575,USD!A:M,13,0))))-1</f>
        <v>4.8357985012226212E-3</v>
      </c>
      <c r="I575" s="71">
        <f t="shared" si="109"/>
        <v>3.0950838551788706E-3</v>
      </c>
      <c r="J575">
        <v>6027.19</v>
      </c>
      <c r="K575">
        <v>6012.41</v>
      </c>
      <c r="L575" s="71">
        <f t="shared" si="106"/>
        <v>-2.4522206865885687E-3</v>
      </c>
      <c r="M575" s="70">
        <f t="shared" si="107"/>
        <v>1</v>
      </c>
    </row>
    <row r="576" spans="1:14">
      <c r="A576" s="68">
        <v>43207</v>
      </c>
      <c r="B576">
        <v>34.42</v>
      </c>
      <c r="C576" s="71">
        <f t="shared" si="104"/>
        <v>-1.2055109070034487E-2</v>
      </c>
      <c r="D576" s="26">
        <f t="shared" si="105"/>
        <v>34.030329759613863</v>
      </c>
      <c r="E576" s="26">
        <f>D576*(1-VLOOKUP(A576,USD!A:M,13,0))</f>
        <v>33.95830678038233</v>
      </c>
      <c r="F576">
        <v>33.8536</v>
      </c>
      <c r="G576" s="71">
        <f t="shared" si="108"/>
        <v>1.1450674828563878E-2</v>
      </c>
      <c r="H576" s="71">
        <f>(B576/(D576*(1-VLOOKUP(A576,USD!A:M,13,0))))-1</f>
        <v>1.3595884582926043E-2</v>
      </c>
      <c r="I576" s="71">
        <f t="shared" si="109"/>
        <v>1.6730864664319389E-2</v>
      </c>
      <c r="J576">
        <v>6012.41</v>
      </c>
      <c r="K576">
        <v>5890.86</v>
      </c>
      <c r="L576" s="71">
        <f t="shared" si="106"/>
        <v>-2.0216518833546027E-2</v>
      </c>
      <c r="M576" s="70">
        <f t="shared" si="107"/>
        <v>2</v>
      </c>
    </row>
    <row r="577" spans="1:13">
      <c r="A577" s="68">
        <v>43208</v>
      </c>
      <c r="B577">
        <v>34.68</v>
      </c>
      <c r="C577" s="71">
        <f t="shared" si="104"/>
        <v>7.5537478210341291E-3</v>
      </c>
      <c r="D577" s="26">
        <f t="shared" si="105"/>
        <v>34.312194717918949</v>
      </c>
      <c r="E577" s="26">
        <f>D577*(1-VLOOKUP(A577,USD!A:M,13,0))</f>
        <v>34.367383574143993</v>
      </c>
      <c r="F577">
        <v>34.372</v>
      </c>
      <c r="G577" s="71">
        <f t="shared" si="108"/>
        <v>1.0719374994948128E-2</v>
      </c>
      <c r="H577" s="71">
        <f>(B577/(D577*(1-VLOOKUP(A577,USD!A:M,13,0))))-1</f>
        <v>9.096311483286712E-3</v>
      </c>
      <c r="I577" s="71">
        <f t="shared" si="109"/>
        <v>8.9607820318864384E-3</v>
      </c>
      <c r="J577">
        <v>5890.86</v>
      </c>
      <c r="K577">
        <v>5970.66</v>
      </c>
      <c r="L577" s="71">
        <f t="shared" si="106"/>
        <v>1.3546409183039509E-2</v>
      </c>
      <c r="M577" s="70">
        <f t="shared" si="107"/>
        <v>3</v>
      </c>
    </row>
    <row r="578" spans="1:13">
      <c r="A578" s="68">
        <v>43209</v>
      </c>
      <c r="B578">
        <v>34.6</v>
      </c>
      <c r="C578" s="71">
        <f t="shared" si="104"/>
        <v>-2.3068050749711633E-3</v>
      </c>
      <c r="D578" s="26">
        <f t="shared" si="105"/>
        <v>34.568134772370222</v>
      </c>
      <c r="E578" s="26">
        <f>D578*(1-VLOOKUP(A578,USD!A:M,13,0))</f>
        <v>34.522579238177215</v>
      </c>
      <c r="F578">
        <v>34.555100000000003</v>
      </c>
      <c r="G578" s="71">
        <f t="shared" si="108"/>
        <v>9.2180928591067968E-4</v>
      </c>
      <c r="H578" s="71">
        <f>(B578/(D578*(1-VLOOKUP(A578,USD!A:M,13,0))))-1</f>
        <v>2.2426123288370459E-3</v>
      </c>
      <c r="I578" s="71">
        <f t="shared" si="109"/>
        <v>1.2993740431948009E-3</v>
      </c>
      <c r="J578">
        <v>5970.66</v>
      </c>
      <c r="K578">
        <v>6004.73</v>
      </c>
      <c r="L578" s="71">
        <f t="shared" si="106"/>
        <v>5.7062368314391154E-3</v>
      </c>
      <c r="M578" s="70">
        <f t="shared" si="107"/>
        <v>4</v>
      </c>
    </row>
    <row r="579" spans="1:13">
      <c r="A579" s="68">
        <v>43210</v>
      </c>
      <c r="B579">
        <v>33.69</v>
      </c>
      <c r="C579" s="71">
        <f t="shared" si="104"/>
        <v>-2.630057803468222E-2</v>
      </c>
      <c r="D579" s="26">
        <f t="shared" si="105"/>
        <v>33.84215681371186</v>
      </c>
      <c r="E579" s="26">
        <f>D579*(1-VLOOKUP(A579,USD!A:M,13,0))</f>
        <v>33.837630112538619</v>
      </c>
      <c r="F579">
        <v>33.803199999999997</v>
      </c>
      <c r="G579" s="71">
        <f t="shared" si="108"/>
        <v>-4.4960731832024425E-3</v>
      </c>
      <c r="H579" s="71">
        <f>(B579/(D579*(1-VLOOKUP(A579,USD!A:M,13,0))))-1</f>
        <v>-4.3628975211215115E-3</v>
      </c>
      <c r="I579" s="71">
        <f t="shared" si="109"/>
        <v>-3.3487953803189585E-3</v>
      </c>
      <c r="J579">
        <v>6004.73</v>
      </c>
      <c r="K579">
        <v>5880.84</v>
      </c>
      <c r="L579" s="71">
        <f t="shared" si="106"/>
        <v>-2.0632068386088886E-2</v>
      </c>
      <c r="M579" s="70">
        <f t="shared" si="107"/>
        <v>5</v>
      </c>
    </row>
    <row r="580" spans="1:13">
      <c r="A580" s="68">
        <v>43213</v>
      </c>
      <c r="B580">
        <v>33.372399999999999</v>
      </c>
      <c r="C580" s="71">
        <f t="shared" si="104"/>
        <v>-9.4271297120807063E-3</v>
      </c>
      <c r="D580" s="26">
        <f t="shared" si="105"/>
        <v>33.476022565483838</v>
      </c>
      <c r="E580" s="26">
        <f>D580*(1-VLOOKUP(A580,USD!A:M,13,0))</f>
        <v>33.322622895109177</v>
      </c>
      <c r="F580">
        <v>33.320500000000003</v>
      </c>
      <c r="G580" s="71">
        <f t="shared" si="108"/>
        <v>-3.0954264438416423E-3</v>
      </c>
      <c r="H580" s="71">
        <f>(B580/(D580*(1-VLOOKUP(A580,USD!A:M,13,0))))-1</f>
        <v>1.493793122093301E-3</v>
      </c>
      <c r="I580" s="71">
        <f t="shared" si="109"/>
        <v>1.5575996758752098E-3</v>
      </c>
      <c r="J580">
        <v>5880.84</v>
      </c>
      <c r="K580">
        <v>5823.92</v>
      </c>
      <c r="L580" s="71">
        <f t="shared" si="106"/>
        <v>-9.6788894103563283E-3</v>
      </c>
      <c r="M580" s="70">
        <f t="shared" si="107"/>
        <v>1</v>
      </c>
    </row>
    <row r="581" spans="1:13">
      <c r="A581" s="68">
        <v>43214</v>
      </c>
      <c r="B581">
        <v>34.200000000000003</v>
      </c>
      <c r="C581" s="71">
        <f t="shared" si="104"/>
        <v>2.4798935647421416E-2</v>
      </c>
      <c r="D581" s="26">
        <f t="shared" si="105"/>
        <v>34.082980088153683</v>
      </c>
      <c r="E581" s="26">
        <f>D581*(1-VLOOKUP(A581,USD!A:M,13,0))</f>
        <v>34.158152167873247</v>
      </c>
      <c r="F581">
        <v>34.192399999999999</v>
      </c>
      <c r="G581" s="71">
        <f t="shared" si="108"/>
        <v>3.4333826309687066E-3</v>
      </c>
      <c r="H581" s="71">
        <f>(B581/(D581*(1-VLOOKUP(A581,USD!A:M,13,0))))-1</f>
        <v>1.2251199046451333E-3</v>
      </c>
      <c r="I581" s="71">
        <f t="shared" si="109"/>
        <v>2.2227161591481526E-4</v>
      </c>
      <c r="J581">
        <v>5823.92</v>
      </c>
      <c r="K581">
        <v>5957.19</v>
      </c>
      <c r="L581" s="71">
        <f t="shared" si="106"/>
        <v>2.2883212681492848E-2</v>
      </c>
      <c r="M581" s="70">
        <f t="shared" si="107"/>
        <v>2</v>
      </c>
    </row>
    <row r="582" spans="1:13">
      <c r="A582" s="68">
        <v>43215</v>
      </c>
      <c r="B582">
        <v>34.25</v>
      </c>
      <c r="C582" s="71">
        <f t="shared" ref="C582:C630" si="110">B582/B581-1</f>
        <v>1.4619883040933868E-3</v>
      </c>
      <c r="D582" s="26">
        <f t="shared" ref="D582:D629" si="111">+F581*(1+L582)</f>
        <v>34.205199499764149</v>
      </c>
      <c r="E582" s="26">
        <f>D582*(1-VLOOKUP(A582,USD!A:M,13,0))</f>
        <v>34.084328967812937</v>
      </c>
      <c r="F582">
        <v>34.090000000000003</v>
      </c>
      <c r="G582" s="71">
        <f t="shared" si="108"/>
        <v>1.3097570220621524E-3</v>
      </c>
      <c r="H582" s="71">
        <f>(B582/(D582*(1-VLOOKUP(A582,USD!A:M,13,0))))-1</f>
        <v>4.8606217931856932E-3</v>
      </c>
      <c r="I582" s="71">
        <f t="shared" si="109"/>
        <v>4.6934584922264655E-3</v>
      </c>
      <c r="J582">
        <v>5957.19</v>
      </c>
      <c r="K582">
        <v>5959.42</v>
      </c>
      <c r="L582" s="71">
        <f t="shared" ref="L582:L629" si="112">+K582/J582-1</f>
        <v>3.7433756519433814E-4</v>
      </c>
      <c r="M582" s="70">
        <f t="shared" ref="M582:M629" si="113">WEEKDAY(A582,2)</f>
        <v>3</v>
      </c>
    </row>
    <row r="583" spans="1:13">
      <c r="A583" s="68">
        <v>43216</v>
      </c>
      <c r="B583">
        <v>33.840000000000003</v>
      </c>
      <c r="C583" s="71">
        <f t="shared" si="110"/>
        <v>-1.1970802919707979E-2</v>
      </c>
      <c r="D583" s="26">
        <f t="shared" si="111"/>
        <v>33.452523601290061</v>
      </c>
      <c r="E583" s="26">
        <f>D583*(1-VLOOKUP(A583,USD!A:M,13,0))</f>
        <v>33.401173698891071</v>
      </c>
      <c r="F583">
        <v>33.361400000000003</v>
      </c>
      <c r="G583" s="71">
        <f t="shared" si="108"/>
        <v>1.1582874982113411E-2</v>
      </c>
      <c r="H583" s="71">
        <f>(B583/(D583*(1-VLOOKUP(A583,USD!A:M,13,0))))-1</f>
        <v>1.3138050329156492E-2</v>
      </c>
      <c r="I583" s="71">
        <f t="shared" si="109"/>
        <v>1.4345920734741391E-2</v>
      </c>
      <c r="J583">
        <v>5959.42</v>
      </c>
      <c r="K583">
        <v>5847.98</v>
      </c>
      <c r="L583" s="71">
        <f t="shared" si="112"/>
        <v>-1.8699806356994531E-2</v>
      </c>
      <c r="M583" s="70">
        <f t="shared" si="113"/>
        <v>4</v>
      </c>
    </row>
    <row r="584" spans="1:13">
      <c r="A584" s="68">
        <v>43217</v>
      </c>
      <c r="B584">
        <v>33.651000000000003</v>
      </c>
      <c r="C584" s="71">
        <f t="shared" si="110"/>
        <v>-5.5851063829787106E-3</v>
      </c>
      <c r="D584" s="26">
        <f t="shared" si="111"/>
        <v>33.435562052537804</v>
      </c>
      <c r="E584" s="26">
        <f>D584*(1-VLOOKUP(A584,USD!A:M,13,0))</f>
        <v>33.485192376044374</v>
      </c>
      <c r="F584">
        <v>33.488500000000002</v>
      </c>
      <c r="G584" s="71">
        <f t="shared" ref="G584:G630" si="114">+B584/D584-1</f>
        <v>6.4433774770611407E-3</v>
      </c>
      <c r="H584" s="71">
        <f>(B584/(D584*(1-VLOOKUP(A584,USD!A:M,13,0))))-1</f>
        <v>4.9516700424947491E-3</v>
      </c>
      <c r="I584" s="71">
        <f t="shared" si="109"/>
        <v>4.8524120220374556E-3</v>
      </c>
      <c r="J584">
        <v>5847.98</v>
      </c>
      <c r="K584">
        <v>5860.98</v>
      </c>
      <c r="L584" s="71">
        <f t="shared" si="112"/>
        <v>2.2229898187067221E-3</v>
      </c>
      <c r="M584" s="70">
        <f t="shared" si="113"/>
        <v>5</v>
      </c>
    </row>
    <row r="585" spans="1:13">
      <c r="A585" s="68">
        <v>43220</v>
      </c>
      <c r="B585">
        <v>33.65</v>
      </c>
      <c r="C585" s="71">
        <f t="shared" si="110"/>
        <v>-2.9716798906509467E-5</v>
      </c>
      <c r="D585" s="26">
        <f t="shared" si="111"/>
        <v>33.562944594543765</v>
      </c>
      <c r="E585" s="26">
        <f>D585*(1-VLOOKUP(A585,USD!A:M,13,0))</f>
        <v>33.562944594543765</v>
      </c>
      <c r="F585" s="70">
        <v>33.488500000000002</v>
      </c>
      <c r="G585" s="71">
        <f t="shared" si="114"/>
        <v>2.5937952258927588E-3</v>
      </c>
      <c r="H585" s="71">
        <f>(B585/(D585*(1-VLOOKUP(A585,USD!A:M,13,0))))-1</f>
        <v>2.5937952258927588E-3</v>
      </c>
      <c r="I585" s="71">
        <f t="shared" ref="I585:I629" si="115">+B585/F585-1</f>
        <v>4.8225510249786385E-3</v>
      </c>
      <c r="J585" s="70">
        <v>5847.98</v>
      </c>
      <c r="K585" s="70">
        <v>5860.98</v>
      </c>
      <c r="L585" s="71">
        <f t="shared" si="112"/>
        <v>2.2229898187067221E-3</v>
      </c>
      <c r="M585" s="70">
        <f t="shared" si="113"/>
        <v>1</v>
      </c>
    </row>
    <row r="586" spans="1:13">
      <c r="A586" s="68">
        <v>43221</v>
      </c>
      <c r="B586">
        <v>33.625900000000001</v>
      </c>
      <c r="C586" s="71">
        <f t="shared" si="110"/>
        <v>-7.161961367012637E-4</v>
      </c>
      <c r="D586" s="26">
        <f t="shared" si="111"/>
        <v>33.562944594543765</v>
      </c>
      <c r="E586" s="26">
        <f>D586*(1-VLOOKUP(A586,USD!A:M,13,0))</f>
        <v>33.447864134667448</v>
      </c>
      <c r="F586">
        <v>33.371200000000002</v>
      </c>
      <c r="G586" s="71">
        <f t="shared" si="114"/>
        <v>1.8757414230714531E-3</v>
      </c>
      <c r="H586" s="71">
        <f>(B586/(D586*(1-VLOOKUP(A586,USD!A:M,13,0))))-1</f>
        <v>5.3227872672452214E-3</v>
      </c>
      <c r="I586" s="71">
        <f t="shared" si="115"/>
        <v>7.6323296734908119E-3</v>
      </c>
      <c r="J586" s="70">
        <v>5847.98</v>
      </c>
      <c r="K586" s="70">
        <v>5860.98</v>
      </c>
      <c r="L586" s="71">
        <f t="shared" si="112"/>
        <v>2.2229898187067221E-3</v>
      </c>
      <c r="M586" s="70">
        <f t="shared" si="113"/>
        <v>2</v>
      </c>
    </row>
    <row r="587" spans="1:13">
      <c r="A587" s="68">
        <v>43222</v>
      </c>
      <c r="B587">
        <v>33.265000000000001</v>
      </c>
      <c r="C587" s="71">
        <f t="shared" si="110"/>
        <v>-1.0732798229935891E-2</v>
      </c>
      <c r="D587" s="26">
        <f t="shared" si="111"/>
        <v>33.338973138280636</v>
      </c>
      <c r="E587" s="26">
        <f>D587*(1-VLOOKUP(A587,USD!A:M,13,0))</f>
        <v>33.158218223578302</v>
      </c>
      <c r="F587">
        <v>33.179099999999998</v>
      </c>
      <c r="G587" s="71">
        <f t="shared" si="114"/>
        <v>-2.2188187372723656E-3</v>
      </c>
      <c r="H587" s="71">
        <f>(B587/(D587*(1-VLOOKUP(A587,USD!A:M,13,0))))-1</f>
        <v>3.2203713631924202E-3</v>
      </c>
      <c r="I587" s="71">
        <f t="shared" si="115"/>
        <v>2.5889792067899098E-3</v>
      </c>
      <c r="J587">
        <v>5860.98</v>
      </c>
      <c r="K587">
        <v>5855.32</v>
      </c>
      <c r="L587" s="71">
        <f t="shared" si="112"/>
        <v>-9.6570880637703027E-4</v>
      </c>
      <c r="M587" s="70">
        <f t="shared" si="113"/>
        <v>3</v>
      </c>
    </row>
    <row r="588" spans="1:13">
      <c r="A588" s="68">
        <v>43223</v>
      </c>
      <c r="B588">
        <v>33.728900000000003</v>
      </c>
      <c r="C588" s="71">
        <f t="shared" si="110"/>
        <v>1.3945588456335534E-2</v>
      </c>
      <c r="D588" s="26">
        <f t="shared" si="111"/>
        <v>33.49240011664606</v>
      </c>
      <c r="E588" s="26">
        <f>D588*(1-VLOOKUP(A588,USD!A:M,13,0))</f>
        <v>33.643306477154148</v>
      </c>
      <c r="F588">
        <v>33.655000000000001</v>
      </c>
      <c r="G588" s="71">
        <f t="shared" si="114"/>
        <v>7.0612999525345721E-3</v>
      </c>
      <c r="H588" s="71">
        <f>(B588/(D588*(1-VLOOKUP(A588,USD!A:M,13,0))))-1</f>
        <v>2.5441471665093029E-3</v>
      </c>
      <c r="I588" s="71">
        <f t="shared" si="115"/>
        <v>2.1958104293566816E-3</v>
      </c>
      <c r="J588">
        <v>5855.32</v>
      </c>
      <c r="K588">
        <v>5910.61</v>
      </c>
      <c r="L588" s="71">
        <f t="shared" si="112"/>
        <v>9.4426948484456208E-3</v>
      </c>
      <c r="M588" s="70">
        <f t="shared" si="113"/>
        <v>4</v>
      </c>
    </row>
    <row r="589" spans="1:13">
      <c r="A589" s="68">
        <v>43224</v>
      </c>
      <c r="B589">
        <v>33.947899999999997</v>
      </c>
      <c r="C589" s="71">
        <f t="shared" si="110"/>
        <v>6.492948183901559E-3</v>
      </c>
      <c r="D589" s="26">
        <f t="shared" si="111"/>
        <v>33.647483922979184</v>
      </c>
      <c r="E589" s="26">
        <f>D589*(1-VLOOKUP(A589,USD!A:M,13,0))</f>
        <v>33.586347022445956</v>
      </c>
      <c r="F589">
        <v>33.599899999999998</v>
      </c>
      <c r="G589" s="71">
        <f t="shared" si="114"/>
        <v>8.9283370402517548E-3</v>
      </c>
      <c r="H589" s="71">
        <f>(B589/(D589*(1-VLOOKUP(A589,USD!A:M,13,0))))-1</f>
        <v>1.0764879470590127E-2</v>
      </c>
      <c r="I589" s="71">
        <f t="shared" si="115"/>
        <v>1.0357173682064458E-2</v>
      </c>
      <c r="J589">
        <v>5910.61</v>
      </c>
      <c r="K589">
        <v>5909.29</v>
      </c>
      <c r="L589" s="71">
        <f t="shared" si="112"/>
        <v>-2.2332720311435406E-4</v>
      </c>
      <c r="M589" s="70">
        <f t="shared" si="113"/>
        <v>5</v>
      </c>
    </row>
    <row r="590" spans="1:13">
      <c r="A590" s="68">
        <v>43227</v>
      </c>
      <c r="B590">
        <v>34.33</v>
      </c>
      <c r="C590" s="71">
        <f t="shared" si="110"/>
        <v>1.1255482666085337E-2</v>
      </c>
      <c r="D590" s="26">
        <f t="shared" si="111"/>
        <v>34.224501096747666</v>
      </c>
      <c r="E590" s="26">
        <f>D590*(1-VLOOKUP(A590,USD!A:M,13,0))</f>
        <v>34.218902419092366</v>
      </c>
      <c r="F590">
        <v>34.260300000000001</v>
      </c>
      <c r="G590" s="71">
        <f t="shared" si="114"/>
        <v>3.0825548911319611E-3</v>
      </c>
      <c r="H590" s="71">
        <f>(B590/(D590*(1-VLOOKUP(A590,USD!A:M,13,0))))-1</f>
        <v>3.2466728344169304E-3</v>
      </c>
      <c r="I590" s="71">
        <f t="shared" si="115"/>
        <v>2.0344246839636426E-3</v>
      </c>
      <c r="J590">
        <v>5909.29</v>
      </c>
      <c r="K590">
        <v>6019.14</v>
      </c>
      <c r="L590" s="71">
        <f t="shared" si="112"/>
        <v>1.858937368110225E-2</v>
      </c>
      <c r="M590" s="70">
        <f t="shared" si="113"/>
        <v>1</v>
      </c>
    </row>
    <row r="591" spans="1:13">
      <c r="A591" s="68">
        <v>43228</v>
      </c>
      <c r="B591">
        <v>34.33</v>
      </c>
      <c r="C591" s="71">
        <f t="shared" si="110"/>
        <v>0</v>
      </c>
      <c r="D591" s="26">
        <f t="shared" si="111"/>
        <v>34.389335211176352</v>
      </c>
      <c r="E591" s="26">
        <f>D591*(1-VLOOKUP(A591,USD!A:M,13,0))</f>
        <v>34.337611634155799</v>
      </c>
      <c r="F591">
        <v>34.353700000000003</v>
      </c>
      <c r="G591" s="71">
        <f t="shared" si="114"/>
        <v>-1.7253957022428379E-3</v>
      </c>
      <c r="H591" s="71">
        <f>(B591/(D591*(1-VLOOKUP(A591,USD!A:M,13,0))))-1</f>
        <v>-2.2167045969578858E-4</v>
      </c>
      <c r="I591" s="71">
        <f t="shared" si="115"/>
        <v>-6.8988202144182331E-4</v>
      </c>
      <c r="J591">
        <v>6019.14</v>
      </c>
      <c r="K591">
        <v>6041.81</v>
      </c>
      <c r="L591" s="71">
        <f t="shared" si="112"/>
        <v>3.7663187764365169E-3</v>
      </c>
      <c r="M591" s="70">
        <f t="shared" si="113"/>
        <v>2</v>
      </c>
    </row>
    <row r="592" spans="1:13">
      <c r="A592" s="68">
        <v>43229</v>
      </c>
      <c r="B592">
        <v>34.5</v>
      </c>
      <c r="C592" s="71">
        <f t="shared" si="110"/>
        <v>4.9519370812700636E-3</v>
      </c>
      <c r="D592" s="26">
        <f t="shared" si="111"/>
        <v>34.282170185921103</v>
      </c>
      <c r="E592" s="26">
        <f>D592*(1-VLOOKUP(A592,USD!A:M,13,0))</f>
        <v>34.300157030051174</v>
      </c>
      <c r="F592">
        <v>34.289700000000003</v>
      </c>
      <c r="G592" s="71">
        <f t="shared" si="114"/>
        <v>6.3540263903232308E-3</v>
      </c>
      <c r="H592" s="71">
        <f>(B592/(D592*(1-VLOOKUP(A592,USD!A:M,13,0))))-1</f>
        <v>5.826298980897926E-3</v>
      </c>
      <c r="I592" s="71">
        <f t="shared" si="115"/>
        <v>6.1330370344445662E-3</v>
      </c>
      <c r="J592">
        <v>6041.81</v>
      </c>
      <c r="K592">
        <v>6029.23</v>
      </c>
      <c r="L592" s="71">
        <f t="shared" si="112"/>
        <v>-2.0821574991601866E-3</v>
      </c>
      <c r="M592" s="70">
        <f t="shared" si="113"/>
        <v>3</v>
      </c>
    </row>
    <row r="593" spans="1:13">
      <c r="A593" s="68">
        <v>43230</v>
      </c>
      <c r="B593">
        <v>34.909999999999997</v>
      </c>
      <c r="C593" s="71">
        <f t="shared" si="110"/>
        <v>1.1884057971014439E-2</v>
      </c>
      <c r="D593" s="26">
        <f t="shared" si="111"/>
        <v>34.354193342931026</v>
      </c>
      <c r="E593" s="26">
        <f>D593*(1-VLOOKUP(A593,USD!A:M,13,0))</f>
        <v>34.552439468213429</v>
      </c>
      <c r="F593">
        <v>34.564300000000003</v>
      </c>
      <c r="G593" s="71">
        <f t="shared" si="114"/>
        <v>1.6178713658643762E-2</v>
      </c>
      <c r="H593" s="71">
        <f>(B593/(D593*(1-VLOOKUP(A593,USD!A:M,13,0))))-1</f>
        <v>1.0348344061654746E-2</v>
      </c>
      <c r="I593" s="71">
        <f t="shared" si="115"/>
        <v>1.0001649100372267E-2</v>
      </c>
      <c r="J593">
        <v>6029.23</v>
      </c>
      <c r="K593">
        <v>6040.57</v>
      </c>
      <c r="L593" s="71">
        <f t="shared" si="112"/>
        <v>1.8808371881651187E-3</v>
      </c>
      <c r="M593" s="70">
        <f t="shared" si="113"/>
        <v>4</v>
      </c>
    </row>
    <row r="594" spans="1:13">
      <c r="A594" s="68">
        <v>43231</v>
      </c>
      <c r="B594">
        <v>34.450000000000003</v>
      </c>
      <c r="C594" s="71">
        <f t="shared" si="110"/>
        <v>-1.3176740189057345E-2</v>
      </c>
      <c r="D594" s="26">
        <f t="shared" si="111"/>
        <v>34.28260464856794</v>
      </c>
      <c r="E594" s="26">
        <f>D594*(1-VLOOKUP(A594,USD!A:M,13,0))</f>
        <v>34.251194995811559</v>
      </c>
      <c r="F594">
        <v>34.2395</v>
      </c>
      <c r="G594" s="71">
        <f t="shared" si="114"/>
        <v>4.8828072764026675E-3</v>
      </c>
      <c r="H594" s="71">
        <f>(B594/(D594*(1-VLOOKUP(A594,USD!A:M,13,0))))-1</f>
        <v>5.8043231546447416E-3</v>
      </c>
      <c r="I594" s="71">
        <f t="shared" si="115"/>
        <v>6.1478701499730892E-3</v>
      </c>
      <c r="J594">
        <v>6040.57</v>
      </c>
      <c r="K594">
        <v>5991.34</v>
      </c>
      <c r="L594" s="71">
        <f t="shared" si="112"/>
        <v>-8.1498931392235408E-3</v>
      </c>
      <c r="M594" s="70">
        <f t="shared" si="113"/>
        <v>5</v>
      </c>
    </row>
    <row r="595" spans="1:13">
      <c r="A595" s="68">
        <v>43234</v>
      </c>
      <c r="B595">
        <v>34.49</v>
      </c>
      <c r="C595" s="71">
        <f t="shared" si="110"/>
        <v>1.1611030478955175E-3</v>
      </c>
      <c r="D595" s="26">
        <f t="shared" si="111"/>
        <v>34.10354415289401</v>
      </c>
      <c r="E595" s="26">
        <f>D595*(1-VLOOKUP(A595,USD!A:M,13,0))</f>
        <v>34.084353080465924</v>
      </c>
      <c r="F595" s="70">
        <v>34.08</v>
      </c>
      <c r="G595" s="71">
        <f t="shared" si="114"/>
        <v>1.1331838279723172E-2</v>
      </c>
      <c r="H595" s="71">
        <f>(B595/(D595*(1-VLOOKUP(A595,USD!A:M,13,0))))-1</f>
        <v>1.1901265034323316E-2</v>
      </c>
      <c r="I595" s="71">
        <f t="shared" si="115"/>
        <v>1.2030516431924987E-2</v>
      </c>
      <c r="J595">
        <v>5991.34</v>
      </c>
      <c r="K595">
        <v>5967.55</v>
      </c>
      <c r="L595" s="71">
        <f t="shared" si="112"/>
        <v>-3.9707310885377378E-3</v>
      </c>
      <c r="M595" s="70">
        <f t="shared" si="113"/>
        <v>1</v>
      </c>
    </row>
    <row r="596" spans="1:13">
      <c r="A596" s="68">
        <v>43235</v>
      </c>
      <c r="B596">
        <v>34.195</v>
      </c>
      <c r="C596" s="71">
        <f t="shared" si="110"/>
        <v>-8.5532038271963762E-3</v>
      </c>
      <c r="D596" s="26">
        <f t="shared" si="111"/>
        <v>34.382791195716834</v>
      </c>
      <c r="E596" s="26">
        <f>D596*(1-VLOOKUP(A596,USD!A:M,13,0))</f>
        <v>34.231502171489282</v>
      </c>
      <c r="F596">
        <v>34.296100000000003</v>
      </c>
      <c r="G596" s="71">
        <f t="shared" si="114"/>
        <v>-5.4617786743336172E-3</v>
      </c>
      <c r="H596" s="71">
        <f>(B596/(D596*(1-VLOOKUP(A596,USD!A:M,13,0))))-1</f>
        <v>-1.0663327395454836E-3</v>
      </c>
      <c r="I596" s="71">
        <f t="shared" si="115"/>
        <v>-2.9478570449702479E-3</v>
      </c>
      <c r="J596">
        <v>5967.55</v>
      </c>
      <c r="K596">
        <v>6020.57</v>
      </c>
      <c r="L596" s="71">
        <f t="shared" si="112"/>
        <v>8.8847181841793521E-3</v>
      </c>
      <c r="M596" s="70">
        <f t="shared" si="113"/>
        <v>2</v>
      </c>
    </row>
    <row r="597" spans="1:13">
      <c r="A597" s="68">
        <v>43236</v>
      </c>
      <c r="B597">
        <v>34.42</v>
      </c>
      <c r="C597" s="71">
        <f t="shared" si="110"/>
        <v>6.5799093434713019E-3</v>
      </c>
      <c r="D597" s="26">
        <f t="shared" si="111"/>
        <v>34.202107961040234</v>
      </c>
      <c r="E597" s="26">
        <f>D597*(1-VLOOKUP(A597,USD!A:M,13,0))</f>
        <v>34.294523133095254</v>
      </c>
      <c r="F597">
        <v>34.271900000000002</v>
      </c>
      <c r="G597" s="71">
        <f t="shared" si="114"/>
        <v>6.3707195827804597E-3</v>
      </c>
      <c r="H597" s="71">
        <f>(B597/(D597*(1-VLOOKUP(A597,USD!A:M,13,0))))-1</f>
        <v>3.6588019147483219E-3</v>
      </c>
      <c r="I597" s="71">
        <f t="shared" si="115"/>
        <v>4.3213244669830786E-3</v>
      </c>
      <c r="J597">
        <v>6020.57</v>
      </c>
      <c r="K597">
        <v>6004.07</v>
      </c>
      <c r="L597" s="71">
        <f t="shared" si="112"/>
        <v>-2.7406042949421616E-3</v>
      </c>
      <c r="M597" s="70">
        <f t="shared" si="113"/>
        <v>3</v>
      </c>
    </row>
    <row r="598" spans="1:13">
      <c r="A598" s="68">
        <v>43237</v>
      </c>
      <c r="B598">
        <v>34.22</v>
      </c>
      <c r="C598" s="71">
        <f t="shared" si="110"/>
        <v>-5.8105752469495009E-3</v>
      </c>
      <c r="D598" s="26">
        <f t="shared" si="111"/>
        <v>34.09900130777956</v>
      </c>
      <c r="E598" s="26">
        <f>D598*(1-VLOOKUP(A598,USD!A:M,13,0))</f>
        <v>34.043287261859632</v>
      </c>
      <c r="F598">
        <v>34.044499999999999</v>
      </c>
      <c r="G598" s="71">
        <f t="shared" si="114"/>
        <v>3.5484526695752638E-3</v>
      </c>
      <c r="H598" s="71">
        <f>(B598/(D598*(1-VLOOKUP(A598,USD!A:M,13,0))))-1</f>
        <v>5.1908247514729222E-3</v>
      </c>
      <c r="I598" s="71">
        <f t="shared" si="115"/>
        <v>5.1550176974253237E-3</v>
      </c>
      <c r="J598">
        <v>6004.07</v>
      </c>
      <c r="K598">
        <v>5973.78</v>
      </c>
      <c r="L598" s="71">
        <f t="shared" si="112"/>
        <v>-5.0449112019014253E-3</v>
      </c>
      <c r="M598" s="70">
        <f t="shared" si="113"/>
        <v>4</v>
      </c>
    </row>
    <row r="599" spans="1:13">
      <c r="A599" s="68">
        <v>43238</v>
      </c>
      <c r="B599">
        <v>34.159999999999997</v>
      </c>
      <c r="C599" s="71">
        <f t="shared" si="110"/>
        <v>-1.753360607831711E-3</v>
      </c>
      <c r="D599" s="26">
        <f t="shared" si="111"/>
        <v>34.166287371647428</v>
      </c>
      <c r="E599" s="26">
        <f>D599*(1-VLOOKUP(A599,USD!A:M,13,0))</f>
        <v>34.13148390394629</v>
      </c>
      <c r="F599">
        <v>34.153700000000001</v>
      </c>
      <c r="G599" s="71">
        <f t="shared" si="114"/>
        <v>-1.8402267647754655E-4</v>
      </c>
      <c r="H599" s="71">
        <f>(B599/(D599*(1-VLOOKUP(A599,USD!A:M,13,0))))-1</f>
        <v>8.3547776984893574E-4</v>
      </c>
      <c r="I599" s="71">
        <f t="shared" si="115"/>
        <v>1.8446024881635381E-4</v>
      </c>
      <c r="J599">
        <v>5973.78</v>
      </c>
      <c r="K599">
        <v>5995.15</v>
      </c>
      <c r="L599" s="71">
        <f t="shared" si="112"/>
        <v>3.5772994653300305E-3</v>
      </c>
      <c r="M599" s="70">
        <f t="shared" si="113"/>
        <v>5</v>
      </c>
    </row>
    <row r="600" spans="1:13">
      <c r="A600" s="68">
        <v>43241</v>
      </c>
      <c r="B600">
        <v>34.72</v>
      </c>
      <c r="C600" s="71">
        <f t="shared" si="110"/>
        <v>1.6393442622950838E-2</v>
      </c>
      <c r="D600" s="26">
        <f t="shared" si="111"/>
        <v>34.592645244906308</v>
      </c>
      <c r="E600" s="26">
        <f>D600*(1-VLOOKUP(A600,USD!A:M,13,0))</f>
        <v>34.632154234297957</v>
      </c>
      <c r="F600">
        <v>34.643999999999998</v>
      </c>
      <c r="G600" s="71">
        <f t="shared" si="114"/>
        <v>3.6815558391691816E-3</v>
      </c>
      <c r="H600" s="71">
        <f>(B600/(D600*(1-VLOOKUP(A600,USD!A:M,13,0))))-1</f>
        <v>2.5365377246744369E-3</v>
      </c>
      <c r="I600" s="71">
        <f t="shared" si="115"/>
        <v>2.1937420621176429E-3</v>
      </c>
      <c r="J600">
        <v>5995.15</v>
      </c>
      <c r="K600">
        <v>6072.2</v>
      </c>
      <c r="L600" s="71">
        <f t="shared" si="112"/>
        <v>1.285205541145773E-2</v>
      </c>
      <c r="M600" s="70">
        <f t="shared" si="113"/>
        <v>1</v>
      </c>
    </row>
    <row r="601" spans="1:13">
      <c r="A601" s="68">
        <v>43242</v>
      </c>
      <c r="B601">
        <v>34.950000000000003</v>
      </c>
      <c r="C601" s="71">
        <f t="shared" si="110"/>
        <v>6.6244239631336743E-3</v>
      </c>
      <c r="D601" s="26">
        <f t="shared" si="111"/>
        <v>34.762157708902862</v>
      </c>
      <c r="E601" s="26">
        <f>D601*(1-VLOOKUP(A601,USD!A:M,13,0))</f>
        <v>34.790411588685153</v>
      </c>
      <c r="F601">
        <v>34.778599999999997</v>
      </c>
      <c r="G601" s="71">
        <f t="shared" si="114"/>
        <v>5.4036430267110358E-3</v>
      </c>
      <c r="H601" s="71">
        <f>(B601/(D601*(1-VLOOKUP(A601,USD!A:M,13,0))))-1</f>
        <v>4.5871377781214751E-3</v>
      </c>
      <c r="I601" s="71">
        <f t="shared" si="115"/>
        <v>4.9283179886483452E-3</v>
      </c>
      <c r="J601">
        <v>6072.2</v>
      </c>
      <c r="K601">
        <v>6092.91</v>
      </c>
      <c r="L601" s="71">
        <f t="shared" si="112"/>
        <v>3.4106254734691532E-3</v>
      </c>
      <c r="M601" s="70">
        <f t="shared" si="113"/>
        <v>2</v>
      </c>
    </row>
    <row r="602" spans="1:13">
      <c r="A602" s="68">
        <v>43243</v>
      </c>
      <c r="B602">
        <v>34.44</v>
      </c>
      <c r="C602" s="71">
        <f t="shared" si="110"/>
        <v>-1.459227467811175E-2</v>
      </c>
      <c r="D602" s="26">
        <f t="shared" si="111"/>
        <v>34.327322020184113</v>
      </c>
      <c r="E602" s="26">
        <f>D602*(1-VLOOKUP(A602,USD!A:M,13,0))</f>
        <v>34.205219298578868</v>
      </c>
      <c r="F602">
        <v>34.191299999999998</v>
      </c>
      <c r="G602" s="71">
        <f t="shared" si="114"/>
        <v>3.2824576222296731E-3</v>
      </c>
      <c r="H602" s="71">
        <f>(B602/(D602*(1-VLOOKUP(A602,USD!A:M,13,0))))-1</f>
        <v>6.8638852852167531E-3</v>
      </c>
      <c r="I602" s="71">
        <f t="shared" si="115"/>
        <v>7.2737801721489692E-3</v>
      </c>
      <c r="J602">
        <v>6092.91</v>
      </c>
      <c r="K602">
        <v>6013.85</v>
      </c>
      <c r="L602" s="71">
        <f t="shared" si="112"/>
        <v>-1.2975737373438934E-2</v>
      </c>
      <c r="M602" s="70">
        <f t="shared" si="113"/>
        <v>3</v>
      </c>
    </row>
    <row r="603" spans="1:13">
      <c r="A603" s="68">
        <v>43244</v>
      </c>
      <c r="B603">
        <v>34.29</v>
      </c>
      <c r="C603" s="71">
        <f t="shared" si="110"/>
        <v>-4.3554006968640202E-3</v>
      </c>
      <c r="D603" s="26">
        <f t="shared" si="111"/>
        <v>34.070598403019694</v>
      </c>
      <c r="E603" s="26">
        <f>D603*(1-VLOOKUP(A603,USD!A:M,13,0))</f>
        <v>34.060658958582017</v>
      </c>
      <c r="F603">
        <v>34.0501</v>
      </c>
      <c r="G603" s="71">
        <f t="shared" si="114"/>
        <v>6.4396167741174182E-3</v>
      </c>
      <c r="H603" s="71">
        <f>(B603/(D603*(1-VLOOKUP(A603,USD!A:M,13,0))))-1</f>
        <v>6.7333119331856039E-3</v>
      </c>
      <c r="I603" s="71">
        <f t="shared" si="115"/>
        <v>7.0455006005856191E-3</v>
      </c>
      <c r="J603">
        <v>6013.85</v>
      </c>
      <c r="K603">
        <v>5992.62</v>
      </c>
      <c r="L603" s="71">
        <f t="shared" si="112"/>
        <v>-3.5301844908004476E-3</v>
      </c>
      <c r="M603" s="70">
        <f t="shared" si="113"/>
        <v>4</v>
      </c>
    </row>
    <row r="604" spans="1:13">
      <c r="A604" s="68">
        <v>43245</v>
      </c>
      <c r="B604">
        <v>33.75</v>
      </c>
      <c r="C604" s="71">
        <f t="shared" si="110"/>
        <v>-1.5748031496062964E-2</v>
      </c>
      <c r="D604" s="26">
        <f t="shared" si="111"/>
        <v>33.624972345985562</v>
      </c>
      <c r="E604" s="26">
        <f>D604*(1-VLOOKUP(A604,USD!A:M,13,0))</f>
        <v>33.558017643516564</v>
      </c>
      <c r="F604">
        <v>33.573700000000002</v>
      </c>
      <c r="G604" s="71">
        <f t="shared" si="114"/>
        <v>3.7182976011982394E-3</v>
      </c>
      <c r="H604" s="71">
        <f>(B604/(D604*(1-VLOOKUP(A604,USD!A:M,13,0))))-1</f>
        <v>5.7209087414771265E-3</v>
      </c>
      <c r="I604" s="71">
        <f t="shared" si="115"/>
        <v>5.2511340722052324E-3</v>
      </c>
      <c r="J604">
        <v>5992.62</v>
      </c>
      <c r="K604">
        <v>5917.8</v>
      </c>
      <c r="L604" s="71">
        <f t="shared" si="112"/>
        <v>-1.2485356989096585E-2</v>
      </c>
      <c r="M604" s="70">
        <f t="shared" si="113"/>
        <v>5</v>
      </c>
    </row>
    <row r="605" spans="1:13">
      <c r="A605" s="68">
        <v>43248</v>
      </c>
      <c r="B605">
        <v>33.75</v>
      </c>
      <c r="C605" s="71">
        <f t="shared" si="110"/>
        <v>0</v>
      </c>
      <c r="D605" s="26">
        <f t="shared" si="111"/>
        <v>33.423129518064151</v>
      </c>
      <c r="E605" s="26">
        <f>D605*(1-VLOOKUP(A605,USD!A:M,13,0))</f>
        <v>33.381385708534225</v>
      </c>
      <c r="F605">
        <v>33.380000000000003</v>
      </c>
      <c r="G605" s="71">
        <f t="shared" si="114"/>
        <v>9.7797688800860261E-3</v>
      </c>
      <c r="H605" s="71">
        <f>(B605/(D605*(1-VLOOKUP(A605,USD!A:M,13,0))))-1</f>
        <v>1.1042510178705278E-2</v>
      </c>
      <c r="I605" s="71">
        <f t="shared" si="115"/>
        <v>1.1084481725584183E-2</v>
      </c>
      <c r="J605">
        <v>5917.8</v>
      </c>
      <c r="K605">
        <v>5891.26</v>
      </c>
      <c r="L605" s="71">
        <f t="shared" si="112"/>
        <v>-4.4847747473722999E-3</v>
      </c>
      <c r="M605" s="70">
        <f t="shared" si="113"/>
        <v>1</v>
      </c>
    </row>
    <row r="606" spans="1:13">
      <c r="A606" s="68">
        <v>43249</v>
      </c>
      <c r="B606">
        <v>32.959899999999998</v>
      </c>
      <c r="C606" s="71">
        <f t="shared" si="110"/>
        <v>-2.3410370370370415E-2</v>
      </c>
      <c r="D606" s="26">
        <f t="shared" si="111"/>
        <v>33.063779395239727</v>
      </c>
      <c r="E606" s="26">
        <f>D606*(1-VLOOKUP(A606,USD!A:M,13,0))</f>
        <v>32.917940750917069</v>
      </c>
      <c r="F606">
        <v>32.909399999999998</v>
      </c>
      <c r="G606" s="71">
        <f t="shared" si="114"/>
        <v>-3.1417882994551061E-3</v>
      </c>
      <c r="H606" s="71">
        <f>(B606/(D606*(1-VLOOKUP(A606,USD!A:M,13,0))))-1</f>
        <v>1.2746620270212006E-3</v>
      </c>
      <c r="I606" s="71">
        <f t="shared" si="115"/>
        <v>1.5345159741593228E-3</v>
      </c>
      <c r="J606">
        <v>5891.26</v>
      </c>
      <c r="K606">
        <v>5835.45</v>
      </c>
      <c r="L606" s="71">
        <f t="shared" si="112"/>
        <v>-9.4733554451850166E-3</v>
      </c>
      <c r="M606" s="70">
        <f t="shared" si="113"/>
        <v>2</v>
      </c>
    </row>
    <row r="607" spans="1:13">
      <c r="A607" s="68">
        <v>43250</v>
      </c>
      <c r="B607">
        <v>32.779600000000002</v>
      </c>
      <c r="C607" s="71">
        <f t="shared" si="110"/>
        <v>-5.4702835870252819E-3</v>
      </c>
      <c r="D607" s="26">
        <f t="shared" si="111"/>
        <v>32.047336083078427</v>
      </c>
      <c r="E607" s="26">
        <f>D607*(1-VLOOKUP(A607,USD!A:M,13,0))</f>
        <v>32.173466233337507</v>
      </c>
      <c r="F607">
        <v>32.127499999999998</v>
      </c>
      <c r="G607" s="71">
        <f t="shared" si="114"/>
        <v>2.2849447299559511E-2</v>
      </c>
      <c r="H607" s="71">
        <f>(B607/(D607*(1-VLOOKUP(A607,USD!A:M,13,0))))-1</f>
        <v>1.8839554378956791E-2</v>
      </c>
      <c r="I607" s="71">
        <f t="shared" si="115"/>
        <v>2.0297253132052218E-2</v>
      </c>
      <c r="J607">
        <v>5835.45</v>
      </c>
      <c r="K607">
        <v>5682.59</v>
      </c>
      <c r="L607" s="71">
        <f t="shared" si="112"/>
        <v>-2.6195066361634489E-2</v>
      </c>
      <c r="M607" s="70">
        <f t="shared" si="113"/>
        <v>3</v>
      </c>
    </row>
    <row r="608" spans="1:13">
      <c r="A608" s="68">
        <v>43251</v>
      </c>
      <c r="B608">
        <v>32.92</v>
      </c>
      <c r="C608" s="71">
        <f t="shared" si="110"/>
        <v>4.2831517163113286E-3</v>
      </c>
      <c r="D608" s="26">
        <f t="shared" si="111"/>
        <v>32.533885943733395</v>
      </c>
      <c r="E608" s="26">
        <f>D608*(1-VLOOKUP(A608,USD!A:M,13,0))</f>
        <v>32.478857141695642</v>
      </c>
      <c r="F608">
        <v>32.525799999999997</v>
      </c>
      <c r="G608" s="71">
        <f t="shared" si="114"/>
        <v>1.1868058335680498E-2</v>
      </c>
      <c r="H608" s="71">
        <f>(B608/(D608*(1-VLOOKUP(A608,USD!A:M,13,0))))-1</f>
        <v>1.3582462473349599E-2</v>
      </c>
      <c r="I608" s="71">
        <f t="shared" si="115"/>
        <v>1.2119609663713282E-2</v>
      </c>
      <c r="J608">
        <v>5682.59</v>
      </c>
      <c r="K608">
        <v>5754.47</v>
      </c>
      <c r="L608" s="71">
        <f t="shared" si="112"/>
        <v>1.2649161737869452E-2</v>
      </c>
      <c r="M608" s="70">
        <f t="shared" si="113"/>
        <v>4</v>
      </c>
    </row>
    <row r="609" spans="1:13">
      <c r="A609" s="68">
        <v>43252</v>
      </c>
      <c r="B609">
        <v>32.75</v>
      </c>
      <c r="C609" s="71">
        <f t="shared" si="110"/>
        <v>-5.1640340218712666E-3</v>
      </c>
      <c r="D609" s="26">
        <f t="shared" si="111"/>
        <v>32.133815294197376</v>
      </c>
      <c r="E609" s="26">
        <f>D609*(1-VLOOKUP(A609,USD!A:M,13,0))</f>
        <v>32.113948436046122</v>
      </c>
      <c r="F609">
        <v>32.102200000000003</v>
      </c>
      <c r="G609" s="71">
        <f t="shared" si="114"/>
        <v>1.9175584976798277E-2</v>
      </c>
      <c r="H609" s="71">
        <f>(B609/(D609*(1-VLOOKUP(A609,USD!A:M,13,0))))-1</f>
        <v>1.9806084113903166E-2</v>
      </c>
      <c r="I609" s="71">
        <f t="shared" si="115"/>
        <v>2.0179302353109607E-2</v>
      </c>
      <c r="J609">
        <v>5754.47</v>
      </c>
      <c r="K609">
        <v>5685.12</v>
      </c>
      <c r="L609" s="71">
        <f t="shared" si="112"/>
        <v>-1.2051500833265338E-2</v>
      </c>
      <c r="M609" s="70">
        <f t="shared" si="113"/>
        <v>5</v>
      </c>
    </row>
    <row r="610" spans="1:13">
      <c r="A610" s="68">
        <v>43255</v>
      </c>
      <c r="B610">
        <v>32.450000000000003</v>
      </c>
      <c r="C610" s="71">
        <f t="shared" si="110"/>
        <v>-9.1603053435113102E-3</v>
      </c>
      <c r="D610" s="26">
        <f t="shared" si="111"/>
        <v>32.091075989600924</v>
      </c>
      <c r="E610" s="26">
        <f>D610*(1-VLOOKUP(A610,USD!A:M,13,0))</f>
        <v>32.133899620944604</v>
      </c>
      <c r="F610">
        <v>32.135599999999997</v>
      </c>
      <c r="G610" s="71">
        <f t="shared" si="114"/>
        <v>1.1184542721951463E-2</v>
      </c>
      <c r="H610" s="71">
        <f>(B610/(D610*(1-VLOOKUP(A610,USD!A:M,13,0))))-1</f>
        <v>9.8369753681986083E-3</v>
      </c>
      <c r="I610" s="71">
        <f t="shared" si="115"/>
        <v>9.7835422397591909E-3</v>
      </c>
      <c r="J610">
        <v>5685.12</v>
      </c>
      <c r="K610">
        <v>5683.15</v>
      </c>
      <c r="L610" s="71">
        <f t="shared" si="112"/>
        <v>-3.4651863109314007E-4</v>
      </c>
      <c r="M610" s="70">
        <f t="shared" si="113"/>
        <v>1</v>
      </c>
    </row>
    <row r="611" spans="1:13">
      <c r="A611" s="68">
        <v>43256</v>
      </c>
      <c r="B611">
        <v>32.829000000000001</v>
      </c>
      <c r="C611" s="71">
        <f t="shared" si="110"/>
        <v>1.1679506933744088E-2</v>
      </c>
      <c r="D611" s="26">
        <f t="shared" si="111"/>
        <v>32.678040039062843</v>
      </c>
      <c r="E611" s="26">
        <f>D611*(1-VLOOKUP(A611,USD!A:M,13,0))</f>
        <v>32.733199022754079</v>
      </c>
      <c r="F611">
        <v>32.7729</v>
      </c>
      <c r="G611" s="71">
        <f t="shared" si="114"/>
        <v>4.6196149082595728E-3</v>
      </c>
      <c r="H611" s="71">
        <f>(B611/(D611*(1-VLOOKUP(A611,USD!A:M,13,0))))-1</f>
        <v>2.9267221080142569E-3</v>
      </c>
      <c r="I611" s="71">
        <f t="shared" si="115"/>
        <v>1.7117801598272031E-3</v>
      </c>
      <c r="J611">
        <v>5683.15</v>
      </c>
      <c r="K611">
        <v>5779.08</v>
      </c>
      <c r="L611" s="71">
        <f t="shared" si="112"/>
        <v>1.6879723392836832E-2</v>
      </c>
      <c r="M611" s="70">
        <f t="shared" si="113"/>
        <v>2</v>
      </c>
    </row>
    <row r="612" spans="1:13">
      <c r="A612" s="68">
        <v>43257</v>
      </c>
      <c r="B612">
        <v>33.1999</v>
      </c>
      <c r="C612" s="71">
        <f t="shared" si="110"/>
        <v>1.1297937798897317E-2</v>
      </c>
      <c r="D612" s="26">
        <f t="shared" si="111"/>
        <v>32.745565999086359</v>
      </c>
      <c r="E612" s="26">
        <f>D612*(1-VLOOKUP(A612,USD!A:M,13,0))</f>
        <v>32.815757089013402</v>
      </c>
      <c r="F612">
        <v>32.836599999999997</v>
      </c>
      <c r="G612" s="71">
        <f t="shared" si="114"/>
        <v>1.387467240377882E-2</v>
      </c>
      <c r="H612" s="71">
        <f>(B612/(D612*(1-VLOOKUP(A612,USD!A:M,13,0))))-1</f>
        <v>1.1706050539824542E-2</v>
      </c>
      <c r="I612" s="71">
        <f t="shared" si="115"/>
        <v>1.106387384808416E-2</v>
      </c>
      <c r="J612">
        <v>5779.08</v>
      </c>
      <c r="K612">
        <v>5774.26</v>
      </c>
      <c r="L612" s="71">
        <f t="shared" si="112"/>
        <v>-8.3404278881760163E-4</v>
      </c>
      <c r="M612" s="70">
        <f t="shared" si="113"/>
        <v>3</v>
      </c>
    </row>
    <row r="613" spans="1:13">
      <c r="A613" s="68">
        <v>43258</v>
      </c>
      <c r="B613">
        <v>32.700000000000003</v>
      </c>
      <c r="C613" s="71">
        <f t="shared" si="110"/>
        <v>-1.5057274268898246E-2</v>
      </c>
      <c r="D613" s="26">
        <f t="shared" si="111"/>
        <v>32.630513266115486</v>
      </c>
      <c r="E613" s="26">
        <f>D613*(1-VLOOKUP(A613,USD!A:M,13,0))</f>
        <v>32.595152012625263</v>
      </c>
      <c r="F613">
        <v>32.575200000000002</v>
      </c>
      <c r="G613" s="71">
        <f t="shared" si="114"/>
        <v>2.1295017126401472E-3</v>
      </c>
      <c r="H613" s="71">
        <f>(B613/(D613*(1-VLOOKUP(A613,USD!A:M,13,0))))-1</f>
        <v>3.2166742874562004E-3</v>
      </c>
      <c r="I613" s="71">
        <f t="shared" si="115"/>
        <v>3.8311353422235683E-3</v>
      </c>
      <c r="J613">
        <v>5774.26</v>
      </c>
      <c r="K613">
        <v>5738.02</v>
      </c>
      <c r="L613" s="71">
        <f t="shared" si="112"/>
        <v>-6.2761288892428935E-3</v>
      </c>
      <c r="M613" s="70">
        <f t="shared" si="113"/>
        <v>4</v>
      </c>
    </row>
    <row r="614" spans="1:13">
      <c r="A614" s="68">
        <v>43259</v>
      </c>
      <c r="B614">
        <v>32.28</v>
      </c>
      <c r="C614" s="71">
        <f t="shared" si="110"/>
        <v>-1.2844036697247763E-2</v>
      </c>
      <c r="D614" s="26">
        <f t="shared" si="111"/>
        <v>32.185071045412876</v>
      </c>
      <c r="E614" s="26">
        <f>D614*(1-VLOOKUP(A614,USD!A:M,13,0))</f>
        <v>32.131717574905636</v>
      </c>
      <c r="F614">
        <v>32.114800000000002</v>
      </c>
      <c r="G614" s="71">
        <f t="shared" si="114"/>
        <v>2.9494716495477302E-3</v>
      </c>
      <c r="H614" s="71">
        <f>(B614/(D614*(1-VLOOKUP(A614,USD!A:M,13,0))))-1</f>
        <v>4.6148303385491474E-3</v>
      </c>
      <c r="I614" s="71">
        <f t="shared" si="115"/>
        <v>5.1440457359224201E-3</v>
      </c>
      <c r="J614">
        <v>5738.02</v>
      </c>
      <c r="K614">
        <v>5669.3</v>
      </c>
      <c r="L614" s="71">
        <f t="shared" si="112"/>
        <v>-1.1976256618136616E-2</v>
      </c>
      <c r="M614" s="70">
        <f t="shared" si="113"/>
        <v>5</v>
      </c>
    </row>
    <row r="615" spans="1:13">
      <c r="A615" s="68">
        <v>43262</v>
      </c>
      <c r="B615">
        <v>32.21</v>
      </c>
      <c r="C615" s="71">
        <f t="shared" si="110"/>
        <v>-2.1685254027261625E-3</v>
      </c>
      <c r="D615" s="26">
        <f t="shared" si="111"/>
        <v>31.905546527437249</v>
      </c>
      <c r="E615" s="26">
        <f>D615*(1-VLOOKUP(A615,USD!A:M,13,0))</f>
        <v>31.914920641972959</v>
      </c>
      <c r="F615">
        <v>31.897200000000002</v>
      </c>
      <c r="G615" s="71">
        <f t="shared" si="114"/>
        <v>9.5423368567260081E-3</v>
      </c>
      <c r="H615" s="71">
        <f>(B615/(D615*(1-VLOOKUP(A615,USD!A:M,13,0))))-1</f>
        <v>9.2458120556617729E-3</v>
      </c>
      <c r="I615" s="71">
        <f t="shared" si="115"/>
        <v>9.8065033921472811E-3</v>
      </c>
      <c r="J615">
        <v>5669.3</v>
      </c>
      <c r="K615">
        <v>5632.36</v>
      </c>
      <c r="L615" s="71">
        <f t="shared" si="112"/>
        <v>-6.5157956008679019E-3</v>
      </c>
      <c r="M615" s="70">
        <f t="shared" si="113"/>
        <v>1</v>
      </c>
    </row>
    <row r="616" spans="1:13">
      <c r="A616" s="68">
        <v>43263</v>
      </c>
      <c r="B616">
        <v>32.231999999999999</v>
      </c>
      <c r="C616" s="71">
        <f t="shared" si="110"/>
        <v>6.8301769636747167E-4</v>
      </c>
      <c r="D616" s="26">
        <f t="shared" si="111"/>
        <v>32.24259877209554</v>
      </c>
      <c r="E616" s="26">
        <f>D616*(1-VLOOKUP(A616,USD!A:M,13,0))</f>
        <v>32.204647381391418</v>
      </c>
      <c r="F616">
        <v>32.232999999999997</v>
      </c>
      <c r="G616" s="71">
        <f t="shared" si="114"/>
        <v>-3.2871953561985912E-4</v>
      </c>
      <c r="H616" s="71">
        <f>(B616/(D616*(1-VLOOKUP(A616,USD!A:M,13,0))))-1</f>
        <v>8.4933762151329084E-4</v>
      </c>
      <c r="I616" s="71">
        <f t="shared" si="115"/>
        <v>-3.1024105730081963E-5</v>
      </c>
      <c r="J616">
        <v>5632.36</v>
      </c>
      <c r="K616">
        <v>5693.35</v>
      </c>
      <c r="L616" s="71">
        <f t="shared" si="112"/>
        <v>1.0828498178383716E-2</v>
      </c>
      <c r="M616" s="70">
        <f t="shared" si="113"/>
        <v>2</v>
      </c>
    </row>
    <row r="617" spans="1:13">
      <c r="A617" s="68">
        <v>43264</v>
      </c>
      <c r="B617">
        <v>31.910399999999999</v>
      </c>
      <c r="C617" s="71">
        <f t="shared" si="110"/>
        <v>-9.9776619508562536E-3</v>
      </c>
      <c r="D617" s="26">
        <f t="shared" si="111"/>
        <v>31.744241204211928</v>
      </c>
      <c r="E617" s="26">
        <f>D617*(1-VLOOKUP(A617,USD!A:M,13,0))</f>
        <v>31.833225347926707</v>
      </c>
      <c r="F617">
        <v>31.815200000000001</v>
      </c>
      <c r="G617" s="71">
        <f t="shared" si="114"/>
        <v>5.2342972925125686E-3</v>
      </c>
      <c r="H617" s="71">
        <f>(B617/(D617*(1-VLOOKUP(A617,USD!A:M,13,0))))-1</f>
        <v>2.4243428439876258E-3</v>
      </c>
      <c r="I617" s="71">
        <f t="shared" si="115"/>
        <v>2.992280419422011E-3</v>
      </c>
      <c r="J617">
        <v>5693.35</v>
      </c>
      <c r="K617">
        <v>5607.02</v>
      </c>
      <c r="L617" s="71">
        <f t="shared" si="112"/>
        <v>-1.5163304557070933E-2</v>
      </c>
      <c r="M617" s="70">
        <f t="shared" si="113"/>
        <v>3</v>
      </c>
    </row>
    <row r="618" spans="1:13">
      <c r="A618" s="68">
        <v>43265</v>
      </c>
      <c r="B618">
        <v>31.83</v>
      </c>
      <c r="C618" s="71">
        <f t="shared" si="110"/>
        <v>-2.5195547533093388E-3</v>
      </c>
      <c r="D618" s="26">
        <f t="shared" si="111"/>
        <v>31.701205869784665</v>
      </c>
      <c r="E618" s="26">
        <f>D618*(1-VLOOKUP(A618,USD!A:M,13,0))</f>
        <v>31.558343162431999</v>
      </c>
      <c r="F618">
        <v>31.559000000000001</v>
      </c>
      <c r="G618" s="71">
        <f t="shared" si="114"/>
        <v>4.0627517686351311E-3</v>
      </c>
      <c r="H618" s="71">
        <f>(B618/(D618*(1-VLOOKUP(A618,USD!A:M,13,0))))-1</f>
        <v>8.6080830089771965E-3</v>
      </c>
      <c r="I618" s="71">
        <f t="shared" si="115"/>
        <v>8.5870908457175155E-3</v>
      </c>
      <c r="J618">
        <v>5607.02</v>
      </c>
      <c r="K618">
        <v>5586.93</v>
      </c>
      <c r="L618" s="71">
        <f t="shared" si="112"/>
        <v>-3.5830084429875342E-3</v>
      </c>
      <c r="M618" s="70">
        <f t="shared" si="113"/>
        <v>4</v>
      </c>
    </row>
    <row r="619" spans="1:13">
      <c r="A619" s="68">
        <v>43266</v>
      </c>
      <c r="B619">
        <v>30.97</v>
      </c>
      <c r="C619" s="71">
        <f t="shared" si="110"/>
        <v>-2.7018535972353153E-2</v>
      </c>
      <c r="D619" s="26">
        <f t="shared" si="111"/>
        <v>30.977238386734751</v>
      </c>
      <c r="E619" s="26">
        <f>D619*(1-VLOOKUP(A619,USD!A:M,13,0))</f>
        <v>30.890986750165244</v>
      </c>
      <c r="F619">
        <v>30.8901</v>
      </c>
      <c r="G619" s="71">
        <f t="shared" si="114"/>
        <v>-2.3366791591894476E-4</v>
      </c>
      <c r="H619" s="71">
        <f>(B619/(D619*(1-VLOOKUP(A619,USD!A:M,13,0))))-1</f>
        <v>2.5578091911981904E-3</v>
      </c>
      <c r="I619" s="71">
        <f t="shared" si="115"/>
        <v>2.5865892308538641E-3</v>
      </c>
      <c r="J619">
        <v>5586.93</v>
      </c>
      <c r="K619">
        <v>5483.94</v>
      </c>
      <c r="L619" s="71">
        <f t="shared" si="112"/>
        <v>-1.8434095290257968E-2</v>
      </c>
      <c r="M619" s="70">
        <f t="shared" si="113"/>
        <v>5</v>
      </c>
    </row>
    <row r="620" spans="1:13">
      <c r="A620" s="68">
        <v>43269</v>
      </c>
      <c r="B620">
        <v>30.4</v>
      </c>
      <c r="C620" s="71">
        <f t="shared" si="110"/>
        <v>-1.8404907975460127E-2</v>
      </c>
      <c r="D620" s="26">
        <f t="shared" si="111"/>
        <v>30.8901</v>
      </c>
      <c r="E620" s="26">
        <f>D620*(1-VLOOKUP(A620,USD!A:M,13,0))</f>
        <v>30.787649312994954</v>
      </c>
      <c r="F620">
        <v>30.79</v>
      </c>
      <c r="G620" s="71">
        <f t="shared" si="114"/>
        <v>-1.5865924681370491E-2</v>
      </c>
      <c r="H620" s="71">
        <f>(B620/(D620*(1-VLOOKUP(A620,USD!A:M,13,0))))-1</f>
        <v>-1.2591065626804343E-2</v>
      </c>
      <c r="I620" s="71">
        <f t="shared" si="115"/>
        <v>-1.266645014615142E-2</v>
      </c>
      <c r="J620">
        <v>5483.94</v>
      </c>
      <c r="K620">
        <v>5483.94</v>
      </c>
      <c r="L620" s="71">
        <f t="shared" si="112"/>
        <v>0</v>
      </c>
      <c r="M620" s="70">
        <f t="shared" si="113"/>
        <v>1</v>
      </c>
    </row>
    <row r="621" spans="1:13">
      <c r="A621" s="68">
        <v>43270</v>
      </c>
      <c r="B621">
        <v>28.9</v>
      </c>
      <c r="C621" s="71">
        <f t="shared" si="110"/>
        <v>-4.9342105263157854E-2</v>
      </c>
      <c r="D621" s="26">
        <f t="shared" si="111"/>
        <v>28.868523525056805</v>
      </c>
      <c r="E621" s="26">
        <f>D621*(1-VLOOKUP(A621,USD!A:M,13,0))</f>
        <v>28.766787944893295</v>
      </c>
      <c r="F621">
        <v>28.668600000000001</v>
      </c>
      <c r="G621" s="71">
        <f t="shared" si="114"/>
        <v>1.0903389262659768E-3</v>
      </c>
      <c r="H621" s="71">
        <f>(B621/(D621*(1-VLOOKUP(A621,USD!A:M,13,0))))-1</f>
        <v>4.630758754223363E-3</v>
      </c>
      <c r="I621" s="71">
        <f t="shared" si="115"/>
        <v>8.0715486629969746E-3</v>
      </c>
      <c r="J621">
        <v>5483.94</v>
      </c>
      <c r="K621">
        <v>5141.71</v>
      </c>
      <c r="L621" s="71">
        <f t="shared" si="112"/>
        <v>-6.2405861479155389E-2</v>
      </c>
      <c r="M621" s="70">
        <f t="shared" si="113"/>
        <v>2</v>
      </c>
    </row>
    <row r="622" spans="1:13">
      <c r="A622" s="68">
        <v>43271</v>
      </c>
      <c r="B622">
        <v>29.068999999999999</v>
      </c>
      <c r="C622" s="71">
        <f t="shared" si="110"/>
        <v>5.8477508650518484E-3</v>
      </c>
      <c r="D622" s="26">
        <f t="shared" si="111"/>
        <v>28.984630318318231</v>
      </c>
      <c r="E622" s="26">
        <f>D622*(1-VLOOKUP(A622,USD!A:M,13,0))</f>
        <v>28.964705006196137</v>
      </c>
      <c r="F622">
        <v>28.989000000000001</v>
      </c>
      <c r="G622" s="71">
        <f t="shared" si="114"/>
        <v>2.9108420826897685E-3</v>
      </c>
      <c r="H622" s="71">
        <f>(B622/(D622*(1-VLOOKUP(A622,USD!A:M,13,0))))-1</f>
        <v>3.6007614709541169E-3</v>
      </c>
      <c r="I622" s="71">
        <f t="shared" si="115"/>
        <v>2.759667460070947E-3</v>
      </c>
      <c r="J622">
        <v>5141.71</v>
      </c>
      <c r="K622">
        <v>5198.3900000000003</v>
      </c>
      <c r="L622" s="71">
        <f t="shared" si="112"/>
        <v>1.1023569979637271E-2</v>
      </c>
      <c r="M622" s="70">
        <f t="shared" si="113"/>
        <v>3</v>
      </c>
    </row>
    <row r="623" spans="1:13">
      <c r="A623" s="68">
        <v>43272</v>
      </c>
      <c r="B623">
        <v>28.36</v>
      </c>
      <c r="C623" s="71">
        <f t="shared" si="110"/>
        <v>-2.4390243902439046E-2</v>
      </c>
      <c r="D623" s="26">
        <f t="shared" si="111"/>
        <v>28.380377049432614</v>
      </c>
      <c r="E623" s="26">
        <f>D623*(1-VLOOKUP(A623,USD!A:M,13,0))</f>
        <v>28.298956934024186</v>
      </c>
      <c r="F623">
        <v>28.257999999999999</v>
      </c>
      <c r="G623" s="71">
        <f t="shared" si="114"/>
        <v>-7.1799784044879189E-4</v>
      </c>
      <c r="H623" s="71">
        <f>(B623/(D623*(1-VLOOKUP(A623,USD!A:M,13,0))))-1</f>
        <v>2.1570783021482853E-3</v>
      </c>
      <c r="I623" s="71">
        <f t="shared" si="115"/>
        <v>3.6095972821856837E-3</v>
      </c>
      <c r="J623">
        <v>5198.3900000000003</v>
      </c>
      <c r="K623">
        <v>5089.25</v>
      </c>
      <c r="L623" s="71">
        <f t="shared" si="112"/>
        <v>-2.0994961901665721E-2</v>
      </c>
      <c r="M623" s="70">
        <f t="shared" si="113"/>
        <v>4</v>
      </c>
    </row>
    <row r="624" spans="1:13">
      <c r="A624" s="68">
        <v>43273</v>
      </c>
      <c r="B624">
        <v>28.7</v>
      </c>
      <c r="C624" s="71">
        <f t="shared" si="110"/>
        <v>1.1988716502115748E-2</v>
      </c>
      <c r="D624" s="26">
        <f t="shared" si="111"/>
        <v>28.65150483077074</v>
      </c>
      <c r="E624" s="26">
        <f>D624*(1-VLOOKUP(A624,USD!A:M,13,0))</f>
        <v>28.60606077112595</v>
      </c>
      <c r="F624">
        <v>28.6402</v>
      </c>
      <c r="G624" s="71">
        <f t="shared" si="114"/>
        <v>1.6925871613269194E-3</v>
      </c>
      <c r="H624" s="71">
        <f>(B624/(D624*(1-VLOOKUP(A624,USD!A:M,13,0))))-1</f>
        <v>3.2838925158429344E-3</v>
      </c>
      <c r="I624" s="71">
        <f t="shared" si="115"/>
        <v>2.0879742459898321E-3</v>
      </c>
      <c r="J624">
        <v>5089.25</v>
      </c>
      <c r="K624">
        <v>5160.12</v>
      </c>
      <c r="L624" s="71">
        <f t="shared" si="112"/>
        <v>1.3925431055656468E-2</v>
      </c>
      <c r="M624" s="70">
        <f t="shared" si="113"/>
        <v>5</v>
      </c>
    </row>
    <row r="625" spans="1:13">
      <c r="A625" s="68">
        <v>43276</v>
      </c>
      <c r="B625">
        <v>28.24</v>
      </c>
      <c r="C625" s="71">
        <f t="shared" si="110"/>
        <v>-1.6027874564459976E-2</v>
      </c>
      <c r="D625" s="26">
        <f t="shared" si="111"/>
        <v>28.445440068448018</v>
      </c>
      <c r="E625" s="26">
        <f>D625*(1-VLOOKUP(A625,USD!A:M,13,0))</f>
        <v>28.32099604142925</v>
      </c>
      <c r="F625">
        <v>28.308</v>
      </c>
      <c r="G625" s="71">
        <f t="shared" si="114"/>
        <v>-7.2222496102598566E-3</v>
      </c>
      <c r="H625" s="71">
        <f>(B625/(D625*(1-VLOOKUP(A625,USD!A:M,13,0))))-1</f>
        <v>-2.8599291250479553E-3</v>
      </c>
      <c r="I625" s="71">
        <f t="shared" si="115"/>
        <v>-2.4021478027412835E-3</v>
      </c>
      <c r="J625">
        <v>5160.12</v>
      </c>
      <c r="K625">
        <v>5125.03</v>
      </c>
      <c r="L625" s="71">
        <f t="shared" si="112"/>
        <v>-6.8002294520282947E-3</v>
      </c>
      <c r="M625" s="70">
        <f t="shared" si="113"/>
        <v>1</v>
      </c>
    </row>
    <row r="626" spans="1:13">
      <c r="A626" s="68">
        <v>43277</v>
      </c>
      <c r="B626">
        <v>28.3428</v>
      </c>
      <c r="C626" s="71">
        <f t="shared" si="110"/>
        <v>3.6402266288952934E-3</v>
      </c>
      <c r="D626" s="26">
        <f t="shared" si="111"/>
        <v>28.502702665155134</v>
      </c>
      <c r="E626" s="26">
        <f>D626*(1-VLOOKUP(A626,USD!A:M,13,0))</f>
        <v>28.323129745410455</v>
      </c>
      <c r="F626">
        <v>28.32</v>
      </c>
      <c r="G626" s="71">
        <f t="shared" si="114"/>
        <v>-5.6100878233773521E-3</v>
      </c>
      <c r="H626" s="71">
        <f>(B626/(D626*(1-VLOOKUP(A626,USD!A:M,13,0))))-1</f>
        <v>6.9449438555535536E-4</v>
      </c>
      <c r="I626" s="71">
        <f t="shared" si="115"/>
        <v>8.0508474576279632E-4</v>
      </c>
      <c r="J626">
        <v>5125.03</v>
      </c>
      <c r="K626">
        <v>5160.28</v>
      </c>
      <c r="L626" s="71">
        <f t="shared" si="112"/>
        <v>6.8780085189745765E-3</v>
      </c>
      <c r="M626" s="70">
        <f t="shared" si="113"/>
        <v>2</v>
      </c>
    </row>
    <row r="627" spans="1:13">
      <c r="A627" s="68">
        <v>43278</v>
      </c>
      <c r="B627">
        <v>27.7471</v>
      </c>
      <c r="C627" s="71">
        <f t="shared" si="110"/>
        <v>-2.1017683503394169E-2</v>
      </c>
      <c r="D627" s="26">
        <f t="shared" si="111"/>
        <v>28.04131558752626</v>
      </c>
      <c r="E627" s="26">
        <f>D627*(1-VLOOKUP(A627,USD!A:M,13,0))</f>
        <v>27.885281017228838</v>
      </c>
      <c r="F627">
        <v>27.866</v>
      </c>
      <c r="G627" s="71">
        <f t="shared" si="114"/>
        <v>-1.0492217692423034E-2</v>
      </c>
      <c r="H627" s="71">
        <f>(B627/(D627*(1-VLOOKUP(A627,USD!A:M,13,0))))-1</f>
        <v>-4.9553388808764032E-3</v>
      </c>
      <c r="I627" s="71">
        <f t="shared" si="115"/>
        <v>-4.2668484891983383E-3</v>
      </c>
      <c r="J627">
        <v>5160.28</v>
      </c>
      <c r="K627">
        <v>5109.5</v>
      </c>
      <c r="L627" s="71">
        <f t="shared" si="112"/>
        <v>-9.8405512879146118E-3</v>
      </c>
      <c r="M627" s="70">
        <f t="shared" si="113"/>
        <v>3</v>
      </c>
    </row>
    <row r="628" spans="1:13">
      <c r="A628" s="68">
        <v>43279</v>
      </c>
      <c r="B628">
        <v>27.814599999999999</v>
      </c>
      <c r="C628" s="71">
        <f t="shared" si="110"/>
        <v>2.4326866591464213E-3</v>
      </c>
      <c r="D628" s="26">
        <f t="shared" si="111"/>
        <v>27.569369852236029</v>
      </c>
      <c r="E628" s="26">
        <f>D628*(1-VLOOKUP(A628,USD!A:M,13,0))</f>
        <v>27.490087227501746</v>
      </c>
      <c r="F628">
        <v>27.4727</v>
      </c>
      <c r="G628" s="71">
        <f t="shared" si="114"/>
        <v>8.895021869499864E-3</v>
      </c>
      <c r="H628" s="71">
        <f>(B628/(D628*(1-VLOOKUP(A628,USD!A:M,13,0))))-1</f>
        <v>1.1804719636306027E-2</v>
      </c>
      <c r="I628" s="71">
        <f t="shared" si="115"/>
        <v>1.2445081844886019E-2</v>
      </c>
      <c r="J628">
        <v>5109.5</v>
      </c>
      <c r="K628">
        <v>5055.1099999999997</v>
      </c>
      <c r="L628" s="71">
        <f t="shared" si="112"/>
        <v>-1.0644877189548985E-2</v>
      </c>
      <c r="M628" s="70">
        <f t="shared" si="113"/>
        <v>4</v>
      </c>
    </row>
    <row r="629" spans="1:13">
      <c r="A629" s="68">
        <v>43280</v>
      </c>
      <c r="B629">
        <v>28.559899999999999</v>
      </c>
      <c r="C629" s="71">
        <f t="shared" si="110"/>
        <v>2.6795280176597824E-2</v>
      </c>
      <c r="D629" s="26">
        <f t="shared" si="111"/>
        <v>28.356644099139288</v>
      </c>
      <c r="E629" s="26">
        <f>D629*(1-VLOOKUP(A629,USD!A:M,13,0))</f>
        <v>28.369869862046269</v>
      </c>
      <c r="F629">
        <v>28.426200000000001</v>
      </c>
      <c r="G629" s="71">
        <f t="shared" si="114"/>
        <v>7.1678404591917211E-3</v>
      </c>
      <c r="H629" s="71">
        <f>(B629/(D629*(1-VLOOKUP(A629,USD!A:M,13,0))))-1</f>
        <v>6.6983084123328762E-3</v>
      </c>
      <c r="I629" s="71">
        <f t="shared" si="115"/>
        <v>4.703407419915262E-3</v>
      </c>
      <c r="J629">
        <v>5055.1099999999997</v>
      </c>
      <c r="K629">
        <v>5217.76</v>
      </c>
      <c r="L629" s="71">
        <f t="shared" si="112"/>
        <v>3.2175363147389557E-2</v>
      </c>
      <c r="M629" s="70">
        <f t="shared" si="113"/>
        <v>5</v>
      </c>
    </row>
    <row r="630" spans="1:13">
      <c r="A630" s="68">
        <v>43283</v>
      </c>
      <c r="B630">
        <v>28.56</v>
      </c>
      <c r="C630" s="71">
        <f t="shared" si="110"/>
        <v>3.5014128201282801E-6</v>
      </c>
      <c r="D630">
        <v>28.356644099139288</v>
      </c>
      <c r="G630" s="71">
        <f t="shared" si="114"/>
        <v>7.1713669695803173E-3</v>
      </c>
    </row>
    <row r="631" spans="1:13">
      <c r="A631" s="68">
        <v>43284</v>
      </c>
    </row>
    <row r="632" spans="1:13">
      <c r="A632" s="68">
        <v>43285</v>
      </c>
    </row>
    <row r="633" spans="1:13">
      <c r="A633" s="68">
        <v>43286</v>
      </c>
    </row>
    <row r="634" spans="1:13">
      <c r="A634" s="68">
        <v>43287</v>
      </c>
    </row>
  </sheetData>
  <phoneticPr fontId="1" type="noConversion"/>
  <pageMargins left="0.7" right="0.7" top="0.75" bottom="0.75" header="0.3" footer="0.3"/>
  <pageSetup paperSize="9" orientation="portrait" r:id="rId1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B1:BP71"/>
  <sheetViews>
    <sheetView showGridLines="0" zoomScale="85" zoomScaleNormal="85" workbookViewId="0">
      <pane xSplit="1" ySplit="2" topLeftCell="B49" activePane="bottomRight" state="frozen"/>
      <selection pane="topRight" activeCell="B1" sqref="B1"/>
      <selection pane="bottomLeft" activeCell="A3" sqref="A3"/>
      <selection pane="bottomRight" activeCell="B68" sqref="B68"/>
    </sheetView>
  </sheetViews>
  <sheetFormatPr defaultColWidth="9" defaultRowHeight="16.5"/>
  <cols>
    <col min="1" max="1" width="2.36328125" style="2" customWidth="1" collapsed="1"/>
    <col min="2" max="2" width="11.6328125" style="2" bestFit="1" customWidth="1" collapsed="1"/>
    <col min="3" max="3" width="9" style="2" collapsed="1"/>
    <col min="4" max="4" width="10.6328125" style="2" bestFit="1" customWidth="1" collapsed="1"/>
    <col min="5" max="5" width="9.08984375" style="2" customWidth="1" collapsed="1"/>
    <col min="6" max="6" width="9" style="2" collapsed="1"/>
    <col min="7" max="7" width="3" style="2" customWidth="1" collapsed="1"/>
    <col min="8" max="8" width="9.08984375" style="2" bestFit="1" customWidth="1" collapsed="1"/>
    <col min="9" max="10" width="10.6328125" style="2" bestFit="1" customWidth="1" collapsed="1"/>
    <col min="11" max="11" width="9" style="2" collapsed="1"/>
    <col min="12" max="12" width="10.6328125" style="2" bestFit="1" customWidth="1" collapsed="1"/>
    <col min="13" max="13" width="0.90625" style="2" customWidth="1" collapsed="1"/>
    <col min="14" max="15" width="9.08984375" style="2" bestFit="1" customWidth="1" collapsed="1"/>
    <col min="16" max="18" width="9" style="2" collapsed="1"/>
    <col min="19" max="19" width="1.36328125" style="2" customWidth="1" collapsed="1"/>
    <col min="20" max="20" width="9.08984375" style="2" bestFit="1" customWidth="1" collapsed="1"/>
    <col min="21" max="24" width="6.90625" style="2" customWidth="1" collapsed="1"/>
    <col min="25" max="25" width="3" style="2" customWidth="1" collapsed="1"/>
    <col min="26" max="26" width="11.6328125" style="2" bestFit="1" customWidth="1" collapsed="1"/>
    <col min="27" max="27" width="9.08984375" style="2" bestFit="1" customWidth="1" collapsed="1"/>
    <col min="28" max="28" width="11.6328125" style="2" bestFit="1" customWidth="1" collapsed="1"/>
    <col min="29" max="29" width="7.90625" style="2" customWidth="1" collapsed="1"/>
    <col min="30" max="30" width="10.453125" style="2" bestFit="1" customWidth="1" collapsed="1"/>
    <col min="31" max="31" width="9.6328125" style="2" customWidth="1" collapsed="1"/>
    <col min="32" max="32" width="7.90625" style="2" customWidth="1" collapsed="1"/>
    <col min="33" max="33" width="10.453125" style="2" bestFit="1" customWidth="1" collapsed="1"/>
    <col min="34" max="34" width="11.08984375" style="2" customWidth="1" collapsed="1"/>
    <col min="35" max="35" width="13.08984375" style="2" customWidth="1" collapsed="1"/>
    <col min="36" max="36" width="13.08984375" style="19" customWidth="1" collapsed="1"/>
    <col min="37" max="38" width="12.08984375" style="2" customWidth="1" collapsed="1"/>
    <col min="39" max="39" width="9" style="2" customWidth="1" collapsed="1"/>
    <col min="40" max="40" width="9.90625" style="2" customWidth="1" collapsed="1"/>
    <col min="41" max="41" width="1.453125" style="2" customWidth="1" collapsed="1"/>
    <col min="42" max="42" width="9.08984375" style="2" bestFit="1" customWidth="1" collapsed="1"/>
    <col min="43" max="43" width="9" style="2" collapsed="1"/>
    <col min="44" max="44" width="9.08984375" style="2" bestFit="1" customWidth="1" collapsed="1"/>
    <col min="45" max="45" width="9.08984375" style="2" customWidth="1" collapsed="1"/>
    <col min="46" max="47" width="9.453125" style="2" bestFit="1" customWidth="1" collapsed="1"/>
    <col min="48" max="48" width="9" style="2" collapsed="1"/>
    <col min="49" max="49" width="9.08984375" style="2" bestFit="1" customWidth="1" collapsed="1"/>
    <col min="50" max="50" width="9" style="2" collapsed="1"/>
    <col min="51" max="51" width="9.08984375" style="2" bestFit="1" customWidth="1" collapsed="1"/>
    <col min="52" max="52" width="9.08984375" style="2" customWidth="1" collapsed="1"/>
    <col min="53" max="54" width="9.453125" style="2" bestFit="1" customWidth="1" collapsed="1"/>
    <col min="55" max="55" width="9" style="2" collapsed="1"/>
    <col min="56" max="56" width="9.08984375" style="2" bestFit="1" customWidth="1" collapsed="1"/>
    <col min="57" max="57" width="9" style="2" collapsed="1"/>
    <col min="58" max="58" width="9.08984375" style="2" bestFit="1" customWidth="1" collapsed="1"/>
    <col min="59" max="59" width="9.08984375" style="2" customWidth="1" collapsed="1"/>
    <col min="60" max="61" width="9.453125" style="2" bestFit="1" customWidth="1" collapsed="1"/>
    <col min="62" max="62" width="9" style="2" collapsed="1"/>
    <col min="63" max="63" width="9.08984375" style="2" bestFit="1" customWidth="1" collapsed="1"/>
    <col min="64" max="64" width="9" style="2" collapsed="1"/>
    <col min="65" max="65" width="9.08984375" style="2" bestFit="1" customWidth="1" collapsed="1"/>
    <col min="66" max="66" width="9.08984375" style="2" customWidth="1" collapsed="1"/>
    <col min="67" max="68" width="9.453125" style="2" bestFit="1" customWidth="1" collapsed="1"/>
    <col min="69" max="16384" width="9" style="2" collapsed="1"/>
  </cols>
  <sheetData>
    <row r="1" spans="2:68">
      <c r="B1" s="2">
        <v>2823</v>
      </c>
      <c r="H1" s="2">
        <v>2822</v>
      </c>
      <c r="N1" s="2">
        <v>3188</v>
      </c>
      <c r="T1" s="2">
        <v>3147</v>
      </c>
      <c r="Z1" s="2" t="s">
        <v>0</v>
      </c>
      <c r="AA1" s="2" t="s">
        <v>9</v>
      </c>
      <c r="AB1" s="2" t="s">
        <v>2</v>
      </c>
      <c r="AC1" s="2" t="s">
        <v>11</v>
      </c>
      <c r="AD1" s="2" t="s">
        <v>16</v>
      </c>
      <c r="AE1" s="2" t="s">
        <v>17</v>
      </c>
      <c r="AF1" s="2" t="s">
        <v>18</v>
      </c>
      <c r="AG1" s="2" t="s">
        <v>12</v>
      </c>
      <c r="AH1" s="2" t="s">
        <v>13</v>
      </c>
      <c r="AI1" s="2" t="s">
        <v>10</v>
      </c>
      <c r="AJ1" s="2" t="s">
        <v>14</v>
      </c>
      <c r="AK1" s="2" t="s">
        <v>21</v>
      </c>
      <c r="AL1" s="2" t="s">
        <v>20</v>
      </c>
      <c r="AM1" s="2" t="s">
        <v>15</v>
      </c>
      <c r="AN1" s="2" t="s">
        <v>22</v>
      </c>
      <c r="AP1" s="2" t="s">
        <v>1</v>
      </c>
      <c r="AS1" s="2" t="s">
        <v>7</v>
      </c>
      <c r="AT1" s="2" t="s">
        <v>8</v>
      </c>
      <c r="AU1" s="2" t="s">
        <v>19</v>
      </c>
      <c r="AW1" s="2" t="s">
        <v>23</v>
      </c>
      <c r="AZ1" s="2" t="s">
        <v>7</v>
      </c>
      <c r="BA1" s="2" t="s">
        <v>8</v>
      </c>
      <c r="BB1" s="2" t="s">
        <v>19</v>
      </c>
      <c r="BD1" s="2" t="s">
        <v>25</v>
      </c>
      <c r="BG1" s="2" t="s">
        <v>7</v>
      </c>
      <c r="BH1" s="2" t="s">
        <v>8</v>
      </c>
      <c r="BI1" s="2" t="s">
        <v>19</v>
      </c>
      <c r="BK1" s="2" t="s">
        <v>24</v>
      </c>
      <c r="BN1" s="2" t="s">
        <v>7</v>
      </c>
      <c r="BO1" s="2" t="s">
        <v>8</v>
      </c>
      <c r="BP1" s="2" t="s">
        <v>19</v>
      </c>
    </row>
    <row r="2" spans="2:68">
      <c r="E2" s="2" t="s">
        <v>4</v>
      </c>
      <c r="F2" s="2" t="s">
        <v>3</v>
      </c>
      <c r="K2" s="2" t="s">
        <v>6</v>
      </c>
      <c r="L2" s="2" t="s">
        <v>3</v>
      </c>
      <c r="Q2" s="2" t="s">
        <v>6</v>
      </c>
      <c r="R2" s="2" t="s">
        <v>3</v>
      </c>
      <c r="W2" s="2" t="s">
        <v>6</v>
      </c>
      <c r="X2" s="2" t="s">
        <v>3</v>
      </c>
      <c r="AC2" s="3"/>
      <c r="AD2" s="3"/>
      <c r="AE2" s="3"/>
      <c r="AF2" s="3"/>
      <c r="AJ2" s="2"/>
    </row>
    <row r="3" spans="2:68">
      <c r="B3" s="4">
        <v>42276</v>
      </c>
      <c r="C3" s="5">
        <v>10.1</v>
      </c>
      <c r="D3" s="5">
        <v>10.96</v>
      </c>
      <c r="E3" s="6" t="s">
        <v>5</v>
      </c>
      <c r="F3" s="7">
        <v>-7.85E-2</v>
      </c>
      <c r="H3" s="4">
        <v>42276</v>
      </c>
      <c r="I3" s="5">
        <v>11.34</v>
      </c>
      <c r="J3" s="5">
        <v>11.38</v>
      </c>
      <c r="K3" s="6"/>
      <c r="L3" s="7">
        <v>-3.5000000000000001E-3</v>
      </c>
      <c r="N3" s="4">
        <v>42276</v>
      </c>
      <c r="O3" s="5">
        <v>38.700000000000003</v>
      </c>
      <c r="P3" s="5">
        <v>39.11</v>
      </c>
      <c r="Q3" s="6"/>
      <c r="R3" s="7">
        <v>-1.0500000000000001E-2</v>
      </c>
      <c r="T3" s="4">
        <v>42276</v>
      </c>
      <c r="U3" s="5"/>
      <c r="V3" s="5"/>
      <c r="W3" s="6"/>
      <c r="X3" s="7"/>
      <c r="Z3" s="4">
        <v>42276</v>
      </c>
      <c r="AC3" s="3"/>
      <c r="AD3" s="3"/>
      <c r="AE3" s="3"/>
      <c r="AF3" s="3"/>
      <c r="AJ3" s="2"/>
      <c r="AP3" s="4">
        <v>42276</v>
      </c>
      <c r="AW3" s="4">
        <v>42276</v>
      </c>
      <c r="BD3" s="4">
        <v>42276</v>
      </c>
      <c r="BK3" s="4">
        <v>42276</v>
      </c>
    </row>
    <row r="4" spans="2:68" ht="17" thickBot="1">
      <c r="B4" s="8">
        <v>42277</v>
      </c>
      <c r="C4" s="9">
        <v>10.220000000000001</v>
      </c>
      <c r="D4" s="9">
        <v>11.07</v>
      </c>
      <c r="E4" s="10">
        <f>C4/C3-1</f>
        <v>1.1881188118811892E-2</v>
      </c>
      <c r="F4" s="11">
        <v>-7.6799999999999993E-2</v>
      </c>
      <c r="H4" s="8">
        <v>42277</v>
      </c>
      <c r="I4" s="9">
        <v>11.4</v>
      </c>
      <c r="J4" s="9">
        <v>11.53</v>
      </c>
      <c r="K4" s="10">
        <f>I4/I3-1</f>
        <v>5.2910052910053462E-3</v>
      </c>
      <c r="L4" s="11">
        <v>-1.1299999999999999E-2</v>
      </c>
      <c r="N4" s="8">
        <v>42277</v>
      </c>
      <c r="O4" s="9">
        <v>39</v>
      </c>
      <c r="P4" s="9">
        <v>39.49</v>
      </c>
      <c r="Q4" s="10">
        <f>O4/O3-1</f>
        <v>7.7519379844961378E-3</v>
      </c>
      <c r="R4" s="11">
        <v>-1.24E-2</v>
      </c>
      <c r="T4" s="8">
        <v>42277</v>
      </c>
      <c r="U4" s="9"/>
      <c r="V4" s="9"/>
      <c r="W4" s="10"/>
      <c r="X4" s="11"/>
      <c r="Z4" s="12">
        <v>42277</v>
      </c>
      <c r="AA4" s="13"/>
      <c r="AB4" s="13"/>
      <c r="AC4" s="13"/>
      <c r="AD4" s="14"/>
      <c r="AE4" s="14"/>
      <c r="AF4" s="14"/>
      <c r="AG4" s="13"/>
      <c r="AH4" s="13"/>
      <c r="AI4" s="13"/>
      <c r="AJ4" s="13"/>
      <c r="AK4" s="13"/>
      <c r="AL4" s="13"/>
      <c r="AM4" s="13"/>
      <c r="AN4" s="13"/>
      <c r="AP4" s="8">
        <v>42277</v>
      </c>
      <c r="AW4" s="8">
        <v>42277</v>
      </c>
      <c r="BD4" s="8">
        <v>42277</v>
      </c>
      <c r="BK4" s="8">
        <v>42277</v>
      </c>
    </row>
    <row r="5" spans="2:68">
      <c r="B5" s="4">
        <v>42279</v>
      </c>
      <c r="C5" s="5">
        <v>10.4</v>
      </c>
      <c r="D5" s="5">
        <v>11.06</v>
      </c>
      <c r="E5" s="6">
        <f t="shared" ref="E5:E14" si="0">C5/C4-1</f>
        <v>1.7612524461839474E-2</v>
      </c>
      <c r="F5" s="7">
        <v>-5.9700000000000003E-2</v>
      </c>
      <c r="H5" s="4">
        <v>42279</v>
      </c>
      <c r="I5" s="5">
        <v>11.56</v>
      </c>
      <c r="J5" s="5">
        <v>11.53</v>
      </c>
      <c r="K5" s="6">
        <f t="shared" ref="K5:K18" si="1">I5/I4-1</f>
        <v>1.4035087719298289E-2</v>
      </c>
      <c r="L5" s="7">
        <v>2.5999999999999999E-3</v>
      </c>
      <c r="N5" s="4">
        <v>42279</v>
      </c>
      <c r="O5" s="5">
        <v>39.549999999999997</v>
      </c>
      <c r="P5" s="5">
        <v>39.49</v>
      </c>
      <c r="Q5" s="6">
        <f t="shared" ref="Q5:Q15" si="2">O5/O4-1</f>
        <v>1.4102564102564052E-2</v>
      </c>
      <c r="R5" s="7">
        <v>1.5E-3</v>
      </c>
      <c r="T5" s="4">
        <v>42279</v>
      </c>
      <c r="U5" s="5"/>
      <c r="V5" s="5"/>
      <c r="W5" s="6"/>
      <c r="X5" s="7"/>
      <c r="Z5" s="4">
        <v>42279</v>
      </c>
      <c r="AD5" s="3"/>
      <c r="AE5" s="3"/>
      <c r="AF5" s="3"/>
      <c r="AJ5" s="2"/>
      <c r="AP5" s="4">
        <v>42279</v>
      </c>
      <c r="AW5" s="4">
        <v>42279</v>
      </c>
      <c r="BD5" s="4">
        <v>42279</v>
      </c>
      <c r="BK5" s="4">
        <v>42279</v>
      </c>
    </row>
    <row r="6" spans="2:68" ht="17" thickBot="1">
      <c r="B6" s="8">
        <v>42282</v>
      </c>
      <c r="C6" s="9">
        <v>10.54</v>
      </c>
      <c r="D6" s="9">
        <v>11.06</v>
      </c>
      <c r="E6" s="10">
        <f t="shared" si="0"/>
        <v>1.3461538461538414E-2</v>
      </c>
      <c r="F6" s="11">
        <v>-4.7E-2</v>
      </c>
      <c r="H6" s="8">
        <v>42282</v>
      </c>
      <c r="I6" s="9">
        <v>11.9</v>
      </c>
      <c r="J6" s="9">
        <v>11.53</v>
      </c>
      <c r="K6" s="10">
        <f t="shared" si="1"/>
        <v>2.9411764705882248E-2</v>
      </c>
      <c r="L6" s="11">
        <v>3.2099999999999997E-2</v>
      </c>
      <c r="N6" s="8">
        <v>42282</v>
      </c>
      <c r="O6" s="9">
        <v>40.5</v>
      </c>
      <c r="P6" s="9">
        <v>39.49</v>
      </c>
      <c r="Q6" s="10">
        <f t="shared" si="2"/>
        <v>2.4020227560050733E-2</v>
      </c>
      <c r="R6" s="11">
        <v>2.5600000000000001E-2</v>
      </c>
      <c r="T6" s="8">
        <v>42282</v>
      </c>
      <c r="U6" s="15"/>
      <c r="V6" s="15"/>
      <c r="W6" s="10"/>
      <c r="X6" s="11"/>
      <c r="Z6" s="8">
        <v>42282</v>
      </c>
      <c r="AD6" s="3"/>
      <c r="AE6" s="3"/>
      <c r="AF6" s="3"/>
      <c r="AJ6" s="2"/>
      <c r="AP6" s="8">
        <v>42282</v>
      </c>
      <c r="AW6" s="8">
        <v>42282</v>
      </c>
      <c r="BD6" s="8">
        <v>42282</v>
      </c>
      <c r="BK6" s="8">
        <v>42282</v>
      </c>
    </row>
    <row r="7" spans="2:68">
      <c r="B7" s="4">
        <v>42283</v>
      </c>
      <c r="C7" s="5">
        <v>10.7</v>
      </c>
      <c r="D7" s="5">
        <v>11.06</v>
      </c>
      <c r="E7" s="6">
        <f t="shared" si="0"/>
        <v>1.5180265654648917E-2</v>
      </c>
      <c r="F7" s="7">
        <v>-3.2500000000000001E-2</v>
      </c>
      <c r="H7" s="4">
        <v>42283</v>
      </c>
      <c r="I7" s="5">
        <v>12</v>
      </c>
      <c r="J7" s="5">
        <v>11.53</v>
      </c>
      <c r="K7" s="6">
        <f t="shared" si="1"/>
        <v>8.4033613445377853E-3</v>
      </c>
      <c r="L7" s="7">
        <v>4.0800000000000003E-2</v>
      </c>
      <c r="N7" s="4">
        <v>42283</v>
      </c>
      <c r="O7" s="5">
        <v>40.9</v>
      </c>
      <c r="P7" s="5">
        <v>39.49</v>
      </c>
      <c r="Q7" s="6">
        <f t="shared" si="2"/>
        <v>9.8765432098764094E-3</v>
      </c>
      <c r="R7" s="7">
        <v>3.5700000000000003E-2</v>
      </c>
      <c r="T7" s="4">
        <v>42283</v>
      </c>
      <c r="U7" s="5"/>
      <c r="V7" s="5"/>
      <c r="W7" s="6"/>
      <c r="X7" s="7"/>
      <c r="Z7" s="4">
        <v>42283</v>
      </c>
      <c r="AD7" s="3"/>
      <c r="AE7" s="3"/>
      <c r="AF7" s="3"/>
      <c r="AJ7" s="2"/>
      <c r="AP7" s="4">
        <v>42283</v>
      </c>
      <c r="AW7" s="4">
        <v>42283</v>
      </c>
      <c r="BD7" s="4">
        <v>42283</v>
      </c>
      <c r="BK7" s="4">
        <v>42283</v>
      </c>
    </row>
    <row r="8" spans="2:68" ht="17" thickBot="1">
      <c r="B8" s="8">
        <v>42284</v>
      </c>
      <c r="C8" s="9">
        <v>11</v>
      </c>
      <c r="D8" s="9">
        <v>11.06</v>
      </c>
      <c r="E8" s="10">
        <f t="shared" si="0"/>
        <v>2.8037383177570208E-2</v>
      </c>
      <c r="F8" s="11">
        <v>-5.4000000000000003E-3</v>
      </c>
      <c r="H8" s="8">
        <v>42284</v>
      </c>
      <c r="I8" s="9">
        <v>12.3</v>
      </c>
      <c r="J8" s="9">
        <v>11.53</v>
      </c>
      <c r="K8" s="10">
        <f t="shared" si="1"/>
        <v>2.5000000000000133E-2</v>
      </c>
      <c r="L8" s="11">
        <v>6.6799999999999998E-2</v>
      </c>
      <c r="N8" s="8">
        <v>42284</v>
      </c>
      <c r="O8" s="9">
        <v>42.9</v>
      </c>
      <c r="P8" s="9">
        <v>39.49</v>
      </c>
      <c r="Q8" s="10">
        <f t="shared" si="2"/>
        <v>4.8899755501222497E-2</v>
      </c>
      <c r="R8" s="11">
        <v>8.6400000000000005E-2</v>
      </c>
      <c r="T8" s="8">
        <v>42284</v>
      </c>
      <c r="U8" s="15"/>
      <c r="V8" s="15"/>
      <c r="W8" s="10"/>
      <c r="X8" s="11"/>
      <c r="Z8" s="8">
        <v>42284</v>
      </c>
      <c r="AD8" s="3"/>
      <c r="AE8" s="3"/>
      <c r="AF8" s="3"/>
      <c r="AJ8" s="2"/>
      <c r="AP8" s="8">
        <v>42284</v>
      </c>
      <c r="AW8" s="8">
        <v>42284</v>
      </c>
      <c r="BD8" s="8">
        <v>42284</v>
      </c>
      <c r="BK8" s="8">
        <v>42284</v>
      </c>
    </row>
    <row r="9" spans="2:68">
      <c r="B9" s="4">
        <v>42285</v>
      </c>
      <c r="C9" s="5">
        <v>10.7</v>
      </c>
      <c r="D9" s="5">
        <v>11.31</v>
      </c>
      <c r="E9" s="6">
        <f t="shared" si="0"/>
        <v>-2.7272727272727337E-2</v>
      </c>
      <c r="F9" s="7">
        <v>-5.3900000000000003E-2</v>
      </c>
      <c r="H9" s="4">
        <v>42285</v>
      </c>
      <c r="I9" s="5">
        <v>11.88</v>
      </c>
      <c r="J9" s="5">
        <v>11.76</v>
      </c>
      <c r="K9" s="6">
        <f t="shared" si="1"/>
        <v>-3.4146341463414664E-2</v>
      </c>
      <c r="L9" s="7">
        <v>1.0200000000000001E-2</v>
      </c>
      <c r="N9" s="4">
        <v>42285</v>
      </c>
      <c r="O9" s="5">
        <v>40.799999999999997</v>
      </c>
      <c r="P9" s="5">
        <v>40.58</v>
      </c>
      <c r="Q9" s="6">
        <f t="shared" si="2"/>
        <v>-4.8951048951048959E-2</v>
      </c>
      <c r="R9" s="7">
        <v>5.4000000000000003E-3</v>
      </c>
      <c r="T9" s="4">
        <v>42285</v>
      </c>
      <c r="U9" s="5"/>
      <c r="V9" s="5"/>
      <c r="W9" s="6"/>
      <c r="X9" s="7"/>
      <c r="Z9" s="4">
        <v>42285</v>
      </c>
      <c r="AD9" s="3"/>
      <c r="AE9" s="3"/>
      <c r="AF9" s="3"/>
      <c r="AJ9" s="2"/>
      <c r="AP9" s="4">
        <v>42285</v>
      </c>
      <c r="AW9" s="4">
        <v>42285</v>
      </c>
      <c r="BD9" s="4">
        <v>42285</v>
      </c>
      <c r="BK9" s="4">
        <v>42285</v>
      </c>
    </row>
    <row r="10" spans="2:68" ht="17" thickBot="1">
      <c r="B10" s="8">
        <v>42286</v>
      </c>
      <c r="C10" s="9">
        <v>10.7</v>
      </c>
      <c r="D10" s="9">
        <v>11.45</v>
      </c>
      <c r="E10" s="10">
        <f t="shared" si="0"/>
        <v>0</v>
      </c>
      <c r="F10" s="11">
        <v>-6.5500000000000003E-2</v>
      </c>
      <c r="H10" s="8">
        <v>42286</v>
      </c>
      <c r="I10" s="9">
        <v>11.84</v>
      </c>
      <c r="J10" s="9">
        <v>11.92</v>
      </c>
      <c r="K10" s="10">
        <f t="shared" si="1"/>
        <v>-3.3670033670034627E-3</v>
      </c>
      <c r="L10" s="11">
        <v>-6.7000000000000002E-3</v>
      </c>
      <c r="N10" s="8">
        <v>42286</v>
      </c>
      <c r="O10" s="9">
        <v>40.85</v>
      </c>
      <c r="P10" s="9">
        <v>41.19</v>
      </c>
      <c r="Q10" s="10">
        <f t="shared" si="2"/>
        <v>1.225490196078427E-3</v>
      </c>
      <c r="R10" s="11">
        <v>-8.3000000000000001E-3</v>
      </c>
      <c r="T10" s="8">
        <v>42286</v>
      </c>
      <c r="U10" s="15"/>
      <c r="V10" s="15"/>
      <c r="W10" s="10"/>
      <c r="X10" s="11"/>
      <c r="Z10" s="12">
        <v>42286</v>
      </c>
      <c r="AA10" s="13">
        <v>9528.89</v>
      </c>
      <c r="AB10" s="13">
        <v>9646.1</v>
      </c>
      <c r="AC10" s="16">
        <f>AB10/AA10-1</f>
        <v>1.2300488304514134E-2</v>
      </c>
      <c r="AD10" s="14"/>
      <c r="AE10" s="14"/>
      <c r="AF10" s="14"/>
      <c r="AG10" s="13"/>
      <c r="AH10" s="13"/>
      <c r="AI10" s="13">
        <v>9620</v>
      </c>
      <c r="AJ10" s="17"/>
      <c r="AK10" s="13"/>
      <c r="AL10" s="13"/>
      <c r="AM10" s="13"/>
      <c r="AN10" s="13"/>
      <c r="AO10" s="13"/>
      <c r="AP10" s="8">
        <v>42286</v>
      </c>
      <c r="AW10" s="8">
        <v>42286</v>
      </c>
      <c r="BD10" s="8">
        <v>42286</v>
      </c>
      <c r="BK10" s="8">
        <v>42286</v>
      </c>
    </row>
    <row r="11" spans="2:68">
      <c r="B11" s="4">
        <v>42289</v>
      </c>
      <c r="C11" s="5">
        <v>11.04</v>
      </c>
      <c r="D11" s="5">
        <v>11.82</v>
      </c>
      <c r="E11" s="6">
        <f t="shared" si="0"/>
        <v>3.1775700934579376E-2</v>
      </c>
      <c r="F11" s="7">
        <v>-6.6000000000000003E-2</v>
      </c>
      <c r="H11" s="4">
        <v>42289</v>
      </c>
      <c r="I11" s="5">
        <v>12.36</v>
      </c>
      <c r="J11" s="5">
        <v>12.33</v>
      </c>
      <c r="K11" s="6">
        <f t="shared" si="1"/>
        <v>4.3918918918918859E-2</v>
      </c>
      <c r="L11" s="7">
        <v>2.3999999999999998E-3</v>
      </c>
      <c r="N11" s="4">
        <v>42289</v>
      </c>
      <c r="O11" s="5">
        <v>42.95</v>
      </c>
      <c r="P11" s="5">
        <v>42.67</v>
      </c>
      <c r="Q11" s="6">
        <f t="shared" si="2"/>
        <v>5.1407588739290189E-2</v>
      </c>
      <c r="R11" s="7">
        <v>6.6E-3</v>
      </c>
      <c r="T11" s="4">
        <v>42289</v>
      </c>
      <c r="U11" s="5"/>
      <c r="V11" s="5"/>
      <c r="W11" s="6"/>
      <c r="X11" s="7"/>
      <c r="Z11" s="4">
        <v>42289</v>
      </c>
      <c r="AA11" s="2">
        <v>9646.1</v>
      </c>
      <c r="AB11" s="2">
        <v>9945.4</v>
      </c>
      <c r="AC11" s="18">
        <f t="shared" ref="AC11:AC17" si="3">AB11/AA11-1</f>
        <v>3.1028083888825497E-2</v>
      </c>
      <c r="AD11" s="3"/>
      <c r="AE11" s="3"/>
      <c r="AF11" s="3"/>
      <c r="AG11" s="2">
        <v>9922.5</v>
      </c>
      <c r="AH11" s="2">
        <v>10020</v>
      </c>
      <c r="AI11" s="2">
        <v>9965</v>
      </c>
      <c r="AJ11" s="19">
        <f t="shared" ref="AJ11:AJ22" si="4">AG11/AB11-1</f>
        <v>-2.3025720433567098E-3</v>
      </c>
      <c r="AK11" s="20"/>
      <c r="AL11" s="20"/>
      <c r="AM11" s="20">
        <f t="shared" ref="AM11:AM17" si="5">AI11/AH11-1</f>
        <v>-5.4890219560878029E-3</v>
      </c>
      <c r="AP11" s="4">
        <v>42289</v>
      </c>
      <c r="AQ11" s="2">
        <v>38.69</v>
      </c>
      <c r="AR11" s="2">
        <v>38.979999999999997</v>
      </c>
      <c r="AT11" s="18">
        <f t="shared" ref="AT11:AT19" si="6">+AQ11/AR11-1</f>
        <v>-7.4397126731656771E-3</v>
      </c>
      <c r="AW11" s="4">
        <v>42289</v>
      </c>
      <c r="BA11" s="18"/>
      <c r="BD11" s="4">
        <v>42289</v>
      </c>
      <c r="BH11" s="18"/>
      <c r="BK11" s="4">
        <v>42289</v>
      </c>
      <c r="BO11" s="18"/>
    </row>
    <row r="12" spans="2:68" ht="17" thickBot="1">
      <c r="B12" s="8">
        <v>42290</v>
      </c>
      <c r="C12" s="9">
        <v>10.84</v>
      </c>
      <c r="D12" s="9">
        <v>11.772</v>
      </c>
      <c r="E12" s="10">
        <f t="shared" si="0"/>
        <v>-1.8115942028985477E-2</v>
      </c>
      <c r="F12" s="11">
        <f t="shared" ref="F12:F19" si="7">+C12/D12-1</f>
        <v>-7.9170914033299344E-2</v>
      </c>
      <c r="H12" s="8">
        <v>42290</v>
      </c>
      <c r="I12" s="9">
        <v>12.14</v>
      </c>
      <c r="J12" s="9">
        <v>12.22</v>
      </c>
      <c r="K12" s="10">
        <f t="shared" si="1"/>
        <v>-1.7799352750809017E-2</v>
      </c>
      <c r="L12" s="11">
        <f t="shared" ref="L12:L20" si="8">+I12/J12-1</f>
        <v>-6.5466448445171688E-3</v>
      </c>
      <c r="N12" s="8">
        <v>42290</v>
      </c>
      <c r="O12" s="9">
        <v>42.7</v>
      </c>
      <c r="P12" s="9">
        <v>42.540999999999997</v>
      </c>
      <c r="Q12" s="10">
        <f t="shared" si="2"/>
        <v>-5.8207217694994373E-3</v>
      </c>
      <c r="R12" s="11">
        <f t="shared" ref="R12:R17" si="9">+O12/P12-1</f>
        <v>3.7375708140383601E-3</v>
      </c>
      <c r="T12" s="8">
        <v>42290</v>
      </c>
      <c r="U12" s="15"/>
      <c r="V12" s="15"/>
      <c r="W12" s="10"/>
      <c r="X12" s="11"/>
      <c r="Z12" s="12">
        <v>42290</v>
      </c>
      <c r="AA12" s="13">
        <v>9945.4</v>
      </c>
      <c r="AB12" s="13">
        <v>9878.5400000000009</v>
      </c>
      <c r="AC12" s="16">
        <f t="shared" si="3"/>
        <v>-6.7227059746213236E-3</v>
      </c>
      <c r="AD12" s="14">
        <v>9965</v>
      </c>
      <c r="AE12" s="14">
        <v>9922.5</v>
      </c>
      <c r="AF12" s="21">
        <f>AE12/AD12-1</f>
        <v>-4.2649272453587628E-3</v>
      </c>
      <c r="AG12" s="13">
        <v>9875</v>
      </c>
      <c r="AH12" s="13">
        <v>9830</v>
      </c>
      <c r="AI12" s="13">
        <v>9855</v>
      </c>
      <c r="AJ12" s="21">
        <f t="shared" si="4"/>
        <v>-3.5835255007332645E-4</v>
      </c>
      <c r="AK12" s="21">
        <f t="shared" ref="AK12:AK17" si="10">AH12/AH11-1</f>
        <v>-1.8962075848303339E-2</v>
      </c>
      <c r="AL12" s="21">
        <f t="shared" ref="AL12:AL17" si="11">AH12/AI11-1</f>
        <v>-1.354741595584541E-2</v>
      </c>
      <c r="AM12" s="21">
        <f t="shared" si="5"/>
        <v>2.5432349949134903E-3</v>
      </c>
      <c r="AN12" s="21"/>
      <c r="AP12" s="8">
        <v>42290</v>
      </c>
      <c r="AQ12" s="2">
        <v>38.19</v>
      </c>
      <c r="AR12" s="2">
        <v>38.71</v>
      </c>
      <c r="AS12" s="18">
        <f>AQ12/AQ11-1</f>
        <v>-1.2923235978288927E-2</v>
      </c>
      <c r="AT12" s="18">
        <f t="shared" si="6"/>
        <v>-1.3433221389821837E-2</v>
      </c>
      <c r="AU12" s="18">
        <f>AQ12/AR11-1</f>
        <v>-2.0266803488968699E-2</v>
      </c>
      <c r="AW12" s="8">
        <v>42290</v>
      </c>
      <c r="AZ12" s="18"/>
      <c r="BA12" s="18"/>
      <c r="BB12" s="18"/>
      <c r="BD12" s="8">
        <v>42290</v>
      </c>
      <c r="BG12" s="18"/>
      <c r="BH12" s="18"/>
      <c r="BI12" s="18"/>
      <c r="BK12" s="8">
        <v>42290</v>
      </c>
      <c r="BN12" s="18"/>
      <c r="BO12" s="18"/>
      <c r="BP12" s="18"/>
    </row>
    <row r="13" spans="2:68">
      <c r="B13" s="4">
        <v>42291</v>
      </c>
      <c r="C13" s="5">
        <v>10.72</v>
      </c>
      <c r="D13" s="5">
        <v>11.647</v>
      </c>
      <c r="E13" s="6">
        <f t="shared" si="0"/>
        <v>-1.1070110701106972E-2</v>
      </c>
      <c r="F13" s="7">
        <f t="shared" si="7"/>
        <v>-7.959131106722761E-2</v>
      </c>
      <c r="H13" s="4">
        <v>42291</v>
      </c>
      <c r="I13" s="5">
        <v>12.02</v>
      </c>
      <c r="J13" s="5">
        <v>12.096</v>
      </c>
      <c r="K13" s="6">
        <f t="shared" si="1"/>
        <v>-9.884678747940745E-3</v>
      </c>
      <c r="L13" s="7">
        <f t="shared" si="8"/>
        <v>-6.2830687830688348E-3</v>
      </c>
      <c r="N13" s="4">
        <v>42291</v>
      </c>
      <c r="O13" s="5">
        <v>41.65</v>
      </c>
      <c r="P13" s="5">
        <v>41.975000000000001</v>
      </c>
      <c r="Q13" s="6">
        <f t="shared" si="2"/>
        <v>-2.4590163934426368E-2</v>
      </c>
      <c r="R13" s="7">
        <f t="shared" si="9"/>
        <v>-7.7427039904706119E-3</v>
      </c>
      <c r="T13" s="4">
        <v>42291</v>
      </c>
      <c r="U13" s="5"/>
      <c r="V13" s="5"/>
      <c r="W13" s="6"/>
      <c r="X13" s="7"/>
      <c r="Z13" s="4">
        <v>42291</v>
      </c>
      <c r="AA13" s="2">
        <v>9878.5400000000009</v>
      </c>
      <c r="AB13" s="2">
        <v>9796.5499999999993</v>
      </c>
      <c r="AC13" s="18">
        <f t="shared" si="3"/>
        <v>-8.2998094860172733E-3</v>
      </c>
      <c r="AD13" s="3">
        <v>9855</v>
      </c>
      <c r="AE13" s="3">
        <v>9852.5</v>
      </c>
      <c r="AF13" s="20">
        <f t="shared" ref="AF13:AF23" si="12">AE13/AD13-1</f>
        <v>-2.5367833587008892E-4</v>
      </c>
      <c r="AG13" s="2">
        <v>9787</v>
      </c>
      <c r="AH13" s="2">
        <v>9705</v>
      </c>
      <c r="AI13" s="2">
        <v>9797.5</v>
      </c>
      <c r="AJ13" s="20">
        <f t="shared" si="4"/>
        <v>-9.7483297691525195E-4</v>
      </c>
      <c r="AK13" s="20">
        <f t="shared" si="10"/>
        <v>-1.2716174974567673E-2</v>
      </c>
      <c r="AL13" s="20">
        <f t="shared" si="11"/>
        <v>-1.5220700152207001E-2</v>
      </c>
      <c r="AM13" s="20">
        <f t="shared" si="5"/>
        <v>9.5311695002575636E-3</v>
      </c>
      <c r="AN13" s="20">
        <f>LN(AD13/AG12)</f>
        <v>-2.0273701825020956E-3</v>
      </c>
      <c r="AP13" s="4">
        <v>42291</v>
      </c>
      <c r="AQ13" s="2">
        <v>38.35</v>
      </c>
      <c r="AR13" s="2">
        <v>38.35</v>
      </c>
      <c r="AS13" s="18">
        <f>AQ13/AQ12-1</f>
        <v>4.1895784236711808E-3</v>
      </c>
      <c r="AT13" s="18">
        <f t="shared" si="6"/>
        <v>0</v>
      </c>
      <c r="AU13" s="18">
        <f t="shared" ref="AU13:AU19" si="13">AQ13/AR12-1</f>
        <v>-9.2999225006458186E-3</v>
      </c>
      <c r="AW13" s="4">
        <v>42291</v>
      </c>
      <c r="AZ13" s="18"/>
      <c r="BA13" s="18"/>
      <c r="BB13" s="18"/>
      <c r="BD13" s="4">
        <v>42291</v>
      </c>
      <c r="BG13" s="18"/>
      <c r="BH13" s="18"/>
      <c r="BI13" s="18"/>
      <c r="BK13" s="4">
        <v>42291</v>
      </c>
      <c r="BN13" s="18"/>
      <c r="BO13" s="18"/>
      <c r="BP13" s="18"/>
    </row>
    <row r="14" spans="2:68" ht="17.25" customHeight="1" thickBot="1">
      <c r="B14" s="8">
        <f>+B13+1</f>
        <v>42292</v>
      </c>
      <c r="C14" s="9">
        <v>11</v>
      </c>
      <c r="D14" s="9">
        <v>11.861000000000001</v>
      </c>
      <c r="E14" s="10">
        <f t="shared" si="0"/>
        <v>2.6119402985074647E-2</v>
      </c>
      <c r="F14" s="11">
        <f t="shared" si="7"/>
        <v>-7.2590843942332062E-2</v>
      </c>
      <c r="H14" s="8">
        <v>42292</v>
      </c>
      <c r="I14" s="9">
        <v>12.34</v>
      </c>
      <c r="J14" s="9">
        <v>12.323</v>
      </c>
      <c r="K14" s="10">
        <f t="shared" si="1"/>
        <v>2.6622296173044901E-2</v>
      </c>
      <c r="L14" s="11">
        <f t="shared" si="8"/>
        <v>1.3795342043332326E-3</v>
      </c>
      <c r="N14" s="8">
        <v>42292</v>
      </c>
      <c r="O14" s="9">
        <v>43.45</v>
      </c>
      <c r="P14" s="9">
        <v>42.999000000000002</v>
      </c>
      <c r="Q14" s="10">
        <f t="shared" si="2"/>
        <v>4.3217286914766007E-2</v>
      </c>
      <c r="R14" s="11">
        <f t="shared" si="9"/>
        <v>1.0488616014325824E-2</v>
      </c>
      <c r="T14" s="8">
        <v>42292</v>
      </c>
      <c r="U14" s="15"/>
      <c r="V14" s="15"/>
      <c r="W14" s="10"/>
      <c r="X14" s="11"/>
      <c r="Z14" s="12">
        <v>42292</v>
      </c>
      <c r="AA14" s="13">
        <v>9796.5499999999993</v>
      </c>
      <c r="AB14" s="13">
        <v>9978.19</v>
      </c>
      <c r="AC14" s="16">
        <f t="shared" si="3"/>
        <v>1.8541221144178444E-2</v>
      </c>
      <c r="AD14" s="14">
        <v>9797.5</v>
      </c>
      <c r="AE14" s="14">
        <v>9822.5</v>
      </c>
      <c r="AF14" s="21">
        <f t="shared" si="12"/>
        <v>2.5516713447308881E-3</v>
      </c>
      <c r="AG14" s="13">
        <v>9997.5</v>
      </c>
      <c r="AH14" s="13">
        <v>10005</v>
      </c>
      <c r="AI14" s="13">
        <v>10127.5</v>
      </c>
      <c r="AJ14" s="21">
        <f t="shared" si="4"/>
        <v>1.9352207163823021E-3</v>
      </c>
      <c r="AK14" s="21">
        <f t="shared" si="10"/>
        <v>3.0911901081916549E-2</v>
      </c>
      <c r="AL14" s="21">
        <f t="shared" si="11"/>
        <v>2.1178872161265572E-2</v>
      </c>
      <c r="AM14" s="21">
        <f t="shared" si="5"/>
        <v>1.2243878060969493E-2</v>
      </c>
      <c r="AN14" s="21">
        <f t="shared" ref="AN14:AN29" si="14">LN(AD14/AG13)</f>
        <v>1.0722766479669486E-3</v>
      </c>
      <c r="AP14" s="8">
        <v>42292</v>
      </c>
      <c r="AQ14" s="2">
        <v>39.619999999999997</v>
      </c>
      <c r="AR14" s="2">
        <v>39.130000000000003</v>
      </c>
      <c r="AS14" s="18">
        <f>AQ14/AQ13-1</f>
        <v>3.3116036505866919E-2</v>
      </c>
      <c r="AT14" s="18">
        <f t="shared" si="6"/>
        <v>1.2522361359570633E-2</v>
      </c>
      <c r="AU14" s="18">
        <f t="shared" si="13"/>
        <v>3.3116036505866919E-2</v>
      </c>
      <c r="AW14" s="8">
        <v>42292</v>
      </c>
      <c r="AZ14" s="18"/>
      <c r="BA14" s="18"/>
      <c r="BB14" s="18"/>
      <c r="BD14" s="8">
        <v>42292</v>
      </c>
      <c r="BG14" s="18"/>
      <c r="BH14" s="18"/>
      <c r="BI14" s="18"/>
      <c r="BK14" s="8">
        <v>42292</v>
      </c>
      <c r="BN14" s="18"/>
      <c r="BO14" s="18"/>
      <c r="BP14" s="18"/>
    </row>
    <row r="15" spans="2:68">
      <c r="B15" s="4">
        <f>B14+1</f>
        <v>42293</v>
      </c>
      <c r="C15" s="5">
        <v>11.08</v>
      </c>
      <c r="D15" s="5">
        <v>11.965</v>
      </c>
      <c r="E15" s="6">
        <f>C15/C14-1</f>
        <v>7.2727272727273196E-3</v>
      </c>
      <c r="F15" s="7">
        <f t="shared" si="7"/>
        <v>-7.3965733389051436E-2</v>
      </c>
      <c r="H15" s="4">
        <v>42293</v>
      </c>
      <c r="I15" s="5">
        <v>12.48</v>
      </c>
      <c r="J15" s="5">
        <v>12.404999999999999</v>
      </c>
      <c r="K15" s="6">
        <f t="shared" si="1"/>
        <v>1.1345218800648427E-2</v>
      </c>
      <c r="L15" s="7">
        <f t="shared" si="8"/>
        <v>6.0459492140267912E-3</v>
      </c>
      <c r="N15" s="4">
        <v>42293</v>
      </c>
      <c r="O15" s="5">
        <v>43.95</v>
      </c>
      <c r="P15" s="5">
        <v>43.442999999999998</v>
      </c>
      <c r="Q15" s="6">
        <f t="shared" si="2"/>
        <v>1.1507479861910141E-2</v>
      </c>
      <c r="R15" s="7">
        <f t="shared" si="9"/>
        <v>1.1670464746909914E-2</v>
      </c>
      <c r="T15" s="4">
        <v>42293</v>
      </c>
      <c r="U15" s="5"/>
      <c r="V15" s="5"/>
      <c r="W15" s="6"/>
      <c r="X15" s="7"/>
      <c r="Z15" s="4">
        <v>42293</v>
      </c>
      <c r="AA15" s="2">
        <v>9978.19</v>
      </c>
      <c r="AB15" s="2">
        <v>10072.61</v>
      </c>
      <c r="AC15" s="18">
        <f t="shared" si="3"/>
        <v>9.4626380135074406E-3</v>
      </c>
      <c r="AD15" s="3">
        <v>10127.5</v>
      </c>
      <c r="AE15" s="3">
        <v>10080</v>
      </c>
      <c r="AF15" s="20">
        <f t="shared" si="12"/>
        <v>-4.69019995062947E-3</v>
      </c>
      <c r="AG15" s="2">
        <v>10050</v>
      </c>
      <c r="AH15" s="2">
        <v>10112.5</v>
      </c>
      <c r="AI15" s="2">
        <v>10182.5</v>
      </c>
      <c r="AJ15" s="20">
        <f t="shared" si="4"/>
        <v>-2.2447012244096731E-3</v>
      </c>
      <c r="AK15" s="20">
        <f t="shared" si="10"/>
        <v>1.0744627686156916E-2</v>
      </c>
      <c r="AL15" s="20">
        <f t="shared" si="11"/>
        <v>-1.4811157738829905E-3</v>
      </c>
      <c r="AM15" s="20">
        <f t="shared" si="5"/>
        <v>6.9221260815821584E-3</v>
      </c>
      <c r="AN15" s="20">
        <f t="shared" si="14"/>
        <v>1.2919434355872169E-2</v>
      </c>
      <c r="AP15" s="4">
        <v>42293</v>
      </c>
      <c r="AQ15" s="2">
        <v>39.76</v>
      </c>
      <c r="AR15" s="2">
        <v>39.409999999999997</v>
      </c>
      <c r="AS15" s="18">
        <f>AQ15/AQ14-1</f>
        <v>3.5335689045936647E-3</v>
      </c>
      <c r="AT15" s="18">
        <f t="shared" si="6"/>
        <v>8.8809946714032417E-3</v>
      </c>
      <c r="AU15" s="18">
        <f t="shared" si="13"/>
        <v>1.6100178890876338E-2</v>
      </c>
      <c r="AW15" s="4">
        <v>42293</v>
      </c>
      <c r="AZ15" s="18"/>
      <c r="BA15" s="18"/>
      <c r="BB15" s="18"/>
      <c r="BD15" s="4">
        <v>42293</v>
      </c>
      <c r="BG15" s="18"/>
      <c r="BH15" s="18"/>
      <c r="BI15" s="18"/>
      <c r="BK15" s="4">
        <v>42293</v>
      </c>
      <c r="BN15" s="18"/>
      <c r="BO15" s="18"/>
      <c r="BP15" s="18"/>
    </row>
    <row r="16" spans="2:68" ht="17.25" customHeight="1" thickBot="1">
      <c r="B16" s="8">
        <v>42296</v>
      </c>
      <c r="C16" s="9">
        <v>11.02</v>
      </c>
      <c r="D16" s="9">
        <v>11.922000000000001</v>
      </c>
      <c r="E16" s="10">
        <f>C16/C15-1</f>
        <v>-5.4151624548737232E-3</v>
      </c>
      <c r="F16" s="11">
        <f t="shared" si="7"/>
        <v>-7.5658446569367599E-2</v>
      </c>
      <c r="H16" s="8">
        <v>42296</v>
      </c>
      <c r="I16" s="9">
        <v>12.44</v>
      </c>
      <c r="J16" s="9">
        <v>12.366</v>
      </c>
      <c r="K16" s="10">
        <f t="shared" si="1"/>
        <v>-3.2051282051283048E-3</v>
      </c>
      <c r="L16" s="11">
        <f t="shared" si="8"/>
        <v>5.9841500889534771E-3</v>
      </c>
      <c r="N16" s="8">
        <v>42296</v>
      </c>
      <c r="O16" s="9">
        <v>43.65</v>
      </c>
      <c r="P16" s="9">
        <v>43.365000000000002</v>
      </c>
      <c r="Q16" s="10">
        <f t="shared" ref="Q16:Q21" si="15">O16/O15-1</f>
        <v>-6.8259385665530026E-3</v>
      </c>
      <c r="R16" s="11">
        <f t="shared" si="9"/>
        <v>6.5721203735731315E-3</v>
      </c>
      <c r="T16" s="8">
        <v>42296</v>
      </c>
      <c r="U16" s="15">
        <v>11.04</v>
      </c>
      <c r="V16" s="15"/>
      <c r="W16" s="10"/>
      <c r="X16" s="11"/>
      <c r="Z16" s="12">
        <v>42296</v>
      </c>
      <c r="AA16" s="13">
        <v>10072.61</v>
      </c>
      <c r="AB16" s="13">
        <v>10051.549999999999</v>
      </c>
      <c r="AC16" s="16">
        <f t="shared" si="3"/>
        <v>-2.0908185663895962E-3</v>
      </c>
      <c r="AD16" s="14">
        <v>10182.5</v>
      </c>
      <c r="AE16" s="14">
        <v>10077.5</v>
      </c>
      <c r="AF16" s="21">
        <f t="shared" si="12"/>
        <v>-1.0311809477043909E-2</v>
      </c>
      <c r="AG16" s="13">
        <v>10047.5</v>
      </c>
      <c r="AH16" s="13">
        <v>10085</v>
      </c>
      <c r="AI16" s="13">
        <v>10047.5</v>
      </c>
      <c r="AJ16" s="21">
        <f t="shared" si="4"/>
        <v>-4.0292293228405551E-4</v>
      </c>
      <c r="AK16" s="21">
        <f t="shared" si="10"/>
        <v>-2.719406674907332E-3</v>
      </c>
      <c r="AL16" s="21">
        <f t="shared" si="11"/>
        <v>-9.575251657255146E-3</v>
      </c>
      <c r="AM16" s="21">
        <f t="shared" si="5"/>
        <v>-3.7183936539414431E-3</v>
      </c>
      <c r="AN16" s="21">
        <f t="shared" si="14"/>
        <v>1.309792603534576E-2</v>
      </c>
      <c r="AP16" s="8">
        <v>42296</v>
      </c>
      <c r="AQ16" s="2">
        <v>39.380000000000003</v>
      </c>
      <c r="AR16" s="2">
        <v>39.590000000000003</v>
      </c>
      <c r="AS16" s="18">
        <f>AQ16/AQ15-1</f>
        <v>-9.5573440643862417E-3</v>
      </c>
      <c r="AT16" s="18">
        <f t="shared" si="6"/>
        <v>-5.3043697903510934E-3</v>
      </c>
      <c r="AU16" s="18">
        <f t="shared" si="13"/>
        <v>-7.6122811469159224E-4</v>
      </c>
      <c r="AW16" s="8">
        <v>42296</v>
      </c>
      <c r="AZ16" s="18"/>
      <c r="BA16" s="18"/>
      <c r="BB16" s="18"/>
      <c r="BD16" s="8">
        <v>42296</v>
      </c>
      <c r="BG16" s="18"/>
      <c r="BH16" s="18"/>
      <c r="BI16" s="18"/>
      <c r="BK16" s="8">
        <v>42296</v>
      </c>
      <c r="BN16" s="18"/>
      <c r="BO16" s="18"/>
      <c r="BP16" s="18"/>
    </row>
    <row r="17" spans="2:68">
      <c r="B17" s="4">
        <f>B16+1</f>
        <v>42297</v>
      </c>
      <c r="C17" s="5">
        <v>11.04</v>
      </c>
      <c r="D17" s="5">
        <v>12.016</v>
      </c>
      <c r="E17" s="6">
        <f t="shared" ref="E17:E23" si="16">C17/C16-1</f>
        <v>1.814882032667775E-3</v>
      </c>
      <c r="F17" s="7">
        <f t="shared" si="7"/>
        <v>-8.1225033288948145E-2</v>
      </c>
      <c r="H17" s="4">
        <f>H16+1</f>
        <v>42297</v>
      </c>
      <c r="I17" s="5">
        <v>12.46</v>
      </c>
      <c r="J17" s="5">
        <v>12.488</v>
      </c>
      <c r="K17" s="6">
        <f>I17/I16-1</f>
        <v>1.607717041800738E-3</v>
      </c>
      <c r="L17" s="7">
        <f t="shared" si="8"/>
        <v>-2.2421524663676085E-3</v>
      </c>
      <c r="N17" s="4">
        <f>N16+1</f>
        <v>42297</v>
      </c>
      <c r="O17" s="5">
        <v>43.8</v>
      </c>
      <c r="P17" s="5">
        <v>43.881</v>
      </c>
      <c r="Q17" s="6">
        <f t="shared" si="15"/>
        <v>3.4364261168384758E-3</v>
      </c>
      <c r="R17" s="7">
        <f t="shared" si="9"/>
        <v>-1.8459014151911424E-3</v>
      </c>
      <c r="T17" s="4">
        <f>T16+1</f>
        <v>42297</v>
      </c>
      <c r="U17" s="5">
        <v>11.34</v>
      </c>
      <c r="V17" s="5">
        <v>11.46</v>
      </c>
      <c r="W17" s="6">
        <f>U17/U16-1</f>
        <v>2.7173913043478271E-2</v>
      </c>
      <c r="X17" s="7">
        <f>+U17/V17-1</f>
        <v>-1.0471204188481797E-2</v>
      </c>
      <c r="Z17" s="4">
        <v>42297</v>
      </c>
      <c r="AA17" s="2">
        <v>10051.549999999999</v>
      </c>
      <c r="AB17" s="2">
        <v>10146.74</v>
      </c>
      <c r="AC17" s="18">
        <f t="shared" si="3"/>
        <v>9.4701812158324294E-3</v>
      </c>
      <c r="AD17" s="3">
        <v>10047.5</v>
      </c>
      <c r="AE17" s="3">
        <v>10037.5</v>
      </c>
      <c r="AF17" s="20">
        <f>AE17/AD17-1</f>
        <v>-9.9527245583475032E-4</v>
      </c>
      <c r="AG17" s="2">
        <v>10165</v>
      </c>
      <c r="AH17" s="2">
        <v>10140</v>
      </c>
      <c r="AI17" s="2">
        <v>10137.5</v>
      </c>
      <c r="AJ17" s="20">
        <f t="shared" si="4"/>
        <v>1.7995927756107033E-3</v>
      </c>
      <c r="AK17" s="20">
        <f t="shared" si="10"/>
        <v>5.4536440257808572E-3</v>
      </c>
      <c r="AL17" s="20">
        <f t="shared" si="11"/>
        <v>9.2062702164716903E-3</v>
      </c>
      <c r="AM17" s="20">
        <f t="shared" si="5"/>
        <v>-2.465483234713739E-4</v>
      </c>
      <c r="AN17" s="20">
        <f t="shared" si="14"/>
        <v>0</v>
      </c>
      <c r="AP17" s="4">
        <v>42297</v>
      </c>
      <c r="AQ17" s="2">
        <v>39.43</v>
      </c>
      <c r="AR17" s="2">
        <v>39.46</v>
      </c>
      <c r="AS17" s="18">
        <f t="shared" ref="AS17:AS25" si="17">AQ17/AQ16-1</f>
        <v>1.2696800406297726E-3</v>
      </c>
      <c r="AT17" s="18">
        <f t="shared" si="6"/>
        <v>-7.6026355803349155E-4</v>
      </c>
      <c r="AU17" s="18">
        <f t="shared" si="13"/>
        <v>-4.0414246021723832E-3</v>
      </c>
      <c r="AW17" s="4">
        <v>42297</v>
      </c>
      <c r="AZ17" s="18"/>
      <c r="BA17" s="18"/>
      <c r="BB17" s="18"/>
      <c r="BD17" s="4">
        <v>42297</v>
      </c>
      <c r="BG17" s="18"/>
      <c r="BH17" s="18"/>
      <c r="BI17" s="18"/>
      <c r="BK17" s="4">
        <v>42297</v>
      </c>
      <c r="BN17" s="18"/>
      <c r="BO17" s="18"/>
      <c r="BP17" s="18"/>
    </row>
    <row r="18" spans="2:68" ht="17.25" customHeight="1" thickBot="1">
      <c r="B18" s="8">
        <f>+B17+1</f>
        <v>42298</v>
      </c>
      <c r="C18" s="9">
        <v>11.04</v>
      </c>
      <c r="D18" s="9">
        <v>12.016</v>
      </c>
      <c r="E18" s="10">
        <f t="shared" si="16"/>
        <v>0</v>
      </c>
      <c r="F18" s="11">
        <f>+C18/D18-1</f>
        <v>-8.1225033288948145E-2</v>
      </c>
      <c r="H18" s="8">
        <f>+H17+1</f>
        <v>42298</v>
      </c>
      <c r="I18" s="9">
        <v>12.46</v>
      </c>
      <c r="J18" s="9">
        <v>12.488</v>
      </c>
      <c r="K18" s="10">
        <f t="shared" si="1"/>
        <v>0</v>
      </c>
      <c r="L18" s="11">
        <f>+I18/J18-1</f>
        <v>-2.2421524663676085E-3</v>
      </c>
      <c r="N18" s="8">
        <f>+N17+1</f>
        <v>42298</v>
      </c>
      <c r="O18" s="9">
        <v>43.8</v>
      </c>
      <c r="P18" s="9">
        <v>43.881</v>
      </c>
      <c r="Q18" s="10">
        <f t="shared" si="15"/>
        <v>0</v>
      </c>
      <c r="R18" s="11">
        <f>+O18/P18-1</f>
        <v>-1.8459014151911424E-3</v>
      </c>
      <c r="T18" s="8">
        <f>+T17+1</f>
        <v>42298</v>
      </c>
      <c r="U18" s="15">
        <v>11.34</v>
      </c>
      <c r="V18" s="15">
        <v>11.46</v>
      </c>
      <c r="W18" s="10">
        <f>U18/U17-1</f>
        <v>0</v>
      </c>
      <c r="X18" s="11">
        <f>+U18/V18-1</f>
        <v>-1.0471204188481797E-2</v>
      </c>
      <c r="Z18" s="12">
        <f>+Z17+1</f>
        <v>42298</v>
      </c>
      <c r="AA18" s="13">
        <v>10146.74</v>
      </c>
      <c r="AB18" s="13">
        <v>10129.91</v>
      </c>
      <c r="AC18" s="16">
        <f t="shared" ref="AC18:AC25" si="18">AB18/AA18-1</f>
        <v>-1.6586608112556522E-3</v>
      </c>
      <c r="AD18" s="14">
        <v>10115</v>
      </c>
      <c r="AE18" s="14">
        <v>10120</v>
      </c>
      <c r="AF18" s="21">
        <f t="shared" si="12"/>
        <v>4.9431537320820951E-4</v>
      </c>
      <c r="AG18" s="13">
        <v>9972.5</v>
      </c>
      <c r="AH18" s="13">
        <v>9935</v>
      </c>
      <c r="AI18" s="13">
        <v>9967.5</v>
      </c>
      <c r="AJ18" s="21">
        <f t="shared" si="4"/>
        <v>-1.5539131147265905E-2</v>
      </c>
      <c r="AK18" s="21">
        <f t="shared" ref="AK18:AK24" si="19">AH18/AH17-1</f>
        <v>-2.021696252465488E-2</v>
      </c>
      <c r="AL18" s="21">
        <f t="shared" ref="AL18:AL24" si="20">AH18/AI17-1</f>
        <v>-1.9975339087546229E-2</v>
      </c>
      <c r="AM18" s="21">
        <f t="shared" ref="AM18:AM23" si="21">AI18/AH18-1</f>
        <v>3.2712632108706785E-3</v>
      </c>
      <c r="AN18" s="21">
        <f t="shared" si="14"/>
        <v>-4.9309764606011329E-3</v>
      </c>
      <c r="AP18" s="8">
        <f>+AP17+1</f>
        <v>42298</v>
      </c>
      <c r="AQ18" s="2">
        <v>38.85</v>
      </c>
      <c r="AR18" s="2">
        <v>39.46</v>
      </c>
      <c r="AS18" s="18">
        <f t="shared" si="17"/>
        <v>-1.4709611970580738E-2</v>
      </c>
      <c r="AT18" s="18">
        <f t="shared" si="6"/>
        <v>-1.5458692346680181E-2</v>
      </c>
      <c r="AU18" s="18">
        <f t="shared" si="13"/>
        <v>-1.5458692346680181E-2</v>
      </c>
      <c r="AW18" s="8">
        <f>+AW17+1</f>
        <v>42298</v>
      </c>
      <c r="AZ18" s="18"/>
      <c r="BA18" s="18"/>
      <c r="BB18" s="18"/>
      <c r="BD18" s="8">
        <f>+BD17+1</f>
        <v>42298</v>
      </c>
      <c r="BG18" s="18"/>
      <c r="BH18" s="18"/>
      <c r="BI18" s="18"/>
      <c r="BK18" s="8">
        <f>+BK17+1</f>
        <v>42298</v>
      </c>
      <c r="BN18" s="18"/>
      <c r="BO18" s="18"/>
      <c r="BP18" s="18"/>
    </row>
    <row r="19" spans="2:68">
      <c r="B19" s="4">
        <f>+B18+1</f>
        <v>42299</v>
      </c>
      <c r="C19" s="5">
        <v>11</v>
      </c>
      <c r="D19" s="5">
        <v>12.003</v>
      </c>
      <c r="E19" s="6">
        <f t="shared" si="16"/>
        <v>-3.6231884057970065E-3</v>
      </c>
      <c r="F19" s="7">
        <f t="shared" si="7"/>
        <v>-8.3562442722652674E-2</v>
      </c>
      <c r="H19" s="4">
        <f>+H18+1</f>
        <v>42299</v>
      </c>
      <c r="I19" s="5">
        <v>12.42</v>
      </c>
      <c r="J19" s="5">
        <v>12.427</v>
      </c>
      <c r="K19" s="6">
        <f>I19/I18-1</f>
        <v>-3.2102728731943087E-3</v>
      </c>
      <c r="L19" s="7">
        <f t="shared" si="8"/>
        <v>-5.6328961133012001E-4</v>
      </c>
      <c r="N19" s="4">
        <f>+N18+1</f>
        <v>42299</v>
      </c>
      <c r="O19" s="5">
        <v>42.85</v>
      </c>
      <c r="P19" s="5">
        <v>43.273000000000003</v>
      </c>
      <c r="Q19" s="6">
        <f t="shared" si="15"/>
        <v>-2.1689497716894879E-2</v>
      </c>
      <c r="R19" s="7">
        <f>+O19/P19-1</f>
        <v>-9.7751484759550644E-3</v>
      </c>
      <c r="T19" s="4">
        <f>+T18+1</f>
        <v>42299</v>
      </c>
      <c r="U19" s="5">
        <v>11.12</v>
      </c>
      <c r="V19" s="5"/>
      <c r="W19" s="6"/>
      <c r="X19" s="7"/>
      <c r="Z19" s="4">
        <f>+Z18+1</f>
        <v>42299</v>
      </c>
      <c r="AA19" s="2">
        <f>+AB19+22.42</f>
        <v>10129.91</v>
      </c>
      <c r="AB19" s="2">
        <v>10107.49</v>
      </c>
      <c r="AC19" s="18">
        <f t="shared" si="18"/>
        <v>-2.2132476991404415E-3</v>
      </c>
      <c r="AD19" s="3">
        <v>10010</v>
      </c>
      <c r="AE19" s="3">
        <v>10010</v>
      </c>
      <c r="AF19" s="20">
        <f t="shared" si="12"/>
        <v>0</v>
      </c>
      <c r="AG19" s="2">
        <v>10082.5</v>
      </c>
      <c r="AH19" s="2">
        <v>10070</v>
      </c>
      <c r="AI19" s="2">
        <v>10232.5</v>
      </c>
      <c r="AJ19" s="20">
        <f t="shared" si="4"/>
        <v>-2.4724239153340877E-3</v>
      </c>
      <c r="AK19" s="20">
        <f t="shared" si="19"/>
        <v>1.3588324106693417E-2</v>
      </c>
      <c r="AL19" s="20">
        <f t="shared" si="20"/>
        <v>1.0283421118635561E-2</v>
      </c>
      <c r="AM19" s="20">
        <f t="shared" si="21"/>
        <v>1.6137040714994999E-2</v>
      </c>
      <c r="AN19" s="20">
        <f t="shared" si="14"/>
        <v>3.7532885297046153E-3</v>
      </c>
      <c r="AP19" s="4">
        <f>+AP18+1</f>
        <v>42299</v>
      </c>
      <c r="AQ19" s="2">
        <v>39.700000000000003</v>
      </c>
      <c r="AR19" s="2">
        <v>39.57</v>
      </c>
      <c r="AS19" s="18">
        <f t="shared" si="17"/>
        <v>2.1879021879021909E-2</v>
      </c>
      <c r="AT19" s="18">
        <f t="shared" si="6"/>
        <v>3.2853171594642294E-3</v>
      </c>
      <c r="AU19" s="18">
        <f t="shared" si="13"/>
        <v>6.0821084642677103E-3</v>
      </c>
      <c r="AW19" s="4">
        <f>+AW18+1</f>
        <v>42299</v>
      </c>
      <c r="AZ19" s="18"/>
      <c r="BA19" s="18"/>
      <c r="BB19" s="18"/>
      <c r="BD19" s="4">
        <f>+BD18+1</f>
        <v>42299</v>
      </c>
      <c r="BG19" s="18"/>
      <c r="BH19" s="18"/>
      <c r="BI19" s="18"/>
      <c r="BK19" s="4">
        <f>+BK18+1</f>
        <v>42299</v>
      </c>
      <c r="BN19" s="18"/>
      <c r="BO19" s="18"/>
      <c r="BP19" s="18"/>
    </row>
    <row r="20" spans="2:68" ht="17.25" customHeight="1" thickBot="1">
      <c r="B20" s="8">
        <f>+B19+1</f>
        <v>42300</v>
      </c>
      <c r="C20" s="9">
        <v>11.18</v>
      </c>
      <c r="D20" s="9">
        <v>12.063000000000001</v>
      </c>
      <c r="E20" s="10">
        <f t="shared" si="16"/>
        <v>1.6363636363636358E-2</v>
      </c>
      <c r="F20" s="11">
        <f>+C20/D20-1</f>
        <v>-7.319903838182884E-2</v>
      </c>
      <c r="H20" s="8">
        <f>+H19+1</f>
        <v>42300</v>
      </c>
      <c r="I20" s="9">
        <v>12.58</v>
      </c>
      <c r="J20" s="9">
        <v>12.484999999999999</v>
      </c>
      <c r="K20" s="10">
        <f>I20/I19-1</f>
        <v>1.2882447665056418E-2</v>
      </c>
      <c r="L20" s="11">
        <f t="shared" si="8"/>
        <v>7.6091309571486576E-3</v>
      </c>
      <c r="N20" s="8">
        <f>+N19+1</f>
        <v>42300</v>
      </c>
      <c r="O20" s="9">
        <v>43.7</v>
      </c>
      <c r="P20" s="9">
        <v>43.737000000000002</v>
      </c>
      <c r="Q20" s="10">
        <f t="shared" si="15"/>
        <v>1.9836639439906767E-2</v>
      </c>
      <c r="R20" s="11">
        <f>+O20/P20-1</f>
        <v>-8.4596565836703164E-4</v>
      </c>
      <c r="T20" s="8">
        <f>+T19+1</f>
        <v>42300</v>
      </c>
      <c r="U20" s="15">
        <v>11.48</v>
      </c>
      <c r="V20" s="15">
        <v>11.552</v>
      </c>
      <c r="W20" s="10">
        <f>U20/U19-1</f>
        <v>3.2374100719424481E-2</v>
      </c>
      <c r="X20" s="11">
        <f>+U20/V20-1</f>
        <v>-6.2326869806093033E-3</v>
      </c>
      <c r="Z20" s="12">
        <f>+Z19+1</f>
        <v>42300</v>
      </c>
      <c r="AA20" s="13">
        <v>10107.49</v>
      </c>
      <c r="AB20" s="13">
        <v>10174.34</v>
      </c>
      <c r="AC20" s="16">
        <f t="shared" si="18"/>
        <v>6.6139071124482474E-3</v>
      </c>
      <c r="AD20" s="14">
        <v>10232.5</v>
      </c>
      <c r="AE20" s="14">
        <v>10145</v>
      </c>
      <c r="AF20" s="21">
        <f t="shared" si="12"/>
        <v>-8.5511849499144699E-3</v>
      </c>
      <c r="AG20" s="13">
        <v>10195</v>
      </c>
      <c r="AH20" s="13">
        <v>10200</v>
      </c>
      <c r="AI20" s="13">
        <v>10435</v>
      </c>
      <c r="AJ20" s="21">
        <f t="shared" si="4"/>
        <v>2.0305985449671216E-3</v>
      </c>
      <c r="AK20" s="21">
        <f t="shared" si="19"/>
        <v>1.2909632571995955E-2</v>
      </c>
      <c r="AL20" s="21">
        <f t="shared" si="20"/>
        <v>-3.1761544099682126E-3</v>
      </c>
      <c r="AM20" s="21">
        <f t="shared" si="21"/>
        <v>2.3039215686274428E-2</v>
      </c>
      <c r="AN20" s="21">
        <f t="shared" si="14"/>
        <v>1.4767681619034858E-2</v>
      </c>
      <c r="AP20" s="8">
        <f>+AP19+1</f>
        <v>42300</v>
      </c>
      <c r="AQ20" s="2">
        <v>40.369999999999997</v>
      </c>
      <c r="AR20" s="2">
        <v>39.57</v>
      </c>
      <c r="AS20" s="18">
        <f t="shared" si="17"/>
        <v>1.6876574307304715E-2</v>
      </c>
      <c r="AT20" s="18">
        <f>+AQ20/AR20-1</f>
        <v>2.0217336365933702E-2</v>
      </c>
      <c r="AU20" s="18">
        <f>AQ20/AR19-1</f>
        <v>2.0217336365933702E-2</v>
      </c>
      <c r="AW20" s="8">
        <f>+AW19+1</f>
        <v>42300</v>
      </c>
      <c r="AZ20" s="18"/>
      <c r="BA20" s="18"/>
      <c r="BB20" s="18"/>
      <c r="BD20" s="8">
        <f>+BD19+1</f>
        <v>42300</v>
      </c>
      <c r="BG20" s="18"/>
      <c r="BH20" s="18"/>
      <c r="BI20" s="18"/>
      <c r="BK20" s="8">
        <f>+BK19+1</f>
        <v>42300</v>
      </c>
      <c r="BN20" s="18"/>
      <c r="BO20" s="18"/>
      <c r="BP20" s="18"/>
    </row>
    <row r="21" spans="2:68">
      <c r="B21" s="4">
        <v>42303</v>
      </c>
      <c r="C21" s="5">
        <v>11.12</v>
      </c>
      <c r="D21" s="5">
        <v>12.096</v>
      </c>
      <c r="E21" s="6">
        <f t="shared" si="16"/>
        <v>-5.3667262969588903E-3</v>
      </c>
      <c r="F21" s="7">
        <f>+C21/D21-1</f>
        <v>-8.0687830687830808E-2</v>
      </c>
      <c r="H21" s="4">
        <v>42303</v>
      </c>
      <c r="I21" s="5">
        <v>12.46</v>
      </c>
      <c r="J21" s="5">
        <v>12.5</v>
      </c>
      <c r="K21" s="6">
        <f>I21/I20-1</f>
        <v>-9.5389507154212128E-3</v>
      </c>
      <c r="L21" s="7">
        <f>+I21/J21-1</f>
        <v>-3.1999999999999806E-3</v>
      </c>
      <c r="N21" s="4">
        <v>42303</v>
      </c>
      <c r="O21" s="5">
        <v>43.4</v>
      </c>
      <c r="P21" s="5">
        <v>43.933999999999997</v>
      </c>
      <c r="Q21" s="6">
        <f t="shared" si="15"/>
        <v>-6.8649885583524917E-3</v>
      </c>
      <c r="R21" s="7">
        <f>+O21/P21-1</f>
        <v>-1.2154595529658141E-2</v>
      </c>
      <c r="T21" s="4">
        <v>42303</v>
      </c>
      <c r="U21" s="5">
        <v>11.42</v>
      </c>
      <c r="V21" s="5">
        <v>11.49</v>
      </c>
      <c r="W21" s="6">
        <f>U21/U20-1</f>
        <v>-5.2264808362370019E-3</v>
      </c>
      <c r="X21" s="7">
        <f>+U21/V21-1</f>
        <v>-6.0922541340295844E-3</v>
      </c>
      <c r="Z21" s="4">
        <v>42303</v>
      </c>
      <c r="AA21" s="2">
        <v>10174.34</v>
      </c>
      <c r="AB21" s="2">
        <v>10197.27</v>
      </c>
      <c r="AC21" s="18">
        <f t="shared" si="18"/>
        <v>2.2537088400820249E-3</v>
      </c>
      <c r="AD21" s="3">
        <v>10360</v>
      </c>
      <c r="AE21" s="3">
        <v>10277.5</v>
      </c>
      <c r="AF21" s="20">
        <f t="shared" si="12"/>
        <v>-7.963320463320489E-3</v>
      </c>
      <c r="AG21" s="2">
        <v>10187.5</v>
      </c>
      <c r="AH21" s="2">
        <v>10177.5</v>
      </c>
      <c r="AI21" s="2">
        <v>10200</v>
      </c>
      <c r="AJ21" s="20">
        <f t="shared" si="4"/>
        <v>-9.5809956978687438E-4</v>
      </c>
      <c r="AK21" s="20">
        <f t="shared" si="19"/>
        <v>-2.2058823529411686E-3</v>
      </c>
      <c r="AL21" s="20">
        <f t="shared" si="20"/>
        <v>-2.4676569238140877E-2</v>
      </c>
      <c r="AM21" s="20">
        <f t="shared" si="21"/>
        <v>2.2107590272659738E-3</v>
      </c>
      <c r="AN21" s="20">
        <f t="shared" si="14"/>
        <v>1.6054832804918592E-2</v>
      </c>
      <c r="AP21" s="4">
        <v>42303</v>
      </c>
      <c r="AQ21" s="2">
        <v>39.49</v>
      </c>
      <c r="AS21" s="18">
        <f t="shared" si="17"/>
        <v>-2.1798365122615682E-2</v>
      </c>
      <c r="AT21" s="18"/>
      <c r="AU21" s="18">
        <f>AQ21/AR20-1</f>
        <v>-2.0217336365933036E-3</v>
      </c>
      <c r="AW21" s="4">
        <v>42303</v>
      </c>
      <c r="AZ21" s="18"/>
      <c r="BA21" s="18"/>
      <c r="BB21" s="18"/>
      <c r="BD21" s="4">
        <v>42303</v>
      </c>
      <c r="BG21" s="18"/>
      <c r="BH21" s="18"/>
      <c r="BI21" s="18"/>
      <c r="BK21" s="4">
        <v>42303</v>
      </c>
      <c r="BN21" s="18"/>
      <c r="BO21" s="18"/>
      <c r="BP21" s="18"/>
    </row>
    <row r="22" spans="2:68" ht="17.25" customHeight="1" thickBot="1">
      <c r="B22" s="8">
        <f>B21+1</f>
        <v>42304</v>
      </c>
      <c r="C22" s="9">
        <v>11.12</v>
      </c>
      <c r="D22" s="9">
        <v>12.096</v>
      </c>
      <c r="E22" s="10">
        <f t="shared" si="16"/>
        <v>0</v>
      </c>
      <c r="F22" s="11">
        <f>+C22/D22-1</f>
        <v>-8.0687830687830808E-2</v>
      </c>
      <c r="H22" s="8">
        <f>H21+1</f>
        <v>42304</v>
      </c>
      <c r="I22" s="9">
        <v>12.48</v>
      </c>
      <c r="J22" s="9"/>
      <c r="K22" s="10"/>
      <c r="L22" s="11"/>
      <c r="N22" s="8">
        <f>N21+1</f>
        <v>42304</v>
      </c>
      <c r="O22" s="9">
        <v>43.6</v>
      </c>
      <c r="P22" s="9"/>
      <c r="Q22" s="10"/>
      <c r="R22" s="11"/>
      <c r="T22" s="8">
        <f>T21+1</f>
        <v>42304</v>
      </c>
      <c r="U22" s="15">
        <v>11.56</v>
      </c>
      <c r="V22" s="15"/>
      <c r="W22" s="10"/>
      <c r="X22" s="11"/>
      <c r="Z22" s="12">
        <f>Z21+1</f>
        <v>42304</v>
      </c>
      <c r="AA22" s="13">
        <v>10197.27</v>
      </c>
      <c r="AB22" s="13">
        <v>10188.24</v>
      </c>
      <c r="AC22" s="16">
        <f t="shared" si="18"/>
        <v>-8.8553112744893525E-4</v>
      </c>
      <c r="AD22" s="14">
        <v>10204</v>
      </c>
      <c r="AE22" s="14">
        <v>10175</v>
      </c>
      <c r="AF22" s="21">
        <f t="shared" si="12"/>
        <v>-2.8420227361818373E-3</v>
      </c>
      <c r="AG22" s="13">
        <v>10193</v>
      </c>
      <c r="AH22" s="13">
        <v>10182</v>
      </c>
      <c r="AI22" s="13">
        <v>10140</v>
      </c>
      <c r="AJ22" s="21">
        <f t="shared" si="4"/>
        <v>4.6720532692590133E-4</v>
      </c>
      <c r="AK22" s="21">
        <f t="shared" si="19"/>
        <v>4.4215180545315036E-4</v>
      </c>
      <c r="AL22" s="21">
        <f t="shared" si="20"/>
        <v>-1.7647058823528905E-3</v>
      </c>
      <c r="AM22" s="21">
        <f t="shared" si="21"/>
        <v>-4.1249263406010206E-3</v>
      </c>
      <c r="AN22" s="21">
        <f t="shared" si="14"/>
        <v>1.6183217125838205E-3</v>
      </c>
      <c r="AP22" s="8">
        <f>AP21+1</f>
        <v>42304</v>
      </c>
      <c r="AQ22" s="2">
        <v>39.18</v>
      </c>
      <c r="AR22" s="2">
        <v>39.46</v>
      </c>
      <c r="AS22" s="18">
        <f t="shared" si="17"/>
        <v>-7.8500886300330031E-3</v>
      </c>
      <c r="AT22" s="18">
        <f>+AQ22/AR22-1</f>
        <v>-7.0957932083122177E-3</v>
      </c>
      <c r="AU22" s="18" t="e">
        <f t="shared" ref="AU22:AU27" si="22">AQ22/AR21-1</f>
        <v>#DIV/0!</v>
      </c>
      <c r="AW22" s="8">
        <f>AW21+1</f>
        <v>42304</v>
      </c>
      <c r="AZ22" s="18"/>
      <c r="BA22" s="18"/>
      <c r="BB22" s="18"/>
      <c r="BD22" s="8">
        <f>BD21+1</f>
        <v>42304</v>
      </c>
      <c r="BG22" s="18"/>
      <c r="BH22" s="18"/>
      <c r="BI22" s="18"/>
      <c r="BK22" s="8">
        <f>BK21+1</f>
        <v>42304</v>
      </c>
      <c r="BN22" s="18"/>
      <c r="BO22" s="18"/>
      <c r="BP22" s="18"/>
    </row>
    <row r="23" spans="2:68">
      <c r="B23" s="4">
        <f>B22+1</f>
        <v>42305</v>
      </c>
      <c r="C23" s="5">
        <v>11</v>
      </c>
      <c r="D23" s="5">
        <v>11.896000000000001</v>
      </c>
      <c r="E23" s="6">
        <f t="shared" si="16"/>
        <v>-1.0791366906474753E-2</v>
      </c>
      <c r="F23" s="7">
        <f t="shared" ref="F23:F32" si="23">+C23/D23-1</f>
        <v>-7.5319435104236776E-2</v>
      </c>
      <c r="H23" s="4">
        <f>H22+1</f>
        <v>42305</v>
      </c>
      <c r="I23" s="5">
        <v>12.3</v>
      </c>
      <c r="J23" s="5">
        <v>12.273999999999999</v>
      </c>
      <c r="K23" s="6">
        <f t="shared" ref="K23:K29" si="24">I23/I22-1</f>
        <v>-1.4423076923076872E-2</v>
      </c>
      <c r="L23" s="7">
        <f t="shared" ref="L23:L34" si="25">+I23/J23-1</f>
        <v>2.1182988430830108E-3</v>
      </c>
      <c r="N23" s="4">
        <f>N22+1</f>
        <v>42305</v>
      </c>
      <c r="O23" s="5">
        <v>42.9</v>
      </c>
      <c r="P23" s="5">
        <v>43.106999999999999</v>
      </c>
      <c r="Q23" s="6">
        <f>O23/O22-1</f>
        <v>-1.6055045871559703E-2</v>
      </c>
      <c r="R23" s="7">
        <f t="shared" ref="R23:R29" si="26">+O23/P23-1</f>
        <v>-4.8020043148444547E-3</v>
      </c>
      <c r="T23" s="4">
        <f>T22+1</f>
        <v>42305</v>
      </c>
      <c r="U23" s="5">
        <v>11.22</v>
      </c>
      <c r="V23" s="5">
        <v>11.295999999999999</v>
      </c>
      <c r="W23" s="6">
        <f t="shared" ref="W23:W28" si="27">U23/U22-1</f>
        <v>-2.9411764705882359E-2</v>
      </c>
      <c r="X23" s="7">
        <f>+U23/V23-1</f>
        <v>-6.7280453257789752E-3</v>
      </c>
      <c r="Z23" s="4">
        <f>Z22+1</f>
        <v>42305</v>
      </c>
      <c r="AA23" s="2">
        <v>10188.24</v>
      </c>
      <c r="AB23" s="2">
        <v>10026.32</v>
      </c>
      <c r="AC23" s="18">
        <f t="shared" si="18"/>
        <v>-1.5892833305850673E-2</v>
      </c>
      <c r="AD23" s="3">
        <v>10170</v>
      </c>
      <c r="AE23" s="3">
        <v>10130</v>
      </c>
      <c r="AF23" s="20">
        <f t="shared" si="12"/>
        <v>-3.9331366764995268E-3</v>
      </c>
      <c r="AG23" s="2">
        <v>10030</v>
      </c>
      <c r="AH23" s="2">
        <v>10009</v>
      </c>
      <c r="AI23" s="2">
        <v>10055</v>
      </c>
      <c r="AJ23" s="20">
        <f t="shared" ref="AJ23:AJ37" si="28">AG23/AB23-1</f>
        <v>3.6703396659998333E-4</v>
      </c>
      <c r="AK23" s="20">
        <f t="shared" si="19"/>
        <v>-1.6990768021999614E-2</v>
      </c>
      <c r="AL23" s="20">
        <f t="shared" si="20"/>
        <v>-1.2919132149901369E-2</v>
      </c>
      <c r="AM23" s="20">
        <f t="shared" si="21"/>
        <v>4.5958637226495291E-3</v>
      </c>
      <c r="AN23" s="20">
        <f t="shared" si="14"/>
        <v>-2.2590001258071478E-3</v>
      </c>
      <c r="AP23" s="4">
        <f>AP22+1</f>
        <v>42305</v>
      </c>
      <c r="AQ23" s="2">
        <v>38.76</v>
      </c>
      <c r="AR23" s="2">
        <v>38.61</v>
      </c>
      <c r="AS23" s="18">
        <f t="shared" si="17"/>
        <v>-1.071975497702915E-2</v>
      </c>
      <c r="AT23" s="18">
        <f>+AQ23/AR23-1</f>
        <v>3.8850038850037905E-3</v>
      </c>
      <c r="AU23" s="18">
        <f t="shared" si="22"/>
        <v>-1.7739483020780655E-2</v>
      </c>
      <c r="AW23" s="4">
        <f>AW22+1</f>
        <v>42305</v>
      </c>
      <c r="AZ23" s="18"/>
      <c r="BA23" s="18"/>
      <c r="BB23" s="18"/>
      <c r="BD23" s="4">
        <f>BD22+1</f>
        <v>42305</v>
      </c>
      <c r="BG23" s="18"/>
      <c r="BH23" s="18"/>
      <c r="BI23" s="18"/>
      <c r="BK23" s="4">
        <f>BK22+1</f>
        <v>42305</v>
      </c>
      <c r="BN23" s="18"/>
      <c r="BO23" s="18"/>
      <c r="BP23" s="18"/>
    </row>
    <row r="24" spans="2:68" ht="17.25" customHeight="1" thickBot="1">
      <c r="B24" s="8">
        <f>B23+1</f>
        <v>42306</v>
      </c>
      <c r="C24" s="9">
        <v>11.06</v>
      </c>
      <c r="D24" s="9">
        <v>11.878</v>
      </c>
      <c r="E24" s="10">
        <f t="shared" ref="E24:E29" si="29">C24/C23-1</f>
        <v>5.4545454545456007E-3</v>
      </c>
      <c r="F24" s="11">
        <f t="shared" si="23"/>
        <v>-6.8866812594712834E-2</v>
      </c>
      <c r="H24" s="8">
        <f>H23+1</f>
        <v>42306</v>
      </c>
      <c r="I24" s="9">
        <v>12.38</v>
      </c>
      <c r="J24" s="9">
        <v>12.326000000000001</v>
      </c>
      <c r="K24" s="10">
        <f t="shared" si="24"/>
        <v>6.5040650406504863E-3</v>
      </c>
      <c r="L24" s="11">
        <f t="shared" si="25"/>
        <v>4.3809832873600296E-3</v>
      </c>
      <c r="N24" s="8">
        <f>N23+1</f>
        <v>42306</v>
      </c>
      <c r="O24" s="9">
        <v>43.2</v>
      </c>
      <c r="P24" s="9">
        <v>43.39</v>
      </c>
      <c r="Q24" s="10">
        <f>O24/O23-1</f>
        <v>6.9930069930070893E-3</v>
      </c>
      <c r="R24" s="11">
        <f t="shared" si="26"/>
        <v>-4.3788891449642042E-3</v>
      </c>
      <c r="T24" s="8">
        <f>T23+1</f>
        <v>42306</v>
      </c>
      <c r="U24" s="15">
        <v>11.22</v>
      </c>
      <c r="V24" s="15">
        <v>11.353999999999999</v>
      </c>
      <c r="W24" s="10">
        <f t="shared" si="27"/>
        <v>0</v>
      </c>
      <c r="X24" s="11">
        <f>+U24/V24-1</f>
        <v>-1.1802008102871131E-2</v>
      </c>
      <c r="Z24" s="12">
        <f>Z23+1</f>
        <v>42306</v>
      </c>
      <c r="AA24" s="13">
        <v>10026.32</v>
      </c>
      <c r="AB24" s="13">
        <v>10020.879999999999</v>
      </c>
      <c r="AC24" s="16">
        <f t="shared" si="18"/>
        <v>-5.4257195062601404E-4</v>
      </c>
      <c r="AD24" s="14">
        <v>10060</v>
      </c>
      <c r="AE24" s="14">
        <v>10075</v>
      </c>
      <c r="AF24" s="21">
        <f t="shared" ref="AF24:AF34" si="30">AE24/AD24-1</f>
        <v>1.4910536779324524E-3</v>
      </c>
      <c r="AG24" s="13">
        <v>10020</v>
      </c>
      <c r="AH24" s="13">
        <v>10007</v>
      </c>
      <c r="AI24" s="13">
        <v>9990</v>
      </c>
      <c r="AJ24" s="21">
        <f t="shared" si="28"/>
        <v>-8.7816638857929341E-5</v>
      </c>
      <c r="AK24" s="21">
        <f t="shared" si="19"/>
        <v>-1.9982016185438045E-4</v>
      </c>
      <c r="AL24" s="21">
        <f t="shared" si="20"/>
        <v>-4.7737444057682765E-3</v>
      </c>
      <c r="AM24" s="21">
        <f t="shared" ref="AM24:AM37" si="31">AI24/AH24-1</f>
        <v>-1.6988108324172968E-3</v>
      </c>
      <c r="AN24" s="21">
        <f t="shared" si="14"/>
        <v>2.9865626977490681E-3</v>
      </c>
      <c r="AP24" s="8">
        <f>AP23+1</f>
        <v>42306</v>
      </c>
      <c r="AQ24" s="2">
        <v>38.380000000000003</v>
      </c>
      <c r="AR24" s="2">
        <v>38.61</v>
      </c>
      <c r="AS24" s="18">
        <f t="shared" si="17"/>
        <v>-9.8039215686273051E-3</v>
      </c>
      <c r="AT24" s="18">
        <f>+AQ24/AR24-1</f>
        <v>-5.9570059570058786E-3</v>
      </c>
      <c r="AU24" s="18">
        <f t="shared" si="22"/>
        <v>-5.9570059570058786E-3</v>
      </c>
      <c r="AW24" s="8">
        <f>AW23+1</f>
        <v>42306</v>
      </c>
      <c r="AZ24" s="18"/>
      <c r="BA24" s="18"/>
      <c r="BB24" s="18"/>
      <c r="BD24" s="8">
        <f>BD23+1</f>
        <v>42306</v>
      </c>
      <c r="BG24" s="18"/>
      <c r="BH24" s="18"/>
      <c r="BI24" s="18"/>
      <c r="BK24" s="8">
        <f>BK23+1</f>
        <v>42306</v>
      </c>
      <c r="BN24" s="18"/>
      <c r="BO24" s="18"/>
      <c r="BP24" s="18"/>
    </row>
    <row r="25" spans="2:68">
      <c r="B25" s="4">
        <v>42307</v>
      </c>
      <c r="C25" s="5">
        <v>11.1</v>
      </c>
      <c r="D25" s="5">
        <v>11.923999999999999</v>
      </c>
      <c r="E25" s="6">
        <f t="shared" si="29"/>
        <v>3.6166365280287938E-3</v>
      </c>
      <c r="F25" s="7">
        <f t="shared" si="23"/>
        <v>-6.9104327406910415E-2</v>
      </c>
      <c r="H25" s="4">
        <v>42307</v>
      </c>
      <c r="I25" s="5">
        <v>12.42</v>
      </c>
      <c r="J25" s="5">
        <v>12.442</v>
      </c>
      <c r="K25" s="6">
        <f t="shared" si="24"/>
        <v>3.2310177705976439E-3</v>
      </c>
      <c r="L25" s="7">
        <f t="shared" si="25"/>
        <v>-1.7682044687349352E-3</v>
      </c>
      <c r="N25" s="4">
        <v>42307</v>
      </c>
      <c r="O25" s="5">
        <v>43.15</v>
      </c>
      <c r="P25" s="5">
        <v>43.651000000000003</v>
      </c>
      <c r="Q25" s="6">
        <f t="shared" ref="Q25:Q31" si="32">O25/O24-1</f>
        <v>-1.1574074074075513E-3</v>
      </c>
      <c r="R25" s="7">
        <f t="shared" si="26"/>
        <v>-1.1477400288653294E-2</v>
      </c>
      <c r="T25" s="4">
        <v>42307</v>
      </c>
      <c r="U25" s="5">
        <v>11.22</v>
      </c>
      <c r="V25" s="5">
        <v>11.401</v>
      </c>
      <c r="W25" s="6">
        <f t="shared" si="27"/>
        <v>0</v>
      </c>
      <c r="X25" s="7">
        <f>+U25/V25-1</f>
        <v>-1.5875800368388648E-2</v>
      </c>
      <c r="Z25" s="4">
        <v>42307</v>
      </c>
      <c r="AA25" s="2">
        <v>10020.879999999999</v>
      </c>
      <c r="AB25" s="2">
        <v>10048.23</v>
      </c>
      <c r="AC25" s="18">
        <f t="shared" si="18"/>
        <v>2.7293012190545696E-3</v>
      </c>
      <c r="AD25" s="3">
        <v>10012</v>
      </c>
      <c r="AE25" s="3">
        <v>10002</v>
      </c>
      <c r="AF25" s="20">
        <f t="shared" si="30"/>
        <v>-9.9880143827402179E-4</v>
      </c>
      <c r="AG25" s="2">
        <v>10015</v>
      </c>
      <c r="AH25" s="2">
        <v>10005</v>
      </c>
      <c r="AI25" s="2">
        <v>9985</v>
      </c>
      <c r="AJ25" s="20">
        <f t="shared" si="28"/>
        <v>-3.3070500973803041E-3</v>
      </c>
      <c r="AK25" s="20">
        <f t="shared" ref="AK25:AK37" si="33">AH25/AH24-1</f>
        <v>-1.998600979314924E-4</v>
      </c>
      <c r="AL25" s="20">
        <f t="shared" ref="AL25:AL37" si="34">AH25/AI24-1</f>
        <v>1.5015015015014122E-3</v>
      </c>
      <c r="AM25" s="20">
        <f t="shared" si="31"/>
        <v>-1.9990004997501032E-3</v>
      </c>
      <c r="AN25" s="20">
        <f t="shared" si="14"/>
        <v>-7.9872208719098E-4</v>
      </c>
      <c r="AP25" s="4">
        <v>42307</v>
      </c>
      <c r="AQ25" s="2">
        <v>38.270000000000003</v>
      </c>
      <c r="AS25" s="18">
        <f t="shared" si="17"/>
        <v>-2.8660760812923014E-3</v>
      </c>
      <c r="AT25" s="18"/>
      <c r="AU25" s="18">
        <f t="shared" si="22"/>
        <v>-8.8060088060086805E-3</v>
      </c>
      <c r="AW25" s="4">
        <v>42307</v>
      </c>
      <c r="AZ25" s="18"/>
      <c r="BA25" s="18"/>
      <c r="BB25" s="18"/>
      <c r="BD25" s="4">
        <v>42307</v>
      </c>
      <c r="BG25" s="18"/>
      <c r="BH25" s="18"/>
      <c r="BI25" s="18"/>
      <c r="BK25" s="4">
        <v>42307</v>
      </c>
      <c r="BN25" s="18"/>
      <c r="BO25" s="18"/>
      <c r="BP25" s="18"/>
    </row>
    <row r="26" spans="2:68" ht="17" thickBot="1">
      <c r="B26" s="8">
        <v>42310</v>
      </c>
      <c r="C26" s="9">
        <v>10.9</v>
      </c>
      <c r="D26" s="9">
        <v>11.839</v>
      </c>
      <c r="E26" s="10">
        <f t="shared" si="29"/>
        <v>-1.8018018018017945E-2</v>
      </c>
      <c r="F26" s="11">
        <f t="shared" si="23"/>
        <v>-7.9314131261086218E-2</v>
      </c>
      <c r="H26" s="8">
        <v>42310</v>
      </c>
      <c r="I26" s="9">
        <v>12.2</v>
      </c>
      <c r="J26" s="9">
        <f>+I26/(1-0.0017)</f>
        <v>12.220775318040669</v>
      </c>
      <c r="K26" s="10">
        <f t="shared" si="24"/>
        <v>-1.7713365539452575E-2</v>
      </c>
      <c r="L26" s="11">
        <f t="shared" si="25"/>
        <v>-1.7000000000000348E-3</v>
      </c>
      <c r="N26" s="8">
        <v>42310</v>
      </c>
      <c r="O26" s="9">
        <v>42.2</v>
      </c>
      <c r="P26" s="9">
        <v>42.875999999999998</v>
      </c>
      <c r="Q26" s="10">
        <f t="shared" si="32"/>
        <v>-2.2016222479721792E-2</v>
      </c>
      <c r="R26" s="11">
        <f t="shared" si="26"/>
        <v>-1.5766396119040849E-2</v>
      </c>
      <c r="T26" s="8">
        <v>42310</v>
      </c>
      <c r="U26" s="15">
        <v>10.9</v>
      </c>
      <c r="V26" s="15"/>
      <c r="W26" s="10">
        <f t="shared" si="27"/>
        <v>-2.8520499108734443E-2</v>
      </c>
      <c r="X26" s="11"/>
      <c r="Z26" s="12">
        <v>42310</v>
      </c>
      <c r="AA26" s="13">
        <v>10048.23</v>
      </c>
      <c r="AB26" s="13">
        <v>9924.42</v>
      </c>
      <c r="AC26" s="16">
        <f t="shared" ref="AC26:AC44" si="35">AB26/AA26-1</f>
        <v>-1.2321573053164503E-2</v>
      </c>
      <c r="AD26" s="14">
        <v>9949</v>
      </c>
      <c r="AE26" s="14">
        <v>9913</v>
      </c>
      <c r="AF26" s="21">
        <f t="shared" si="30"/>
        <v>-3.6184541159915984E-3</v>
      </c>
      <c r="AG26" s="13">
        <v>9913</v>
      </c>
      <c r="AH26" s="13">
        <v>9865</v>
      </c>
      <c r="AI26" s="13">
        <v>9920</v>
      </c>
      <c r="AJ26" s="21">
        <f t="shared" si="28"/>
        <v>-1.1506969676817747E-3</v>
      </c>
      <c r="AK26" s="21">
        <f t="shared" si="33"/>
        <v>-1.3993003498250833E-2</v>
      </c>
      <c r="AL26" s="21">
        <f t="shared" si="34"/>
        <v>-1.2018027040560875E-2</v>
      </c>
      <c r="AM26" s="21">
        <f t="shared" si="31"/>
        <v>5.5752660922452346E-3</v>
      </c>
      <c r="AN26" s="21">
        <f t="shared" si="14"/>
        <v>-6.6119255105589487E-3</v>
      </c>
      <c r="AP26" s="8">
        <v>42310</v>
      </c>
      <c r="AQ26" s="2">
        <v>38.590000000000003</v>
      </c>
      <c r="AR26" s="2">
        <v>38.06</v>
      </c>
      <c r="AS26" s="18">
        <f>AQ26/AQ25-1</f>
        <v>8.3616409720408402E-3</v>
      </c>
      <c r="AT26" s="18">
        <f>+AQ26/AR26-1</f>
        <v>1.3925380977404034E-2</v>
      </c>
      <c r="AU26" s="18" t="e">
        <f t="shared" si="22"/>
        <v>#DIV/0!</v>
      </c>
      <c r="AW26" s="8">
        <v>42310</v>
      </c>
      <c r="AZ26" s="18"/>
      <c r="BA26" s="18"/>
      <c r="BB26" s="18"/>
      <c r="BD26" s="8">
        <v>42310</v>
      </c>
      <c r="BG26" s="18"/>
      <c r="BH26" s="18"/>
      <c r="BI26" s="18"/>
      <c r="BK26" s="8">
        <v>42310</v>
      </c>
      <c r="BN26" s="18"/>
      <c r="BO26" s="18"/>
      <c r="BP26" s="18"/>
    </row>
    <row r="27" spans="2:68">
      <c r="B27" s="4">
        <v>42311</v>
      </c>
      <c r="C27" s="5">
        <v>10.92</v>
      </c>
      <c r="D27" s="5">
        <v>11.757999999999999</v>
      </c>
      <c r="E27" s="6">
        <f t="shared" si="29"/>
        <v>1.8348623853210455E-3</v>
      </c>
      <c r="F27" s="7">
        <f t="shared" si="23"/>
        <v>-7.1270624255825754E-2</v>
      </c>
      <c r="H27" s="4">
        <v>42311</v>
      </c>
      <c r="I27" s="5">
        <v>12.18</v>
      </c>
      <c r="J27" s="5">
        <v>12.202</v>
      </c>
      <c r="K27" s="6">
        <f t="shared" si="24"/>
        <v>-1.6393442622950616E-3</v>
      </c>
      <c r="L27" s="7">
        <f t="shared" si="25"/>
        <v>-1.8029831175216948E-3</v>
      </c>
      <c r="N27" s="4">
        <v>42311</v>
      </c>
      <c r="O27" s="5">
        <v>42.1</v>
      </c>
      <c r="P27" s="5">
        <v>42.746000000000002</v>
      </c>
      <c r="Q27" s="6">
        <f t="shared" si="32"/>
        <v>-2.3696682464455776E-3</v>
      </c>
      <c r="R27" s="7">
        <f t="shared" si="26"/>
        <v>-1.5112525148551881E-2</v>
      </c>
      <c r="T27" s="4">
        <v>42311</v>
      </c>
      <c r="U27" s="5">
        <v>10.88</v>
      </c>
      <c r="V27" s="5">
        <v>11.146000000000001</v>
      </c>
      <c r="W27" s="6">
        <f t="shared" si="27"/>
        <v>-1.8348623853210455E-3</v>
      </c>
      <c r="X27" s="7">
        <f t="shared" ref="X27:X32" si="36">+U27/V27-1</f>
        <v>-2.3865063699982092E-2</v>
      </c>
      <c r="Z27" s="4">
        <v>42311</v>
      </c>
      <c r="AA27" s="2">
        <v>9924.42</v>
      </c>
      <c r="AB27" s="2">
        <v>9881.06</v>
      </c>
      <c r="AC27" s="18">
        <f t="shared" si="35"/>
        <v>-4.3690210611804225E-3</v>
      </c>
      <c r="AD27" s="3">
        <v>9975</v>
      </c>
      <c r="AE27" s="3">
        <v>9975</v>
      </c>
      <c r="AF27" s="20">
        <f t="shared" si="30"/>
        <v>0</v>
      </c>
      <c r="AG27" s="2">
        <v>9880</v>
      </c>
      <c r="AH27" s="2">
        <v>9854</v>
      </c>
      <c r="AI27" s="2">
        <v>9903</v>
      </c>
      <c r="AJ27" s="20">
        <f t="shared" si="28"/>
        <v>-1.0727594003068219E-4</v>
      </c>
      <c r="AK27" s="20">
        <f t="shared" si="33"/>
        <v>-1.1150532184490691E-3</v>
      </c>
      <c r="AL27" s="20">
        <f t="shared" si="34"/>
        <v>-6.6532258064516681E-3</v>
      </c>
      <c r="AM27" s="20">
        <f t="shared" si="31"/>
        <v>4.9725999594072423E-3</v>
      </c>
      <c r="AN27" s="20">
        <f t="shared" si="14"/>
        <v>6.2349357251668264E-3</v>
      </c>
      <c r="AP27" s="4">
        <v>42311</v>
      </c>
      <c r="AQ27" s="2">
        <v>38.630000000000003</v>
      </c>
      <c r="AR27" s="2">
        <v>38.31</v>
      </c>
      <c r="AS27" s="18">
        <f>AQ27/AQ26-1</f>
        <v>1.0365379632029104E-3</v>
      </c>
      <c r="AT27" s="18">
        <f>+AQ27/AR27-1</f>
        <v>8.3529104672408483E-3</v>
      </c>
      <c r="AU27" s="18">
        <f t="shared" si="22"/>
        <v>1.497635312664225E-2</v>
      </c>
      <c r="AW27" s="4">
        <v>42311</v>
      </c>
      <c r="AZ27" s="18"/>
      <c r="BA27" s="18"/>
      <c r="BB27" s="18"/>
      <c r="BD27" s="4">
        <v>42311</v>
      </c>
      <c r="BG27" s="18"/>
      <c r="BH27" s="18"/>
      <c r="BI27" s="18"/>
      <c r="BK27" s="4">
        <v>42311</v>
      </c>
      <c r="BN27" s="18"/>
      <c r="BO27" s="18"/>
      <c r="BP27" s="18"/>
    </row>
    <row r="28" spans="2:68" ht="17" thickBot="1">
      <c r="B28" s="8">
        <v>42312</v>
      </c>
      <c r="C28" s="9">
        <v>11.38</v>
      </c>
      <c r="D28" s="9">
        <v>12.269</v>
      </c>
      <c r="E28" s="10">
        <f t="shared" si="29"/>
        <v>4.2124542124542197E-2</v>
      </c>
      <c r="F28" s="11">
        <f t="shared" si="23"/>
        <v>-7.2459043116798405E-2</v>
      </c>
      <c r="H28" s="8">
        <v>42312</v>
      </c>
      <c r="I28" s="9">
        <v>12.76</v>
      </c>
      <c r="J28" s="9">
        <v>12.744</v>
      </c>
      <c r="K28" s="10">
        <f t="shared" si="24"/>
        <v>4.7619047619047672E-2</v>
      </c>
      <c r="L28" s="11">
        <f t="shared" si="25"/>
        <v>1.2554927809165228E-3</v>
      </c>
      <c r="N28" s="8">
        <v>42312</v>
      </c>
      <c r="O28" s="9">
        <v>44.4</v>
      </c>
      <c r="P28" s="9">
        <v>44.713000000000001</v>
      </c>
      <c r="Q28" s="10">
        <f t="shared" si="32"/>
        <v>5.4631828978622288E-2</v>
      </c>
      <c r="R28" s="11">
        <f t="shared" si="26"/>
        <v>-7.0002012837430128E-3</v>
      </c>
      <c r="T28" s="8">
        <v>42312</v>
      </c>
      <c r="U28" s="15">
        <v>11.72</v>
      </c>
      <c r="V28" s="15">
        <v>11.845000000000001</v>
      </c>
      <c r="W28" s="10">
        <f t="shared" si="27"/>
        <v>7.7205882352941124E-2</v>
      </c>
      <c r="X28" s="11">
        <f t="shared" si="36"/>
        <v>-1.0552975939214893E-2</v>
      </c>
      <c r="Z28" s="12">
        <v>42312</v>
      </c>
      <c r="AA28" s="13">
        <v>9881.06</v>
      </c>
      <c r="AB28" s="13">
        <v>10326.31</v>
      </c>
      <c r="AC28" s="16">
        <f t="shared" si="35"/>
        <v>4.5060954998755287E-2</v>
      </c>
      <c r="AD28" s="14">
        <v>9905</v>
      </c>
      <c r="AE28" s="14">
        <v>9932</v>
      </c>
      <c r="AF28" s="21">
        <f t="shared" si="30"/>
        <v>2.7258960121150366E-3</v>
      </c>
      <c r="AG28" s="13">
        <v>10322</v>
      </c>
      <c r="AH28" s="13">
        <v>10336</v>
      </c>
      <c r="AI28" s="13">
        <v>10283</v>
      </c>
      <c r="AJ28" s="21">
        <f t="shared" si="28"/>
        <v>-4.173804582662255E-4</v>
      </c>
      <c r="AK28" s="21">
        <f t="shared" si="33"/>
        <v>4.8914146539476455E-2</v>
      </c>
      <c r="AL28" s="21">
        <f t="shared" si="34"/>
        <v>4.3724124002827436E-2</v>
      </c>
      <c r="AM28" s="21">
        <f t="shared" si="31"/>
        <v>-5.1277089783281493E-3</v>
      </c>
      <c r="AN28" s="21">
        <f t="shared" si="14"/>
        <v>2.5271683907378429E-3</v>
      </c>
      <c r="AP28" s="8">
        <v>42312</v>
      </c>
      <c r="AQ28" s="2">
        <v>39.119999999999997</v>
      </c>
      <c r="AR28" s="2">
        <v>39.340000000000003</v>
      </c>
      <c r="AS28" s="18">
        <f t="shared" ref="AS28:AS33" si="37">AQ28/AQ27-1</f>
        <v>1.26844421434118E-2</v>
      </c>
      <c r="AT28" s="18">
        <f>+AQ28/AR28-1</f>
        <v>-5.5922724961872117E-3</v>
      </c>
      <c r="AU28" s="18">
        <f>AQ28/AR27-1</f>
        <v>2.1143304620203418E-2</v>
      </c>
      <c r="AW28" s="8">
        <v>42312</v>
      </c>
      <c r="AZ28" s="18"/>
      <c r="BA28" s="18"/>
      <c r="BB28" s="18"/>
      <c r="BD28" s="8">
        <v>42312</v>
      </c>
      <c r="BG28" s="18"/>
      <c r="BH28" s="18"/>
      <c r="BI28" s="18"/>
      <c r="BK28" s="8">
        <v>42312</v>
      </c>
      <c r="BN28" s="18"/>
      <c r="BO28" s="18"/>
      <c r="BP28" s="18"/>
    </row>
    <row r="29" spans="2:68">
      <c r="B29" s="4">
        <v>42313</v>
      </c>
      <c r="C29" s="5">
        <v>11.6</v>
      </c>
      <c r="D29" s="5">
        <v>12.628</v>
      </c>
      <c r="E29" s="6">
        <f t="shared" si="29"/>
        <v>1.9332161687170446E-2</v>
      </c>
      <c r="F29" s="7">
        <f t="shared" si="23"/>
        <v>-8.1406398479569209E-2</v>
      </c>
      <c r="H29" s="4">
        <v>42313</v>
      </c>
      <c r="I29" s="5">
        <v>13.1</v>
      </c>
      <c r="J29" s="5">
        <v>13.090999999999999</v>
      </c>
      <c r="K29" s="6">
        <f t="shared" si="24"/>
        <v>2.6645768025078453E-2</v>
      </c>
      <c r="L29" s="7">
        <f t="shared" si="25"/>
        <v>6.8749522572764121E-4</v>
      </c>
      <c r="N29" s="4">
        <v>42313</v>
      </c>
      <c r="O29" s="5">
        <v>45.25</v>
      </c>
      <c r="P29" s="5">
        <v>45.537999999999997</v>
      </c>
      <c r="Q29" s="6">
        <f t="shared" si="32"/>
        <v>1.9144144144144226E-2</v>
      </c>
      <c r="R29" s="7">
        <f t="shared" si="26"/>
        <v>-6.3243884228555425E-3</v>
      </c>
      <c r="T29" s="4">
        <v>42313</v>
      </c>
      <c r="U29" s="5">
        <v>11.78</v>
      </c>
      <c r="V29" s="5">
        <v>11.723000000000001</v>
      </c>
      <c r="W29" s="6">
        <f t="shared" ref="W29:W52" si="38">U29/U28-1</f>
        <v>5.1194539249146409E-3</v>
      </c>
      <c r="X29" s="7">
        <f t="shared" si="36"/>
        <v>4.8622366288491037E-3</v>
      </c>
      <c r="Z29" s="4">
        <v>42313</v>
      </c>
      <c r="AA29" s="2">
        <v>10326.31</v>
      </c>
      <c r="AB29" s="2">
        <v>10637.29</v>
      </c>
      <c r="AC29" s="18">
        <f t="shared" si="35"/>
        <v>3.0115307404096958E-2</v>
      </c>
      <c r="AD29" s="3">
        <v>10280</v>
      </c>
      <c r="AE29" s="3">
        <v>10258</v>
      </c>
      <c r="AF29" s="20">
        <f t="shared" si="30"/>
        <v>-2.1400778210116655E-3</v>
      </c>
      <c r="AG29" s="2">
        <v>10586</v>
      </c>
      <c r="AH29" s="2">
        <v>10621</v>
      </c>
      <c r="AI29" s="2">
        <v>10636</v>
      </c>
      <c r="AJ29" s="20">
        <f t="shared" si="28"/>
        <v>-4.8217168094506491E-3</v>
      </c>
      <c r="AK29" s="20">
        <f t="shared" si="33"/>
        <v>2.7573529411764719E-2</v>
      </c>
      <c r="AL29" s="20">
        <f t="shared" si="34"/>
        <v>3.2869785082174419E-2</v>
      </c>
      <c r="AM29" s="20">
        <f t="shared" si="31"/>
        <v>1.4122963939364741E-3</v>
      </c>
      <c r="AN29" s="20">
        <f t="shared" si="14"/>
        <v>-4.0772796995163221E-3</v>
      </c>
      <c r="AP29" s="4">
        <v>42313</v>
      </c>
      <c r="AQ29" s="2">
        <v>39.31</v>
      </c>
      <c r="AS29" s="18">
        <f t="shared" si="37"/>
        <v>4.8568507157464857E-3</v>
      </c>
      <c r="AW29" s="4">
        <v>42313</v>
      </c>
      <c r="AZ29" s="18"/>
      <c r="BD29" s="4">
        <v>42313</v>
      </c>
      <c r="BG29" s="18"/>
      <c r="BK29" s="4">
        <v>42313</v>
      </c>
      <c r="BN29" s="18"/>
    </row>
    <row r="30" spans="2:68" ht="17" thickBot="1">
      <c r="B30" s="8">
        <v>42314</v>
      </c>
      <c r="C30" s="9">
        <v>11.68</v>
      </c>
      <c r="D30" s="9">
        <v>12.86</v>
      </c>
      <c r="E30" s="10">
        <f t="shared" ref="E30:E53" si="39">C30/C29-1</f>
        <v>6.8965517241379448E-3</v>
      </c>
      <c r="F30" s="11">
        <f t="shared" si="23"/>
        <v>-9.1757387247278333E-2</v>
      </c>
      <c r="H30" s="8">
        <v>42314</v>
      </c>
      <c r="I30" s="9">
        <v>13.26</v>
      </c>
      <c r="J30" s="9">
        <v>13.34</v>
      </c>
      <c r="K30" s="10">
        <f>I30/I29-1</f>
        <v>1.2213740458015376E-2</v>
      </c>
      <c r="L30" s="11">
        <f t="shared" si="25"/>
        <v>-5.9970014992504206E-3</v>
      </c>
      <c r="N30" s="8">
        <v>42314</v>
      </c>
      <c r="O30" s="9">
        <v>46.55</v>
      </c>
      <c r="P30" s="9">
        <v>46.61</v>
      </c>
      <c r="Q30" s="10">
        <f t="shared" si="32"/>
        <v>2.8729281767955639E-2</v>
      </c>
      <c r="R30" s="11">
        <f>+O30/P30-1</f>
        <v>-1.2872774082814953E-3</v>
      </c>
      <c r="T30" s="8">
        <v>42314</v>
      </c>
      <c r="U30" s="15">
        <v>12.02</v>
      </c>
      <c r="V30" s="15"/>
      <c r="W30" s="10">
        <f t="shared" si="38"/>
        <v>2.0373514431239359E-2</v>
      </c>
      <c r="X30" s="11"/>
      <c r="Z30" s="12">
        <v>42314</v>
      </c>
      <c r="AA30" s="13">
        <v>10637.29</v>
      </c>
      <c r="AB30" s="13">
        <v>10850.5</v>
      </c>
      <c r="AC30" s="16">
        <f t="shared" si="35"/>
        <v>2.004363893435257E-2</v>
      </c>
      <c r="AD30" s="14">
        <v>10650</v>
      </c>
      <c r="AE30" s="14">
        <v>10595</v>
      </c>
      <c r="AF30" s="21">
        <f t="shared" si="30"/>
        <v>-5.1643192488263212E-3</v>
      </c>
      <c r="AG30" s="13">
        <v>10795</v>
      </c>
      <c r="AH30" s="13">
        <v>10798</v>
      </c>
      <c r="AI30" s="13">
        <v>10708</v>
      </c>
      <c r="AJ30" s="21">
        <f t="shared" si="28"/>
        <v>-5.114971660292178E-3</v>
      </c>
      <c r="AK30" s="21">
        <f t="shared" si="33"/>
        <v>1.6665097448451238E-2</v>
      </c>
      <c r="AL30" s="21">
        <f t="shared" si="34"/>
        <v>1.52312899586311E-2</v>
      </c>
      <c r="AM30" s="21">
        <f t="shared" si="31"/>
        <v>-8.3348768290424369E-3</v>
      </c>
      <c r="AN30" s="21">
        <f t="shared" ref="AN30:AN37" si="40">LN(AD30/AG29)</f>
        <v>6.0275187196383168E-3</v>
      </c>
      <c r="AP30" s="8">
        <v>42314</v>
      </c>
      <c r="AQ30" s="2">
        <v>38.950000000000003</v>
      </c>
      <c r="AR30" s="2">
        <v>39.222000000000001</v>
      </c>
      <c r="AS30" s="18">
        <f t="shared" si="37"/>
        <v>-9.1579750699567475E-3</v>
      </c>
      <c r="AT30" s="18">
        <f>+AQ30/AR30-1</f>
        <v>-6.9348834837590356E-3</v>
      </c>
      <c r="AU30" s="18"/>
      <c r="AW30" s="8">
        <v>42314</v>
      </c>
      <c r="AZ30" s="18"/>
      <c r="BA30" s="18"/>
      <c r="BB30" s="18"/>
      <c r="BD30" s="8">
        <v>42314</v>
      </c>
      <c r="BG30" s="18"/>
      <c r="BH30" s="18"/>
      <c r="BI30" s="18"/>
      <c r="BK30" s="8">
        <v>42314</v>
      </c>
      <c r="BN30" s="18"/>
      <c r="BO30" s="18"/>
      <c r="BP30" s="18"/>
    </row>
    <row r="31" spans="2:68">
      <c r="B31" s="4">
        <v>42317</v>
      </c>
      <c r="C31" s="5">
        <v>11.82</v>
      </c>
      <c r="D31" s="5">
        <v>13.042999999999999</v>
      </c>
      <c r="E31" s="6">
        <f t="shared" si="39"/>
        <v>1.1986301369863117E-2</v>
      </c>
      <c r="F31" s="7">
        <f t="shared" si="23"/>
        <v>-9.3766771448286379E-2</v>
      </c>
      <c r="H31" s="4">
        <v>42317</v>
      </c>
      <c r="I31" s="5">
        <v>13.4</v>
      </c>
      <c r="J31" s="5">
        <v>13.516</v>
      </c>
      <c r="K31" s="6">
        <f>I31/I30-1</f>
        <v>1.0558069381598756E-2</v>
      </c>
      <c r="L31" s="7">
        <f t="shared" si="25"/>
        <v>-8.5824208345663955E-3</v>
      </c>
      <c r="N31" s="4">
        <v>42317</v>
      </c>
      <c r="O31" s="5">
        <v>46.65</v>
      </c>
      <c r="P31" s="5">
        <v>46.991999999999997</v>
      </c>
      <c r="Q31" s="6">
        <f t="shared" si="32"/>
        <v>2.1482277121374072E-3</v>
      </c>
      <c r="R31" s="7">
        <f>+O31/P31-1</f>
        <v>-7.2778345250255061E-3</v>
      </c>
      <c r="T31" s="4">
        <v>42317</v>
      </c>
      <c r="U31" s="5">
        <v>12.2</v>
      </c>
      <c r="V31" s="5">
        <v>12.397</v>
      </c>
      <c r="W31" s="6">
        <f t="shared" si="38"/>
        <v>1.4975041597337757E-2</v>
      </c>
      <c r="X31" s="7">
        <f t="shared" si="36"/>
        <v>-1.5890941356779931E-2</v>
      </c>
      <c r="Z31" s="4">
        <v>42317</v>
      </c>
      <c r="AA31" s="2">
        <v>10850.5</v>
      </c>
      <c r="AB31" s="2">
        <v>11024.94</v>
      </c>
      <c r="AC31" s="18">
        <f t="shared" si="35"/>
        <v>1.6076678494078678E-2</v>
      </c>
      <c r="AD31" s="3">
        <v>10778</v>
      </c>
      <c r="AE31" s="3">
        <v>10923</v>
      </c>
      <c r="AF31" s="20">
        <f t="shared" si="30"/>
        <v>1.3453330859157564E-2</v>
      </c>
      <c r="AG31" s="2">
        <v>10940</v>
      </c>
      <c r="AH31" s="2">
        <v>10923</v>
      </c>
      <c r="AI31" s="2">
        <v>10865</v>
      </c>
      <c r="AJ31" s="20">
        <f t="shared" si="28"/>
        <v>-7.7043503184598405E-3</v>
      </c>
      <c r="AK31" s="20">
        <f t="shared" si="33"/>
        <v>1.1576217818114465E-2</v>
      </c>
      <c r="AL31" s="20">
        <f t="shared" si="34"/>
        <v>2.0078446021666085E-2</v>
      </c>
      <c r="AM31" s="20">
        <f t="shared" si="31"/>
        <v>-5.3098965485672833E-3</v>
      </c>
      <c r="AN31" s="20">
        <f t="shared" si="40"/>
        <v>-1.5760444554657658E-3</v>
      </c>
      <c r="AP31" s="4">
        <v>42317</v>
      </c>
      <c r="AQ31" s="2">
        <v>38.17</v>
      </c>
      <c r="AS31" s="18">
        <f t="shared" si="37"/>
        <v>-2.0025673940950006E-2</v>
      </c>
      <c r="AT31" s="18"/>
      <c r="AU31" s="18"/>
      <c r="AW31" s="4">
        <v>42317</v>
      </c>
      <c r="AZ31" s="18"/>
      <c r="BA31" s="18"/>
      <c r="BB31" s="18"/>
      <c r="BD31" s="4">
        <v>42317</v>
      </c>
      <c r="BG31" s="18"/>
      <c r="BH31" s="18"/>
      <c r="BI31" s="18"/>
      <c r="BK31" s="4">
        <v>42317</v>
      </c>
      <c r="BN31" s="18"/>
      <c r="BO31" s="18"/>
      <c r="BP31" s="18"/>
    </row>
    <row r="32" spans="2:68" ht="17" thickBot="1">
      <c r="B32" s="8">
        <v>42318</v>
      </c>
      <c r="C32" s="22">
        <v>11.72</v>
      </c>
      <c r="D32" s="22">
        <v>12.971</v>
      </c>
      <c r="E32" s="10">
        <f t="shared" si="39"/>
        <v>-8.4602368866327771E-3</v>
      </c>
      <c r="F32" s="23">
        <f t="shared" si="23"/>
        <v>-9.6445917816667892E-2</v>
      </c>
      <c r="H32" s="8">
        <v>42318</v>
      </c>
      <c r="I32" s="22">
        <v>13.3</v>
      </c>
      <c r="J32" s="22">
        <v>13.442</v>
      </c>
      <c r="K32" s="10">
        <f>I32/I31-1</f>
        <v>-7.4626865671642006E-3</v>
      </c>
      <c r="L32" s="23">
        <f t="shared" si="25"/>
        <v>-1.0563904180925454E-2</v>
      </c>
      <c r="N32" s="8">
        <v>42318</v>
      </c>
      <c r="O32" s="22">
        <v>46.25</v>
      </c>
      <c r="P32" s="22">
        <v>46.893999999999998</v>
      </c>
      <c r="Q32" s="10">
        <f t="shared" ref="Q32:Q59" si="41">O32/O31-1</f>
        <v>-8.5744908896033811E-3</v>
      </c>
      <c r="R32" s="23">
        <f>+O32/P32-1</f>
        <v>-1.3733100183392244E-2</v>
      </c>
      <c r="T32" s="8">
        <v>42318</v>
      </c>
      <c r="U32" s="15">
        <v>12.52</v>
      </c>
      <c r="V32" s="15">
        <f>+U32/(1-0.0159)</f>
        <v>12.722284320699115</v>
      </c>
      <c r="W32" s="10">
        <f t="shared" si="38"/>
        <v>2.6229508196721429E-2</v>
      </c>
      <c r="X32" s="23">
        <f t="shared" si="36"/>
        <v>-1.5900000000000025E-2</v>
      </c>
      <c r="Z32" s="12">
        <v>42318</v>
      </c>
      <c r="AA32" s="13">
        <v>11024.94</v>
      </c>
      <c r="AB32" s="13">
        <v>10968.44</v>
      </c>
      <c r="AC32" s="16">
        <f t="shared" si="35"/>
        <v>-5.1247444430536637E-3</v>
      </c>
      <c r="AD32" s="14">
        <v>10930</v>
      </c>
      <c r="AE32" s="14">
        <v>10883</v>
      </c>
      <c r="AF32" s="21">
        <f t="shared" si="30"/>
        <v>-4.3000914913082777E-3</v>
      </c>
      <c r="AG32" s="13">
        <v>10870</v>
      </c>
      <c r="AH32" s="13">
        <v>10818</v>
      </c>
      <c r="AI32" s="13">
        <v>10835</v>
      </c>
      <c r="AJ32" s="21">
        <f t="shared" si="28"/>
        <v>-8.9748405425019717E-3</v>
      </c>
      <c r="AK32" s="21">
        <f t="shared" si="33"/>
        <v>-9.6127437517166126E-3</v>
      </c>
      <c r="AL32" s="21">
        <f t="shared" si="34"/>
        <v>-4.3258168430740929E-3</v>
      </c>
      <c r="AM32" s="21">
        <f t="shared" si="31"/>
        <v>1.5714549824366042E-3</v>
      </c>
      <c r="AN32" s="21">
        <f t="shared" si="40"/>
        <v>-9.1449480538793057E-4</v>
      </c>
      <c r="AP32" s="8">
        <v>42318</v>
      </c>
      <c r="AQ32" s="2">
        <v>37.909999999999997</v>
      </c>
      <c r="AS32" s="18">
        <f t="shared" si="37"/>
        <v>-6.8116321718628692E-3</v>
      </c>
      <c r="AW32" s="8">
        <v>42318</v>
      </c>
      <c r="AZ32" s="18"/>
      <c r="BD32" s="8">
        <v>42318</v>
      </c>
      <c r="BG32" s="18"/>
      <c r="BK32" s="8">
        <v>42318</v>
      </c>
      <c r="BN32" s="18"/>
    </row>
    <row r="33" spans="2:68">
      <c r="B33" s="4">
        <v>42319</v>
      </c>
      <c r="C33" s="5">
        <v>11.72</v>
      </c>
      <c r="D33" s="5">
        <v>12.89</v>
      </c>
      <c r="E33" s="6">
        <f t="shared" si="39"/>
        <v>0</v>
      </c>
      <c r="F33" s="7">
        <f>+C33/D33-1</f>
        <v>-9.0768037238169064E-2</v>
      </c>
      <c r="H33" s="4">
        <v>42319</v>
      </c>
      <c r="I33" s="5">
        <v>13.3</v>
      </c>
      <c r="J33" s="5">
        <v>13.34</v>
      </c>
      <c r="K33" s="6">
        <f t="shared" ref="K33:K54" si="42">I33/I32-1</f>
        <v>0</v>
      </c>
      <c r="L33" s="7">
        <f t="shared" si="25"/>
        <v>-2.9985007496251548E-3</v>
      </c>
      <c r="N33" s="4">
        <v>42319</v>
      </c>
      <c r="O33" s="5">
        <v>46.6</v>
      </c>
      <c r="P33" s="5">
        <v>46.89</v>
      </c>
      <c r="Q33" s="6">
        <f t="shared" si="41"/>
        <v>7.5675675675674903E-3</v>
      </c>
      <c r="R33" s="7">
        <f>+O33/P33-1</f>
        <v>-6.1846875666453638E-3</v>
      </c>
      <c r="T33" s="4">
        <v>42319</v>
      </c>
      <c r="U33" s="5">
        <v>12.8</v>
      </c>
      <c r="V33" s="5"/>
      <c r="W33" s="6">
        <f t="shared" si="38"/>
        <v>2.2364217252396346E-2</v>
      </c>
      <c r="X33" s="7"/>
      <c r="Z33" s="4">
        <v>42319</v>
      </c>
      <c r="AA33" s="2">
        <v>10968.44</v>
      </c>
      <c r="AB33" s="2">
        <v>10886.92</v>
      </c>
      <c r="AC33" s="18">
        <f t="shared" si="35"/>
        <v>-7.4322328425920903E-3</v>
      </c>
      <c r="AD33" s="3">
        <v>10865</v>
      </c>
      <c r="AE33" s="3">
        <v>10838</v>
      </c>
      <c r="AF33" s="20">
        <f t="shared" si="30"/>
        <v>-2.485043718361668E-3</v>
      </c>
      <c r="AG33" s="2">
        <v>10868</v>
      </c>
      <c r="AH33" s="2">
        <v>10808</v>
      </c>
      <c r="AI33" s="2">
        <v>10870</v>
      </c>
      <c r="AJ33" s="20">
        <f t="shared" si="28"/>
        <v>-1.7378652548195594E-3</v>
      </c>
      <c r="AK33" s="20">
        <f t="shared" si="33"/>
        <v>-9.2438528378624429E-4</v>
      </c>
      <c r="AL33" s="20">
        <f t="shared" si="34"/>
        <v>-2.4919243193355367E-3</v>
      </c>
      <c r="AM33" s="20">
        <f t="shared" si="31"/>
        <v>5.7364914877868767E-3</v>
      </c>
      <c r="AN33" s="20">
        <f t="shared" si="40"/>
        <v>-4.6008742472515872E-4</v>
      </c>
      <c r="AP33" s="4">
        <v>42319</v>
      </c>
      <c r="AQ33" s="2">
        <v>37.92</v>
      </c>
      <c r="AR33" s="2">
        <v>38</v>
      </c>
      <c r="AS33" s="18">
        <f t="shared" si="37"/>
        <v>2.6378264310222832E-4</v>
      </c>
      <c r="AT33" s="18">
        <f t="shared" ref="AT33:AT52" si="43">+AQ33/AR33-1</f>
        <v>-2.1052631578947212E-3</v>
      </c>
      <c r="AU33" s="18" t="e">
        <f t="shared" ref="AU33:AU42" si="44">AQ33/AR32-1</f>
        <v>#DIV/0!</v>
      </c>
      <c r="AW33" s="4">
        <v>42319</v>
      </c>
      <c r="AZ33" s="18"/>
      <c r="BA33" s="18"/>
      <c r="BB33" s="18"/>
      <c r="BD33" s="4">
        <v>42319</v>
      </c>
      <c r="BG33" s="18"/>
      <c r="BH33" s="18"/>
      <c r="BI33" s="18"/>
      <c r="BK33" s="4">
        <v>42319</v>
      </c>
      <c r="BN33" s="18"/>
      <c r="BO33" s="18"/>
      <c r="BP33" s="18"/>
    </row>
    <row r="34" spans="2:68" ht="17" thickBot="1">
      <c r="B34" s="8">
        <v>42320</v>
      </c>
      <c r="C34" s="22">
        <v>11.66</v>
      </c>
      <c r="D34" s="22">
        <v>12.717000000000001</v>
      </c>
      <c r="E34" s="10">
        <f t="shared" si="39"/>
        <v>-5.1194539249147519E-3</v>
      </c>
      <c r="F34" s="23">
        <f>+C34/D34-1</f>
        <v>-8.3117087363371867E-2</v>
      </c>
      <c r="H34" s="8">
        <v>42320</v>
      </c>
      <c r="I34" s="22">
        <v>13.22</v>
      </c>
      <c r="J34" s="22">
        <v>13.161</v>
      </c>
      <c r="K34" s="10">
        <f t="shared" si="42"/>
        <v>-6.0150375939849177E-3</v>
      </c>
      <c r="L34" s="23">
        <f t="shared" si="25"/>
        <v>4.4829420256820018E-3</v>
      </c>
      <c r="N34" s="8">
        <v>42320</v>
      </c>
      <c r="O34" s="22">
        <v>46.4</v>
      </c>
      <c r="P34" s="22">
        <v>46.401000000000003</v>
      </c>
      <c r="Q34" s="10">
        <f t="shared" si="41"/>
        <v>-4.2918454935623185E-3</v>
      </c>
      <c r="R34" s="23">
        <f>+O34/P34-1</f>
        <v>-2.1551259671181988E-5</v>
      </c>
      <c r="T34" s="8">
        <v>42320</v>
      </c>
      <c r="U34" s="15">
        <v>12.68</v>
      </c>
      <c r="V34" s="15">
        <v>12.657999999999999</v>
      </c>
      <c r="W34" s="10">
        <f t="shared" si="38"/>
        <v>-9.3750000000000222E-3</v>
      </c>
      <c r="X34" s="23">
        <f>+U34/V34-1</f>
        <v>1.7380312845631796E-3</v>
      </c>
      <c r="Z34" s="12">
        <v>42320</v>
      </c>
      <c r="AA34" s="13">
        <v>10886.92</v>
      </c>
      <c r="AB34" s="13">
        <v>10745.12</v>
      </c>
      <c r="AC34" s="16">
        <f t="shared" si="35"/>
        <v>-1.3024804076818719E-2</v>
      </c>
      <c r="AD34" s="14">
        <v>10845</v>
      </c>
      <c r="AE34" s="14">
        <v>10865</v>
      </c>
      <c r="AF34" s="21">
        <f t="shared" si="30"/>
        <v>1.8441678192715472E-3</v>
      </c>
      <c r="AG34" s="13">
        <v>10680</v>
      </c>
      <c r="AH34" s="13">
        <v>10698</v>
      </c>
      <c r="AI34" s="13">
        <v>10595</v>
      </c>
      <c r="AJ34" s="21">
        <f t="shared" si="28"/>
        <v>-6.0604255699332477E-3</v>
      </c>
      <c r="AK34" s="21">
        <f t="shared" si="33"/>
        <v>-1.0177646188008871E-2</v>
      </c>
      <c r="AL34" s="21">
        <f t="shared" si="34"/>
        <v>-1.5823367065317395E-2</v>
      </c>
      <c r="AM34" s="21">
        <f t="shared" si="31"/>
        <v>-9.6279678444568528E-3</v>
      </c>
      <c r="AN34" s="21">
        <f t="shared" si="40"/>
        <v>-2.1185472852636236E-3</v>
      </c>
      <c r="AP34" s="8">
        <v>42320</v>
      </c>
      <c r="AQ34" s="2">
        <v>37.89</v>
      </c>
      <c r="AR34" s="2">
        <v>38.76</v>
      </c>
      <c r="AS34" s="18">
        <f t="shared" ref="AS34:AS42" si="45">AQ34/AQ33-1</f>
        <v>-7.9113924050633333E-4</v>
      </c>
      <c r="AT34" s="18">
        <f t="shared" si="43"/>
        <v>-2.2445820433436459E-2</v>
      </c>
      <c r="AU34" s="18">
        <f t="shared" si="44"/>
        <v>-2.8947368421052833E-3</v>
      </c>
      <c r="AW34" s="8">
        <v>42320</v>
      </c>
      <c r="AZ34" s="18"/>
      <c r="BA34" s="18"/>
      <c r="BB34" s="18"/>
      <c r="BD34" s="8">
        <v>42320</v>
      </c>
      <c r="BG34" s="18"/>
      <c r="BH34" s="18"/>
      <c r="BI34" s="18"/>
      <c r="BK34" s="8">
        <v>42320</v>
      </c>
      <c r="BN34" s="18"/>
      <c r="BO34" s="18"/>
      <c r="BP34" s="18"/>
    </row>
    <row r="35" spans="2:68">
      <c r="B35" s="4">
        <v>42321</v>
      </c>
      <c r="C35" s="5">
        <v>11.44</v>
      </c>
      <c r="D35" s="5">
        <v>12.557</v>
      </c>
      <c r="E35" s="6">
        <f t="shared" si="39"/>
        <v>-1.8867924528301994E-2</v>
      </c>
      <c r="F35" s="7">
        <f>+C35/D35-1</f>
        <v>-8.8954368081548219E-2</v>
      </c>
      <c r="H35" s="4">
        <v>42321</v>
      </c>
      <c r="I35" s="5">
        <v>12.96</v>
      </c>
      <c r="J35" s="5">
        <v>12.974</v>
      </c>
      <c r="K35" s="6">
        <f>I35/I34-1</f>
        <v>-1.9667170953101332E-2</v>
      </c>
      <c r="L35" s="7">
        <f t="shared" ref="L35:L54" si="46">+I35/J35-1</f>
        <v>-1.0790812394018134E-3</v>
      </c>
      <c r="N35" s="4">
        <v>42321</v>
      </c>
      <c r="O35" s="5">
        <v>45.45</v>
      </c>
      <c r="P35" s="5">
        <v>45.743000000000002</v>
      </c>
      <c r="Q35" s="6">
        <f t="shared" si="41"/>
        <v>-2.0474137931034364E-2</v>
      </c>
      <c r="R35" s="7">
        <f t="shared" ref="R35:R55" si="47">+O35/P35-1</f>
        <v>-6.4053516385020881E-3</v>
      </c>
      <c r="T35" s="4">
        <v>42321</v>
      </c>
      <c r="U35" s="5">
        <v>12.1</v>
      </c>
      <c r="V35" s="5">
        <v>12.301</v>
      </c>
      <c r="W35" s="6">
        <f t="shared" ref="W35:W43" si="48">U35/U34-1</f>
        <v>-4.5741324921135695E-2</v>
      </c>
      <c r="X35" s="7">
        <f t="shared" ref="X35:X44" si="49">+U35/V35-1</f>
        <v>-1.6340134948378271E-2</v>
      </c>
      <c r="Z35" s="4">
        <v>42321</v>
      </c>
      <c r="AA35" s="2">
        <v>10745.12</v>
      </c>
      <c r="AB35" s="2">
        <v>10614.73</v>
      </c>
      <c r="AC35" s="18">
        <f t="shared" si="35"/>
        <v>-1.2134810965349963E-2</v>
      </c>
      <c r="AD35" s="3">
        <v>10604</v>
      </c>
      <c r="AE35" s="3">
        <v>10602</v>
      </c>
      <c r="AF35" s="20">
        <f>AE35/AD35-1</f>
        <v>-1.8860807242548905E-4</v>
      </c>
      <c r="AG35" s="2">
        <v>10551</v>
      </c>
      <c r="AH35" s="2">
        <v>10557</v>
      </c>
      <c r="AI35" s="2">
        <v>10330</v>
      </c>
      <c r="AJ35" s="20">
        <f t="shared" si="28"/>
        <v>-6.0039209664305426E-3</v>
      </c>
      <c r="AK35" s="20">
        <f t="shared" si="33"/>
        <v>-1.3180033651149725E-2</v>
      </c>
      <c r="AL35" s="20">
        <f t="shared" si="34"/>
        <v>-3.5865974516281485E-3</v>
      </c>
      <c r="AM35" s="20">
        <f t="shared" si="31"/>
        <v>-2.1502320735057312E-2</v>
      </c>
      <c r="AN35" s="20">
        <f t="shared" si="40"/>
        <v>-7.141545105269714E-3</v>
      </c>
      <c r="AP35" s="4">
        <v>42321</v>
      </c>
      <c r="AQ35" s="2">
        <v>37.130000000000003</v>
      </c>
      <c r="AR35" s="2">
        <v>37.840000000000003</v>
      </c>
      <c r="AS35" s="18">
        <f t="shared" si="45"/>
        <v>-2.0058062813407163E-2</v>
      </c>
      <c r="AT35" s="18">
        <f t="shared" si="43"/>
        <v>-1.8763213530655465E-2</v>
      </c>
      <c r="AU35" s="18">
        <f t="shared" si="44"/>
        <v>-4.2053663570691291E-2</v>
      </c>
      <c r="AW35" s="4">
        <v>42321</v>
      </c>
      <c r="AZ35" s="18"/>
      <c r="BA35" s="18"/>
      <c r="BB35" s="18"/>
      <c r="BD35" s="4">
        <v>42321</v>
      </c>
      <c r="BG35" s="18"/>
      <c r="BH35" s="18"/>
      <c r="BI35" s="18"/>
      <c r="BK35" s="4">
        <v>42321</v>
      </c>
      <c r="BN35" s="18"/>
      <c r="BO35" s="18"/>
      <c r="BP35" s="18"/>
    </row>
    <row r="36" spans="2:68" ht="17" thickBot="1">
      <c r="B36" s="8">
        <v>42324</v>
      </c>
      <c r="C36" s="22">
        <v>11.34</v>
      </c>
      <c r="D36" s="22">
        <v>12.565</v>
      </c>
      <c r="E36" s="10">
        <f t="shared" si="39"/>
        <v>-8.7412587412587506E-3</v>
      </c>
      <c r="F36" s="23">
        <f>+C36/D36-1</f>
        <v>-9.7493036211699136E-2</v>
      </c>
      <c r="H36" s="8">
        <v>42324</v>
      </c>
      <c r="I36" s="22">
        <v>13</v>
      </c>
      <c r="J36" s="22">
        <v>13.145</v>
      </c>
      <c r="K36" s="10">
        <f t="shared" si="42"/>
        <v>3.0864197530864335E-3</v>
      </c>
      <c r="L36" s="23">
        <f t="shared" si="46"/>
        <v>-1.1030810193990104E-2</v>
      </c>
      <c r="N36" s="8">
        <v>42324</v>
      </c>
      <c r="O36" s="22">
        <v>45.5</v>
      </c>
      <c r="P36" s="22">
        <v>46.27</v>
      </c>
      <c r="Q36" s="10">
        <f t="shared" si="41"/>
        <v>1.1001100110010764E-3</v>
      </c>
      <c r="R36" s="23">
        <f t="shared" si="47"/>
        <v>-1.6641452344931973E-2</v>
      </c>
      <c r="T36" s="8">
        <v>42324</v>
      </c>
      <c r="U36" s="15">
        <v>12.36</v>
      </c>
      <c r="V36" s="15">
        <v>12.73</v>
      </c>
      <c r="W36" s="10">
        <f t="shared" si="38"/>
        <v>2.1487603305785141E-2</v>
      </c>
      <c r="X36" s="23">
        <f t="shared" si="49"/>
        <v>-2.9065200314218442E-2</v>
      </c>
      <c r="Z36" s="12">
        <v>42324</v>
      </c>
      <c r="AA36" s="13">
        <v>10614.73</v>
      </c>
      <c r="AB36" s="13">
        <v>10622.73</v>
      </c>
      <c r="AC36" s="16">
        <f t="shared" si="35"/>
        <v>7.5366966470169494E-4</v>
      </c>
      <c r="AD36" s="14">
        <v>10333</v>
      </c>
      <c r="AE36" s="14">
        <v>10418</v>
      </c>
      <c r="AF36" s="21">
        <f>AE36/AD36-1</f>
        <v>8.2260718087681095E-3</v>
      </c>
      <c r="AG36" s="13">
        <v>10493</v>
      </c>
      <c r="AH36" s="13">
        <v>10475</v>
      </c>
      <c r="AI36" s="13">
        <v>10540</v>
      </c>
      <c r="AJ36" s="21">
        <f t="shared" si="28"/>
        <v>-1.2212491515834367E-2</v>
      </c>
      <c r="AK36" s="21">
        <f t="shared" si="33"/>
        <v>-7.7673581509898337E-3</v>
      </c>
      <c r="AL36" s="21">
        <f t="shared" si="34"/>
        <v>1.4036786060019457E-2</v>
      </c>
      <c r="AM36" s="21">
        <f t="shared" si="31"/>
        <v>6.2052505966587734E-3</v>
      </c>
      <c r="AN36" s="21">
        <f t="shared" si="40"/>
        <v>-2.0877984927737219E-2</v>
      </c>
      <c r="AP36" s="8">
        <v>42324</v>
      </c>
      <c r="AQ36" s="2">
        <v>37.69</v>
      </c>
      <c r="AR36" s="2">
        <v>37.11</v>
      </c>
      <c r="AS36" s="18">
        <f t="shared" si="45"/>
        <v>1.5082143819014071E-2</v>
      </c>
      <c r="AT36" s="18">
        <f t="shared" si="43"/>
        <v>1.5629210455402776E-2</v>
      </c>
      <c r="AU36" s="18">
        <f t="shared" si="44"/>
        <v>-3.9640591966174643E-3</v>
      </c>
      <c r="AW36" s="8">
        <v>42324</v>
      </c>
      <c r="AZ36" s="18"/>
      <c r="BA36" s="18"/>
      <c r="BB36" s="18"/>
      <c r="BD36" s="8">
        <v>42324</v>
      </c>
      <c r="BG36" s="18"/>
      <c r="BH36" s="18"/>
      <c r="BI36" s="18"/>
      <c r="BK36" s="8">
        <v>42324</v>
      </c>
      <c r="BN36" s="18"/>
      <c r="BO36" s="18"/>
      <c r="BP36" s="18"/>
    </row>
    <row r="37" spans="2:68">
      <c r="B37" s="4">
        <v>42325</v>
      </c>
      <c r="C37" s="5">
        <v>11.38</v>
      </c>
      <c r="D37" s="5">
        <v>12.596</v>
      </c>
      <c r="E37" s="6">
        <f t="shared" si="39"/>
        <v>3.5273368606703048E-3</v>
      </c>
      <c r="F37" s="7">
        <f>+C37/D37-1</f>
        <v>-9.6538583677357792E-2</v>
      </c>
      <c r="H37" s="4">
        <v>42325</v>
      </c>
      <c r="I37" s="5">
        <v>13.02</v>
      </c>
      <c r="J37" s="5">
        <v>13.156000000000001</v>
      </c>
      <c r="K37" s="6">
        <f>I37/I36-1</f>
        <v>1.5384615384614886E-3</v>
      </c>
      <c r="L37" s="7">
        <f t="shared" si="46"/>
        <v>-1.0337488598358258E-2</v>
      </c>
      <c r="N37" s="4">
        <v>42325</v>
      </c>
      <c r="O37" s="5">
        <v>45.7</v>
      </c>
      <c r="P37" s="5">
        <v>46.36</v>
      </c>
      <c r="Q37" s="6">
        <f t="shared" si="41"/>
        <v>4.39560439560438E-3</v>
      </c>
      <c r="R37" s="7">
        <f t="shared" si="47"/>
        <v>-1.4236410698878266E-2</v>
      </c>
      <c r="T37" s="4">
        <v>42325</v>
      </c>
      <c r="U37" s="5">
        <v>12.26</v>
      </c>
      <c r="V37" s="5">
        <v>12.351000000000001</v>
      </c>
      <c r="W37" s="6">
        <f t="shared" si="48"/>
        <v>-8.090614886731351E-3</v>
      </c>
      <c r="X37" s="7">
        <f t="shared" si="49"/>
        <v>-7.3678244676544935E-3</v>
      </c>
      <c r="Z37" s="4">
        <v>42325</v>
      </c>
      <c r="AA37" s="2">
        <v>10622.73</v>
      </c>
      <c r="AB37" s="2">
        <v>10648.75</v>
      </c>
      <c r="AC37" s="18">
        <f t="shared" si="35"/>
        <v>2.4494644973562796E-3</v>
      </c>
      <c r="AD37" s="3">
        <v>10590</v>
      </c>
      <c r="AE37" s="3">
        <v>10610</v>
      </c>
      <c r="AF37" s="20">
        <f>AE37/AD37-1</f>
        <v>1.8885741265344258E-3</v>
      </c>
      <c r="AG37" s="2">
        <v>10503</v>
      </c>
      <c r="AH37" s="2">
        <v>10508</v>
      </c>
      <c r="AI37" s="2">
        <v>10548</v>
      </c>
      <c r="AJ37" s="20">
        <f t="shared" si="28"/>
        <v>-1.3687052470947259E-2</v>
      </c>
      <c r="AK37" s="20">
        <f t="shared" si="33"/>
        <v>3.1503579952267824E-3</v>
      </c>
      <c r="AL37" s="20">
        <f t="shared" si="34"/>
        <v>-3.0360531309298056E-3</v>
      </c>
      <c r="AM37" s="20">
        <f t="shared" si="31"/>
        <v>3.806623524933439E-3</v>
      </c>
      <c r="AN37" s="20">
        <f t="shared" si="40"/>
        <v>9.2017914375410823E-3</v>
      </c>
      <c r="AP37" s="4">
        <v>42325</v>
      </c>
      <c r="AQ37" s="2">
        <v>37.520000000000003</v>
      </c>
      <c r="AR37" s="2">
        <v>37.520000000000003</v>
      </c>
      <c r="AS37" s="18">
        <f t="shared" si="45"/>
        <v>-4.5104802334835492E-3</v>
      </c>
      <c r="AT37" s="18">
        <f t="shared" si="43"/>
        <v>0</v>
      </c>
      <c r="AU37" s="18">
        <f t="shared" si="44"/>
        <v>1.1048234977095284E-2</v>
      </c>
      <c r="AW37" s="4">
        <v>42325</v>
      </c>
      <c r="AZ37" s="18"/>
      <c r="BA37" s="18"/>
      <c r="BB37" s="18"/>
      <c r="BD37" s="4">
        <v>42325</v>
      </c>
      <c r="BG37" s="18"/>
      <c r="BH37" s="18"/>
      <c r="BI37" s="18"/>
      <c r="BK37" s="4">
        <v>42325</v>
      </c>
      <c r="BN37" s="18"/>
      <c r="BO37" s="18"/>
      <c r="BP37" s="18"/>
    </row>
    <row r="38" spans="2:68" ht="17" thickBot="1">
      <c r="B38" s="8">
        <v>42326</v>
      </c>
      <c r="C38" s="22">
        <v>11.32</v>
      </c>
      <c r="D38" s="22">
        <v>12.536</v>
      </c>
      <c r="E38" s="10">
        <f t="shared" ref="E38:E44" si="50">C38/C37-1</f>
        <v>-5.2724077328647478E-3</v>
      </c>
      <c r="F38" s="23">
        <f t="shared" ref="F38:F54" si="51">+C38/D38-1</f>
        <v>-9.7000638162093145E-2</v>
      </c>
      <c r="H38" s="8">
        <v>42326</v>
      </c>
      <c r="I38" s="22">
        <v>13</v>
      </c>
      <c r="J38" s="22">
        <v>13.084</v>
      </c>
      <c r="K38" s="10">
        <f t="shared" si="42"/>
        <v>-1.536098310291778E-3</v>
      </c>
      <c r="L38" s="23">
        <f t="shared" si="46"/>
        <v>-6.4200550290430813E-3</v>
      </c>
      <c r="N38" s="8">
        <v>42326</v>
      </c>
      <c r="O38" s="22">
        <v>45.5</v>
      </c>
      <c r="P38" s="22">
        <v>45.758000000000003</v>
      </c>
      <c r="Q38" s="10">
        <f t="shared" si="41"/>
        <v>-4.3763676148796948E-3</v>
      </c>
      <c r="R38" s="23">
        <f t="shared" si="47"/>
        <v>-5.6383583198567067E-3</v>
      </c>
      <c r="T38" s="8">
        <v>42326</v>
      </c>
      <c r="U38" s="15">
        <v>11.96</v>
      </c>
      <c r="V38" s="15">
        <v>12.076000000000001</v>
      </c>
      <c r="W38" s="10">
        <f t="shared" si="38"/>
        <v>-2.4469820554649191E-2</v>
      </c>
      <c r="X38" s="23">
        <f t="shared" si="49"/>
        <v>-9.605829744948613E-3</v>
      </c>
      <c r="Z38" s="12">
        <v>42326</v>
      </c>
      <c r="AA38" s="13">
        <v>10648.75</v>
      </c>
      <c r="AB38" s="13">
        <v>10608.99</v>
      </c>
      <c r="AC38" s="16">
        <f t="shared" si="35"/>
        <v>-3.7337715694329976E-3</v>
      </c>
      <c r="AD38" s="14">
        <v>10570</v>
      </c>
      <c r="AE38" s="14"/>
      <c r="AF38" s="21"/>
      <c r="AG38" s="13"/>
      <c r="AH38" s="13"/>
      <c r="AI38" s="13">
        <v>10557</v>
      </c>
      <c r="AJ38" s="21"/>
      <c r="AK38" s="21"/>
      <c r="AL38" s="21"/>
      <c r="AM38" s="21"/>
      <c r="AN38" s="21"/>
      <c r="AP38" s="8">
        <v>42326</v>
      </c>
      <c r="AQ38" s="2">
        <v>37.78</v>
      </c>
      <c r="AR38" s="2">
        <v>37.44</v>
      </c>
      <c r="AS38" s="18">
        <f t="shared" si="45"/>
        <v>6.9296375266523214E-3</v>
      </c>
      <c r="AT38" s="18">
        <f t="shared" si="43"/>
        <v>9.081196581196771E-3</v>
      </c>
      <c r="AU38" s="18">
        <f t="shared" si="44"/>
        <v>6.9296375266523214E-3</v>
      </c>
      <c r="AW38" s="8">
        <v>42326</v>
      </c>
      <c r="AZ38" s="18"/>
      <c r="BA38" s="18"/>
      <c r="BB38" s="18"/>
      <c r="BD38" s="8">
        <v>42326</v>
      </c>
      <c r="BG38" s="18"/>
      <c r="BH38" s="18"/>
      <c r="BI38" s="18"/>
      <c r="BK38" s="8">
        <v>42326</v>
      </c>
      <c r="BN38" s="18"/>
      <c r="BO38" s="18"/>
      <c r="BP38" s="18"/>
    </row>
    <row r="39" spans="2:68">
      <c r="B39" s="4">
        <v>42327</v>
      </c>
      <c r="C39" s="5">
        <v>11.44</v>
      </c>
      <c r="D39" s="5">
        <v>12.657</v>
      </c>
      <c r="E39" s="6">
        <f t="shared" si="39"/>
        <v>1.0600706713780772E-2</v>
      </c>
      <c r="F39" s="7">
        <f t="shared" si="51"/>
        <v>-9.6152326775697294E-2</v>
      </c>
      <c r="H39" s="4">
        <v>42327</v>
      </c>
      <c r="I39" s="5">
        <v>13.14</v>
      </c>
      <c r="J39" s="5">
        <v>13.211</v>
      </c>
      <c r="K39" s="6">
        <f>I39/I38-1</f>
        <v>1.0769230769230864E-2</v>
      </c>
      <c r="L39" s="7">
        <f t="shared" si="46"/>
        <v>-5.3743092877147625E-3</v>
      </c>
      <c r="N39" s="4">
        <v>42327</v>
      </c>
      <c r="O39" s="5">
        <v>46.05</v>
      </c>
      <c r="P39" s="5">
        <v>46.511000000000003</v>
      </c>
      <c r="Q39" s="6">
        <f t="shared" si="41"/>
        <v>1.2087912087912045E-2</v>
      </c>
      <c r="R39" s="7">
        <f t="shared" si="47"/>
        <v>-9.911633807056508E-3</v>
      </c>
      <c r="T39" s="4">
        <v>42327</v>
      </c>
      <c r="U39" s="5">
        <v>12.42</v>
      </c>
      <c r="V39" s="5">
        <v>12.571</v>
      </c>
      <c r="W39" s="6">
        <f t="shared" si="48"/>
        <v>3.8461538461538325E-2</v>
      </c>
      <c r="X39" s="7">
        <f t="shared" si="49"/>
        <v>-1.2011773128629333E-2</v>
      </c>
      <c r="Z39" s="4">
        <v>42327</v>
      </c>
      <c r="AA39" s="2">
        <v>10608.99</v>
      </c>
      <c r="AB39" s="2">
        <v>10712.47</v>
      </c>
      <c r="AC39" s="18">
        <f t="shared" si="35"/>
        <v>9.7539916617885858E-3</v>
      </c>
      <c r="AD39" s="3"/>
      <c r="AE39" s="3"/>
      <c r="AF39" s="20"/>
      <c r="AI39" s="2">
        <v>10670</v>
      </c>
      <c r="AJ39" s="20"/>
      <c r="AK39" s="20"/>
      <c r="AL39" s="20"/>
      <c r="AM39" s="20"/>
      <c r="AN39" s="20"/>
      <c r="AP39" s="4">
        <v>42327</v>
      </c>
      <c r="AQ39" s="2">
        <v>37.83</v>
      </c>
      <c r="AS39" s="18">
        <f t="shared" si="45"/>
        <v>1.3234515616726839E-3</v>
      </c>
      <c r="AT39" s="18" t="e">
        <f t="shared" si="43"/>
        <v>#DIV/0!</v>
      </c>
      <c r="AU39" s="18">
        <f t="shared" si="44"/>
        <v>1.0416666666666741E-2</v>
      </c>
      <c r="AW39" s="4">
        <v>42327</v>
      </c>
      <c r="AZ39" s="18"/>
      <c r="BA39" s="18"/>
      <c r="BB39" s="18"/>
      <c r="BD39" s="4">
        <v>42327</v>
      </c>
      <c r="BG39" s="18"/>
      <c r="BH39" s="18"/>
      <c r="BI39" s="18"/>
      <c r="BK39" s="4">
        <v>42327</v>
      </c>
      <c r="BN39" s="18"/>
      <c r="BO39" s="18"/>
      <c r="BP39" s="18"/>
    </row>
    <row r="40" spans="2:68" ht="17" thickBot="1">
      <c r="B40" s="8">
        <v>42328</v>
      </c>
      <c r="C40" s="22">
        <v>11.48</v>
      </c>
      <c r="D40" s="22">
        <v>12.63</v>
      </c>
      <c r="E40" s="10">
        <f t="shared" si="50"/>
        <v>3.4965034965035446E-3</v>
      </c>
      <c r="F40" s="23">
        <f t="shared" si="51"/>
        <v>-9.1053048297703887E-2</v>
      </c>
      <c r="H40" s="8">
        <v>42328</v>
      </c>
      <c r="I40" s="22">
        <v>13.18</v>
      </c>
      <c r="J40" s="22">
        <v>13.179</v>
      </c>
      <c r="K40" s="10">
        <f t="shared" si="42"/>
        <v>3.0441400304412891E-3</v>
      </c>
      <c r="L40" s="23">
        <f t="shared" si="46"/>
        <v>7.5878291220909944E-5</v>
      </c>
      <c r="N40" s="8">
        <v>42328</v>
      </c>
      <c r="O40" s="22">
        <v>46.25</v>
      </c>
      <c r="P40" s="22">
        <v>46.505000000000003</v>
      </c>
      <c r="Q40" s="10">
        <f t="shared" si="41"/>
        <v>4.3431053203040193E-3</v>
      </c>
      <c r="R40" s="23">
        <f t="shared" si="47"/>
        <v>-5.4832813675949055E-3</v>
      </c>
      <c r="T40" s="8">
        <v>42328</v>
      </c>
      <c r="U40" s="15">
        <v>12.5</v>
      </c>
      <c r="V40" s="15">
        <v>12.701000000000001</v>
      </c>
      <c r="W40" s="10">
        <f t="shared" si="38"/>
        <v>6.441223832528209E-3</v>
      </c>
      <c r="X40" s="23">
        <f t="shared" si="49"/>
        <v>-1.5825525549169384E-2</v>
      </c>
      <c r="Z40" s="12">
        <v>42328</v>
      </c>
      <c r="AA40" s="13">
        <v>10712.47</v>
      </c>
      <c r="AB40" s="13">
        <v>10688.16</v>
      </c>
      <c r="AC40" s="16">
        <f t="shared" si="35"/>
        <v>-2.2693179070746305E-3</v>
      </c>
      <c r="AD40" s="14"/>
      <c r="AE40" s="14"/>
      <c r="AF40" s="21"/>
      <c r="AG40" s="13"/>
      <c r="AH40" s="13"/>
      <c r="AI40" s="13">
        <v>10690</v>
      </c>
      <c r="AJ40" s="21"/>
      <c r="AK40" s="21"/>
      <c r="AL40" s="21"/>
      <c r="AM40" s="21"/>
      <c r="AN40" s="21"/>
      <c r="AP40" s="8">
        <v>42328</v>
      </c>
      <c r="AQ40" s="2">
        <v>38.47</v>
      </c>
      <c r="AR40" s="2">
        <v>38.369999999999997</v>
      </c>
      <c r="AS40" s="18">
        <f t="shared" si="45"/>
        <v>1.6917790113666342E-2</v>
      </c>
      <c r="AT40" s="18">
        <f t="shared" si="43"/>
        <v>2.6062027625750606E-3</v>
      </c>
      <c r="AU40" s="18" t="e">
        <f t="shared" si="44"/>
        <v>#DIV/0!</v>
      </c>
      <c r="AW40" s="8">
        <v>42328</v>
      </c>
      <c r="AZ40" s="18"/>
      <c r="BA40" s="18"/>
      <c r="BB40" s="18"/>
      <c r="BD40" s="8">
        <v>42328</v>
      </c>
      <c r="BG40" s="18"/>
      <c r="BH40" s="18"/>
      <c r="BI40" s="18"/>
      <c r="BK40" s="8">
        <v>42328</v>
      </c>
      <c r="BN40" s="18"/>
      <c r="BO40" s="18"/>
      <c r="BP40" s="18"/>
    </row>
    <row r="41" spans="2:68">
      <c r="B41" s="4">
        <v>42331</v>
      </c>
      <c r="C41" s="5">
        <v>11.4</v>
      </c>
      <c r="D41" s="5">
        <v>12.585000000000001</v>
      </c>
      <c r="E41" s="6">
        <f t="shared" si="39"/>
        <v>-6.9686411149826322E-3</v>
      </c>
      <c r="F41" s="7">
        <f t="shared" si="51"/>
        <v>-9.4159713945172863E-2</v>
      </c>
      <c r="H41" s="4">
        <v>42331</v>
      </c>
      <c r="I41" s="5">
        <v>13.06</v>
      </c>
      <c r="J41" s="5">
        <v>13.112</v>
      </c>
      <c r="K41" s="6">
        <f>I41/I40-1</f>
        <v>-9.1047040971168336E-3</v>
      </c>
      <c r="L41" s="7">
        <f t="shared" si="46"/>
        <v>-3.9658328248931562E-3</v>
      </c>
      <c r="N41" s="4">
        <v>42331</v>
      </c>
      <c r="O41" s="5">
        <v>45.95</v>
      </c>
      <c r="P41" s="5">
        <v>46.061</v>
      </c>
      <c r="Q41" s="6">
        <f t="shared" si="41"/>
        <v>-6.4864864864864202E-3</v>
      </c>
      <c r="R41" s="7">
        <f t="shared" si="47"/>
        <v>-2.4098478105121224E-3</v>
      </c>
      <c r="T41" s="4">
        <v>42331</v>
      </c>
      <c r="U41" s="5">
        <v>12.32</v>
      </c>
      <c r="V41" s="5">
        <v>12.528</v>
      </c>
      <c r="W41" s="6">
        <f t="shared" si="48"/>
        <v>-1.4399999999999968E-2</v>
      </c>
      <c r="X41" s="7">
        <f t="shared" si="49"/>
        <v>-1.6602809706258048E-2</v>
      </c>
      <c r="Z41" s="4">
        <v>42331</v>
      </c>
      <c r="AA41" s="2">
        <v>10688.16</v>
      </c>
      <c r="AB41" s="2">
        <v>10666.59</v>
      </c>
      <c r="AC41" s="18">
        <f t="shared" si="35"/>
        <v>-2.0181209862127902E-3</v>
      </c>
      <c r="AD41" s="3">
        <v>10660</v>
      </c>
      <c r="AE41" s="3"/>
      <c r="AF41" s="20"/>
      <c r="AG41" s="2">
        <v>10570</v>
      </c>
      <c r="AH41" s="2">
        <v>10602.5</v>
      </c>
      <c r="AI41" s="2">
        <v>10600</v>
      </c>
      <c r="AJ41" s="20"/>
      <c r="AK41" s="20"/>
      <c r="AL41" s="20"/>
      <c r="AM41" s="20"/>
      <c r="AN41" s="20"/>
      <c r="AP41" s="4">
        <v>42331</v>
      </c>
      <c r="AQ41" s="2">
        <v>38.049999999999997</v>
      </c>
      <c r="AR41" s="2">
        <v>38.14</v>
      </c>
      <c r="AS41" s="18">
        <f t="shared" si="45"/>
        <v>-1.0917598128411754E-2</v>
      </c>
      <c r="AT41" s="18">
        <f t="shared" si="43"/>
        <v>-2.3597273203985747E-3</v>
      </c>
      <c r="AU41" s="18">
        <f t="shared" si="44"/>
        <v>-8.3398488402397497E-3</v>
      </c>
      <c r="AW41" s="4">
        <v>42331</v>
      </c>
      <c r="AZ41" s="18"/>
      <c r="BA41" s="18"/>
      <c r="BB41" s="18"/>
      <c r="BD41" s="4">
        <v>42331</v>
      </c>
      <c r="BG41" s="18"/>
      <c r="BH41" s="18"/>
      <c r="BI41" s="18"/>
      <c r="BK41" s="4">
        <v>42331</v>
      </c>
      <c r="BN41" s="18"/>
      <c r="BO41" s="18"/>
      <c r="BP41" s="18"/>
    </row>
    <row r="42" spans="2:68" ht="17" thickBot="1">
      <c r="B42" s="8">
        <v>42332</v>
      </c>
      <c r="C42" s="22">
        <v>11.38</v>
      </c>
      <c r="D42" s="22">
        <v>12.708</v>
      </c>
      <c r="E42" s="10">
        <f t="shared" si="50"/>
        <v>-1.7543859649122862E-3</v>
      </c>
      <c r="F42" s="23">
        <f t="shared" si="51"/>
        <v>-0.10450110166824045</v>
      </c>
      <c r="H42" s="8">
        <v>42332</v>
      </c>
      <c r="I42" s="22">
        <v>13</v>
      </c>
      <c r="J42" s="22">
        <v>13.074</v>
      </c>
      <c r="K42" s="10">
        <f t="shared" si="42"/>
        <v>-4.5941807044410643E-3</v>
      </c>
      <c r="L42" s="23">
        <f t="shared" si="46"/>
        <v>-5.6600887257151067E-3</v>
      </c>
      <c r="N42" s="8">
        <v>42332</v>
      </c>
      <c r="O42" s="22">
        <v>45.75</v>
      </c>
      <c r="P42" s="22">
        <v>46.05</v>
      </c>
      <c r="Q42" s="10">
        <f t="shared" si="41"/>
        <v>-4.3525571273123065E-3</v>
      </c>
      <c r="R42" s="23">
        <f t="shared" si="47"/>
        <v>-6.5146579804559179E-3</v>
      </c>
      <c r="T42" s="8">
        <v>42332</v>
      </c>
      <c r="U42" s="15">
        <v>12.6</v>
      </c>
      <c r="V42" s="15">
        <v>12.731999999999999</v>
      </c>
      <c r="W42" s="10">
        <f t="shared" si="38"/>
        <v>2.2727272727272707E-2</v>
      </c>
      <c r="X42" s="23">
        <f t="shared" si="49"/>
        <v>-1.0367577756833168E-2</v>
      </c>
      <c r="Z42" s="12">
        <v>42332</v>
      </c>
      <c r="AA42" s="13">
        <v>10666.59</v>
      </c>
      <c r="AB42" s="13">
        <v>10636.36</v>
      </c>
      <c r="AC42" s="16">
        <f t="shared" si="35"/>
        <v>-2.8340828699705556E-3</v>
      </c>
      <c r="AD42" s="14">
        <v>10607</v>
      </c>
      <c r="AE42" s="14"/>
      <c r="AF42" s="21"/>
      <c r="AG42" s="13"/>
      <c r="AH42" s="13"/>
      <c r="AI42" s="13">
        <v>10530</v>
      </c>
      <c r="AJ42" s="21"/>
      <c r="AK42" s="21"/>
      <c r="AL42" s="21"/>
      <c r="AM42" s="21"/>
      <c r="AN42" s="21"/>
      <c r="AP42" s="8">
        <v>42332</v>
      </c>
      <c r="AQ42" s="2">
        <v>38.06</v>
      </c>
      <c r="AR42" s="2">
        <v>37.97</v>
      </c>
      <c r="AS42" s="18">
        <f t="shared" si="45"/>
        <v>2.6281208935619027E-4</v>
      </c>
      <c r="AT42" s="18">
        <f t="shared" si="43"/>
        <v>2.3702923360549022E-3</v>
      </c>
      <c r="AU42" s="18">
        <f t="shared" si="44"/>
        <v>-2.0975353959097331E-3</v>
      </c>
      <c r="AW42" s="8">
        <v>42332</v>
      </c>
      <c r="AX42" s="2">
        <v>43.89</v>
      </c>
      <c r="AY42" s="2">
        <v>44.103499999999997</v>
      </c>
      <c r="AZ42" s="18" t="e">
        <f>AX42/AX41-1</f>
        <v>#DIV/0!</v>
      </c>
      <c r="BA42" s="18">
        <f>+AX42/AY42-1</f>
        <v>-4.8408856439964287E-3</v>
      </c>
      <c r="BB42" s="18" t="e">
        <f>AX42/AY41-1</f>
        <v>#DIV/0!</v>
      </c>
      <c r="BD42" s="8">
        <v>42332</v>
      </c>
      <c r="BG42" s="18"/>
      <c r="BH42" s="18"/>
      <c r="BI42" s="18"/>
      <c r="BK42" s="8">
        <v>42332</v>
      </c>
      <c r="BN42" s="18"/>
      <c r="BO42" s="18"/>
      <c r="BP42" s="18"/>
    </row>
    <row r="43" spans="2:68">
      <c r="B43" s="4">
        <v>42333</v>
      </c>
      <c r="C43" s="5">
        <v>11.5</v>
      </c>
      <c r="D43" s="5">
        <v>12.759</v>
      </c>
      <c r="E43" s="6">
        <f t="shared" si="39"/>
        <v>1.0544815465729274E-2</v>
      </c>
      <c r="F43" s="7">
        <f t="shared" si="51"/>
        <v>-9.8675444784073973E-2</v>
      </c>
      <c r="H43" s="4">
        <v>42333</v>
      </c>
      <c r="I43" s="5">
        <v>13.06</v>
      </c>
      <c r="J43" s="5">
        <v>13.147</v>
      </c>
      <c r="K43" s="6">
        <f>I43/I42-1</f>
        <v>4.6153846153846878E-3</v>
      </c>
      <c r="L43" s="7">
        <f t="shared" si="46"/>
        <v>-6.6174792728378451E-3</v>
      </c>
      <c r="N43" s="4">
        <v>42333</v>
      </c>
      <c r="O43" s="5">
        <v>46.15</v>
      </c>
      <c r="P43" s="5">
        <v>46.453000000000003</v>
      </c>
      <c r="Q43" s="6">
        <f t="shared" si="41"/>
        <v>8.7431693989070691E-3</v>
      </c>
      <c r="R43" s="7">
        <f t="shared" si="47"/>
        <v>-6.5227218909436058E-3</v>
      </c>
      <c r="T43" s="4">
        <v>42333</v>
      </c>
      <c r="U43" s="5">
        <v>12.98</v>
      </c>
      <c r="V43" s="5">
        <v>13.122999999999999</v>
      </c>
      <c r="W43" s="6">
        <f t="shared" si="48"/>
        <v>3.0158730158730274E-2</v>
      </c>
      <c r="X43" s="7">
        <f t="shared" si="49"/>
        <v>-1.0896898575020852E-2</v>
      </c>
      <c r="Z43" s="4">
        <v>42333</v>
      </c>
      <c r="AA43" s="2">
        <v>10636.36</v>
      </c>
      <c r="AB43" s="2">
        <v>10676.33</v>
      </c>
      <c r="AC43" s="18">
        <f t="shared" si="35"/>
        <v>3.7578645326032944E-3</v>
      </c>
      <c r="AD43" s="3">
        <v>10555</v>
      </c>
      <c r="AE43" s="3"/>
      <c r="AF43" s="20"/>
      <c r="AI43" s="2">
        <v>10565</v>
      </c>
      <c r="AJ43" s="20"/>
      <c r="AK43" s="20"/>
      <c r="AL43" s="20"/>
      <c r="AM43" s="20"/>
      <c r="AN43" s="20"/>
      <c r="AP43" s="4">
        <v>42333</v>
      </c>
      <c r="AQ43" s="2">
        <v>37.97</v>
      </c>
      <c r="AS43" s="18">
        <f t="shared" ref="AS43:AS48" si="52">AQ43/AQ42-1</f>
        <v>-2.3646873357856535E-3</v>
      </c>
      <c r="AT43" s="18" t="e">
        <f t="shared" si="43"/>
        <v>#DIV/0!</v>
      </c>
      <c r="AU43" s="18">
        <f t="shared" ref="AU43:AU50" si="53">AQ43/AR42-1</f>
        <v>0</v>
      </c>
      <c r="AW43" s="4">
        <v>42333</v>
      </c>
      <c r="AX43" s="2">
        <v>44.69</v>
      </c>
      <c r="AZ43" s="18">
        <f>AX43/AX42-1</f>
        <v>1.8227386648439259E-2</v>
      </c>
      <c r="BA43" s="18" t="e">
        <f t="shared" ref="BA43:BA49" si="54">+AX43/AY43-1</f>
        <v>#DIV/0!</v>
      </c>
      <c r="BB43" s="18">
        <f t="shared" ref="BB43:BB51" si="55">AX43/AY42-1</f>
        <v>1.3298264310088737E-2</v>
      </c>
      <c r="BD43" s="4">
        <v>42333</v>
      </c>
      <c r="BG43" s="18"/>
      <c r="BH43" s="18"/>
      <c r="BI43" s="18"/>
      <c r="BK43" s="4">
        <v>42333</v>
      </c>
      <c r="BN43" s="18"/>
      <c r="BO43" s="18"/>
      <c r="BP43" s="18"/>
    </row>
    <row r="44" spans="2:68" ht="17" thickBot="1">
      <c r="B44" s="8">
        <v>42334</v>
      </c>
      <c r="C44" s="22">
        <v>11.44</v>
      </c>
      <c r="D44" s="22">
        <v>12.695</v>
      </c>
      <c r="E44" s="10">
        <f t="shared" si="50"/>
        <v>-5.2173913043478404E-3</v>
      </c>
      <c r="F44" s="23">
        <f t="shared" si="51"/>
        <v>-9.8857818038597944E-2</v>
      </c>
      <c r="H44" s="8">
        <v>42334</v>
      </c>
      <c r="I44" s="22">
        <v>13</v>
      </c>
      <c r="J44" s="22">
        <v>13.065</v>
      </c>
      <c r="K44" s="10">
        <f t="shared" si="42"/>
        <v>-4.5941807044410643E-3</v>
      </c>
      <c r="L44" s="23">
        <f t="shared" si="46"/>
        <v>-4.9751243781094301E-3</v>
      </c>
      <c r="N44" s="8">
        <v>42334</v>
      </c>
      <c r="O44" s="22">
        <v>45.9</v>
      </c>
      <c r="P44" s="22">
        <v>46.134999999999998</v>
      </c>
      <c r="Q44" s="10">
        <f t="shared" si="41"/>
        <v>-5.4171180931744667E-3</v>
      </c>
      <c r="R44" s="23">
        <f t="shared" si="47"/>
        <v>-5.0937466132003895E-3</v>
      </c>
      <c r="T44" s="8">
        <v>42334</v>
      </c>
      <c r="U44" s="15">
        <v>12.82</v>
      </c>
      <c r="V44" s="15">
        <v>12.808</v>
      </c>
      <c r="W44" s="10">
        <f t="shared" si="38"/>
        <v>-1.2326656394452962E-2</v>
      </c>
      <c r="X44" s="23">
        <f t="shared" si="49"/>
        <v>9.369144284823161E-4</v>
      </c>
      <c r="Z44" s="12">
        <v>42334</v>
      </c>
      <c r="AA44" s="13">
        <v>10676.33</v>
      </c>
      <c r="AB44" s="13">
        <v>10628.97</v>
      </c>
      <c r="AC44" s="16">
        <f t="shared" si="35"/>
        <v>-4.4359812782108765E-3</v>
      </c>
      <c r="AD44" s="14">
        <v>10585</v>
      </c>
      <c r="AE44" s="14"/>
      <c r="AF44" s="21"/>
      <c r="AG44" s="13"/>
      <c r="AH44" s="13"/>
      <c r="AI44" s="13">
        <v>10495</v>
      </c>
      <c r="AJ44" s="21"/>
      <c r="AK44" s="21"/>
      <c r="AL44" s="21"/>
      <c r="AM44" s="21"/>
      <c r="AN44" s="21"/>
      <c r="AP44" s="8">
        <v>42334</v>
      </c>
      <c r="AQ44" s="2">
        <v>37.97</v>
      </c>
      <c r="AS44" s="18">
        <f t="shared" si="52"/>
        <v>0</v>
      </c>
      <c r="AT44" s="18" t="e">
        <f t="shared" si="43"/>
        <v>#DIV/0!</v>
      </c>
      <c r="AU44" s="18" t="e">
        <f t="shared" si="53"/>
        <v>#DIV/0!</v>
      </c>
      <c r="AW44" s="8">
        <v>42334</v>
      </c>
      <c r="AX44" s="2">
        <v>44.69</v>
      </c>
      <c r="AZ44" s="18">
        <f>AX44/AX43-1</f>
        <v>0</v>
      </c>
      <c r="BA44" s="18" t="e">
        <f t="shared" si="54"/>
        <v>#DIV/0!</v>
      </c>
      <c r="BB44" s="18" t="e">
        <f t="shared" si="55"/>
        <v>#DIV/0!</v>
      </c>
      <c r="BD44" s="8">
        <v>42334</v>
      </c>
      <c r="BG44" s="18"/>
      <c r="BH44" s="18"/>
      <c r="BI44" s="18"/>
      <c r="BK44" s="8">
        <v>42334</v>
      </c>
      <c r="BN44" s="18"/>
      <c r="BO44" s="18"/>
      <c r="BP44" s="18"/>
    </row>
    <row r="45" spans="2:68">
      <c r="B45" s="4">
        <v>42335</v>
      </c>
      <c r="C45" s="5">
        <v>11.02</v>
      </c>
      <c r="D45" s="5">
        <v>12.096</v>
      </c>
      <c r="E45" s="6">
        <f t="shared" si="39"/>
        <v>-3.6713286713286664E-2</v>
      </c>
      <c r="F45" s="7">
        <f t="shared" si="51"/>
        <v>-8.8955026455026509E-2</v>
      </c>
      <c r="H45" s="4">
        <v>42335</v>
      </c>
      <c r="I45" s="5">
        <v>12.42</v>
      </c>
      <c r="J45" s="5">
        <v>12.41</v>
      </c>
      <c r="K45" s="6">
        <f>I45/I44-1</f>
        <v>-4.4615384615384612E-2</v>
      </c>
      <c r="L45" s="7">
        <f t="shared" si="46"/>
        <v>8.058017727639033E-4</v>
      </c>
      <c r="N45" s="4">
        <v>42335</v>
      </c>
      <c r="O45" s="5">
        <v>43.55</v>
      </c>
      <c r="P45" s="5">
        <v>43.555999999999997</v>
      </c>
      <c r="Q45" s="6">
        <f t="shared" si="41"/>
        <v>-5.1198257080610099E-2</v>
      </c>
      <c r="R45" s="7">
        <f t="shared" si="47"/>
        <v>-1.3775369639090762E-4</v>
      </c>
      <c r="T45" s="4">
        <v>42335</v>
      </c>
      <c r="U45" s="5">
        <v>12.1</v>
      </c>
      <c r="V45" s="5">
        <v>11.937200000000001</v>
      </c>
      <c r="W45" s="6">
        <f>U45/U44-1</f>
        <v>-5.616224648985968E-2</v>
      </c>
      <c r="X45" s="7">
        <f t="shared" ref="X45:X53" si="56">+U45/V45-1</f>
        <v>1.3638039071138808E-2</v>
      </c>
      <c r="Z45" s="4">
        <v>42335</v>
      </c>
      <c r="AA45" s="2">
        <v>10628.97</v>
      </c>
      <c r="AB45" s="2">
        <v>10124.9</v>
      </c>
      <c r="AC45" s="18">
        <f>AB45/AA45-1</f>
        <v>-4.7424162454122953E-2</v>
      </c>
      <c r="AD45" s="3">
        <v>10512</v>
      </c>
      <c r="AE45" s="3">
        <v>10485</v>
      </c>
      <c r="AF45" s="20">
        <f t="shared" ref="AF45:AF53" si="57">AE45/AD45-1</f>
        <v>-2.5684931506849695E-3</v>
      </c>
      <c r="AG45" s="2">
        <v>10050</v>
      </c>
      <c r="AH45" s="2">
        <v>10015</v>
      </c>
      <c r="AI45" s="2">
        <v>9992</v>
      </c>
      <c r="AJ45" s="20">
        <f t="shared" ref="AJ45:AJ53" si="58">AG45/AB45-1</f>
        <v>-7.3976039269523231E-3</v>
      </c>
      <c r="AK45" s="20" t="e">
        <f t="shared" ref="AK45:AK53" si="59">AH45/AH44-1</f>
        <v>#DIV/0!</v>
      </c>
      <c r="AL45" s="20">
        <f t="shared" ref="AL45:AL53" si="60">AH45/AI44-1</f>
        <v>-4.5736064792758491E-2</v>
      </c>
      <c r="AM45" s="20">
        <f t="shared" ref="AM45:AM51" si="61">AI45/AH45-1</f>
        <v>-2.2965551672491369E-3</v>
      </c>
      <c r="AN45" s="20" t="e">
        <f t="shared" ref="AN45:AN56" si="62">LN(AD45/AG44)</f>
        <v>#DIV/0!</v>
      </c>
      <c r="AP45" s="4">
        <v>42335</v>
      </c>
      <c r="AQ45" s="2">
        <v>36.93</v>
      </c>
      <c r="AR45" s="2">
        <v>36.909999999999997</v>
      </c>
      <c r="AS45" s="18">
        <f t="shared" si="52"/>
        <v>-2.7390044772188538E-2</v>
      </c>
      <c r="AT45" s="18">
        <f t="shared" si="43"/>
        <v>5.4185857491195755E-4</v>
      </c>
      <c r="AU45" s="18" t="e">
        <f t="shared" si="53"/>
        <v>#DIV/0!</v>
      </c>
      <c r="AW45" s="4">
        <v>42335</v>
      </c>
      <c r="AX45" s="2">
        <v>40.549999999999997</v>
      </c>
      <c r="AY45" s="2">
        <v>41.057600000000001</v>
      </c>
      <c r="AZ45" s="18">
        <f>AX45/AX44-1</f>
        <v>-9.2638174088162883E-2</v>
      </c>
      <c r="BA45" s="18">
        <f t="shared" si="54"/>
        <v>-1.2363119130197608E-2</v>
      </c>
      <c r="BB45" s="18" t="e">
        <f t="shared" si="55"/>
        <v>#DIV/0!</v>
      </c>
      <c r="BD45" s="4">
        <v>42335</v>
      </c>
      <c r="BG45" s="18"/>
      <c r="BH45" s="18"/>
      <c r="BI45" s="18"/>
      <c r="BK45" s="4">
        <v>42335</v>
      </c>
      <c r="BN45" s="18"/>
      <c r="BO45" s="18"/>
      <c r="BP45" s="18"/>
    </row>
    <row r="46" spans="2:68" ht="17" thickBot="1">
      <c r="B46" s="8">
        <v>42338</v>
      </c>
      <c r="C46" s="22">
        <v>10.92</v>
      </c>
      <c r="D46" s="22">
        <v>12.096</v>
      </c>
      <c r="E46" s="10">
        <f>C46/C45-1</f>
        <v>-9.0744101633393193E-3</v>
      </c>
      <c r="F46" s="23">
        <f>+C46/D46-1</f>
        <v>-9.722222222222221E-2</v>
      </c>
      <c r="H46" s="8">
        <v>42338</v>
      </c>
      <c r="I46" s="22">
        <v>12.36</v>
      </c>
      <c r="J46" s="22">
        <v>12.477</v>
      </c>
      <c r="K46" s="10">
        <f t="shared" si="42"/>
        <v>-4.8309178743961567E-3</v>
      </c>
      <c r="L46" s="23">
        <f t="shared" si="46"/>
        <v>-9.3772541476316862E-3</v>
      </c>
      <c r="N46" s="8">
        <v>42338</v>
      </c>
      <c r="O46" s="22">
        <v>43.5</v>
      </c>
      <c r="P46" s="22">
        <v>43.747</v>
      </c>
      <c r="Q46" s="10">
        <f t="shared" si="41"/>
        <v>-1.1481056257175437E-3</v>
      </c>
      <c r="R46" s="23">
        <f t="shared" si="47"/>
        <v>-5.6461014469563198E-3</v>
      </c>
      <c r="T46" s="8">
        <v>42338</v>
      </c>
      <c r="U46" s="15">
        <v>11.8</v>
      </c>
      <c r="V46" s="15">
        <v>12.086</v>
      </c>
      <c r="W46" s="10">
        <f t="shared" si="38"/>
        <v>-2.4793388429751984E-2</v>
      </c>
      <c r="X46" s="23">
        <f t="shared" si="56"/>
        <v>-2.3663743173920171E-2</v>
      </c>
      <c r="Z46" s="12">
        <v>42338</v>
      </c>
      <c r="AA46" s="13">
        <v>10124.9</v>
      </c>
      <c r="AB46" s="13">
        <v>10148.1</v>
      </c>
      <c r="AC46" s="16">
        <f>AB46/AA46-1</f>
        <v>2.291380655611519E-3</v>
      </c>
      <c r="AD46" s="14">
        <v>10022</v>
      </c>
      <c r="AE46" s="14">
        <v>10012</v>
      </c>
      <c r="AF46" s="21">
        <f t="shared" si="57"/>
        <v>-9.9780482937539272E-4</v>
      </c>
      <c r="AG46" s="13">
        <v>10027</v>
      </c>
      <c r="AH46" s="13">
        <v>9950</v>
      </c>
      <c r="AI46" s="13">
        <v>10007</v>
      </c>
      <c r="AJ46" s="21">
        <f t="shared" si="58"/>
        <v>-1.193326829652841E-2</v>
      </c>
      <c r="AK46" s="21">
        <f t="shared" si="59"/>
        <v>-6.4902646030953193E-3</v>
      </c>
      <c r="AL46" s="21">
        <f t="shared" si="60"/>
        <v>-4.2033626901520904E-3</v>
      </c>
      <c r="AM46" s="21">
        <f t="shared" si="61"/>
        <v>5.7286432160803535E-3</v>
      </c>
      <c r="AN46" s="21">
        <f t="shared" si="62"/>
        <v>-2.789957967551888E-3</v>
      </c>
      <c r="AP46" s="8">
        <v>42338</v>
      </c>
      <c r="AQ46" s="2">
        <v>37.450000000000003</v>
      </c>
      <c r="AR46" s="2">
        <v>36.729999999999997</v>
      </c>
      <c r="AS46" s="18">
        <f t="shared" si="52"/>
        <v>1.4080693203357697E-2</v>
      </c>
      <c r="AT46" s="18">
        <f t="shared" si="43"/>
        <v>1.9602504764497874E-2</v>
      </c>
      <c r="AU46" s="18">
        <f t="shared" si="53"/>
        <v>1.4630181522622854E-2</v>
      </c>
      <c r="AW46" s="8">
        <v>42338</v>
      </c>
      <c r="AX46" s="2">
        <v>41.65</v>
      </c>
      <c r="AY46" s="2">
        <v>41.527500000000003</v>
      </c>
      <c r="AZ46" s="18">
        <f t="shared" ref="AZ46:AZ53" si="63">AX46/AX45-1</f>
        <v>2.7127003699136898E-2</v>
      </c>
      <c r="BA46" s="18">
        <f t="shared" si="54"/>
        <v>2.9498525073745618E-3</v>
      </c>
      <c r="BB46" s="18">
        <f t="shared" si="55"/>
        <v>1.4428510190561461E-2</v>
      </c>
      <c r="BD46" s="8">
        <v>42338</v>
      </c>
      <c r="BG46" s="18"/>
      <c r="BH46" s="18"/>
      <c r="BI46" s="18"/>
      <c r="BK46" s="8">
        <v>42338</v>
      </c>
      <c r="BN46" s="18"/>
      <c r="BO46" s="18"/>
      <c r="BP46" s="18"/>
    </row>
    <row r="47" spans="2:68">
      <c r="B47" s="4">
        <v>42339</v>
      </c>
      <c r="C47" s="5">
        <v>11.01</v>
      </c>
      <c r="D47" s="5">
        <v>12.167999999999999</v>
      </c>
      <c r="E47" s="6">
        <f t="shared" si="39"/>
        <v>8.2417582417582125E-3</v>
      </c>
      <c r="F47" s="7">
        <f t="shared" si="51"/>
        <v>-9.5167652859960539E-2</v>
      </c>
      <c r="H47" s="4">
        <v>42339</v>
      </c>
      <c r="I47" s="5">
        <v>12.48</v>
      </c>
      <c r="J47" s="5">
        <v>12.557</v>
      </c>
      <c r="K47" s="6">
        <f>I47/I46-1</f>
        <v>9.7087378640776656E-3</v>
      </c>
      <c r="L47" s="7">
        <f t="shared" si="46"/>
        <v>-6.1320379071434505E-3</v>
      </c>
      <c r="N47" s="4">
        <v>42339</v>
      </c>
      <c r="O47" s="5">
        <v>43.9</v>
      </c>
      <c r="P47" s="5">
        <v>43.994</v>
      </c>
      <c r="Q47" s="6">
        <f t="shared" si="41"/>
        <v>9.1954022988505191E-3</v>
      </c>
      <c r="R47" s="7">
        <f t="shared" si="47"/>
        <v>-2.1366549984088712E-3</v>
      </c>
      <c r="T47" s="4">
        <v>42339</v>
      </c>
      <c r="U47" s="5">
        <v>11.96</v>
      </c>
      <c r="V47" s="5">
        <v>11.98</v>
      </c>
      <c r="W47" s="6">
        <f>U47/U46-1</f>
        <v>1.3559322033898313E-2</v>
      </c>
      <c r="X47" s="7">
        <f t="shared" si="56"/>
        <v>-1.6694490818029983E-3</v>
      </c>
      <c r="Z47" s="4">
        <v>42339</v>
      </c>
      <c r="AA47" s="2">
        <v>10148.1</v>
      </c>
      <c r="AB47" s="2">
        <v>10209.19</v>
      </c>
      <c r="AC47" s="18">
        <f>AB47/AA47-1</f>
        <v>6.0198460795617414E-3</v>
      </c>
      <c r="AD47" s="3">
        <v>10012.5</v>
      </c>
      <c r="AE47" s="3">
        <v>10017</v>
      </c>
      <c r="AF47" s="20">
        <f t="shared" si="57"/>
        <v>4.4943820224729869E-4</v>
      </c>
      <c r="AG47" s="2">
        <v>10092</v>
      </c>
      <c r="AH47" s="2">
        <v>10097</v>
      </c>
      <c r="AI47" s="2">
        <v>10120</v>
      </c>
      <c r="AJ47" s="20">
        <f t="shared" si="58"/>
        <v>-1.1478873446375326E-2</v>
      </c>
      <c r="AK47" s="20">
        <f t="shared" si="59"/>
        <v>1.4773869346733637E-2</v>
      </c>
      <c r="AL47" s="20">
        <f t="shared" si="60"/>
        <v>8.9937044069150485E-3</v>
      </c>
      <c r="AM47" s="20">
        <f t="shared" si="61"/>
        <v>2.277904328018332E-3</v>
      </c>
      <c r="AN47" s="20">
        <f t="shared" si="62"/>
        <v>-1.447142147310634E-3</v>
      </c>
      <c r="AP47" s="4">
        <v>42339</v>
      </c>
      <c r="AQ47" s="2">
        <v>37.630000000000003</v>
      </c>
      <c r="AR47" s="2">
        <v>37.42</v>
      </c>
      <c r="AS47" s="18">
        <f t="shared" si="52"/>
        <v>4.8064085447263594E-3</v>
      </c>
      <c r="AT47" s="18">
        <f t="shared" si="43"/>
        <v>5.6119722073757483E-3</v>
      </c>
      <c r="AU47" s="18">
        <f t="shared" si="53"/>
        <v>2.4503130955622288E-2</v>
      </c>
      <c r="AW47" s="4">
        <v>42339</v>
      </c>
      <c r="AX47" s="2">
        <v>41.31</v>
      </c>
      <c r="AY47" s="2">
        <v>41.5242</v>
      </c>
      <c r="AZ47" s="18">
        <f t="shared" si="63"/>
        <v>-8.1632653061223248E-3</v>
      </c>
      <c r="BA47" s="18">
        <f t="shared" si="54"/>
        <v>-5.1584377302873463E-3</v>
      </c>
      <c r="BB47" s="18">
        <f t="shared" si="55"/>
        <v>-5.2374932273794306E-3</v>
      </c>
      <c r="BD47" s="4">
        <v>42339</v>
      </c>
      <c r="BG47" s="18"/>
      <c r="BH47" s="18"/>
      <c r="BI47" s="18"/>
      <c r="BK47" s="4">
        <v>42339</v>
      </c>
      <c r="BN47" s="18"/>
      <c r="BO47" s="18"/>
      <c r="BP47" s="18"/>
    </row>
    <row r="48" spans="2:68" ht="17" thickBot="1">
      <c r="B48" s="8">
        <v>42340</v>
      </c>
      <c r="C48" s="22">
        <v>11.44</v>
      </c>
      <c r="D48" s="22">
        <v>12.782999999999999</v>
      </c>
      <c r="E48" s="10">
        <f>C48/C47-1</f>
        <v>3.9055404178020003E-2</v>
      </c>
      <c r="F48" s="23">
        <f t="shared" si="51"/>
        <v>-0.10506140968473754</v>
      </c>
      <c r="H48" s="8">
        <v>42340</v>
      </c>
      <c r="I48" s="22">
        <v>13.08</v>
      </c>
      <c r="J48" s="22">
        <v>13.19</v>
      </c>
      <c r="K48" s="10">
        <f t="shared" si="42"/>
        <v>4.8076923076923128E-2</v>
      </c>
      <c r="L48" s="23">
        <f t="shared" si="46"/>
        <v>-8.3396512509475995E-3</v>
      </c>
      <c r="N48" s="8">
        <v>42340</v>
      </c>
      <c r="O48" s="22">
        <v>45.2</v>
      </c>
      <c r="P48" s="22">
        <v>45.585999999999999</v>
      </c>
      <c r="Q48" s="10">
        <f t="shared" si="41"/>
        <v>2.9612756264236983E-2</v>
      </c>
      <c r="R48" s="23">
        <f t="shared" si="47"/>
        <v>-8.4675119554248335E-3</v>
      </c>
      <c r="T48" s="8">
        <v>42340</v>
      </c>
      <c r="U48" s="15">
        <v>11.86</v>
      </c>
      <c r="V48" s="15">
        <v>11.794</v>
      </c>
      <c r="W48" s="10">
        <f t="shared" si="38"/>
        <v>-8.3612040133780319E-3</v>
      </c>
      <c r="X48" s="23">
        <f t="shared" si="56"/>
        <v>5.5960657961675597E-3</v>
      </c>
      <c r="Z48" s="12">
        <v>42340</v>
      </c>
      <c r="AA48" s="13">
        <v>10209.19</v>
      </c>
      <c r="AB48" s="13">
        <v>10724.75</v>
      </c>
      <c r="AC48" s="16">
        <f>AB48/AA48-1</f>
        <v>5.0499598890803243E-2</v>
      </c>
      <c r="AD48" s="14">
        <v>10100</v>
      </c>
      <c r="AE48" s="14">
        <v>10127</v>
      </c>
      <c r="AF48" s="21">
        <f t="shared" si="57"/>
        <v>2.6732673267326756E-3</v>
      </c>
      <c r="AG48" s="13">
        <v>10562</v>
      </c>
      <c r="AH48" s="13">
        <v>10580</v>
      </c>
      <c r="AI48" s="13">
        <v>10595</v>
      </c>
      <c r="AJ48" s="21">
        <f t="shared" si="58"/>
        <v>-1.5175178908599318E-2</v>
      </c>
      <c r="AK48" s="21">
        <f t="shared" si="59"/>
        <v>4.7835990888382751E-2</v>
      </c>
      <c r="AL48" s="21">
        <f t="shared" si="60"/>
        <v>4.5454545454545414E-2</v>
      </c>
      <c r="AM48" s="21">
        <f t="shared" si="61"/>
        <v>1.4177693761814325E-3</v>
      </c>
      <c r="AN48" s="21">
        <f t="shared" si="62"/>
        <v>7.923930684024075E-4</v>
      </c>
      <c r="AP48" s="8">
        <v>42340</v>
      </c>
      <c r="AQ48" s="2">
        <v>37.31</v>
      </c>
      <c r="AR48" s="2">
        <v>37.69</v>
      </c>
      <c r="AS48" s="18">
        <f t="shared" si="52"/>
        <v>-8.5038533085304291E-3</v>
      </c>
      <c r="AT48" s="18">
        <f t="shared" si="43"/>
        <v>-1.0082249933669241E-2</v>
      </c>
      <c r="AU48" s="18">
        <f t="shared" si="53"/>
        <v>-2.9396044895777518E-3</v>
      </c>
      <c r="AW48" s="8">
        <v>42340</v>
      </c>
      <c r="AX48" s="2">
        <v>41.12</v>
      </c>
      <c r="AY48" s="2">
        <v>41.331400000000002</v>
      </c>
      <c r="AZ48" s="18">
        <f t="shared" si="63"/>
        <v>-4.5993706124426437E-3</v>
      </c>
      <c r="BA48" s="18">
        <f t="shared" si="54"/>
        <v>-5.1147553675898738E-3</v>
      </c>
      <c r="BB48" s="18">
        <f t="shared" si="55"/>
        <v>-9.734082775827213E-3</v>
      </c>
      <c r="BD48" s="8">
        <v>42340</v>
      </c>
      <c r="BG48" s="18"/>
      <c r="BH48" s="18"/>
      <c r="BI48" s="18"/>
      <c r="BK48" s="8">
        <v>42340</v>
      </c>
      <c r="BN48" s="18"/>
      <c r="BO48" s="18"/>
      <c r="BP48" s="18"/>
    </row>
    <row r="49" spans="2:68">
      <c r="B49" s="4">
        <v>42341</v>
      </c>
      <c r="C49" s="5">
        <v>11.4</v>
      </c>
      <c r="D49" s="5">
        <v>12.84</v>
      </c>
      <c r="E49" s="6">
        <f t="shared" si="39"/>
        <v>-3.4965034965034336E-3</v>
      </c>
      <c r="F49" s="7">
        <f t="shared" si="51"/>
        <v>-0.11214953271028039</v>
      </c>
      <c r="H49" s="4">
        <v>42341</v>
      </c>
      <c r="I49" s="5">
        <v>13.18</v>
      </c>
      <c r="J49" s="5">
        <v>13.244999999999999</v>
      </c>
      <c r="K49" s="6">
        <f>I49/I48-1</f>
        <v>7.6452599388379117E-3</v>
      </c>
      <c r="L49" s="7">
        <f t="shared" si="46"/>
        <v>-4.9075122687806116E-3</v>
      </c>
      <c r="N49" s="4">
        <v>42341</v>
      </c>
      <c r="O49" s="5">
        <v>45.6</v>
      </c>
      <c r="P49" s="5">
        <v>45.86</v>
      </c>
      <c r="Q49" s="6">
        <f t="shared" si="41"/>
        <v>8.8495575221239076E-3</v>
      </c>
      <c r="R49" s="7">
        <f t="shared" si="47"/>
        <v>-5.6694286960313756E-3</v>
      </c>
      <c r="T49" s="4">
        <v>42341</v>
      </c>
      <c r="U49" s="5">
        <v>12.1</v>
      </c>
      <c r="V49" s="5">
        <v>12.21</v>
      </c>
      <c r="W49" s="6">
        <f>U49/U48-1</f>
        <v>2.0236087689713411E-2</v>
      </c>
      <c r="X49" s="7">
        <f t="shared" si="56"/>
        <v>-9.009009009009139E-3</v>
      </c>
      <c r="Z49" s="4">
        <v>42341</v>
      </c>
      <c r="AA49" s="2">
        <v>10724.75</v>
      </c>
      <c r="AB49" s="2">
        <v>10778.29</v>
      </c>
      <c r="AC49" s="18">
        <f t="shared" ref="AC49:AC59" si="64">AB49/AA49-1</f>
        <v>4.992190960162235E-3</v>
      </c>
      <c r="AD49" s="3">
        <v>10525</v>
      </c>
      <c r="AE49" s="3">
        <v>10520</v>
      </c>
      <c r="AF49" s="20">
        <f t="shared" si="57"/>
        <v>-4.7505938242276002E-4</v>
      </c>
      <c r="AG49" s="2">
        <v>10600</v>
      </c>
      <c r="AH49" s="2">
        <v>10592</v>
      </c>
      <c r="AI49" s="2">
        <v>10525</v>
      </c>
      <c r="AJ49" s="20">
        <f t="shared" si="58"/>
        <v>-1.6541584982404545E-2</v>
      </c>
      <c r="AK49" s="20">
        <f t="shared" si="59"/>
        <v>1.1342155009452792E-3</v>
      </c>
      <c r="AL49" s="20">
        <f t="shared" si="60"/>
        <v>-2.8315243039167548E-4</v>
      </c>
      <c r="AM49" s="20">
        <f t="shared" si="61"/>
        <v>-6.3255287009063021E-3</v>
      </c>
      <c r="AN49" s="20">
        <f t="shared" si="62"/>
        <v>-3.5092747162963544E-3</v>
      </c>
      <c r="AP49" s="4">
        <v>42341</v>
      </c>
      <c r="AQ49" s="2">
        <v>37.04</v>
      </c>
      <c r="AR49" s="2">
        <v>37.06</v>
      </c>
      <c r="AS49" s="18">
        <f>AQ49/AQ48-1</f>
        <v>-7.2366657732512163E-3</v>
      </c>
      <c r="AT49" s="18">
        <f t="shared" si="43"/>
        <v>-5.3966540744743163E-4</v>
      </c>
      <c r="AU49" s="18">
        <f t="shared" si="53"/>
        <v>-1.7245953833908145E-2</v>
      </c>
      <c r="AW49" s="4">
        <v>42341</v>
      </c>
      <c r="AX49" s="2">
        <v>42.33</v>
      </c>
      <c r="AY49" s="2">
        <v>42.396299999999997</v>
      </c>
      <c r="AZ49" s="18">
        <f t="shared" si="63"/>
        <v>2.9426070038910623E-2</v>
      </c>
      <c r="BA49" s="18">
        <f t="shared" si="54"/>
        <v>-1.5638157103331496E-3</v>
      </c>
      <c r="BB49" s="18">
        <f t="shared" si="55"/>
        <v>2.4160807521641958E-2</v>
      </c>
      <c r="BD49" s="4">
        <v>42341</v>
      </c>
      <c r="BG49" s="18"/>
      <c r="BH49" s="18"/>
      <c r="BI49" s="18"/>
      <c r="BK49" s="4">
        <v>42341</v>
      </c>
      <c r="BN49" s="18"/>
      <c r="BO49" s="18"/>
      <c r="BP49" s="18"/>
    </row>
    <row r="50" spans="2:68" ht="17" thickBot="1">
      <c r="B50" s="8">
        <v>42342</v>
      </c>
      <c r="C50" s="22">
        <v>11.16</v>
      </c>
      <c r="D50" s="22">
        <v>12.551</v>
      </c>
      <c r="E50" s="10">
        <f>C50/C49-1</f>
        <v>-2.1052631578947434E-2</v>
      </c>
      <c r="F50" s="23">
        <f t="shared" si="51"/>
        <v>-0.11082782248426415</v>
      </c>
      <c r="H50" s="8">
        <v>42342</v>
      </c>
      <c r="I50" s="22">
        <v>12.92</v>
      </c>
      <c r="J50" s="22">
        <v>12.955</v>
      </c>
      <c r="K50" s="10">
        <f t="shared" si="42"/>
        <v>-1.9726858877086473E-2</v>
      </c>
      <c r="L50" s="23">
        <f t="shared" si="46"/>
        <v>-2.7016595908915253E-3</v>
      </c>
      <c r="N50" s="8">
        <v>42342</v>
      </c>
      <c r="O50" s="22">
        <v>44.85</v>
      </c>
      <c r="P50" s="22">
        <v>45.119</v>
      </c>
      <c r="Q50" s="10">
        <f t="shared" si="41"/>
        <v>-1.6447368421052655E-2</v>
      </c>
      <c r="R50" s="23">
        <f t="shared" si="47"/>
        <v>-5.9620115694053455E-3</v>
      </c>
      <c r="T50" s="8">
        <v>42342</v>
      </c>
      <c r="U50" s="15">
        <v>12.06</v>
      </c>
      <c r="V50" s="15">
        <v>12.167999999999999</v>
      </c>
      <c r="W50" s="10">
        <f t="shared" si="38"/>
        <v>-3.3057851239668423E-3</v>
      </c>
      <c r="X50" s="23">
        <f t="shared" si="56"/>
        <v>-8.8757396449703485E-3</v>
      </c>
      <c r="Z50" s="12">
        <v>42342</v>
      </c>
      <c r="AA50" s="13">
        <v>10778.29</v>
      </c>
      <c r="AB50" s="13">
        <v>10514.53</v>
      </c>
      <c r="AC50" s="16">
        <f t="shared" si="64"/>
        <v>-2.4471414296701965E-2</v>
      </c>
      <c r="AD50" s="14">
        <v>10500</v>
      </c>
      <c r="AE50" s="14">
        <v>10477</v>
      </c>
      <c r="AF50" s="21">
        <f t="shared" si="57"/>
        <v>-2.1904761904761871E-3</v>
      </c>
      <c r="AG50" s="13">
        <v>10300</v>
      </c>
      <c r="AH50" s="13">
        <v>10305</v>
      </c>
      <c r="AI50" s="13">
        <v>10370</v>
      </c>
      <c r="AJ50" s="21">
        <f t="shared" si="58"/>
        <v>-2.0403194436651062E-2</v>
      </c>
      <c r="AK50" s="21">
        <f t="shared" si="59"/>
        <v>-2.709592145015105E-2</v>
      </c>
      <c r="AL50" s="21">
        <f t="shared" si="60"/>
        <v>-2.0902612826603328E-2</v>
      </c>
      <c r="AM50" s="21">
        <f t="shared" si="61"/>
        <v>6.3076176613294788E-3</v>
      </c>
      <c r="AN50" s="21">
        <f t="shared" si="62"/>
        <v>-9.47874395454377E-3</v>
      </c>
      <c r="AP50" s="8">
        <v>42342</v>
      </c>
      <c r="AQ50" s="2">
        <v>37.36</v>
      </c>
      <c r="AR50" s="2">
        <v>37.06</v>
      </c>
      <c r="AS50" s="18">
        <f>AQ50/AQ49-1</f>
        <v>8.6393088552916275E-3</v>
      </c>
      <c r="AT50" s="18">
        <f t="shared" si="43"/>
        <v>8.0949811117105863E-3</v>
      </c>
      <c r="AU50" s="18">
        <f t="shared" si="53"/>
        <v>8.0949811117105863E-3</v>
      </c>
      <c r="AW50" s="8">
        <v>42342</v>
      </c>
      <c r="AX50" s="2">
        <v>42.17</v>
      </c>
      <c r="AY50" s="2">
        <v>42.396299999999997</v>
      </c>
      <c r="AZ50" s="18">
        <f t="shared" si="63"/>
        <v>-3.7798251830851726E-3</v>
      </c>
      <c r="BA50" s="18">
        <f>+AX50/AY50-1</f>
        <v>-5.3377299434147485E-3</v>
      </c>
      <c r="BB50" s="18">
        <f t="shared" si="55"/>
        <v>-5.3377299434147485E-3</v>
      </c>
      <c r="BD50" s="8">
        <v>42342</v>
      </c>
      <c r="BG50" s="18"/>
      <c r="BH50" s="18"/>
      <c r="BI50" s="18"/>
      <c r="BK50" s="8">
        <v>42342</v>
      </c>
      <c r="BN50" s="18"/>
      <c r="BO50" s="18"/>
      <c r="BP50" s="18"/>
    </row>
    <row r="51" spans="2:68">
      <c r="B51" s="4">
        <v>42345</v>
      </c>
      <c r="C51" s="5">
        <v>11.1</v>
      </c>
      <c r="D51" s="5">
        <v>12.5</v>
      </c>
      <c r="E51" s="6">
        <f t="shared" si="39"/>
        <v>-5.3763440860215006E-3</v>
      </c>
      <c r="F51" s="7">
        <f t="shared" si="51"/>
        <v>-0.11199999999999999</v>
      </c>
      <c r="H51" s="4">
        <v>42345</v>
      </c>
      <c r="I51" s="5">
        <v>12.76</v>
      </c>
      <c r="J51" s="5">
        <v>12.868</v>
      </c>
      <c r="K51" s="6">
        <f>I51/I50-1</f>
        <v>-1.2383900928792602E-2</v>
      </c>
      <c r="L51" s="7">
        <f t="shared" si="46"/>
        <v>-8.392912651538742E-3</v>
      </c>
      <c r="N51" s="4">
        <v>42345</v>
      </c>
      <c r="O51" s="5">
        <v>44.7</v>
      </c>
      <c r="P51" s="5">
        <v>45.052</v>
      </c>
      <c r="Q51" s="6">
        <f t="shared" si="41"/>
        <v>-3.3444816053511683E-3</v>
      </c>
      <c r="R51" s="7">
        <f t="shared" si="47"/>
        <v>-7.8131936429014504E-3</v>
      </c>
      <c r="T51" s="4">
        <v>42345</v>
      </c>
      <c r="U51" s="5">
        <v>12.08</v>
      </c>
      <c r="V51" s="5">
        <v>12.313000000000001</v>
      </c>
      <c r="W51" s="6">
        <f>U51/U50-1</f>
        <v>1.6583747927030323E-3</v>
      </c>
      <c r="X51" s="7">
        <f t="shared" si="56"/>
        <v>-1.892308941768861E-2</v>
      </c>
      <c r="Z51" s="4">
        <v>42345</v>
      </c>
      <c r="AA51" s="2">
        <v>10514.53</v>
      </c>
      <c r="AB51" s="2">
        <v>10496.05</v>
      </c>
      <c r="AC51" s="18">
        <f t="shared" si="64"/>
        <v>-1.7575678608555689E-3</v>
      </c>
      <c r="AD51" s="3">
        <v>10367.5</v>
      </c>
      <c r="AE51" s="3">
        <v>10372.5</v>
      </c>
      <c r="AF51" s="20">
        <f t="shared" si="57"/>
        <v>4.8227634434527822E-4</v>
      </c>
      <c r="AG51" s="2">
        <v>10325</v>
      </c>
      <c r="AH51" s="2">
        <v>10307</v>
      </c>
      <c r="AI51" s="2">
        <v>10262.5</v>
      </c>
      <c r="AJ51" s="20">
        <f t="shared" si="58"/>
        <v>-1.6296606818755555E-2</v>
      </c>
      <c r="AK51" s="20">
        <f t="shared" si="59"/>
        <v>1.9408054342551218E-4</v>
      </c>
      <c r="AL51" s="20">
        <f t="shared" si="60"/>
        <v>-6.0752169720347249E-3</v>
      </c>
      <c r="AM51" s="20">
        <f t="shared" si="61"/>
        <v>-4.3174541573687275E-3</v>
      </c>
      <c r="AN51" s="20">
        <f t="shared" si="62"/>
        <v>6.5320179028091974E-3</v>
      </c>
      <c r="AP51" s="4">
        <v>42345</v>
      </c>
      <c r="AQ51" s="2">
        <v>36.799999999999997</v>
      </c>
      <c r="AR51" s="2">
        <v>36.869999999999997</v>
      </c>
      <c r="AS51" s="18">
        <f>AQ51/AQ50-1</f>
        <v>-1.4989293361884481E-2</v>
      </c>
      <c r="AT51" s="18">
        <f t="shared" si="43"/>
        <v>-1.8985625169514186E-3</v>
      </c>
      <c r="AU51" s="18"/>
      <c r="AW51" s="4">
        <v>42345</v>
      </c>
      <c r="AX51" s="2">
        <v>41.86</v>
      </c>
      <c r="AY51" s="2">
        <v>42.474600000000002</v>
      </c>
      <c r="AZ51" s="18">
        <f t="shared" si="63"/>
        <v>-7.3511975337918756E-3</v>
      </c>
      <c r="BA51" s="18">
        <f>+AX51/AY51-1</f>
        <v>-1.4469824318533941E-2</v>
      </c>
      <c r="BB51" s="18">
        <f t="shared" si="55"/>
        <v>-1.2649688770010492E-2</v>
      </c>
      <c r="BD51" s="4">
        <v>42345</v>
      </c>
      <c r="BE51" s="2">
        <v>45.7</v>
      </c>
      <c r="BF51" s="2">
        <v>45.800899999999999</v>
      </c>
      <c r="BG51" s="18" t="e">
        <f>BE51/BE50-1</f>
        <v>#DIV/0!</v>
      </c>
      <c r="BH51" s="18">
        <f>+BE51/BF51-1</f>
        <v>-2.2030134779009725E-3</v>
      </c>
      <c r="BI51" s="18" t="e">
        <f>BE51/BF50-1</f>
        <v>#DIV/0!</v>
      </c>
      <c r="BK51" s="4">
        <v>42345</v>
      </c>
      <c r="BL51" s="2">
        <v>36.270000000000003</v>
      </c>
      <c r="BM51" s="2">
        <v>36.613900000000001</v>
      </c>
      <c r="BN51" s="18" t="e">
        <f>BL51/BL50-1</f>
        <v>#DIV/0!</v>
      </c>
      <c r="BO51" s="18">
        <f>+BL51/BM51-1</f>
        <v>-9.3926077254812279E-3</v>
      </c>
      <c r="BP51" s="18" t="e">
        <f>BL51/BM50-1</f>
        <v>#DIV/0!</v>
      </c>
    </row>
    <row r="52" spans="2:68" ht="17" thickBot="1">
      <c r="B52" s="8">
        <v>42346</v>
      </c>
      <c r="C52" s="22">
        <v>10.92</v>
      </c>
      <c r="D52" s="22">
        <v>12.316000000000001</v>
      </c>
      <c r="E52" s="10">
        <f>C52/C51-1</f>
        <v>-1.6216216216216162E-2</v>
      </c>
      <c r="F52" s="23">
        <f t="shared" si="51"/>
        <v>-0.1133484897694057</v>
      </c>
      <c r="H52" s="8">
        <v>42346</v>
      </c>
      <c r="I52" s="22">
        <v>12.6</v>
      </c>
      <c r="J52" s="22">
        <v>12.651</v>
      </c>
      <c r="K52" s="10">
        <f t="shared" si="42"/>
        <v>-1.2539184952978122E-2</v>
      </c>
      <c r="L52" s="23">
        <f t="shared" si="46"/>
        <v>-4.0313018733697525E-3</v>
      </c>
      <c r="N52" s="8">
        <v>42346</v>
      </c>
      <c r="O52" s="22">
        <v>43.85</v>
      </c>
      <c r="P52" s="22">
        <v>44.006999999999998</v>
      </c>
      <c r="Q52" s="10">
        <f t="shared" si="41"/>
        <v>-1.9015659955257336E-2</v>
      </c>
      <c r="R52" s="23">
        <f t="shared" si="47"/>
        <v>-3.5676142431885216E-3</v>
      </c>
      <c r="T52" s="8">
        <v>42346</v>
      </c>
      <c r="U52" s="15">
        <v>11.84</v>
      </c>
      <c r="V52" s="15">
        <v>12.058</v>
      </c>
      <c r="W52" s="10">
        <f t="shared" si="38"/>
        <v>-1.9867549668874163E-2</v>
      </c>
      <c r="X52" s="23">
        <f t="shared" si="56"/>
        <v>-1.8079283463260931E-2</v>
      </c>
      <c r="Z52" s="12">
        <v>42346</v>
      </c>
      <c r="AA52" s="13">
        <v>10496.05</v>
      </c>
      <c r="AB52" s="13">
        <v>10357.36</v>
      </c>
      <c r="AC52" s="16">
        <f t="shared" si="64"/>
        <v>-1.3213542237317744E-2</v>
      </c>
      <c r="AD52" s="14">
        <v>10250</v>
      </c>
      <c r="AE52" s="14">
        <v>10242</v>
      </c>
      <c r="AF52" s="21">
        <f t="shared" si="57"/>
        <v>-7.8048780487804947E-4</v>
      </c>
      <c r="AG52" s="13">
        <v>10129</v>
      </c>
      <c r="AH52" s="13">
        <v>10135</v>
      </c>
      <c r="AI52" s="13">
        <v>10120</v>
      </c>
      <c r="AJ52" s="21">
        <f t="shared" si="58"/>
        <v>-2.2048089474537957E-2</v>
      </c>
      <c r="AK52" s="21">
        <f t="shared" si="59"/>
        <v>-1.6687687979043409E-2</v>
      </c>
      <c r="AL52" s="21">
        <f t="shared" si="60"/>
        <v>-1.2423873325213108E-2</v>
      </c>
      <c r="AM52" s="21">
        <f>AI52/AH52-1</f>
        <v>-1.4800197335964604E-3</v>
      </c>
      <c r="AN52" s="21">
        <f t="shared" si="62"/>
        <v>-7.2904332626792323E-3</v>
      </c>
      <c r="AP52" s="8">
        <v>42346</v>
      </c>
      <c r="AQ52" s="2">
        <v>36.24</v>
      </c>
      <c r="AR52" s="2">
        <v>36.35</v>
      </c>
      <c r="AS52" s="18">
        <f>AQ52/AQ51-1</f>
        <v>-1.5217391304347738E-2</v>
      </c>
      <c r="AT52" s="18">
        <f t="shared" si="43"/>
        <v>-3.0261348005501398E-3</v>
      </c>
      <c r="AU52" s="18"/>
      <c r="AW52" s="8">
        <v>42346</v>
      </c>
      <c r="AX52" s="2">
        <v>40.909999999999997</v>
      </c>
      <c r="AY52" s="2">
        <v>41.529200000000003</v>
      </c>
      <c r="AZ52" s="18">
        <f t="shared" si="63"/>
        <v>-2.269469660774015E-2</v>
      </c>
      <c r="BA52" s="18">
        <f>+AX52/AY52-1</f>
        <v>-1.490999104244739E-2</v>
      </c>
      <c r="BB52" s="18"/>
      <c r="BD52" s="8">
        <v>42346</v>
      </c>
      <c r="BE52" s="2">
        <v>44.46</v>
      </c>
      <c r="BF52" s="2">
        <v>44.408099999999997</v>
      </c>
      <c r="BG52" s="18">
        <f>BE52/BE51-1</f>
        <v>-2.7133479212253842E-2</v>
      </c>
      <c r="BH52" s="18">
        <f>+BE52/BF52-1</f>
        <v>1.1687057090936648E-3</v>
      </c>
      <c r="BI52" s="18"/>
      <c r="BK52" s="8">
        <v>42346</v>
      </c>
      <c r="BL52" s="2">
        <v>35.700000000000003</v>
      </c>
      <c r="BM52" s="2">
        <v>35.8568</v>
      </c>
      <c r="BN52" s="18">
        <f>BL52/BL51-1</f>
        <v>-1.5715467328370591E-2</v>
      </c>
      <c r="BO52" s="18">
        <f>+BL52/BM52-1</f>
        <v>-4.3729501796032633E-3</v>
      </c>
      <c r="BP52" s="18"/>
    </row>
    <row r="53" spans="2:68">
      <c r="B53" s="4">
        <v>42347</v>
      </c>
      <c r="C53" s="5">
        <v>11</v>
      </c>
      <c r="D53" s="5">
        <v>12.361000000000001</v>
      </c>
      <c r="E53" s="6">
        <f t="shared" si="39"/>
        <v>7.3260073260073E-3</v>
      </c>
      <c r="F53" s="7">
        <f t="shared" si="51"/>
        <v>-0.1101043604886337</v>
      </c>
      <c r="H53" s="4">
        <v>42347</v>
      </c>
      <c r="I53" s="5">
        <v>12.62</v>
      </c>
      <c r="J53" s="5">
        <v>12.704000000000001</v>
      </c>
      <c r="K53" s="6">
        <f>I53/I52-1</f>
        <v>1.5873015873015817E-3</v>
      </c>
      <c r="L53" s="7">
        <f t="shared" si="46"/>
        <v>-6.6120906801008239E-3</v>
      </c>
      <c r="N53" s="4">
        <v>42347</v>
      </c>
      <c r="O53" s="5">
        <v>43.7</v>
      </c>
      <c r="P53" s="5">
        <v>44.19</v>
      </c>
      <c r="Q53" s="6">
        <f t="shared" si="41"/>
        <v>-3.4207525655644E-3</v>
      </c>
      <c r="R53" s="7">
        <f t="shared" si="47"/>
        <v>-1.1088481556913221E-2</v>
      </c>
      <c r="T53" s="4">
        <v>42347</v>
      </c>
      <c r="U53" s="5">
        <v>11.92</v>
      </c>
      <c r="V53" s="5">
        <v>11.948</v>
      </c>
      <c r="W53" s="6">
        <f>U53/U52-1</f>
        <v>6.7567567567567988E-3</v>
      </c>
      <c r="X53" s="7">
        <f t="shared" si="56"/>
        <v>-2.3434884499498043E-3</v>
      </c>
      <c r="Z53" s="4">
        <v>42347</v>
      </c>
      <c r="AA53" s="2">
        <v>10357.36</v>
      </c>
      <c r="AB53" s="2">
        <v>10406.26</v>
      </c>
      <c r="AC53" s="18">
        <f t="shared" si="64"/>
        <v>4.721280326260624E-3</v>
      </c>
      <c r="AD53" s="3">
        <v>10072.5</v>
      </c>
      <c r="AE53" s="3">
        <v>10210</v>
      </c>
      <c r="AF53" s="20">
        <f t="shared" si="57"/>
        <v>1.3651030032266087E-2</v>
      </c>
      <c r="AG53" s="2">
        <v>10212</v>
      </c>
      <c r="AH53" s="2">
        <v>10237.5</v>
      </c>
      <c r="AI53" s="2">
        <v>10122.5</v>
      </c>
      <c r="AJ53" s="20">
        <f t="shared" si="58"/>
        <v>-1.8667609688783449E-2</v>
      </c>
      <c r="AK53" s="20">
        <f t="shared" si="59"/>
        <v>1.0113468179575813E-2</v>
      </c>
      <c r="AL53" s="20">
        <f t="shared" si="60"/>
        <v>1.1610671936758798E-2</v>
      </c>
      <c r="AM53" s="20">
        <f>AI53/AH53-1</f>
        <v>-1.1233211233211193E-2</v>
      </c>
      <c r="AN53" s="20">
        <f t="shared" si="62"/>
        <v>-5.5936586212948277E-3</v>
      </c>
      <c r="AP53" s="4">
        <v>42347</v>
      </c>
      <c r="AQ53" s="2">
        <v>35.86</v>
      </c>
      <c r="AS53" s="18">
        <f>AQ53/AQ52-1</f>
        <v>-1.0485651214128144E-2</v>
      </c>
      <c r="AT53" s="18"/>
      <c r="AU53" s="18"/>
      <c r="AW53" s="4">
        <v>42347</v>
      </c>
      <c r="AX53" s="2">
        <v>40.25</v>
      </c>
      <c r="AZ53" s="18">
        <f t="shared" si="63"/>
        <v>-1.6132974822781643E-2</v>
      </c>
      <c r="BA53" s="18"/>
      <c r="BB53" s="18"/>
      <c r="BD53" s="4">
        <v>42347</v>
      </c>
      <c r="BE53" s="2">
        <v>43.77</v>
      </c>
      <c r="BG53" s="18">
        <f>BE53/BE52-1</f>
        <v>-1.5519568151147078E-2</v>
      </c>
      <c r="BH53" s="18"/>
      <c r="BI53" s="18"/>
      <c r="BK53" s="4">
        <v>42347</v>
      </c>
      <c r="BL53" s="2">
        <v>35.51</v>
      </c>
      <c r="BN53" s="18">
        <f>BL53/BL52-1</f>
        <v>-5.3221288515407084E-3</v>
      </c>
      <c r="BO53" s="18"/>
      <c r="BP53" s="18"/>
    </row>
    <row r="54" spans="2:68" ht="17" thickBot="1">
      <c r="B54" s="8">
        <v>42348</v>
      </c>
      <c r="C54" s="22">
        <v>10.86</v>
      </c>
      <c r="D54" s="22">
        <v>12.29</v>
      </c>
      <c r="E54" s="10">
        <f t="shared" ref="E54:E59" si="65">C54/C53-1</f>
        <v>-1.2727272727272809E-2</v>
      </c>
      <c r="F54" s="23">
        <f t="shared" si="51"/>
        <v>-0.11635475996745315</v>
      </c>
      <c r="H54" s="8">
        <v>42348</v>
      </c>
      <c r="I54" s="22">
        <v>12.5</v>
      </c>
      <c r="J54" s="22">
        <v>12.6</v>
      </c>
      <c r="K54" s="10">
        <f t="shared" si="42"/>
        <v>-9.5087163232963068E-3</v>
      </c>
      <c r="L54" s="23">
        <f t="shared" si="46"/>
        <v>-7.9365079365079083E-3</v>
      </c>
      <c r="N54" s="8">
        <v>42348</v>
      </c>
      <c r="O54" s="22">
        <v>43.3</v>
      </c>
      <c r="P54" s="22">
        <v>43.84</v>
      </c>
      <c r="Q54" s="10">
        <f t="shared" si="41"/>
        <v>-9.1533180778032852E-3</v>
      </c>
      <c r="R54" s="23">
        <f t="shared" si="47"/>
        <v>-1.2317518248175285E-2</v>
      </c>
      <c r="T54" s="8">
        <v>42348</v>
      </c>
      <c r="U54" s="15"/>
      <c r="V54" s="15"/>
      <c r="W54" s="10"/>
      <c r="X54" s="23"/>
      <c r="Z54" s="12">
        <v>42348</v>
      </c>
      <c r="AA54" s="13">
        <v>10406.26</v>
      </c>
      <c r="AB54" s="13">
        <v>10358.719999999999</v>
      </c>
      <c r="AC54" s="16">
        <f t="shared" si="64"/>
        <v>-4.5684040183505692E-3</v>
      </c>
      <c r="AD54" s="14"/>
      <c r="AE54" s="14"/>
      <c r="AF54" s="21"/>
      <c r="AG54" s="13"/>
      <c r="AH54" s="13"/>
      <c r="AI54" s="13"/>
      <c r="AJ54" s="21"/>
      <c r="AK54" s="21"/>
      <c r="AL54" s="21"/>
      <c r="AM54" s="21"/>
      <c r="AN54" s="21" t="e">
        <f t="shared" si="62"/>
        <v>#NUM!</v>
      </c>
      <c r="AP54" s="8">
        <v>42348</v>
      </c>
      <c r="AS54" s="18"/>
      <c r="AT54" s="18"/>
      <c r="AU54" s="18"/>
      <c r="AW54" s="8">
        <v>42348</v>
      </c>
      <c r="AZ54" s="18"/>
      <c r="BA54" s="18"/>
      <c r="BB54" s="18"/>
      <c r="BD54" s="8">
        <v>42348</v>
      </c>
      <c r="BG54" s="18"/>
      <c r="BH54" s="18"/>
      <c r="BI54" s="18"/>
      <c r="BK54" s="8">
        <v>42348</v>
      </c>
      <c r="BN54" s="18"/>
      <c r="BO54" s="18"/>
      <c r="BP54" s="18"/>
    </row>
    <row r="55" spans="2:68">
      <c r="B55" s="4">
        <v>42349</v>
      </c>
      <c r="C55" s="5">
        <v>10.82</v>
      </c>
      <c r="D55" s="5">
        <v>12.2</v>
      </c>
      <c r="E55" s="6">
        <f t="shared" si="65"/>
        <v>-3.6832412523019054E-3</v>
      </c>
      <c r="F55" s="7">
        <f>+C55/D55-1</f>
        <v>-0.11311475409836058</v>
      </c>
      <c r="H55" s="4">
        <v>42349</v>
      </c>
      <c r="I55" s="5">
        <v>12.48</v>
      </c>
      <c r="J55" s="5">
        <v>12.518000000000001</v>
      </c>
      <c r="K55" s="6">
        <f>I55/I54-1</f>
        <v>-1.5999999999999348E-3</v>
      </c>
      <c r="L55" s="7">
        <f>+I55/J55-1</f>
        <v>-3.0356286946796596E-3</v>
      </c>
      <c r="N55" s="4">
        <v>42349</v>
      </c>
      <c r="O55" s="5">
        <v>43.3</v>
      </c>
      <c r="P55" s="5">
        <v>43.69</v>
      </c>
      <c r="Q55" s="6">
        <f t="shared" si="41"/>
        <v>0</v>
      </c>
      <c r="R55" s="7">
        <f t="shared" si="47"/>
        <v>-8.926527809567375E-3</v>
      </c>
      <c r="T55" s="4">
        <v>42349</v>
      </c>
      <c r="U55" s="5">
        <v>11.7</v>
      </c>
      <c r="V55" s="5">
        <v>11.906000000000001</v>
      </c>
      <c r="W55" s="6" t="e">
        <f>U55/U54-1</f>
        <v>#DIV/0!</v>
      </c>
      <c r="X55" s="7">
        <f>+U55/V55-1</f>
        <v>-1.7302200571140736E-2</v>
      </c>
      <c r="Z55" s="4">
        <v>42349</v>
      </c>
      <c r="AA55" s="2">
        <v>10358.719999999999</v>
      </c>
      <c r="AB55" s="2">
        <v>10304.99</v>
      </c>
      <c r="AC55" s="18">
        <f t="shared" si="64"/>
        <v>-5.1869342930400686E-3</v>
      </c>
      <c r="AD55" s="3"/>
      <c r="AE55" s="3"/>
      <c r="AF55" s="20"/>
      <c r="AJ55" s="20"/>
      <c r="AK55" s="20"/>
      <c r="AL55" s="20"/>
      <c r="AM55" s="20"/>
      <c r="AN55" s="20" t="e">
        <f t="shared" si="62"/>
        <v>#DIV/0!</v>
      </c>
      <c r="AP55" s="4">
        <v>42349</v>
      </c>
      <c r="AQ55" s="2">
        <v>34.53</v>
      </c>
      <c r="AR55" s="2">
        <v>35.25</v>
      </c>
      <c r="AS55" s="18"/>
      <c r="AT55" s="18">
        <f>+AQ55/AR55-1</f>
        <v>-2.0425531914893602E-2</v>
      </c>
      <c r="AU55" s="18"/>
      <c r="AW55" s="4">
        <v>42349</v>
      </c>
      <c r="AX55" s="2">
        <v>39.81</v>
      </c>
      <c r="AY55" s="2">
        <v>40.755099999999999</v>
      </c>
      <c r="AZ55" s="18" t="e">
        <f>AX55/AX54-1</f>
        <v>#DIV/0!</v>
      </c>
      <c r="BA55" s="18">
        <f>+AX55/AY55-1</f>
        <v>-2.3189735763131436E-2</v>
      </c>
      <c r="BB55" s="18"/>
      <c r="BD55" s="4">
        <v>42349</v>
      </c>
      <c r="BE55" s="2">
        <v>43.05</v>
      </c>
      <c r="BF55" s="2">
        <v>43.484099999999998</v>
      </c>
      <c r="BG55" s="18"/>
      <c r="BH55" s="18">
        <f>+BE55/BF55-1</f>
        <v>-9.9829592885675167E-3</v>
      </c>
      <c r="BI55" s="18"/>
      <c r="BK55" s="4">
        <v>42349</v>
      </c>
      <c r="BL55" s="2">
        <v>34.909999999999997</v>
      </c>
      <c r="BM55" s="2">
        <v>35.5306</v>
      </c>
      <c r="BN55" s="18"/>
      <c r="BO55" s="18">
        <f>+BL55/BM55-1</f>
        <v>-1.7466634394015412E-2</v>
      </c>
      <c r="BP55" s="18"/>
    </row>
    <row r="56" spans="2:68" ht="17" thickBot="1">
      <c r="B56" s="8">
        <v>42352</v>
      </c>
      <c r="C56" s="22">
        <v>10.64</v>
      </c>
      <c r="D56" s="22">
        <v>12.198</v>
      </c>
      <c r="E56" s="10">
        <f t="shared" si="65"/>
        <v>-1.6635859519408491E-2</v>
      </c>
      <c r="F56" s="23">
        <f>+C56/D56-1</f>
        <v>-0.12772585669781933</v>
      </c>
      <c r="H56" s="8">
        <v>42352</v>
      </c>
      <c r="I56" s="22">
        <v>12.7</v>
      </c>
      <c r="J56" s="22">
        <v>12.81</v>
      </c>
      <c r="K56" s="10">
        <f>I56/I55-1</f>
        <v>1.7628205128205066E-2</v>
      </c>
      <c r="L56" s="23">
        <f>+I56/J56-1</f>
        <v>-8.5870413739267404E-3</v>
      </c>
      <c r="N56" s="8">
        <v>42352</v>
      </c>
      <c r="O56" s="22">
        <v>44.35</v>
      </c>
      <c r="P56" s="22">
        <v>44.652000000000001</v>
      </c>
      <c r="Q56" s="10">
        <f>O56/O55-1</f>
        <v>2.4249422632794504E-2</v>
      </c>
      <c r="R56" s="23">
        <f>+O56/P56-1</f>
        <v>-6.7634148526382054E-3</v>
      </c>
      <c r="T56" s="8">
        <v>42352</v>
      </c>
      <c r="U56" s="15">
        <v>11.8</v>
      </c>
      <c r="V56" s="15"/>
      <c r="W56" s="10">
        <f>U56/U55-1</f>
        <v>8.5470085470087387E-3</v>
      </c>
      <c r="X56" s="23" t="e">
        <f>+U56/V56-1</f>
        <v>#DIV/0!</v>
      </c>
      <c r="Z56" s="12">
        <v>42352</v>
      </c>
      <c r="AA56" s="13">
        <v>10304.99</v>
      </c>
      <c r="AB56" s="13">
        <v>10592.76</v>
      </c>
      <c r="AC56" s="16">
        <f t="shared" si="64"/>
        <v>2.7925306089574109E-2</v>
      </c>
      <c r="AD56" s="14"/>
      <c r="AE56" s="14"/>
      <c r="AF56" s="21"/>
      <c r="AG56" s="13"/>
      <c r="AH56" s="13"/>
      <c r="AI56" s="13"/>
      <c r="AJ56" s="21"/>
      <c r="AK56" s="21"/>
      <c r="AL56" s="21"/>
      <c r="AM56" s="21"/>
      <c r="AN56" s="21" t="e">
        <f t="shared" si="62"/>
        <v>#DIV/0!</v>
      </c>
      <c r="AP56" s="8">
        <v>42352</v>
      </c>
      <c r="AQ56" s="2">
        <v>35.04</v>
      </c>
      <c r="AS56" s="18">
        <f>AQ56/AQ55-1</f>
        <v>1.476976542137276E-2</v>
      </c>
      <c r="AT56" s="18"/>
      <c r="AU56" s="18"/>
      <c r="AW56" s="8">
        <v>42352</v>
      </c>
      <c r="AX56" s="2">
        <v>41.29</v>
      </c>
      <c r="AZ56" s="18">
        <f>AX56/AX55-1</f>
        <v>3.7176588796784538E-2</v>
      </c>
      <c r="BA56" s="18"/>
      <c r="BB56" s="18"/>
      <c r="BD56" s="8">
        <v>42352</v>
      </c>
      <c r="BE56" s="2">
        <v>43.86</v>
      </c>
      <c r="BG56" s="18">
        <f>BE56/BE55-1</f>
        <v>1.8815331010453074E-2</v>
      </c>
      <c r="BH56" s="18"/>
      <c r="BI56" s="18"/>
      <c r="BK56" s="8">
        <v>42352</v>
      </c>
      <c r="BL56" s="2">
        <v>36.26</v>
      </c>
      <c r="BN56" s="18">
        <f>BL56/BL55-1</f>
        <v>3.867086794614738E-2</v>
      </c>
      <c r="BO56" s="18"/>
      <c r="BP56" s="18"/>
    </row>
    <row r="57" spans="2:68">
      <c r="B57" s="4">
        <v>42353</v>
      </c>
      <c r="C57" s="5">
        <v>10.5</v>
      </c>
      <c r="D57" s="5">
        <v>12.07</v>
      </c>
      <c r="E57" s="6">
        <f t="shared" si="65"/>
        <v>-1.3157894736842146E-2</v>
      </c>
      <c r="F57" s="7">
        <f>+C57/D57-1</f>
        <v>-0.13007456503728254</v>
      </c>
      <c r="H57" s="4">
        <v>42353</v>
      </c>
      <c r="I57" s="5">
        <v>12.56</v>
      </c>
      <c r="J57" s="5">
        <v>12.7</v>
      </c>
      <c r="K57" s="6">
        <f>I57/I56-1</f>
        <v>-1.1023622047244053E-2</v>
      </c>
      <c r="L57" s="7">
        <f>+I57/J57-1</f>
        <v>-1.1023622047244053E-2</v>
      </c>
      <c r="N57" s="4">
        <v>42353</v>
      </c>
      <c r="O57" s="5">
        <v>45.4</v>
      </c>
      <c r="P57" s="5">
        <v>44.54</v>
      </c>
      <c r="Q57" s="6">
        <f t="shared" si="41"/>
        <v>2.3675310033821839E-2</v>
      </c>
      <c r="R57" s="7">
        <f>+O57/P57-1</f>
        <v>1.930848675348007E-2</v>
      </c>
      <c r="T57" s="4">
        <v>42353</v>
      </c>
      <c r="U57" s="5"/>
      <c r="V57" s="5"/>
      <c r="W57" s="6"/>
      <c r="X57" s="7"/>
      <c r="Z57" s="4">
        <v>42353</v>
      </c>
      <c r="AA57" s="2">
        <v>10592.76</v>
      </c>
      <c r="AB57" s="2">
        <v>10448.25</v>
      </c>
      <c r="AC57" s="18">
        <f t="shared" si="64"/>
        <v>-1.3642336841389824E-2</v>
      </c>
      <c r="AD57" s="3"/>
      <c r="AE57" s="3"/>
      <c r="AF57" s="20"/>
      <c r="AJ57" s="20"/>
      <c r="AK57" s="20"/>
      <c r="AL57" s="20"/>
      <c r="AM57" s="20"/>
      <c r="AN57" s="20"/>
      <c r="AP57" s="4">
        <v>42353</v>
      </c>
      <c r="AS57" s="18"/>
      <c r="AT57" s="18"/>
      <c r="AU57" s="18"/>
      <c r="AW57" s="4">
        <v>42353</v>
      </c>
      <c r="AZ57" s="18"/>
      <c r="BA57" s="18"/>
      <c r="BB57" s="18"/>
      <c r="BD57" s="4">
        <v>42353</v>
      </c>
      <c r="BG57" s="18"/>
      <c r="BH57" s="18"/>
      <c r="BI57" s="18"/>
      <c r="BK57" s="4">
        <v>42353</v>
      </c>
      <c r="BN57" s="18"/>
      <c r="BO57" s="18"/>
      <c r="BP57" s="18"/>
    </row>
    <row r="58" spans="2:68" ht="17" thickBot="1">
      <c r="B58" s="8">
        <v>42354</v>
      </c>
      <c r="C58" s="22">
        <v>10.58</v>
      </c>
      <c r="D58" s="22">
        <v>12.01</v>
      </c>
      <c r="E58" s="10">
        <f t="shared" si="65"/>
        <v>7.6190476190476364E-3</v>
      </c>
      <c r="F58" s="23">
        <f>+C58/D58-1</f>
        <v>-0.11906744379683598</v>
      </c>
      <c r="H58" s="8">
        <v>42354</v>
      </c>
      <c r="I58" s="22">
        <v>12.66</v>
      </c>
      <c r="J58" s="22">
        <v>12.69</v>
      </c>
      <c r="K58" s="10">
        <f>I58/I57-1</f>
        <v>7.9617834394904996E-3</v>
      </c>
      <c r="L58" s="23">
        <f>+I58/J58-1</f>
        <v>-2.3640661938534313E-3</v>
      </c>
      <c r="N58" s="8">
        <v>42354</v>
      </c>
      <c r="O58" s="22">
        <v>44.35</v>
      </c>
      <c r="P58" s="22">
        <v>44.64</v>
      </c>
      <c r="Q58" s="10">
        <f t="shared" si="41"/>
        <v>-2.312775330396466E-2</v>
      </c>
      <c r="R58" s="23">
        <f>+O58/P58-1</f>
        <v>-6.4964157706093317E-3</v>
      </c>
      <c r="T58" s="8">
        <v>42354</v>
      </c>
      <c r="U58" s="15">
        <v>12.18</v>
      </c>
      <c r="V58" s="15"/>
      <c r="W58" s="10"/>
      <c r="X58" s="23"/>
      <c r="Z58" s="12">
        <v>42354</v>
      </c>
      <c r="AA58" s="13">
        <v>10448.25</v>
      </c>
      <c r="AB58" s="13">
        <v>10446.31</v>
      </c>
      <c r="AC58" s="16">
        <f t="shared" si="64"/>
        <v>-1.8567702725336144E-4</v>
      </c>
      <c r="AD58" s="14"/>
      <c r="AE58" s="14"/>
      <c r="AF58" s="21"/>
      <c r="AG58" s="13"/>
      <c r="AH58" s="13"/>
      <c r="AI58" s="13"/>
      <c r="AJ58" s="21"/>
      <c r="AK58" s="21"/>
      <c r="AL58" s="21"/>
      <c r="AM58" s="21"/>
      <c r="AN58" s="21"/>
      <c r="AP58" s="8">
        <v>42354</v>
      </c>
      <c r="AS58" s="18"/>
      <c r="AT58" s="18"/>
      <c r="AU58" s="18"/>
      <c r="AW58" s="8">
        <v>42354</v>
      </c>
      <c r="AZ58" s="18"/>
      <c r="BA58" s="18"/>
      <c r="BB58" s="18"/>
      <c r="BD58" s="8">
        <v>42354</v>
      </c>
      <c r="BG58" s="18"/>
      <c r="BH58" s="18"/>
      <c r="BI58" s="18"/>
      <c r="BK58" s="8">
        <v>42354</v>
      </c>
      <c r="BN58" s="18"/>
      <c r="BO58" s="18"/>
      <c r="BP58" s="18"/>
    </row>
    <row r="59" spans="2:68">
      <c r="B59" s="4">
        <v>42355</v>
      </c>
      <c r="C59" s="5">
        <v>10.98</v>
      </c>
      <c r="D59" s="5">
        <v>12.180999999999999</v>
      </c>
      <c r="E59" s="6">
        <f t="shared" si="65"/>
        <v>3.7807183364839458E-2</v>
      </c>
      <c r="F59" s="7">
        <f>+C59/D59-1</f>
        <v>-9.8596174369920297E-2</v>
      </c>
      <c r="H59" s="4">
        <v>42355</v>
      </c>
      <c r="I59" s="5">
        <v>12.86</v>
      </c>
      <c r="J59" s="5">
        <v>12.846</v>
      </c>
      <c r="K59" s="6">
        <f>I59/I58-1</f>
        <v>1.5797788309636518E-2</v>
      </c>
      <c r="L59" s="7">
        <f>+I59/J59-1</f>
        <v>1.0898334111786312E-3</v>
      </c>
      <c r="N59" s="4">
        <v>42355</v>
      </c>
      <c r="O59" s="5">
        <v>45.4</v>
      </c>
      <c r="P59" s="5">
        <v>45.258000000000003</v>
      </c>
      <c r="Q59" s="6">
        <f t="shared" si="41"/>
        <v>2.3675310033821839E-2</v>
      </c>
      <c r="R59" s="7">
        <f>+O59/P59-1</f>
        <v>3.137566839011896E-3</v>
      </c>
      <c r="T59" s="4">
        <v>42355</v>
      </c>
      <c r="U59" s="5">
        <v>12.58</v>
      </c>
      <c r="V59" s="5">
        <v>12.58</v>
      </c>
      <c r="W59" s="6">
        <f>U59/U58-1</f>
        <v>3.284072249589487E-2</v>
      </c>
      <c r="X59" s="7">
        <f>+U59/V59-1</f>
        <v>0</v>
      </c>
      <c r="Z59" s="4">
        <v>42355</v>
      </c>
      <c r="AA59" s="2">
        <v>10446.31</v>
      </c>
      <c r="AB59" s="2">
        <v>10621.09</v>
      </c>
      <c r="AC59" s="18">
        <f t="shared" si="64"/>
        <v>1.6731266830105618E-2</v>
      </c>
      <c r="AD59" s="3"/>
      <c r="AE59" s="3"/>
      <c r="AF59" s="20"/>
      <c r="AJ59" s="20"/>
      <c r="AK59" s="20"/>
      <c r="AL59" s="20"/>
      <c r="AM59" s="20"/>
      <c r="AN59" s="20"/>
      <c r="AP59" s="4">
        <v>42355</v>
      </c>
      <c r="AS59" s="18"/>
      <c r="AT59" s="18"/>
      <c r="AU59" s="18"/>
      <c r="AW59" s="4">
        <v>42355</v>
      </c>
      <c r="AZ59" s="18"/>
      <c r="BA59" s="18"/>
      <c r="BB59" s="18"/>
      <c r="BD59" s="4">
        <v>42355</v>
      </c>
      <c r="BG59" s="18"/>
      <c r="BH59" s="18"/>
      <c r="BI59" s="18"/>
      <c r="BK59" s="4">
        <v>42355</v>
      </c>
      <c r="BN59" s="18"/>
      <c r="BO59" s="18"/>
      <c r="BP59" s="18"/>
    </row>
    <row r="60" spans="2:68" ht="14.25" customHeight="1" thickBot="1">
      <c r="B60" s="8">
        <v>42356</v>
      </c>
      <c r="C60" s="22"/>
      <c r="D60" s="22"/>
      <c r="E60" s="10"/>
      <c r="F60" s="23"/>
      <c r="H60" s="8">
        <v>42356</v>
      </c>
      <c r="I60" s="22"/>
      <c r="J60" s="22"/>
      <c r="K60" s="10"/>
      <c r="L60" s="23"/>
      <c r="N60" s="8">
        <v>42356</v>
      </c>
      <c r="O60" s="22"/>
      <c r="P60" s="22"/>
      <c r="Q60" s="10"/>
      <c r="R60" s="23"/>
      <c r="T60" s="8">
        <v>42356</v>
      </c>
      <c r="U60" s="15"/>
      <c r="V60" s="15"/>
      <c r="W60" s="10"/>
      <c r="X60" s="23"/>
      <c r="Z60" s="12">
        <v>42356</v>
      </c>
      <c r="AA60" s="13"/>
      <c r="AB60" s="13"/>
      <c r="AC60" s="16"/>
      <c r="AD60" s="14"/>
      <c r="AE60" s="14"/>
      <c r="AF60" s="21"/>
      <c r="AG60" s="13"/>
      <c r="AH60" s="13"/>
      <c r="AI60" s="13"/>
      <c r="AJ60" s="21"/>
      <c r="AK60" s="21"/>
      <c r="AL60" s="21"/>
      <c r="AM60" s="21"/>
      <c r="AN60" s="21"/>
      <c r="AP60" s="8">
        <v>42356</v>
      </c>
      <c r="AS60" s="18"/>
      <c r="AT60" s="18"/>
      <c r="AU60" s="18"/>
      <c r="AW60" s="8">
        <v>42356</v>
      </c>
      <c r="AZ60" s="18"/>
      <c r="BA60" s="18"/>
      <c r="BB60" s="18"/>
      <c r="BD60" s="8">
        <v>42356</v>
      </c>
      <c r="BG60" s="18"/>
      <c r="BH60" s="18"/>
      <c r="BI60" s="18"/>
      <c r="BK60" s="8">
        <v>42356</v>
      </c>
      <c r="BN60" s="18"/>
      <c r="BO60" s="18"/>
      <c r="BP60" s="18"/>
    </row>
    <row r="61" spans="2:68">
      <c r="B61" s="4">
        <v>42725</v>
      </c>
      <c r="C61" s="5"/>
      <c r="D61" s="5"/>
      <c r="E61" s="6"/>
      <c r="F61" s="7"/>
      <c r="H61" s="4">
        <v>42725</v>
      </c>
      <c r="I61" s="5"/>
      <c r="J61" s="5"/>
      <c r="K61" s="6"/>
      <c r="L61" s="7"/>
      <c r="N61" s="4">
        <v>42725</v>
      </c>
      <c r="O61" s="5"/>
      <c r="P61" s="5"/>
      <c r="Q61" s="6"/>
      <c r="R61" s="7"/>
      <c r="T61" s="4">
        <v>42725</v>
      </c>
      <c r="U61" s="5"/>
      <c r="V61" s="5"/>
      <c r="W61" s="6"/>
      <c r="X61" s="7"/>
      <c r="Z61" s="4">
        <v>42725</v>
      </c>
      <c r="AC61" s="18"/>
      <c r="AD61" s="3"/>
      <c r="AE61" s="3"/>
      <c r="AF61" s="20"/>
      <c r="AJ61" s="20"/>
      <c r="AK61" s="20"/>
      <c r="AL61" s="20"/>
      <c r="AM61" s="20"/>
      <c r="AN61" s="20"/>
      <c r="AP61" s="4">
        <v>42725</v>
      </c>
      <c r="AS61" s="18"/>
      <c r="AT61" s="18"/>
      <c r="AU61" s="18"/>
      <c r="AW61" s="4">
        <v>42725</v>
      </c>
      <c r="AZ61" s="18"/>
      <c r="BA61" s="18"/>
      <c r="BB61" s="18"/>
      <c r="BD61" s="4">
        <v>42725</v>
      </c>
      <c r="BG61" s="18"/>
      <c r="BH61" s="18"/>
      <c r="BI61" s="18"/>
      <c r="BK61" s="4">
        <v>42725</v>
      </c>
      <c r="BN61" s="18"/>
      <c r="BO61" s="18"/>
      <c r="BP61" s="18"/>
    </row>
    <row r="62" spans="2:68" ht="17" thickBot="1">
      <c r="B62" s="8">
        <v>42726</v>
      </c>
      <c r="C62" s="22"/>
      <c r="D62" s="22"/>
      <c r="E62" s="10"/>
      <c r="F62" s="23"/>
      <c r="H62" s="8">
        <v>42726</v>
      </c>
      <c r="I62" s="22"/>
      <c r="J62" s="22"/>
      <c r="K62" s="10"/>
      <c r="L62" s="23"/>
      <c r="N62" s="8">
        <v>42726</v>
      </c>
      <c r="O62" s="22"/>
      <c r="P62" s="22"/>
      <c r="Q62" s="10"/>
      <c r="R62" s="23"/>
      <c r="T62" s="8">
        <v>42726</v>
      </c>
      <c r="U62" s="15"/>
      <c r="V62" s="15"/>
      <c r="W62" s="10"/>
      <c r="X62" s="23"/>
      <c r="Z62" s="12">
        <v>42726</v>
      </c>
      <c r="AA62" s="13"/>
      <c r="AB62" s="13"/>
      <c r="AC62" s="16"/>
      <c r="AD62" s="14"/>
      <c r="AE62" s="14"/>
      <c r="AF62" s="21"/>
      <c r="AG62" s="13"/>
      <c r="AH62" s="13"/>
      <c r="AI62" s="13"/>
      <c r="AJ62" s="21"/>
      <c r="AK62" s="21"/>
      <c r="AL62" s="21"/>
      <c r="AM62" s="21"/>
      <c r="AN62" s="21"/>
      <c r="AP62" s="8">
        <v>42726</v>
      </c>
      <c r="AS62" s="18"/>
      <c r="AT62" s="18"/>
      <c r="AU62" s="18"/>
      <c r="AW62" s="8">
        <v>42726</v>
      </c>
      <c r="AZ62" s="18"/>
      <c r="BA62" s="18"/>
      <c r="BB62" s="18"/>
      <c r="BD62" s="8">
        <v>42726</v>
      </c>
      <c r="BG62" s="18"/>
      <c r="BH62" s="18"/>
      <c r="BI62" s="18"/>
      <c r="BK62" s="8">
        <v>42726</v>
      </c>
      <c r="BN62" s="18"/>
      <c r="BO62" s="18"/>
      <c r="BP62" s="18"/>
    </row>
    <row r="63" spans="2:68">
      <c r="B63" s="4">
        <v>42727</v>
      </c>
      <c r="C63" s="5"/>
      <c r="D63" s="5"/>
      <c r="E63" s="6"/>
      <c r="F63" s="7"/>
      <c r="H63" s="4">
        <v>42727</v>
      </c>
      <c r="I63" s="5"/>
      <c r="J63" s="5"/>
      <c r="K63" s="6"/>
      <c r="L63" s="7"/>
      <c r="N63" s="4">
        <v>42727</v>
      </c>
      <c r="O63" s="5"/>
      <c r="P63" s="5"/>
      <c r="Q63" s="6"/>
      <c r="R63" s="7"/>
      <c r="T63" s="4">
        <v>42727</v>
      </c>
      <c r="U63" s="5"/>
      <c r="V63" s="5"/>
      <c r="W63" s="6"/>
      <c r="X63" s="7"/>
      <c r="Z63" s="4">
        <v>42727</v>
      </c>
      <c r="AC63" s="18"/>
      <c r="AD63" s="3"/>
      <c r="AE63" s="3"/>
      <c r="AF63" s="20"/>
      <c r="AJ63" s="20"/>
      <c r="AK63" s="20"/>
      <c r="AL63" s="20"/>
      <c r="AM63" s="20"/>
      <c r="AN63" s="20"/>
      <c r="AP63" s="4">
        <v>42727</v>
      </c>
      <c r="AS63" s="18"/>
      <c r="AT63" s="18"/>
      <c r="AU63" s="18"/>
      <c r="AW63" s="4">
        <v>42727</v>
      </c>
      <c r="AZ63" s="18"/>
      <c r="BA63" s="18"/>
      <c r="BB63" s="18"/>
      <c r="BD63" s="4">
        <v>42727</v>
      </c>
      <c r="BG63" s="18"/>
      <c r="BH63" s="18"/>
      <c r="BI63" s="18"/>
      <c r="BK63" s="4">
        <v>42727</v>
      </c>
      <c r="BN63" s="18"/>
      <c r="BO63" s="18"/>
      <c r="BP63" s="18"/>
    </row>
    <row r="64" spans="2:68" ht="17" thickBot="1">
      <c r="B64" s="8">
        <v>42728</v>
      </c>
      <c r="C64" s="22"/>
      <c r="D64" s="22"/>
      <c r="E64" s="10"/>
      <c r="F64" s="23"/>
      <c r="H64" s="8">
        <v>42728</v>
      </c>
      <c r="I64" s="22"/>
      <c r="J64" s="22"/>
      <c r="K64" s="10"/>
      <c r="L64" s="23"/>
      <c r="N64" s="8">
        <v>42728</v>
      </c>
      <c r="O64" s="22"/>
      <c r="P64" s="22"/>
      <c r="Q64" s="10"/>
      <c r="R64" s="23"/>
      <c r="T64" s="8">
        <v>42728</v>
      </c>
      <c r="U64" s="15"/>
      <c r="V64" s="15"/>
      <c r="W64" s="10"/>
      <c r="X64" s="23"/>
      <c r="Z64" s="12">
        <v>42728</v>
      </c>
      <c r="AA64" s="13"/>
      <c r="AB64" s="13"/>
      <c r="AC64" s="16"/>
      <c r="AD64" s="14"/>
      <c r="AE64" s="14"/>
      <c r="AF64" s="21"/>
      <c r="AG64" s="13"/>
      <c r="AH64" s="13"/>
      <c r="AI64" s="13"/>
      <c r="AJ64" s="21"/>
      <c r="AK64" s="21"/>
      <c r="AL64" s="21"/>
      <c r="AM64" s="21"/>
      <c r="AN64" s="21"/>
      <c r="AP64" s="8">
        <v>42728</v>
      </c>
      <c r="AS64" s="18"/>
      <c r="AT64" s="18"/>
      <c r="AU64" s="18"/>
      <c r="AW64" s="8">
        <v>42728</v>
      </c>
      <c r="AZ64" s="18"/>
      <c r="BA64" s="18"/>
      <c r="BB64" s="18"/>
      <c r="BD64" s="8">
        <v>42728</v>
      </c>
      <c r="BG64" s="18"/>
      <c r="BH64" s="18"/>
      <c r="BI64" s="18"/>
      <c r="BK64" s="8">
        <v>42728</v>
      </c>
      <c r="BN64" s="18"/>
      <c r="BO64" s="18"/>
      <c r="BP64" s="18"/>
    </row>
    <row r="65" spans="2:68">
      <c r="B65" s="4">
        <v>42729</v>
      </c>
      <c r="C65" s="5"/>
      <c r="D65" s="5"/>
      <c r="E65" s="6"/>
      <c r="F65" s="7"/>
      <c r="H65" s="4">
        <v>42729</v>
      </c>
      <c r="I65" s="5"/>
      <c r="J65" s="5"/>
      <c r="K65" s="6"/>
      <c r="L65" s="7"/>
      <c r="N65" s="4">
        <v>42729</v>
      </c>
      <c r="O65" s="5"/>
      <c r="P65" s="5"/>
      <c r="Q65" s="6"/>
      <c r="R65" s="7"/>
      <c r="T65" s="4">
        <v>42729</v>
      </c>
      <c r="U65" s="5"/>
      <c r="V65" s="5"/>
      <c r="W65" s="6"/>
      <c r="X65" s="7"/>
      <c r="Z65" s="4">
        <v>42729</v>
      </c>
      <c r="AC65" s="18"/>
      <c r="AD65" s="3"/>
      <c r="AE65" s="3"/>
      <c r="AF65" s="20"/>
      <c r="AJ65" s="20"/>
      <c r="AK65" s="20"/>
      <c r="AL65" s="20"/>
      <c r="AM65" s="20"/>
      <c r="AN65" s="20"/>
      <c r="AP65" s="4">
        <v>42729</v>
      </c>
      <c r="AS65" s="18"/>
      <c r="AT65" s="18"/>
      <c r="AU65" s="18"/>
      <c r="AW65" s="4">
        <v>42729</v>
      </c>
      <c r="AZ65" s="18"/>
      <c r="BA65" s="18"/>
      <c r="BB65" s="18"/>
      <c r="BD65" s="4">
        <v>42729</v>
      </c>
      <c r="BG65" s="18"/>
      <c r="BH65" s="18"/>
      <c r="BI65" s="18"/>
      <c r="BK65" s="4">
        <v>42729</v>
      </c>
      <c r="BN65" s="18"/>
      <c r="BO65" s="18"/>
      <c r="BP65" s="18"/>
    </row>
    <row r="66" spans="2:68" ht="17" thickBot="1">
      <c r="B66" s="8">
        <v>42732</v>
      </c>
      <c r="C66" s="22"/>
      <c r="D66" s="22"/>
      <c r="E66" s="10"/>
      <c r="F66" s="23"/>
      <c r="H66" s="8">
        <v>42732</v>
      </c>
      <c r="I66" s="22"/>
      <c r="J66" s="22"/>
      <c r="K66" s="10"/>
      <c r="L66" s="23"/>
      <c r="N66" s="8">
        <v>42732</v>
      </c>
      <c r="O66" s="22"/>
      <c r="P66" s="22"/>
      <c r="Q66" s="10"/>
      <c r="R66" s="23"/>
      <c r="T66" s="8">
        <v>42732</v>
      </c>
      <c r="U66" s="15"/>
      <c r="V66" s="15"/>
      <c r="W66" s="10"/>
      <c r="X66" s="23"/>
      <c r="Z66" s="12">
        <v>42732</v>
      </c>
      <c r="AA66" s="13"/>
      <c r="AB66" s="13"/>
      <c r="AC66" s="16"/>
      <c r="AD66" s="14"/>
      <c r="AE66" s="14"/>
      <c r="AF66" s="21"/>
      <c r="AG66" s="13"/>
      <c r="AH66" s="13"/>
      <c r="AI66" s="13"/>
      <c r="AJ66" s="21"/>
      <c r="AK66" s="21"/>
      <c r="AL66" s="21"/>
      <c r="AM66" s="21"/>
      <c r="AN66" s="21"/>
      <c r="AP66" s="8">
        <v>42732</v>
      </c>
      <c r="AS66" s="18"/>
      <c r="AT66" s="18"/>
      <c r="AU66" s="18"/>
      <c r="AW66" s="8">
        <v>42732</v>
      </c>
      <c r="AZ66" s="18"/>
      <c r="BA66" s="18"/>
      <c r="BB66" s="18"/>
      <c r="BD66" s="8">
        <v>42732</v>
      </c>
      <c r="BG66" s="18"/>
      <c r="BH66" s="18"/>
      <c r="BI66" s="18"/>
      <c r="BK66" s="8">
        <v>42732</v>
      </c>
      <c r="BN66" s="18"/>
      <c r="BO66" s="18"/>
      <c r="BP66" s="18"/>
    </row>
    <row r="67" spans="2:68">
      <c r="B67" s="4">
        <v>42733</v>
      </c>
      <c r="C67" s="5"/>
      <c r="D67" s="5"/>
      <c r="E67" s="6"/>
      <c r="F67" s="7"/>
      <c r="H67" s="4">
        <v>42733</v>
      </c>
      <c r="I67" s="5"/>
      <c r="J67" s="5"/>
      <c r="K67" s="6"/>
      <c r="L67" s="7"/>
      <c r="N67" s="4">
        <v>42733</v>
      </c>
      <c r="O67" s="5"/>
      <c r="P67" s="5"/>
      <c r="Q67" s="6"/>
      <c r="R67" s="7"/>
      <c r="T67" s="4">
        <v>42733</v>
      </c>
      <c r="U67" s="5"/>
      <c r="V67" s="5"/>
      <c r="W67" s="6"/>
      <c r="X67" s="7"/>
      <c r="Z67" s="4">
        <v>42733</v>
      </c>
      <c r="AC67" s="18"/>
      <c r="AD67" s="3"/>
      <c r="AE67" s="3"/>
      <c r="AF67" s="20"/>
      <c r="AJ67" s="20"/>
      <c r="AK67" s="20"/>
      <c r="AL67" s="20"/>
      <c r="AM67" s="20"/>
      <c r="AN67" s="20"/>
      <c r="AP67" s="4">
        <v>42733</v>
      </c>
      <c r="AS67" s="18"/>
      <c r="AT67" s="18"/>
      <c r="AU67" s="18"/>
      <c r="AW67" s="4">
        <v>42733</v>
      </c>
      <c r="AZ67" s="18"/>
      <c r="BA67" s="18"/>
      <c r="BB67" s="18"/>
      <c r="BD67" s="4">
        <v>42733</v>
      </c>
      <c r="BG67" s="18"/>
      <c r="BH67" s="18"/>
      <c r="BI67" s="18"/>
      <c r="BK67" s="4">
        <v>42733</v>
      </c>
      <c r="BN67" s="18"/>
      <c r="BO67" s="18"/>
      <c r="BP67" s="18"/>
    </row>
    <row r="68" spans="2:68" ht="17" thickBot="1">
      <c r="B68" s="8">
        <v>42734</v>
      </c>
      <c r="C68" s="22"/>
      <c r="D68" s="22"/>
      <c r="E68" s="10"/>
      <c r="F68" s="23"/>
      <c r="H68" s="8">
        <v>42734</v>
      </c>
      <c r="I68" s="22"/>
      <c r="J68" s="22"/>
      <c r="K68" s="10"/>
      <c r="L68" s="23"/>
      <c r="N68" s="8">
        <v>42734</v>
      </c>
      <c r="O68" s="22"/>
      <c r="P68" s="22"/>
      <c r="Q68" s="10"/>
      <c r="R68" s="23"/>
      <c r="T68" s="8">
        <v>42734</v>
      </c>
      <c r="U68" s="15"/>
      <c r="V68" s="15"/>
      <c r="W68" s="10"/>
      <c r="X68" s="23"/>
      <c r="Z68" s="12">
        <v>42734</v>
      </c>
      <c r="AA68" s="13"/>
      <c r="AB68" s="13"/>
      <c r="AC68" s="16"/>
      <c r="AD68" s="14"/>
      <c r="AE68" s="14"/>
      <c r="AF68" s="21"/>
      <c r="AG68" s="13"/>
      <c r="AH68" s="13"/>
      <c r="AI68" s="13"/>
      <c r="AJ68" s="21"/>
      <c r="AK68" s="21"/>
      <c r="AL68" s="21"/>
      <c r="AM68" s="21"/>
      <c r="AN68" s="21"/>
      <c r="AP68" s="8">
        <v>42734</v>
      </c>
      <c r="AS68" s="18"/>
      <c r="AT68" s="18"/>
      <c r="AU68" s="18"/>
      <c r="AW68" s="8">
        <v>42734</v>
      </c>
      <c r="AZ68" s="18"/>
      <c r="BA68" s="18"/>
      <c r="BB68" s="18"/>
      <c r="BD68" s="8">
        <v>42734</v>
      </c>
      <c r="BG68" s="18"/>
      <c r="BH68" s="18"/>
      <c r="BI68" s="18"/>
      <c r="BK68" s="8">
        <v>42734</v>
      </c>
      <c r="BN68" s="18"/>
      <c r="BO68" s="18"/>
      <c r="BP68" s="18"/>
    </row>
    <row r="69" spans="2:68">
      <c r="B69" s="4">
        <v>42735</v>
      </c>
      <c r="C69" s="5"/>
      <c r="D69" s="5"/>
      <c r="E69" s="6"/>
      <c r="F69" s="7"/>
      <c r="H69" s="4">
        <v>42735</v>
      </c>
      <c r="I69" s="5"/>
      <c r="J69" s="5"/>
      <c r="K69" s="6"/>
      <c r="L69" s="7"/>
      <c r="N69" s="4">
        <v>42735</v>
      </c>
      <c r="O69" s="5"/>
      <c r="P69" s="5"/>
      <c r="Q69" s="6"/>
      <c r="R69" s="7"/>
      <c r="T69" s="4">
        <v>42735</v>
      </c>
      <c r="U69" s="5"/>
      <c r="V69" s="5"/>
      <c r="W69" s="6"/>
      <c r="X69" s="7"/>
      <c r="Z69" s="4">
        <v>42735</v>
      </c>
      <c r="AC69" s="18"/>
      <c r="AD69" s="3"/>
      <c r="AE69" s="3"/>
      <c r="AF69" s="20"/>
      <c r="AJ69" s="20"/>
      <c r="AK69" s="20"/>
      <c r="AL69" s="20"/>
      <c r="AM69" s="20"/>
      <c r="AN69" s="20"/>
      <c r="AP69" s="4">
        <v>42735</v>
      </c>
      <c r="AS69" s="18"/>
      <c r="AT69" s="18"/>
      <c r="AU69" s="18"/>
      <c r="AW69" s="4">
        <v>42735</v>
      </c>
      <c r="AZ69" s="18"/>
      <c r="BA69" s="18"/>
      <c r="BB69" s="18"/>
      <c r="BD69" s="4">
        <v>42735</v>
      </c>
      <c r="BG69" s="18"/>
      <c r="BH69" s="18"/>
      <c r="BI69" s="18"/>
      <c r="BK69" s="4">
        <v>42735</v>
      </c>
      <c r="BN69" s="18"/>
      <c r="BO69" s="18"/>
      <c r="BP69" s="18"/>
    </row>
    <row r="70" spans="2:68">
      <c r="B70" s="24"/>
    </row>
    <row r="71" spans="2:68">
      <c r="B71" s="24"/>
    </row>
  </sheetData>
  <sortState ref="N3:Q12">
    <sortCondition ref="N3:N12"/>
  </sortState>
  <phoneticPr fontId="1" type="noConversion"/>
  <pageMargins left="0.7" right="0.7" top="0.75" bottom="0.75" header="0.3" footer="0.3"/>
  <pageSetup paperSize="9" orientation="portrait" r:id="rId1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"/>
  <sheetViews>
    <sheetView topLeftCell="A6" workbookViewId="0">
      <selection activeCell="D17" sqref="D17"/>
    </sheetView>
  </sheetViews>
  <sheetFormatPr defaultRowHeight="14"/>
  <sheetData/>
  <phoneticPr fontId="1" type="noConversion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工作表</vt:lpstr>
      </vt:variant>
      <vt:variant>
        <vt:i4>14</vt:i4>
      </vt:variant>
      <vt:variant>
        <vt:lpstr>命名范围</vt:lpstr>
      </vt:variant>
      <vt:variant>
        <vt:i4>1</vt:i4>
      </vt:variant>
    </vt:vector>
  </HeadingPairs>
  <TitlesOfParts>
    <vt:vector size="15" baseType="lpstr">
      <vt:lpstr>Update</vt:lpstr>
      <vt:lpstr>A50</vt:lpstr>
      <vt:lpstr>Shcomp</vt:lpstr>
      <vt:lpstr>USD</vt:lpstr>
      <vt:lpstr>2823</vt:lpstr>
      <vt:lpstr>2822</vt:lpstr>
      <vt:lpstr>3147</vt:lpstr>
      <vt:lpstr>3188</vt:lpstr>
      <vt:lpstr>FXI</vt:lpstr>
      <vt:lpstr>CNXT</vt:lpstr>
      <vt:lpstr>ASHR</vt:lpstr>
      <vt:lpstr>ASHS</vt:lpstr>
      <vt:lpstr>Sheet1</vt:lpstr>
      <vt:lpstr>Sheet2</vt:lpstr>
      <vt:lpstr>Date</vt:lpstr>
    </vt:vector>
  </TitlesOfParts>
  <Company>Microsoft</Company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Microsoft</dc:creator>
  <cp:lastModifiedBy>Windows User</cp:lastModifiedBy>
  <dcterms:created xsi:type="dcterms:W3CDTF">2015-10-13T22:00:26Z</dcterms:created>
  <dcterms:modified xsi:type="dcterms:W3CDTF">2018-11-30T00:23:06Z</dcterms:modified>
</cp:coreProperties>
</file>